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drawings/drawing9.xml" ContentType="application/vnd.openxmlformats-officedocument.drawing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drawings/drawing15.xml" ContentType="application/vnd.openxmlformats-officedocument.drawing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809357E4-3CB2-42B2-9E5C-C30BD63C9C3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3" r:id="rId1"/>
    <sheet name="Graphs 1" sheetId="21" r:id="rId2"/>
    <sheet name="Active 2" sheetId="16" r:id="rId3"/>
    <sheet name="Graphs 2" sheetId="22" r:id="rId4"/>
    <sheet name="A (old)" sheetId="1" r:id="rId5"/>
    <sheet name="BAV" sheetId="15" r:id="rId6"/>
    <sheet name="Q_fit (1)" sheetId="14" r:id="rId7"/>
    <sheet name="B (2)" sheetId="7" r:id="rId8"/>
    <sheet name="Q_fit (2)" sheetId="11" r:id="rId9"/>
    <sheet name="Q_fit (3)" sheetId="12" r:id="rId10"/>
    <sheet name="B (pub)" sheetId="8" r:id="rId11"/>
    <sheet name="C (errors) (3)" sheetId="20" r:id="rId12"/>
    <sheet name="C (errors)" sheetId="18" r:id="rId13"/>
    <sheet name="C (errors) (2)" sheetId="19" r:id="rId14"/>
    <sheet name="Q_fit (4)" sheetId="17" r:id="rId15"/>
    <sheet name="B (4)" sheetId="9" r:id="rId16"/>
  </sheets>
  <definedNames>
    <definedName name="solver_adj" localSheetId="0" hidden="1">'Active 1'!$E$11:$E$13</definedName>
    <definedName name="solver_adj" localSheetId="2" hidden="1">'Active 2'!$AC$3:$AC$10</definedName>
    <definedName name="solver_adj" localSheetId="7" hidden="1">'B (2)'!$E$11:$E$13</definedName>
    <definedName name="solver_adj" localSheetId="15" hidden="1">'B (4)'!$G$11:$G$16</definedName>
    <definedName name="solver_adj" localSheetId="10" hidden="1">'B (pub)'!$G$11:$G$13</definedName>
    <definedName name="solver_adj" localSheetId="12" hidden="1">'C (errors)'!$AI$3:$AI$10</definedName>
    <definedName name="solver_adj" localSheetId="13" hidden="1">'C (errors) (2)'!$AI$3:$AI$10</definedName>
    <definedName name="solver_adj" localSheetId="11" hidden="1">'C (errors) (3)'!$AI$3:$AI$10</definedName>
    <definedName name="solver_cvg" localSheetId="0" hidden="1">0.0001</definedName>
    <definedName name="solver_cvg" localSheetId="2" hidden="1">0.0001</definedName>
    <definedName name="solver_cvg" localSheetId="7" hidden="1">0.0001</definedName>
    <definedName name="solver_cvg" localSheetId="15" hidden="1">0.0001</definedName>
    <definedName name="solver_cvg" localSheetId="10" hidden="1">0.0001</definedName>
    <definedName name="solver_cvg" localSheetId="12" hidden="1">0.0001</definedName>
    <definedName name="solver_cvg" localSheetId="13" hidden="1">0.0001</definedName>
    <definedName name="solver_cvg" localSheetId="11" hidden="1">0.0001</definedName>
    <definedName name="solver_drv" localSheetId="0" hidden="1">1</definedName>
    <definedName name="solver_drv" localSheetId="2" hidden="1">1</definedName>
    <definedName name="solver_drv" localSheetId="7" hidden="1">1</definedName>
    <definedName name="solver_drv" localSheetId="15" hidden="1">1</definedName>
    <definedName name="solver_drv" localSheetId="10" hidden="1">1</definedName>
    <definedName name="solver_drv" localSheetId="12" hidden="1">1</definedName>
    <definedName name="solver_drv" localSheetId="13" hidden="1">1</definedName>
    <definedName name="solver_drv" localSheetId="11" hidden="1">1</definedName>
    <definedName name="solver_est" localSheetId="0" hidden="1">1</definedName>
    <definedName name="solver_est" localSheetId="2" hidden="1">1</definedName>
    <definedName name="solver_est" localSheetId="7" hidden="1">1</definedName>
    <definedName name="solver_est" localSheetId="15" hidden="1">1</definedName>
    <definedName name="solver_est" localSheetId="10" hidden="1">1</definedName>
    <definedName name="solver_est" localSheetId="12" hidden="1">1</definedName>
    <definedName name="solver_est" localSheetId="13" hidden="1">1</definedName>
    <definedName name="solver_est" localSheetId="11" hidden="1">1</definedName>
    <definedName name="solver_itr" localSheetId="0" hidden="1">100</definedName>
    <definedName name="solver_itr" localSheetId="2" hidden="1">100</definedName>
    <definedName name="solver_itr" localSheetId="7" hidden="1">100</definedName>
    <definedName name="solver_itr" localSheetId="15" hidden="1">100</definedName>
    <definedName name="solver_itr" localSheetId="10" hidden="1">100</definedName>
    <definedName name="solver_itr" localSheetId="12" hidden="1">100</definedName>
    <definedName name="solver_itr" localSheetId="13" hidden="1">100</definedName>
    <definedName name="solver_itr" localSheetId="11" hidden="1">100</definedName>
    <definedName name="solver_lin" localSheetId="0" hidden="1">2</definedName>
    <definedName name="solver_lin" localSheetId="2" hidden="1">2</definedName>
    <definedName name="solver_lin" localSheetId="7" hidden="1">2</definedName>
    <definedName name="solver_lin" localSheetId="15" hidden="1">2</definedName>
    <definedName name="solver_lin" localSheetId="10" hidden="1">2</definedName>
    <definedName name="solver_lin" localSheetId="12" hidden="1">2</definedName>
    <definedName name="solver_lin" localSheetId="13" hidden="1">2</definedName>
    <definedName name="solver_lin" localSheetId="11" hidden="1">2</definedName>
    <definedName name="solver_neg" localSheetId="0" hidden="1">2</definedName>
    <definedName name="solver_neg" localSheetId="2" hidden="1">2</definedName>
    <definedName name="solver_neg" localSheetId="7" hidden="1">2</definedName>
    <definedName name="solver_neg" localSheetId="15" hidden="1">2</definedName>
    <definedName name="solver_neg" localSheetId="10" hidden="1">2</definedName>
    <definedName name="solver_neg" localSheetId="12" hidden="1">2</definedName>
    <definedName name="solver_neg" localSheetId="13" hidden="1">2</definedName>
    <definedName name="solver_neg" localSheetId="11" hidden="1">2</definedName>
    <definedName name="solver_num" localSheetId="0" hidden="1">0</definedName>
    <definedName name="solver_num" localSheetId="2" hidden="1">0</definedName>
    <definedName name="solver_num" localSheetId="7" hidden="1">0</definedName>
    <definedName name="solver_num" localSheetId="15" hidden="1">0</definedName>
    <definedName name="solver_num" localSheetId="10" hidden="1">0</definedName>
    <definedName name="solver_num" localSheetId="12" hidden="1">0</definedName>
    <definedName name="solver_num" localSheetId="13" hidden="1">0</definedName>
    <definedName name="solver_num" localSheetId="11" hidden="1">0</definedName>
    <definedName name="solver_nwt" localSheetId="0" hidden="1">1</definedName>
    <definedName name="solver_nwt" localSheetId="2" hidden="1">1</definedName>
    <definedName name="solver_nwt" localSheetId="7" hidden="1">1</definedName>
    <definedName name="solver_nwt" localSheetId="15" hidden="1">1</definedName>
    <definedName name="solver_nwt" localSheetId="10" hidden="1">1</definedName>
    <definedName name="solver_nwt" localSheetId="12" hidden="1">1</definedName>
    <definedName name="solver_nwt" localSheetId="13" hidden="1">1</definedName>
    <definedName name="solver_nwt" localSheetId="11" hidden="1">1</definedName>
    <definedName name="solver_opt" localSheetId="0" hidden="1">'Active 1'!$E$14</definedName>
    <definedName name="solver_opt" localSheetId="2" hidden="1">'Active 2'!$AC$11</definedName>
    <definedName name="solver_opt" localSheetId="7" hidden="1">'B (2)'!$E$14</definedName>
    <definedName name="solver_opt" localSheetId="15" hidden="1">'B (4)'!$G$17</definedName>
    <definedName name="solver_opt" localSheetId="10" hidden="1">'B (pub)'!$G$17</definedName>
    <definedName name="solver_opt" localSheetId="12" hidden="1">'C (errors)'!$AI$11</definedName>
    <definedName name="solver_opt" localSheetId="13" hidden="1">'C (errors) (2)'!$AI$11</definedName>
    <definedName name="solver_opt" localSheetId="11" hidden="1">'C (errors) (3)'!$AI$11</definedName>
    <definedName name="solver_pre" localSheetId="0" hidden="1">0.000001</definedName>
    <definedName name="solver_pre" localSheetId="2" hidden="1">0.000001</definedName>
    <definedName name="solver_pre" localSheetId="7" hidden="1">0.000001</definedName>
    <definedName name="solver_pre" localSheetId="15" hidden="1">0.000001</definedName>
    <definedName name="solver_pre" localSheetId="10" hidden="1">0.000001</definedName>
    <definedName name="solver_pre" localSheetId="12" hidden="1">0.000001</definedName>
    <definedName name="solver_pre" localSheetId="13" hidden="1">0.000001</definedName>
    <definedName name="solver_pre" localSheetId="11" hidden="1">0.000001</definedName>
    <definedName name="solver_scl" localSheetId="0" hidden="1">2</definedName>
    <definedName name="solver_scl" localSheetId="2" hidden="1">1</definedName>
    <definedName name="solver_scl" localSheetId="7" hidden="1">2</definedName>
    <definedName name="solver_scl" localSheetId="15" hidden="1">2</definedName>
    <definedName name="solver_scl" localSheetId="10" hidden="1">2</definedName>
    <definedName name="solver_scl" localSheetId="12" hidden="1">1</definedName>
    <definedName name="solver_scl" localSheetId="13" hidden="1">1</definedName>
    <definedName name="solver_scl" localSheetId="11" hidden="1">1</definedName>
    <definedName name="solver_sho" localSheetId="0" hidden="1">2</definedName>
    <definedName name="solver_sho" localSheetId="2" hidden="1">2</definedName>
    <definedName name="solver_sho" localSheetId="7" hidden="1">2</definedName>
    <definedName name="solver_sho" localSheetId="15" hidden="1">2</definedName>
    <definedName name="solver_sho" localSheetId="10" hidden="1">2</definedName>
    <definedName name="solver_sho" localSheetId="12" hidden="1">2</definedName>
    <definedName name="solver_sho" localSheetId="13" hidden="1">2</definedName>
    <definedName name="solver_sho" localSheetId="11" hidden="1">2</definedName>
    <definedName name="solver_tim" localSheetId="0" hidden="1">100</definedName>
    <definedName name="solver_tim" localSheetId="2" hidden="1">100</definedName>
    <definedName name="solver_tim" localSheetId="7" hidden="1">100</definedName>
    <definedName name="solver_tim" localSheetId="15" hidden="1">100</definedName>
    <definedName name="solver_tim" localSheetId="10" hidden="1">100</definedName>
    <definedName name="solver_tim" localSheetId="12" hidden="1">100</definedName>
    <definedName name="solver_tim" localSheetId="13" hidden="1">100</definedName>
    <definedName name="solver_tim" localSheetId="11" hidden="1">100</definedName>
    <definedName name="solver_tol" localSheetId="0" hidden="1">0.05</definedName>
    <definedName name="solver_tol" localSheetId="2" hidden="1">0.05</definedName>
    <definedName name="solver_tol" localSheetId="7" hidden="1">0.05</definedName>
    <definedName name="solver_tol" localSheetId="15" hidden="1">0.05</definedName>
    <definedName name="solver_tol" localSheetId="10" hidden="1">0.05</definedName>
    <definedName name="solver_tol" localSheetId="12" hidden="1">0.05</definedName>
    <definedName name="solver_tol" localSheetId="13" hidden="1">0.05</definedName>
    <definedName name="solver_tol" localSheetId="11" hidden="1">0.05</definedName>
    <definedName name="solver_typ" localSheetId="0" hidden="1">2</definedName>
    <definedName name="solver_typ" localSheetId="2" hidden="1">2</definedName>
    <definedName name="solver_typ" localSheetId="7" hidden="1">2</definedName>
    <definedName name="solver_typ" localSheetId="15" hidden="1">2</definedName>
    <definedName name="solver_typ" localSheetId="10" hidden="1">2</definedName>
    <definedName name="solver_typ" localSheetId="12" hidden="1">2</definedName>
    <definedName name="solver_typ" localSheetId="13" hidden="1">2</definedName>
    <definedName name="solver_typ" localSheetId="11" hidden="1">2</definedName>
    <definedName name="solver_val" localSheetId="0" hidden="1">0</definedName>
    <definedName name="solver_val" localSheetId="2" hidden="1">0</definedName>
    <definedName name="solver_val" localSheetId="7" hidden="1">0</definedName>
    <definedName name="solver_val" localSheetId="15" hidden="1">0</definedName>
    <definedName name="solver_val" localSheetId="10" hidden="1">0</definedName>
    <definedName name="solver_val" localSheetId="12" hidden="1">0</definedName>
    <definedName name="solver_val" localSheetId="13" hidden="1">0</definedName>
    <definedName name="solver_val" localSheetId="11" hidden="1">0</definedName>
  </definedNames>
  <calcPr calcId="181029"/>
</workbook>
</file>

<file path=xl/calcChain.xml><?xml version="1.0" encoding="utf-8"?>
<calcChain xmlns="http://schemas.openxmlformats.org/spreadsheetml/2006/main">
  <c r="W28" i="13" l="1"/>
  <c r="V22" i="13"/>
  <c r="V23" i="13" s="1"/>
  <c r="V24" i="13" s="1"/>
  <c r="V25" i="13" s="1"/>
  <c r="V26" i="13" s="1"/>
  <c r="V27" i="13" s="1"/>
  <c r="V28" i="13" s="1"/>
  <c r="V29" i="13" s="1"/>
  <c r="V30" i="13" s="1"/>
  <c r="V31" i="13" s="1"/>
  <c r="V21" i="13"/>
  <c r="E131" i="13"/>
  <c r="F131" i="13"/>
  <c r="Q131" i="13"/>
  <c r="E132" i="13"/>
  <c r="F132" i="13"/>
  <c r="Q132" i="13"/>
  <c r="E133" i="13"/>
  <c r="F133" i="13"/>
  <c r="Q133" i="13"/>
  <c r="E134" i="13"/>
  <c r="F134" i="13"/>
  <c r="Q134" i="13"/>
  <c r="E135" i="13"/>
  <c r="F135" i="13"/>
  <c r="Q135" i="13"/>
  <c r="E136" i="13"/>
  <c r="F136" i="13"/>
  <c r="Q136" i="13"/>
  <c r="E137" i="13"/>
  <c r="F137" i="13"/>
  <c r="Q137" i="13"/>
  <c r="E129" i="20"/>
  <c r="F129" i="20"/>
  <c r="AH9" i="20"/>
  <c r="BA129" i="20"/>
  <c r="AH8" i="20"/>
  <c r="AJ2" i="20"/>
  <c r="AH18" i="20"/>
  <c r="AH10" i="20"/>
  <c r="AH15" i="20"/>
  <c r="BR4" i="20"/>
  <c r="AH2" i="20"/>
  <c r="AH7" i="20"/>
  <c r="AH11" i="20"/>
  <c r="AH6" i="20"/>
  <c r="AH3" i="20"/>
  <c r="AH4" i="20"/>
  <c r="AH5" i="20"/>
  <c r="S129" i="20"/>
  <c r="D12" i="20"/>
  <c r="D13" i="20"/>
  <c r="Q129" i="20"/>
  <c r="E22" i="20"/>
  <c r="U22" i="16"/>
  <c r="E23" i="20"/>
  <c r="U23" i="16"/>
  <c r="E24" i="20"/>
  <c r="U24" i="16"/>
  <c r="E25" i="20"/>
  <c r="U25" i="16"/>
  <c r="E26" i="20"/>
  <c r="U26" i="16"/>
  <c r="E27" i="20"/>
  <c r="U27" i="16"/>
  <c r="E28" i="20"/>
  <c r="U28" i="16"/>
  <c r="E29" i="20"/>
  <c r="U29" i="16"/>
  <c r="E30" i="20"/>
  <c r="U30" i="16"/>
  <c r="E31" i="20"/>
  <c r="U31" i="16"/>
  <c r="E32" i="20"/>
  <c r="U32" i="16"/>
  <c r="E33" i="20"/>
  <c r="U33" i="16"/>
  <c r="E34" i="20"/>
  <c r="U34" i="16"/>
  <c r="E35" i="20"/>
  <c r="U35" i="16"/>
  <c r="E36" i="20"/>
  <c r="U36" i="16"/>
  <c r="E37" i="20"/>
  <c r="U37" i="16"/>
  <c r="E38" i="20"/>
  <c r="U38" i="16"/>
  <c r="E39" i="20"/>
  <c r="U39" i="16"/>
  <c r="E40" i="20"/>
  <c r="U40" i="16"/>
  <c r="E41" i="20"/>
  <c r="U41" i="16"/>
  <c r="E42" i="20"/>
  <c r="U42" i="16"/>
  <c r="E43" i="20"/>
  <c r="U43" i="16"/>
  <c r="E44" i="20"/>
  <c r="U44" i="16"/>
  <c r="E45" i="20"/>
  <c r="U45" i="16"/>
  <c r="E46" i="20"/>
  <c r="U46" i="16"/>
  <c r="E47" i="20"/>
  <c r="U47" i="16"/>
  <c r="E48" i="20"/>
  <c r="U48" i="16"/>
  <c r="E49" i="20"/>
  <c r="U49" i="16"/>
  <c r="E50" i="20"/>
  <c r="U50" i="16"/>
  <c r="E51" i="20"/>
  <c r="U51" i="16"/>
  <c r="E52" i="20"/>
  <c r="U52" i="16"/>
  <c r="E53" i="20"/>
  <c r="U53" i="16"/>
  <c r="E54" i="20"/>
  <c r="U54" i="16"/>
  <c r="E55" i="20"/>
  <c r="U55" i="16"/>
  <c r="E56" i="20"/>
  <c r="U56" i="16"/>
  <c r="E57" i="20"/>
  <c r="U57" i="16"/>
  <c r="E58" i="20"/>
  <c r="U58" i="16"/>
  <c r="E59" i="20"/>
  <c r="U59" i="16"/>
  <c r="E60" i="20"/>
  <c r="U60" i="16"/>
  <c r="E61" i="20"/>
  <c r="U61" i="16"/>
  <c r="E62" i="20"/>
  <c r="U62" i="16"/>
  <c r="E63" i="20"/>
  <c r="U63" i="16"/>
  <c r="E64" i="20"/>
  <c r="U64" i="16"/>
  <c r="E65" i="20"/>
  <c r="U65" i="16"/>
  <c r="E66" i="20"/>
  <c r="U66" i="16"/>
  <c r="E67" i="20"/>
  <c r="U67" i="16"/>
  <c r="E68" i="20"/>
  <c r="U68" i="16"/>
  <c r="E69" i="20"/>
  <c r="U69" i="16"/>
  <c r="E70" i="20"/>
  <c r="U70" i="16"/>
  <c r="E71" i="20"/>
  <c r="U71" i="16"/>
  <c r="E72" i="20"/>
  <c r="U72" i="16"/>
  <c r="E73" i="20"/>
  <c r="U73" i="16"/>
  <c r="E74" i="20"/>
  <c r="U74" i="16"/>
  <c r="E75" i="20"/>
  <c r="U75" i="16"/>
  <c r="E76" i="20"/>
  <c r="U76" i="16"/>
  <c r="E77" i="20"/>
  <c r="U77" i="16"/>
  <c r="E78" i="20"/>
  <c r="U78" i="16"/>
  <c r="E79" i="20"/>
  <c r="U79" i="16"/>
  <c r="E80" i="20"/>
  <c r="U80" i="16"/>
  <c r="E81" i="20"/>
  <c r="U81" i="16"/>
  <c r="E82" i="20"/>
  <c r="U82" i="16"/>
  <c r="E83" i="20"/>
  <c r="U83" i="16"/>
  <c r="E84" i="20"/>
  <c r="U84" i="16"/>
  <c r="E85" i="20"/>
  <c r="U85" i="16"/>
  <c r="E86" i="20"/>
  <c r="U86" i="16"/>
  <c r="E87" i="20"/>
  <c r="U87" i="16"/>
  <c r="E88" i="20"/>
  <c r="U88" i="16"/>
  <c r="E89" i="20"/>
  <c r="U89" i="16"/>
  <c r="E90" i="20"/>
  <c r="U90" i="16"/>
  <c r="E91" i="20"/>
  <c r="U91" i="16"/>
  <c r="E92" i="20"/>
  <c r="U92" i="16"/>
  <c r="E93" i="20"/>
  <c r="U93" i="16"/>
  <c r="E94" i="20"/>
  <c r="U94" i="16"/>
  <c r="E95" i="20"/>
  <c r="U95" i="16"/>
  <c r="E96" i="20"/>
  <c r="U96" i="16"/>
  <c r="E97" i="20"/>
  <c r="U97" i="16"/>
  <c r="E98" i="20"/>
  <c r="U98" i="16"/>
  <c r="E99" i="20"/>
  <c r="U99" i="16"/>
  <c r="E100" i="20"/>
  <c r="U100" i="16"/>
  <c r="E101" i="20"/>
  <c r="U101" i="16"/>
  <c r="E102" i="20"/>
  <c r="U102" i="16"/>
  <c r="E103" i="20"/>
  <c r="U103" i="16"/>
  <c r="E104" i="20"/>
  <c r="U104" i="16"/>
  <c r="E105" i="20"/>
  <c r="U105" i="16"/>
  <c r="E106" i="20"/>
  <c r="U106" i="16"/>
  <c r="E107" i="20"/>
  <c r="U107" i="16"/>
  <c r="E108" i="20"/>
  <c r="U108" i="16"/>
  <c r="E109" i="20"/>
  <c r="U109" i="16"/>
  <c r="E110" i="20"/>
  <c r="U110" i="16"/>
  <c r="E111" i="20"/>
  <c r="U111" i="16"/>
  <c r="E112" i="20"/>
  <c r="U112" i="16"/>
  <c r="E113" i="20"/>
  <c r="U113" i="16"/>
  <c r="E114" i="20"/>
  <c r="U114" i="16"/>
  <c r="E115" i="20"/>
  <c r="U115" i="16"/>
  <c r="E116" i="20"/>
  <c r="U116" i="16"/>
  <c r="E117" i="20"/>
  <c r="U117" i="16"/>
  <c r="E118" i="20"/>
  <c r="U118" i="16"/>
  <c r="E119" i="20"/>
  <c r="U119" i="16"/>
  <c r="E120" i="20"/>
  <c r="U120" i="16"/>
  <c r="E121" i="20"/>
  <c r="U121" i="16"/>
  <c r="E122" i="20"/>
  <c r="U122" i="16"/>
  <c r="E123" i="20"/>
  <c r="U123" i="16"/>
  <c r="E124" i="20"/>
  <c r="U124" i="16"/>
  <c r="E125" i="20"/>
  <c r="U125" i="16"/>
  <c r="E126" i="20"/>
  <c r="U126" i="16"/>
  <c r="E127" i="20"/>
  <c r="U127" i="16"/>
  <c r="E128" i="20"/>
  <c r="U128" i="16"/>
  <c r="U129" i="16"/>
  <c r="E21" i="20"/>
  <c r="BE2" i="20"/>
  <c r="U3" i="20"/>
  <c r="U5" i="20"/>
  <c r="V3" i="20"/>
  <c r="V5" i="20"/>
  <c r="W3" i="20"/>
  <c r="X3" i="20"/>
  <c r="X5" i="20"/>
  <c r="Y3" i="20"/>
  <c r="Z3" i="20"/>
  <c r="Z5" i="20"/>
  <c r="AA3" i="20"/>
  <c r="AA5" i="20"/>
  <c r="AB3" i="20"/>
  <c r="AH13" i="20"/>
  <c r="AH17" i="20"/>
  <c r="AC3" i="20"/>
  <c r="AC5" i="20"/>
  <c r="AD3" i="20"/>
  <c r="AH14" i="20"/>
  <c r="AE3" i="20"/>
  <c r="AE5" i="20"/>
  <c r="BE4" i="20"/>
  <c r="W5" i="20"/>
  <c r="Y5" i="20"/>
  <c r="AB5" i="20"/>
  <c r="AD5" i="20"/>
  <c r="BR5" i="20"/>
  <c r="BE5" i="20"/>
  <c r="P7" i="20"/>
  <c r="Q7" i="20"/>
  <c r="BR7" i="20"/>
  <c r="BE7" i="20"/>
  <c r="P8" i="20"/>
  <c r="Q8" i="20"/>
  <c r="BE8" i="20"/>
  <c r="C9" i="20"/>
  <c r="D9" i="20"/>
  <c r="P9" i="20"/>
  <c r="Q9" i="20"/>
  <c r="BE9" i="20"/>
  <c r="BE10" i="20"/>
  <c r="F46" i="20"/>
  <c r="G46" i="20"/>
  <c r="F47" i="20"/>
  <c r="AF47" i="20"/>
  <c r="F48" i="20"/>
  <c r="G48" i="20"/>
  <c r="F49" i="20"/>
  <c r="G49" i="20"/>
  <c r="F50" i="20"/>
  <c r="G50" i="20"/>
  <c r="F51" i="20"/>
  <c r="F52" i="20"/>
  <c r="G52" i="20"/>
  <c r="F53" i="20"/>
  <c r="G53" i="20"/>
  <c r="F54" i="20"/>
  <c r="G54" i="20"/>
  <c r="F55" i="20"/>
  <c r="F56" i="20"/>
  <c r="G56" i="20"/>
  <c r="F57" i="20"/>
  <c r="G57" i="20"/>
  <c r="F58" i="20"/>
  <c r="G58" i="20"/>
  <c r="F59" i="20"/>
  <c r="F60" i="20"/>
  <c r="G60" i="20"/>
  <c r="F61" i="20"/>
  <c r="G61" i="20"/>
  <c r="F62" i="20"/>
  <c r="G62" i="20"/>
  <c r="F63" i="20"/>
  <c r="F64" i="20"/>
  <c r="G64" i="20"/>
  <c r="F65" i="20"/>
  <c r="G65" i="20"/>
  <c r="F66" i="20"/>
  <c r="G66" i="20"/>
  <c r="F67" i="20"/>
  <c r="F68" i="20"/>
  <c r="G68" i="20"/>
  <c r="F69" i="20"/>
  <c r="G69" i="20"/>
  <c r="F70" i="20"/>
  <c r="G70" i="20"/>
  <c r="F71" i="20"/>
  <c r="G71" i="20"/>
  <c r="F72" i="20"/>
  <c r="G72" i="20"/>
  <c r="F73" i="20"/>
  <c r="G73" i="20"/>
  <c r="F74" i="20"/>
  <c r="G74" i="20"/>
  <c r="F75" i="20"/>
  <c r="G75" i="20"/>
  <c r="F76" i="20"/>
  <c r="G76" i="20"/>
  <c r="F77" i="20"/>
  <c r="G77" i="20"/>
  <c r="F78" i="20"/>
  <c r="G78" i="20"/>
  <c r="F79" i="20"/>
  <c r="G79" i="20"/>
  <c r="F80" i="20"/>
  <c r="G80" i="20"/>
  <c r="F81" i="20"/>
  <c r="G81" i="20"/>
  <c r="F82" i="20"/>
  <c r="G82" i="20"/>
  <c r="F83" i="20"/>
  <c r="G83" i="20"/>
  <c r="F84" i="20"/>
  <c r="G84" i="20"/>
  <c r="F85" i="20"/>
  <c r="G85" i="20"/>
  <c r="F86" i="20"/>
  <c r="G86" i="20"/>
  <c r="F87" i="20"/>
  <c r="G87" i="20"/>
  <c r="F88" i="20"/>
  <c r="G88" i="20"/>
  <c r="F89" i="20"/>
  <c r="G89" i="20"/>
  <c r="F90" i="20"/>
  <c r="G90" i="20"/>
  <c r="F91" i="20"/>
  <c r="G91" i="20"/>
  <c r="F92" i="20"/>
  <c r="G92" i="20"/>
  <c r="F93" i="20"/>
  <c r="G93" i="20"/>
  <c r="F94" i="20"/>
  <c r="G94" i="20"/>
  <c r="F95" i="20"/>
  <c r="G95" i="20"/>
  <c r="F96" i="20"/>
  <c r="G96" i="20"/>
  <c r="F97" i="20"/>
  <c r="G97" i="20"/>
  <c r="F98" i="20"/>
  <c r="G98" i="20"/>
  <c r="F99" i="20"/>
  <c r="G99" i="20"/>
  <c r="F100" i="20"/>
  <c r="G100" i="20"/>
  <c r="F101" i="20"/>
  <c r="G101" i="20"/>
  <c r="F102" i="20"/>
  <c r="G102" i="20"/>
  <c r="F103" i="20"/>
  <c r="G103" i="20"/>
  <c r="F104" i="20"/>
  <c r="G104" i="20"/>
  <c r="F105" i="20"/>
  <c r="G105" i="20"/>
  <c r="F106" i="20"/>
  <c r="G106" i="20"/>
  <c r="F107" i="20"/>
  <c r="G107" i="20"/>
  <c r="F108" i="20"/>
  <c r="G108" i="20"/>
  <c r="F109" i="20"/>
  <c r="G109" i="20"/>
  <c r="F110" i="20"/>
  <c r="G110" i="20"/>
  <c r="F111" i="20"/>
  <c r="G111" i="20"/>
  <c r="F112" i="20"/>
  <c r="G112" i="20"/>
  <c r="F113" i="20"/>
  <c r="G113" i="20"/>
  <c r="F114" i="20"/>
  <c r="G114" i="20"/>
  <c r="F115" i="20"/>
  <c r="G115" i="20"/>
  <c r="F116" i="20"/>
  <c r="G116" i="20"/>
  <c r="F117" i="20"/>
  <c r="G117" i="20"/>
  <c r="F118" i="20"/>
  <c r="G118" i="20"/>
  <c r="F119" i="20"/>
  <c r="G119" i="20"/>
  <c r="F120" i="20"/>
  <c r="G120" i="20"/>
  <c r="F121" i="20"/>
  <c r="G121" i="20"/>
  <c r="F122" i="20"/>
  <c r="G122" i="20"/>
  <c r="F123" i="20"/>
  <c r="G123" i="20"/>
  <c r="F124" i="20"/>
  <c r="G124" i="20"/>
  <c r="F125" i="20"/>
  <c r="G125" i="20"/>
  <c r="F126" i="20"/>
  <c r="G126" i="20"/>
  <c r="F127" i="20"/>
  <c r="G127" i="20"/>
  <c r="F128" i="20"/>
  <c r="G128" i="20"/>
  <c r="S21" i="20"/>
  <c r="F22" i="20"/>
  <c r="AF22" i="20"/>
  <c r="G22" i="20"/>
  <c r="S22" i="20"/>
  <c r="F23" i="20"/>
  <c r="AF23" i="20"/>
  <c r="BA23" i="20"/>
  <c r="G23" i="20"/>
  <c r="S23" i="20"/>
  <c r="F24" i="20"/>
  <c r="AF24" i="20"/>
  <c r="S24" i="20"/>
  <c r="F25" i="20"/>
  <c r="AF25" i="20"/>
  <c r="BA25" i="20"/>
  <c r="G25" i="20"/>
  <c r="S25" i="20"/>
  <c r="F26" i="20"/>
  <c r="AF26" i="20"/>
  <c r="G26" i="20"/>
  <c r="S26" i="20"/>
  <c r="F27" i="20"/>
  <c r="BA27" i="20"/>
  <c r="AF27" i="20"/>
  <c r="G27" i="20"/>
  <c r="S27" i="20"/>
  <c r="F28" i="20"/>
  <c r="AF28" i="20"/>
  <c r="G28" i="20"/>
  <c r="S28" i="20"/>
  <c r="F29" i="20"/>
  <c r="AF29" i="20"/>
  <c r="BA29" i="20"/>
  <c r="G29" i="20"/>
  <c r="S29" i="20"/>
  <c r="F30" i="20"/>
  <c r="AF30" i="20"/>
  <c r="G30" i="20"/>
  <c r="F31" i="20"/>
  <c r="AF31" i="20"/>
  <c r="G31" i="20"/>
  <c r="S31" i="20"/>
  <c r="F32" i="20"/>
  <c r="AF32" i="20"/>
  <c r="BA32" i="20"/>
  <c r="G32" i="20"/>
  <c r="S32" i="20"/>
  <c r="F33" i="20"/>
  <c r="AF33" i="20"/>
  <c r="S33" i="20"/>
  <c r="F34" i="20"/>
  <c r="AF34" i="20"/>
  <c r="BA34" i="20"/>
  <c r="G34" i="20"/>
  <c r="S34" i="20"/>
  <c r="F35" i="20"/>
  <c r="AF35" i="20"/>
  <c r="G35" i="20"/>
  <c r="S35" i="20"/>
  <c r="F36" i="20"/>
  <c r="BA36" i="20"/>
  <c r="AF36" i="20"/>
  <c r="G36" i="20"/>
  <c r="S36" i="20"/>
  <c r="F37" i="20"/>
  <c r="AF37" i="20"/>
  <c r="S37" i="20"/>
  <c r="F38" i="20"/>
  <c r="AF38" i="20"/>
  <c r="BA38" i="20"/>
  <c r="G38" i="20"/>
  <c r="S38" i="20"/>
  <c r="F39" i="20"/>
  <c r="AF39" i="20"/>
  <c r="G39" i="20"/>
  <c r="S39" i="20"/>
  <c r="F40" i="20"/>
  <c r="BA40" i="20"/>
  <c r="AF40" i="20"/>
  <c r="G40" i="20"/>
  <c r="S40" i="20"/>
  <c r="F41" i="20"/>
  <c r="BA41" i="20"/>
  <c r="AZ41" i="20"/>
  <c r="AF41" i="20"/>
  <c r="G41" i="20"/>
  <c r="S41" i="20"/>
  <c r="F42" i="20"/>
  <c r="BA42" i="20"/>
  <c r="AY42" i="20"/>
  <c r="AZ42" i="20"/>
  <c r="G42" i="20"/>
  <c r="S42" i="20"/>
  <c r="F43" i="20"/>
  <c r="AF43" i="20"/>
  <c r="BA43" i="20"/>
  <c r="S43" i="20"/>
  <c r="F44" i="20"/>
  <c r="BA44" i="20"/>
  <c r="G44" i="20"/>
  <c r="S44" i="20"/>
  <c r="F45" i="20"/>
  <c r="BA45" i="20"/>
  <c r="AZ45" i="20"/>
  <c r="AF45" i="20"/>
  <c r="G45" i="20"/>
  <c r="S45" i="20"/>
  <c r="BA46" i="20"/>
  <c r="AF46" i="20"/>
  <c r="S46" i="20"/>
  <c r="S47" i="20"/>
  <c r="BA48" i="20"/>
  <c r="AZ48" i="20"/>
  <c r="AY48" i="20"/>
  <c r="AF48" i="20"/>
  <c r="S48" i="20"/>
  <c r="BA49" i="20"/>
  <c r="AZ49" i="20"/>
  <c r="AF49" i="20"/>
  <c r="S49" i="20"/>
  <c r="BA50" i="20"/>
  <c r="AF50" i="20"/>
  <c r="S50" i="20"/>
  <c r="AF51" i="20"/>
  <c r="S51" i="20"/>
  <c r="BA52" i="20"/>
  <c r="AZ52" i="20"/>
  <c r="AY52" i="20"/>
  <c r="AF52" i="20"/>
  <c r="S52" i="20"/>
  <c r="BA53" i="20"/>
  <c r="AF53" i="20"/>
  <c r="S53" i="20"/>
  <c r="BA54" i="20"/>
  <c r="AF54" i="20"/>
  <c r="S54" i="20"/>
  <c r="AF55" i="20"/>
  <c r="S55" i="20"/>
  <c r="BA56" i="20"/>
  <c r="AZ56" i="20"/>
  <c r="AF56" i="20"/>
  <c r="S56" i="20"/>
  <c r="BA57" i="20"/>
  <c r="AZ57" i="20"/>
  <c r="AF57" i="20"/>
  <c r="S57" i="20"/>
  <c r="BA58" i="20"/>
  <c r="AF58" i="20"/>
  <c r="S58" i="20"/>
  <c r="AF59" i="20"/>
  <c r="S59" i="20"/>
  <c r="BA60" i="20"/>
  <c r="AF60" i="20"/>
  <c r="S60" i="20"/>
  <c r="BA61" i="20"/>
  <c r="AZ61" i="20"/>
  <c r="AF61" i="20"/>
  <c r="S61" i="20"/>
  <c r="BA62" i="20"/>
  <c r="AF62" i="20"/>
  <c r="S62" i="20"/>
  <c r="S63" i="20"/>
  <c r="BA64" i="20"/>
  <c r="AZ64" i="20"/>
  <c r="AY64" i="20"/>
  <c r="AF64" i="20"/>
  <c r="S64" i="20"/>
  <c r="BA65" i="20"/>
  <c r="AZ65" i="20"/>
  <c r="AF65" i="20"/>
  <c r="S65" i="20"/>
  <c r="BA66" i="20"/>
  <c r="AF66" i="20"/>
  <c r="S66" i="20"/>
  <c r="AF67" i="20"/>
  <c r="S67" i="20"/>
  <c r="BA68" i="20"/>
  <c r="AZ68" i="20"/>
  <c r="AY68" i="20"/>
  <c r="AF68" i="20"/>
  <c r="S68" i="20"/>
  <c r="BA69" i="20"/>
  <c r="AF69" i="20"/>
  <c r="S69" i="20"/>
  <c r="BA70" i="20"/>
  <c r="AZ70" i="20"/>
  <c r="AF70" i="20"/>
  <c r="S70" i="20"/>
  <c r="BA71" i="20"/>
  <c r="AF71" i="20"/>
  <c r="S71" i="20"/>
  <c r="BA72" i="20"/>
  <c r="AZ72" i="20"/>
  <c r="AY72" i="20"/>
  <c r="AX72" i="20"/>
  <c r="AF72" i="20"/>
  <c r="S72" i="20"/>
  <c r="BA73" i="20"/>
  <c r="AW73" i="20"/>
  <c r="AV73" i="20"/>
  <c r="AU73" i="20"/>
  <c r="AT73" i="20"/>
  <c r="AS73" i="20"/>
  <c r="AR73" i="20"/>
  <c r="AZ73" i="20"/>
  <c r="AY73" i="20"/>
  <c r="AX73" i="20"/>
  <c r="AF73" i="20"/>
  <c r="S73" i="20"/>
  <c r="BA74" i="20"/>
  <c r="AZ74" i="20"/>
  <c r="AF74" i="20"/>
  <c r="S74" i="20"/>
  <c r="BA75" i="20"/>
  <c r="AF75" i="20"/>
  <c r="S75" i="20"/>
  <c r="BA76" i="20"/>
  <c r="AF76" i="20"/>
  <c r="S76" i="20"/>
  <c r="BA77" i="20"/>
  <c r="AW77" i="20"/>
  <c r="AV77" i="20"/>
  <c r="AU77" i="20"/>
  <c r="AT77" i="20"/>
  <c r="AS77" i="20"/>
  <c r="AR77" i="20"/>
  <c r="AZ77" i="20"/>
  <c r="AY77" i="20"/>
  <c r="AX77" i="20"/>
  <c r="AF77" i="20"/>
  <c r="S77" i="20"/>
  <c r="BA78" i="20"/>
  <c r="AZ78" i="20"/>
  <c r="AF78" i="20"/>
  <c r="S78" i="20"/>
  <c r="BA79" i="20"/>
  <c r="AF79" i="20"/>
  <c r="S79" i="20"/>
  <c r="BA80" i="20"/>
  <c r="AZ80" i="20"/>
  <c r="AY80" i="20"/>
  <c r="AX80" i="20"/>
  <c r="AF80" i="20"/>
  <c r="S80" i="20"/>
  <c r="BA81" i="20"/>
  <c r="AW81" i="20"/>
  <c r="AV81" i="20"/>
  <c r="AU81" i="20"/>
  <c r="AT81" i="20"/>
  <c r="AS81" i="20"/>
  <c r="AR81" i="20"/>
  <c r="AZ81" i="20"/>
  <c r="AY81" i="20"/>
  <c r="AX81" i="20"/>
  <c r="AF81" i="20"/>
  <c r="S81" i="20"/>
  <c r="BA82" i="20"/>
  <c r="AZ82" i="20"/>
  <c r="AF82" i="20"/>
  <c r="S82" i="20"/>
  <c r="BA83" i="20"/>
  <c r="AF83" i="20"/>
  <c r="S83" i="20"/>
  <c r="BA84" i="20"/>
  <c r="AF84" i="20"/>
  <c r="S84" i="20"/>
  <c r="BA85" i="20"/>
  <c r="AZ85" i="20"/>
  <c r="AY85" i="20"/>
  <c r="AX85" i="20"/>
  <c r="AF85" i="20"/>
  <c r="S85" i="20"/>
  <c r="BA86" i="20"/>
  <c r="AZ86" i="20"/>
  <c r="AY86" i="20"/>
  <c r="AF86" i="20"/>
  <c r="S86" i="20"/>
  <c r="BA87" i="20"/>
  <c r="AZ87" i="20"/>
  <c r="AF87" i="20"/>
  <c r="S87" i="20"/>
  <c r="BA88" i="20"/>
  <c r="AF88" i="20"/>
  <c r="S88" i="20"/>
  <c r="BA89" i="20"/>
  <c r="AZ89" i="20"/>
  <c r="AY89" i="20"/>
  <c r="AX89" i="20"/>
  <c r="AF89" i="20"/>
  <c r="S89" i="20"/>
  <c r="BA90" i="20"/>
  <c r="AZ90" i="20"/>
  <c r="AF90" i="20"/>
  <c r="S90" i="20"/>
  <c r="BA91" i="20"/>
  <c r="AZ91" i="20"/>
  <c r="AF91" i="20"/>
  <c r="S91" i="20"/>
  <c r="BA92" i="20"/>
  <c r="AF92" i="20"/>
  <c r="S92" i="20"/>
  <c r="BA93" i="20"/>
  <c r="AZ93" i="20"/>
  <c r="AY93" i="20"/>
  <c r="AX93" i="20"/>
  <c r="AF93" i="20"/>
  <c r="S93" i="20"/>
  <c r="BA94" i="20"/>
  <c r="AZ94" i="20"/>
  <c r="AY94" i="20"/>
  <c r="AF94" i="20"/>
  <c r="S94" i="20"/>
  <c r="BA95" i="20"/>
  <c r="AZ95" i="20"/>
  <c r="AF95" i="20"/>
  <c r="S95" i="20"/>
  <c r="BA96" i="20"/>
  <c r="AF96" i="20"/>
  <c r="S96" i="20"/>
  <c r="BA97" i="20"/>
  <c r="AZ97" i="20"/>
  <c r="AY97" i="20"/>
  <c r="AX97" i="20"/>
  <c r="AF97" i="20"/>
  <c r="S97" i="20"/>
  <c r="BA98" i="20"/>
  <c r="AZ98" i="20"/>
  <c r="AF98" i="20"/>
  <c r="S98" i="20"/>
  <c r="BA99" i="20"/>
  <c r="AZ99" i="20"/>
  <c r="AF99" i="20"/>
  <c r="S99" i="20"/>
  <c r="BA100" i="20"/>
  <c r="AF100" i="20"/>
  <c r="S100" i="20"/>
  <c r="BA101" i="20"/>
  <c r="AZ101" i="20"/>
  <c r="AY101" i="20"/>
  <c r="AX101" i="20"/>
  <c r="AF101" i="20"/>
  <c r="S101" i="20"/>
  <c r="BA102" i="20"/>
  <c r="AZ102" i="20"/>
  <c r="AY102" i="20"/>
  <c r="AF102" i="20"/>
  <c r="S102" i="20"/>
  <c r="BA103" i="20"/>
  <c r="AF103" i="20"/>
  <c r="S103" i="20"/>
  <c r="BA104" i="20"/>
  <c r="AF104" i="20"/>
  <c r="S104" i="20"/>
  <c r="BA105" i="20"/>
  <c r="AW105" i="20"/>
  <c r="AV105" i="20"/>
  <c r="AU105" i="20"/>
  <c r="AT105" i="20"/>
  <c r="AS105" i="20"/>
  <c r="AR105" i="20"/>
  <c r="AZ105" i="20"/>
  <c r="AY105" i="20"/>
  <c r="AX105" i="20"/>
  <c r="AF105" i="20"/>
  <c r="S105" i="20"/>
  <c r="BA106" i="20"/>
  <c r="AF106" i="20"/>
  <c r="S106" i="20"/>
  <c r="BA107" i="20"/>
  <c r="AZ107" i="20"/>
  <c r="AF107" i="20"/>
  <c r="S107" i="20"/>
  <c r="BA108" i="20"/>
  <c r="AF108" i="20"/>
  <c r="S108" i="20"/>
  <c r="BA109" i="20"/>
  <c r="AZ109" i="20"/>
  <c r="AY109" i="20"/>
  <c r="AX109" i="20"/>
  <c r="AF109" i="20"/>
  <c r="S109" i="20"/>
  <c r="BA110" i="20"/>
  <c r="AZ110" i="20"/>
  <c r="AY110" i="20"/>
  <c r="AF110" i="20"/>
  <c r="S110" i="20"/>
  <c r="BA111" i="20"/>
  <c r="AF111" i="20"/>
  <c r="S111" i="20"/>
  <c r="BA112" i="20"/>
  <c r="AF112" i="20"/>
  <c r="S112" i="20"/>
  <c r="BA113" i="20"/>
  <c r="AZ113" i="20"/>
  <c r="AY113" i="20"/>
  <c r="AX113" i="20"/>
  <c r="AF113" i="20"/>
  <c r="S113" i="20"/>
  <c r="BA114" i="20"/>
  <c r="AF114" i="20"/>
  <c r="S114" i="20"/>
  <c r="BA115" i="20"/>
  <c r="AZ115" i="20"/>
  <c r="AF115" i="20"/>
  <c r="S115" i="20"/>
  <c r="BA116" i="20"/>
  <c r="AF116" i="20"/>
  <c r="S116" i="20"/>
  <c r="BA117" i="20"/>
  <c r="AZ117" i="20"/>
  <c r="AY117" i="20"/>
  <c r="AX117" i="20"/>
  <c r="AF117" i="20"/>
  <c r="S117" i="20"/>
  <c r="BA118" i="20"/>
  <c r="AZ118" i="20"/>
  <c r="AY118" i="20"/>
  <c r="AF118" i="20"/>
  <c r="S118" i="20"/>
  <c r="BA119" i="20"/>
  <c r="AF119" i="20"/>
  <c r="S119" i="20"/>
  <c r="BA120" i="20"/>
  <c r="AF120" i="20"/>
  <c r="S120" i="20"/>
  <c r="BA121" i="20"/>
  <c r="AW121" i="20"/>
  <c r="AV121" i="20"/>
  <c r="AU121" i="20"/>
  <c r="AT121" i="20"/>
  <c r="AS121" i="20"/>
  <c r="AR121" i="20"/>
  <c r="AP121" i="20"/>
  <c r="AZ121" i="20"/>
  <c r="AY121" i="20"/>
  <c r="AX121" i="20"/>
  <c r="AF121" i="20"/>
  <c r="S121" i="20"/>
  <c r="BA122" i="20"/>
  <c r="AF122" i="20"/>
  <c r="S122" i="20"/>
  <c r="BA123" i="20"/>
  <c r="AZ123" i="20"/>
  <c r="AF123" i="20"/>
  <c r="S123" i="20"/>
  <c r="BA124" i="20"/>
  <c r="AZ124" i="20"/>
  <c r="AF124" i="20"/>
  <c r="S124" i="20"/>
  <c r="BA125" i="20"/>
  <c r="AZ125" i="20"/>
  <c r="AF125" i="20"/>
  <c r="S125" i="20"/>
  <c r="BA126" i="20"/>
  <c r="AF126" i="20"/>
  <c r="S126" i="20"/>
  <c r="BA127" i="20"/>
  <c r="AW127" i="20"/>
  <c r="AV127" i="20"/>
  <c r="AU127" i="20"/>
  <c r="AT127" i="20"/>
  <c r="AS127" i="20"/>
  <c r="AR127" i="20"/>
  <c r="AZ127" i="20"/>
  <c r="AY127" i="20"/>
  <c r="AX127" i="20"/>
  <c r="AF127" i="20"/>
  <c r="S127" i="20"/>
  <c r="BA128" i="20"/>
  <c r="AZ128" i="20"/>
  <c r="AY128" i="20"/>
  <c r="AF128" i="20"/>
  <c r="S128" i="20"/>
  <c r="BR11" i="20"/>
  <c r="BE11" i="20"/>
  <c r="BR12" i="20"/>
  <c r="BE12" i="20"/>
  <c r="BR13" i="20"/>
  <c r="BQ13" i="20"/>
  <c r="BE13" i="20"/>
  <c r="BR14" i="20"/>
  <c r="BQ14" i="20"/>
  <c r="BE14" i="20"/>
  <c r="BR15" i="20"/>
  <c r="BE15" i="20"/>
  <c r="D16" i="20"/>
  <c r="T16" i="20"/>
  <c r="AA16" i="20"/>
  <c r="C17" i="20"/>
  <c r="X16" i="20"/>
  <c r="U16" i="20"/>
  <c r="U17" i="20"/>
  <c r="W16" i="20"/>
  <c r="Y16" i="20"/>
  <c r="Y17" i="20"/>
  <c r="Z16" i="20"/>
  <c r="Z17" i="20"/>
  <c r="AB16" i="20"/>
  <c r="AC16" i="20"/>
  <c r="AC17" i="20"/>
  <c r="AD16" i="20"/>
  <c r="AH16" i="20"/>
  <c r="BR16" i="20"/>
  <c r="BQ16" i="20"/>
  <c r="BE16" i="20"/>
  <c r="W17" i="20"/>
  <c r="X17" i="20"/>
  <c r="AA17" i="20"/>
  <c r="AB17" i="20"/>
  <c r="AD17" i="20"/>
  <c r="BR17" i="20"/>
  <c r="BQ17" i="20"/>
  <c r="BP17" i="20"/>
  <c r="BE17" i="20"/>
  <c r="T18" i="20"/>
  <c r="BR18" i="20"/>
  <c r="BQ18" i="20"/>
  <c r="BP18" i="20"/>
  <c r="BE18" i="20"/>
  <c r="D19" i="20"/>
  <c r="T19" i="20"/>
  <c r="BR19" i="20"/>
  <c r="BE19" i="20"/>
  <c r="BR20" i="20"/>
  <c r="BQ20" i="20"/>
  <c r="BE20" i="20"/>
  <c r="Q21" i="20"/>
  <c r="BR21" i="20"/>
  <c r="BQ21" i="20"/>
  <c r="BP21" i="20"/>
  <c r="BO21" i="20"/>
  <c r="BN21" i="20"/>
  <c r="BM21" i="20"/>
  <c r="BL21" i="20"/>
  <c r="BK21" i="20"/>
  <c r="BJ21" i="20"/>
  <c r="BI21" i="20"/>
  <c r="BE21" i="20"/>
  <c r="H22" i="20"/>
  <c r="Q22" i="20"/>
  <c r="BR22" i="20"/>
  <c r="BQ22" i="20"/>
  <c r="BP22" i="20"/>
  <c r="BO22" i="20"/>
  <c r="BN22" i="20"/>
  <c r="BM22" i="20"/>
  <c r="BL22" i="20"/>
  <c r="BK22" i="20"/>
  <c r="BJ22" i="20"/>
  <c r="BI22" i="20"/>
  <c r="BE22" i="20"/>
  <c r="H23" i="20"/>
  <c r="Q23" i="20"/>
  <c r="BR23" i="20"/>
  <c r="BQ23" i="20"/>
  <c r="BE23" i="20"/>
  <c r="Q24" i="20"/>
  <c r="BR24" i="20"/>
  <c r="BP24" i="20"/>
  <c r="BQ24" i="20"/>
  <c r="BE24" i="20"/>
  <c r="J25" i="20"/>
  <c r="Q25" i="20"/>
  <c r="BR25" i="20"/>
  <c r="BQ25" i="20"/>
  <c r="BE25" i="20"/>
  <c r="H26" i="20"/>
  <c r="Q26" i="20"/>
  <c r="BR26" i="20"/>
  <c r="BQ26" i="20"/>
  <c r="BP26" i="20"/>
  <c r="BO26" i="20"/>
  <c r="BE26" i="20"/>
  <c r="J27" i="20"/>
  <c r="Q27" i="20"/>
  <c r="BR27" i="20"/>
  <c r="BQ27" i="20"/>
  <c r="BE27" i="20"/>
  <c r="H28" i="20"/>
  <c r="Q28" i="20"/>
  <c r="BR28" i="20"/>
  <c r="BQ28" i="20"/>
  <c r="BE28" i="20"/>
  <c r="H29" i="20"/>
  <c r="Q29" i="20"/>
  <c r="BR29" i="20"/>
  <c r="BE29" i="20"/>
  <c r="J30" i="20"/>
  <c r="Q30" i="20"/>
  <c r="BR30" i="20"/>
  <c r="BQ30" i="20"/>
  <c r="BP30" i="20"/>
  <c r="BO30" i="20"/>
  <c r="BN30" i="20"/>
  <c r="BM30" i="20"/>
  <c r="BL30" i="20"/>
  <c r="BK30" i="20"/>
  <c r="BJ30" i="20"/>
  <c r="BI30" i="20"/>
  <c r="BE30" i="20"/>
  <c r="H31" i="20"/>
  <c r="Q31" i="20"/>
  <c r="BR31" i="20"/>
  <c r="BE31" i="20"/>
  <c r="H32" i="20"/>
  <c r="Q32" i="20"/>
  <c r="BR32" i="20"/>
  <c r="BQ32" i="20"/>
  <c r="BE32" i="20"/>
  <c r="Q33" i="20"/>
  <c r="BR33" i="20"/>
  <c r="BQ33" i="20"/>
  <c r="BE33" i="20"/>
  <c r="J34" i="20"/>
  <c r="Q34" i="20"/>
  <c r="BR34" i="20"/>
  <c r="BP34" i="20"/>
  <c r="BQ34" i="20"/>
  <c r="BE34" i="20"/>
  <c r="J35" i="20"/>
  <c r="Q35" i="20"/>
  <c r="BR35" i="20"/>
  <c r="BP35" i="20"/>
  <c r="BQ35" i="20"/>
  <c r="BE35" i="20"/>
  <c r="J36" i="20"/>
  <c r="Q36" i="20"/>
  <c r="BR36" i="20"/>
  <c r="BE36" i="20"/>
  <c r="Q37" i="20"/>
  <c r="BR37" i="20"/>
  <c r="BQ37" i="20"/>
  <c r="BP37" i="20"/>
  <c r="BO37" i="20"/>
  <c r="BN37" i="20"/>
  <c r="BE37" i="20"/>
  <c r="H38" i="20"/>
  <c r="Q38" i="20"/>
  <c r="BR38" i="20"/>
  <c r="BQ38" i="20"/>
  <c r="BP38" i="20"/>
  <c r="BO38" i="20"/>
  <c r="BN38" i="20"/>
  <c r="BM38" i="20"/>
  <c r="BL38" i="20"/>
  <c r="BK38" i="20"/>
  <c r="BJ38" i="20"/>
  <c r="BI38" i="20"/>
  <c r="BE38" i="20"/>
  <c r="H39" i="20"/>
  <c r="Q39" i="20"/>
  <c r="BR39" i="20"/>
  <c r="BO39" i="20"/>
  <c r="BN39" i="20"/>
  <c r="BM39" i="20"/>
  <c r="BL39" i="20"/>
  <c r="BQ39" i="20"/>
  <c r="BP39" i="20"/>
  <c r="BE39" i="20"/>
  <c r="H40" i="20"/>
  <c r="Q40" i="20"/>
  <c r="BR40" i="20"/>
  <c r="BQ40" i="20"/>
  <c r="BP40" i="20"/>
  <c r="BO40" i="20"/>
  <c r="BN40" i="20"/>
  <c r="BM40" i="20"/>
  <c r="BE40" i="20"/>
  <c r="H41" i="20"/>
  <c r="Q41" i="20"/>
  <c r="BR41" i="20"/>
  <c r="BQ41" i="20"/>
  <c r="BE41" i="20"/>
  <c r="H42" i="20"/>
  <c r="Q42" i="20"/>
  <c r="BR42" i="20"/>
  <c r="BQ42" i="20"/>
  <c r="BP42" i="20"/>
  <c r="BE42" i="20"/>
  <c r="Q43" i="20"/>
  <c r="BR43" i="20"/>
  <c r="BE43" i="20"/>
  <c r="H44" i="20"/>
  <c r="Q44" i="20"/>
  <c r="BR44" i="20"/>
  <c r="BQ44" i="20"/>
  <c r="BE44" i="20"/>
  <c r="I45" i="20"/>
  <c r="Q45" i="20"/>
  <c r="BR45" i="20"/>
  <c r="BE45" i="20"/>
  <c r="I46" i="20"/>
  <c r="Q46" i="20"/>
  <c r="BR46" i="20"/>
  <c r="BP46" i="20"/>
  <c r="BQ46" i="20"/>
  <c r="BE46" i="20"/>
  <c r="Q47" i="20"/>
  <c r="BR47" i="20"/>
  <c r="BE47" i="20"/>
  <c r="I48" i="20"/>
  <c r="Q48" i="20"/>
  <c r="BR48" i="20"/>
  <c r="BN48" i="20"/>
  <c r="BM48" i="20"/>
  <c r="BL48" i="20"/>
  <c r="BK48" i="20"/>
  <c r="BJ48" i="20"/>
  <c r="BI48" i="20"/>
  <c r="BQ48" i="20"/>
  <c r="BP48" i="20"/>
  <c r="BO48" i="20"/>
  <c r="BE48" i="20"/>
  <c r="I49" i="20"/>
  <c r="Q49" i="20"/>
  <c r="BR49" i="20"/>
  <c r="BQ49" i="20"/>
  <c r="BP49" i="20"/>
  <c r="BE49" i="20"/>
  <c r="I50" i="20"/>
  <c r="Q50" i="20"/>
  <c r="BR50" i="20"/>
  <c r="BQ50" i="20"/>
  <c r="BE50" i="20"/>
  <c r="Q51" i="20"/>
  <c r="BR51" i="20"/>
  <c r="BE51" i="20"/>
  <c r="I52" i="20"/>
  <c r="Q52" i="20"/>
  <c r="BR52" i="20"/>
  <c r="BQ52" i="20"/>
  <c r="BP52" i="20"/>
  <c r="BO52" i="20"/>
  <c r="BN52" i="20"/>
  <c r="BM52" i="20"/>
  <c r="BL52" i="20"/>
  <c r="BK52" i="20"/>
  <c r="BJ52" i="20"/>
  <c r="BI52" i="20"/>
  <c r="BE52" i="20"/>
  <c r="I53" i="20"/>
  <c r="Q53" i="20"/>
  <c r="BR53" i="20"/>
  <c r="BQ53" i="20"/>
  <c r="BP53" i="20"/>
  <c r="BE53" i="20"/>
  <c r="I54" i="20"/>
  <c r="Q54" i="20"/>
  <c r="BR54" i="20"/>
  <c r="BQ54" i="20"/>
  <c r="BE54" i="20"/>
  <c r="Q55" i="20"/>
  <c r="BR55" i="20"/>
  <c r="BE55" i="20"/>
  <c r="I56" i="20"/>
  <c r="Q56" i="20"/>
  <c r="BR56" i="20"/>
  <c r="BQ56" i="20"/>
  <c r="BP56" i="20"/>
  <c r="BO56" i="20"/>
  <c r="BN56" i="20"/>
  <c r="BM56" i="20"/>
  <c r="BL56" i="20"/>
  <c r="BK56" i="20"/>
  <c r="BJ56" i="20"/>
  <c r="BI56" i="20"/>
  <c r="BE56" i="20"/>
  <c r="I57" i="20"/>
  <c r="Q57" i="20"/>
  <c r="BR57" i="20"/>
  <c r="BQ57" i="20"/>
  <c r="BP57" i="20"/>
  <c r="BE57" i="20"/>
  <c r="I58" i="20"/>
  <c r="Q58" i="20"/>
  <c r="BR58" i="20"/>
  <c r="BQ58" i="20"/>
  <c r="BE58" i="20"/>
  <c r="Q59" i="20"/>
  <c r="BR59" i="20"/>
  <c r="BE59" i="20"/>
  <c r="I60" i="20"/>
  <c r="Q60" i="20"/>
  <c r="BR60" i="20"/>
  <c r="BN60" i="20"/>
  <c r="BM60" i="20"/>
  <c r="BL60" i="20"/>
  <c r="BK60" i="20"/>
  <c r="BJ60" i="20"/>
  <c r="BI60" i="20"/>
  <c r="BQ60" i="20"/>
  <c r="BP60" i="20"/>
  <c r="BO60" i="20"/>
  <c r="BE60" i="20"/>
  <c r="I61" i="20"/>
  <c r="Q61" i="20"/>
  <c r="BR61" i="20"/>
  <c r="BQ61" i="20"/>
  <c r="BP61" i="20"/>
  <c r="BE61" i="20"/>
  <c r="K62" i="20"/>
  <c r="Q62" i="20"/>
  <c r="BR62" i="20"/>
  <c r="BQ62" i="20"/>
  <c r="BE62" i="20"/>
  <c r="Q63" i="20"/>
  <c r="BR63" i="20"/>
  <c r="BE63" i="20"/>
  <c r="K64" i="20"/>
  <c r="Q64" i="20"/>
  <c r="BR64" i="20"/>
  <c r="BQ64" i="20"/>
  <c r="BP64" i="20"/>
  <c r="BO64" i="20"/>
  <c r="BN64" i="20"/>
  <c r="BM64" i="20"/>
  <c r="BL64" i="20"/>
  <c r="BK64" i="20"/>
  <c r="BJ64" i="20"/>
  <c r="BI64" i="20"/>
  <c r="BE64" i="20"/>
  <c r="K65" i="20"/>
  <c r="Q65" i="20"/>
  <c r="BR65" i="20"/>
  <c r="BQ65" i="20"/>
  <c r="BP65" i="20"/>
  <c r="BE65" i="20"/>
  <c r="K66" i="20"/>
  <c r="Q66" i="20"/>
  <c r="BR66" i="20"/>
  <c r="BQ66" i="20"/>
  <c r="BE66" i="20"/>
  <c r="Q67" i="20"/>
  <c r="BR67" i="20"/>
  <c r="BE67" i="20"/>
  <c r="K68" i="20"/>
  <c r="Q68" i="20"/>
  <c r="BR68" i="20"/>
  <c r="BN68" i="20"/>
  <c r="BM68" i="20"/>
  <c r="BQ68" i="20"/>
  <c r="BP68" i="20"/>
  <c r="BO68" i="20"/>
  <c r="BL68" i="20"/>
  <c r="BK68" i="20"/>
  <c r="BJ68" i="20"/>
  <c r="BI68" i="20"/>
  <c r="BE68" i="20"/>
  <c r="K69" i="20"/>
  <c r="Q69" i="20"/>
  <c r="BR69" i="20"/>
  <c r="BQ69" i="20"/>
  <c r="BP69" i="20"/>
  <c r="BE69" i="20"/>
  <c r="K70" i="20"/>
  <c r="Q70" i="20"/>
  <c r="BR70" i="20"/>
  <c r="BQ70" i="20"/>
  <c r="BE70" i="20"/>
  <c r="K71" i="20"/>
  <c r="Q71" i="20"/>
  <c r="BR71" i="20"/>
  <c r="BE71" i="20"/>
  <c r="K72" i="20"/>
  <c r="Q72" i="20"/>
  <c r="BR72" i="20"/>
  <c r="BQ72" i="20"/>
  <c r="BP72" i="20"/>
  <c r="BO72" i="20"/>
  <c r="BN72" i="20"/>
  <c r="BM72" i="20"/>
  <c r="BL72" i="20"/>
  <c r="BK72" i="20"/>
  <c r="BJ72" i="20"/>
  <c r="BI72" i="20"/>
  <c r="BE72" i="20"/>
  <c r="K73" i="20"/>
  <c r="Q73" i="20"/>
  <c r="AQ73" i="20"/>
  <c r="BR73" i="20"/>
  <c r="BQ73" i="20"/>
  <c r="BP73" i="20"/>
  <c r="BE73" i="20"/>
  <c r="K74" i="20"/>
  <c r="Q74" i="20"/>
  <c r="BR74" i="20"/>
  <c r="BQ74" i="20"/>
  <c r="BE74" i="20"/>
  <c r="K75" i="20"/>
  <c r="Q75" i="20"/>
  <c r="BR75" i="20"/>
  <c r="BE75" i="20"/>
  <c r="K76" i="20"/>
  <c r="Q76" i="20"/>
  <c r="BR76" i="20"/>
  <c r="BQ76" i="20"/>
  <c r="BP76" i="20"/>
  <c r="BO76" i="20"/>
  <c r="BN76" i="20"/>
  <c r="BM76" i="20"/>
  <c r="BL76" i="20"/>
  <c r="BK76" i="20"/>
  <c r="BJ76" i="20"/>
  <c r="BI76" i="20"/>
  <c r="BE76" i="20"/>
  <c r="K77" i="20"/>
  <c r="Q77" i="20"/>
  <c r="AQ77" i="20"/>
  <c r="BR77" i="20"/>
  <c r="BQ77" i="20"/>
  <c r="BP77" i="20"/>
  <c r="BE77" i="20"/>
  <c r="K78" i="20"/>
  <c r="Q78" i="20"/>
  <c r="BR78" i="20"/>
  <c r="BQ78" i="20"/>
  <c r="BE78" i="20"/>
  <c r="K79" i="20"/>
  <c r="Q79" i="20"/>
  <c r="BR79" i="20"/>
  <c r="BE79" i="20"/>
  <c r="K80" i="20"/>
  <c r="Q80" i="20"/>
  <c r="BR80" i="20"/>
  <c r="BE80" i="20"/>
  <c r="K81" i="20"/>
  <c r="Q81" i="20"/>
  <c r="AQ81" i="20"/>
  <c r="BR81" i="20"/>
  <c r="BQ81" i="20"/>
  <c r="BP81" i="20"/>
  <c r="BO81" i="20"/>
  <c r="BE81" i="20"/>
  <c r="K82" i="20"/>
  <c r="Q82" i="20"/>
  <c r="BR82" i="20"/>
  <c r="BP82" i="20"/>
  <c r="BQ82" i="20"/>
  <c r="BE82" i="20"/>
  <c r="K83" i="20"/>
  <c r="Q83" i="20"/>
  <c r="BR83" i="20"/>
  <c r="BE83" i="20"/>
  <c r="K84" i="20"/>
  <c r="Q84" i="20"/>
  <c r="BR84" i="20"/>
  <c r="BQ84" i="20"/>
  <c r="BP84" i="20"/>
  <c r="BO84" i="20"/>
  <c r="BN84" i="20"/>
  <c r="BE84" i="20"/>
  <c r="K85" i="20"/>
  <c r="Q85" i="20"/>
  <c r="BR85" i="20"/>
  <c r="BQ85" i="20"/>
  <c r="BP85" i="20"/>
  <c r="BO85" i="20"/>
  <c r="BN85" i="20"/>
  <c r="BM85" i="20"/>
  <c r="BL85" i="20"/>
  <c r="BK85" i="20"/>
  <c r="BJ85" i="20"/>
  <c r="BI85" i="20"/>
  <c r="BH85" i="20"/>
  <c r="BE85" i="20"/>
  <c r="K86" i="20"/>
  <c r="Q86" i="20"/>
  <c r="BR86" i="20"/>
  <c r="BQ86" i="20"/>
  <c r="BE86" i="20"/>
  <c r="K87" i="20"/>
  <c r="Q87" i="20"/>
  <c r="BR87" i="20"/>
  <c r="BE87" i="20"/>
  <c r="K88" i="20"/>
  <c r="Q88" i="20"/>
  <c r="BR88" i="20"/>
  <c r="BE88" i="20"/>
  <c r="K89" i="20"/>
  <c r="Q89" i="20"/>
  <c r="BR89" i="20"/>
  <c r="BN89" i="20"/>
  <c r="BM89" i="20"/>
  <c r="BL89" i="20"/>
  <c r="BK89" i="20"/>
  <c r="BJ89" i="20"/>
  <c r="BI89" i="20"/>
  <c r="BQ89" i="20"/>
  <c r="BP89" i="20"/>
  <c r="BO89" i="20"/>
  <c r="BE89" i="20"/>
  <c r="K90" i="20"/>
  <c r="Q90" i="20"/>
  <c r="BR90" i="20"/>
  <c r="BP90" i="20"/>
  <c r="BQ90" i="20"/>
  <c r="BE90" i="20"/>
  <c r="K91" i="20"/>
  <c r="Q91" i="20"/>
  <c r="BR91" i="20"/>
  <c r="BE91" i="20"/>
  <c r="K92" i="20"/>
  <c r="Q92" i="20"/>
  <c r="BR92" i="20"/>
  <c r="BQ92" i="20"/>
  <c r="BP92" i="20"/>
  <c r="BO92" i="20"/>
  <c r="BN92" i="20"/>
  <c r="BE92" i="20"/>
  <c r="K93" i="20"/>
  <c r="Q93" i="20"/>
  <c r="BR93" i="20"/>
  <c r="BQ93" i="20"/>
  <c r="BP93" i="20"/>
  <c r="BO93" i="20"/>
  <c r="BN93" i="20"/>
  <c r="BM93" i="20"/>
  <c r="BL93" i="20"/>
  <c r="BK93" i="20"/>
  <c r="BJ93" i="20"/>
  <c r="BI93" i="20"/>
  <c r="BH93" i="20"/>
  <c r="BE93" i="20"/>
  <c r="K94" i="20"/>
  <c r="Q94" i="20"/>
  <c r="BR94" i="20"/>
  <c r="BQ94" i="20"/>
  <c r="BE94" i="20"/>
  <c r="K95" i="20"/>
  <c r="Q95" i="20"/>
  <c r="BR95" i="20"/>
  <c r="BE95" i="20"/>
  <c r="K96" i="20"/>
  <c r="Q96" i="20"/>
  <c r="BR96" i="20"/>
  <c r="BE96" i="20"/>
  <c r="K97" i="20"/>
  <c r="Q97" i="20"/>
  <c r="BR97" i="20"/>
  <c r="BQ97" i="20"/>
  <c r="BP97" i="20"/>
  <c r="BO97" i="20"/>
  <c r="BE97" i="20"/>
  <c r="K98" i="20"/>
  <c r="Q98" i="20"/>
  <c r="BR98" i="20"/>
  <c r="BQ98" i="20"/>
  <c r="BE98" i="20"/>
  <c r="K99" i="20"/>
  <c r="Q99" i="20"/>
  <c r="BR99" i="20"/>
  <c r="BE99" i="20"/>
  <c r="K100" i="20"/>
  <c r="Q100" i="20"/>
  <c r="BR100" i="20"/>
  <c r="BQ100" i="20"/>
  <c r="BP100" i="20"/>
  <c r="BO100" i="20"/>
  <c r="BE100" i="20"/>
  <c r="K101" i="20"/>
  <c r="Q101" i="20"/>
  <c r="BR101" i="20"/>
  <c r="BQ101" i="20"/>
  <c r="BP101" i="20"/>
  <c r="BO101" i="20"/>
  <c r="BN101" i="20"/>
  <c r="BM101" i="20"/>
  <c r="BL101" i="20"/>
  <c r="BK101" i="20"/>
  <c r="BJ101" i="20"/>
  <c r="BI101" i="20"/>
  <c r="BE101" i="20"/>
  <c r="K102" i="20"/>
  <c r="Q102" i="20"/>
  <c r="BR102" i="20"/>
  <c r="BQ102" i="20"/>
  <c r="BE102" i="20"/>
  <c r="K103" i="20"/>
  <c r="Q103" i="20"/>
  <c r="BR103" i="20"/>
  <c r="BE103" i="20"/>
  <c r="K104" i="20"/>
  <c r="Q104" i="20"/>
  <c r="BR104" i="20"/>
  <c r="BE104" i="20"/>
  <c r="K105" i="20"/>
  <c r="Q105" i="20"/>
  <c r="AQ105" i="20"/>
  <c r="BR105" i="20"/>
  <c r="BQ105" i="20"/>
  <c r="BP105" i="20"/>
  <c r="BO105" i="20"/>
  <c r="BE105" i="20"/>
  <c r="K106" i="20"/>
  <c r="Q106" i="20"/>
  <c r="BR106" i="20"/>
  <c r="BQ106" i="20"/>
  <c r="BE106" i="20"/>
  <c r="K107" i="20"/>
  <c r="Q107" i="20"/>
  <c r="BR107" i="20"/>
  <c r="BQ107" i="20"/>
  <c r="BE107" i="20"/>
  <c r="K108" i="20"/>
  <c r="Q108" i="20"/>
  <c r="BR108" i="20"/>
  <c r="BE108" i="20"/>
  <c r="K109" i="20"/>
  <c r="Q109" i="20"/>
  <c r="BR109" i="20"/>
  <c r="BQ109" i="20"/>
  <c r="BP109" i="20"/>
  <c r="BO109" i="20"/>
  <c r="BN109" i="20"/>
  <c r="BM109" i="20"/>
  <c r="BL109" i="20"/>
  <c r="BK109" i="20"/>
  <c r="BJ109" i="20"/>
  <c r="BI109" i="20"/>
  <c r="BE109" i="20"/>
  <c r="J110" i="20"/>
  <c r="Q110" i="20"/>
  <c r="BR110" i="20"/>
  <c r="BP110" i="20"/>
  <c r="BQ110" i="20"/>
  <c r="BE110" i="20"/>
  <c r="J111" i="20"/>
  <c r="Q111" i="20"/>
  <c r="BR111" i="20"/>
  <c r="BQ111" i="20"/>
  <c r="BE111" i="20"/>
  <c r="J112" i="20"/>
  <c r="Q112" i="20"/>
  <c r="BR112" i="20"/>
  <c r="BE112" i="20"/>
  <c r="J113" i="20"/>
  <c r="Q113" i="20"/>
  <c r="BR113" i="20"/>
  <c r="BQ113" i="20"/>
  <c r="BP113" i="20"/>
  <c r="BO113" i="20"/>
  <c r="BE113" i="20"/>
  <c r="J114" i="20"/>
  <c r="Q114" i="20"/>
  <c r="BR114" i="20"/>
  <c r="BP114" i="20"/>
  <c r="BQ114" i="20"/>
  <c r="BE114" i="20"/>
  <c r="J115" i="20"/>
  <c r="Q115" i="20"/>
  <c r="BR115" i="20"/>
  <c r="BQ115" i="20"/>
  <c r="BP115" i="20"/>
  <c r="BO115" i="20"/>
  <c r="BE115" i="20"/>
  <c r="J116" i="20"/>
  <c r="Q116" i="20"/>
  <c r="BR116" i="20"/>
  <c r="BQ116" i="20"/>
  <c r="BP116" i="20"/>
  <c r="BO116" i="20"/>
  <c r="BN116" i="20"/>
  <c r="BM116" i="20"/>
  <c r="BL116" i="20"/>
  <c r="BK116" i="20"/>
  <c r="BJ116" i="20"/>
  <c r="BI116" i="20"/>
  <c r="BE116" i="20"/>
  <c r="K117" i="20"/>
  <c r="Q117" i="20"/>
  <c r="BR117" i="20"/>
  <c r="BQ117" i="20"/>
  <c r="BE117" i="20"/>
  <c r="K118" i="20"/>
  <c r="Q118" i="20"/>
  <c r="BR118" i="20"/>
  <c r="BE118" i="20"/>
  <c r="K119" i="20"/>
  <c r="Q119" i="20"/>
  <c r="BR119" i="20"/>
  <c r="BE119" i="20"/>
  <c r="K120" i="20"/>
  <c r="Q120" i="20"/>
  <c r="BR120" i="20"/>
  <c r="BN120" i="20"/>
  <c r="BM120" i="20"/>
  <c r="BL120" i="20"/>
  <c r="BK120" i="20"/>
  <c r="BJ120" i="20"/>
  <c r="BI120" i="20"/>
  <c r="BQ120" i="20"/>
  <c r="BP120" i="20"/>
  <c r="BO120" i="20"/>
  <c r="BE120" i="20"/>
  <c r="K121" i="20"/>
  <c r="Q121" i="20"/>
  <c r="AQ121" i="20"/>
  <c r="BR121" i="20"/>
  <c r="BP121" i="20"/>
  <c r="BQ121" i="20"/>
  <c r="BE121" i="20"/>
  <c r="J122" i="20"/>
  <c r="Q122" i="20"/>
  <c r="BR122" i="20"/>
  <c r="BE122" i="20"/>
  <c r="K123" i="20"/>
  <c r="Q123" i="20"/>
  <c r="BR123" i="20"/>
  <c r="BQ123" i="20"/>
  <c r="BP123" i="20"/>
  <c r="BO123" i="20"/>
  <c r="BE123" i="20"/>
  <c r="K124" i="20"/>
  <c r="Q124" i="20"/>
  <c r="BR124" i="20"/>
  <c r="BQ124" i="20"/>
  <c r="BP124" i="20"/>
  <c r="BO124" i="20"/>
  <c r="BN124" i="20"/>
  <c r="BM124" i="20"/>
  <c r="BL124" i="20"/>
  <c r="BK124" i="20"/>
  <c r="BJ124" i="20"/>
  <c r="BI124" i="20"/>
  <c r="BE124" i="20"/>
  <c r="K125" i="20"/>
  <c r="Q125" i="20"/>
  <c r="BR125" i="20"/>
  <c r="BQ125" i="20"/>
  <c r="BE125" i="20"/>
  <c r="K126" i="20"/>
  <c r="Q126" i="20"/>
  <c r="BR126" i="20"/>
  <c r="BE126" i="20"/>
  <c r="K127" i="20"/>
  <c r="Q127" i="20"/>
  <c r="AQ127" i="20"/>
  <c r="BR127" i="20"/>
  <c r="BE127" i="20"/>
  <c r="K128" i="20"/>
  <c r="Q128" i="20"/>
  <c r="BR128" i="20"/>
  <c r="BN128" i="20"/>
  <c r="BM128" i="20"/>
  <c r="BL128" i="20"/>
  <c r="BK128" i="20"/>
  <c r="BJ128" i="20"/>
  <c r="BI128" i="20"/>
  <c r="BQ128" i="20"/>
  <c r="BP128" i="20"/>
  <c r="BO128" i="20"/>
  <c r="BE128" i="20"/>
  <c r="BR129" i="20"/>
  <c r="BE129" i="20"/>
  <c r="BR130" i="20"/>
  <c r="BE130" i="20"/>
  <c r="BR131" i="20"/>
  <c r="BQ131" i="20"/>
  <c r="BE131" i="20"/>
  <c r="BR132" i="20"/>
  <c r="BQ132" i="20"/>
  <c r="BP132" i="20"/>
  <c r="BO132" i="20"/>
  <c r="BE132" i="20"/>
  <c r="BR133" i="20"/>
  <c r="BQ133" i="20"/>
  <c r="BP133" i="20"/>
  <c r="BO133" i="20"/>
  <c r="BE133" i="20"/>
  <c r="BR134" i="20"/>
  <c r="BE134" i="20"/>
  <c r="BR135" i="20"/>
  <c r="BP135" i="20"/>
  <c r="BQ135" i="20"/>
  <c r="BE135" i="20"/>
  <c r="BR136" i="20"/>
  <c r="BQ136" i="20"/>
  <c r="BP136" i="20"/>
  <c r="BO136" i="20"/>
  <c r="BE136" i="20"/>
  <c r="BR137" i="20"/>
  <c r="BE137" i="20"/>
  <c r="BR138" i="20"/>
  <c r="BE138" i="20"/>
  <c r="BR139" i="20"/>
  <c r="BQ139" i="20"/>
  <c r="BE139" i="20"/>
  <c r="BR140" i="20"/>
  <c r="BQ140" i="20"/>
  <c r="BP140" i="20"/>
  <c r="BO140" i="20"/>
  <c r="BE140" i="20"/>
  <c r="BR141" i="20"/>
  <c r="BQ141" i="20"/>
  <c r="BP141" i="20"/>
  <c r="BO141" i="20"/>
  <c r="BE141" i="20"/>
  <c r="BR142" i="20"/>
  <c r="BE142" i="20"/>
  <c r="BR143" i="20"/>
  <c r="BP143" i="20"/>
  <c r="BQ143" i="20"/>
  <c r="BE143" i="20"/>
  <c r="BR144" i="20"/>
  <c r="BN144" i="20"/>
  <c r="BM144" i="20"/>
  <c r="BL144" i="20"/>
  <c r="BK144" i="20"/>
  <c r="BJ144" i="20"/>
  <c r="BI144" i="20"/>
  <c r="BQ144" i="20"/>
  <c r="BP144" i="20"/>
  <c r="BO144" i="20"/>
  <c r="BE144" i="20"/>
  <c r="BR145" i="20"/>
  <c r="BE145" i="20"/>
  <c r="BR146" i="20"/>
  <c r="BE146" i="20"/>
  <c r="BR147" i="20"/>
  <c r="BQ147" i="20"/>
  <c r="BE147" i="20"/>
  <c r="BR148" i="20"/>
  <c r="BQ148" i="20"/>
  <c r="BP148" i="20"/>
  <c r="BO148" i="20"/>
  <c r="BE148" i="20"/>
  <c r="BR149" i="20"/>
  <c r="BQ149" i="20"/>
  <c r="BP149" i="20"/>
  <c r="BO149" i="20"/>
  <c r="BE149" i="20"/>
  <c r="BR150" i="20"/>
  <c r="BE150" i="20"/>
  <c r="BR151" i="20"/>
  <c r="BP151" i="20"/>
  <c r="BQ151" i="20"/>
  <c r="BE151" i="20"/>
  <c r="BR152" i="20"/>
  <c r="BN152" i="20"/>
  <c r="BM152" i="20"/>
  <c r="BL152" i="20"/>
  <c r="BK152" i="20"/>
  <c r="BJ152" i="20"/>
  <c r="BI152" i="20"/>
  <c r="BQ152" i="20"/>
  <c r="BP152" i="20"/>
  <c r="BO152" i="20"/>
  <c r="BE152" i="20"/>
  <c r="BR153" i="20"/>
  <c r="BE153" i="20"/>
  <c r="BR154" i="20"/>
  <c r="BE154" i="20"/>
  <c r="BR155" i="20"/>
  <c r="BQ155" i="20"/>
  <c r="BE155" i="20"/>
  <c r="BR156" i="20"/>
  <c r="BQ156" i="20"/>
  <c r="BP156" i="20"/>
  <c r="BO156" i="20"/>
  <c r="BE156" i="20"/>
  <c r="BR157" i="20"/>
  <c r="BQ157" i="20"/>
  <c r="BP157" i="20"/>
  <c r="BO157" i="20"/>
  <c r="BE157" i="20"/>
  <c r="BR158" i="20"/>
  <c r="BE158" i="20"/>
  <c r="BR159" i="20"/>
  <c r="BP159" i="20"/>
  <c r="BQ159" i="20"/>
  <c r="BE159" i="20"/>
  <c r="BR160" i="20"/>
  <c r="BQ160" i="20"/>
  <c r="BP160" i="20"/>
  <c r="BO160" i="20"/>
  <c r="BE160" i="20"/>
  <c r="BR161" i="20"/>
  <c r="BE161" i="20"/>
  <c r="E129" i="16"/>
  <c r="F129" i="16"/>
  <c r="G129" i="16"/>
  <c r="K129" i="16"/>
  <c r="AB3" i="16"/>
  <c r="AB4" i="16"/>
  <c r="D12" i="16"/>
  <c r="AB5" i="16"/>
  <c r="D13" i="16"/>
  <c r="Q129" i="16"/>
  <c r="S129" i="16"/>
  <c r="AB9" i="16"/>
  <c r="AB8" i="16"/>
  <c r="AB18" i="16"/>
  <c r="AD2" i="16"/>
  <c r="AB10" i="16"/>
  <c r="AB2" i="16"/>
  <c r="AB15" i="16"/>
  <c r="AB7" i="16"/>
  <c r="AB6" i="16"/>
  <c r="AB11" i="16"/>
  <c r="AB12" i="16"/>
  <c r="Z129" i="16"/>
  <c r="D9" i="16"/>
  <c r="C9" i="16"/>
  <c r="E46" i="16"/>
  <c r="F46" i="16"/>
  <c r="G46" i="16"/>
  <c r="E47" i="16"/>
  <c r="F47" i="16"/>
  <c r="G47" i="16"/>
  <c r="E48" i="16"/>
  <c r="F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E59" i="16"/>
  <c r="F59" i="16"/>
  <c r="G59" i="16"/>
  <c r="E60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E65" i="16"/>
  <c r="F65" i="16"/>
  <c r="G65" i="16"/>
  <c r="E66" i="16"/>
  <c r="F66" i="16"/>
  <c r="G66" i="16"/>
  <c r="E67" i="16"/>
  <c r="F67" i="16"/>
  <c r="G67" i="16"/>
  <c r="E68" i="16"/>
  <c r="F68" i="16"/>
  <c r="G68" i="16"/>
  <c r="E69" i="16"/>
  <c r="F69" i="16"/>
  <c r="G69" i="16"/>
  <c r="E70" i="16"/>
  <c r="F70" i="16"/>
  <c r="G70" i="16"/>
  <c r="E71" i="16"/>
  <c r="F71" i="16"/>
  <c r="G71" i="16"/>
  <c r="E72" i="16"/>
  <c r="F72" i="16"/>
  <c r="G72" i="16"/>
  <c r="E73" i="16"/>
  <c r="F73" i="16"/>
  <c r="G73" i="16"/>
  <c r="E74" i="16"/>
  <c r="F74" i="16"/>
  <c r="G74" i="16"/>
  <c r="E75" i="16"/>
  <c r="F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E82" i="16"/>
  <c r="F82" i="16"/>
  <c r="G82" i="16"/>
  <c r="E83" i="16"/>
  <c r="F83" i="16"/>
  <c r="G83" i="16"/>
  <c r="E84" i="16"/>
  <c r="F84" i="16"/>
  <c r="G84" i="16"/>
  <c r="E85" i="16"/>
  <c r="F85" i="16"/>
  <c r="G85" i="16"/>
  <c r="E86" i="16"/>
  <c r="F86" i="16"/>
  <c r="G86" i="16"/>
  <c r="E87" i="16"/>
  <c r="F87" i="16"/>
  <c r="G87" i="16"/>
  <c r="E88" i="16"/>
  <c r="F88" i="16"/>
  <c r="G88" i="16"/>
  <c r="E89" i="16"/>
  <c r="F89" i="16"/>
  <c r="G89" i="16"/>
  <c r="E90" i="16"/>
  <c r="F90" i="16"/>
  <c r="G90" i="16"/>
  <c r="E91" i="16"/>
  <c r="F91" i="16"/>
  <c r="G91" i="16"/>
  <c r="E92" i="16"/>
  <c r="F92" i="16"/>
  <c r="G92" i="16"/>
  <c r="E93" i="16"/>
  <c r="F93" i="16"/>
  <c r="G93" i="16"/>
  <c r="E94" i="16"/>
  <c r="F94" i="16"/>
  <c r="G94" i="16"/>
  <c r="E95" i="16"/>
  <c r="F95" i="16"/>
  <c r="G95" i="16"/>
  <c r="E96" i="16"/>
  <c r="F96" i="16"/>
  <c r="E97" i="16"/>
  <c r="F97" i="16"/>
  <c r="AU97" i="16"/>
  <c r="G97" i="16"/>
  <c r="E98" i="16"/>
  <c r="F98" i="16"/>
  <c r="G98" i="16"/>
  <c r="E99" i="16"/>
  <c r="F99" i="16"/>
  <c r="G99" i="16"/>
  <c r="E100" i="16"/>
  <c r="F100" i="16"/>
  <c r="E101" i="16"/>
  <c r="F101" i="16"/>
  <c r="AU101" i="16"/>
  <c r="G101" i="16"/>
  <c r="E102" i="16"/>
  <c r="F102" i="16"/>
  <c r="G102" i="16"/>
  <c r="E103" i="16"/>
  <c r="F103" i="16"/>
  <c r="G103" i="16"/>
  <c r="E104" i="16"/>
  <c r="F104" i="16"/>
  <c r="E105" i="16"/>
  <c r="F105" i="16"/>
  <c r="G105" i="16"/>
  <c r="E106" i="16"/>
  <c r="F106" i="16"/>
  <c r="G106" i="16"/>
  <c r="E107" i="16"/>
  <c r="F107" i="16"/>
  <c r="G107" i="16"/>
  <c r="E108" i="16"/>
  <c r="F108" i="16"/>
  <c r="E109" i="16"/>
  <c r="F109" i="16"/>
  <c r="G109" i="16"/>
  <c r="E110" i="16"/>
  <c r="F110" i="16"/>
  <c r="G110" i="16"/>
  <c r="E111" i="16"/>
  <c r="F111" i="16"/>
  <c r="G111" i="16"/>
  <c r="E112" i="16"/>
  <c r="F112" i="16"/>
  <c r="G112" i="16"/>
  <c r="E113" i="16"/>
  <c r="F113" i="16"/>
  <c r="G113" i="16"/>
  <c r="E114" i="16"/>
  <c r="F114" i="16"/>
  <c r="G114" i="16"/>
  <c r="E115" i="16"/>
  <c r="F115" i="16"/>
  <c r="E116" i="16"/>
  <c r="F116" i="16"/>
  <c r="E117" i="16"/>
  <c r="F117" i="16"/>
  <c r="G117" i="16"/>
  <c r="E118" i="16"/>
  <c r="F118" i="16"/>
  <c r="G118" i="16"/>
  <c r="E119" i="16"/>
  <c r="F119" i="16"/>
  <c r="G119" i="16"/>
  <c r="E120" i="16"/>
  <c r="F120" i="16"/>
  <c r="G120" i="16"/>
  <c r="E121" i="16"/>
  <c r="F121" i="16"/>
  <c r="G121" i="16"/>
  <c r="E122" i="16"/>
  <c r="F122" i="16"/>
  <c r="G122" i="16"/>
  <c r="E123" i="16"/>
  <c r="F123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E128" i="16"/>
  <c r="F128" i="16"/>
  <c r="E21" i="16"/>
  <c r="F21" i="16"/>
  <c r="E22" i="16"/>
  <c r="F22" i="16"/>
  <c r="E23" i="16"/>
  <c r="F23" i="16"/>
  <c r="E24" i="16"/>
  <c r="F24" i="16"/>
  <c r="E25" i="16"/>
  <c r="F25" i="16"/>
  <c r="E26" i="16"/>
  <c r="F26" i="16"/>
  <c r="E27" i="16"/>
  <c r="F27" i="16"/>
  <c r="E28" i="16"/>
  <c r="F28" i="16"/>
  <c r="E29" i="16"/>
  <c r="F29" i="16"/>
  <c r="E30" i="16"/>
  <c r="F30" i="16"/>
  <c r="E31" i="16"/>
  <c r="F31" i="16"/>
  <c r="E32" i="16"/>
  <c r="F32" i="16"/>
  <c r="E33" i="16"/>
  <c r="F33" i="16"/>
  <c r="E34" i="16"/>
  <c r="F34" i="16"/>
  <c r="E35" i="16"/>
  <c r="F35" i="16"/>
  <c r="E36" i="16"/>
  <c r="F36" i="16"/>
  <c r="E37" i="16"/>
  <c r="F37" i="16"/>
  <c r="E38" i="16"/>
  <c r="F38" i="16"/>
  <c r="E39" i="16"/>
  <c r="F39" i="16"/>
  <c r="E40" i="16"/>
  <c r="F40" i="16"/>
  <c r="AU40" i="16"/>
  <c r="AS40" i="16"/>
  <c r="E41" i="16"/>
  <c r="F41" i="16"/>
  <c r="E42" i="16"/>
  <c r="F42" i="16"/>
  <c r="E43" i="16"/>
  <c r="F43" i="16"/>
  <c r="E44" i="16"/>
  <c r="F44" i="16"/>
  <c r="E45" i="16"/>
  <c r="F45" i="16"/>
  <c r="F16" i="16"/>
  <c r="F17" i="16" s="1"/>
  <c r="S128" i="16"/>
  <c r="S127" i="16"/>
  <c r="S126" i="16"/>
  <c r="AU125" i="16"/>
  <c r="S125" i="16"/>
  <c r="S124" i="16"/>
  <c r="S123" i="16"/>
  <c r="S121" i="16"/>
  <c r="S120" i="16"/>
  <c r="S119" i="16"/>
  <c r="S118" i="16"/>
  <c r="S117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AU94" i="16"/>
  <c r="S94" i="16"/>
  <c r="S95" i="16"/>
  <c r="S96" i="16"/>
  <c r="S97" i="16"/>
  <c r="AU98" i="16"/>
  <c r="S98" i="16"/>
  <c r="S99" i="16"/>
  <c r="S100" i="16"/>
  <c r="S101" i="16"/>
  <c r="AU102" i="16"/>
  <c r="S102" i="16"/>
  <c r="S103" i="16"/>
  <c r="S104" i="16"/>
  <c r="AU105" i="16"/>
  <c r="S105" i="16"/>
  <c r="AU106" i="16"/>
  <c r="S106" i="16"/>
  <c r="S107" i="16"/>
  <c r="S108" i="16"/>
  <c r="AU109" i="16"/>
  <c r="S109" i="16"/>
  <c r="AU62" i="16"/>
  <c r="S62" i="16"/>
  <c r="AU46" i="16"/>
  <c r="S46" i="16"/>
  <c r="AU47" i="16"/>
  <c r="S47" i="16"/>
  <c r="S48" i="16"/>
  <c r="AU49" i="16"/>
  <c r="S49" i="16"/>
  <c r="AU50" i="16"/>
  <c r="S50" i="16"/>
  <c r="AU51" i="16"/>
  <c r="S51" i="16"/>
  <c r="AU52" i="16"/>
  <c r="S52" i="16"/>
  <c r="AU53" i="16"/>
  <c r="S53" i="16"/>
  <c r="AU54" i="16"/>
  <c r="S54" i="16"/>
  <c r="AU55" i="16"/>
  <c r="S55" i="16"/>
  <c r="AU56" i="16"/>
  <c r="S56" i="16"/>
  <c r="AU57" i="16"/>
  <c r="S57" i="16"/>
  <c r="AU58" i="16"/>
  <c r="S58" i="16"/>
  <c r="AU59" i="16"/>
  <c r="S59" i="16"/>
  <c r="AU60" i="16"/>
  <c r="S60" i="16"/>
  <c r="AU61" i="16"/>
  <c r="S61" i="16"/>
  <c r="AU45" i="16"/>
  <c r="S45" i="16"/>
  <c r="G45" i="16"/>
  <c r="AU122" i="16"/>
  <c r="AQ122" i="16"/>
  <c r="AP122" i="16"/>
  <c r="AO122" i="16"/>
  <c r="AN122" i="16"/>
  <c r="AM122" i="16"/>
  <c r="AL122" i="16"/>
  <c r="AT122" i="16"/>
  <c r="AS122" i="16"/>
  <c r="AR122" i="16"/>
  <c r="S122" i="16"/>
  <c r="S116" i="16"/>
  <c r="S115" i="16"/>
  <c r="AU114" i="16"/>
  <c r="S114" i="16"/>
  <c r="AU113" i="16"/>
  <c r="S113" i="16"/>
  <c r="AU112" i="16"/>
  <c r="S112" i="16"/>
  <c r="AU111" i="16"/>
  <c r="S111" i="16"/>
  <c r="AU110" i="16"/>
  <c r="S110" i="16"/>
  <c r="AU37" i="16"/>
  <c r="S37" i="16"/>
  <c r="G37" i="16"/>
  <c r="AU36" i="16"/>
  <c r="AT36" i="16"/>
  <c r="AS36" i="16"/>
  <c r="AR36" i="16"/>
  <c r="S36" i="16"/>
  <c r="G36" i="16"/>
  <c r="AU35" i="16"/>
  <c r="AT35" i="16"/>
  <c r="AS35" i="16"/>
  <c r="AR35" i="16"/>
  <c r="S35" i="16"/>
  <c r="G35" i="16"/>
  <c r="AU34" i="16"/>
  <c r="AT34" i="16"/>
  <c r="S34" i="16"/>
  <c r="G34" i="16"/>
  <c r="AU30" i="16"/>
  <c r="G30" i="16"/>
  <c r="AU27" i="16"/>
  <c r="S27" i="16"/>
  <c r="G27" i="16"/>
  <c r="AU25" i="16"/>
  <c r="S25" i="16"/>
  <c r="G25" i="16"/>
  <c r="AU44" i="16"/>
  <c r="AT44" i="16"/>
  <c r="AS44" i="16"/>
  <c r="AR44" i="16"/>
  <c r="S44" i="16"/>
  <c r="G44" i="16"/>
  <c r="AU43" i="16"/>
  <c r="S43" i="16"/>
  <c r="G43" i="16"/>
  <c r="AU42" i="16"/>
  <c r="S42" i="16"/>
  <c r="G42" i="16"/>
  <c r="AU41" i="16"/>
  <c r="AT41" i="16"/>
  <c r="AS41" i="16"/>
  <c r="AR41" i="16"/>
  <c r="S41" i="16"/>
  <c r="G41" i="16"/>
  <c r="AT40" i="16"/>
  <c r="S40" i="16"/>
  <c r="G40" i="16"/>
  <c r="AU39" i="16"/>
  <c r="AT39" i="16"/>
  <c r="S39" i="16"/>
  <c r="G39" i="16"/>
  <c r="AU38" i="16"/>
  <c r="S38" i="16"/>
  <c r="G38" i="16"/>
  <c r="AU33" i="16"/>
  <c r="S33" i="16"/>
  <c r="G33" i="16"/>
  <c r="AU32" i="16"/>
  <c r="AT32" i="16"/>
  <c r="AS32" i="16"/>
  <c r="AR32" i="16"/>
  <c r="S32" i="16"/>
  <c r="G32" i="16"/>
  <c r="AU31" i="16"/>
  <c r="AT31" i="16"/>
  <c r="S31" i="16"/>
  <c r="G31" i="16"/>
  <c r="AU29" i="16"/>
  <c r="S29" i="16"/>
  <c r="G29" i="16"/>
  <c r="AU28" i="16"/>
  <c r="AT28" i="16"/>
  <c r="AS28" i="16"/>
  <c r="AR28" i="16"/>
  <c r="S28" i="16"/>
  <c r="G28" i="16"/>
  <c r="AU26" i="16"/>
  <c r="AT26" i="16"/>
  <c r="AS26" i="16"/>
  <c r="AR26" i="16"/>
  <c r="S26" i="16"/>
  <c r="G26" i="16"/>
  <c r="AU22" i="16"/>
  <c r="AT22" i="16"/>
  <c r="S22" i="16"/>
  <c r="G22" i="16"/>
  <c r="AU23" i="16"/>
  <c r="S23" i="16"/>
  <c r="G23" i="16"/>
  <c r="AU24" i="16"/>
  <c r="S24" i="16"/>
  <c r="G24" i="16"/>
  <c r="AU21" i="16"/>
  <c r="AT21" i="16"/>
  <c r="AS21" i="16"/>
  <c r="AR21" i="16"/>
  <c r="S21" i="16"/>
  <c r="G21" i="16"/>
  <c r="AH8" i="19"/>
  <c r="AH18" i="19"/>
  <c r="BR8" i="19"/>
  <c r="BQ8" i="19"/>
  <c r="AH9" i="19"/>
  <c r="P9" i="19"/>
  <c r="Q9" i="19"/>
  <c r="AH7" i="19"/>
  <c r="AH11" i="19"/>
  <c r="AH2" i="19"/>
  <c r="AJ2" i="19"/>
  <c r="AH12" i="19"/>
  <c r="AH6" i="19"/>
  <c r="AH10" i="19"/>
  <c r="AH15" i="19"/>
  <c r="AH3" i="19"/>
  <c r="U3" i="19"/>
  <c r="U5" i="19"/>
  <c r="AH4" i="19"/>
  <c r="AH5" i="19"/>
  <c r="V3" i="19"/>
  <c r="V5" i="19"/>
  <c r="W3" i="19"/>
  <c r="AA3" i="19"/>
  <c r="AB3" i="19"/>
  <c r="BR3" i="19"/>
  <c r="BQ3" i="19"/>
  <c r="BE4" i="19"/>
  <c r="W5" i="19"/>
  <c r="AA5" i="19"/>
  <c r="AB5" i="19"/>
  <c r="BE5" i="19"/>
  <c r="BE7" i="19"/>
  <c r="BE8" i="19"/>
  <c r="C9" i="19"/>
  <c r="D9" i="19"/>
  <c r="BE9" i="19"/>
  <c r="BE10" i="19"/>
  <c r="E66" i="19"/>
  <c r="F66" i="19"/>
  <c r="E54" i="19"/>
  <c r="F54" i="19"/>
  <c r="G54" i="19"/>
  <c r="E107" i="19"/>
  <c r="F107" i="19"/>
  <c r="G107" i="19"/>
  <c r="E46" i="19"/>
  <c r="F46" i="19"/>
  <c r="E47" i="19"/>
  <c r="F47" i="19"/>
  <c r="G47" i="19"/>
  <c r="E48" i="19"/>
  <c r="F48" i="19"/>
  <c r="G48" i="19"/>
  <c r="E49" i="19"/>
  <c r="F49" i="19"/>
  <c r="E50" i="19"/>
  <c r="F50" i="19"/>
  <c r="E51" i="19"/>
  <c r="F51" i="19"/>
  <c r="G51" i="19"/>
  <c r="E52" i="19"/>
  <c r="F52" i="19"/>
  <c r="G52" i="19"/>
  <c r="E53" i="19"/>
  <c r="F53" i="19"/>
  <c r="E55" i="19"/>
  <c r="F55" i="19"/>
  <c r="E56" i="19"/>
  <c r="F56" i="19"/>
  <c r="G56" i="19"/>
  <c r="E57" i="19"/>
  <c r="F57" i="19"/>
  <c r="G57" i="19"/>
  <c r="E58" i="19"/>
  <c r="F58" i="19"/>
  <c r="E59" i="19"/>
  <c r="F59" i="19"/>
  <c r="E60" i="19"/>
  <c r="F60" i="19"/>
  <c r="G60" i="19"/>
  <c r="E61" i="19"/>
  <c r="F61" i="19"/>
  <c r="G61" i="19"/>
  <c r="E62" i="19"/>
  <c r="F62" i="19"/>
  <c r="E63" i="19"/>
  <c r="F63" i="19"/>
  <c r="E64" i="19"/>
  <c r="F64" i="19"/>
  <c r="G64" i="19"/>
  <c r="E65" i="19"/>
  <c r="F65" i="19"/>
  <c r="G65" i="19"/>
  <c r="E67" i="19"/>
  <c r="F67" i="19"/>
  <c r="E68" i="19"/>
  <c r="F68" i="19"/>
  <c r="G68" i="19"/>
  <c r="E69" i="19"/>
  <c r="F69" i="19"/>
  <c r="G69" i="19"/>
  <c r="E70" i="19"/>
  <c r="F70" i="19"/>
  <c r="G70" i="19"/>
  <c r="E71" i="19"/>
  <c r="F71" i="19"/>
  <c r="G71" i="19"/>
  <c r="E72" i="19"/>
  <c r="F72" i="19"/>
  <c r="G72" i="19"/>
  <c r="E73" i="19"/>
  <c r="F73" i="19"/>
  <c r="G73" i="19"/>
  <c r="E74" i="19"/>
  <c r="F74" i="19"/>
  <c r="G74" i="19"/>
  <c r="E75" i="19"/>
  <c r="F75" i="19"/>
  <c r="G75" i="19"/>
  <c r="E76" i="19"/>
  <c r="F76" i="19"/>
  <c r="G76" i="19"/>
  <c r="E77" i="19"/>
  <c r="F77" i="19"/>
  <c r="G77" i="19"/>
  <c r="E78" i="19"/>
  <c r="F78" i="19"/>
  <c r="G78" i="19"/>
  <c r="E79" i="19"/>
  <c r="F79" i="19"/>
  <c r="G79" i="19"/>
  <c r="E80" i="19"/>
  <c r="F80" i="19"/>
  <c r="G80" i="19"/>
  <c r="E81" i="19"/>
  <c r="F81" i="19"/>
  <c r="G81" i="19"/>
  <c r="E82" i="19"/>
  <c r="F82" i="19"/>
  <c r="G82" i="19"/>
  <c r="E83" i="19"/>
  <c r="F83" i="19"/>
  <c r="G83" i="19"/>
  <c r="E84" i="19"/>
  <c r="F84" i="19"/>
  <c r="G84" i="19"/>
  <c r="E85" i="19"/>
  <c r="F85" i="19"/>
  <c r="G85" i="19"/>
  <c r="E86" i="19"/>
  <c r="F86" i="19"/>
  <c r="G86" i="19"/>
  <c r="E87" i="19"/>
  <c r="F87" i="19"/>
  <c r="G87" i="19"/>
  <c r="E88" i="19"/>
  <c r="F88" i="19"/>
  <c r="G88" i="19"/>
  <c r="E89" i="19"/>
  <c r="F89" i="19"/>
  <c r="G89" i="19"/>
  <c r="E90" i="19"/>
  <c r="F90" i="19"/>
  <c r="G90" i="19"/>
  <c r="E91" i="19"/>
  <c r="F91" i="19"/>
  <c r="G91" i="19"/>
  <c r="E92" i="19"/>
  <c r="F92" i="19"/>
  <c r="G92" i="19"/>
  <c r="E93" i="19"/>
  <c r="F93" i="19"/>
  <c r="G93" i="19"/>
  <c r="E94" i="19"/>
  <c r="F94" i="19"/>
  <c r="G94" i="19"/>
  <c r="E95" i="19"/>
  <c r="F95" i="19"/>
  <c r="G95" i="19"/>
  <c r="E96" i="19"/>
  <c r="F96" i="19"/>
  <c r="G96" i="19"/>
  <c r="E97" i="19"/>
  <c r="F97" i="19"/>
  <c r="G97" i="19"/>
  <c r="E98" i="19"/>
  <c r="F98" i="19"/>
  <c r="G98" i="19"/>
  <c r="E99" i="19"/>
  <c r="F99" i="19"/>
  <c r="G99" i="19"/>
  <c r="E100" i="19"/>
  <c r="F100" i="19"/>
  <c r="G100" i="19"/>
  <c r="E101" i="19"/>
  <c r="F101" i="19"/>
  <c r="G101" i="19"/>
  <c r="E102" i="19"/>
  <c r="F102" i="19"/>
  <c r="G102" i="19"/>
  <c r="E103" i="19"/>
  <c r="F103" i="19"/>
  <c r="G103" i="19"/>
  <c r="E104" i="19"/>
  <c r="F104" i="19"/>
  <c r="G104" i="19"/>
  <c r="E105" i="19"/>
  <c r="F105" i="19"/>
  <c r="G105" i="19"/>
  <c r="E106" i="19"/>
  <c r="F106" i="19"/>
  <c r="G106" i="19"/>
  <c r="E108" i="19"/>
  <c r="F108" i="19"/>
  <c r="G108" i="19"/>
  <c r="E109" i="19"/>
  <c r="F109" i="19"/>
  <c r="G109" i="19"/>
  <c r="E110" i="19"/>
  <c r="F110" i="19"/>
  <c r="G110" i="19"/>
  <c r="E111" i="19"/>
  <c r="F111" i="19"/>
  <c r="G111" i="19"/>
  <c r="E112" i="19"/>
  <c r="F112" i="19"/>
  <c r="G112" i="19"/>
  <c r="E113" i="19"/>
  <c r="F113" i="19"/>
  <c r="G113" i="19"/>
  <c r="E114" i="19"/>
  <c r="F114" i="19"/>
  <c r="G114" i="19"/>
  <c r="E115" i="19"/>
  <c r="F115" i="19"/>
  <c r="G115" i="19"/>
  <c r="E116" i="19"/>
  <c r="F116" i="19"/>
  <c r="G116" i="19"/>
  <c r="E117" i="19"/>
  <c r="F117" i="19"/>
  <c r="G117" i="19"/>
  <c r="E118" i="19"/>
  <c r="F118" i="19"/>
  <c r="G118" i="19"/>
  <c r="E119" i="19"/>
  <c r="F119" i="19"/>
  <c r="G119" i="19"/>
  <c r="E120" i="19"/>
  <c r="F120" i="19"/>
  <c r="G120" i="19"/>
  <c r="E121" i="19"/>
  <c r="F121" i="19"/>
  <c r="G121" i="19"/>
  <c r="E122" i="19"/>
  <c r="F122" i="19"/>
  <c r="G122" i="19"/>
  <c r="E123" i="19"/>
  <c r="F123" i="19"/>
  <c r="G123" i="19"/>
  <c r="E124" i="19"/>
  <c r="F124" i="19"/>
  <c r="G124" i="19"/>
  <c r="E125" i="19"/>
  <c r="F125" i="19"/>
  <c r="G125" i="19"/>
  <c r="E126" i="19"/>
  <c r="F126" i="19"/>
  <c r="G126" i="19"/>
  <c r="E127" i="19"/>
  <c r="F127" i="19"/>
  <c r="G127" i="19"/>
  <c r="E128" i="19"/>
  <c r="F128" i="19"/>
  <c r="G128" i="19"/>
  <c r="D11" i="19"/>
  <c r="E21" i="19"/>
  <c r="F21" i="19"/>
  <c r="AF21" i="19"/>
  <c r="BA21" i="19"/>
  <c r="S21" i="19"/>
  <c r="G21" i="19"/>
  <c r="E22" i="19"/>
  <c r="F22" i="19"/>
  <c r="AF22" i="19"/>
  <c r="BA22" i="19"/>
  <c r="S22" i="19"/>
  <c r="G22" i="19"/>
  <c r="E23" i="19"/>
  <c r="F23" i="19"/>
  <c r="AF23" i="19"/>
  <c r="BA23" i="19"/>
  <c r="S23" i="19"/>
  <c r="G23" i="19"/>
  <c r="E24" i="19"/>
  <c r="F24" i="19"/>
  <c r="AF24" i="19"/>
  <c r="BA24" i="19"/>
  <c r="S24" i="19"/>
  <c r="G24" i="19"/>
  <c r="E25" i="19"/>
  <c r="F25" i="19"/>
  <c r="AF25" i="19"/>
  <c r="BA25" i="19"/>
  <c r="S25" i="19"/>
  <c r="G25" i="19"/>
  <c r="E26" i="19"/>
  <c r="F26" i="19"/>
  <c r="AF26" i="19"/>
  <c r="BA26" i="19"/>
  <c r="S26" i="19"/>
  <c r="G26" i="19"/>
  <c r="E27" i="19"/>
  <c r="F27" i="19"/>
  <c r="AF27" i="19"/>
  <c r="BA27" i="19"/>
  <c r="S27" i="19"/>
  <c r="G27" i="19"/>
  <c r="E28" i="19"/>
  <c r="F28" i="19"/>
  <c r="AF28" i="19"/>
  <c r="BA28" i="19"/>
  <c r="S28" i="19"/>
  <c r="G28" i="19"/>
  <c r="E29" i="19"/>
  <c r="F29" i="19"/>
  <c r="AF29" i="19"/>
  <c r="BA29" i="19"/>
  <c r="S29" i="19"/>
  <c r="G29" i="19"/>
  <c r="E30" i="19"/>
  <c r="F30" i="19"/>
  <c r="AF30" i="19"/>
  <c r="BA30" i="19"/>
  <c r="G30" i="19"/>
  <c r="E31" i="19"/>
  <c r="F31" i="19"/>
  <c r="BA31" i="19"/>
  <c r="AZ31" i="19"/>
  <c r="AF31" i="19"/>
  <c r="S31" i="19"/>
  <c r="G31" i="19"/>
  <c r="E32" i="19"/>
  <c r="F32" i="19"/>
  <c r="S32" i="19"/>
  <c r="E33" i="19"/>
  <c r="F33" i="19"/>
  <c r="BA33" i="19"/>
  <c r="AZ33" i="19"/>
  <c r="AF33" i="19"/>
  <c r="S33" i="19"/>
  <c r="G33" i="19"/>
  <c r="E34" i="19"/>
  <c r="F34" i="19"/>
  <c r="AF34" i="19"/>
  <c r="S34" i="19"/>
  <c r="E35" i="19"/>
  <c r="F35" i="19"/>
  <c r="G35" i="19"/>
  <c r="S35" i="19"/>
  <c r="E36" i="19"/>
  <c r="F36" i="19"/>
  <c r="BA36" i="19"/>
  <c r="AZ36" i="19"/>
  <c r="AF36" i="19"/>
  <c r="S36" i="19"/>
  <c r="G36" i="19"/>
  <c r="E37" i="19"/>
  <c r="F37" i="19"/>
  <c r="BA37" i="19"/>
  <c r="AZ37" i="19"/>
  <c r="AF37" i="19"/>
  <c r="S37" i="19"/>
  <c r="G37" i="19"/>
  <c r="E38" i="19"/>
  <c r="F38" i="19"/>
  <c r="BA38" i="19"/>
  <c r="AZ38" i="19"/>
  <c r="AF38" i="19"/>
  <c r="S38" i="19"/>
  <c r="G38" i="19"/>
  <c r="E39" i="19"/>
  <c r="F39" i="19"/>
  <c r="BA39" i="19"/>
  <c r="AZ39" i="19"/>
  <c r="AF39" i="19"/>
  <c r="S39" i="19"/>
  <c r="G39" i="19"/>
  <c r="E40" i="19"/>
  <c r="F40" i="19"/>
  <c r="BA40" i="19"/>
  <c r="AZ40" i="19"/>
  <c r="AF40" i="19"/>
  <c r="S40" i="19"/>
  <c r="G40" i="19"/>
  <c r="E41" i="19"/>
  <c r="F41" i="19"/>
  <c r="BA41" i="19"/>
  <c r="AZ41" i="19"/>
  <c r="AF41" i="19"/>
  <c r="S41" i="19"/>
  <c r="G41" i="19"/>
  <c r="E42" i="19"/>
  <c r="F42" i="19"/>
  <c r="BA42" i="19"/>
  <c r="AZ42" i="19"/>
  <c r="AF42" i="19"/>
  <c r="S42" i="19"/>
  <c r="G42" i="19"/>
  <c r="E43" i="19"/>
  <c r="F43" i="19"/>
  <c r="BA43" i="19"/>
  <c r="AZ43" i="19"/>
  <c r="AF43" i="19"/>
  <c r="S43" i="19"/>
  <c r="G43" i="19"/>
  <c r="E44" i="19"/>
  <c r="F44" i="19"/>
  <c r="BA44" i="19"/>
  <c r="AZ44" i="19"/>
  <c r="AF44" i="19"/>
  <c r="S44" i="19"/>
  <c r="G44" i="19"/>
  <c r="E45" i="19"/>
  <c r="F45" i="19"/>
  <c r="BA45" i="19"/>
  <c r="AZ45" i="19"/>
  <c r="AF45" i="19"/>
  <c r="S45" i="19"/>
  <c r="G45" i="19"/>
  <c r="S46" i="19"/>
  <c r="BA47" i="19"/>
  <c r="AZ47" i="19"/>
  <c r="AY47" i="19"/>
  <c r="AF47" i="19"/>
  <c r="S47" i="19"/>
  <c r="BA48" i="19"/>
  <c r="AZ48" i="19"/>
  <c r="AF48" i="19"/>
  <c r="S48" i="19"/>
  <c r="BA49" i="19"/>
  <c r="S49" i="19"/>
  <c r="S50" i="19"/>
  <c r="BA51" i="19"/>
  <c r="AZ51" i="19"/>
  <c r="AY51" i="19"/>
  <c r="AF51" i="19"/>
  <c r="S51" i="19"/>
  <c r="BA52" i="19"/>
  <c r="AZ52" i="19"/>
  <c r="AF52" i="19"/>
  <c r="S52" i="19"/>
  <c r="BA53" i="19"/>
  <c r="S53" i="19"/>
  <c r="BA54" i="19"/>
  <c r="AF54" i="19"/>
  <c r="S54" i="19"/>
  <c r="AF55" i="19"/>
  <c r="S55" i="19"/>
  <c r="BA56" i="19"/>
  <c r="AZ56" i="19"/>
  <c r="AF56" i="19"/>
  <c r="S56" i="19"/>
  <c r="BA57" i="19"/>
  <c r="AF57" i="19"/>
  <c r="S57" i="19"/>
  <c r="S58" i="19"/>
  <c r="AF59" i="19"/>
  <c r="S59" i="19"/>
  <c r="BA60" i="19"/>
  <c r="AZ60" i="19"/>
  <c r="AF60" i="19"/>
  <c r="S60" i="19"/>
  <c r="BA61" i="19"/>
  <c r="AF61" i="19"/>
  <c r="S61" i="19"/>
  <c r="S62" i="19"/>
  <c r="AF63" i="19"/>
  <c r="S63" i="19"/>
  <c r="BA64" i="19"/>
  <c r="AZ64" i="19"/>
  <c r="AF64" i="19"/>
  <c r="S64" i="19"/>
  <c r="BA65" i="19"/>
  <c r="AF65" i="19"/>
  <c r="S65" i="19"/>
  <c r="S66" i="19"/>
  <c r="AF67" i="19"/>
  <c r="S67" i="19"/>
  <c r="BA68" i="19"/>
  <c r="AZ68" i="19"/>
  <c r="AF68" i="19"/>
  <c r="S68" i="19"/>
  <c r="BA69" i="19"/>
  <c r="AF69" i="19"/>
  <c r="S69" i="19"/>
  <c r="BA70" i="19"/>
  <c r="AW70" i="19"/>
  <c r="AV70" i="19"/>
  <c r="AU70" i="19"/>
  <c r="AT70" i="19"/>
  <c r="AS70" i="19"/>
  <c r="AR70" i="19"/>
  <c r="AP70" i="19"/>
  <c r="AZ70" i="19"/>
  <c r="AY70" i="19"/>
  <c r="AX70" i="19"/>
  <c r="AF70" i="19"/>
  <c r="S70" i="19"/>
  <c r="BA71" i="19"/>
  <c r="AZ71" i="19"/>
  <c r="AF71" i="19"/>
  <c r="S71" i="19"/>
  <c r="BA72" i="19"/>
  <c r="AF72" i="19"/>
  <c r="S72" i="19"/>
  <c r="BA73" i="19"/>
  <c r="AZ73" i="19"/>
  <c r="AF73" i="19"/>
  <c r="S73" i="19"/>
  <c r="BA74" i="19"/>
  <c r="AW74" i="19"/>
  <c r="AV74" i="19"/>
  <c r="AU74" i="19"/>
  <c r="AT74" i="19"/>
  <c r="AS74" i="19"/>
  <c r="AR74" i="19"/>
  <c r="AZ74" i="19"/>
  <c r="AY74" i="19"/>
  <c r="AX74" i="19"/>
  <c r="AF74" i="19"/>
  <c r="S74" i="19"/>
  <c r="AF75" i="19"/>
  <c r="S75" i="19"/>
  <c r="BA76" i="19"/>
  <c r="AF76" i="19"/>
  <c r="S76" i="19"/>
  <c r="BA77" i="19"/>
  <c r="AF77" i="19"/>
  <c r="S77" i="19"/>
  <c r="BA78" i="19"/>
  <c r="AW78" i="19"/>
  <c r="AV78" i="19"/>
  <c r="AU78" i="19"/>
  <c r="AT78" i="19"/>
  <c r="AS78" i="19"/>
  <c r="AR78" i="19"/>
  <c r="AP78" i="19"/>
  <c r="AZ78" i="19"/>
  <c r="AY78" i="19"/>
  <c r="AX78" i="19"/>
  <c r="AF78" i="19"/>
  <c r="S78" i="19"/>
  <c r="BA79" i="19"/>
  <c r="AZ79" i="19"/>
  <c r="AF79" i="19"/>
  <c r="S79" i="19"/>
  <c r="BA80" i="19"/>
  <c r="S80" i="19"/>
  <c r="BA81" i="19"/>
  <c r="AZ81" i="19"/>
  <c r="AF81" i="19"/>
  <c r="S81" i="19"/>
  <c r="BA82" i="19"/>
  <c r="AZ82" i="19"/>
  <c r="AY82" i="19"/>
  <c r="AX82" i="19"/>
  <c r="AF82" i="19"/>
  <c r="S82" i="19"/>
  <c r="BA83" i="19"/>
  <c r="AZ83" i="19"/>
  <c r="AY83" i="19"/>
  <c r="AF83" i="19"/>
  <c r="S83" i="19"/>
  <c r="BA84" i="19"/>
  <c r="AF84" i="19"/>
  <c r="S84" i="19"/>
  <c r="BA85" i="19"/>
  <c r="AF85" i="19"/>
  <c r="S85" i="19"/>
  <c r="BA86" i="19"/>
  <c r="AW86" i="19"/>
  <c r="AV86" i="19"/>
  <c r="AU86" i="19"/>
  <c r="AT86" i="19"/>
  <c r="AS86" i="19"/>
  <c r="AR86" i="19"/>
  <c r="AP86" i="19"/>
  <c r="AZ86" i="19"/>
  <c r="AY86" i="19"/>
  <c r="AX86" i="19"/>
  <c r="AF86" i="19"/>
  <c r="S86" i="19"/>
  <c r="BA87" i="19"/>
  <c r="AZ87" i="19"/>
  <c r="AF87" i="19"/>
  <c r="S87" i="19"/>
  <c r="BA88" i="19"/>
  <c r="AF88" i="19"/>
  <c r="S88" i="19"/>
  <c r="BA89" i="19"/>
  <c r="AZ89" i="19"/>
  <c r="AF89" i="19"/>
  <c r="S89" i="19"/>
  <c r="BA90" i="19"/>
  <c r="AW90" i="19"/>
  <c r="AV90" i="19"/>
  <c r="AZ90" i="19"/>
  <c r="AY90" i="19"/>
  <c r="AX90" i="19"/>
  <c r="AU90" i="19"/>
  <c r="AT90" i="19"/>
  <c r="AS90" i="19"/>
  <c r="AR90" i="19"/>
  <c r="AF90" i="19"/>
  <c r="S90" i="19"/>
  <c r="BA91" i="19"/>
  <c r="AZ91" i="19"/>
  <c r="AY91" i="19"/>
  <c r="AF91" i="19"/>
  <c r="S91" i="19"/>
  <c r="BA92" i="19"/>
  <c r="AF92" i="19"/>
  <c r="S92" i="19"/>
  <c r="BA93" i="19"/>
  <c r="AF93" i="19"/>
  <c r="S93" i="19"/>
  <c r="BA94" i="19"/>
  <c r="AZ94" i="19"/>
  <c r="AY94" i="19"/>
  <c r="AX94" i="19"/>
  <c r="AF94" i="19"/>
  <c r="S94" i="19"/>
  <c r="BA95" i="19"/>
  <c r="AY95" i="19"/>
  <c r="AZ95" i="19"/>
  <c r="AF95" i="19"/>
  <c r="S95" i="19"/>
  <c r="BA96" i="19"/>
  <c r="AF96" i="19"/>
  <c r="S96" i="19"/>
  <c r="BA97" i="19"/>
  <c r="AZ97" i="19"/>
  <c r="AF97" i="19"/>
  <c r="S97" i="19"/>
  <c r="BA98" i="19"/>
  <c r="AZ98" i="19"/>
  <c r="AY98" i="19"/>
  <c r="AX98" i="19"/>
  <c r="AF98" i="19"/>
  <c r="S98" i="19"/>
  <c r="BA99" i="19"/>
  <c r="AZ99" i="19"/>
  <c r="AY99" i="19"/>
  <c r="AF99" i="19"/>
  <c r="S99" i="19"/>
  <c r="BA100" i="19"/>
  <c r="AF100" i="19"/>
  <c r="S100" i="19"/>
  <c r="BA101" i="19"/>
  <c r="AF101" i="19"/>
  <c r="S101" i="19"/>
  <c r="BA102" i="19"/>
  <c r="AW102" i="19"/>
  <c r="AV102" i="19"/>
  <c r="AU102" i="19"/>
  <c r="AT102" i="19"/>
  <c r="AS102" i="19"/>
  <c r="AR102" i="19"/>
  <c r="AZ102" i="19"/>
  <c r="AY102" i="19"/>
  <c r="AX102" i="19"/>
  <c r="AF102" i="19"/>
  <c r="S102" i="19"/>
  <c r="BA103" i="19"/>
  <c r="AY103" i="19"/>
  <c r="AZ103" i="19"/>
  <c r="AF103" i="19"/>
  <c r="S103" i="19"/>
  <c r="BA104" i="19"/>
  <c r="AF104" i="19"/>
  <c r="S104" i="19"/>
  <c r="BA105" i="19"/>
  <c r="AZ105" i="19"/>
  <c r="AF105" i="19"/>
  <c r="S105" i="19"/>
  <c r="BA106" i="19"/>
  <c r="AW106" i="19"/>
  <c r="AV106" i="19"/>
  <c r="AU106" i="19"/>
  <c r="AT106" i="19"/>
  <c r="AS106" i="19"/>
  <c r="AR106" i="19"/>
  <c r="AZ106" i="19"/>
  <c r="AY106" i="19"/>
  <c r="AX106" i="19"/>
  <c r="AF106" i="19"/>
  <c r="S106" i="19"/>
  <c r="BA107" i="19"/>
  <c r="AZ107" i="19"/>
  <c r="AY107" i="19"/>
  <c r="AF107" i="19"/>
  <c r="S107" i="19"/>
  <c r="BA108" i="19"/>
  <c r="S108" i="19"/>
  <c r="BA109" i="19"/>
  <c r="AF109" i="19"/>
  <c r="S109" i="19"/>
  <c r="BA110" i="19"/>
  <c r="AZ110" i="19"/>
  <c r="AY110" i="19"/>
  <c r="AX110" i="19"/>
  <c r="AF110" i="19"/>
  <c r="S110" i="19"/>
  <c r="BA111" i="19"/>
  <c r="AZ111" i="19"/>
  <c r="AF111" i="19"/>
  <c r="S111" i="19"/>
  <c r="BA112" i="19"/>
  <c r="AF112" i="19"/>
  <c r="S112" i="19"/>
  <c r="S113" i="19"/>
  <c r="BA114" i="19"/>
  <c r="AZ114" i="19"/>
  <c r="AY114" i="19"/>
  <c r="AX114" i="19"/>
  <c r="AF114" i="19"/>
  <c r="S114" i="19"/>
  <c r="BA115" i="19"/>
  <c r="AZ115" i="19"/>
  <c r="AY115" i="19"/>
  <c r="AF115" i="19"/>
  <c r="S115" i="19"/>
  <c r="BA116" i="19"/>
  <c r="AF116" i="19"/>
  <c r="S116" i="19"/>
  <c r="BA117" i="19"/>
  <c r="AF117" i="19"/>
  <c r="S117" i="19"/>
  <c r="BA118" i="19"/>
  <c r="AZ118" i="19"/>
  <c r="AY118" i="19"/>
  <c r="AX118" i="19"/>
  <c r="AF118" i="19"/>
  <c r="S118" i="19"/>
  <c r="BA119" i="19"/>
  <c r="AZ119" i="19"/>
  <c r="AF119" i="19"/>
  <c r="S119" i="19"/>
  <c r="BA120" i="19"/>
  <c r="AF120" i="19"/>
  <c r="S120" i="19"/>
  <c r="BA121" i="19"/>
  <c r="AZ121" i="19"/>
  <c r="AY121" i="19"/>
  <c r="AX121" i="19"/>
  <c r="AW121" i="19"/>
  <c r="AF121" i="19"/>
  <c r="S121" i="19"/>
  <c r="S122" i="19"/>
  <c r="BA123" i="19"/>
  <c r="AZ123" i="19"/>
  <c r="AY123" i="19"/>
  <c r="AF123" i="19"/>
  <c r="S123" i="19"/>
  <c r="BA124" i="19"/>
  <c r="AF124" i="19"/>
  <c r="S124" i="19"/>
  <c r="BA125" i="19"/>
  <c r="AF125" i="19"/>
  <c r="S125" i="19"/>
  <c r="BA126" i="19"/>
  <c r="AW126" i="19"/>
  <c r="AV126" i="19"/>
  <c r="AZ126" i="19"/>
  <c r="AY126" i="19"/>
  <c r="AX126" i="19"/>
  <c r="AU126" i="19"/>
  <c r="AT126" i="19"/>
  <c r="AS126" i="19"/>
  <c r="AR126" i="19"/>
  <c r="AP126" i="19"/>
  <c r="AO126" i="19"/>
  <c r="AN126" i="19"/>
  <c r="AG126" i="19"/>
  <c r="AK126" i="19"/>
  <c r="AF126" i="19"/>
  <c r="S126" i="19"/>
  <c r="BA127" i="19"/>
  <c r="AZ127" i="19"/>
  <c r="AF127" i="19"/>
  <c r="S127" i="19"/>
  <c r="BA128" i="19"/>
  <c r="AF128" i="19"/>
  <c r="S128" i="19"/>
  <c r="BR11" i="19"/>
  <c r="BN11" i="19"/>
  <c r="BQ11" i="19"/>
  <c r="BP11" i="19"/>
  <c r="BO11" i="19"/>
  <c r="BM11" i="19"/>
  <c r="BL11" i="19"/>
  <c r="BK11" i="19"/>
  <c r="BJ11" i="19"/>
  <c r="BI11" i="19"/>
  <c r="BE11" i="19"/>
  <c r="D12" i="19"/>
  <c r="P22" i="19" s="1"/>
  <c r="BR12" i="19"/>
  <c r="BQ12" i="19"/>
  <c r="BP12" i="19"/>
  <c r="BE12" i="19"/>
  <c r="D13" i="19"/>
  <c r="BR13" i="19"/>
  <c r="BQ13" i="19"/>
  <c r="BP13" i="19"/>
  <c r="BE13" i="19"/>
  <c r="BR14" i="19"/>
  <c r="BQ14" i="19"/>
  <c r="BP14" i="19"/>
  <c r="BO14" i="19"/>
  <c r="BE14" i="19"/>
  <c r="BR15" i="19"/>
  <c r="BQ15" i="19"/>
  <c r="BE15" i="19"/>
  <c r="D16" i="19"/>
  <c r="D19" i="19"/>
  <c r="T16" i="19"/>
  <c r="C17" i="19"/>
  <c r="V16" i="19"/>
  <c r="V17" i="19"/>
  <c r="AE16" i="19"/>
  <c r="AE17" i="19"/>
  <c r="AH16" i="19"/>
  <c r="BR16" i="19"/>
  <c r="BQ16" i="19"/>
  <c r="BP16" i="19"/>
  <c r="BO16" i="19"/>
  <c r="BE16" i="19"/>
  <c r="BR17" i="19"/>
  <c r="BQ17" i="19"/>
  <c r="BE17" i="19"/>
  <c r="T18" i="19"/>
  <c r="BR18" i="19"/>
  <c r="BQ18" i="19"/>
  <c r="BP18" i="19"/>
  <c r="BO18" i="19"/>
  <c r="BN18" i="19"/>
  <c r="BM18" i="19"/>
  <c r="BL18" i="19"/>
  <c r="BK18" i="19"/>
  <c r="BJ18" i="19"/>
  <c r="BI18" i="19"/>
  <c r="BE18" i="19"/>
  <c r="BR19" i="19"/>
  <c r="BQ19" i="19"/>
  <c r="BP19" i="19"/>
  <c r="BO19" i="19"/>
  <c r="BN19" i="19"/>
  <c r="BM19" i="19"/>
  <c r="BE19" i="19"/>
  <c r="BR20" i="19"/>
  <c r="BQ20" i="19"/>
  <c r="BE20" i="19"/>
  <c r="H21" i="19"/>
  <c r="P21" i="19"/>
  <c r="AI21" i="19" s="1"/>
  <c r="Q21" i="19"/>
  <c r="BR21" i="19"/>
  <c r="BE21" i="19"/>
  <c r="H22" i="19"/>
  <c r="Q22" i="19"/>
  <c r="BR22" i="19"/>
  <c r="BQ22" i="19"/>
  <c r="BP22" i="19"/>
  <c r="BO22" i="19"/>
  <c r="BN22" i="19"/>
  <c r="BM22" i="19"/>
  <c r="BL22" i="19"/>
  <c r="BK22" i="19"/>
  <c r="BJ22" i="19"/>
  <c r="BI22" i="19"/>
  <c r="BE22" i="19"/>
  <c r="H23" i="19"/>
  <c r="Q23" i="19"/>
  <c r="BR23" i="19"/>
  <c r="BQ23" i="19"/>
  <c r="BP23" i="19"/>
  <c r="BO23" i="19"/>
  <c r="BE23" i="19"/>
  <c r="H24" i="19"/>
  <c r="P24" i="19"/>
  <c r="AL24" i="19" s="1"/>
  <c r="Q24" i="19"/>
  <c r="BR24" i="19"/>
  <c r="BQ24" i="19"/>
  <c r="BP24" i="19"/>
  <c r="BE24" i="19"/>
  <c r="J25" i="19"/>
  <c r="P25" i="19"/>
  <c r="R25" i="19" s="1"/>
  <c r="Q25" i="19"/>
  <c r="BR25" i="19"/>
  <c r="BQ25" i="19"/>
  <c r="BE25" i="19"/>
  <c r="H26" i="19"/>
  <c r="Q26" i="19"/>
  <c r="BR26" i="19"/>
  <c r="BE26" i="19"/>
  <c r="J27" i="19"/>
  <c r="Q27" i="19"/>
  <c r="BR27" i="19"/>
  <c r="BQ27" i="19"/>
  <c r="BP27" i="19"/>
  <c r="BE27" i="19"/>
  <c r="H28" i="19"/>
  <c r="P28" i="19"/>
  <c r="Q28" i="19"/>
  <c r="BR28" i="19"/>
  <c r="BE28" i="19"/>
  <c r="H29" i="19"/>
  <c r="P29" i="19"/>
  <c r="AI29" i="19"/>
  <c r="Q29" i="19"/>
  <c r="BR29" i="19"/>
  <c r="BE29" i="19"/>
  <c r="J30" i="19"/>
  <c r="P30" i="19"/>
  <c r="AL30" i="19" s="1"/>
  <c r="Q30" i="19"/>
  <c r="AI30" i="19"/>
  <c r="BR30" i="19"/>
  <c r="BQ30" i="19"/>
  <c r="BP30" i="19"/>
  <c r="BO30" i="19"/>
  <c r="BN30" i="19"/>
  <c r="BM30" i="19"/>
  <c r="BL30" i="19"/>
  <c r="BK30" i="19"/>
  <c r="BJ30" i="19"/>
  <c r="BI30" i="19"/>
  <c r="BE30" i="19"/>
  <c r="H31" i="19"/>
  <c r="P31" i="19"/>
  <c r="R31" i="19" s="1"/>
  <c r="Q31" i="19"/>
  <c r="AI31" i="19"/>
  <c r="BR31" i="19"/>
  <c r="BQ31" i="19"/>
  <c r="BP31" i="19"/>
  <c r="BO31" i="19"/>
  <c r="BE31" i="19"/>
  <c r="Q32" i="19"/>
  <c r="BR32" i="19"/>
  <c r="BQ32" i="19"/>
  <c r="BP32" i="19"/>
  <c r="BE32" i="19"/>
  <c r="H33" i="19"/>
  <c r="P33" i="19"/>
  <c r="AI33" i="19"/>
  <c r="Q33" i="19"/>
  <c r="BR33" i="19"/>
  <c r="BQ33" i="19"/>
  <c r="BE33" i="19"/>
  <c r="P34" i="19"/>
  <c r="Q34" i="19"/>
  <c r="BR34" i="19"/>
  <c r="BE34" i="19"/>
  <c r="J35" i="19"/>
  <c r="Q35" i="19"/>
  <c r="BR35" i="19"/>
  <c r="BO35" i="19"/>
  <c r="BN35" i="19"/>
  <c r="BM35" i="19"/>
  <c r="BL35" i="19"/>
  <c r="BK35" i="19"/>
  <c r="BJ35" i="19"/>
  <c r="BI35" i="19"/>
  <c r="BQ35" i="19"/>
  <c r="BP35" i="19"/>
  <c r="BE35" i="19"/>
  <c r="J36" i="19"/>
  <c r="P36" i="19"/>
  <c r="AI36" i="19" s="1"/>
  <c r="Q36" i="19"/>
  <c r="BR36" i="19"/>
  <c r="BE36" i="19"/>
  <c r="J37" i="19"/>
  <c r="P37" i="19"/>
  <c r="Q37" i="19"/>
  <c r="BR37" i="19"/>
  <c r="BE37" i="19"/>
  <c r="H38" i="19"/>
  <c r="Q38" i="19"/>
  <c r="BR38" i="19"/>
  <c r="BQ38" i="19"/>
  <c r="BP38" i="19"/>
  <c r="BO38" i="19"/>
  <c r="BN38" i="19"/>
  <c r="BM38" i="19"/>
  <c r="BL38" i="19"/>
  <c r="BK38" i="19"/>
  <c r="BJ38" i="19"/>
  <c r="BI38" i="19"/>
  <c r="BE38" i="19"/>
  <c r="H39" i="19"/>
  <c r="Q39" i="19"/>
  <c r="BR39" i="19"/>
  <c r="BQ39" i="19"/>
  <c r="BP39" i="19"/>
  <c r="BO39" i="19"/>
  <c r="BE39" i="19"/>
  <c r="H40" i="19"/>
  <c r="P40" i="19"/>
  <c r="AI40" i="19" s="1"/>
  <c r="Q40" i="19"/>
  <c r="AL40" i="19"/>
  <c r="BR40" i="19"/>
  <c r="BE40" i="19"/>
  <c r="H41" i="19"/>
  <c r="P41" i="19"/>
  <c r="AL41" i="19" s="1"/>
  <c r="Q41" i="19"/>
  <c r="BR41" i="19"/>
  <c r="BQ41" i="19"/>
  <c r="BE41" i="19"/>
  <c r="H42" i="19"/>
  <c r="Q42" i="19"/>
  <c r="BR42" i="19"/>
  <c r="BE42" i="19"/>
  <c r="H43" i="19"/>
  <c r="P43" i="19"/>
  <c r="AI43" i="19"/>
  <c r="Q43" i="19"/>
  <c r="BR43" i="19"/>
  <c r="BQ43" i="19"/>
  <c r="BP43" i="19"/>
  <c r="BE43" i="19"/>
  <c r="H44" i="19"/>
  <c r="P44" i="19"/>
  <c r="AI44" i="19" s="1"/>
  <c r="AL44" i="19"/>
  <c r="Q44" i="19"/>
  <c r="BR44" i="19"/>
  <c r="BQ44" i="19"/>
  <c r="BE44" i="19"/>
  <c r="I45" i="19"/>
  <c r="P45" i="19"/>
  <c r="R45" i="19"/>
  <c r="Q45" i="19"/>
  <c r="BR45" i="19"/>
  <c r="BE45" i="19"/>
  <c r="P46" i="19"/>
  <c r="Q46" i="19"/>
  <c r="BR46" i="19"/>
  <c r="BQ46" i="19"/>
  <c r="BP46" i="19"/>
  <c r="BO46" i="19"/>
  <c r="BN46" i="19"/>
  <c r="BM46" i="19"/>
  <c r="BL46" i="19"/>
  <c r="BK46" i="19"/>
  <c r="BJ46" i="19"/>
  <c r="BI46" i="19"/>
  <c r="BE46" i="19"/>
  <c r="I47" i="19"/>
  <c r="Q47" i="19"/>
  <c r="BR47" i="19"/>
  <c r="BQ47" i="19"/>
  <c r="BP47" i="19"/>
  <c r="BO47" i="19"/>
  <c r="BE47" i="19"/>
  <c r="I48" i="19"/>
  <c r="P48" i="19"/>
  <c r="AL48" i="19" s="1"/>
  <c r="Q48" i="19"/>
  <c r="BR48" i="19"/>
  <c r="BQ48" i="19"/>
  <c r="BE48" i="19"/>
  <c r="P49" i="19"/>
  <c r="Q49" i="19"/>
  <c r="BR49" i="19"/>
  <c r="BE49" i="19"/>
  <c r="P50" i="19"/>
  <c r="AI50" i="19" s="1"/>
  <c r="Q50" i="19"/>
  <c r="BR50" i="19"/>
  <c r="BE50" i="19"/>
  <c r="I51" i="19"/>
  <c r="P51" i="19"/>
  <c r="AL51" i="19" s="1"/>
  <c r="AI51" i="19"/>
  <c r="Q51" i="19"/>
  <c r="BR51" i="19"/>
  <c r="BQ51" i="19"/>
  <c r="BP51" i="19"/>
  <c r="BE51" i="19"/>
  <c r="I52" i="19"/>
  <c r="P52" i="19"/>
  <c r="Q52" i="19"/>
  <c r="BR52" i="19"/>
  <c r="BQ52" i="19"/>
  <c r="BE52" i="19"/>
  <c r="P53" i="19"/>
  <c r="Q53" i="19"/>
  <c r="BR53" i="19"/>
  <c r="BE53" i="19"/>
  <c r="I54" i="19"/>
  <c r="P54" i="19"/>
  <c r="AI54" i="19" s="1"/>
  <c r="Q54" i="19"/>
  <c r="BR54" i="19"/>
  <c r="BQ54" i="19"/>
  <c r="BP54" i="19"/>
  <c r="BO54" i="19"/>
  <c r="BN54" i="19"/>
  <c r="BM54" i="19"/>
  <c r="BL54" i="19"/>
  <c r="BK54" i="19"/>
  <c r="BJ54" i="19"/>
  <c r="BI54" i="19"/>
  <c r="BE54" i="19"/>
  <c r="P55" i="19"/>
  <c r="Q55" i="19"/>
  <c r="BR55" i="19"/>
  <c r="BQ55" i="19"/>
  <c r="BP55" i="19"/>
  <c r="BO55" i="19"/>
  <c r="BE55" i="19"/>
  <c r="I56" i="19"/>
  <c r="P56" i="19"/>
  <c r="AI56" i="19" s="1"/>
  <c r="Q56" i="19"/>
  <c r="BR56" i="19"/>
  <c r="BQ56" i="19"/>
  <c r="BE56" i="19"/>
  <c r="I57" i="19"/>
  <c r="P57" i="19"/>
  <c r="AL57" i="19" s="1"/>
  <c r="Q57" i="19"/>
  <c r="BR57" i="19"/>
  <c r="BQ57" i="19"/>
  <c r="BE57" i="19"/>
  <c r="P58" i="19"/>
  <c r="Q58" i="19"/>
  <c r="BR58" i="19"/>
  <c r="BE58" i="19"/>
  <c r="P59" i="19"/>
  <c r="Q59" i="19"/>
  <c r="BR59" i="19"/>
  <c r="BQ59" i="19"/>
  <c r="BP59" i="19"/>
  <c r="BE59" i="19"/>
  <c r="I60" i="19"/>
  <c r="P60" i="19"/>
  <c r="AL60" i="19" s="1"/>
  <c r="Q60" i="19"/>
  <c r="BR60" i="19"/>
  <c r="BQ60" i="19"/>
  <c r="BE60" i="19"/>
  <c r="I61" i="19"/>
  <c r="P61" i="19"/>
  <c r="Q61" i="19"/>
  <c r="BR61" i="19"/>
  <c r="BE61" i="19"/>
  <c r="P62" i="19"/>
  <c r="Q62" i="19"/>
  <c r="BR62" i="19"/>
  <c r="BQ62" i="19"/>
  <c r="BP62" i="19"/>
  <c r="BO62" i="19"/>
  <c r="BN62" i="19"/>
  <c r="BM62" i="19"/>
  <c r="BL62" i="19"/>
  <c r="BK62" i="19"/>
  <c r="BJ62" i="19"/>
  <c r="BI62" i="19"/>
  <c r="BE62" i="19"/>
  <c r="P63" i="19"/>
  <c r="Q63" i="19"/>
  <c r="BR63" i="19"/>
  <c r="BQ63" i="19"/>
  <c r="BE63" i="19"/>
  <c r="K64" i="19"/>
  <c r="P64" i="19"/>
  <c r="Q64" i="19"/>
  <c r="BR64" i="19"/>
  <c r="BQ64" i="19"/>
  <c r="BE64" i="19"/>
  <c r="K65" i="19"/>
  <c r="P65" i="19"/>
  <c r="AL65" i="19" s="1"/>
  <c r="Q65" i="19"/>
  <c r="BR65" i="19"/>
  <c r="BQ65" i="19"/>
  <c r="BE65" i="19"/>
  <c r="P66" i="19"/>
  <c r="Q66" i="19"/>
  <c r="BR66" i="19"/>
  <c r="BE66" i="19"/>
  <c r="P67" i="19"/>
  <c r="R67" i="19" s="1"/>
  <c r="Q67" i="19"/>
  <c r="BR67" i="19"/>
  <c r="BP67" i="19"/>
  <c r="BQ67" i="19"/>
  <c r="BE67" i="19"/>
  <c r="K68" i="19"/>
  <c r="P68" i="19"/>
  <c r="AI68" i="19" s="1"/>
  <c r="AL68" i="19"/>
  <c r="Q68" i="19"/>
  <c r="BR68" i="19"/>
  <c r="BQ68" i="19"/>
  <c r="BE68" i="19"/>
  <c r="K69" i="19"/>
  <c r="P69" i="19"/>
  <c r="R69" i="19"/>
  <c r="Q69" i="19"/>
  <c r="BR69" i="19"/>
  <c r="BE69" i="19"/>
  <c r="K70" i="19"/>
  <c r="P70" i="19"/>
  <c r="AL70" i="19" s="1"/>
  <c r="Q70" i="19"/>
  <c r="AI70" i="19"/>
  <c r="AQ70" i="19"/>
  <c r="BR70" i="19"/>
  <c r="BE70" i="19"/>
  <c r="K71" i="19"/>
  <c r="P71" i="19"/>
  <c r="R71" i="19" s="1"/>
  <c r="Q71" i="19"/>
  <c r="AL71" i="19"/>
  <c r="BR71" i="19"/>
  <c r="BQ71" i="19"/>
  <c r="BP71" i="19"/>
  <c r="BO71" i="19"/>
  <c r="BN71" i="19"/>
  <c r="BM71" i="19"/>
  <c r="BL71" i="19"/>
  <c r="BK71" i="19"/>
  <c r="BJ71" i="19"/>
  <c r="BI71" i="19"/>
  <c r="BE71" i="19"/>
  <c r="K72" i="19"/>
  <c r="P72" i="19"/>
  <c r="AL72" i="19" s="1"/>
  <c r="Q72" i="19"/>
  <c r="R72" i="19"/>
  <c r="BR72" i="19"/>
  <c r="BQ72" i="19"/>
  <c r="BE72" i="19"/>
  <c r="K73" i="19"/>
  <c r="P73" i="19"/>
  <c r="AI73" i="19" s="1"/>
  <c r="Q73" i="19"/>
  <c r="BR73" i="19"/>
  <c r="BE73" i="19"/>
  <c r="K74" i="19"/>
  <c r="P74" i="19"/>
  <c r="R74" i="19" s="1"/>
  <c r="Q74" i="19"/>
  <c r="AQ74" i="19"/>
  <c r="BR74" i="19"/>
  <c r="BQ74" i="19"/>
  <c r="BP74" i="19"/>
  <c r="BO74" i="19"/>
  <c r="BN74" i="19"/>
  <c r="BE74" i="19"/>
  <c r="K75" i="19"/>
  <c r="P75" i="19"/>
  <c r="AL75" i="19" s="1"/>
  <c r="Q75" i="19"/>
  <c r="BR75" i="19"/>
  <c r="BQ75" i="19"/>
  <c r="BP75" i="19"/>
  <c r="BO75" i="19"/>
  <c r="BN75" i="19"/>
  <c r="BM75" i="19"/>
  <c r="BL75" i="19"/>
  <c r="BK75" i="19"/>
  <c r="BJ75" i="19"/>
  <c r="BI75" i="19"/>
  <c r="BE75" i="19"/>
  <c r="K76" i="19"/>
  <c r="P76" i="19"/>
  <c r="AL76" i="19" s="1"/>
  <c r="Q76" i="19"/>
  <c r="R76" i="19"/>
  <c r="BR76" i="19"/>
  <c r="BE76" i="19"/>
  <c r="K77" i="19"/>
  <c r="P77" i="19"/>
  <c r="R77" i="19" s="1"/>
  <c r="Q77" i="19"/>
  <c r="BR77" i="19"/>
  <c r="BE77" i="19"/>
  <c r="K78" i="19"/>
  <c r="P78" i="19"/>
  <c r="AL78" i="19"/>
  <c r="Q78" i="19"/>
  <c r="AQ78" i="19"/>
  <c r="BR78" i="19"/>
  <c r="BE78" i="19"/>
  <c r="K79" i="19"/>
  <c r="P79" i="19"/>
  <c r="AI79" i="19" s="1"/>
  <c r="Q79" i="19"/>
  <c r="AL79" i="19"/>
  <c r="BR79" i="19"/>
  <c r="BN79" i="19"/>
  <c r="BM79" i="19"/>
  <c r="BL79" i="19"/>
  <c r="BK79" i="19"/>
  <c r="BJ79" i="19"/>
  <c r="BI79" i="19"/>
  <c r="BQ79" i="19"/>
  <c r="BP79" i="19"/>
  <c r="BO79" i="19"/>
  <c r="BE79" i="19"/>
  <c r="K80" i="19"/>
  <c r="P80" i="19"/>
  <c r="R80" i="19" s="1"/>
  <c r="AI80" i="19"/>
  <c r="Q80" i="19"/>
  <c r="BR80" i="19"/>
  <c r="BQ80" i="19"/>
  <c r="BE80" i="19"/>
  <c r="K81" i="19"/>
  <c r="P81" i="19"/>
  <c r="AL81" i="19" s="1"/>
  <c r="Q81" i="19"/>
  <c r="BR81" i="19"/>
  <c r="BE81" i="19"/>
  <c r="K82" i="19"/>
  <c r="P82" i="19"/>
  <c r="R82" i="19" s="1"/>
  <c r="Q82" i="19"/>
  <c r="BR82" i="19"/>
  <c r="BQ82" i="19"/>
  <c r="BP82" i="19"/>
  <c r="BO82" i="19"/>
  <c r="BN82" i="19"/>
  <c r="BE82" i="19"/>
  <c r="K83" i="19"/>
  <c r="P83" i="19"/>
  <c r="R83" i="19" s="1"/>
  <c r="Q83" i="19"/>
  <c r="BR83" i="19"/>
  <c r="BQ83" i="19"/>
  <c r="BP83" i="19"/>
  <c r="BO83" i="19"/>
  <c r="BN83" i="19"/>
  <c r="BM83" i="19"/>
  <c r="BL83" i="19"/>
  <c r="BK83" i="19"/>
  <c r="BJ83" i="19"/>
  <c r="BI83" i="19"/>
  <c r="BE83" i="19"/>
  <c r="K84" i="19"/>
  <c r="P84" i="19"/>
  <c r="Q84" i="19"/>
  <c r="BR84" i="19"/>
  <c r="BE84" i="19"/>
  <c r="K85" i="19"/>
  <c r="P85" i="19"/>
  <c r="Q85" i="19"/>
  <c r="BR85" i="19"/>
  <c r="BE85" i="19"/>
  <c r="K86" i="19"/>
  <c r="P86" i="19"/>
  <c r="AL86" i="19" s="1"/>
  <c r="Q86" i="19"/>
  <c r="AQ86" i="19"/>
  <c r="BR86" i="19"/>
  <c r="BE86" i="19"/>
  <c r="K87" i="19"/>
  <c r="P87" i="19"/>
  <c r="AL87" i="19" s="1"/>
  <c r="Q87" i="19"/>
  <c r="BR87" i="19"/>
  <c r="BN87" i="19"/>
  <c r="BM87" i="19"/>
  <c r="BL87" i="19"/>
  <c r="BK87" i="19"/>
  <c r="BJ87" i="19"/>
  <c r="BI87" i="19"/>
  <c r="BQ87" i="19"/>
  <c r="BP87" i="19"/>
  <c r="BO87" i="19"/>
  <c r="BE87" i="19"/>
  <c r="K88" i="19"/>
  <c r="P88" i="19"/>
  <c r="AI88" i="19" s="1"/>
  <c r="Q88" i="19"/>
  <c r="BR88" i="19"/>
  <c r="BQ88" i="19"/>
  <c r="BE88" i="19"/>
  <c r="K89" i="19"/>
  <c r="P89" i="19"/>
  <c r="Q89" i="19"/>
  <c r="BR89" i="19"/>
  <c r="BE89" i="19"/>
  <c r="K90" i="19"/>
  <c r="P90" i="19"/>
  <c r="R90" i="19" s="1"/>
  <c r="Q90" i="19"/>
  <c r="AQ90" i="19"/>
  <c r="BR90" i="19"/>
  <c r="BQ90" i="19"/>
  <c r="BP90" i="19"/>
  <c r="BO90" i="19"/>
  <c r="BE90" i="19"/>
  <c r="K91" i="19"/>
  <c r="P91" i="19"/>
  <c r="AI91" i="19" s="1"/>
  <c r="Q91" i="19"/>
  <c r="BR91" i="19"/>
  <c r="BQ91" i="19"/>
  <c r="BP91" i="19"/>
  <c r="BO91" i="19"/>
  <c r="BN91" i="19"/>
  <c r="BM91" i="19"/>
  <c r="BL91" i="19"/>
  <c r="BK91" i="19"/>
  <c r="BJ91" i="19"/>
  <c r="BI91" i="19"/>
  <c r="BE91" i="19"/>
  <c r="K92" i="19"/>
  <c r="P92" i="19"/>
  <c r="R92" i="19" s="1"/>
  <c r="Q92" i="19"/>
  <c r="BR92" i="19"/>
  <c r="BE92" i="19"/>
  <c r="K93" i="19"/>
  <c r="P93" i="19"/>
  <c r="Q93" i="19"/>
  <c r="BR93" i="19"/>
  <c r="BE93" i="19"/>
  <c r="K94" i="19"/>
  <c r="P94" i="19"/>
  <c r="AI94" i="19" s="1"/>
  <c r="AL94" i="19"/>
  <c r="Q94" i="19"/>
  <c r="BR94" i="19"/>
  <c r="BQ94" i="19"/>
  <c r="BP94" i="19"/>
  <c r="BO94" i="19"/>
  <c r="BN94" i="19"/>
  <c r="BE94" i="19"/>
  <c r="K95" i="19"/>
  <c r="P95" i="19"/>
  <c r="R95" i="19" s="1"/>
  <c r="Q95" i="19"/>
  <c r="AI95" i="19"/>
  <c r="BR95" i="19"/>
  <c r="BQ95" i="19"/>
  <c r="BP95" i="19"/>
  <c r="BE95" i="19"/>
  <c r="K96" i="19"/>
  <c r="P96" i="19"/>
  <c r="AI96" i="19" s="1"/>
  <c r="Q96" i="19"/>
  <c r="BR96" i="19"/>
  <c r="BQ96" i="19"/>
  <c r="BE96" i="19"/>
  <c r="K97" i="19"/>
  <c r="P97" i="19"/>
  <c r="AI97" i="19" s="1"/>
  <c r="Q97" i="19"/>
  <c r="BR97" i="19"/>
  <c r="BE97" i="19"/>
  <c r="K98" i="19"/>
  <c r="P98" i="19"/>
  <c r="Q98" i="19"/>
  <c r="BR98" i="19"/>
  <c r="BQ98" i="19"/>
  <c r="BP98" i="19"/>
  <c r="BO98" i="19"/>
  <c r="BE98" i="19"/>
  <c r="K99" i="19"/>
  <c r="P99" i="19"/>
  <c r="AL99" i="19" s="1"/>
  <c r="Q99" i="19"/>
  <c r="BR99" i="19"/>
  <c r="BQ99" i="19"/>
  <c r="BP99" i="19"/>
  <c r="BO99" i="19"/>
  <c r="BN99" i="19"/>
  <c r="BM99" i="19"/>
  <c r="BL99" i="19"/>
  <c r="BK99" i="19"/>
  <c r="BJ99" i="19"/>
  <c r="BI99" i="19"/>
  <c r="BE99" i="19"/>
  <c r="K100" i="19"/>
  <c r="P100" i="19"/>
  <c r="R100" i="19" s="1"/>
  <c r="Q100" i="19"/>
  <c r="AL100" i="19"/>
  <c r="BR100" i="19"/>
  <c r="BQ100" i="19"/>
  <c r="BE100" i="19"/>
  <c r="K101" i="19"/>
  <c r="P101" i="19"/>
  <c r="AI101" i="19" s="1"/>
  <c r="Q101" i="19"/>
  <c r="BR101" i="19"/>
  <c r="BE101" i="19"/>
  <c r="K102" i="19"/>
  <c r="P102" i="19"/>
  <c r="AI102" i="19" s="1"/>
  <c r="Q102" i="19"/>
  <c r="AQ102" i="19"/>
  <c r="BR102" i="19"/>
  <c r="BQ102" i="19"/>
  <c r="BP102" i="19"/>
  <c r="BO102" i="19"/>
  <c r="BN102" i="19"/>
  <c r="BM102" i="19"/>
  <c r="BL102" i="19"/>
  <c r="BK102" i="19"/>
  <c r="BJ102" i="19"/>
  <c r="BI102" i="19"/>
  <c r="BG102" i="19"/>
  <c r="BE102" i="19"/>
  <c r="K103" i="19"/>
  <c r="P103" i="19"/>
  <c r="R103" i="19" s="1"/>
  <c r="Q103" i="19"/>
  <c r="BR103" i="19"/>
  <c r="BQ103" i="19"/>
  <c r="BP103" i="19"/>
  <c r="BE103" i="19"/>
  <c r="K104" i="19"/>
  <c r="P104" i="19"/>
  <c r="AL104" i="19" s="1"/>
  <c r="Q104" i="19"/>
  <c r="BR104" i="19"/>
  <c r="BQ104" i="19"/>
  <c r="BE104" i="19"/>
  <c r="K105" i="19"/>
  <c r="P105" i="19"/>
  <c r="AI105" i="19" s="1"/>
  <c r="Q105" i="19"/>
  <c r="BR105" i="19"/>
  <c r="BE105" i="19"/>
  <c r="K106" i="19"/>
  <c r="P106" i="19"/>
  <c r="AI106" i="19" s="1"/>
  <c r="Q106" i="19"/>
  <c r="AQ106" i="19"/>
  <c r="BR106" i="19"/>
  <c r="BQ106" i="19"/>
  <c r="BP106" i="19"/>
  <c r="BO106" i="19"/>
  <c r="BE106" i="19"/>
  <c r="K107" i="19"/>
  <c r="P107" i="19"/>
  <c r="AI107" i="19" s="1"/>
  <c r="Q107" i="19"/>
  <c r="BR107" i="19"/>
  <c r="BQ107" i="19"/>
  <c r="BP107" i="19"/>
  <c r="BE107" i="19"/>
  <c r="K108" i="19"/>
  <c r="P108" i="19"/>
  <c r="AI108" i="19" s="1"/>
  <c r="Q108" i="19"/>
  <c r="R108" i="19"/>
  <c r="AL108" i="19"/>
  <c r="BR108" i="19"/>
  <c r="BQ108" i="19"/>
  <c r="BE108" i="19"/>
  <c r="K109" i="19"/>
  <c r="P109" i="19"/>
  <c r="AI109" i="19" s="1"/>
  <c r="Q109" i="19"/>
  <c r="BR109" i="19"/>
  <c r="BE109" i="19"/>
  <c r="J110" i="19"/>
  <c r="P110" i="19"/>
  <c r="AI110" i="19" s="1"/>
  <c r="Q110" i="19"/>
  <c r="BR110" i="19"/>
  <c r="BQ110" i="19"/>
  <c r="BP110" i="19"/>
  <c r="BO110" i="19"/>
  <c r="BN110" i="19"/>
  <c r="BM110" i="19"/>
  <c r="BL110" i="19"/>
  <c r="BK110" i="19"/>
  <c r="BJ110" i="19"/>
  <c r="BI110" i="19"/>
  <c r="BE110" i="19"/>
  <c r="J111" i="19"/>
  <c r="P111" i="19"/>
  <c r="R111" i="19" s="1"/>
  <c r="Q111" i="19"/>
  <c r="BR111" i="19"/>
  <c r="BQ111" i="19"/>
  <c r="BE111" i="19"/>
  <c r="J112" i="19"/>
  <c r="P112" i="19"/>
  <c r="Q112" i="19"/>
  <c r="BR112" i="19"/>
  <c r="BQ112" i="19"/>
  <c r="BE112" i="19"/>
  <c r="J113" i="19"/>
  <c r="P113" i="19"/>
  <c r="AI113" i="19" s="1"/>
  <c r="Q113" i="19"/>
  <c r="BR113" i="19"/>
  <c r="BE113" i="19"/>
  <c r="J114" i="19"/>
  <c r="P114" i="19"/>
  <c r="R114" i="19"/>
  <c r="Q114" i="19"/>
  <c r="AI114" i="19"/>
  <c r="AL114" i="19"/>
  <c r="BR114" i="19"/>
  <c r="BQ114" i="19"/>
  <c r="BP114" i="19"/>
  <c r="BO114" i="19"/>
  <c r="BE114" i="19"/>
  <c r="J115" i="19"/>
  <c r="P115" i="19"/>
  <c r="AI115" i="19" s="1"/>
  <c r="Q115" i="19"/>
  <c r="BR115" i="19"/>
  <c r="BQ115" i="19"/>
  <c r="BP115" i="19"/>
  <c r="BE115" i="19"/>
  <c r="J116" i="19"/>
  <c r="P116" i="19"/>
  <c r="AL116" i="19" s="1"/>
  <c r="R116" i="19"/>
  <c r="Q116" i="19"/>
  <c r="BR116" i="19"/>
  <c r="BQ116" i="19"/>
  <c r="BE116" i="19"/>
  <c r="K117" i="19"/>
  <c r="P117" i="19"/>
  <c r="AI117" i="19" s="1"/>
  <c r="Q117" i="19"/>
  <c r="BR117" i="19"/>
  <c r="BP117" i="19"/>
  <c r="BO117" i="19"/>
  <c r="BN117" i="19"/>
  <c r="BM117" i="19"/>
  <c r="BQ117" i="19"/>
  <c r="BE117" i="19"/>
  <c r="K118" i="19"/>
  <c r="P118" i="19"/>
  <c r="AI118" i="19" s="1"/>
  <c r="Q118" i="19"/>
  <c r="BR118" i="19"/>
  <c r="BE118" i="19"/>
  <c r="K119" i="19"/>
  <c r="P119" i="19"/>
  <c r="R119" i="19"/>
  <c r="Q119" i="19"/>
  <c r="BR119" i="19"/>
  <c r="BN119" i="19"/>
  <c r="BQ119" i="19"/>
  <c r="BP119" i="19"/>
  <c r="BO119" i="19"/>
  <c r="BE119" i="19"/>
  <c r="K120" i="19"/>
  <c r="P120" i="19"/>
  <c r="AL120" i="19" s="1"/>
  <c r="Q120" i="19"/>
  <c r="BR120" i="19"/>
  <c r="BQ120" i="19"/>
  <c r="BP120" i="19"/>
  <c r="BE120" i="19"/>
  <c r="K121" i="19"/>
  <c r="P121" i="19"/>
  <c r="AL121" i="19" s="1"/>
  <c r="Q121" i="19"/>
  <c r="BR121" i="19"/>
  <c r="BQ121" i="19"/>
  <c r="BE121" i="19"/>
  <c r="J122" i="19"/>
  <c r="P122" i="19"/>
  <c r="AI122" i="19"/>
  <c r="Q122" i="19"/>
  <c r="BR122" i="19"/>
  <c r="BE122" i="19"/>
  <c r="K123" i="19"/>
  <c r="P123" i="19"/>
  <c r="AL123" i="19" s="1"/>
  <c r="Q123" i="19"/>
  <c r="BR123" i="19"/>
  <c r="BQ123" i="19"/>
  <c r="BP123" i="19"/>
  <c r="BO123" i="19"/>
  <c r="BN123" i="19"/>
  <c r="BM123" i="19"/>
  <c r="BL123" i="19"/>
  <c r="BK123" i="19"/>
  <c r="BJ123" i="19"/>
  <c r="BI123" i="19"/>
  <c r="BE123" i="19"/>
  <c r="K124" i="19"/>
  <c r="P124" i="19"/>
  <c r="R124" i="19" s="1"/>
  <c r="Q124" i="19"/>
  <c r="BR124" i="19"/>
  <c r="BQ124" i="19"/>
  <c r="BP124" i="19"/>
  <c r="BO124" i="19"/>
  <c r="BN124" i="19"/>
  <c r="BM124" i="19"/>
  <c r="BL124" i="19"/>
  <c r="BK124" i="19"/>
  <c r="BJ124" i="19"/>
  <c r="BI124" i="19"/>
  <c r="BE124" i="19"/>
  <c r="K125" i="19"/>
  <c r="P125" i="19"/>
  <c r="R125" i="19" s="1"/>
  <c r="Q125" i="19"/>
  <c r="BR125" i="19"/>
  <c r="BP125" i="19"/>
  <c r="BO125" i="19"/>
  <c r="BN125" i="19"/>
  <c r="BM125" i="19"/>
  <c r="BQ125" i="19"/>
  <c r="BE125" i="19"/>
  <c r="K126" i="19"/>
  <c r="P126" i="19"/>
  <c r="R126" i="19" s="1"/>
  <c r="Q126" i="19"/>
  <c r="AH126" i="19"/>
  <c r="AI126" i="19"/>
  <c r="AJ126" i="19"/>
  <c r="AM126" i="19"/>
  <c r="AQ126" i="19"/>
  <c r="BR126" i="19"/>
  <c r="BE126" i="19"/>
  <c r="K127" i="19"/>
  <c r="P127" i="19"/>
  <c r="R127" i="19"/>
  <c r="Q127" i="19"/>
  <c r="BR127" i="19"/>
  <c r="BN127" i="19"/>
  <c r="BQ127" i="19"/>
  <c r="BP127" i="19"/>
  <c r="BO127" i="19"/>
  <c r="BE127" i="19"/>
  <c r="K128" i="19"/>
  <c r="P128" i="19"/>
  <c r="AI128" i="19" s="1"/>
  <c r="Q128" i="19"/>
  <c r="BR128" i="19"/>
  <c r="BQ128" i="19"/>
  <c r="BP128" i="19"/>
  <c r="BE128" i="19"/>
  <c r="BR129" i="19"/>
  <c r="BN129" i="19"/>
  <c r="BQ129" i="19"/>
  <c r="BP129" i="19"/>
  <c r="BO129" i="19"/>
  <c r="BE129" i="19"/>
  <c r="BR130" i="19"/>
  <c r="BE130" i="19"/>
  <c r="BR131" i="19"/>
  <c r="BP131" i="19"/>
  <c r="BO131" i="19"/>
  <c r="BN131" i="19"/>
  <c r="BM131" i="19"/>
  <c r="BQ131" i="19"/>
  <c r="BE131" i="19"/>
  <c r="BR132" i="19"/>
  <c r="BQ132" i="19"/>
  <c r="BP132" i="19"/>
  <c r="BO132" i="19"/>
  <c r="BN132" i="19"/>
  <c r="BM132" i="19"/>
  <c r="BL132" i="19"/>
  <c r="BK132" i="19"/>
  <c r="BJ132" i="19"/>
  <c r="BI132" i="19"/>
  <c r="BE132" i="19"/>
  <c r="BR133" i="19"/>
  <c r="BQ133" i="19"/>
  <c r="BP133" i="19"/>
  <c r="BO133" i="19"/>
  <c r="BN133" i="19"/>
  <c r="BM133" i="19"/>
  <c r="BL133" i="19"/>
  <c r="BK133" i="19"/>
  <c r="BJ133" i="19"/>
  <c r="BI133" i="19"/>
  <c r="BE133" i="19"/>
  <c r="BR134" i="19"/>
  <c r="BE134" i="19"/>
  <c r="BR135" i="19"/>
  <c r="BQ135" i="19"/>
  <c r="BE135" i="19"/>
  <c r="BR136" i="19"/>
  <c r="BQ136" i="19"/>
  <c r="BP136" i="19"/>
  <c r="BE136" i="19"/>
  <c r="BR137" i="19"/>
  <c r="BN137" i="19"/>
  <c r="BQ137" i="19"/>
  <c r="BP137" i="19"/>
  <c r="BO137" i="19"/>
  <c r="BE137" i="19"/>
  <c r="BR138" i="19"/>
  <c r="BE138" i="19"/>
  <c r="BR139" i="19"/>
  <c r="BP139" i="19"/>
  <c r="BO139" i="19"/>
  <c r="BN139" i="19"/>
  <c r="BM139" i="19"/>
  <c r="BQ139" i="19"/>
  <c r="BE139" i="19"/>
  <c r="BR140" i="19"/>
  <c r="BQ140" i="19"/>
  <c r="BP140" i="19"/>
  <c r="BO140" i="19"/>
  <c r="BN140" i="19"/>
  <c r="BM140" i="19"/>
  <c r="BL140" i="19"/>
  <c r="BK140" i="19"/>
  <c r="BJ140" i="19"/>
  <c r="BI140" i="19"/>
  <c r="BE140" i="19"/>
  <c r="BR141" i="19"/>
  <c r="BQ141" i="19"/>
  <c r="BP141" i="19"/>
  <c r="BO141" i="19"/>
  <c r="BN141" i="19"/>
  <c r="BM141" i="19"/>
  <c r="BL141" i="19"/>
  <c r="BK141" i="19"/>
  <c r="BJ141" i="19"/>
  <c r="BI141" i="19"/>
  <c r="BE141" i="19"/>
  <c r="BR142" i="19"/>
  <c r="BE142" i="19"/>
  <c r="BR143" i="19"/>
  <c r="BQ143" i="19"/>
  <c r="BE143" i="19"/>
  <c r="BR144" i="19"/>
  <c r="BQ144" i="19"/>
  <c r="BP144" i="19"/>
  <c r="BE144" i="19"/>
  <c r="BR145" i="19"/>
  <c r="BN145" i="19"/>
  <c r="BQ145" i="19"/>
  <c r="BP145" i="19"/>
  <c r="BO145" i="19"/>
  <c r="BE145" i="19"/>
  <c r="BR146" i="19"/>
  <c r="BE146" i="19"/>
  <c r="BR147" i="19"/>
  <c r="BP147" i="19"/>
  <c r="BO147" i="19"/>
  <c r="BN147" i="19"/>
  <c r="BM147" i="19"/>
  <c r="BQ147" i="19"/>
  <c r="BE147" i="19"/>
  <c r="BR148" i="19"/>
  <c r="BQ148" i="19"/>
  <c r="BP148" i="19"/>
  <c r="BO148" i="19"/>
  <c r="BN148" i="19"/>
  <c r="BM148" i="19"/>
  <c r="BL148" i="19"/>
  <c r="BK148" i="19"/>
  <c r="BJ148" i="19"/>
  <c r="BI148" i="19"/>
  <c r="BE148" i="19"/>
  <c r="BR149" i="19"/>
  <c r="BQ149" i="19"/>
  <c r="BP149" i="19"/>
  <c r="BO149" i="19"/>
  <c r="BN149" i="19"/>
  <c r="BM149" i="19"/>
  <c r="BL149" i="19"/>
  <c r="BK149" i="19"/>
  <c r="BJ149" i="19"/>
  <c r="BI149" i="19"/>
  <c r="BE149" i="19"/>
  <c r="BR150" i="19"/>
  <c r="BE150" i="19"/>
  <c r="BR151" i="19"/>
  <c r="BQ151" i="19"/>
  <c r="BE151" i="19"/>
  <c r="BR152" i="19"/>
  <c r="BQ152" i="19"/>
  <c r="BP152" i="19"/>
  <c r="BE152" i="19"/>
  <c r="BR153" i="19"/>
  <c r="BN153" i="19"/>
  <c r="BQ153" i="19"/>
  <c r="BP153" i="19"/>
  <c r="BO153" i="19"/>
  <c r="BE153" i="19"/>
  <c r="BR154" i="19"/>
  <c r="BE154" i="19"/>
  <c r="BR155" i="19"/>
  <c r="BP155" i="19"/>
  <c r="BO155" i="19"/>
  <c r="BN155" i="19"/>
  <c r="BM155" i="19"/>
  <c r="BQ155" i="19"/>
  <c r="BE155" i="19"/>
  <c r="BR156" i="19"/>
  <c r="BQ156" i="19"/>
  <c r="BP156" i="19"/>
  <c r="BO156" i="19"/>
  <c r="BN156" i="19"/>
  <c r="BM156" i="19"/>
  <c r="BL156" i="19"/>
  <c r="BK156" i="19"/>
  <c r="BJ156" i="19"/>
  <c r="BI156" i="19"/>
  <c r="BE156" i="19"/>
  <c r="BR157" i="19"/>
  <c r="BE157" i="19"/>
  <c r="BR158" i="19"/>
  <c r="BE158" i="19"/>
  <c r="BR159" i="19"/>
  <c r="BQ159" i="19"/>
  <c r="BE159" i="19"/>
  <c r="BR160" i="19"/>
  <c r="BQ160" i="19"/>
  <c r="BP160" i="19"/>
  <c r="BE160" i="19"/>
  <c r="BR161" i="19"/>
  <c r="BN161" i="19"/>
  <c r="BQ161" i="19"/>
  <c r="BP161" i="19"/>
  <c r="BO161" i="19"/>
  <c r="BE161" i="19"/>
  <c r="E63" i="18"/>
  <c r="F63" i="18"/>
  <c r="G63" i="18"/>
  <c r="E64" i="18"/>
  <c r="F64" i="18"/>
  <c r="G64" i="18"/>
  <c r="E65" i="18"/>
  <c r="F65" i="18"/>
  <c r="G65" i="18"/>
  <c r="E66" i="18"/>
  <c r="F66" i="18"/>
  <c r="G66" i="18"/>
  <c r="E67" i="18"/>
  <c r="F67" i="18"/>
  <c r="G67" i="18"/>
  <c r="E68" i="18"/>
  <c r="F68" i="18"/>
  <c r="G68" i="18"/>
  <c r="E69" i="18"/>
  <c r="F69" i="18"/>
  <c r="G69" i="18"/>
  <c r="E70" i="18"/>
  <c r="F70" i="18"/>
  <c r="G70" i="18"/>
  <c r="E71" i="18"/>
  <c r="F71" i="18"/>
  <c r="G71" i="18"/>
  <c r="E72" i="18"/>
  <c r="F72" i="18"/>
  <c r="G72" i="18"/>
  <c r="E73" i="18"/>
  <c r="F73" i="18"/>
  <c r="G73" i="18"/>
  <c r="E74" i="18"/>
  <c r="F74" i="18"/>
  <c r="G74" i="18"/>
  <c r="E75" i="18"/>
  <c r="F75" i="18"/>
  <c r="G75" i="18"/>
  <c r="E76" i="18"/>
  <c r="F76" i="18"/>
  <c r="G76" i="18"/>
  <c r="E77" i="18"/>
  <c r="F77" i="18"/>
  <c r="G77" i="18"/>
  <c r="E78" i="18"/>
  <c r="F78" i="18"/>
  <c r="G78" i="18"/>
  <c r="E79" i="18"/>
  <c r="F79" i="18"/>
  <c r="G79" i="18"/>
  <c r="E80" i="18"/>
  <c r="F80" i="18"/>
  <c r="G80" i="18"/>
  <c r="E81" i="18"/>
  <c r="F81" i="18"/>
  <c r="G81" i="18"/>
  <c r="E82" i="18"/>
  <c r="F82" i="18"/>
  <c r="G82" i="18"/>
  <c r="E83" i="18"/>
  <c r="F83" i="18"/>
  <c r="G83" i="18"/>
  <c r="E84" i="18"/>
  <c r="F84" i="18"/>
  <c r="G84" i="18"/>
  <c r="E85" i="18"/>
  <c r="F85" i="18"/>
  <c r="G85" i="18"/>
  <c r="E86" i="18"/>
  <c r="F86" i="18"/>
  <c r="G86" i="18"/>
  <c r="E87" i="18"/>
  <c r="F87" i="18"/>
  <c r="G87" i="18"/>
  <c r="E88" i="18"/>
  <c r="F88" i="18"/>
  <c r="G88" i="18"/>
  <c r="E89" i="18"/>
  <c r="F89" i="18"/>
  <c r="G89" i="18"/>
  <c r="E90" i="18"/>
  <c r="F90" i="18"/>
  <c r="G90" i="18"/>
  <c r="E91" i="18"/>
  <c r="F91" i="18"/>
  <c r="G91" i="18"/>
  <c r="E92" i="18"/>
  <c r="F92" i="18"/>
  <c r="G92" i="18"/>
  <c r="E93" i="18"/>
  <c r="F93" i="18"/>
  <c r="G93" i="18"/>
  <c r="E94" i="18"/>
  <c r="F94" i="18"/>
  <c r="G94" i="18"/>
  <c r="E95" i="18"/>
  <c r="F95" i="18"/>
  <c r="G95" i="18"/>
  <c r="E96" i="18"/>
  <c r="F96" i="18"/>
  <c r="G96" i="18"/>
  <c r="E97" i="18"/>
  <c r="F97" i="18"/>
  <c r="G97" i="18"/>
  <c r="E98" i="18"/>
  <c r="F98" i="18"/>
  <c r="G98" i="18"/>
  <c r="E99" i="18"/>
  <c r="F99" i="18"/>
  <c r="G99" i="18"/>
  <c r="E100" i="18"/>
  <c r="F100" i="18"/>
  <c r="G100" i="18"/>
  <c r="E101" i="18"/>
  <c r="F101" i="18"/>
  <c r="G101" i="18"/>
  <c r="E102" i="18"/>
  <c r="F102" i="18"/>
  <c r="G102" i="18"/>
  <c r="E103" i="18"/>
  <c r="F103" i="18"/>
  <c r="G103" i="18"/>
  <c r="E104" i="18"/>
  <c r="F104" i="18"/>
  <c r="G104" i="18"/>
  <c r="E105" i="18"/>
  <c r="F105" i="18"/>
  <c r="G105" i="18"/>
  <c r="E106" i="18"/>
  <c r="F106" i="18"/>
  <c r="G106" i="18"/>
  <c r="E107" i="18"/>
  <c r="F107" i="18"/>
  <c r="G107" i="18"/>
  <c r="E108" i="18"/>
  <c r="F108" i="18"/>
  <c r="G108" i="18"/>
  <c r="E109" i="18"/>
  <c r="F109" i="18"/>
  <c r="G109" i="18"/>
  <c r="E117" i="18"/>
  <c r="F117" i="18"/>
  <c r="G117" i="18"/>
  <c r="E118" i="18"/>
  <c r="F118" i="18"/>
  <c r="G118" i="18"/>
  <c r="E119" i="18"/>
  <c r="F119" i="18"/>
  <c r="G119" i="18"/>
  <c r="E120" i="18"/>
  <c r="F120" i="18"/>
  <c r="G120" i="18"/>
  <c r="E121" i="18"/>
  <c r="F121" i="18"/>
  <c r="G121" i="18"/>
  <c r="E123" i="18"/>
  <c r="F123" i="18"/>
  <c r="G123" i="18"/>
  <c r="E124" i="18"/>
  <c r="F124" i="18"/>
  <c r="G124" i="18"/>
  <c r="E125" i="18"/>
  <c r="F125" i="18"/>
  <c r="G125" i="18"/>
  <c r="E126" i="18"/>
  <c r="F126" i="18"/>
  <c r="G126" i="18"/>
  <c r="E127" i="18"/>
  <c r="F127" i="18"/>
  <c r="G127" i="18"/>
  <c r="E128" i="18"/>
  <c r="F128" i="18"/>
  <c r="G128" i="18"/>
  <c r="E62" i="18"/>
  <c r="F62" i="18"/>
  <c r="G62" i="18"/>
  <c r="E30" i="18"/>
  <c r="F30" i="18"/>
  <c r="G30" i="18"/>
  <c r="E37" i="18"/>
  <c r="F37" i="18"/>
  <c r="G37" i="18"/>
  <c r="E35" i="18"/>
  <c r="F35" i="18"/>
  <c r="G35" i="18"/>
  <c r="E34" i="18"/>
  <c r="F34" i="18"/>
  <c r="G34" i="18"/>
  <c r="E36" i="18"/>
  <c r="F36" i="18"/>
  <c r="G36" i="18"/>
  <c r="E25" i="18"/>
  <c r="F25" i="18"/>
  <c r="G25" i="18"/>
  <c r="E110" i="18"/>
  <c r="F110" i="18"/>
  <c r="G110" i="18"/>
  <c r="E111" i="18"/>
  <c r="F111" i="18"/>
  <c r="G111" i="18"/>
  <c r="E112" i="18"/>
  <c r="F112" i="18"/>
  <c r="G112" i="18"/>
  <c r="E113" i="18"/>
  <c r="F113" i="18"/>
  <c r="G113" i="18"/>
  <c r="E114" i="18"/>
  <c r="F114" i="18"/>
  <c r="G114" i="18"/>
  <c r="E116" i="18"/>
  <c r="F116" i="18"/>
  <c r="G116" i="18"/>
  <c r="E115" i="18"/>
  <c r="F115" i="18"/>
  <c r="G115" i="18"/>
  <c r="E122" i="18"/>
  <c r="F122" i="18"/>
  <c r="G122" i="18"/>
  <c r="E27" i="18"/>
  <c r="F27" i="18"/>
  <c r="G27" i="18"/>
  <c r="E46" i="18"/>
  <c r="F46" i="18"/>
  <c r="G46" i="18"/>
  <c r="E45" i="18"/>
  <c r="F45" i="18"/>
  <c r="G45" i="18"/>
  <c r="E48" i="18"/>
  <c r="F48" i="18"/>
  <c r="G48" i="18"/>
  <c r="E49" i="18"/>
  <c r="F49" i="18"/>
  <c r="G49" i="18"/>
  <c r="E55" i="18"/>
  <c r="F55" i="18"/>
  <c r="G55" i="18"/>
  <c r="E51" i="18"/>
  <c r="F51" i="18"/>
  <c r="G51" i="18"/>
  <c r="E52" i="18"/>
  <c r="F52" i="18"/>
  <c r="G52" i="18"/>
  <c r="E53" i="18"/>
  <c r="F53" i="18"/>
  <c r="G53" i="18"/>
  <c r="E50" i="18"/>
  <c r="F50" i="18"/>
  <c r="G50" i="18"/>
  <c r="E56" i="18"/>
  <c r="F56" i="18"/>
  <c r="G56" i="18"/>
  <c r="E54" i="18"/>
  <c r="F54" i="18"/>
  <c r="G54" i="18"/>
  <c r="E58" i="18"/>
  <c r="F58" i="18"/>
  <c r="G58" i="18"/>
  <c r="E57" i="18"/>
  <c r="F57" i="18"/>
  <c r="G57" i="18"/>
  <c r="E59" i="18"/>
  <c r="F59" i="18"/>
  <c r="G59" i="18"/>
  <c r="E61" i="18"/>
  <c r="F61" i="18"/>
  <c r="G61" i="18"/>
  <c r="E60" i="18"/>
  <c r="F60" i="18"/>
  <c r="E47" i="18"/>
  <c r="F47" i="18"/>
  <c r="G47" i="18"/>
  <c r="E40" i="18"/>
  <c r="F40" i="18"/>
  <c r="G40" i="18"/>
  <c r="E42" i="18"/>
  <c r="F42" i="18"/>
  <c r="E33" i="18"/>
  <c r="F33" i="18"/>
  <c r="E41" i="18"/>
  <c r="F41" i="18"/>
  <c r="AF41" i="18"/>
  <c r="E31" i="18"/>
  <c r="F31" i="18"/>
  <c r="G31" i="18"/>
  <c r="E44" i="18"/>
  <c r="F44" i="18"/>
  <c r="E39" i="18"/>
  <c r="F39" i="18"/>
  <c r="E38" i="18"/>
  <c r="F38" i="18"/>
  <c r="AF38" i="18"/>
  <c r="E43" i="18"/>
  <c r="F43" i="18"/>
  <c r="G43" i="18"/>
  <c r="E32" i="18"/>
  <c r="F32" i="18"/>
  <c r="G32" i="18"/>
  <c r="E28" i="18"/>
  <c r="F28" i="18"/>
  <c r="G28" i="18"/>
  <c r="E24" i="18"/>
  <c r="F24" i="18"/>
  <c r="G24" i="18"/>
  <c r="E26" i="18"/>
  <c r="F26" i="18"/>
  <c r="G26" i="18"/>
  <c r="E23" i="18"/>
  <c r="F23" i="18"/>
  <c r="G23" i="18"/>
  <c r="E22" i="18"/>
  <c r="F22" i="18"/>
  <c r="E21" i="18"/>
  <c r="F21" i="18"/>
  <c r="G21" i="18"/>
  <c r="E29" i="18"/>
  <c r="F29" i="18"/>
  <c r="G29" i="18"/>
  <c r="AF40" i="18"/>
  <c r="AH9" i="18"/>
  <c r="AH8" i="18"/>
  <c r="AJ2" i="18"/>
  <c r="AH18" i="18"/>
  <c r="BA26" i="18"/>
  <c r="AH10" i="18"/>
  <c r="AH2" i="18"/>
  <c r="AH15" i="18"/>
  <c r="AH7" i="18"/>
  <c r="AH6" i="18"/>
  <c r="AH11" i="18"/>
  <c r="AH12" i="18"/>
  <c r="AH3" i="18"/>
  <c r="AH4" i="18"/>
  <c r="AH5" i="18"/>
  <c r="BA33" i="18"/>
  <c r="AZ33" i="18"/>
  <c r="BA41" i="18"/>
  <c r="AZ41" i="18"/>
  <c r="AF31" i="18"/>
  <c r="AF43" i="18"/>
  <c r="BA32" i="18"/>
  <c r="AZ32" i="18"/>
  <c r="AF24" i="18"/>
  <c r="AF26" i="18"/>
  <c r="AF23" i="18"/>
  <c r="AF21" i="18"/>
  <c r="AF25" i="18"/>
  <c r="AF27" i="18"/>
  <c r="AF30" i="18"/>
  <c r="AF34" i="18"/>
  <c r="AF35" i="18"/>
  <c r="AF36" i="18"/>
  <c r="BA36" i="18"/>
  <c r="AZ36" i="18"/>
  <c r="AY36" i="18"/>
  <c r="AF37" i="18"/>
  <c r="BA37" i="18"/>
  <c r="AZ37" i="18"/>
  <c r="AY37" i="18"/>
  <c r="AF45" i="18"/>
  <c r="BA45" i="18"/>
  <c r="AZ45" i="18"/>
  <c r="AY45" i="18"/>
  <c r="AF46" i="18"/>
  <c r="BA46" i="18"/>
  <c r="AZ46" i="18"/>
  <c r="AY46" i="18"/>
  <c r="AF47" i="18"/>
  <c r="BA47" i="18"/>
  <c r="AZ47" i="18"/>
  <c r="AY47" i="18"/>
  <c r="AF48" i="18"/>
  <c r="BA48" i="18"/>
  <c r="AZ48" i="18"/>
  <c r="AY48" i="18"/>
  <c r="AF49" i="18"/>
  <c r="BA49" i="18"/>
  <c r="AZ49" i="18"/>
  <c r="AY49" i="18"/>
  <c r="AF50" i="18"/>
  <c r="BA50" i="18"/>
  <c r="AZ50" i="18"/>
  <c r="AY50" i="18"/>
  <c r="AF51" i="18"/>
  <c r="BA51" i="18"/>
  <c r="AZ51" i="18"/>
  <c r="AY51" i="18"/>
  <c r="AF52" i="18"/>
  <c r="BA52" i="18"/>
  <c r="AZ52" i="18"/>
  <c r="AY52" i="18"/>
  <c r="AF53" i="18"/>
  <c r="BA53" i="18"/>
  <c r="AZ53" i="18"/>
  <c r="AY53" i="18"/>
  <c r="AF54" i="18"/>
  <c r="BA54" i="18"/>
  <c r="AZ54" i="18"/>
  <c r="AY54" i="18"/>
  <c r="AF55" i="18"/>
  <c r="BA55" i="18"/>
  <c r="AZ55" i="18"/>
  <c r="AY55" i="18"/>
  <c r="AF56" i="18"/>
  <c r="BA56" i="18"/>
  <c r="AZ56" i="18"/>
  <c r="AY56" i="18"/>
  <c r="AF57" i="18"/>
  <c r="BA57" i="18"/>
  <c r="AZ57" i="18"/>
  <c r="AY57" i="18"/>
  <c r="AF58" i="18"/>
  <c r="BA58" i="18"/>
  <c r="AZ58" i="18"/>
  <c r="AY58" i="18"/>
  <c r="AF59" i="18"/>
  <c r="BA59" i="18"/>
  <c r="AZ59" i="18"/>
  <c r="AY59" i="18"/>
  <c r="AF61" i="18"/>
  <c r="BA61" i="18"/>
  <c r="AZ61" i="18"/>
  <c r="AY61" i="18"/>
  <c r="AF62" i="18"/>
  <c r="BA62" i="18"/>
  <c r="AZ62" i="18"/>
  <c r="AY62" i="18"/>
  <c r="AF63" i="18"/>
  <c r="BA63" i="18"/>
  <c r="AZ63" i="18"/>
  <c r="AY63" i="18"/>
  <c r="AF64" i="18"/>
  <c r="BA64" i="18"/>
  <c r="AZ64" i="18"/>
  <c r="AY64" i="18"/>
  <c r="AF65" i="18"/>
  <c r="BA65" i="18"/>
  <c r="AZ65" i="18"/>
  <c r="AY65" i="18"/>
  <c r="AF66" i="18"/>
  <c r="BA66" i="18"/>
  <c r="AZ66" i="18"/>
  <c r="AY66" i="18"/>
  <c r="AF67" i="18"/>
  <c r="BA67" i="18"/>
  <c r="AZ67" i="18"/>
  <c r="AF68" i="18"/>
  <c r="BA68" i="18"/>
  <c r="AZ68" i="18"/>
  <c r="AF69" i="18"/>
  <c r="BA69" i="18"/>
  <c r="AZ69" i="18"/>
  <c r="AF70" i="18"/>
  <c r="BA70" i="18"/>
  <c r="AZ70" i="18"/>
  <c r="AF71" i="18"/>
  <c r="BA71" i="18"/>
  <c r="AZ71" i="18"/>
  <c r="AF72" i="18"/>
  <c r="BA72" i="18"/>
  <c r="AZ72" i="18"/>
  <c r="AF73" i="18"/>
  <c r="BA73" i="18"/>
  <c r="AZ73" i="18"/>
  <c r="AF74" i="18"/>
  <c r="BA74" i="18"/>
  <c r="AZ74" i="18"/>
  <c r="AF75" i="18"/>
  <c r="BA75" i="18"/>
  <c r="AZ75" i="18"/>
  <c r="AF76" i="18"/>
  <c r="BA76" i="18"/>
  <c r="AZ76" i="18"/>
  <c r="AF77" i="18"/>
  <c r="BA77" i="18"/>
  <c r="AZ77" i="18"/>
  <c r="AF78" i="18"/>
  <c r="BA78" i="18"/>
  <c r="AZ78" i="18"/>
  <c r="AF79" i="18"/>
  <c r="BA79" i="18"/>
  <c r="AZ79" i="18"/>
  <c r="AF80" i="18"/>
  <c r="BA80" i="18"/>
  <c r="AZ80" i="18"/>
  <c r="AF81" i="18"/>
  <c r="BA81" i="18"/>
  <c r="AZ81" i="18"/>
  <c r="AF82" i="18"/>
  <c r="BA82" i="18"/>
  <c r="AZ82" i="18"/>
  <c r="AF83" i="18"/>
  <c r="BA83" i="18"/>
  <c r="AZ83" i="18"/>
  <c r="AF84" i="18"/>
  <c r="BA84" i="18"/>
  <c r="AZ84" i="18"/>
  <c r="AF85" i="18"/>
  <c r="BA85" i="18"/>
  <c r="AZ85" i="18"/>
  <c r="AF86" i="18"/>
  <c r="BA86" i="18"/>
  <c r="AZ86" i="18"/>
  <c r="AF87" i="18"/>
  <c r="BA87" i="18"/>
  <c r="AZ87" i="18"/>
  <c r="AF88" i="18"/>
  <c r="BA88" i="18"/>
  <c r="AZ88" i="18"/>
  <c r="AF89" i="18"/>
  <c r="BA89" i="18"/>
  <c r="AZ89" i="18"/>
  <c r="AF90" i="18"/>
  <c r="BA90" i="18"/>
  <c r="AZ90" i="18"/>
  <c r="AF91" i="18"/>
  <c r="BA91" i="18"/>
  <c r="AF92" i="18"/>
  <c r="BA92" i="18"/>
  <c r="AF93" i="18"/>
  <c r="BA93" i="18"/>
  <c r="AF94" i="18"/>
  <c r="BA94" i="18"/>
  <c r="AF95" i="18"/>
  <c r="BA95" i="18"/>
  <c r="AF96" i="18"/>
  <c r="BA96" i="18"/>
  <c r="AF97" i="18"/>
  <c r="BA97" i="18"/>
  <c r="AF98" i="18"/>
  <c r="BA98" i="18"/>
  <c r="AF99" i="18"/>
  <c r="BA99" i="18"/>
  <c r="AF100" i="18"/>
  <c r="BA100" i="18"/>
  <c r="AF101" i="18"/>
  <c r="BA101" i="18"/>
  <c r="AF102" i="18"/>
  <c r="BA102" i="18"/>
  <c r="AF103" i="18"/>
  <c r="BA103" i="18"/>
  <c r="AF104" i="18"/>
  <c r="BA104" i="18"/>
  <c r="AF105" i="18"/>
  <c r="BA105" i="18"/>
  <c r="AF106" i="18"/>
  <c r="BA106" i="18"/>
  <c r="AF107" i="18"/>
  <c r="BA107" i="18"/>
  <c r="AF108" i="18"/>
  <c r="BA108" i="18"/>
  <c r="AF109" i="18"/>
  <c r="BA109" i="18"/>
  <c r="AF110" i="18"/>
  <c r="BA110" i="18"/>
  <c r="AF111" i="18"/>
  <c r="BA111" i="18"/>
  <c r="AF112" i="18"/>
  <c r="BA112" i="18"/>
  <c r="AF113" i="18"/>
  <c r="BA113" i="18"/>
  <c r="AF114" i="18"/>
  <c r="BA114" i="18"/>
  <c r="AF115" i="18"/>
  <c r="BA115" i="18"/>
  <c r="AF116" i="18"/>
  <c r="BA116" i="18"/>
  <c r="AF117" i="18"/>
  <c r="BA117" i="18"/>
  <c r="AF118" i="18"/>
  <c r="BA118" i="18"/>
  <c r="AF119" i="18"/>
  <c r="BA119" i="18"/>
  <c r="AF120" i="18"/>
  <c r="BA120" i="18"/>
  <c r="AF121" i="18"/>
  <c r="BA121" i="18"/>
  <c r="AF122" i="18"/>
  <c r="BA122" i="18"/>
  <c r="AF123" i="18"/>
  <c r="BA123" i="18"/>
  <c r="AF124" i="18"/>
  <c r="BA124" i="18"/>
  <c r="AF125" i="18"/>
  <c r="BA125" i="18"/>
  <c r="AF126" i="18"/>
  <c r="BA126" i="18"/>
  <c r="AF127" i="18"/>
  <c r="BA127" i="18"/>
  <c r="AF128" i="18"/>
  <c r="BA128" i="18"/>
  <c r="AF29" i="18"/>
  <c r="BA29" i="18"/>
  <c r="C17" i="18"/>
  <c r="T19" i="18"/>
  <c r="T18" i="18"/>
  <c r="T16" i="18"/>
  <c r="AB16" i="18"/>
  <c r="AB17" i="18"/>
  <c r="AH14" i="18"/>
  <c r="AE3" i="18"/>
  <c r="AE5" i="18"/>
  <c r="AH13" i="18"/>
  <c r="AH17" i="18"/>
  <c r="AD3" i="18"/>
  <c r="AD5" i="18"/>
  <c r="AC3" i="18"/>
  <c r="AC5" i="18"/>
  <c r="AB3" i="18"/>
  <c r="AB5" i="18"/>
  <c r="AA3" i="18"/>
  <c r="AA5" i="18"/>
  <c r="Z3" i="18"/>
  <c r="Z5" i="18"/>
  <c r="Y3" i="18"/>
  <c r="Y5" i="18"/>
  <c r="X3" i="18"/>
  <c r="X5" i="18"/>
  <c r="W3" i="18"/>
  <c r="W5" i="18"/>
  <c r="V3" i="18"/>
  <c r="V5" i="18"/>
  <c r="U3" i="18"/>
  <c r="U5" i="18"/>
  <c r="AH16" i="18"/>
  <c r="S21" i="18"/>
  <c r="BR2" i="18"/>
  <c r="BQ2" i="18"/>
  <c r="BE2" i="18"/>
  <c r="BR3" i="18"/>
  <c r="BE3" i="18"/>
  <c r="BR4" i="18"/>
  <c r="BQ4" i="18"/>
  <c r="BP4" i="18"/>
  <c r="BO4" i="18"/>
  <c r="BE4" i="18"/>
  <c r="BR5" i="18"/>
  <c r="BE5" i="18"/>
  <c r="BR6" i="18"/>
  <c r="BQ6" i="18"/>
  <c r="BE6" i="18"/>
  <c r="BR7" i="18"/>
  <c r="BO7" i="18"/>
  <c r="BN7" i="18"/>
  <c r="BQ7" i="18"/>
  <c r="BP7" i="18"/>
  <c r="BE7" i="18"/>
  <c r="BR8" i="18"/>
  <c r="BQ8" i="18"/>
  <c r="BP8" i="18"/>
  <c r="BO8" i="18"/>
  <c r="BE8" i="18"/>
  <c r="C9" i="18"/>
  <c r="D9" i="18"/>
  <c r="BR9" i="18"/>
  <c r="BQ9" i="18"/>
  <c r="BP9" i="18"/>
  <c r="BE9" i="18"/>
  <c r="BR10" i="18"/>
  <c r="BN10" i="18"/>
  <c r="BM10" i="18"/>
  <c r="BL10" i="18"/>
  <c r="BK10" i="18"/>
  <c r="BJ10" i="18"/>
  <c r="BI10" i="18"/>
  <c r="BQ10" i="18"/>
  <c r="BP10" i="18"/>
  <c r="BO10" i="18"/>
  <c r="BE10" i="18"/>
  <c r="D11" i="18"/>
  <c r="S22" i="18"/>
  <c r="S23" i="18"/>
  <c r="S24" i="18"/>
  <c r="S25" i="18"/>
  <c r="S26" i="18"/>
  <c r="S27" i="18"/>
  <c r="S28" i="18"/>
  <c r="S29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46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8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4" i="18"/>
  <c r="S95" i="18"/>
  <c r="S96" i="18"/>
  <c r="S97" i="18"/>
  <c r="S98" i="18"/>
  <c r="S99" i="18"/>
  <c r="S100" i="18"/>
  <c r="S101" i="18"/>
  <c r="S102" i="18"/>
  <c r="S103" i="18"/>
  <c r="S104" i="18"/>
  <c r="S105" i="18"/>
  <c r="S106" i="18"/>
  <c r="S107" i="18"/>
  <c r="S108" i="18"/>
  <c r="S109" i="18"/>
  <c r="S110" i="18"/>
  <c r="S111" i="18"/>
  <c r="S112" i="18"/>
  <c r="S113" i="18"/>
  <c r="S114" i="18"/>
  <c r="S115" i="18"/>
  <c r="S116" i="18"/>
  <c r="S117" i="18"/>
  <c r="S118" i="18"/>
  <c r="S119" i="18"/>
  <c r="S120" i="18"/>
  <c r="S121" i="18"/>
  <c r="S122" i="18"/>
  <c r="S123" i="18"/>
  <c r="S124" i="18"/>
  <c r="S125" i="18"/>
  <c r="S126" i="18"/>
  <c r="S127" i="18"/>
  <c r="S128" i="18"/>
  <c r="BR11" i="18"/>
  <c r="BQ11" i="18"/>
  <c r="BP11" i="18"/>
  <c r="BO11" i="18"/>
  <c r="BE11" i="18"/>
  <c r="D12" i="18"/>
  <c r="BR12" i="18"/>
  <c r="BQ12" i="18"/>
  <c r="BP12" i="18"/>
  <c r="BE12" i="18"/>
  <c r="D13" i="18"/>
  <c r="BR13" i="18"/>
  <c r="BQ13" i="18"/>
  <c r="BP13" i="18"/>
  <c r="BE13" i="18"/>
  <c r="BR14" i="18"/>
  <c r="BN14" i="18"/>
  <c r="BM14" i="18"/>
  <c r="BL14" i="18"/>
  <c r="BK14" i="18"/>
  <c r="BJ14" i="18"/>
  <c r="BI14" i="18"/>
  <c r="BQ14" i="18"/>
  <c r="BP14" i="18"/>
  <c r="BO14" i="18"/>
  <c r="BE14" i="18"/>
  <c r="D15" i="18"/>
  <c r="BR15" i="18"/>
  <c r="BQ15" i="18"/>
  <c r="BE15" i="18"/>
  <c r="D16" i="18"/>
  <c r="D19" i="18"/>
  <c r="BR16" i="18"/>
  <c r="BP16" i="18"/>
  <c r="BO16" i="18"/>
  <c r="BN16" i="18"/>
  <c r="BM16" i="18"/>
  <c r="BL16" i="18"/>
  <c r="BK16" i="18"/>
  <c r="BJ16" i="18"/>
  <c r="BI16" i="18"/>
  <c r="BQ16" i="18"/>
  <c r="BE16" i="18"/>
  <c r="BR17" i="18"/>
  <c r="BQ17" i="18"/>
  <c r="BE17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BR18" i="18"/>
  <c r="BN18" i="18"/>
  <c r="BM18" i="18"/>
  <c r="BQ18" i="18"/>
  <c r="BP18" i="18"/>
  <c r="BO18" i="18"/>
  <c r="BE18" i="18"/>
  <c r="C19" i="18"/>
  <c r="BR19" i="18"/>
  <c r="BQ19" i="18"/>
  <c r="BP19" i="18"/>
  <c r="BE19" i="18"/>
  <c r="BR20" i="18"/>
  <c r="BQ20" i="18"/>
  <c r="BP20" i="18"/>
  <c r="BO20" i="18"/>
  <c r="BE20" i="18"/>
  <c r="H21" i="18"/>
  <c r="BR21" i="18"/>
  <c r="BQ21" i="18"/>
  <c r="BP21" i="18"/>
  <c r="BO21" i="18"/>
  <c r="BN21" i="18"/>
  <c r="BM21" i="18"/>
  <c r="BL21" i="18"/>
  <c r="BK21" i="18"/>
  <c r="BJ21" i="18"/>
  <c r="BI21" i="18"/>
  <c r="BE21" i="18"/>
  <c r="P22" i="18"/>
  <c r="BR22" i="18"/>
  <c r="BE22" i="18"/>
  <c r="H23" i="18"/>
  <c r="BR23" i="18"/>
  <c r="BP23" i="18"/>
  <c r="BQ23" i="18"/>
  <c r="BO23" i="18"/>
  <c r="BN23" i="18"/>
  <c r="BM23" i="18"/>
  <c r="BL23" i="18"/>
  <c r="BK23" i="18"/>
  <c r="BJ23" i="18"/>
  <c r="BI23" i="18"/>
  <c r="BE23" i="18"/>
  <c r="H24" i="18"/>
  <c r="BR24" i="18"/>
  <c r="BQ24" i="18"/>
  <c r="BE24" i="18"/>
  <c r="J25" i="18"/>
  <c r="BR25" i="18"/>
  <c r="BE25" i="18"/>
  <c r="H26" i="18"/>
  <c r="P26" i="18"/>
  <c r="AL26" i="18" s="1"/>
  <c r="BR26" i="18"/>
  <c r="BQ26" i="18"/>
  <c r="BP26" i="18"/>
  <c r="BE26" i="18"/>
  <c r="J27" i="18"/>
  <c r="P27" i="18"/>
  <c r="R27" i="18" s="1"/>
  <c r="BR27" i="18"/>
  <c r="BN27" i="18"/>
  <c r="BM27" i="18"/>
  <c r="BQ27" i="18"/>
  <c r="BP27" i="18"/>
  <c r="BO27" i="18"/>
  <c r="BE27" i="18"/>
  <c r="H28" i="18"/>
  <c r="P28" i="18"/>
  <c r="R28" i="18" s="1"/>
  <c r="BR28" i="18"/>
  <c r="BE28" i="18"/>
  <c r="H29" i="18"/>
  <c r="P29" i="18"/>
  <c r="BR29" i="18"/>
  <c r="BQ29" i="18"/>
  <c r="BP29" i="18"/>
  <c r="BO29" i="18"/>
  <c r="BN29" i="18"/>
  <c r="BM29" i="18"/>
  <c r="BL29" i="18"/>
  <c r="BK29" i="18"/>
  <c r="BJ29" i="18"/>
  <c r="BI29" i="18"/>
  <c r="BE29" i="18"/>
  <c r="J30" i="18"/>
  <c r="BR30" i="18"/>
  <c r="BE30" i="18"/>
  <c r="H31" i="18"/>
  <c r="BR31" i="18"/>
  <c r="BP31" i="18"/>
  <c r="BO31" i="18"/>
  <c r="BQ31" i="18"/>
  <c r="BE31" i="18"/>
  <c r="H32" i="18"/>
  <c r="P32" i="18"/>
  <c r="AI32" i="18" s="1"/>
  <c r="BR32" i="18"/>
  <c r="BQ32" i="18"/>
  <c r="BE32" i="18"/>
  <c r="BR33" i="18"/>
  <c r="BE33" i="18"/>
  <c r="J34" i="18"/>
  <c r="BR34" i="18"/>
  <c r="BO34" i="18"/>
  <c r="BN34" i="18"/>
  <c r="BQ34" i="18"/>
  <c r="BP34" i="18"/>
  <c r="BE34" i="18"/>
  <c r="J35" i="18"/>
  <c r="P35" i="18"/>
  <c r="R35" i="18" s="1"/>
  <c r="BR35" i="18"/>
  <c r="BQ35" i="18"/>
  <c r="BP35" i="18"/>
  <c r="BO35" i="18"/>
  <c r="BE35" i="18"/>
  <c r="J36" i="18"/>
  <c r="P36" i="18"/>
  <c r="AI36" i="18" s="1"/>
  <c r="BR36" i="18"/>
  <c r="BE36" i="18"/>
  <c r="J37" i="18"/>
  <c r="BR37" i="18"/>
  <c r="BQ37" i="18"/>
  <c r="BP37" i="18"/>
  <c r="BO37" i="18"/>
  <c r="BN37" i="18"/>
  <c r="BM37" i="18"/>
  <c r="BL37" i="18"/>
  <c r="BK37" i="18"/>
  <c r="BJ37" i="18"/>
  <c r="BI37" i="18"/>
  <c r="BE37" i="18"/>
  <c r="BR38" i="18"/>
  <c r="BE38" i="18"/>
  <c r="BR39" i="18"/>
  <c r="BP39" i="18"/>
  <c r="BQ39" i="18"/>
  <c r="BO39" i="18"/>
  <c r="BN39" i="18"/>
  <c r="BM39" i="18"/>
  <c r="BL39" i="18"/>
  <c r="BK39" i="18"/>
  <c r="BJ39" i="18"/>
  <c r="BI39" i="18"/>
  <c r="BE39" i="18"/>
  <c r="H40" i="18"/>
  <c r="BR40" i="18"/>
  <c r="BQ40" i="18"/>
  <c r="BE40" i="18"/>
  <c r="P41" i="18"/>
  <c r="BR41" i="18"/>
  <c r="BE41" i="18"/>
  <c r="P42" i="18"/>
  <c r="BR42" i="18"/>
  <c r="BO42" i="18"/>
  <c r="BN42" i="18"/>
  <c r="BQ42" i="18"/>
  <c r="BP42" i="18"/>
  <c r="BE42" i="18"/>
  <c r="H43" i="18"/>
  <c r="P43" i="18"/>
  <c r="R43" i="18" s="1"/>
  <c r="BR43" i="18"/>
  <c r="BE43" i="18"/>
  <c r="P44" i="18"/>
  <c r="BR44" i="18"/>
  <c r="BE44" i="18"/>
  <c r="I45" i="18"/>
  <c r="BR45" i="18"/>
  <c r="BQ45" i="18"/>
  <c r="BP45" i="18"/>
  <c r="BO45" i="18"/>
  <c r="BN45" i="18"/>
  <c r="BM45" i="18"/>
  <c r="BL45" i="18"/>
  <c r="BK45" i="18"/>
  <c r="BJ45" i="18"/>
  <c r="BI45" i="18"/>
  <c r="BE45" i="18"/>
  <c r="I46" i="18"/>
  <c r="BR46" i="18"/>
  <c r="BE46" i="18"/>
  <c r="I47" i="18"/>
  <c r="BR47" i="18"/>
  <c r="BP47" i="18"/>
  <c r="BO47" i="18"/>
  <c r="BN47" i="18"/>
  <c r="BM47" i="18"/>
  <c r="BL47" i="18"/>
  <c r="BK47" i="18"/>
  <c r="BJ47" i="18"/>
  <c r="BI47" i="18"/>
  <c r="BQ47" i="18"/>
  <c r="BE47" i="18"/>
  <c r="I48" i="18"/>
  <c r="P48" i="18"/>
  <c r="R48" i="18" s="1"/>
  <c r="BR48" i="18"/>
  <c r="BQ48" i="18"/>
  <c r="BE48" i="18"/>
  <c r="I49" i="18"/>
  <c r="P49" i="18"/>
  <c r="R49" i="18"/>
  <c r="BR49" i="18"/>
  <c r="BE49" i="18"/>
  <c r="I50" i="18"/>
  <c r="P50" i="18"/>
  <c r="AL50" i="18" s="1"/>
  <c r="BR50" i="18"/>
  <c r="BQ50" i="18"/>
  <c r="BP50" i="18"/>
  <c r="BE50" i="18"/>
  <c r="I51" i="18"/>
  <c r="BR51" i="18"/>
  <c r="BE51" i="18"/>
  <c r="I52" i="18"/>
  <c r="P52" i="18"/>
  <c r="R52" i="18" s="1"/>
  <c r="BR52" i="18"/>
  <c r="BE52" i="18"/>
  <c r="I53" i="18"/>
  <c r="BR53" i="18"/>
  <c r="BQ53" i="18"/>
  <c r="BP53" i="18"/>
  <c r="BO53" i="18"/>
  <c r="BN53" i="18"/>
  <c r="BM53" i="18"/>
  <c r="BL53" i="18"/>
  <c r="BK53" i="18"/>
  <c r="BJ53" i="18"/>
  <c r="BI53" i="18"/>
  <c r="BE53" i="18"/>
  <c r="I54" i="18"/>
  <c r="P54" i="18"/>
  <c r="R54" i="18" s="1"/>
  <c r="BR54" i="18"/>
  <c r="BE54" i="18"/>
  <c r="I55" i="18"/>
  <c r="BR55" i="18"/>
  <c r="BP55" i="18"/>
  <c r="BO55" i="18"/>
  <c r="BN55" i="18"/>
  <c r="BM55" i="18"/>
  <c r="BL55" i="18"/>
  <c r="BK55" i="18"/>
  <c r="BJ55" i="18"/>
  <c r="BI55" i="18"/>
  <c r="BQ55" i="18"/>
  <c r="BE55" i="18"/>
  <c r="I56" i="18"/>
  <c r="P56" i="18"/>
  <c r="R56" i="18" s="1"/>
  <c r="BR56" i="18"/>
  <c r="BQ56" i="18"/>
  <c r="BE56" i="18"/>
  <c r="I57" i="18"/>
  <c r="BR57" i="18"/>
  <c r="BE57" i="18"/>
  <c r="I58" i="18"/>
  <c r="BR58" i="18"/>
  <c r="BO58" i="18"/>
  <c r="BN58" i="18"/>
  <c r="BQ58" i="18"/>
  <c r="BP58" i="18"/>
  <c r="BE58" i="18"/>
  <c r="I59" i="18"/>
  <c r="P59" i="18"/>
  <c r="AI59" i="18" s="1"/>
  <c r="BR59" i="18"/>
  <c r="BE59" i="18"/>
  <c r="P60" i="18"/>
  <c r="BR60" i="18"/>
  <c r="BE60" i="18"/>
  <c r="I61" i="18"/>
  <c r="P61" i="18"/>
  <c r="AI61" i="18" s="1"/>
  <c r="BR61" i="18"/>
  <c r="BQ61" i="18"/>
  <c r="BP61" i="18"/>
  <c r="BO61" i="18"/>
  <c r="BN61" i="18"/>
  <c r="BM61" i="18"/>
  <c r="BL61" i="18"/>
  <c r="BK61" i="18"/>
  <c r="BJ61" i="18"/>
  <c r="BI61" i="18"/>
  <c r="BE61" i="18"/>
  <c r="K62" i="18"/>
  <c r="BR62" i="18"/>
  <c r="BE62" i="18"/>
  <c r="K63" i="18"/>
  <c r="P63" i="18"/>
  <c r="R63" i="18" s="1"/>
  <c r="BR63" i="18"/>
  <c r="BP63" i="18"/>
  <c r="BO63" i="18"/>
  <c r="BN63" i="18"/>
  <c r="BM63" i="18"/>
  <c r="BL63" i="18"/>
  <c r="BK63" i="18"/>
  <c r="BJ63" i="18"/>
  <c r="BI63" i="18"/>
  <c r="BQ63" i="18"/>
  <c r="BE63" i="18"/>
  <c r="K64" i="18"/>
  <c r="P64" i="18"/>
  <c r="BR64" i="18"/>
  <c r="BQ64" i="18"/>
  <c r="BE64" i="18"/>
  <c r="K65" i="18"/>
  <c r="BR65" i="18"/>
  <c r="BE65" i="18"/>
  <c r="K66" i="18"/>
  <c r="BR66" i="18"/>
  <c r="BQ66" i="18"/>
  <c r="BP66" i="18"/>
  <c r="BE66" i="18"/>
  <c r="K67" i="18"/>
  <c r="BR67" i="18"/>
  <c r="BE67" i="18"/>
  <c r="K68" i="18"/>
  <c r="P68" i="18"/>
  <c r="BR68" i="18"/>
  <c r="BE68" i="18"/>
  <c r="K69" i="18"/>
  <c r="BR69" i="18"/>
  <c r="BQ69" i="18"/>
  <c r="BP69" i="18"/>
  <c r="BO69" i="18"/>
  <c r="BN69" i="18"/>
  <c r="BM69" i="18"/>
  <c r="BL69" i="18"/>
  <c r="BK69" i="18"/>
  <c r="BJ69" i="18"/>
  <c r="BI69" i="18"/>
  <c r="BE69" i="18"/>
  <c r="K70" i="18"/>
  <c r="BR70" i="18"/>
  <c r="BE70" i="18"/>
  <c r="K71" i="18"/>
  <c r="BR71" i="18"/>
  <c r="BP71" i="18"/>
  <c r="BO71" i="18"/>
  <c r="BN71" i="18"/>
  <c r="BM71" i="18"/>
  <c r="BL71" i="18"/>
  <c r="BK71" i="18"/>
  <c r="BJ71" i="18"/>
  <c r="BI71" i="18"/>
  <c r="BQ71" i="18"/>
  <c r="BE71" i="18"/>
  <c r="K72" i="18"/>
  <c r="P72" i="18"/>
  <c r="BR72" i="18"/>
  <c r="BE72" i="18"/>
  <c r="K73" i="18"/>
  <c r="BR73" i="18"/>
  <c r="BQ73" i="18"/>
  <c r="BE73" i="18"/>
  <c r="K74" i="18"/>
  <c r="BR74" i="18"/>
  <c r="BQ74" i="18"/>
  <c r="BP74" i="18"/>
  <c r="BE74" i="18"/>
  <c r="K75" i="18"/>
  <c r="BR75" i="18"/>
  <c r="BE75" i="18"/>
  <c r="K76" i="18"/>
  <c r="P76" i="18"/>
  <c r="BR76" i="18"/>
  <c r="BE76" i="18"/>
  <c r="K77" i="18"/>
  <c r="BR77" i="18"/>
  <c r="BQ77" i="18"/>
  <c r="BP77" i="18"/>
  <c r="BO77" i="18"/>
  <c r="BN77" i="18"/>
  <c r="BM77" i="18"/>
  <c r="BL77" i="18"/>
  <c r="BK77" i="18"/>
  <c r="BJ77" i="18"/>
  <c r="BI77" i="18"/>
  <c r="BE77" i="18"/>
  <c r="K78" i="18"/>
  <c r="P78" i="18"/>
  <c r="R78" i="18" s="1"/>
  <c r="BR78" i="18"/>
  <c r="BE78" i="18"/>
  <c r="K79" i="18"/>
  <c r="BR79" i="18"/>
  <c r="BP79" i="18"/>
  <c r="BQ79" i="18"/>
  <c r="BO79" i="18"/>
  <c r="BN79" i="18"/>
  <c r="BM79" i="18"/>
  <c r="BL79" i="18"/>
  <c r="BK79" i="18"/>
  <c r="BJ79" i="18"/>
  <c r="BI79" i="18"/>
  <c r="BE79" i="18"/>
  <c r="K80" i="18"/>
  <c r="P80" i="18"/>
  <c r="BR80" i="18"/>
  <c r="BE80" i="18"/>
  <c r="K81" i="18"/>
  <c r="P81" i="18"/>
  <c r="BR81" i="18"/>
  <c r="BQ81" i="18"/>
  <c r="BE81" i="18"/>
  <c r="K82" i="18"/>
  <c r="P82" i="18"/>
  <c r="AI82" i="18" s="1"/>
  <c r="BR82" i="18"/>
  <c r="BQ82" i="18"/>
  <c r="BP82" i="18"/>
  <c r="BE82" i="18"/>
  <c r="K83" i="18"/>
  <c r="P83" i="18"/>
  <c r="BR83" i="18"/>
  <c r="BE83" i="18"/>
  <c r="K84" i="18"/>
  <c r="BR84" i="18"/>
  <c r="BE84" i="18"/>
  <c r="K85" i="18"/>
  <c r="BR85" i="18"/>
  <c r="BQ85" i="18"/>
  <c r="BP85" i="18"/>
  <c r="BO85" i="18"/>
  <c r="BN85" i="18"/>
  <c r="BM85" i="18"/>
  <c r="BL85" i="18"/>
  <c r="BK85" i="18"/>
  <c r="BJ85" i="18"/>
  <c r="BI85" i="18"/>
  <c r="BE85" i="18"/>
  <c r="K86" i="18"/>
  <c r="P86" i="18"/>
  <c r="R86" i="18" s="1"/>
  <c r="AL86" i="18"/>
  <c r="BR86" i="18"/>
  <c r="BE86" i="18"/>
  <c r="K87" i="18"/>
  <c r="P87" i="18"/>
  <c r="BR87" i="18"/>
  <c r="BP87" i="18"/>
  <c r="BO87" i="18"/>
  <c r="BN87" i="18"/>
  <c r="BM87" i="18"/>
  <c r="BL87" i="18"/>
  <c r="BK87" i="18"/>
  <c r="BJ87" i="18"/>
  <c r="BI87" i="18"/>
  <c r="BQ87" i="18"/>
  <c r="BE87" i="18"/>
  <c r="K88" i="18"/>
  <c r="P88" i="18"/>
  <c r="R88" i="18" s="1"/>
  <c r="BR88" i="18"/>
  <c r="BE88" i="18"/>
  <c r="K89" i="18"/>
  <c r="P89" i="18"/>
  <c r="BR89" i="18"/>
  <c r="BQ89" i="18"/>
  <c r="BE89" i="18"/>
  <c r="K90" i="18"/>
  <c r="P90" i="18"/>
  <c r="AL90" i="18" s="1"/>
  <c r="BR90" i="18"/>
  <c r="BQ90" i="18"/>
  <c r="BP90" i="18"/>
  <c r="BE90" i="18"/>
  <c r="K91" i="18"/>
  <c r="P91" i="18"/>
  <c r="AI91" i="18" s="1"/>
  <c r="BR91" i="18"/>
  <c r="BE91" i="18"/>
  <c r="K92" i="18"/>
  <c r="P92" i="18"/>
  <c r="AI92" i="18" s="1"/>
  <c r="R92" i="18"/>
  <c r="BR92" i="18"/>
  <c r="BE92" i="18"/>
  <c r="K93" i="18"/>
  <c r="BR93" i="18"/>
  <c r="BQ93" i="18"/>
  <c r="BP93" i="18"/>
  <c r="BO93" i="18"/>
  <c r="BN93" i="18"/>
  <c r="BM93" i="18"/>
  <c r="BL93" i="18"/>
  <c r="BK93" i="18"/>
  <c r="BJ93" i="18"/>
  <c r="BI93" i="18"/>
  <c r="BE93" i="18"/>
  <c r="K94" i="18"/>
  <c r="P94" i="18"/>
  <c r="BR94" i="18"/>
  <c r="BE94" i="18"/>
  <c r="K95" i="18"/>
  <c r="P95" i="18"/>
  <c r="R95" i="18" s="1"/>
  <c r="BR95" i="18"/>
  <c r="BQ95" i="18"/>
  <c r="BE95" i="18"/>
  <c r="K96" i="18"/>
  <c r="BR96" i="18"/>
  <c r="BE96" i="18"/>
  <c r="K97" i="18"/>
  <c r="P97" i="18"/>
  <c r="AL97" i="18" s="1"/>
  <c r="BR97" i="18"/>
  <c r="BQ97" i="18"/>
  <c r="BE97" i="18"/>
  <c r="K98" i="18"/>
  <c r="BR98" i="18"/>
  <c r="BQ98" i="18"/>
  <c r="BP98" i="18"/>
  <c r="BO98" i="18"/>
  <c r="BN98" i="18"/>
  <c r="BE98" i="18"/>
  <c r="K99" i="18"/>
  <c r="BR99" i="18"/>
  <c r="BQ99" i="18"/>
  <c r="BP99" i="18"/>
  <c r="BO99" i="18"/>
  <c r="BN99" i="18"/>
  <c r="BM99" i="18"/>
  <c r="BE99" i="18"/>
  <c r="K100" i="18"/>
  <c r="BR100" i="18"/>
  <c r="BQ100" i="18"/>
  <c r="BP100" i="18"/>
  <c r="BE100" i="18"/>
  <c r="K101" i="18"/>
  <c r="P101" i="18"/>
  <c r="AL101" i="18" s="1"/>
  <c r="BR101" i="18"/>
  <c r="BQ101" i="18"/>
  <c r="BP101" i="18"/>
  <c r="BO101" i="18"/>
  <c r="BN101" i="18"/>
  <c r="BM101" i="18"/>
  <c r="BL101" i="18"/>
  <c r="BK101" i="18"/>
  <c r="BJ101" i="18"/>
  <c r="BI101" i="18"/>
  <c r="BE101" i="18"/>
  <c r="K102" i="18"/>
  <c r="BR102" i="18"/>
  <c r="BQ102" i="18"/>
  <c r="BP102" i="18"/>
  <c r="BE102" i="18"/>
  <c r="K103" i="18"/>
  <c r="BR103" i="18"/>
  <c r="BQ103" i="18"/>
  <c r="BE103" i="18"/>
  <c r="K104" i="18"/>
  <c r="P104" i="18"/>
  <c r="AI104" i="18" s="1"/>
  <c r="AL104" i="18"/>
  <c r="BR104" i="18"/>
  <c r="BP104" i="18"/>
  <c r="BQ104" i="18"/>
  <c r="BE104" i="18"/>
  <c r="K105" i="18"/>
  <c r="BR105" i="18"/>
  <c r="BQ105" i="18"/>
  <c r="BP105" i="18"/>
  <c r="BE105" i="18"/>
  <c r="K106" i="18"/>
  <c r="P106" i="18"/>
  <c r="R106" i="18" s="1"/>
  <c r="BR106" i="18"/>
  <c r="BP106" i="18"/>
  <c r="BO106" i="18"/>
  <c r="BQ106" i="18"/>
  <c r="BE106" i="18"/>
  <c r="K107" i="18"/>
  <c r="BR107" i="18"/>
  <c r="BQ107" i="18"/>
  <c r="BP107" i="18"/>
  <c r="BE107" i="18"/>
  <c r="K108" i="18"/>
  <c r="BR108" i="18"/>
  <c r="BQ108" i="18"/>
  <c r="BP108" i="18"/>
  <c r="BE108" i="18"/>
  <c r="K109" i="18"/>
  <c r="P109" i="18"/>
  <c r="R109" i="18" s="1"/>
  <c r="BR109" i="18"/>
  <c r="BQ109" i="18"/>
  <c r="BP109" i="18"/>
  <c r="BO109" i="18"/>
  <c r="BN109" i="18"/>
  <c r="BM109" i="18"/>
  <c r="BL109" i="18"/>
  <c r="BK109" i="18"/>
  <c r="BJ109" i="18"/>
  <c r="BI109" i="18"/>
  <c r="BE109" i="18"/>
  <c r="J110" i="18"/>
  <c r="P110" i="18"/>
  <c r="BR110" i="18"/>
  <c r="BQ110" i="18"/>
  <c r="BP110" i="18"/>
  <c r="BE110" i="18"/>
  <c r="J111" i="18"/>
  <c r="P111" i="18"/>
  <c r="R111" i="18" s="1"/>
  <c r="BR111" i="18"/>
  <c r="BQ111" i="18"/>
  <c r="BE111" i="18"/>
  <c r="J112" i="18"/>
  <c r="BR112" i="18"/>
  <c r="BQ112" i="18"/>
  <c r="BE112" i="18"/>
  <c r="J113" i="18"/>
  <c r="BR113" i="18"/>
  <c r="BQ113" i="18"/>
  <c r="BP113" i="18"/>
  <c r="BE113" i="18"/>
  <c r="J114" i="18"/>
  <c r="BR114" i="18"/>
  <c r="BQ114" i="18"/>
  <c r="BE114" i="18"/>
  <c r="J115" i="18"/>
  <c r="BR115" i="18"/>
  <c r="BQ115" i="18"/>
  <c r="BP115" i="18"/>
  <c r="BE115" i="18"/>
  <c r="J116" i="18"/>
  <c r="P116" i="18"/>
  <c r="BR116" i="18"/>
  <c r="BQ116" i="18"/>
  <c r="BE116" i="18"/>
  <c r="K117" i="18"/>
  <c r="P117" i="18"/>
  <c r="BR117" i="18"/>
  <c r="BQ117" i="18"/>
  <c r="BP117" i="18"/>
  <c r="BO117" i="18"/>
  <c r="BN117" i="18"/>
  <c r="BM117" i="18"/>
  <c r="BL117" i="18"/>
  <c r="BK117" i="18"/>
  <c r="BJ117" i="18"/>
  <c r="BI117" i="18"/>
  <c r="BE117" i="18"/>
  <c r="K118" i="18"/>
  <c r="BR118" i="18"/>
  <c r="BQ118" i="18"/>
  <c r="BP118" i="18"/>
  <c r="BE118" i="18"/>
  <c r="K119" i="18"/>
  <c r="P119" i="18"/>
  <c r="R119" i="18" s="1"/>
  <c r="BR119" i="18"/>
  <c r="BQ119" i="18"/>
  <c r="BE119" i="18"/>
  <c r="K120" i="18"/>
  <c r="BR120" i="18"/>
  <c r="BP120" i="18"/>
  <c r="BQ120" i="18"/>
  <c r="BE120" i="18"/>
  <c r="K121" i="18"/>
  <c r="P121" i="18"/>
  <c r="AI121" i="18" s="1"/>
  <c r="BR121" i="18"/>
  <c r="BQ121" i="18"/>
  <c r="BE121" i="18"/>
  <c r="J122" i="18"/>
  <c r="BR122" i="18"/>
  <c r="BP122" i="18"/>
  <c r="BO122" i="18"/>
  <c r="BN122" i="18"/>
  <c r="BQ122" i="18"/>
  <c r="BE122" i="18"/>
  <c r="K123" i="18"/>
  <c r="P123" i="18"/>
  <c r="R123" i="18" s="1"/>
  <c r="AI123" i="18"/>
  <c r="BR123" i="18"/>
  <c r="BQ123" i="18"/>
  <c r="BE123" i="18"/>
  <c r="K124" i="18"/>
  <c r="P124" i="18"/>
  <c r="R124" i="18" s="1"/>
  <c r="BR124" i="18"/>
  <c r="BQ124" i="18"/>
  <c r="BE124" i="18"/>
  <c r="K125" i="18"/>
  <c r="BR125" i="18"/>
  <c r="BQ125" i="18"/>
  <c r="BP125" i="18"/>
  <c r="BO125" i="18"/>
  <c r="BN125" i="18"/>
  <c r="BM125" i="18"/>
  <c r="BL125" i="18"/>
  <c r="BK125" i="18"/>
  <c r="BJ125" i="18"/>
  <c r="BI125" i="18"/>
  <c r="BE125" i="18"/>
  <c r="K126" i="18"/>
  <c r="P126" i="18"/>
  <c r="BR126" i="18"/>
  <c r="BQ126" i="18"/>
  <c r="BP126" i="18"/>
  <c r="BO126" i="18"/>
  <c r="BN126" i="18"/>
  <c r="BM126" i="18"/>
  <c r="BL126" i="18"/>
  <c r="BK126" i="18"/>
  <c r="BJ126" i="18"/>
  <c r="BI126" i="18"/>
  <c r="BE126" i="18"/>
  <c r="K127" i="18"/>
  <c r="BR127" i="18"/>
  <c r="BQ127" i="18"/>
  <c r="BE127" i="18"/>
  <c r="K128" i="18"/>
  <c r="BR128" i="18"/>
  <c r="BE128" i="18"/>
  <c r="BR129" i="18"/>
  <c r="BQ129" i="18"/>
  <c r="BE129" i="18"/>
  <c r="BR130" i="18"/>
  <c r="BM130" i="18"/>
  <c r="BL130" i="18"/>
  <c r="BK130" i="18"/>
  <c r="BJ130" i="18"/>
  <c r="BI130" i="18"/>
  <c r="BQ130" i="18"/>
  <c r="BP130" i="18"/>
  <c r="BO130" i="18"/>
  <c r="BN130" i="18"/>
  <c r="BE130" i="18"/>
  <c r="BR131" i="18"/>
  <c r="BQ131" i="18"/>
  <c r="BE131" i="18"/>
  <c r="BR132" i="18"/>
  <c r="BP132" i="18"/>
  <c r="BQ132" i="18"/>
  <c r="BE132" i="18"/>
  <c r="BR133" i="18"/>
  <c r="BO133" i="18"/>
  <c r="BN133" i="18"/>
  <c r="BM133" i="18"/>
  <c r="BL133" i="18"/>
  <c r="BK133" i="18"/>
  <c r="BJ133" i="18"/>
  <c r="BI133" i="18"/>
  <c r="BQ133" i="18"/>
  <c r="BP133" i="18"/>
  <c r="BE133" i="18"/>
  <c r="BR134" i="18"/>
  <c r="BE134" i="18"/>
  <c r="BR135" i="18"/>
  <c r="BQ135" i="18"/>
  <c r="BE135" i="18"/>
  <c r="BR136" i="18"/>
  <c r="BE136" i="18"/>
  <c r="BR137" i="18"/>
  <c r="BQ137" i="18"/>
  <c r="BE137" i="18"/>
  <c r="BR138" i="18"/>
  <c r="BQ138" i="18"/>
  <c r="BP138" i="18"/>
  <c r="BO138" i="18"/>
  <c r="BN138" i="18"/>
  <c r="BE138" i="18"/>
  <c r="BR139" i="18"/>
  <c r="BQ139" i="18"/>
  <c r="BE139" i="18"/>
  <c r="BR140" i="18"/>
  <c r="BP140" i="18"/>
  <c r="BQ140" i="18"/>
  <c r="BE140" i="18"/>
  <c r="BR141" i="18"/>
  <c r="BO141" i="18"/>
  <c r="BN141" i="18"/>
  <c r="BM141" i="18"/>
  <c r="BL141" i="18"/>
  <c r="BK141" i="18"/>
  <c r="BJ141" i="18"/>
  <c r="BI141" i="18"/>
  <c r="BQ141" i="18"/>
  <c r="BP141" i="18"/>
  <c r="BE141" i="18"/>
  <c r="BR142" i="18"/>
  <c r="BE142" i="18"/>
  <c r="BR143" i="18"/>
  <c r="BQ143" i="18"/>
  <c r="BE143" i="18"/>
  <c r="BR144" i="18"/>
  <c r="BE144" i="18"/>
  <c r="BR145" i="18"/>
  <c r="BQ145" i="18"/>
  <c r="BE145" i="18"/>
  <c r="BR146" i="18"/>
  <c r="BQ146" i="18"/>
  <c r="BP146" i="18"/>
  <c r="BO146" i="18"/>
  <c r="BN146" i="18"/>
  <c r="BE146" i="18"/>
  <c r="BR147" i="18"/>
  <c r="BQ147" i="18"/>
  <c r="BE147" i="18"/>
  <c r="BR148" i="18"/>
  <c r="BP148" i="18"/>
  <c r="BQ148" i="18"/>
  <c r="BE148" i="18"/>
  <c r="BR149" i="18"/>
  <c r="BO149" i="18"/>
  <c r="BN149" i="18"/>
  <c r="BM149" i="18"/>
  <c r="BL149" i="18"/>
  <c r="BK149" i="18"/>
  <c r="BJ149" i="18"/>
  <c r="BI149" i="18"/>
  <c r="BQ149" i="18"/>
  <c r="BP149" i="18"/>
  <c r="BE149" i="18"/>
  <c r="BR150" i="18"/>
  <c r="BE150" i="18"/>
  <c r="BR151" i="18"/>
  <c r="BQ151" i="18"/>
  <c r="BE151" i="18"/>
  <c r="BR152" i="18"/>
  <c r="BE152" i="18"/>
  <c r="BR153" i="18"/>
  <c r="BQ153" i="18"/>
  <c r="BE153" i="18"/>
  <c r="BR154" i="18"/>
  <c r="BQ154" i="18"/>
  <c r="BP154" i="18"/>
  <c r="BO154" i="18"/>
  <c r="BN154" i="18"/>
  <c r="BE154" i="18"/>
  <c r="BR155" i="18"/>
  <c r="BQ155" i="18"/>
  <c r="BE155" i="18"/>
  <c r="BR156" i="18"/>
  <c r="BP156" i="18"/>
  <c r="BQ156" i="18"/>
  <c r="BE156" i="18"/>
  <c r="BR157" i="18"/>
  <c r="BQ157" i="18"/>
  <c r="BP157" i="18"/>
  <c r="BO157" i="18"/>
  <c r="BN157" i="18"/>
  <c r="BM157" i="18"/>
  <c r="BL157" i="18"/>
  <c r="BK157" i="18"/>
  <c r="BJ157" i="18"/>
  <c r="BI157" i="18"/>
  <c r="BE157" i="18"/>
  <c r="BR158" i="18"/>
  <c r="BE158" i="18"/>
  <c r="BR159" i="18"/>
  <c r="BQ159" i="18"/>
  <c r="BE159" i="18"/>
  <c r="BR160" i="18"/>
  <c r="BE160" i="18"/>
  <c r="BR161" i="18"/>
  <c r="BQ161" i="18"/>
  <c r="BE161" i="18"/>
  <c r="Z121" i="16"/>
  <c r="Z122" i="16"/>
  <c r="AK122" i="16"/>
  <c r="Z123" i="16"/>
  <c r="Z124" i="16"/>
  <c r="Z125" i="16"/>
  <c r="Z126" i="16"/>
  <c r="Z127" i="16"/>
  <c r="Z128" i="16"/>
  <c r="Q128" i="16"/>
  <c r="Q127" i="16"/>
  <c r="K127" i="16"/>
  <c r="Q126" i="16"/>
  <c r="K126" i="16"/>
  <c r="Q125" i="16"/>
  <c r="K125" i="16"/>
  <c r="Q124" i="16"/>
  <c r="K124" i="16"/>
  <c r="Q123" i="16"/>
  <c r="K123" i="16"/>
  <c r="Q121" i="16"/>
  <c r="K121" i="16"/>
  <c r="Q120" i="16"/>
  <c r="K120" i="16"/>
  <c r="F16" i="17"/>
  <c r="F15" i="17"/>
  <c r="F12" i="17"/>
  <c r="A9" i="17"/>
  <c r="C9" i="17" s="1"/>
  <c r="D21" i="17"/>
  <c r="F21" i="17" s="1"/>
  <c r="D22" i="17"/>
  <c r="H22" i="17" s="1"/>
  <c r="F22" i="17"/>
  <c r="D23" i="17"/>
  <c r="D24" i="17"/>
  <c r="D25" i="17"/>
  <c r="F25" i="17"/>
  <c r="D26" i="17"/>
  <c r="D27" i="17"/>
  <c r="I27" i="17"/>
  <c r="F27" i="17"/>
  <c r="D28" i="17"/>
  <c r="I28" i="17" s="1"/>
  <c r="D29" i="17"/>
  <c r="F29" i="17" s="1"/>
  <c r="D30" i="17"/>
  <c r="D31" i="17"/>
  <c r="F31" i="17" s="1"/>
  <c r="D32" i="17"/>
  <c r="D33" i="17"/>
  <c r="D34" i="17"/>
  <c r="I34" i="17" s="1"/>
  <c r="D35" i="17"/>
  <c r="F35" i="17" s="1"/>
  <c r="D36" i="17"/>
  <c r="D37" i="17"/>
  <c r="I37" i="17" s="1"/>
  <c r="D38" i="17"/>
  <c r="F38" i="17" s="1"/>
  <c r="D39" i="17"/>
  <c r="F39" i="17"/>
  <c r="D40" i="17"/>
  <c r="F40" i="17" s="1"/>
  <c r="D41" i="17"/>
  <c r="F41" i="17"/>
  <c r="D42" i="17"/>
  <c r="L42" i="17" s="1"/>
  <c r="D43" i="17"/>
  <c r="F43" i="17" s="1"/>
  <c r="D44" i="17"/>
  <c r="D45" i="17"/>
  <c r="D46" i="17"/>
  <c r="L46" i="17" s="1"/>
  <c r="D47" i="17"/>
  <c r="F47" i="17" s="1"/>
  <c r="D48" i="17"/>
  <c r="D49" i="17"/>
  <c r="F49" i="17" s="1"/>
  <c r="D50" i="17"/>
  <c r="I50" i="17" s="1"/>
  <c r="D51" i="17"/>
  <c r="L51" i="17" s="1"/>
  <c r="D52" i="17"/>
  <c r="D53" i="17"/>
  <c r="D54" i="17"/>
  <c r="D55" i="17"/>
  <c r="K55" i="17" s="1"/>
  <c r="J55" i="17"/>
  <c r="D56" i="17"/>
  <c r="I56" i="17" s="1"/>
  <c r="D57" i="17"/>
  <c r="F57" i="17" s="1"/>
  <c r="D58" i="17"/>
  <c r="F58" i="17" s="1"/>
  <c r="D59" i="17"/>
  <c r="F59" i="17" s="1"/>
  <c r="D60" i="17"/>
  <c r="D61" i="17"/>
  <c r="J61" i="17" s="1"/>
  <c r="D62" i="17"/>
  <c r="J62" i="17" s="1"/>
  <c r="D63" i="17"/>
  <c r="D64" i="17"/>
  <c r="D65" i="17"/>
  <c r="F65" i="17" s="1"/>
  <c r="D66" i="17"/>
  <c r="D67" i="17"/>
  <c r="D68" i="17"/>
  <c r="F68" i="17" s="1"/>
  <c r="D69" i="17"/>
  <c r="F69" i="17" s="1"/>
  <c r="D70" i="17"/>
  <c r="D71" i="17"/>
  <c r="J71" i="17" s="1"/>
  <c r="D72" i="17"/>
  <c r="J72" i="17" s="1"/>
  <c r="D73" i="17"/>
  <c r="F73" i="17" s="1"/>
  <c r="D74" i="17"/>
  <c r="J74" i="17" s="1"/>
  <c r="D75" i="17"/>
  <c r="F75" i="17" s="1"/>
  <c r="D76" i="17"/>
  <c r="F76" i="17" s="1"/>
  <c r="D77" i="17"/>
  <c r="F77" i="17" s="1"/>
  <c r="D78" i="17"/>
  <c r="L78" i="17" s="1"/>
  <c r="D79" i="17"/>
  <c r="D80" i="17"/>
  <c r="D81" i="17"/>
  <c r="D82" i="17"/>
  <c r="I82" i="17" s="1"/>
  <c r="D83" i="17"/>
  <c r="H83" i="17" s="1"/>
  <c r="J83" i="17"/>
  <c r="D84" i="17"/>
  <c r="F84" i="17" s="1"/>
  <c r="D85" i="17"/>
  <c r="F85" i="17"/>
  <c r="D86" i="17"/>
  <c r="F86" i="17"/>
  <c r="D87" i="17"/>
  <c r="F87" i="17"/>
  <c r="D88" i="17"/>
  <c r="F88" i="17"/>
  <c r="D89" i="17"/>
  <c r="F89" i="17"/>
  <c r="D90" i="17"/>
  <c r="F90" i="17"/>
  <c r="D91" i="17"/>
  <c r="F91" i="17"/>
  <c r="D92" i="17"/>
  <c r="F92" i="17"/>
  <c r="D93" i="17"/>
  <c r="F93" i="17"/>
  <c r="D94" i="17"/>
  <c r="F94" i="17"/>
  <c r="D95" i="17"/>
  <c r="F95" i="17"/>
  <c r="D96" i="17"/>
  <c r="F96" i="17"/>
  <c r="D97" i="17"/>
  <c r="F97" i="17"/>
  <c r="D98" i="17"/>
  <c r="F98" i="17"/>
  <c r="D99" i="17"/>
  <c r="F99" i="17"/>
  <c r="D100" i="17"/>
  <c r="F100" i="17"/>
  <c r="D101" i="17"/>
  <c r="F101" i="17"/>
  <c r="D102" i="17"/>
  <c r="F102" i="17"/>
  <c r="D103" i="17"/>
  <c r="F103" i="17"/>
  <c r="D104" i="17"/>
  <c r="F104" i="17"/>
  <c r="D105" i="17"/>
  <c r="F105" i="17"/>
  <c r="D106" i="17"/>
  <c r="F106" i="17"/>
  <c r="D107" i="17"/>
  <c r="F107" i="17"/>
  <c r="D108" i="17"/>
  <c r="F108" i="17"/>
  <c r="D109" i="17"/>
  <c r="F109" i="17"/>
  <c r="D110" i="17"/>
  <c r="F110" i="17"/>
  <c r="D111" i="17"/>
  <c r="F111" i="17"/>
  <c r="D112" i="17"/>
  <c r="F112" i="17"/>
  <c r="D113" i="17"/>
  <c r="F113" i="17"/>
  <c r="D114" i="17"/>
  <c r="F114" i="17"/>
  <c r="D115" i="17"/>
  <c r="F115" i="17"/>
  <c r="D116" i="17"/>
  <c r="F116" i="17"/>
  <c r="D117" i="17"/>
  <c r="F117" i="17"/>
  <c r="D118" i="17"/>
  <c r="F118" i="17"/>
  <c r="D119" i="17"/>
  <c r="F119" i="17"/>
  <c r="D120" i="17"/>
  <c r="F120" i="17"/>
  <c r="I16" i="17"/>
  <c r="I15" i="17"/>
  <c r="I12" i="17"/>
  <c r="I21" i="17"/>
  <c r="I22" i="17"/>
  <c r="I23" i="17"/>
  <c r="I26" i="17"/>
  <c r="I29" i="17"/>
  <c r="I35" i="17"/>
  <c r="I38" i="17"/>
  <c r="I39" i="17"/>
  <c r="I40" i="17"/>
  <c r="I44" i="17"/>
  <c r="I46" i="17"/>
  <c r="I53" i="17"/>
  <c r="I55" i="17"/>
  <c r="I59" i="17"/>
  <c r="I62" i="17"/>
  <c r="I64" i="17"/>
  <c r="I69" i="17"/>
  <c r="I71" i="17"/>
  <c r="I76" i="17"/>
  <c r="I77" i="17"/>
  <c r="I80" i="17"/>
  <c r="I83" i="17"/>
  <c r="I85" i="17"/>
  <c r="I86" i="17"/>
  <c r="I87" i="17"/>
  <c r="I88" i="17"/>
  <c r="I90" i="17"/>
  <c r="I91" i="17"/>
  <c r="I92" i="17"/>
  <c r="I93" i="17"/>
  <c r="I94" i="17"/>
  <c r="I95" i="17"/>
  <c r="I96" i="17"/>
  <c r="I98" i="17"/>
  <c r="I99" i="17"/>
  <c r="I100" i="17"/>
  <c r="I101" i="17"/>
  <c r="I102" i="17"/>
  <c r="I103" i="17"/>
  <c r="I104" i="17"/>
  <c r="I106" i="17"/>
  <c r="I107" i="17"/>
  <c r="I108" i="17"/>
  <c r="I109" i="17"/>
  <c r="I110" i="17"/>
  <c r="I111" i="17"/>
  <c r="I112" i="17"/>
  <c r="I114" i="17"/>
  <c r="I115" i="17"/>
  <c r="I116" i="17"/>
  <c r="I117" i="17"/>
  <c r="I118" i="17"/>
  <c r="I119" i="17"/>
  <c r="I120" i="17"/>
  <c r="H16" i="17"/>
  <c r="H15" i="17"/>
  <c r="H12" i="17"/>
  <c r="H27" i="17"/>
  <c r="H34" i="17"/>
  <c r="H38" i="17"/>
  <c r="H39" i="17"/>
  <c r="H40" i="17"/>
  <c r="H44" i="17"/>
  <c r="H51" i="17"/>
  <c r="H55" i="17"/>
  <c r="H59" i="17"/>
  <c r="H62" i="17"/>
  <c r="H71" i="17"/>
  <c r="H72" i="17"/>
  <c r="H76" i="17"/>
  <c r="H80" i="17"/>
  <c r="H82" i="17"/>
  <c r="H86" i="17"/>
  <c r="H87" i="17"/>
  <c r="H88" i="17"/>
  <c r="H90" i="17"/>
  <c r="H91" i="17"/>
  <c r="H92" i="17"/>
  <c r="H94" i="17"/>
  <c r="H95" i="17"/>
  <c r="H96" i="17"/>
  <c r="H98" i="17"/>
  <c r="H99" i="17"/>
  <c r="H100" i="17"/>
  <c r="H102" i="17"/>
  <c r="H103" i="17"/>
  <c r="H104" i="17"/>
  <c r="H106" i="17"/>
  <c r="H107" i="17"/>
  <c r="H108" i="17"/>
  <c r="H110" i="17"/>
  <c r="H111" i="17"/>
  <c r="H112" i="17"/>
  <c r="H114" i="17"/>
  <c r="H115" i="17"/>
  <c r="H116" i="17"/>
  <c r="H118" i="17"/>
  <c r="H119" i="17"/>
  <c r="H120" i="17"/>
  <c r="C16" i="17"/>
  <c r="C15" i="17"/>
  <c r="Q16" i="17"/>
  <c r="Q15" i="17"/>
  <c r="G16" i="17"/>
  <c r="G15" i="17"/>
  <c r="E21" i="17"/>
  <c r="E22" i="17"/>
  <c r="G22" i="17"/>
  <c r="E23" i="17"/>
  <c r="G23" i="17"/>
  <c r="E24" i="17"/>
  <c r="G24" i="17"/>
  <c r="E25" i="17"/>
  <c r="E26" i="17"/>
  <c r="G26" i="17"/>
  <c r="E27" i="17"/>
  <c r="G27" i="17"/>
  <c r="E28" i="17"/>
  <c r="G28" i="17"/>
  <c r="E29" i="17"/>
  <c r="E30" i="17"/>
  <c r="G30" i="17"/>
  <c r="E31" i="17"/>
  <c r="G31" i="17"/>
  <c r="E32" i="17"/>
  <c r="G32" i="17"/>
  <c r="E33" i="17"/>
  <c r="E34" i="17"/>
  <c r="G34" i="17"/>
  <c r="E35" i="17"/>
  <c r="G35" i="17"/>
  <c r="E36" i="17"/>
  <c r="G36" i="17"/>
  <c r="E37" i="17"/>
  <c r="E38" i="17"/>
  <c r="G38" i="17"/>
  <c r="E39" i="17"/>
  <c r="G39" i="17"/>
  <c r="E40" i="17"/>
  <c r="G40" i="17"/>
  <c r="E41" i="17"/>
  <c r="E42" i="17"/>
  <c r="G42" i="17"/>
  <c r="E43" i="17"/>
  <c r="G43" i="17"/>
  <c r="E44" i="17"/>
  <c r="G44" i="17"/>
  <c r="E45" i="17"/>
  <c r="E46" i="17"/>
  <c r="G46" i="17"/>
  <c r="E47" i="17"/>
  <c r="G47" i="17"/>
  <c r="E48" i="17"/>
  <c r="G48" i="17"/>
  <c r="E49" i="17"/>
  <c r="E50" i="17"/>
  <c r="G50" i="17"/>
  <c r="E51" i="17"/>
  <c r="G51" i="17"/>
  <c r="E52" i="17"/>
  <c r="G52" i="17"/>
  <c r="E53" i="17"/>
  <c r="E54" i="17"/>
  <c r="G54" i="17"/>
  <c r="E55" i="17"/>
  <c r="G55" i="17"/>
  <c r="E56" i="17"/>
  <c r="G56" i="17"/>
  <c r="E57" i="17"/>
  <c r="E58" i="17"/>
  <c r="G58" i="17"/>
  <c r="E59" i="17"/>
  <c r="G59" i="17"/>
  <c r="E60" i="17"/>
  <c r="G60" i="17"/>
  <c r="E61" i="17"/>
  <c r="E62" i="17"/>
  <c r="G62" i="17"/>
  <c r="E63" i="17"/>
  <c r="G63" i="17"/>
  <c r="E64" i="17"/>
  <c r="G64" i="17"/>
  <c r="E65" i="17"/>
  <c r="E66" i="17"/>
  <c r="G66" i="17"/>
  <c r="E67" i="17"/>
  <c r="G67" i="17"/>
  <c r="E68" i="17"/>
  <c r="G68" i="17"/>
  <c r="E69" i="17"/>
  <c r="E70" i="17"/>
  <c r="G70" i="17"/>
  <c r="E71" i="17"/>
  <c r="G71" i="17"/>
  <c r="E72" i="17"/>
  <c r="G72" i="17"/>
  <c r="E73" i="17"/>
  <c r="E74" i="17"/>
  <c r="G74" i="17"/>
  <c r="E75" i="17"/>
  <c r="G75" i="17"/>
  <c r="E76" i="17"/>
  <c r="G76" i="17"/>
  <c r="E77" i="17"/>
  <c r="E78" i="17"/>
  <c r="G78" i="17"/>
  <c r="E79" i="17"/>
  <c r="G79" i="17"/>
  <c r="E80" i="17"/>
  <c r="G80" i="17"/>
  <c r="E81" i="17"/>
  <c r="E82" i="17"/>
  <c r="G82" i="17"/>
  <c r="E83" i="17"/>
  <c r="G83" i="17"/>
  <c r="E84" i="17"/>
  <c r="G84" i="17"/>
  <c r="E85" i="17"/>
  <c r="E86" i="17"/>
  <c r="G86" i="17"/>
  <c r="E87" i="17"/>
  <c r="G87" i="17"/>
  <c r="E88" i="17"/>
  <c r="G88" i="17"/>
  <c r="E89" i="17"/>
  <c r="E90" i="17"/>
  <c r="G90" i="17"/>
  <c r="E91" i="17"/>
  <c r="G91" i="17"/>
  <c r="E92" i="17"/>
  <c r="G92" i="17"/>
  <c r="E93" i="17"/>
  <c r="E94" i="17"/>
  <c r="G94" i="17"/>
  <c r="E95" i="17"/>
  <c r="G95" i="17"/>
  <c r="E96" i="17"/>
  <c r="G96" i="17"/>
  <c r="E97" i="17"/>
  <c r="E98" i="17"/>
  <c r="G98" i="17"/>
  <c r="E99" i="17"/>
  <c r="G99" i="17"/>
  <c r="E100" i="17"/>
  <c r="G100" i="17"/>
  <c r="E101" i="17"/>
  <c r="E102" i="17"/>
  <c r="G102" i="17"/>
  <c r="E103" i="17"/>
  <c r="G103" i="17"/>
  <c r="E104" i="17"/>
  <c r="G104" i="17"/>
  <c r="E105" i="17"/>
  <c r="E106" i="17"/>
  <c r="G106" i="17"/>
  <c r="E107" i="17"/>
  <c r="G107" i="17"/>
  <c r="E108" i="17"/>
  <c r="G108" i="17"/>
  <c r="E109" i="17"/>
  <c r="E110" i="17"/>
  <c r="G110" i="17"/>
  <c r="E111" i="17"/>
  <c r="G111" i="17"/>
  <c r="E112" i="17"/>
  <c r="G112" i="17"/>
  <c r="E113" i="17"/>
  <c r="E114" i="17"/>
  <c r="G114" i="17"/>
  <c r="E115" i="17"/>
  <c r="G115" i="17"/>
  <c r="E116" i="17"/>
  <c r="G116" i="17"/>
  <c r="E117" i="17"/>
  <c r="E118" i="17"/>
  <c r="G118" i="17"/>
  <c r="E119" i="17"/>
  <c r="G119" i="17"/>
  <c r="E120" i="17"/>
  <c r="G120" i="17"/>
  <c r="J16" i="17"/>
  <c r="J15" i="17"/>
  <c r="J12" i="17"/>
  <c r="J21" i="17"/>
  <c r="J22" i="17"/>
  <c r="J24" i="17"/>
  <c r="J27" i="17"/>
  <c r="J29" i="17"/>
  <c r="J31" i="17"/>
  <c r="J34" i="17"/>
  <c r="J38" i="17"/>
  <c r="J39" i="17"/>
  <c r="J40" i="17"/>
  <c r="J43" i="17"/>
  <c r="J45" i="17"/>
  <c r="J50" i="17"/>
  <c r="J51" i="17"/>
  <c r="J59" i="17"/>
  <c r="J68" i="17"/>
  <c r="J69" i="17"/>
  <c r="J75" i="17"/>
  <c r="J76" i="17"/>
  <c r="J77" i="17"/>
  <c r="J78" i="17"/>
  <c r="J82" i="17"/>
  <c r="J85" i="17"/>
  <c r="J86" i="17"/>
  <c r="J87" i="17"/>
  <c r="J88" i="17"/>
  <c r="J90" i="17"/>
  <c r="J91" i="17"/>
  <c r="J92" i="17"/>
  <c r="J93" i="17"/>
  <c r="J94" i="17"/>
  <c r="J95" i="17"/>
  <c r="J96" i="17"/>
  <c r="J98" i="17"/>
  <c r="J99" i="17"/>
  <c r="J100" i="17"/>
  <c r="J101" i="17"/>
  <c r="J102" i="17"/>
  <c r="J103" i="17"/>
  <c r="J104" i="17"/>
  <c r="J106" i="17"/>
  <c r="J107" i="17"/>
  <c r="J108" i="17"/>
  <c r="J109" i="17"/>
  <c r="J110" i="17"/>
  <c r="J111" i="17"/>
  <c r="J112" i="17"/>
  <c r="J114" i="17"/>
  <c r="J115" i="17"/>
  <c r="J116" i="17"/>
  <c r="J117" i="17"/>
  <c r="J118" i="17"/>
  <c r="J119" i="17"/>
  <c r="J120" i="17"/>
  <c r="K16" i="17"/>
  <c r="K15" i="17"/>
  <c r="K12" i="17"/>
  <c r="K26" i="17"/>
  <c r="K27" i="17"/>
  <c r="K28" i="17"/>
  <c r="K34" i="17"/>
  <c r="K39" i="17"/>
  <c r="K40" i="17"/>
  <c r="K44" i="17"/>
  <c r="K50" i="17"/>
  <c r="K51" i="17"/>
  <c r="K52" i="17"/>
  <c r="K59" i="17"/>
  <c r="K62" i="17"/>
  <c r="K68" i="17"/>
  <c r="K71" i="17"/>
  <c r="K76" i="17"/>
  <c r="K80" i="17"/>
  <c r="K82" i="17"/>
  <c r="K83" i="17"/>
  <c r="K86" i="17"/>
  <c r="K87" i="17"/>
  <c r="K88" i="17"/>
  <c r="K90" i="17"/>
  <c r="K91" i="17"/>
  <c r="K92" i="17"/>
  <c r="K94" i="17"/>
  <c r="K95" i="17"/>
  <c r="K96" i="17"/>
  <c r="K98" i="17"/>
  <c r="K99" i="17"/>
  <c r="K100" i="17"/>
  <c r="K102" i="17"/>
  <c r="K103" i="17"/>
  <c r="K104" i="17"/>
  <c r="K106" i="17"/>
  <c r="K107" i="17"/>
  <c r="K108" i="17"/>
  <c r="K110" i="17"/>
  <c r="K111" i="17"/>
  <c r="K112" i="17"/>
  <c r="K114" i="17"/>
  <c r="K115" i="17"/>
  <c r="K116" i="17"/>
  <c r="K118" i="17"/>
  <c r="K119" i="17"/>
  <c r="K120" i="17"/>
  <c r="L16" i="17"/>
  <c r="L15" i="17"/>
  <c r="L12" i="17"/>
  <c r="L22" i="17"/>
  <c r="L25" i="17"/>
  <c r="L27" i="17"/>
  <c r="L34" i="17"/>
  <c r="L39" i="17"/>
  <c r="L40" i="17"/>
  <c r="L41" i="17"/>
  <c r="L43" i="17"/>
  <c r="L49" i="17"/>
  <c r="L55" i="17"/>
  <c r="L56" i="17"/>
  <c r="L57" i="17"/>
  <c r="L59" i="17"/>
  <c r="L62" i="17"/>
  <c r="L64" i="17"/>
  <c r="L65" i="17"/>
  <c r="L68" i="17"/>
  <c r="L71" i="17"/>
  <c r="L73" i="17"/>
  <c r="L76" i="17"/>
  <c r="L80" i="17"/>
  <c r="L82" i="17"/>
  <c r="L83" i="17"/>
  <c r="L86" i="17"/>
  <c r="L87" i="17"/>
  <c r="L88" i="17"/>
  <c r="L89" i="17"/>
  <c r="L90" i="17"/>
  <c r="L91" i="17"/>
  <c r="L92" i="17"/>
  <c r="L94" i="17"/>
  <c r="L95" i="17"/>
  <c r="L96" i="17"/>
  <c r="L97" i="17"/>
  <c r="L98" i="17"/>
  <c r="L99" i="17"/>
  <c r="L100" i="17"/>
  <c r="L102" i="17"/>
  <c r="L103" i="17"/>
  <c r="L104" i="17"/>
  <c r="L105" i="17"/>
  <c r="L106" i="17"/>
  <c r="L107" i="17"/>
  <c r="L108" i="17"/>
  <c r="L110" i="17"/>
  <c r="L111" i="17"/>
  <c r="L112" i="17"/>
  <c r="L113" i="17"/>
  <c r="L114" i="17"/>
  <c r="L115" i="17"/>
  <c r="L116" i="17"/>
  <c r="L118" i="17"/>
  <c r="L119" i="17"/>
  <c r="L120" i="17"/>
  <c r="N16" i="17"/>
  <c r="N15" i="17"/>
  <c r="G6" i="17"/>
  <c r="B10" i="17"/>
  <c r="O16" i="17"/>
  <c r="O15" i="17"/>
  <c r="O12" i="17"/>
  <c r="G4" i="17"/>
  <c r="P16" i="17"/>
  <c r="P15" i="17"/>
  <c r="P12" i="17"/>
  <c r="G5" i="17"/>
  <c r="G7" i="17"/>
  <c r="E16" i="17"/>
  <c r="E15" i="17"/>
  <c r="M16" i="17"/>
  <c r="M15" i="17"/>
  <c r="D16" i="17"/>
  <c r="D15" i="17"/>
  <c r="D12" i="17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2" i="16"/>
  <c r="Q19" i="16"/>
  <c r="Q18" i="16"/>
  <c r="AB16" i="16"/>
  <c r="BL121" i="16"/>
  <c r="BK121" i="16"/>
  <c r="BJ121" i="16"/>
  <c r="AY121" i="16"/>
  <c r="BL122" i="16"/>
  <c r="AY122" i="16"/>
  <c r="BL123" i="16"/>
  <c r="BK123" i="16"/>
  <c r="BJ123" i="16"/>
  <c r="BI123" i="16"/>
  <c r="BH123" i="16"/>
  <c r="BG123" i="16"/>
  <c r="AY123" i="16"/>
  <c r="BL124" i="16"/>
  <c r="AY124" i="16"/>
  <c r="BL125" i="16"/>
  <c r="BK125" i="16"/>
  <c r="BJ125" i="16"/>
  <c r="BI125" i="16"/>
  <c r="BH125" i="16"/>
  <c r="BG125" i="16"/>
  <c r="BF125" i="16"/>
  <c r="BE125" i="16"/>
  <c r="BD125" i="16"/>
  <c r="BC125" i="16"/>
  <c r="AY125" i="16"/>
  <c r="BL126" i="16"/>
  <c r="BK126" i="16"/>
  <c r="BJ126" i="16"/>
  <c r="AY126" i="16"/>
  <c r="BL127" i="16"/>
  <c r="BK127" i="16"/>
  <c r="AY127" i="16"/>
  <c r="BL128" i="16"/>
  <c r="BK128" i="16"/>
  <c r="AY128" i="16"/>
  <c r="BL129" i="16"/>
  <c r="BI129" i="16"/>
  <c r="BK129" i="16"/>
  <c r="BJ129" i="16"/>
  <c r="AY129" i="16"/>
  <c r="BL130" i="16"/>
  <c r="AY130" i="16"/>
  <c r="BL131" i="16"/>
  <c r="BK131" i="16"/>
  <c r="BJ131" i="16"/>
  <c r="BI131" i="16"/>
  <c r="BH131" i="16"/>
  <c r="BG131" i="16"/>
  <c r="AY131" i="16"/>
  <c r="BL132" i="16"/>
  <c r="AY132" i="16"/>
  <c r="BL133" i="16"/>
  <c r="BJ133" i="16"/>
  <c r="BI133" i="16"/>
  <c r="BH133" i="16"/>
  <c r="BG133" i="16"/>
  <c r="BF133" i="16"/>
  <c r="BE133" i="16"/>
  <c r="BD133" i="16"/>
  <c r="BC133" i="16"/>
  <c r="BK133" i="16"/>
  <c r="AY133" i="16"/>
  <c r="BL134" i="16"/>
  <c r="BK134" i="16"/>
  <c r="BJ134" i="16"/>
  <c r="AY134" i="16"/>
  <c r="BL135" i="16"/>
  <c r="BK135" i="16"/>
  <c r="AY135" i="16"/>
  <c r="BL136" i="16"/>
  <c r="BK136" i="16"/>
  <c r="AY136" i="16"/>
  <c r="BL137" i="16"/>
  <c r="BI137" i="16"/>
  <c r="BK137" i="16"/>
  <c r="BJ137" i="16"/>
  <c r="AY137" i="16"/>
  <c r="BL138" i="16"/>
  <c r="AY138" i="16"/>
  <c r="BL139" i="16"/>
  <c r="BF139" i="16"/>
  <c r="BE139" i="16"/>
  <c r="BD139" i="16"/>
  <c r="BC139" i="16"/>
  <c r="BK139" i="16"/>
  <c r="BJ139" i="16"/>
  <c r="BI139" i="16"/>
  <c r="BH139" i="16"/>
  <c r="BG139" i="16"/>
  <c r="AY139" i="16"/>
  <c r="BL140" i="16"/>
  <c r="AY140" i="16"/>
  <c r="BL141" i="16"/>
  <c r="BJ141" i="16"/>
  <c r="BI141" i="16"/>
  <c r="BH141" i="16"/>
  <c r="BG141" i="16"/>
  <c r="BF141" i="16"/>
  <c r="BE141" i="16"/>
  <c r="BD141" i="16"/>
  <c r="BC141" i="16"/>
  <c r="BK141" i="16"/>
  <c r="AY141" i="16"/>
  <c r="BL142" i="16"/>
  <c r="BK142" i="16"/>
  <c r="BJ142" i="16"/>
  <c r="AY142" i="16"/>
  <c r="BL143" i="16"/>
  <c r="BK143" i="16"/>
  <c r="AY143" i="16"/>
  <c r="BL144" i="16"/>
  <c r="BK144" i="16"/>
  <c r="AY144" i="16"/>
  <c r="BL145" i="16"/>
  <c r="BI145" i="16"/>
  <c r="BK145" i="16"/>
  <c r="BJ145" i="16"/>
  <c r="AY145" i="16"/>
  <c r="BL146" i="16"/>
  <c r="AY146" i="16"/>
  <c r="BL147" i="16"/>
  <c r="BK147" i="16"/>
  <c r="BJ147" i="16"/>
  <c r="BI147" i="16"/>
  <c r="BH147" i="16"/>
  <c r="BG147" i="16"/>
  <c r="AY147" i="16"/>
  <c r="BL148" i="16"/>
  <c r="AY148" i="16"/>
  <c r="BL149" i="16"/>
  <c r="BJ149" i="16"/>
  <c r="BI149" i="16"/>
  <c r="BH149" i="16"/>
  <c r="BG149" i="16"/>
  <c r="BF149" i="16"/>
  <c r="BE149" i="16"/>
  <c r="BD149" i="16"/>
  <c r="BC149" i="16"/>
  <c r="BK149" i="16"/>
  <c r="AY149" i="16"/>
  <c r="BL150" i="16"/>
  <c r="BK150" i="16"/>
  <c r="BJ150" i="16"/>
  <c r="AY150" i="16"/>
  <c r="BL151" i="16"/>
  <c r="BK151" i="16"/>
  <c r="AY151" i="16"/>
  <c r="BL152" i="16"/>
  <c r="BK152" i="16"/>
  <c r="AY152" i="16"/>
  <c r="BL153" i="16"/>
  <c r="BK153" i="16"/>
  <c r="BJ153" i="16"/>
  <c r="AY153" i="16"/>
  <c r="BL154" i="16"/>
  <c r="AY154" i="16"/>
  <c r="BL155" i="16"/>
  <c r="BF155" i="16"/>
  <c r="BE155" i="16"/>
  <c r="BD155" i="16"/>
  <c r="BC155" i="16"/>
  <c r="BK155" i="16"/>
  <c r="BJ155" i="16"/>
  <c r="BI155" i="16"/>
  <c r="BH155" i="16"/>
  <c r="BG155" i="16"/>
  <c r="AY155" i="16"/>
  <c r="BL156" i="16"/>
  <c r="AY156" i="16"/>
  <c r="BL157" i="16"/>
  <c r="BJ157" i="16"/>
  <c r="BI157" i="16"/>
  <c r="BH157" i="16"/>
  <c r="BG157" i="16"/>
  <c r="BF157" i="16"/>
  <c r="BE157" i="16"/>
  <c r="BD157" i="16"/>
  <c r="BC157" i="16"/>
  <c r="BK157" i="16"/>
  <c r="AY157" i="16"/>
  <c r="BL158" i="16"/>
  <c r="BK158" i="16"/>
  <c r="BJ158" i="16"/>
  <c r="AY158" i="16"/>
  <c r="BL159" i="16"/>
  <c r="BK159" i="16"/>
  <c r="AY159" i="16"/>
  <c r="BL160" i="16"/>
  <c r="BK160" i="16"/>
  <c r="AY160" i="16"/>
  <c r="BL161" i="16"/>
  <c r="BK161" i="16"/>
  <c r="BJ161" i="16"/>
  <c r="BI161" i="16"/>
  <c r="AY161" i="16"/>
  <c r="BL120" i="16"/>
  <c r="AY120" i="16"/>
  <c r="Z120" i="16"/>
  <c r="BL119" i="16"/>
  <c r="AY119" i="16"/>
  <c r="Z119" i="16"/>
  <c r="BL118" i="16"/>
  <c r="BK118" i="16"/>
  <c r="BJ118" i="16"/>
  <c r="AY118" i="16"/>
  <c r="Z118" i="16"/>
  <c r="BL117" i="16"/>
  <c r="BK117" i="16"/>
  <c r="AY117" i="16"/>
  <c r="Z117" i="16"/>
  <c r="BL116" i="16"/>
  <c r="AY116" i="16"/>
  <c r="Z116" i="16"/>
  <c r="BL115" i="16"/>
  <c r="AY115" i="16"/>
  <c r="Z115" i="16"/>
  <c r="BL114" i="16"/>
  <c r="BK114" i="16"/>
  <c r="BJ114" i="16"/>
  <c r="AY114" i="16"/>
  <c r="Z114" i="16"/>
  <c r="BL113" i="16"/>
  <c r="BK113" i="16"/>
  <c r="AY113" i="16"/>
  <c r="Z113" i="16"/>
  <c r="BL112" i="16"/>
  <c r="AY112" i="16"/>
  <c r="Z112" i="16"/>
  <c r="BL111" i="16"/>
  <c r="AY111" i="16"/>
  <c r="Z111" i="16"/>
  <c r="BL110" i="16"/>
  <c r="BK110" i="16"/>
  <c r="BJ110" i="16"/>
  <c r="AY110" i="16"/>
  <c r="Z110" i="16"/>
  <c r="BL109" i="16"/>
  <c r="BK109" i="16"/>
  <c r="AY109" i="16"/>
  <c r="Z109" i="16"/>
  <c r="BL108" i="16"/>
  <c r="AY108" i="16"/>
  <c r="Z108" i="16"/>
  <c r="BL107" i="16"/>
  <c r="AY107" i="16"/>
  <c r="Z107" i="16"/>
  <c r="BL106" i="16"/>
  <c r="BK106" i="16"/>
  <c r="BJ106" i="16"/>
  <c r="AY106" i="16"/>
  <c r="Z106" i="16"/>
  <c r="BL105" i="16"/>
  <c r="BK105" i="16"/>
  <c r="AY105" i="16"/>
  <c r="Z105" i="16"/>
  <c r="BL104" i="16"/>
  <c r="AY104" i="16"/>
  <c r="Z104" i="16"/>
  <c r="BL103" i="16"/>
  <c r="AY103" i="16"/>
  <c r="Z103" i="16"/>
  <c r="BL102" i="16"/>
  <c r="BK102" i="16"/>
  <c r="BJ102" i="16"/>
  <c r="AY102" i="16"/>
  <c r="Z102" i="16"/>
  <c r="BL101" i="16"/>
  <c r="BK101" i="16"/>
  <c r="AY101" i="16"/>
  <c r="Z101" i="16"/>
  <c r="BL100" i="16"/>
  <c r="AY100" i="16"/>
  <c r="Z100" i="16"/>
  <c r="BL99" i="16"/>
  <c r="AY99" i="16"/>
  <c r="Z99" i="16"/>
  <c r="BL98" i="16"/>
  <c r="BK98" i="16"/>
  <c r="BJ98" i="16"/>
  <c r="AY98" i="16"/>
  <c r="Z98" i="16"/>
  <c r="BL97" i="16"/>
  <c r="BK97" i="16"/>
  <c r="AY97" i="16"/>
  <c r="Z97" i="16"/>
  <c r="BL96" i="16"/>
  <c r="AY96" i="16"/>
  <c r="Z96" i="16"/>
  <c r="BL95" i="16"/>
  <c r="AY95" i="16"/>
  <c r="Z95" i="16"/>
  <c r="BL94" i="16"/>
  <c r="BK94" i="16"/>
  <c r="BJ94" i="16"/>
  <c r="AY94" i="16"/>
  <c r="Z94" i="16"/>
  <c r="BL93" i="16"/>
  <c r="BK93" i="16"/>
  <c r="AY93" i="16"/>
  <c r="Z93" i="16"/>
  <c r="BL92" i="16"/>
  <c r="AY92" i="16"/>
  <c r="Z92" i="16"/>
  <c r="BL91" i="16"/>
  <c r="AY91" i="16"/>
  <c r="Z91" i="16"/>
  <c r="BL90" i="16"/>
  <c r="BK90" i="16"/>
  <c r="BJ90" i="16"/>
  <c r="AY90" i="16"/>
  <c r="Z90" i="16"/>
  <c r="BL89" i="16"/>
  <c r="BK89" i="16"/>
  <c r="AY89" i="16"/>
  <c r="Z89" i="16"/>
  <c r="BL88" i="16"/>
  <c r="AY88" i="16"/>
  <c r="Z88" i="16"/>
  <c r="BL87" i="16"/>
  <c r="AY87" i="16"/>
  <c r="Z87" i="16"/>
  <c r="BL86" i="16"/>
  <c r="BK86" i="16"/>
  <c r="BJ86" i="16"/>
  <c r="AY86" i="16"/>
  <c r="Z86" i="16"/>
  <c r="BL85" i="16"/>
  <c r="BK85" i="16"/>
  <c r="AY85" i="16"/>
  <c r="Z85" i="16"/>
  <c r="BL84" i="16"/>
  <c r="AY84" i="16"/>
  <c r="Z84" i="16"/>
  <c r="BL83" i="16"/>
  <c r="AY83" i="16"/>
  <c r="Z83" i="16"/>
  <c r="BL82" i="16"/>
  <c r="BK82" i="16"/>
  <c r="BJ82" i="16"/>
  <c r="AY82" i="16"/>
  <c r="Z82" i="16"/>
  <c r="BL81" i="16"/>
  <c r="BK81" i="16"/>
  <c r="AY81" i="16"/>
  <c r="Z81" i="16"/>
  <c r="BL80" i="16"/>
  <c r="AY80" i="16"/>
  <c r="Z80" i="16"/>
  <c r="BL79" i="16"/>
  <c r="AY79" i="16"/>
  <c r="Z79" i="16"/>
  <c r="BL78" i="16"/>
  <c r="BK78" i="16"/>
  <c r="BJ78" i="16"/>
  <c r="AY78" i="16"/>
  <c r="Z78" i="16"/>
  <c r="BL77" i="16"/>
  <c r="AY77" i="16"/>
  <c r="Z77" i="16"/>
  <c r="BL76" i="16"/>
  <c r="AY76" i="16"/>
  <c r="Z76" i="16"/>
  <c r="BL75" i="16"/>
  <c r="AY75" i="16"/>
  <c r="Z75" i="16"/>
  <c r="BL74" i="16"/>
  <c r="BK74" i="16"/>
  <c r="BJ74" i="16"/>
  <c r="AY74" i="16"/>
  <c r="Z74" i="16"/>
  <c r="BL73" i="16"/>
  <c r="AY73" i="16"/>
  <c r="Z73" i="16"/>
  <c r="BL72" i="16"/>
  <c r="AY72" i="16"/>
  <c r="Z72" i="16"/>
  <c r="BL71" i="16"/>
  <c r="AY71" i="16"/>
  <c r="Z71" i="16"/>
  <c r="BL70" i="16"/>
  <c r="BK70" i="16"/>
  <c r="BJ70" i="16"/>
  <c r="AY70" i="16"/>
  <c r="Z70" i="16"/>
  <c r="BL69" i="16"/>
  <c r="AY69" i="16"/>
  <c r="Z69" i="16"/>
  <c r="BL68" i="16"/>
  <c r="AY68" i="16"/>
  <c r="Z68" i="16"/>
  <c r="BL67" i="16"/>
  <c r="AY67" i="16"/>
  <c r="Z67" i="16"/>
  <c r="BL66" i="16"/>
  <c r="BK66" i="16"/>
  <c r="BJ66" i="16"/>
  <c r="AY66" i="16"/>
  <c r="Z66" i="16"/>
  <c r="BL65" i="16"/>
  <c r="AY65" i="16"/>
  <c r="Z65" i="16"/>
  <c r="BL64" i="16"/>
  <c r="AY64" i="16"/>
  <c r="Z64" i="16"/>
  <c r="BL63" i="16"/>
  <c r="AY63" i="16"/>
  <c r="Z63" i="16"/>
  <c r="BL62" i="16"/>
  <c r="BK62" i="16"/>
  <c r="BJ62" i="16"/>
  <c r="AY62" i="16"/>
  <c r="Z62" i="16"/>
  <c r="BL61" i="16"/>
  <c r="BK61" i="16"/>
  <c r="AY61" i="16"/>
  <c r="Z61" i="16"/>
  <c r="BL60" i="16"/>
  <c r="AY60" i="16"/>
  <c r="Z60" i="16"/>
  <c r="BL59" i="16"/>
  <c r="AY59" i="16"/>
  <c r="Z59" i="16"/>
  <c r="BL58" i="16"/>
  <c r="AY58" i="16"/>
  <c r="Z58" i="16"/>
  <c r="BL57" i="16"/>
  <c r="AY57" i="16"/>
  <c r="Z57" i="16"/>
  <c r="BL56" i="16"/>
  <c r="AY56" i="16"/>
  <c r="Z56" i="16"/>
  <c r="BL55" i="16"/>
  <c r="AY55" i="16"/>
  <c r="Z55" i="16"/>
  <c r="BL54" i="16"/>
  <c r="AY54" i="16"/>
  <c r="Z54" i="16"/>
  <c r="BL53" i="16"/>
  <c r="BK53" i="16"/>
  <c r="AY53" i="16"/>
  <c r="Z53" i="16"/>
  <c r="BL52" i="16"/>
  <c r="AY52" i="16"/>
  <c r="Z52" i="16"/>
  <c r="BL51" i="16"/>
  <c r="AY51" i="16"/>
  <c r="Z51" i="16"/>
  <c r="BL50" i="16"/>
  <c r="AY50" i="16"/>
  <c r="Z50" i="16"/>
  <c r="BL49" i="16"/>
  <c r="BJ49" i="16"/>
  <c r="BK49" i="16"/>
  <c r="AY49" i="16"/>
  <c r="Z49" i="16"/>
  <c r="BL48" i="16"/>
  <c r="AY48" i="16"/>
  <c r="Z48" i="16"/>
  <c r="BL47" i="16"/>
  <c r="AY47" i="16"/>
  <c r="Z47" i="16"/>
  <c r="BL46" i="16"/>
  <c r="AY46" i="16"/>
  <c r="Z46" i="16"/>
  <c r="BL45" i="16"/>
  <c r="BK45" i="16"/>
  <c r="AY45" i="16"/>
  <c r="Z45" i="16"/>
  <c r="BL44" i="16"/>
  <c r="BK44" i="16"/>
  <c r="BJ44" i="16"/>
  <c r="BI44" i="16"/>
  <c r="BH44" i="16"/>
  <c r="AY44" i="16"/>
  <c r="Z44" i="16"/>
  <c r="BL43" i="16"/>
  <c r="AY43" i="16"/>
  <c r="Z43" i="16"/>
  <c r="BL42" i="16"/>
  <c r="AY42" i="16"/>
  <c r="Z42" i="16"/>
  <c r="BL41" i="16"/>
  <c r="BK41" i="16"/>
  <c r="BJ41" i="16"/>
  <c r="AY41" i="16"/>
  <c r="Z41" i="16"/>
  <c r="BL40" i="16"/>
  <c r="BJ40" i="16"/>
  <c r="BI40" i="16"/>
  <c r="BH40" i="16"/>
  <c r="BK40" i="16"/>
  <c r="AY40" i="16"/>
  <c r="Z40" i="16"/>
  <c r="BL39" i="16"/>
  <c r="AY39" i="16"/>
  <c r="Z39" i="16"/>
  <c r="BL38" i="16"/>
  <c r="AY38" i="16"/>
  <c r="Z38" i="16"/>
  <c r="BL37" i="16"/>
  <c r="BK37" i="16"/>
  <c r="BJ37" i="16"/>
  <c r="AY37" i="16"/>
  <c r="Z37" i="16"/>
  <c r="BL36" i="16"/>
  <c r="AY36" i="16"/>
  <c r="Z36" i="16"/>
  <c r="BL35" i="16"/>
  <c r="BK35" i="16"/>
  <c r="BJ35" i="16"/>
  <c r="AY35" i="16"/>
  <c r="Z35" i="16"/>
  <c r="BL34" i="16"/>
  <c r="BG34" i="16"/>
  <c r="BF34" i="16"/>
  <c r="BE34" i="16"/>
  <c r="BD34" i="16"/>
  <c r="BC34" i="16"/>
  <c r="BK34" i="16"/>
  <c r="BJ34" i="16"/>
  <c r="BI34" i="16"/>
  <c r="BH34" i="16"/>
  <c r="AY34" i="16"/>
  <c r="Z34" i="16"/>
  <c r="BL33" i="16"/>
  <c r="AY33" i="16"/>
  <c r="Z33" i="16"/>
  <c r="BL32" i="16"/>
  <c r="AY32" i="16"/>
  <c r="Z32" i="16"/>
  <c r="BL31" i="16"/>
  <c r="BK31" i="16"/>
  <c r="BJ31" i="16"/>
  <c r="AY31" i="16"/>
  <c r="Z31" i="16"/>
  <c r="BL30" i="16"/>
  <c r="BG30" i="16"/>
  <c r="BF30" i="16"/>
  <c r="BE30" i="16"/>
  <c r="BD30" i="16"/>
  <c r="BC30" i="16"/>
  <c r="BK30" i="16"/>
  <c r="BJ30" i="16"/>
  <c r="BI30" i="16"/>
  <c r="BH30" i="16"/>
  <c r="AY30" i="16"/>
  <c r="Z30" i="16"/>
  <c r="BL29" i="16"/>
  <c r="AY29" i="16"/>
  <c r="Z29" i="16"/>
  <c r="BL28" i="16"/>
  <c r="AY28" i="16"/>
  <c r="Z28" i="16"/>
  <c r="BL27" i="16"/>
  <c r="BK27" i="16"/>
  <c r="BJ27" i="16"/>
  <c r="AY27" i="16"/>
  <c r="Z27" i="16"/>
  <c r="BL26" i="16"/>
  <c r="BG26" i="16"/>
  <c r="BF26" i="16"/>
  <c r="BE26" i="16"/>
  <c r="BD26" i="16"/>
  <c r="BC26" i="16"/>
  <c r="BK26" i="16"/>
  <c r="BJ26" i="16"/>
  <c r="BI26" i="16"/>
  <c r="BH26" i="16"/>
  <c r="AY26" i="16"/>
  <c r="Z26" i="16"/>
  <c r="BL25" i="16"/>
  <c r="AY25" i="16"/>
  <c r="Z25" i="16"/>
  <c r="BL24" i="16"/>
  <c r="AY24" i="16"/>
  <c r="Z24" i="16"/>
  <c r="BL23" i="16"/>
  <c r="BK23" i="16"/>
  <c r="BJ23" i="16"/>
  <c r="AY23" i="16"/>
  <c r="Z23" i="16"/>
  <c r="BL22" i="16"/>
  <c r="BK22" i="16"/>
  <c r="BJ22" i="16"/>
  <c r="AY22" i="16"/>
  <c r="Z22" i="16"/>
  <c r="BL21" i="16"/>
  <c r="AY21" i="16"/>
  <c r="Z21" i="16"/>
  <c r="BL20" i="16"/>
  <c r="AY20" i="16"/>
  <c r="BL19" i="16"/>
  <c r="BJ19" i="16"/>
  <c r="BI19" i="16"/>
  <c r="BH19" i="16"/>
  <c r="BK19" i="16"/>
  <c r="AY19" i="16"/>
  <c r="BL18" i="16"/>
  <c r="BK18" i="16"/>
  <c r="BJ18" i="16"/>
  <c r="AY18" i="16"/>
  <c r="BL17" i="16"/>
  <c r="BK17" i="16"/>
  <c r="AY17" i="16"/>
  <c r="AB13" i="16"/>
  <c r="AB17" i="16"/>
  <c r="BL16" i="16"/>
  <c r="BK16" i="16"/>
  <c r="BJ16" i="16"/>
  <c r="AY16" i="16"/>
  <c r="BL15" i="16"/>
  <c r="BK15" i="16"/>
  <c r="AY15" i="16"/>
  <c r="BL14" i="16"/>
  <c r="BI14" i="16"/>
  <c r="BH14" i="16"/>
  <c r="BK14" i="16"/>
  <c r="BJ14" i="16"/>
  <c r="AY14" i="16"/>
  <c r="AB14" i="16"/>
  <c r="BL13" i="16"/>
  <c r="BK13" i="16"/>
  <c r="BJ13" i="16"/>
  <c r="AY13" i="16"/>
  <c r="BL12" i="16"/>
  <c r="AY12" i="16"/>
  <c r="BL11" i="16"/>
  <c r="AY11" i="16"/>
  <c r="BL10" i="16"/>
  <c r="AY10" i="16"/>
  <c r="BL9" i="16"/>
  <c r="BK9" i="16"/>
  <c r="BJ9" i="16"/>
  <c r="BI9" i="16"/>
  <c r="BH9" i="16"/>
  <c r="BG9" i="16"/>
  <c r="BF9" i="16"/>
  <c r="BE9" i="16"/>
  <c r="BD9" i="16"/>
  <c r="BC9" i="16"/>
  <c r="AY9" i="16"/>
  <c r="BL8" i="16"/>
  <c r="AY8" i="16"/>
  <c r="BL7" i="16"/>
  <c r="BJ7" i="16"/>
  <c r="BI7" i="16"/>
  <c r="BH7" i="16"/>
  <c r="BK7" i="16"/>
  <c r="AY7" i="16"/>
  <c r="BL6" i="16"/>
  <c r="BK6" i="16"/>
  <c r="BJ6" i="16"/>
  <c r="AY6" i="16"/>
  <c r="BL5" i="16"/>
  <c r="BK5" i="16"/>
  <c r="AY5" i="16"/>
  <c r="BL4" i="16"/>
  <c r="BI4" i="16"/>
  <c r="BH4" i="16"/>
  <c r="BK4" i="16"/>
  <c r="BJ4" i="16"/>
  <c r="AY4" i="16"/>
  <c r="BL3" i="16"/>
  <c r="AY3" i="16"/>
  <c r="BL2" i="16"/>
  <c r="AY2" i="16"/>
  <c r="K62" i="16"/>
  <c r="K68" i="16"/>
  <c r="K69" i="16"/>
  <c r="K70" i="16"/>
  <c r="K71" i="16"/>
  <c r="K85" i="16"/>
  <c r="K86" i="16"/>
  <c r="K88" i="16"/>
  <c r="K89" i="16"/>
  <c r="K98" i="16"/>
  <c r="K99" i="16"/>
  <c r="K97" i="16"/>
  <c r="K87" i="16"/>
  <c r="K63" i="16"/>
  <c r="K64" i="16"/>
  <c r="K65" i="16"/>
  <c r="K66" i="16"/>
  <c r="K67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92" i="16"/>
  <c r="K93" i="16"/>
  <c r="K95" i="16"/>
  <c r="K109" i="16"/>
  <c r="K91" i="16"/>
  <c r="K107" i="16"/>
  <c r="K94" i="16"/>
  <c r="K101" i="16"/>
  <c r="K90" i="16"/>
  <c r="K102" i="16"/>
  <c r="K103" i="16"/>
  <c r="K105" i="16"/>
  <c r="K106" i="16"/>
  <c r="K117" i="16"/>
  <c r="K118" i="16"/>
  <c r="K119" i="16"/>
  <c r="J110" i="16"/>
  <c r="J111" i="16"/>
  <c r="J112" i="16"/>
  <c r="J113" i="16"/>
  <c r="J114" i="16"/>
  <c r="J122" i="16"/>
  <c r="K84" i="16"/>
  <c r="H33" i="16"/>
  <c r="I58" i="16"/>
  <c r="I50" i="16"/>
  <c r="I51" i="16"/>
  <c r="I52" i="16"/>
  <c r="I53" i="16"/>
  <c r="I54" i="16"/>
  <c r="I55" i="16"/>
  <c r="I56" i="16"/>
  <c r="I57" i="16"/>
  <c r="I60" i="16"/>
  <c r="I61" i="16"/>
  <c r="D15" i="16"/>
  <c r="D16" i="16"/>
  <c r="C17" i="16"/>
  <c r="J27" i="16"/>
  <c r="I45" i="16"/>
  <c r="I46" i="16"/>
  <c r="I47" i="16"/>
  <c r="I49" i="16"/>
  <c r="I59" i="16"/>
  <c r="H21" i="16"/>
  <c r="H22" i="16"/>
  <c r="H23" i="16"/>
  <c r="H24" i="16"/>
  <c r="J25" i="16"/>
  <c r="H26" i="16"/>
  <c r="H28" i="16"/>
  <c r="H29" i="16"/>
  <c r="J30" i="16"/>
  <c r="H31" i="16"/>
  <c r="H32" i="16"/>
  <c r="J34" i="16"/>
  <c r="J35" i="16"/>
  <c r="J36" i="16"/>
  <c r="J37" i="16"/>
  <c r="H38" i="16"/>
  <c r="H39" i="16"/>
  <c r="H40" i="16"/>
  <c r="H41" i="16"/>
  <c r="H42" i="16"/>
  <c r="H43" i="16"/>
  <c r="H44" i="16"/>
  <c r="E129" i="13"/>
  <c r="F129" i="13"/>
  <c r="G129" i="13"/>
  <c r="J129" i="13"/>
  <c r="E118" i="13"/>
  <c r="F118" i="13"/>
  <c r="G118" i="13"/>
  <c r="E119" i="13"/>
  <c r="F119" i="13"/>
  <c r="G119" i="13"/>
  <c r="E120" i="13"/>
  <c r="F120" i="13"/>
  <c r="G120" i="13"/>
  <c r="J120" i="13"/>
  <c r="E121" i="13"/>
  <c r="F121" i="13"/>
  <c r="E122" i="13"/>
  <c r="F122" i="13"/>
  <c r="G122" i="13"/>
  <c r="J122" i="13"/>
  <c r="E123" i="13"/>
  <c r="F123" i="13"/>
  <c r="G123" i="13"/>
  <c r="J123" i="13"/>
  <c r="E124" i="13"/>
  <c r="F124" i="13"/>
  <c r="G124" i="13"/>
  <c r="J124" i="13"/>
  <c r="E125" i="13"/>
  <c r="F125" i="13"/>
  <c r="G125" i="13"/>
  <c r="J125" i="13"/>
  <c r="E126" i="13"/>
  <c r="F126" i="13"/>
  <c r="G126" i="13"/>
  <c r="J126" i="13"/>
  <c r="E127" i="13"/>
  <c r="F127" i="13"/>
  <c r="G127" i="13"/>
  <c r="K127" i="13"/>
  <c r="E128" i="13"/>
  <c r="F128" i="13"/>
  <c r="G128" i="13"/>
  <c r="K128" i="13"/>
  <c r="E130" i="13"/>
  <c r="F130" i="13"/>
  <c r="G130" i="13"/>
  <c r="J130" i="13"/>
  <c r="D9" i="13"/>
  <c r="C9" i="13"/>
  <c r="D11" i="13"/>
  <c r="P34" i="13" s="1"/>
  <c r="S34" i="13" s="1"/>
  <c r="D12" i="13"/>
  <c r="D13" i="13"/>
  <c r="Q129" i="13"/>
  <c r="E94" i="13"/>
  <c r="F94" i="13"/>
  <c r="G94" i="13"/>
  <c r="K94" i="13"/>
  <c r="Q94" i="13"/>
  <c r="E111" i="13"/>
  <c r="F111" i="13"/>
  <c r="G111" i="13"/>
  <c r="J111" i="13"/>
  <c r="E89" i="13"/>
  <c r="F89" i="13"/>
  <c r="E102" i="13"/>
  <c r="F102" i="13"/>
  <c r="G102" i="13"/>
  <c r="K102" i="13"/>
  <c r="E109" i="13"/>
  <c r="F109" i="13"/>
  <c r="E97" i="13"/>
  <c r="F97" i="13"/>
  <c r="G97" i="13"/>
  <c r="E110" i="13"/>
  <c r="F110" i="13"/>
  <c r="G110" i="13"/>
  <c r="K110" i="13"/>
  <c r="E113" i="13"/>
  <c r="F113" i="13"/>
  <c r="G113" i="13"/>
  <c r="E114" i="13"/>
  <c r="F114" i="13"/>
  <c r="G114" i="13"/>
  <c r="K114" i="13"/>
  <c r="E115" i="13"/>
  <c r="F115" i="13"/>
  <c r="G115" i="13"/>
  <c r="K115" i="13"/>
  <c r="E116" i="13"/>
  <c r="F116" i="13"/>
  <c r="E112" i="13"/>
  <c r="F112" i="13"/>
  <c r="G112" i="13"/>
  <c r="J112" i="13"/>
  <c r="E59" i="13"/>
  <c r="F59" i="13"/>
  <c r="G59" i="13"/>
  <c r="K59" i="13"/>
  <c r="E27" i="13"/>
  <c r="F27" i="13"/>
  <c r="G27" i="13"/>
  <c r="J27" i="13"/>
  <c r="Q27" i="13"/>
  <c r="F16" i="13"/>
  <c r="F17" i="13" s="1"/>
  <c r="G48" i="15"/>
  <c r="C48" i="15"/>
  <c r="E48" i="15"/>
  <c r="G47" i="15"/>
  <c r="C47" i="15"/>
  <c r="E47" i="15"/>
  <c r="G46" i="15"/>
  <c r="C46" i="15"/>
  <c r="E46" i="15"/>
  <c r="G45" i="15"/>
  <c r="C45" i="15"/>
  <c r="E45" i="15"/>
  <c r="G44" i="15"/>
  <c r="C44" i="15"/>
  <c r="E44" i="15"/>
  <c r="G43" i="15"/>
  <c r="C43" i="15"/>
  <c r="E43" i="15"/>
  <c r="G42" i="15"/>
  <c r="C42" i="15"/>
  <c r="E42" i="15"/>
  <c r="G41" i="15"/>
  <c r="C41" i="15"/>
  <c r="E41" i="15"/>
  <c r="G40" i="15"/>
  <c r="C40" i="15"/>
  <c r="E40" i="15"/>
  <c r="G39" i="15"/>
  <c r="C39" i="15"/>
  <c r="E39" i="15"/>
  <c r="G53" i="15"/>
  <c r="C53" i="15"/>
  <c r="E53" i="15"/>
  <c r="G52" i="15"/>
  <c r="C52" i="15"/>
  <c r="E52" i="15"/>
  <c r="G51" i="15"/>
  <c r="C51" i="15"/>
  <c r="E51" i="15"/>
  <c r="G38" i="15"/>
  <c r="C38" i="15"/>
  <c r="E38" i="15"/>
  <c r="G37" i="15"/>
  <c r="C37" i="15"/>
  <c r="E37" i="15"/>
  <c r="G36" i="15"/>
  <c r="C36" i="15"/>
  <c r="E36" i="15"/>
  <c r="G35" i="15"/>
  <c r="C35" i="15"/>
  <c r="E35" i="15"/>
  <c r="G34" i="15"/>
  <c r="C34" i="15"/>
  <c r="E34" i="15"/>
  <c r="G33" i="15"/>
  <c r="C33" i="15"/>
  <c r="E33" i="15"/>
  <c r="G32" i="15"/>
  <c r="C32" i="15"/>
  <c r="E32" i="15"/>
  <c r="G31" i="15"/>
  <c r="C31" i="15"/>
  <c r="E31" i="15"/>
  <c r="G50" i="15"/>
  <c r="C50" i="15"/>
  <c r="E50" i="15"/>
  <c r="G30" i="15"/>
  <c r="C30" i="15"/>
  <c r="E30" i="15"/>
  <c r="G49" i="15"/>
  <c r="C49" i="15"/>
  <c r="E49" i="15"/>
  <c r="G29" i="15"/>
  <c r="C29" i="15"/>
  <c r="E29" i="15"/>
  <c r="G28" i="15"/>
  <c r="C28" i="15"/>
  <c r="E28" i="15"/>
  <c r="E88" i="13"/>
  <c r="F88" i="13"/>
  <c r="G27" i="15"/>
  <c r="C27" i="15"/>
  <c r="E27" i="15"/>
  <c r="E87" i="13"/>
  <c r="G26" i="15"/>
  <c r="C26" i="15"/>
  <c r="E26" i="15"/>
  <c r="E86" i="13"/>
  <c r="F86" i="13"/>
  <c r="G86" i="13"/>
  <c r="G25" i="15"/>
  <c r="C25" i="15"/>
  <c r="E25" i="15"/>
  <c r="E85" i="13"/>
  <c r="G24" i="15"/>
  <c r="C24" i="15"/>
  <c r="E24" i="15"/>
  <c r="E84" i="13"/>
  <c r="F84" i="13"/>
  <c r="G23" i="15"/>
  <c r="C23" i="15"/>
  <c r="E23" i="15"/>
  <c r="E83" i="13"/>
  <c r="G22" i="15"/>
  <c r="C22" i="15"/>
  <c r="E22" i="15"/>
  <c r="E82" i="13"/>
  <c r="F82" i="13"/>
  <c r="G82" i="13"/>
  <c r="G21" i="15"/>
  <c r="C21" i="15"/>
  <c r="E21" i="15"/>
  <c r="E81" i="13"/>
  <c r="G20" i="15"/>
  <c r="C20" i="15"/>
  <c r="E20" i="15"/>
  <c r="E80" i="13"/>
  <c r="F80" i="13"/>
  <c r="G19" i="15"/>
  <c r="C19" i="15"/>
  <c r="E19" i="15"/>
  <c r="E79" i="13"/>
  <c r="G18" i="15"/>
  <c r="C18" i="15"/>
  <c r="E18" i="15"/>
  <c r="E78" i="13"/>
  <c r="F78" i="13"/>
  <c r="G78" i="13"/>
  <c r="G17" i="15"/>
  <c r="C17" i="15"/>
  <c r="E17" i="15"/>
  <c r="E77" i="13"/>
  <c r="G16" i="15"/>
  <c r="C16" i="15"/>
  <c r="E16" i="15"/>
  <c r="E69" i="13"/>
  <c r="F69" i="13"/>
  <c r="G15" i="15"/>
  <c r="C15" i="15"/>
  <c r="E15" i="15"/>
  <c r="E68" i="13"/>
  <c r="G14" i="15"/>
  <c r="C14" i="15"/>
  <c r="E14" i="15"/>
  <c r="E67" i="13"/>
  <c r="F67" i="13"/>
  <c r="G13" i="15"/>
  <c r="C13" i="15"/>
  <c r="E13" i="15"/>
  <c r="E66" i="13"/>
  <c r="G12" i="15"/>
  <c r="C12" i="15"/>
  <c r="E12" i="15"/>
  <c r="E65" i="13"/>
  <c r="F65" i="13"/>
  <c r="G11" i="15"/>
  <c r="C11" i="15"/>
  <c r="E11" i="15"/>
  <c r="E49" i="13"/>
  <c r="H48" i="15"/>
  <c r="D48" i="15"/>
  <c r="B48" i="15"/>
  <c r="A48" i="15"/>
  <c r="H47" i="15"/>
  <c r="B47" i="15"/>
  <c r="D47" i="15"/>
  <c r="A47" i="15"/>
  <c r="H46" i="15"/>
  <c r="D46" i="15"/>
  <c r="B46" i="15"/>
  <c r="A46" i="15"/>
  <c r="H45" i="15"/>
  <c r="B45" i="15"/>
  <c r="D45" i="15"/>
  <c r="A45" i="15"/>
  <c r="H44" i="15"/>
  <c r="D44" i="15"/>
  <c r="B44" i="15"/>
  <c r="A44" i="15"/>
  <c r="H43" i="15"/>
  <c r="B43" i="15"/>
  <c r="D43" i="15"/>
  <c r="A43" i="15"/>
  <c r="H42" i="15"/>
  <c r="D42" i="15"/>
  <c r="B42" i="15"/>
  <c r="A42" i="15"/>
  <c r="H41" i="15"/>
  <c r="B41" i="15"/>
  <c r="D41" i="15"/>
  <c r="A41" i="15"/>
  <c r="H40" i="15"/>
  <c r="D40" i="15"/>
  <c r="B40" i="15"/>
  <c r="A40" i="15"/>
  <c r="H39" i="15"/>
  <c r="B39" i="15"/>
  <c r="D39" i="15"/>
  <c r="A39" i="15"/>
  <c r="H53" i="15"/>
  <c r="D53" i="15"/>
  <c r="B53" i="15"/>
  <c r="A53" i="15"/>
  <c r="H52" i="15"/>
  <c r="B52" i="15"/>
  <c r="D52" i="15"/>
  <c r="A52" i="15"/>
  <c r="H51" i="15"/>
  <c r="D51" i="15"/>
  <c r="B51" i="15"/>
  <c r="A51" i="15"/>
  <c r="H38" i="15"/>
  <c r="B38" i="15"/>
  <c r="D38" i="15"/>
  <c r="A38" i="15"/>
  <c r="H37" i="15"/>
  <c r="D37" i="15"/>
  <c r="B37" i="15"/>
  <c r="A37" i="15"/>
  <c r="H36" i="15"/>
  <c r="B36" i="15"/>
  <c r="D36" i="15"/>
  <c r="A36" i="15"/>
  <c r="H35" i="15"/>
  <c r="D35" i="15"/>
  <c r="B35" i="15"/>
  <c r="A35" i="15"/>
  <c r="H34" i="15"/>
  <c r="B34" i="15"/>
  <c r="D34" i="15"/>
  <c r="A34" i="15"/>
  <c r="H33" i="15"/>
  <c r="D33" i="15"/>
  <c r="B33" i="15"/>
  <c r="A33" i="15"/>
  <c r="H32" i="15"/>
  <c r="B32" i="15"/>
  <c r="D32" i="15"/>
  <c r="A32" i="15"/>
  <c r="H31" i="15"/>
  <c r="D31" i="15"/>
  <c r="B31" i="15"/>
  <c r="A31" i="15"/>
  <c r="H50" i="15"/>
  <c r="B50" i="15"/>
  <c r="D50" i="15"/>
  <c r="A50" i="15"/>
  <c r="H30" i="15"/>
  <c r="D30" i="15"/>
  <c r="B30" i="15"/>
  <c r="A30" i="15"/>
  <c r="H49" i="15"/>
  <c r="B49" i="15"/>
  <c r="D49" i="15"/>
  <c r="A49" i="15"/>
  <c r="H29" i="15"/>
  <c r="D29" i="15"/>
  <c r="B29" i="15"/>
  <c r="A29" i="15"/>
  <c r="H28" i="15"/>
  <c r="B28" i="15"/>
  <c r="D28" i="15"/>
  <c r="A28" i="15"/>
  <c r="H27" i="15"/>
  <c r="D27" i="15"/>
  <c r="B27" i="15"/>
  <c r="A27" i="15"/>
  <c r="H26" i="15"/>
  <c r="B26" i="15"/>
  <c r="D26" i="15"/>
  <c r="A26" i="15"/>
  <c r="H25" i="15"/>
  <c r="D25" i="15"/>
  <c r="B25" i="15"/>
  <c r="A25" i="15"/>
  <c r="H24" i="15"/>
  <c r="B24" i="15"/>
  <c r="D24" i="15"/>
  <c r="A24" i="15"/>
  <c r="H23" i="15"/>
  <c r="D23" i="15"/>
  <c r="B23" i="15"/>
  <c r="A23" i="15"/>
  <c r="H22" i="15"/>
  <c r="B22" i="15"/>
  <c r="D22" i="15"/>
  <c r="A22" i="15"/>
  <c r="H21" i="15"/>
  <c r="D21" i="15"/>
  <c r="B21" i="15"/>
  <c r="A21" i="15"/>
  <c r="H20" i="15"/>
  <c r="B20" i="15"/>
  <c r="D20" i="15"/>
  <c r="A20" i="15"/>
  <c r="H19" i="15"/>
  <c r="D19" i="15"/>
  <c r="B19" i="15"/>
  <c r="A19" i="15"/>
  <c r="H18" i="15"/>
  <c r="B18" i="15"/>
  <c r="D18" i="15"/>
  <c r="A18" i="15"/>
  <c r="H17" i="15"/>
  <c r="D17" i="15"/>
  <c r="B17" i="15"/>
  <c r="A17" i="15"/>
  <c r="H16" i="15"/>
  <c r="B16" i="15"/>
  <c r="D16" i="15"/>
  <c r="A16" i="15"/>
  <c r="H15" i="15"/>
  <c r="D15" i="15"/>
  <c r="B15" i="15"/>
  <c r="A15" i="15"/>
  <c r="H14" i="15"/>
  <c r="B14" i="15"/>
  <c r="D14" i="15"/>
  <c r="A14" i="15"/>
  <c r="H13" i="15"/>
  <c r="D13" i="15"/>
  <c r="B13" i="15"/>
  <c r="A13" i="15"/>
  <c r="H12" i="15"/>
  <c r="B12" i="15"/>
  <c r="D12" i="15"/>
  <c r="A12" i="15"/>
  <c r="H11" i="15"/>
  <c r="D11" i="15"/>
  <c r="B11" i="15"/>
  <c r="A11" i="15"/>
  <c r="F66" i="13"/>
  <c r="G66" i="13"/>
  <c r="K66" i="13"/>
  <c r="F68" i="13"/>
  <c r="G68" i="13"/>
  <c r="K68" i="13"/>
  <c r="F77" i="13"/>
  <c r="G77" i="13"/>
  <c r="F79" i="13"/>
  <c r="G79" i="13"/>
  <c r="F81" i="13"/>
  <c r="G81" i="13"/>
  <c r="F83" i="13"/>
  <c r="G83" i="13"/>
  <c r="F85" i="13"/>
  <c r="G85" i="13"/>
  <c r="F87" i="13"/>
  <c r="G87" i="13"/>
  <c r="Q130" i="13"/>
  <c r="E104" i="7"/>
  <c r="F104" i="7"/>
  <c r="E9" i="7"/>
  <c r="D9" i="7"/>
  <c r="E46" i="7"/>
  <c r="F46" i="7"/>
  <c r="E47" i="7"/>
  <c r="F47" i="7"/>
  <c r="G47" i="7"/>
  <c r="I47" i="7"/>
  <c r="E48" i="7"/>
  <c r="F48" i="7"/>
  <c r="E49" i="7"/>
  <c r="F49" i="7"/>
  <c r="G49" i="7"/>
  <c r="E50" i="7"/>
  <c r="F50" i="7"/>
  <c r="G50" i="7"/>
  <c r="I50" i="7"/>
  <c r="E51" i="7"/>
  <c r="F51" i="7"/>
  <c r="E52" i="7"/>
  <c r="F52" i="7"/>
  <c r="E53" i="7"/>
  <c r="F53" i="7"/>
  <c r="E54" i="7"/>
  <c r="F54" i="7"/>
  <c r="G54" i="7"/>
  <c r="I54" i="7"/>
  <c r="E55" i="7"/>
  <c r="F55" i="7"/>
  <c r="E56" i="7"/>
  <c r="F56" i="7"/>
  <c r="G56" i="7"/>
  <c r="I56" i="7"/>
  <c r="E57" i="7"/>
  <c r="F57" i="7"/>
  <c r="G57" i="7"/>
  <c r="I57" i="7"/>
  <c r="E58" i="7"/>
  <c r="F58" i="7"/>
  <c r="G58" i="7"/>
  <c r="I58" i="7"/>
  <c r="E59" i="7"/>
  <c r="F59" i="7"/>
  <c r="G59" i="7"/>
  <c r="E60" i="7"/>
  <c r="F60" i="7"/>
  <c r="E61" i="7"/>
  <c r="F61" i="7"/>
  <c r="E62" i="7"/>
  <c r="F62" i="7"/>
  <c r="E63" i="7"/>
  <c r="F63" i="7"/>
  <c r="G63" i="7"/>
  <c r="E64" i="7"/>
  <c r="F64" i="7"/>
  <c r="G64" i="7"/>
  <c r="E65" i="7"/>
  <c r="F65" i="7"/>
  <c r="G65" i="7"/>
  <c r="E66" i="7"/>
  <c r="F66" i="7"/>
  <c r="G66" i="7"/>
  <c r="E67" i="7"/>
  <c r="F67" i="7"/>
  <c r="G67" i="7"/>
  <c r="E68" i="7"/>
  <c r="F68" i="7"/>
  <c r="G68" i="7"/>
  <c r="I68" i="7"/>
  <c r="E69" i="7"/>
  <c r="F69" i="7"/>
  <c r="E70" i="7"/>
  <c r="F70" i="7"/>
  <c r="G70" i="7"/>
  <c r="I70" i="7"/>
  <c r="E71" i="7"/>
  <c r="F71" i="7"/>
  <c r="E72" i="7"/>
  <c r="F72" i="7"/>
  <c r="G72" i="7"/>
  <c r="E73" i="7"/>
  <c r="F73" i="7"/>
  <c r="G73" i="7"/>
  <c r="E74" i="7"/>
  <c r="F74" i="7"/>
  <c r="G74" i="7"/>
  <c r="E75" i="7"/>
  <c r="F75" i="7"/>
  <c r="G75" i="7"/>
  <c r="E76" i="7"/>
  <c r="F76" i="7"/>
  <c r="G76" i="7"/>
  <c r="E77" i="7"/>
  <c r="F77" i="7"/>
  <c r="G77" i="7"/>
  <c r="E78" i="7"/>
  <c r="F78" i="7"/>
  <c r="G78" i="7"/>
  <c r="E79" i="7"/>
  <c r="F79" i="7"/>
  <c r="G79" i="7"/>
  <c r="E80" i="7"/>
  <c r="F80" i="7"/>
  <c r="G80" i="7"/>
  <c r="E81" i="7"/>
  <c r="F81" i="7"/>
  <c r="G81" i="7"/>
  <c r="E82" i="7"/>
  <c r="F82" i="7"/>
  <c r="G82" i="7"/>
  <c r="E83" i="7"/>
  <c r="F83" i="7"/>
  <c r="G83" i="7"/>
  <c r="E84" i="7"/>
  <c r="F84" i="7"/>
  <c r="G84" i="7"/>
  <c r="E85" i="7"/>
  <c r="F85" i="7"/>
  <c r="E86" i="7"/>
  <c r="F86" i="7"/>
  <c r="E87" i="7"/>
  <c r="F87" i="7"/>
  <c r="E88" i="7"/>
  <c r="F88" i="7"/>
  <c r="E89" i="7"/>
  <c r="F89" i="7"/>
  <c r="G89" i="7"/>
  <c r="E90" i="7"/>
  <c r="F90" i="7"/>
  <c r="G90" i="7"/>
  <c r="I90" i="7"/>
  <c r="E91" i="7"/>
  <c r="F91" i="7"/>
  <c r="G91" i="7"/>
  <c r="E92" i="7"/>
  <c r="F92" i="7"/>
  <c r="G92" i="7"/>
  <c r="E93" i="7"/>
  <c r="F93" i="7"/>
  <c r="E94" i="7"/>
  <c r="F94" i="7"/>
  <c r="E95" i="7"/>
  <c r="F95" i="7"/>
  <c r="E96" i="7"/>
  <c r="F96" i="7"/>
  <c r="G96" i="7"/>
  <c r="E97" i="7"/>
  <c r="F97" i="7"/>
  <c r="G97" i="7"/>
  <c r="E98" i="7"/>
  <c r="F98" i="7"/>
  <c r="G98" i="7"/>
  <c r="E99" i="7"/>
  <c r="F99" i="7"/>
  <c r="G99" i="7"/>
  <c r="E100" i="7"/>
  <c r="F100" i="7"/>
  <c r="G100" i="7"/>
  <c r="E101" i="7"/>
  <c r="F101" i="7"/>
  <c r="G101" i="7"/>
  <c r="E102" i="7"/>
  <c r="F102" i="7"/>
  <c r="G102" i="7"/>
  <c r="E103" i="7"/>
  <c r="F103" i="7"/>
  <c r="G103" i="7"/>
  <c r="D11" i="7"/>
  <c r="D12" i="7"/>
  <c r="P76" i="7" s="1"/>
  <c r="R76" i="7" s="1"/>
  <c r="T76" i="7" s="1"/>
  <c r="D13" i="7"/>
  <c r="Q104" i="7"/>
  <c r="E33" i="7"/>
  <c r="F33" i="7"/>
  <c r="G33" i="7"/>
  <c r="H33" i="7"/>
  <c r="Q128" i="13"/>
  <c r="B10" i="14"/>
  <c r="B10" i="11"/>
  <c r="F11" i="9"/>
  <c r="F12" i="9"/>
  <c r="U107" i="9" s="1"/>
  <c r="F13" i="9"/>
  <c r="F14" i="9"/>
  <c r="F15" i="9"/>
  <c r="F16" i="9"/>
  <c r="V87" i="9" s="1"/>
  <c r="E45" i="9"/>
  <c r="F45" i="9"/>
  <c r="G45" i="9"/>
  <c r="N45" i="9"/>
  <c r="E46" i="9"/>
  <c r="F46" i="9"/>
  <c r="E47" i="9"/>
  <c r="F47" i="9"/>
  <c r="E48" i="9"/>
  <c r="F48" i="9"/>
  <c r="E49" i="9"/>
  <c r="F49" i="9"/>
  <c r="G49" i="9"/>
  <c r="E27" i="9"/>
  <c r="F27" i="9"/>
  <c r="G27" i="9"/>
  <c r="N27" i="9"/>
  <c r="E68" i="9"/>
  <c r="F68" i="9"/>
  <c r="G68" i="9"/>
  <c r="N68" i="9"/>
  <c r="E69" i="9"/>
  <c r="F69" i="9"/>
  <c r="E70" i="9"/>
  <c r="F70" i="9"/>
  <c r="E71" i="9"/>
  <c r="F71" i="9"/>
  <c r="E85" i="9"/>
  <c r="F85" i="9"/>
  <c r="G85" i="9"/>
  <c r="N85" i="9"/>
  <c r="E86" i="9"/>
  <c r="F86" i="9"/>
  <c r="G86" i="9"/>
  <c r="N86" i="9"/>
  <c r="E87" i="9"/>
  <c r="F87" i="9"/>
  <c r="G87" i="9"/>
  <c r="E88" i="9"/>
  <c r="F88" i="9"/>
  <c r="E90" i="9"/>
  <c r="F90" i="9"/>
  <c r="G90" i="9"/>
  <c r="E105" i="9"/>
  <c r="F105" i="9"/>
  <c r="G105" i="9"/>
  <c r="N105" i="9"/>
  <c r="E106" i="9"/>
  <c r="F106" i="9"/>
  <c r="E107" i="9"/>
  <c r="F107" i="9"/>
  <c r="E52" i="9"/>
  <c r="F52" i="9"/>
  <c r="E53" i="9"/>
  <c r="F53" i="9"/>
  <c r="E54" i="9"/>
  <c r="F54" i="9"/>
  <c r="G54" i="9"/>
  <c r="N54" i="9"/>
  <c r="E55" i="9"/>
  <c r="F55" i="9"/>
  <c r="E56" i="9"/>
  <c r="F56" i="9"/>
  <c r="E57" i="9"/>
  <c r="F57" i="9"/>
  <c r="E58" i="9"/>
  <c r="F58" i="9"/>
  <c r="G58" i="9"/>
  <c r="N58" i="9"/>
  <c r="E60" i="9"/>
  <c r="F60" i="9"/>
  <c r="G60" i="9"/>
  <c r="E61" i="9"/>
  <c r="F61" i="9"/>
  <c r="E62" i="9"/>
  <c r="F62" i="9"/>
  <c r="E51" i="9"/>
  <c r="F51" i="9"/>
  <c r="G51" i="9"/>
  <c r="E50" i="9"/>
  <c r="F50" i="9"/>
  <c r="G50" i="9"/>
  <c r="N50" i="9"/>
  <c r="E110" i="9"/>
  <c r="F110" i="9"/>
  <c r="G110" i="9"/>
  <c r="G62" i="9"/>
  <c r="N62" i="9"/>
  <c r="G88" i="9"/>
  <c r="N88" i="9"/>
  <c r="E59" i="9"/>
  <c r="F59" i="9"/>
  <c r="E63" i="9"/>
  <c r="F63" i="9"/>
  <c r="E64" i="9"/>
  <c r="F64" i="9"/>
  <c r="G64" i="9"/>
  <c r="E65" i="9"/>
  <c r="F65" i="9"/>
  <c r="G65" i="9"/>
  <c r="E66" i="9"/>
  <c r="F66" i="9"/>
  <c r="G66" i="9"/>
  <c r="E67" i="9"/>
  <c r="F67" i="9"/>
  <c r="G67" i="9"/>
  <c r="E72" i="9"/>
  <c r="F72" i="9"/>
  <c r="G72" i="9"/>
  <c r="E73" i="9"/>
  <c r="F73" i="9"/>
  <c r="G73" i="9"/>
  <c r="E74" i="9"/>
  <c r="F74" i="9"/>
  <c r="G74" i="9"/>
  <c r="E75" i="9"/>
  <c r="F75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E81" i="9"/>
  <c r="F81" i="9"/>
  <c r="G81" i="9"/>
  <c r="E82" i="9"/>
  <c r="F82" i="9"/>
  <c r="G82" i="9"/>
  <c r="E83" i="9"/>
  <c r="F83" i="9"/>
  <c r="G83" i="9"/>
  <c r="E84" i="9"/>
  <c r="F84" i="9"/>
  <c r="G84" i="9"/>
  <c r="E89" i="9"/>
  <c r="F89" i="9"/>
  <c r="E91" i="9"/>
  <c r="F91" i="9"/>
  <c r="E92" i="9"/>
  <c r="F92" i="9"/>
  <c r="G92" i="9"/>
  <c r="E93" i="9"/>
  <c r="F93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E101" i="9"/>
  <c r="F101" i="9"/>
  <c r="G101" i="9"/>
  <c r="E102" i="9"/>
  <c r="F102" i="9"/>
  <c r="G102" i="9"/>
  <c r="E103" i="9"/>
  <c r="F103" i="9"/>
  <c r="G103" i="9"/>
  <c r="E104" i="9"/>
  <c r="F104" i="9"/>
  <c r="G104" i="9"/>
  <c r="E108" i="9"/>
  <c r="F108" i="9"/>
  <c r="E109" i="9"/>
  <c r="F109" i="9"/>
  <c r="G109" i="9"/>
  <c r="E111" i="9"/>
  <c r="F111" i="9"/>
  <c r="G111" i="9"/>
  <c r="E112" i="9"/>
  <c r="F112" i="9"/>
  <c r="G112" i="9"/>
  <c r="G2" i="9"/>
  <c r="F2" i="9"/>
  <c r="Q27" i="9"/>
  <c r="E28" i="9"/>
  <c r="F28" i="9"/>
  <c r="Q45" i="9"/>
  <c r="Q46" i="9"/>
  <c r="Q47" i="9"/>
  <c r="Q48" i="9"/>
  <c r="Q50" i="9"/>
  <c r="N51" i="9"/>
  <c r="Q51" i="9"/>
  <c r="Q52" i="9"/>
  <c r="Q53" i="9"/>
  <c r="Q54" i="9"/>
  <c r="Q55" i="9"/>
  <c r="Q56" i="9"/>
  <c r="Q57" i="9"/>
  <c r="Q58" i="9"/>
  <c r="N60" i="9"/>
  <c r="Q60" i="9"/>
  <c r="Q61" i="9"/>
  <c r="Q62" i="9"/>
  <c r="Q68" i="9"/>
  <c r="Q69" i="9"/>
  <c r="Q70" i="9"/>
  <c r="Q71" i="9"/>
  <c r="Q85" i="9"/>
  <c r="Q86" i="9"/>
  <c r="N87" i="9"/>
  <c r="Q87" i="9"/>
  <c r="Q88" i="9"/>
  <c r="N90" i="9"/>
  <c r="Q90" i="9"/>
  <c r="Q105" i="9"/>
  <c r="Q106" i="9"/>
  <c r="Q107" i="9"/>
  <c r="E45" i="7"/>
  <c r="F45" i="7"/>
  <c r="E27" i="7"/>
  <c r="F27" i="7"/>
  <c r="P27" i="7"/>
  <c r="R27" i="7" s="1"/>
  <c r="T27" i="7" s="1"/>
  <c r="G27" i="7"/>
  <c r="I27" i="7"/>
  <c r="G45" i="7"/>
  <c r="I45" i="7"/>
  <c r="Q27" i="7"/>
  <c r="Q45" i="7"/>
  <c r="Q46" i="7"/>
  <c r="Q47" i="7"/>
  <c r="Q48" i="7"/>
  <c r="Q50" i="7"/>
  <c r="Q51" i="7"/>
  <c r="Q52" i="7"/>
  <c r="Q53" i="7"/>
  <c r="Q54" i="7"/>
  <c r="Q55" i="7"/>
  <c r="Q56" i="7"/>
  <c r="Q57" i="7"/>
  <c r="Q58" i="7"/>
  <c r="Q60" i="7"/>
  <c r="Q61" i="7"/>
  <c r="Q62" i="7"/>
  <c r="Q68" i="7"/>
  <c r="Q69" i="7"/>
  <c r="Q70" i="7"/>
  <c r="Q71" i="7"/>
  <c r="Q85" i="7"/>
  <c r="Q86" i="7"/>
  <c r="Q87" i="7"/>
  <c r="Q88" i="7"/>
  <c r="Q90" i="7"/>
  <c r="Q93" i="7"/>
  <c r="Q94" i="7"/>
  <c r="Q95" i="7"/>
  <c r="E44" i="13"/>
  <c r="F44" i="13"/>
  <c r="Q44" i="13"/>
  <c r="E45" i="13"/>
  <c r="F45" i="13"/>
  <c r="Q45" i="13"/>
  <c r="E46" i="13"/>
  <c r="F46" i="13"/>
  <c r="Q46" i="13"/>
  <c r="E47" i="13"/>
  <c r="F47" i="13"/>
  <c r="G47" i="13"/>
  <c r="J47" i="13"/>
  <c r="Q47" i="13"/>
  <c r="E48" i="13"/>
  <c r="F48" i="13"/>
  <c r="Q48" i="13"/>
  <c r="F49" i="13"/>
  <c r="G49" i="13"/>
  <c r="I49" i="13"/>
  <c r="Q49" i="13"/>
  <c r="E50" i="13"/>
  <c r="F50" i="13"/>
  <c r="G50" i="13"/>
  <c r="J50" i="13"/>
  <c r="Q50" i="13"/>
  <c r="E51" i="13"/>
  <c r="F51" i="13"/>
  <c r="Q51" i="13"/>
  <c r="E52" i="13"/>
  <c r="F52" i="13"/>
  <c r="Q52" i="13"/>
  <c r="E53" i="13"/>
  <c r="F53" i="13"/>
  <c r="Q53" i="13"/>
  <c r="E54" i="13"/>
  <c r="F54" i="13"/>
  <c r="G54" i="13"/>
  <c r="J54" i="13"/>
  <c r="Q54" i="13"/>
  <c r="E55" i="13"/>
  <c r="F55" i="13"/>
  <c r="Q55" i="13"/>
  <c r="E56" i="13"/>
  <c r="F56" i="13"/>
  <c r="G56" i="13"/>
  <c r="J56" i="13"/>
  <c r="Q56" i="13"/>
  <c r="E57" i="13"/>
  <c r="F57" i="13"/>
  <c r="Q57" i="13"/>
  <c r="E58" i="13"/>
  <c r="F58" i="13"/>
  <c r="G58" i="13"/>
  <c r="J58" i="13"/>
  <c r="Q58" i="13"/>
  <c r="Q59" i="13"/>
  <c r="E60" i="13"/>
  <c r="F60" i="13"/>
  <c r="G60" i="13"/>
  <c r="J60" i="13"/>
  <c r="Q60" i="13"/>
  <c r="E61" i="13"/>
  <c r="F61" i="13"/>
  <c r="Q61" i="13"/>
  <c r="E62" i="13"/>
  <c r="F62" i="13"/>
  <c r="G62" i="13"/>
  <c r="J62" i="13"/>
  <c r="Q62" i="13"/>
  <c r="E63" i="13"/>
  <c r="F63" i="13"/>
  <c r="Q63" i="13"/>
  <c r="E64" i="13"/>
  <c r="F64" i="13"/>
  <c r="Q64" i="13"/>
  <c r="Q65" i="13"/>
  <c r="Q66" i="13"/>
  <c r="Q67" i="13"/>
  <c r="Q68" i="13"/>
  <c r="Q69" i="13"/>
  <c r="E70" i="13"/>
  <c r="F70" i="13"/>
  <c r="Q70" i="13"/>
  <c r="E72" i="13"/>
  <c r="F72" i="13"/>
  <c r="G72" i="13"/>
  <c r="K72" i="13"/>
  <c r="Q72" i="13"/>
  <c r="E71" i="13"/>
  <c r="F71" i="13"/>
  <c r="Q71" i="13"/>
  <c r="E73" i="13"/>
  <c r="F73" i="13"/>
  <c r="G73" i="13"/>
  <c r="J73" i="13"/>
  <c r="Q73" i="13"/>
  <c r="E75" i="13"/>
  <c r="F75" i="13"/>
  <c r="Q75" i="13"/>
  <c r="E90" i="13"/>
  <c r="F90" i="13"/>
  <c r="Q90" i="13"/>
  <c r="E93" i="13"/>
  <c r="F93" i="13"/>
  <c r="Q93" i="13"/>
  <c r="E92" i="13"/>
  <c r="F92" i="13"/>
  <c r="Q92" i="13"/>
  <c r="E95" i="13"/>
  <c r="F95" i="13"/>
  <c r="Q95" i="13"/>
  <c r="E96" i="13"/>
  <c r="F96" i="13"/>
  <c r="G96" i="13"/>
  <c r="J96" i="13"/>
  <c r="Q96" i="13"/>
  <c r="P97" i="13"/>
  <c r="Q97" i="13"/>
  <c r="E98" i="13"/>
  <c r="F98" i="13"/>
  <c r="G98" i="13"/>
  <c r="K98" i="13"/>
  <c r="Q98" i="13"/>
  <c r="E99" i="13"/>
  <c r="F99" i="13"/>
  <c r="Q99" i="13"/>
  <c r="E100" i="13"/>
  <c r="F100" i="13"/>
  <c r="G100" i="13"/>
  <c r="J100" i="13"/>
  <c r="Q100" i="13"/>
  <c r="E106" i="13"/>
  <c r="F106" i="13"/>
  <c r="Q106" i="13"/>
  <c r="E107" i="13"/>
  <c r="F107" i="13"/>
  <c r="G107" i="13"/>
  <c r="J107" i="13"/>
  <c r="Q107" i="13"/>
  <c r="E108" i="13"/>
  <c r="F108" i="13"/>
  <c r="Q108" i="13"/>
  <c r="E26" i="8"/>
  <c r="F26" i="8"/>
  <c r="G26" i="8"/>
  <c r="N26" i="8"/>
  <c r="E27" i="8"/>
  <c r="F27" i="8"/>
  <c r="G27" i="8"/>
  <c r="N27" i="8"/>
  <c r="E28" i="8"/>
  <c r="F28" i="8"/>
  <c r="G28" i="8"/>
  <c r="N28" i="8"/>
  <c r="E29" i="8"/>
  <c r="F29" i="8"/>
  <c r="G29" i="8"/>
  <c r="N29" i="8"/>
  <c r="E30" i="8"/>
  <c r="F30" i="8"/>
  <c r="G30" i="8"/>
  <c r="N30" i="8"/>
  <c r="E31" i="8"/>
  <c r="F31" i="8"/>
  <c r="G31" i="8"/>
  <c r="N31" i="8"/>
  <c r="E32" i="8"/>
  <c r="F32" i="8"/>
  <c r="G32" i="8"/>
  <c r="N32" i="8"/>
  <c r="E33" i="8"/>
  <c r="F33" i="8"/>
  <c r="G33" i="8"/>
  <c r="N33" i="8"/>
  <c r="E34" i="8"/>
  <c r="F34" i="8"/>
  <c r="G34" i="8"/>
  <c r="N34" i="8"/>
  <c r="E35" i="8"/>
  <c r="F35" i="8"/>
  <c r="G35" i="8"/>
  <c r="N35" i="8"/>
  <c r="E36" i="8"/>
  <c r="F36" i="8"/>
  <c r="G36" i="8"/>
  <c r="N36" i="8"/>
  <c r="E37" i="8"/>
  <c r="F37" i="8"/>
  <c r="G37" i="8"/>
  <c r="N37" i="8"/>
  <c r="E38" i="8"/>
  <c r="F38" i="8"/>
  <c r="G38" i="8"/>
  <c r="N38" i="8"/>
  <c r="E39" i="8"/>
  <c r="F39" i="8"/>
  <c r="G39" i="8"/>
  <c r="N39" i="8"/>
  <c r="E40" i="8"/>
  <c r="F40" i="8"/>
  <c r="G40" i="8"/>
  <c r="N40" i="8"/>
  <c r="E41" i="8"/>
  <c r="F41" i="8"/>
  <c r="G41" i="8"/>
  <c r="N41" i="8"/>
  <c r="E42" i="8"/>
  <c r="F42" i="8"/>
  <c r="G42" i="8"/>
  <c r="N42" i="8"/>
  <c r="E43" i="8"/>
  <c r="F43" i="8"/>
  <c r="G43" i="8"/>
  <c r="N43" i="8"/>
  <c r="E44" i="8"/>
  <c r="F44" i="8"/>
  <c r="G44" i="8"/>
  <c r="N44" i="8"/>
  <c r="E45" i="8"/>
  <c r="F45" i="8"/>
  <c r="G45" i="8"/>
  <c r="N45" i="8"/>
  <c r="E46" i="8"/>
  <c r="F46" i="8"/>
  <c r="G46" i="8"/>
  <c r="N46" i="8"/>
  <c r="E47" i="8"/>
  <c r="F47" i="8"/>
  <c r="G47" i="8"/>
  <c r="N47" i="8"/>
  <c r="E48" i="8"/>
  <c r="F48" i="8"/>
  <c r="G48" i="8"/>
  <c r="N48" i="8"/>
  <c r="E49" i="8"/>
  <c r="F49" i="8"/>
  <c r="G49" i="8"/>
  <c r="N49" i="8"/>
  <c r="F11" i="8"/>
  <c r="F12" i="8"/>
  <c r="F13" i="8"/>
  <c r="F14" i="8"/>
  <c r="F15" i="8"/>
  <c r="F16" i="8"/>
  <c r="Q42" i="8"/>
  <c r="Q43" i="8"/>
  <c r="Q44" i="8"/>
  <c r="Q45" i="8"/>
  <c r="E56" i="8"/>
  <c r="F56" i="8"/>
  <c r="Q56" i="8"/>
  <c r="G56" i="8"/>
  <c r="Q46" i="8"/>
  <c r="E54" i="8"/>
  <c r="F54" i="8"/>
  <c r="G54" i="8"/>
  <c r="Q54" i="8"/>
  <c r="E95" i="8"/>
  <c r="F95" i="8"/>
  <c r="G95" i="8"/>
  <c r="Q95" i="8"/>
  <c r="Q47" i="8"/>
  <c r="Q48" i="8"/>
  <c r="Q49" i="8"/>
  <c r="E50" i="8"/>
  <c r="F50" i="8"/>
  <c r="G50" i="8"/>
  <c r="E51" i="8"/>
  <c r="F51" i="8"/>
  <c r="G51" i="8"/>
  <c r="E52" i="8"/>
  <c r="F52" i="8"/>
  <c r="G52" i="8"/>
  <c r="E53" i="8"/>
  <c r="F53" i="8"/>
  <c r="G53" i="8"/>
  <c r="E55" i="8"/>
  <c r="F55" i="8"/>
  <c r="G55" i="8"/>
  <c r="E57" i="8"/>
  <c r="F57" i="8"/>
  <c r="G57" i="8"/>
  <c r="E58" i="8"/>
  <c r="F58" i="8"/>
  <c r="G58" i="8"/>
  <c r="E59" i="8"/>
  <c r="F59" i="8"/>
  <c r="G59" i="8"/>
  <c r="E60" i="8"/>
  <c r="F60" i="8"/>
  <c r="G60" i="8"/>
  <c r="E61" i="8"/>
  <c r="F61" i="8"/>
  <c r="G61" i="8"/>
  <c r="E62" i="8"/>
  <c r="F62" i="8"/>
  <c r="G62" i="8"/>
  <c r="E63" i="8"/>
  <c r="F63" i="8"/>
  <c r="G63" i="8"/>
  <c r="E64" i="8"/>
  <c r="F64" i="8"/>
  <c r="G64" i="8"/>
  <c r="E65" i="8"/>
  <c r="F65" i="8"/>
  <c r="G65" i="8"/>
  <c r="E66" i="8"/>
  <c r="F66" i="8"/>
  <c r="G66" i="8"/>
  <c r="E67" i="8"/>
  <c r="F67" i="8"/>
  <c r="G67" i="8"/>
  <c r="E68" i="8"/>
  <c r="F68" i="8"/>
  <c r="G68" i="8"/>
  <c r="E69" i="8"/>
  <c r="F69" i="8"/>
  <c r="G69" i="8"/>
  <c r="E70" i="8"/>
  <c r="F70" i="8"/>
  <c r="G70" i="8"/>
  <c r="E71" i="8"/>
  <c r="F71" i="8"/>
  <c r="G71" i="8"/>
  <c r="E72" i="8"/>
  <c r="F72" i="8"/>
  <c r="G72" i="8"/>
  <c r="E73" i="8"/>
  <c r="F73" i="8"/>
  <c r="G73" i="8"/>
  <c r="E74" i="8"/>
  <c r="F74" i="8"/>
  <c r="G74" i="8"/>
  <c r="E75" i="8"/>
  <c r="F75" i="8"/>
  <c r="G75" i="8"/>
  <c r="E76" i="8"/>
  <c r="F76" i="8"/>
  <c r="G76" i="8"/>
  <c r="E77" i="8"/>
  <c r="F77" i="8"/>
  <c r="G77" i="8"/>
  <c r="E78" i="8"/>
  <c r="F78" i="8"/>
  <c r="G78" i="8"/>
  <c r="E79" i="8"/>
  <c r="F79" i="8"/>
  <c r="G79" i="8"/>
  <c r="E80" i="8"/>
  <c r="F80" i="8"/>
  <c r="G80" i="8"/>
  <c r="E81" i="8"/>
  <c r="F81" i="8"/>
  <c r="G81" i="8"/>
  <c r="E82" i="8"/>
  <c r="F82" i="8"/>
  <c r="G82" i="8"/>
  <c r="E83" i="8"/>
  <c r="F83" i="8"/>
  <c r="G83" i="8"/>
  <c r="E84" i="8"/>
  <c r="F84" i="8"/>
  <c r="G84" i="8"/>
  <c r="E85" i="8"/>
  <c r="F85" i="8"/>
  <c r="G85" i="8"/>
  <c r="E86" i="8"/>
  <c r="F86" i="8"/>
  <c r="G86" i="8"/>
  <c r="E87" i="8"/>
  <c r="F87" i="8"/>
  <c r="G87" i="8"/>
  <c r="E88" i="8"/>
  <c r="F88" i="8"/>
  <c r="G88" i="8"/>
  <c r="E89" i="8"/>
  <c r="F89" i="8"/>
  <c r="G89" i="8"/>
  <c r="E90" i="8"/>
  <c r="F90" i="8"/>
  <c r="G90" i="8"/>
  <c r="E91" i="8"/>
  <c r="F91" i="8"/>
  <c r="G91" i="8"/>
  <c r="E92" i="8"/>
  <c r="F92" i="8"/>
  <c r="G92" i="8"/>
  <c r="E93" i="8"/>
  <c r="F93" i="8"/>
  <c r="G93" i="8"/>
  <c r="E94" i="8"/>
  <c r="F94" i="8"/>
  <c r="G94" i="8"/>
  <c r="E96" i="8"/>
  <c r="F96" i="8"/>
  <c r="G96" i="8"/>
  <c r="E97" i="8"/>
  <c r="F97" i="8"/>
  <c r="G97" i="8"/>
  <c r="E98" i="8"/>
  <c r="F98" i="8"/>
  <c r="G98" i="8"/>
  <c r="E99" i="8"/>
  <c r="F99" i="8"/>
  <c r="G99" i="8"/>
  <c r="E100" i="8"/>
  <c r="F100" i="8"/>
  <c r="G100" i="8"/>
  <c r="E101" i="8"/>
  <c r="F101" i="8"/>
  <c r="G101" i="8"/>
  <c r="E102" i="8"/>
  <c r="F102" i="8"/>
  <c r="G102" i="8"/>
  <c r="E103" i="8"/>
  <c r="F103" i="8"/>
  <c r="G103" i="8"/>
  <c r="E104" i="8"/>
  <c r="F104" i="8"/>
  <c r="G104" i="8"/>
  <c r="E105" i="8"/>
  <c r="F105" i="8"/>
  <c r="G105" i="8"/>
  <c r="E106" i="8"/>
  <c r="F106" i="8"/>
  <c r="G106" i="8"/>
  <c r="E107" i="8"/>
  <c r="F107" i="8"/>
  <c r="G107" i="8"/>
  <c r="E108" i="8"/>
  <c r="F108" i="8"/>
  <c r="G108" i="8"/>
  <c r="E109" i="8"/>
  <c r="F109" i="8"/>
  <c r="G109" i="8"/>
  <c r="E110" i="8"/>
  <c r="F110" i="8"/>
  <c r="G110" i="8"/>
  <c r="E111" i="8"/>
  <c r="F111" i="8"/>
  <c r="G111" i="8"/>
  <c r="E112" i="8"/>
  <c r="F112" i="8"/>
  <c r="G112" i="8"/>
  <c r="G2" i="8"/>
  <c r="F2" i="8"/>
  <c r="Q41" i="8"/>
  <c r="Q40" i="8"/>
  <c r="Q39" i="8"/>
  <c r="Q38" i="8"/>
  <c r="Q37" i="8"/>
  <c r="Q36" i="8"/>
  <c r="Q35" i="8"/>
  <c r="Q34" i="8"/>
  <c r="Q33" i="8"/>
  <c r="Q32" i="8"/>
  <c r="Q31" i="8"/>
  <c r="Q30" i="8"/>
  <c r="Q29" i="8"/>
  <c r="Q28" i="8"/>
  <c r="Q27" i="8"/>
  <c r="Q26" i="8"/>
  <c r="E25" i="8"/>
  <c r="F25" i="8"/>
  <c r="G25" i="8"/>
  <c r="N25" i="8"/>
  <c r="Q25" i="8"/>
  <c r="E24" i="8"/>
  <c r="F24" i="8"/>
  <c r="G24" i="8"/>
  <c r="N24" i="8"/>
  <c r="Q24" i="8"/>
  <c r="E23" i="8"/>
  <c r="F23" i="8"/>
  <c r="G23" i="8"/>
  <c r="N23" i="8"/>
  <c r="Q23" i="8"/>
  <c r="E22" i="8"/>
  <c r="F22" i="8"/>
  <c r="G22" i="8"/>
  <c r="N22" i="8"/>
  <c r="Q22" i="8"/>
  <c r="E21" i="8"/>
  <c r="F21" i="8"/>
  <c r="G21" i="8"/>
  <c r="H21" i="8"/>
  <c r="Q21" i="8"/>
  <c r="E74" i="13"/>
  <c r="F74" i="13"/>
  <c r="G74" i="13"/>
  <c r="E76" i="13"/>
  <c r="F76" i="13"/>
  <c r="E91" i="13"/>
  <c r="F91" i="13"/>
  <c r="E101" i="13"/>
  <c r="F101" i="13"/>
  <c r="G101" i="13"/>
  <c r="E103" i="13"/>
  <c r="F103" i="13"/>
  <c r="G103" i="13"/>
  <c r="E104" i="13"/>
  <c r="F104" i="13"/>
  <c r="E105" i="13"/>
  <c r="F105" i="13"/>
  <c r="G105" i="13"/>
  <c r="E117" i="13"/>
  <c r="F117" i="13"/>
  <c r="G117" i="13"/>
  <c r="E21" i="13"/>
  <c r="F21" i="13"/>
  <c r="E22" i="13"/>
  <c r="F22" i="13"/>
  <c r="E23" i="13"/>
  <c r="F23" i="13"/>
  <c r="G23" i="13"/>
  <c r="E24" i="13"/>
  <c r="F24" i="13"/>
  <c r="G24" i="13"/>
  <c r="E25" i="13"/>
  <c r="F25" i="13"/>
  <c r="G25" i="13"/>
  <c r="E26" i="13"/>
  <c r="F26" i="13"/>
  <c r="G26" i="13"/>
  <c r="E28" i="13"/>
  <c r="F28" i="13"/>
  <c r="G28" i="13"/>
  <c r="E29" i="13"/>
  <c r="F29" i="13"/>
  <c r="E30" i="13"/>
  <c r="F30" i="13"/>
  <c r="E31" i="13"/>
  <c r="F31" i="13"/>
  <c r="E32" i="13"/>
  <c r="F32" i="13"/>
  <c r="E34" i="13"/>
  <c r="F34" i="13"/>
  <c r="E35" i="13"/>
  <c r="F35" i="13"/>
  <c r="E36" i="13"/>
  <c r="F36" i="13"/>
  <c r="E37" i="13"/>
  <c r="F37" i="13"/>
  <c r="G37" i="13"/>
  <c r="E38" i="13"/>
  <c r="F38" i="13"/>
  <c r="E39" i="13"/>
  <c r="F39" i="13"/>
  <c r="E40" i="13"/>
  <c r="F40" i="13"/>
  <c r="E41" i="13"/>
  <c r="F41" i="13"/>
  <c r="G41" i="13"/>
  <c r="E42" i="13"/>
  <c r="F42" i="13"/>
  <c r="G42" i="13"/>
  <c r="E43" i="13"/>
  <c r="F43" i="13"/>
  <c r="A9" i="14"/>
  <c r="C9" i="14" s="1"/>
  <c r="Q13" i="14" s="1"/>
  <c r="H16" i="14"/>
  <c r="H15" i="14"/>
  <c r="D21" i="14"/>
  <c r="D22" i="14"/>
  <c r="D23" i="14"/>
  <c r="I23" i="14" s="1"/>
  <c r="D24" i="14"/>
  <c r="F24" i="14" s="1"/>
  <c r="D25" i="14"/>
  <c r="J25" i="14" s="1"/>
  <c r="D26" i="14"/>
  <c r="H26" i="14" s="1"/>
  <c r="D27" i="14"/>
  <c r="J27" i="14" s="1"/>
  <c r="D28" i="14"/>
  <c r="I28" i="14" s="1"/>
  <c r="D29" i="14"/>
  <c r="I29" i="14"/>
  <c r="D30" i="14"/>
  <c r="K30" i="14" s="1"/>
  <c r="D31" i="14"/>
  <c r="H31" i="14"/>
  <c r="D32" i="14"/>
  <c r="F32" i="14" s="1"/>
  <c r="D33" i="14"/>
  <c r="H33" i="14"/>
  <c r="D34" i="14"/>
  <c r="J34" i="14" s="1"/>
  <c r="D35" i="14"/>
  <c r="D36" i="14"/>
  <c r="I36" i="14" s="1"/>
  <c r="D37" i="14"/>
  <c r="H37" i="14" s="1"/>
  <c r="D38" i="14"/>
  <c r="H38" i="14" s="1"/>
  <c r="D39" i="14"/>
  <c r="F39" i="14" s="1"/>
  <c r="D40" i="14"/>
  <c r="F40" i="14" s="1"/>
  <c r="D41" i="14"/>
  <c r="L41" i="14" s="1"/>
  <c r="D42" i="14"/>
  <c r="I42" i="14" s="1"/>
  <c r="D43" i="14"/>
  <c r="J43" i="14" s="1"/>
  <c r="D44" i="14"/>
  <c r="I44" i="14" s="1"/>
  <c r="D45" i="14"/>
  <c r="D46" i="14"/>
  <c r="H46" i="14"/>
  <c r="D47" i="14"/>
  <c r="F47" i="14" s="1"/>
  <c r="D48" i="14"/>
  <c r="F48" i="14" s="1"/>
  <c r="D49" i="14"/>
  <c r="D50" i="14"/>
  <c r="L50" i="14" s="1"/>
  <c r="D51" i="14"/>
  <c r="H51" i="14" s="1"/>
  <c r="D52" i="14"/>
  <c r="I52" i="14" s="1"/>
  <c r="D53" i="14"/>
  <c r="D54" i="14"/>
  <c r="I54" i="14" s="1"/>
  <c r="D55" i="14"/>
  <c r="H55" i="14" s="1"/>
  <c r="D56" i="14"/>
  <c r="F56" i="14" s="1"/>
  <c r="D57" i="14"/>
  <c r="F57" i="14" s="1"/>
  <c r="D58" i="14"/>
  <c r="D59" i="14"/>
  <c r="J59" i="14"/>
  <c r="D60" i="14"/>
  <c r="I60" i="14" s="1"/>
  <c r="D61" i="14"/>
  <c r="I61" i="14" s="1"/>
  <c r="D62" i="14"/>
  <c r="K62" i="14" s="1"/>
  <c r="H62" i="14"/>
  <c r="D63" i="14"/>
  <c r="H63" i="14" s="1"/>
  <c r="D64" i="14"/>
  <c r="F64" i="14"/>
  <c r="D65" i="14"/>
  <c r="H65" i="14" s="1"/>
  <c r="D66" i="14"/>
  <c r="D67" i="14"/>
  <c r="D68" i="14"/>
  <c r="I68" i="14"/>
  <c r="D69" i="14"/>
  <c r="I69" i="14" s="1"/>
  <c r="D70" i="14"/>
  <c r="D71" i="14"/>
  <c r="F71" i="14" s="1"/>
  <c r="D72" i="14"/>
  <c r="F72" i="14" s="1"/>
  <c r="D73" i="14"/>
  <c r="F73" i="14" s="1"/>
  <c r="D74" i="14"/>
  <c r="J16" i="14"/>
  <c r="J15" i="14"/>
  <c r="J22" i="14"/>
  <c r="J30" i="14"/>
  <c r="J31" i="14"/>
  <c r="J37" i="14"/>
  <c r="J38" i="14"/>
  <c r="J42" i="14"/>
  <c r="J51" i="14"/>
  <c r="J61" i="14"/>
  <c r="J63" i="14"/>
  <c r="J65" i="14"/>
  <c r="J66" i="14"/>
  <c r="J69" i="14"/>
  <c r="J73" i="14"/>
  <c r="I16" i="14"/>
  <c r="I15" i="14"/>
  <c r="I31" i="14"/>
  <c r="I38" i="14"/>
  <c r="I51" i="14"/>
  <c r="I62" i="14"/>
  <c r="I63" i="14"/>
  <c r="I70" i="14"/>
  <c r="I71" i="14"/>
  <c r="I12" i="14"/>
  <c r="F16" i="14"/>
  <c r="F15" i="14"/>
  <c r="F22" i="14"/>
  <c r="F26" i="14"/>
  <c r="F30" i="14"/>
  <c r="F31" i="14"/>
  <c r="F38" i="14"/>
  <c r="F42" i="14"/>
  <c r="F51" i="14"/>
  <c r="F61" i="14"/>
  <c r="F63" i="14"/>
  <c r="F69" i="14"/>
  <c r="F70" i="14"/>
  <c r="F74" i="14"/>
  <c r="G16" i="14"/>
  <c r="G15" i="14"/>
  <c r="E21" i="14"/>
  <c r="G21" i="14"/>
  <c r="E22" i="14"/>
  <c r="E23" i="14"/>
  <c r="G23" i="14"/>
  <c r="E24" i="14"/>
  <c r="G24" i="14"/>
  <c r="E25" i="14"/>
  <c r="G25" i="14"/>
  <c r="E26" i="14"/>
  <c r="E27" i="14"/>
  <c r="G27" i="14"/>
  <c r="E28" i="14"/>
  <c r="G28" i="14"/>
  <c r="E29" i="14"/>
  <c r="G29" i="14"/>
  <c r="E30" i="14"/>
  <c r="E31" i="14"/>
  <c r="K31" i="14"/>
  <c r="G31" i="14"/>
  <c r="E32" i="14"/>
  <c r="G32" i="14"/>
  <c r="E33" i="14"/>
  <c r="G33" i="14"/>
  <c r="E34" i="14"/>
  <c r="E35" i="14"/>
  <c r="G35" i="14"/>
  <c r="E36" i="14"/>
  <c r="G36" i="14"/>
  <c r="E37" i="14"/>
  <c r="G37" i="14"/>
  <c r="E38" i="14"/>
  <c r="E39" i="14"/>
  <c r="G39" i="14"/>
  <c r="E40" i="14"/>
  <c r="G40" i="14"/>
  <c r="E41" i="14"/>
  <c r="G41" i="14"/>
  <c r="E42" i="14"/>
  <c r="E43" i="14"/>
  <c r="G43" i="14"/>
  <c r="E44" i="14"/>
  <c r="G44" i="14"/>
  <c r="E45" i="14"/>
  <c r="G45" i="14"/>
  <c r="E46" i="14"/>
  <c r="E47" i="14"/>
  <c r="G47" i="14"/>
  <c r="E48" i="14"/>
  <c r="G48" i="14"/>
  <c r="E49" i="14"/>
  <c r="G49" i="14"/>
  <c r="E50" i="14"/>
  <c r="E51" i="14"/>
  <c r="K51" i="14"/>
  <c r="G51" i="14"/>
  <c r="E52" i="14"/>
  <c r="G52" i="14"/>
  <c r="E53" i="14"/>
  <c r="G53" i="14"/>
  <c r="E54" i="14"/>
  <c r="E55" i="14"/>
  <c r="G55" i="14"/>
  <c r="E56" i="14"/>
  <c r="G56" i="14"/>
  <c r="E57" i="14"/>
  <c r="G57" i="14"/>
  <c r="E58" i="14"/>
  <c r="E59" i="14"/>
  <c r="K59" i="14"/>
  <c r="G59" i="14"/>
  <c r="E60" i="14"/>
  <c r="G60" i="14"/>
  <c r="E61" i="14"/>
  <c r="G61" i="14"/>
  <c r="E62" i="14"/>
  <c r="E63" i="14"/>
  <c r="K63" i="14"/>
  <c r="G63" i="14"/>
  <c r="E64" i="14"/>
  <c r="G64" i="14"/>
  <c r="E65" i="14"/>
  <c r="G65" i="14"/>
  <c r="E66" i="14"/>
  <c r="E67" i="14"/>
  <c r="G67" i="14"/>
  <c r="E68" i="14"/>
  <c r="G68" i="14"/>
  <c r="E69" i="14"/>
  <c r="G69" i="14"/>
  <c r="E70" i="14"/>
  <c r="E71" i="14"/>
  <c r="G71" i="14"/>
  <c r="E72" i="14"/>
  <c r="G72" i="14"/>
  <c r="E73" i="14"/>
  <c r="G73" i="14"/>
  <c r="E74" i="14"/>
  <c r="K16" i="14"/>
  <c r="K15" i="14"/>
  <c r="K21" i="14"/>
  <c r="K22" i="14"/>
  <c r="K33" i="14"/>
  <c r="K38" i="14"/>
  <c r="K46" i="14"/>
  <c r="K57" i="14"/>
  <c r="K61" i="14"/>
  <c r="K65" i="14"/>
  <c r="K69" i="14"/>
  <c r="L16" i="14"/>
  <c r="L15" i="14"/>
  <c r="L31" i="14"/>
  <c r="L42" i="14"/>
  <c r="L51" i="14"/>
  <c r="L59" i="14"/>
  <c r="L61" i="14"/>
  <c r="L63" i="14"/>
  <c r="L69" i="14"/>
  <c r="C16" i="14"/>
  <c r="C15" i="14"/>
  <c r="N16" i="14"/>
  <c r="N15" i="14"/>
  <c r="N12" i="14"/>
  <c r="O16" i="14"/>
  <c r="O15" i="14"/>
  <c r="G4" i="14"/>
  <c r="P16" i="14"/>
  <c r="P15" i="14"/>
  <c r="P12" i="14"/>
  <c r="G5" i="14"/>
  <c r="Q16" i="14"/>
  <c r="Q15" i="14"/>
  <c r="Q12" i="14"/>
  <c r="G6" i="14"/>
  <c r="G7" i="14"/>
  <c r="E16" i="14"/>
  <c r="E15" i="14"/>
  <c r="M16" i="14"/>
  <c r="M15" i="14"/>
  <c r="M12" i="14"/>
  <c r="D16" i="14"/>
  <c r="D15" i="14"/>
  <c r="D12" i="14"/>
  <c r="D75" i="14"/>
  <c r="E75" i="14"/>
  <c r="G75" i="14"/>
  <c r="D76" i="14"/>
  <c r="I76" i="14" s="1"/>
  <c r="E76" i="14"/>
  <c r="D77" i="14"/>
  <c r="F77" i="14" s="1"/>
  <c r="E77" i="14"/>
  <c r="G77" i="14"/>
  <c r="D78" i="14"/>
  <c r="J78" i="14" s="1"/>
  <c r="L78" i="14"/>
  <c r="E78" i="14"/>
  <c r="G78" i="14"/>
  <c r="I78" i="14"/>
  <c r="D79" i="14"/>
  <c r="H79" i="14"/>
  <c r="E79" i="14"/>
  <c r="G79" i="14"/>
  <c r="D80" i="14"/>
  <c r="L80" i="14" s="1"/>
  <c r="E80" i="14"/>
  <c r="D81" i="14"/>
  <c r="J81" i="14" s="1"/>
  <c r="E81" i="14"/>
  <c r="I81" i="14"/>
  <c r="D82" i="14"/>
  <c r="F82" i="14" s="1"/>
  <c r="H82" i="14"/>
  <c r="E82" i="14"/>
  <c r="G82" i="14"/>
  <c r="J82" i="14"/>
  <c r="D83" i="14"/>
  <c r="E83" i="14"/>
  <c r="G83" i="14"/>
  <c r="D84" i="14"/>
  <c r="H84" i="14" s="1"/>
  <c r="E84" i="14"/>
  <c r="D85" i="14"/>
  <c r="H85" i="14"/>
  <c r="E85" i="14"/>
  <c r="F85" i="14"/>
  <c r="I85" i="14"/>
  <c r="J85" i="14"/>
  <c r="D86" i="14"/>
  <c r="H86" i="14"/>
  <c r="E86" i="14"/>
  <c r="L86" i="14"/>
  <c r="F86" i="14"/>
  <c r="G86" i="14"/>
  <c r="I86" i="14"/>
  <c r="J86" i="14"/>
  <c r="K86" i="14"/>
  <c r="D87" i="14"/>
  <c r="E87" i="14"/>
  <c r="G87" i="14"/>
  <c r="K87" i="14"/>
  <c r="D88" i="14"/>
  <c r="H88" i="14"/>
  <c r="E88" i="14"/>
  <c r="L88" i="14"/>
  <c r="D89" i="14"/>
  <c r="E89" i="14"/>
  <c r="F89" i="14"/>
  <c r="H89" i="14"/>
  <c r="I89" i="14"/>
  <c r="J89" i="14"/>
  <c r="D90" i="14"/>
  <c r="E90" i="14"/>
  <c r="L90" i="14"/>
  <c r="F90" i="14"/>
  <c r="G90" i="14"/>
  <c r="H90" i="14"/>
  <c r="I90" i="14"/>
  <c r="J90" i="14"/>
  <c r="K90" i="14"/>
  <c r="D91" i="14"/>
  <c r="K91" i="14"/>
  <c r="E91" i="14"/>
  <c r="G91" i="14"/>
  <c r="H91" i="14"/>
  <c r="L91" i="14"/>
  <c r="D92" i="14"/>
  <c r="H92" i="14"/>
  <c r="E92" i="14"/>
  <c r="L92" i="14"/>
  <c r="I92" i="14"/>
  <c r="D93" i="14"/>
  <c r="H93" i="14"/>
  <c r="E93" i="14"/>
  <c r="F93" i="14"/>
  <c r="I93" i="14"/>
  <c r="J93" i="14"/>
  <c r="D94" i="14"/>
  <c r="H94" i="14"/>
  <c r="E94" i="14"/>
  <c r="L94" i="14"/>
  <c r="F94" i="14"/>
  <c r="G94" i="14"/>
  <c r="I94" i="14"/>
  <c r="J94" i="14"/>
  <c r="K94" i="14"/>
  <c r="D95" i="14"/>
  <c r="E95" i="14"/>
  <c r="G95" i="14"/>
  <c r="K95" i="14"/>
  <c r="D96" i="14"/>
  <c r="H96" i="14"/>
  <c r="E96" i="14"/>
  <c r="L96" i="14"/>
  <c r="D97" i="14"/>
  <c r="E97" i="14"/>
  <c r="F97" i="14"/>
  <c r="H97" i="14"/>
  <c r="I97" i="14"/>
  <c r="J97" i="14"/>
  <c r="D98" i="14"/>
  <c r="E98" i="14"/>
  <c r="L98" i="14"/>
  <c r="F98" i="14"/>
  <c r="G98" i="14"/>
  <c r="H98" i="14"/>
  <c r="I98" i="14"/>
  <c r="J98" i="14"/>
  <c r="K98" i="14"/>
  <c r="D99" i="14"/>
  <c r="K99" i="14"/>
  <c r="E99" i="14"/>
  <c r="G99" i="14"/>
  <c r="H99" i="14"/>
  <c r="D100" i="14"/>
  <c r="H100" i="14"/>
  <c r="E100" i="14"/>
  <c r="L100" i="14"/>
  <c r="I100" i="14"/>
  <c r="D101" i="14"/>
  <c r="H101" i="14"/>
  <c r="E101" i="14"/>
  <c r="F101" i="14"/>
  <c r="I101" i="14"/>
  <c r="J101" i="14"/>
  <c r="D102" i="14"/>
  <c r="H102" i="14"/>
  <c r="E102" i="14"/>
  <c r="L102" i="14"/>
  <c r="F102" i="14"/>
  <c r="G102" i="14"/>
  <c r="I102" i="14"/>
  <c r="J102" i="14"/>
  <c r="K102" i="14"/>
  <c r="D103" i="14"/>
  <c r="E103" i="14"/>
  <c r="G103" i="14"/>
  <c r="K103" i="14"/>
  <c r="D104" i="14"/>
  <c r="H104" i="14"/>
  <c r="E104" i="14"/>
  <c r="L104" i="14"/>
  <c r="D105" i="14"/>
  <c r="E105" i="14"/>
  <c r="F105" i="14"/>
  <c r="H105" i="14"/>
  <c r="I105" i="14"/>
  <c r="J105" i="14"/>
  <c r="D106" i="14"/>
  <c r="E106" i="14"/>
  <c r="L106" i="14"/>
  <c r="F106" i="14"/>
  <c r="G106" i="14"/>
  <c r="H106" i="14"/>
  <c r="I106" i="14"/>
  <c r="J106" i="14"/>
  <c r="K106" i="14"/>
  <c r="D107" i="14"/>
  <c r="K107" i="14"/>
  <c r="E107" i="14"/>
  <c r="G107" i="14"/>
  <c r="H107" i="14"/>
  <c r="D108" i="14"/>
  <c r="H108" i="14"/>
  <c r="E108" i="14"/>
  <c r="L108" i="14"/>
  <c r="I108" i="14"/>
  <c r="D109" i="14"/>
  <c r="H109" i="14"/>
  <c r="E109" i="14"/>
  <c r="F109" i="14"/>
  <c r="I109" i="14"/>
  <c r="J109" i="14"/>
  <c r="D110" i="14"/>
  <c r="H110" i="14"/>
  <c r="E110" i="14"/>
  <c r="L110" i="14"/>
  <c r="F110" i="14"/>
  <c r="G110" i="14"/>
  <c r="I110" i="14"/>
  <c r="J110" i="14"/>
  <c r="K110" i="14"/>
  <c r="D111" i="14"/>
  <c r="E111" i="14"/>
  <c r="G111" i="14"/>
  <c r="K111" i="14"/>
  <c r="D112" i="14"/>
  <c r="H112" i="14"/>
  <c r="E112" i="14"/>
  <c r="L112" i="14"/>
  <c r="D113" i="14"/>
  <c r="E113" i="14"/>
  <c r="F113" i="14"/>
  <c r="H113" i="14"/>
  <c r="I113" i="14"/>
  <c r="J113" i="14"/>
  <c r="D114" i="14"/>
  <c r="E114" i="14"/>
  <c r="L114" i="14"/>
  <c r="F114" i="14"/>
  <c r="G114" i="14"/>
  <c r="H114" i="14"/>
  <c r="I114" i="14"/>
  <c r="J114" i="14"/>
  <c r="K114" i="14"/>
  <c r="D115" i="14"/>
  <c r="K115" i="14"/>
  <c r="E115" i="14"/>
  <c r="G115" i="14"/>
  <c r="H115" i="14"/>
  <c r="D116" i="14"/>
  <c r="H116" i="14"/>
  <c r="E116" i="14"/>
  <c r="L116" i="14"/>
  <c r="I116" i="14"/>
  <c r="D117" i="14"/>
  <c r="H117" i="14"/>
  <c r="E117" i="14"/>
  <c r="F117" i="14"/>
  <c r="I117" i="14"/>
  <c r="J117" i="14"/>
  <c r="D118" i="14"/>
  <c r="H118" i="14"/>
  <c r="E118" i="14"/>
  <c r="L118" i="14"/>
  <c r="F118" i="14"/>
  <c r="G118" i="14"/>
  <c r="I118" i="14"/>
  <c r="J118" i="14"/>
  <c r="K118" i="14"/>
  <c r="D119" i="14"/>
  <c r="E119" i="14"/>
  <c r="G119" i="14"/>
  <c r="D120" i="14"/>
  <c r="H120" i="14"/>
  <c r="E120" i="14"/>
  <c r="D121" i="14"/>
  <c r="E121" i="14"/>
  <c r="F121" i="14"/>
  <c r="H121" i="14"/>
  <c r="I121" i="14"/>
  <c r="J121" i="14"/>
  <c r="D122" i="14"/>
  <c r="E122" i="14"/>
  <c r="L122" i="14"/>
  <c r="F122" i="14"/>
  <c r="G122" i="14"/>
  <c r="H122" i="14"/>
  <c r="I122" i="14"/>
  <c r="J122" i="14"/>
  <c r="K122" i="14"/>
  <c r="D123" i="14"/>
  <c r="K123" i="14"/>
  <c r="E123" i="14"/>
  <c r="G123" i="14"/>
  <c r="H123" i="14"/>
  <c r="D124" i="14"/>
  <c r="H124" i="14"/>
  <c r="E124" i="14"/>
  <c r="L124" i="14"/>
  <c r="I124" i="14"/>
  <c r="D125" i="14"/>
  <c r="H125" i="14"/>
  <c r="E125" i="14"/>
  <c r="F125" i="14"/>
  <c r="I125" i="14"/>
  <c r="J125" i="14"/>
  <c r="D126" i="14"/>
  <c r="H126" i="14"/>
  <c r="E126" i="14"/>
  <c r="L126" i="14"/>
  <c r="F126" i="14"/>
  <c r="G126" i="14"/>
  <c r="I126" i="14"/>
  <c r="J126" i="14"/>
  <c r="K126" i="14"/>
  <c r="D127" i="14"/>
  <c r="E127" i="14"/>
  <c r="G127" i="14"/>
  <c r="D128" i="14"/>
  <c r="H128" i="14"/>
  <c r="E128" i="14"/>
  <c r="D129" i="14"/>
  <c r="E129" i="14"/>
  <c r="F129" i="14"/>
  <c r="H129" i="14"/>
  <c r="I129" i="14"/>
  <c r="J129" i="14"/>
  <c r="D130" i="14"/>
  <c r="E130" i="14"/>
  <c r="L130" i="14"/>
  <c r="F130" i="14"/>
  <c r="G130" i="14"/>
  <c r="H130" i="14"/>
  <c r="I130" i="14"/>
  <c r="J130" i="14"/>
  <c r="K130" i="14"/>
  <c r="D131" i="14"/>
  <c r="J131" i="14"/>
  <c r="E131" i="14"/>
  <c r="G131" i="14"/>
  <c r="H131" i="14"/>
  <c r="D132" i="14"/>
  <c r="H132" i="14"/>
  <c r="E132" i="14"/>
  <c r="I132" i="14"/>
  <c r="D133" i="14"/>
  <c r="H133" i="14"/>
  <c r="E133" i="14"/>
  <c r="D134" i="14"/>
  <c r="H134" i="14"/>
  <c r="E134" i="14"/>
  <c r="L134" i="14"/>
  <c r="F134" i="14"/>
  <c r="G134" i="14"/>
  <c r="I134" i="14"/>
  <c r="J134" i="14"/>
  <c r="K134" i="14"/>
  <c r="D135" i="14"/>
  <c r="F135" i="14"/>
  <c r="E135" i="14"/>
  <c r="G135" i="14"/>
  <c r="D136" i="14"/>
  <c r="E136" i="14"/>
  <c r="G136" i="14"/>
  <c r="H136" i="14"/>
  <c r="I136" i="14"/>
  <c r="D137" i="14"/>
  <c r="E137" i="14"/>
  <c r="F137" i="14"/>
  <c r="H137" i="14"/>
  <c r="I137" i="14"/>
  <c r="J137" i="14"/>
  <c r="D138" i="14"/>
  <c r="E138" i="14"/>
  <c r="L138" i="14"/>
  <c r="F138" i="14"/>
  <c r="G138" i="14"/>
  <c r="H138" i="14"/>
  <c r="I138" i="14"/>
  <c r="J138" i="14"/>
  <c r="K138" i="14"/>
  <c r="D139" i="14"/>
  <c r="E139" i="14"/>
  <c r="G139" i="14"/>
  <c r="D140" i="14"/>
  <c r="E140" i="14"/>
  <c r="K140" i="14"/>
  <c r="H140" i="14"/>
  <c r="I140" i="14"/>
  <c r="D141" i="14"/>
  <c r="H141" i="14"/>
  <c r="E141" i="14"/>
  <c r="F141" i="14"/>
  <c r="L141" i="14"/>
  <c r="D142" i="14"/>
  <c r="H142" i="14"/>
  <c r="E142" i="14"/>
  <c r="L142" i="14"/>
  <c r="F142" i="14"/>
  <c r="G142" i="14"/>
  <c r="I142" i="14"/>
  <c r="J142" i="14"/>
  <c r="K142" i="14"/>
  <c r="D143" i="14"/>
  <c r="F143" i="14"/>
  <c r="E143" i="14"/>
  <c r="G143" i="14"/>
  <c r="D144" i="14"/>
  <c r="E144" i="14"/>
  <c r="L144" i="14"/>
  <c r="G144" i="14"/>
  <c r="H144" i="14"/>
  <c r="D145" i="14"/>
  <c r="E145" i="14"/>
  <c r="F145" i="14"/>
  <c r="H145" i="14"/>
  <c r="I145" i="14"/>
  <c r="J145" i="14"/>
  <c r="D146" i="14"/>
  <c r="E146" i="14"/>
  <c r="L146" i="14"/>
  <c r="F146" i="14"/>
  <c r="G146" i="14"/>
  <c r="H146" i="14"/>
  <c r="I146" i="14"/>
  <c r="J146" i="14"/>
  <c r="K146" i="14"/>
  <c r="D147" i="14"/>
  <c r="H147" i="14"/>
  <c r="E147" i="14"/>
  <c r="G147" i="14"/>
  <c r="K147" i="14"/>
  <c r="D148" i="14"/>
  <c r="H148" i="14"/>
  <c r="E148" i="14"/>
  <c r="K148" i="14"/>
  <c r="I148" i="14"/>
  <c r="D149" i="14"/>
  <c r="H149" i="14"/>
  <c r="E149" i="14"/>
  <c r="F149" i="14"/>
  <c r="J149" i="14"/>
  <c r="L149" i="14"/>
  <c r="D150" i="14"/>
  <c r="H150" i="14"/>
  <c r="E150" i="14"/>
  <c r="L150" i="14"/>
  <c r="F150" i="14"/>
  <c r="G150" i="14"/>
  <c r="I150" i="14"/>
  <c r="J150" i="14"/>
  <c r="K150" i="14"/>
  <c r="D151" i="14"/>
  <c r="H151" i="14"/>
  <c r="E151" i="14"/>
  <c r="F151" i="14"/>
  <c r="G151" i="14"/>
  <c r="K151" i="14"/>
  <c r="D152" i="14"/>
  <c r="I152" i="14"/>
  <c r="E152" i="14"/>
  <c r="G152" i="14"/>
  <c r="H152" i="14"/>
  <c r="D153" i="14"/>
  <c r="E153" i="14"/>
  <c r="F153" i="14"/>
  <c r="H153" i="14"/>
  <c r="I153" i="14"/>
  <c r="J153" i="14"/>
  <c r="D154" i="14"/>
  <c r="E154" i="14"/>
  <c r="L154" i="14"/>
  <c r="F154" i="14"/>
  <c r="G154" i="14"/>
  <c r="H154" i="14"/>
  <c r="I154" i="14"/>
  <c r="J154" i="14"/>
  <c r="K154" i="14"/>
  <c r="D155" i="14"/>
  <c r="H155" i="14"/>
  <c r="E155" i="14"/>
  <c r="G155" i="14"/>
  <c r="J155" i="14"/>
  <c r="K155" i="14"/>
  <c r="L155" i="14"/>
  <c r="D156" i="14"/>
  <c r="H156" i="14"/>
  <c r="E156" i="14"/>
  <c r="D157" i="14"/>
  <c r="H157" i="14"/>
  <c r="E157" i="14"/>
  <c r="F157" i="14"/>
  <c r="I157" i="14"/>
  <c r="J157" i="14"/>
  <c r="D158" i="14"/>
  <c r="H158" i="14"/>
  <c r="E158" i="14"/>
  <c r="L158" i="14"/>
  <c r="F158" i="14"/>
  <c r="I158" i="14"/>
  <c r="J158" i="14"/>
  <c r="D159" i="14"/>
  <c r="E159" i="14"/>
  <c r="F159" i="14"/>
  <c r="G159" i="14"/>
  <c r="H159" i="14"/>
  <c r="K159" i="14"/>
  <c r="L159" i="14"/>
  <c r="D160" i="14"/>
  <c r="E160" i="14"/>
  <c r="G160" i="14"/>
  <c r="D161" i="14"/>
  <c r="E161" i="14"/>
  <c r="F161" i="14"/>
  <c r="H161" i="14"/>
  <c r="I161" i="14"/>
  <c r="J161" i="14"/>
  <c r="D162" i="14"/>
  <c r="H162" i="14"/>
  <c r="E162" i="14"/>
  <c r="L162" i="14"/>
  <c r="F162" i="14"/>
  <c r="G162" i="14"/>
  <c r="I162" i="14"/>
  <c r="J162" i="14"/>
  <c r="K162" i="14"/>
  <c r="D163" i="14"/>
  <c r="E163" i="14"/>
  <c r="G163" i="14"/>
  <c r="D164" i="14"/>
  <c r="E164" i="14"/>
  <c r="K164" i="14"/>
  <c r="H164" i="14"/>
  <c r="I164" i="14"/>
  <c r="D165" i="14"/>
  <c r="H165" i="14"/>
  <c r="E165" i="14"/>
  <c r="F165" i="14"/>
  <c r="L165" i="14"/>
  <c r="D166" i="14"/>
  <c r="H166" i="14"/>
  <c r="E166" i="14"/>
  <c r="L166" i="14"/>
  <c r="F166" i="14"/>
  <c r="G166" i="14"/>
  <c r="I166" i="14"/>
  <c r="J166" i="14"/>
  <c r="K166" i="14"/>
  <c r="D167" i="14"/>
  <c r="F167" i="14"/>
  <c r="E167" i="14"/>
  <c r="G167" i="14"/>
  <c r="D168" i="14"/>
  <c r="E168" i="14"/>
  <c r="L168" i="14"/>
  <c r="G168" i="14"/>
  <c r="H168" i="14"/>
  <c r="D169" i="14"/>
  <c r="E169" i="14"/>
  <c r="F169" i="14"/>
  <c r="H169" i="14"/>
  <c r="I169" i="14"/>
  <c r="J169" i="14"/>
  <c r="D170" i="14"/>
  <c r="H170" i="14"/>
  <c r="E170" i="14"/>
  <c r="L170" i="14"/>
  <c r="F170" i="14"/>
  <c r="G170" i="14"/>
  <c r="I170" i="14"/>
  <c r="J170" i="14"/>
  <c r="K170" i="14"/>
  <c r="D171" i="14"/>
  <c r="E171" i="14"/>
  <c r="G171" i="14"/>
  <c r="H171" i="14"/>
  <c r="L171" i="14"/>
  <c r="D172" i="14"/>
  <c r="H172" i="14"/>
  <c r="E172" i="14"/>
  <c r="L172" i="14"/>
  <c r="K172" i="14"/>
  <c r="D173" i="14"/>
  <c r="H173" i="14"/>
  <c r="E173" i="14"/>
  <c r="I173" i="14"/>
  <c r="D174" i="14"/>
  <c r="H174" i="14"/>
  <c r="E174" i="14"/>
  <c r="L174" i="14"/>
  <c r="F174" i="14"/>
  <c r="I174" i="14"/>
  <c r="J174" i="14"/>
  <c r="D175" i="14"/>
  <c r="E175" i="14"/>
  <c r="F175" i="14"/>
  <c r="G175" i="14"/>
  <c r="L175" i="14"/>
  <c r="D176" i="14"/>
  <c r="H176" i="14"/>
  <c r="E176" i="14"/>
  <c r="G176" i="14"/>
  <c r="I176" i="14"/>
  <c r="D177" i="14"/>
  <c r="E177" i="14"/>
  <c r="F177" i="14"/>
  <c r="H177" i="14"/>
  <c r="I177" i="14"/>
  <c r="J177" i="14"/>
  <c r="D178" i="14"/>
  <c r="E178" i="14"/>
  <c r="L178" i="14"/>
  <c r="F178" i="14"/>
  <c r="G178" i="14"/>
  <c r="H178" i="14"/>
  <c r="I178" i="14"/>
  <c r="J178" i="14"/>
  <c r="K178" i="14"/>
  <c r="D179" i="14"/>
  <c r="J179" i="14"/>
  <c r="E179" i="14"/>
  <c r="G179" i="14"/>
  <c r="H179" i="14"/>
  <c r="D180" i="14"/>
  <c r="E180" i="14"/>
  <c r="G180" i="14"/>
  <c r="H180" i="14"/>
  <c r="I180" i="14"/>
  <c r="D181" i="14"/>
  <c r="I181" i="14"/>
  <c r="E181" i="14"/>
  <c r="F181" i="14"/>
  <c r="H181" i="14"/>
  <c r="L181" i="14"/>
  <c r="D182" i="14"/>
  <c r="H182" i="14"/>
  <c r="E182" i="14"/>
  <c r="L182" i="14"/>
  <c r="F182" i="14"/>
  <c r="I182" i="14"/>
  <c r="J182" i="14"/>
  <c r="K182" i="14"/>
  <c r="D183" i="14"/>
  <c r="I183" i="14"/>
  <c r="E183" i="14"/>
  <c r="F183" i="14"/>
  <c r="G183" i="14"/>
  <c r="K183" i="14"/>
  <c r="D184" i="14"/>
  <c r="H184" i="14"/>
  <c r="E184" i="14"/>
  <c r="G184" i="14"/>
  <c r="I184" i="14"/>
  <c r="K184" i="14"/>
  <c r="L184" i="14"/>
  <c r="D185" i="14"/>
  <c r="E185" i="14"/>
  <c r="F185" i="14"/>
  <c r="H185" i="14"/>
  <c r="I185" i="14"/>
  <c r="J185" i="14"/>
  <c r="D186" i="14"/>
  <c r="H186" i="14"/>
  <c r="E186" i="14"/>
  <c r="L186" i="14"/>
  <c r="F186" i="14"/>
  <c r="G186" i="14"/>
  <c r="I186" i="14"/>
  <c r="J186" i="14"/>
  <c r="K186" i="14"/>
  <c r="D187" i="14"/>
  <c r="I187" i="14"/>
  <c r="E187" i="14"/>
  <c r="F187" i="14"/>
  <c r="G187" i="14"/>
  <c r="H187" i="14"/>
  <c r="J187" i="14"/>
  <c r="K187" i="14"/>
  <c r="L187" i="14"/>
  <c r="D188" i="14"/>
  <c r="I188" i="14"/>
  <c r="E188" i="14"/>
  <c r="G188" i="14"/>
  <c r="H188" i="14"/>
  <c r="D189" i="14"/>
  <c r="H189" i="14"/>
  <c r="E189" i="14"/>
  <c r="D190" i="14"/>
  <c r="H190" i="14"/>
  <c r="E190" i="14"/>
  <c r="L190" i="14"/>
  <c r="F190" i="14"/>
  <c r="I190" i="14"/>
  <c r="J190" i="14"/>
  <c r="D191" i="14"/>
  <c r="I191" i="14"/>
  <c r="E191" i="14"/>
  <c r="G191" i="14"/>
  <c r="D192" i="14"/>
  <c r="H192" i="14"/>
  <c r="E192" i="14"/>
  <c r="G192" i="14"/>
  <c r="I192" i="14"/>
  <c r="D193" i="14"/>
  <c r="F193" i="14"/>
  <c r="E193" i="14"/>
  <c r="H193" i="14"/>
  <c r="I193" i="14"/>
  <c r="J193" i="14"/>
  <c r="D194" i="14"/>
  <c r="E194" i="14"/>
  <c r="L194" i="14"/>
  <c r="F194" i="14"/>
  <c r="H194" i="14"/>
  <c r="I194" i="14"/>
  <c r="J194" i="14"/>
  <c r="D195" i="14"/>
  <c r="I195" i="14"/>
  <c r="E195" i="14"/>
  <c r="G195" i="14"/>
  <c r="D196" i="14"/>
  <c r="H196" i="14"/>
  <c r="E196" i="14"/>
  <c r="G196" i="14"/>
  <c r="I196" i="14"/>
  <c r="D197" i="14"/>
  <c r="F197" i="14"/>
  <c r="E197" i="14"/>
  <c r="H197" i="14"/>
  <c r="I197" i="14"/>
  <c r="J197" i="14"/>
  <c r="D198" i="14"/>
  <c r="H198" i="14"/>
  <c r="E198" i="14"/>
  <c r="L198" i="14"/>
  <c r="F198" i="14"/>
  <c r="I198" i="14"/>
  <c r="J198" i="14"/>
  <c r="D199" i="14"/>
  <c r="I199" i="14"/>
  <c r="E199" i="14"/>
  <c r="G199" i="14"/>
  <c r="H199" i="14"/>
  <c r="J199" i="14"/>
  <c r="K199" i="14"/>
  <c r="L199" i="14"/>
  <c r="D200" i="14"/>
  <c r="H200" i="14"/>
  <c r="E200" i="14"/>
  <c r="G200" i="14"/>
  <c r="D201" i="14"/>
  <c r="H201" i="14"/>
  <c r="E201" i="14"/>
  <c r="F201" i="14"/>
  <c r="I201" i="14"/>
  <c r="J201" i="14"/>
  <c r="L201" i="14"/>
  <c r="D202" i="14"/>
  <c r="E202" i="14"/>
  <c r="L202" i="14"/>
  <c r="F202" i="14"/>
  <c r="H202" i="14"/>
  <c r="I202" i="14"/>
  <c r="J202" i="14"/>
  <c r="D203" i="14"/>
  <c r="H203" i="14"/>
  <c r="E203" i="14"/>
  <c r="K203" i="14"/>
  <c r="F203" i="14"/>
  <c r="G203" i="14"/>
  <c r="J203" i="14"/>
  <c r="L203" i="14"/>
  <c r="D204" i="14"/>
  <c r="E204" i="14"/>
  <c r="F204" i="14"/>
  <c r="G204" i="14"/>
  <c r="H204" i="14"/>
  <c r="I204" i="14"/>
  <c r="J204" i="14"/>
  <c r="K204" i="14"/>
  <c r="D205" i="14"/>
  <c r="I205" i="14"/>
  <c r="E205" i="14"/>
  <c r="G205" i="14"/>
  <c r="H205" i="14"/>
  <c r="L205" i="14"/>
  <c r="D206" i="14"/>
  <c r="F206" i="14"/>
  <c r="E206" i="14"/>
  <c r="H206" i="14"/>
  <c r="I206" i="14"/>
  <c r="J206" i="14"/>
  <c r="D207" i="14"/>
  <c r="E207" i="14"/>
  <c r="G207" i="14"/>
  <c r="F207" i="14"/>
  <c r="H207" i="14"/>
  <c r="I207" i="14"/>
  <c r="J207" i="14"/>
  <c r="K207" i="14"/>
  <c r="L207" i="14"/>
  <c r="D208" i="14"/>
  <c r="J208" i="14"/>
  <c r="E208" i="14"/>
  <c r="G208" i="14"/>
  <c r="K208" i="14"/>
  <c r="L208" i="14"/>
  <c r="D209" i="14"/>
  <c r="F209" i="14"/>
  <c r="E209" i="14"/>
  <c r="K209" i="14"/>
  <c r="L209" i="14"/>
  <c r="D210" i="14"/>
  <c r="H210" i="14"/>
  <c r="E210" i="14"/>
  <c r="L210" i="14"/>
  <c r="F210" i="14"/>
  <c r="I210" i="14"/>
  <c r="D211" i="14"/>
  <c r="H211" i="14"/>
  <c r="E211" i="14"/>
  <c r="K211" i="14"/>
  <c r="F211" i="14"/>
  <c r="G211" i="14"/>
  <c r="J211" i="14"/>
  <c r="L211" i="14"/>
  <c r="D212" i="14"/>
  <c r="E212" i="14"/>
  <c r="F212" i="14"/>
  <c r="G212" i="14"/>
  <c r="H212" i="14"/>
  <c r="I212" i="14"/>
  <c r="J212" i="14"/>
  <c r="K212" i="14"/>
  <c r="D213" i="14"/>
  <c r="I213" i="14"/>
  <c r="E213" i="14"/>
  <c r="G213" i="14"/>
  <c r="H213" i="14"/>
  <c r="L213" i="14"/>
  <c r="D214" i="14"/>
  <c r="F214" i="14"/>
  <c r="E214" i="14"/>
  <c r="H214" i="14"/>
  <c r="I214" i="14"/>
  <c r="J214" i="14"/>
  <c r="D215" i="14"/>
  <c r="E215" i="14"/>
  <c r="G215" i="14"/>
  <c r="F215" i="14"/>
  <c r="H215" i="14"/>
  <c r="I215" i="14"/>
  <c r="J215" i="14"/>
  <c r="K215" i="14"/>
  <c r="L215" i="14"/>
  <c r="D216" i="14"/>
  <c r="J216" i="14"/>
  <c r="E216" i="14"/>
  <c r="G216" i="14"/>
  <c r="K216" i="14"/>
  <c r="L216" i="14"/>
  <c r="D217" i="14"/>
  <c r="F217" i="14"/>
  <c r="E217" i="14"/>
  <c r="K217" i="14"/>
  <c r="L217" i="14"/>
  <c r="D218" i="14"/>
  <c r="H218" i="14"/>
  <c r="E218" i="14"/>
  <c r="L218" i="14"/>
  <c r="F218" i="14"/>
  <c r="I218" i="14"/>
  <c r="D219" i="14"/>
  <c r="H219" i="14"/>
  <c r="E219" i="14"/>
  <c r="K219" i="14"/>
  <c r="F219" i="14"/>
  <c r="G219" i="14"/>
  <c r="J219" i="14"/>
  <c r="D220" i="14"/>
  <c r="E220" i="14"/>
  <c r="F220" i="14"/>
  <c r="G220" i="14"/>
  <c r="H220" i="14"/>
  <c r="I220" i="14"/>
  <c r="J220" i="14"/>
  <c r="K220" i="14"/>
  <c r="D221" i="14"/>
  <c r="I221" i="14"/>
  <c r="E221" i="14"/>
  <c r="G221" i="14"/>
  <c r="H221" i="14"/>
  <c r="L221" i="14"/>
  <c r="D222" i="14"/>
  <c r="F222" i="14"/>
  <c r="E222" i="14"/>
  <c r="H222" i="14"/>
  <c r="I222" i="14"/>
  <c r="J222" i="14"/>
  <c r="D223" i="14"/>
  <c r="E223" i="14"/>
  <c r="G223" i="14"/>
  <c r="F223" i="14"/>
  <c r="H223" i="14"/>
  <c r="I223" i="14"/>
  <c r="J223" i="14"/>
  <c r="K223" i="14"/>
  <c r="L223" i="14"/>
  <c r="D224" i="14"/>
  <c r="J224" i="14"/>
  <c r="E224" i="14"/>
  <c r="G224" i="14"/>
  <c r="K224" i="14"/>
  <c r="L224" i="14"/>
  <c r="D225" i="14"/>
  <c r="F225" i="14"/>
  <c r="E225" i="14"/>
  <c r="K225" i="14"/>
  <c r="L225" i="14"/>
  <c r="D226" i="14"/>
  <c r="H226" i="14"/>
  <c r="E226" i="14"/>
  <c r="L226" i="14"/>
  <c r="F226" i="14"/>
  <c r="I226" i="14"/>
  <c r="D227" i="14"/>
  <c r="H227" i="14"/>
  <c r="E227" i="14"/>
  <c r="K227" i="14"/>
  <c r="F227" i="14"/>
  <c r="G227" i="14"/>
  <c r="J227" i="14"/>
  <c r="D228" i="14"/>
  <c r="E228" i="14"/>
  <c r="F228" i="14"/>
  <c r="G228" i="14"/>
  <c r="H228" i="14"/>
  <c r="I228" i="14"/>
  <c r="J228" i="14"/>
  <c r="K228" i="14"/>
  <c r="D229" i="14"/>
  <c r="I229" i="14"/>
  <c r="E229" i="14"/>
  <c r="G229" i="14"/>
  <c r="H229" i="14"/>
  <c r="L229" i="14"/>
  <c r="D230" i="14"/>
  <c r="F230" i="14"/>
  <c r="E230" i="14"/>
  <c r="H230" i="14"/>
  <c r="I230" i="14"/>
  <c r="J230" i="14"/>
  <c r="D231" i="14"/>
  <c r="E231" i="14"/>
  <c r="G231" i="14"/>
  <c r="F231" i="14"/>
  <c r="H231" i="14"/>
  <c r="I231" i="14"/>
  <c r="J231" i="14"/>
  <c r="K231" i="14"/>
  <c r="L231" i="14"/>
  <c r="D232" i="14"/>
  <c r="J232" i="14"/>
  <c r="E232" i="14"/>
  <c r="G232" i="14"/>
  <c r="K232" i="14"/>
  <c r="L232" i="14"/>
  <c r="D233" i="14"/>
  <c r="F233" i="14"/>
  <c r="E233" i="14"/>
  <c r="K233" i="14"/>
  <c r="L233" i="14"/>
  <c r="D234" i="14"/>
  <c r="H234" i="14"/>
  <c r="E234" i="14"/>
  <c r="L234" i="14"/>
  <c r="F234" i="14"/>
  <c r="I234" i="14"/>
  <c r="D235" i="14"/>
  <c r="H235" i="14"/>
  <c r="E235" i="14"/>
  <c r="K235" i="14"/>
  <c r="F235" i="14"/>
  <c r="G235" i="14"/>
  <c r="J235" i="14"/>
  <c r="D236" i="14"/>
  <c r="E236" i="14"/>
  <c r="F236" i="14"/>
  <c r="G236" i="14"/>
  <c r="H236" i="14"/>
  <c r="I236" i="14"/>
  <c r="J236" i="14"/>
  <c r="K236" i="14"/>
  <c r="D237" i="14"/>
  <c r="I237" i="14"/>
  <c r="E237" i="14"/>
  <c r="G237" i="14"/>
  <c r="H237" i="14"/>
  <c r="L237" i="14"/>
  <c r="D238" i="14"/>
  <c r="F238" i="14"/>
  <c r="E238" i="14"/>
  <c r="H238" i="14"/>
  <c r="I238" i="14"/>
  <c r="J238" i="14"/>
  <c r="D239" i="14"/>
  <c r="E239" i="14"/>
  <c r="G239" i="14"/>
  <c r="F239" i="14"/>
  <c r="H239" i="14"/>
  <c r="I239" i="14"/>
  <c r="J239" i="14"/>
  <c r="K239" i="14"/>
  <c r="L239" i="14"/>
  <c r="D240" i="14"/>
  <c r="J240" i="14"/>
  <c r="E240" i="14"/>
  <c r="G240" i="14"/>
  <c r="K240" i="14"/>
  <c r="L240" i="14"/>
  <c r="D241" i="14"/>
  <c r="F241" i="14"/>
  <c r="E241" i="14"/>
  <c r="K241" i="14"/>
  <c r="L241" i="14"/>
  <c r="D242" i="14"/>
  <c r="H242" i="14"/>
  <c r="E242" i="14"/>
  <c r="L242" i="14"/>
  <c r="F242" i="14"/>
  <c r="I242" i="14"/>
  <c r="D243" i="14"/>
  <c r="H243" i="14"/>
  <c r="E243" i="14"/>
  <c r="K243" i="14"/>
  <c r="F243" i="14"/>
  <c r="G243" i="14"/>
  <c r="J243" i="14"/>
  <c r="D244" i="14"/>
  <c r="E244" i="14"/>
  <c r="F244" i="14"/>
  <c r="G244" i="14"/>
  <c r="H244" i="14"/>
  <c r="I244" i="14"/>
  <c r="J244" i="14"/>
  <c r="K244" i="14"/>
  <c r="D245" i="14"/>
  <c r="I245" i="14"/>
  <c r="E245" i="14"/>
  <c r="G245" i="14"/>
  <c r="H245" i="14"/>
  <c r="L245" i="14"/>
  <c r="D246" i="14"/>
  <c r="F246" i="14"/>
  <c r="E246" i="14"/>
  <c r="H246" i="14"/>
  <c r="I246" i="14"/>
  <c r="J246" i="14"/>
  <c r="D247" i="14"/>
  <c r="E247" i="14"/>
  <c r="G247" i="14"/>
  <c r="F247" i="14"/>
  <c r="H247" i="14"/>
  <c r="I247" i="14"/>
  <c r="J247" i="14"/>
  <c r="K247" i="14"/>
  <c r="L247" i="14"/>
  <c r="D248" i="14"/>
  <c r="J248" i="14"/>
  <c r="E248" i="14"/>
  <c r="G248" i="14"/>
  <c r="K248" i="14"/>
  <c r="L248" i="14"/>
  <c r="D249" i="14"/>
  <c r="F249" i="14"/>
  <c r="E249" i="14"/>
  <c r="K249" i="14"/>
  <c r="L249" i="14"/>
  <c r="D250" i="14"/>
  <c r="H250" i="14"/>
  <c r="E250" i="14"/>
  <c r="L250" i="14"/>
  <c r="F250" i="14"/>
  <c r="I250" i="14"/>
  <c r="D251" i="14"/>
  <c r="H251" i="14"/>
  <c r="E251" i="14"/>
  <c r="K251" i="14"/>
  <c r="F251" i="14"/>
  <c r="G251" i="14"/>
  <c r="J251" i="14"/>
  <c r="D252" i="14"/>
  <c r="E252" i="14"/>
  <c r="F252" i="14"/>
  <c r="G252" i="14"/>
  <c r="H252" i="14"/>
  <c r="I252" i="14"/>
  <c r="J252" i="14"/>
  <c r="K252" i="14"/>
  <c r="D253" i="14"/>
  <c r="I253" i="14"/>
  <c r="E253" i="14"/>
  <c r="G253" i="14"/>
  <c r="H253" i="14"/>
  <c r="L253" i="14"/>
  <c r="D254" i="14"/>
  <c r="F254" i="14"/>
  <c r="E254" i="14"/>
  <c r="H254" i="14"/>
  <c r="I254" i="14"/>
  <c r="J254" i="14"/>
  <c r="D255" i="14"/>
  <c r="E255" i="14"/>
  <c r="G255" i="14"/>
  <c r="F255" i="14"/>
  <c r="H255" i="14"/>
  <c r="I255" i="14"/>
  <c r="J255" i="14"/>
  <c r="K255" i="14"/>
  <c r="L255" i="14"/>
  <c r="D256" i="14"/>
  <c r="J256" i="14"/>
  <c r="E256" i="14"/>
  <c r="G256" i="14"/>
  <c r="K256" i="14"/>
  <c r="L256" i="14"/>
  <c r="D257" i="14"/>
  <c r="F257" i="14"/>
  <c r="E257" i="14"/>
  <c r="K257" i="14"/>
  <c r="L257" i="14"/>
  <c r="D258" i="14"/>
  <c r="H258" i="14"/>
  <c r="E258" i="14"/>
  <c r="L258" i="14"/>
  <c r="F258" i="14"/>
  <c r="I258" i="14"/>
  <c r="D259" i="14"/>
  <c r="H259" i="14"/>
  <c r="E259" i="14"/>
  <c r="K259" i="14"/>
  <c r="F259" i="14"/>
  <c r="G259" i="14"/>
  <c r="J259" i="14"/>
  <c r="D260" i="14"/>
  <c r="E260" i="14"/>
  <c r="F260" i="14"/>
  <c r="G260" i="14"/>
  <c r="H260" i="14"/>
  <c r="I260" i="14"/>
  <c r="J260" i="14"/>
  <c r="K260" i="14"/>
  <c r="D261" i="14"/>
  <c r="I261" i="14"/>
  <c r="E261" i="14"/>
  <c r="G261" i="14"/>
  <c r="H261" i="14"/>
  <c r="L261" i="14"/>
  <c r="D262" i="14"/>
  <c r="F262" i="14"/>
  <c r="E262" i="14"/>
  <c r="H262" i="14"/>
  <c r="I262" i="14"/>
  <c r="J262" i="14"/>
  <c r="D263" i="14"/>
  <c r="E263" i="14"/>
  <c r="G263" i="14"/>
  <c r="F263" i="14"/>
  <c r="H263" i="14"/>
  <c r="I263" i="14"/>
  <c r="J263" i="14"/>
  <c r="K263" i="14"/>
  <c r="L263" i="14"/>
  <c r="D264" i="14"/>
  <c r="J264" i="14"/>
  <c r="E264" i="14"/>
  <c r="G264" i="14"/>
  <c r="K264" i="14"/>
  <c r="L264" i="14"/>
  <c r="D265" i="14"/>
  <c r="F265" i="14"/>
  <c r="E265" i="14"/>
  <c r="K265" i="14"/>
  <c r="L265" i="14"/>
  <c r="D266" i="14"/>
  <c r="H266" i="14"/>
  <c r="E266" i="14"/>
  <c r="L266" i="14"/>
  <c r="F266" i="14"/>
  <c r="I266" i="14"/>
  <c r="D267" i="14"/>
  <c r="H267" i="14"/>
  <c r="E267" i="14"/>
  <c r="K267" i="14"/>
  <c r="F267" i="14"/>
  <c r="G267" i="14"/>
  <c r="J267" i="14"/>
  <c r="D268" i="14"/>
  <c r="E268" i="14"/>
  <c r="F268" i="14"/>
  <c r="G268" i="14"/>
  <c r="H268" i="14"/>
  <c r="I268" i="14"/>
  <c r="J268" i="14"/>
  <c r="K268" i="14"/>
  <c r="D269" i="14"/>
  <c r="I269" i="14"/>
  <c r="E269" i="14"/>
  <c r="G269" i="14"/>
  <c r="H269" i="14"/>
  <c r="L269" i="14"/>
  <c r="D270" i="14"/>
  <c r="F270" i="14"/>
  <c r="E270" i="14"/>
  <c r="H270" i="14"/>
  <c r="I270" i="14"/>
  <c r="J270" i="14"/>
  <c r="D271" i="14"/>
  <c r="E271" i="14"/>
  <c r="G271" i="14"/>
  <c r="F271" i="14"/>
  <c r="H271" i="14"/>
  <c r="I271" i="14"/>
  <c r="J271" i="14"/>
  <c r="K271" i="14"/>
  <c r="L271" i="14"/>
  <c r="D272" i="14"/>
  <c r="J272" i="14"/>
  <c r="E272" i="14"/>
  <c r="G272" i="14"/>
  <c r="K272" i="14"/>
  <c r="L272" i="14"/>
  <c r="D273" i="14"/>
  <c r="F273" i="14"/>
  <c r="E273" i="14"/>
  <c r="K273" i="14"/>
  <c r="L273" i="14"/>
  <c r="D274" i="14"/>
  <c r="H274" i="14"/>
  <c r="E274" i="14"/>
  <c r="L274" i="14"/>
  <c r="F274" i="14"/>
  <c r="I274" i="14"/>
  <c r="D275" i="14"/>
  <c r="H275" i="14"/>
  <c r="E275" i="14"/>
  <c r="K275" i="14"/>
  <c r="F275" i="14"/>
  <c r="G275" i="14"/>
  <c r="J275" i="14"/>
  <c r="D276" i="14"/>
  <c r="E276" i="14"/>
  <c r="F276" i="14"/>
  <c r="G276" i="14"/>
  <c r="H276" i="14"/>
  <c r="I276" i="14"/>
  <c r="J276" i="14"/>
  <c r="K276" i="14"/>
  <c r="D277" i="14"/>
  <c r="I277" i="14"/>
  <c r="E277" i="14"/>
  <c r="G277" i="14"/>
  <c r="H277" i="14"/>
  <c r="L277" i="14"/>
  <c r="D278" i="14"/>
  <c r="F278" i="14"/>
  <c r="E278" i="14"/>
  <c r="H278" i="14"/>
  <c r="I278" i="14"/>
  <c r="J278" i="14"/>
  <c r="D279" i="14"/>
  <c r="E279" i="14"/>
  <c r="G279" i="14"/>
  <c r="F279" i="14"/>
  <c r="H279" i="14"/>
  <c r="I279" i="14"/>
  <c r="J279" i="14"/>
  <c r="K279" i="14"/>
  <c r="L279" i="14"/>
  <c r="D280" i="14"/>
  <c r="J280" i="14"/>
  <c r="E280" i="14"/>
  <c r="G280" i="14"/>
  <c r="K280" i="14"/>
  <c r="L280" i="14"/>
  <c r="D281" i="14"/>
  <c r="F281" i="14"/>
  <c r="E281" i="14"/>
  <c r="K281" i="14"/>
  <c r="L281" i="14"/>
  <c r="D282" i="14"/>
  <c r="H282" i="14"/>
  <c r="E282" i="14"/>
  <c r="L282" i="14"/>
  <c r="F282" i="14"/>
  <c r="I282" i="14"/>
  <c r="D283" i="14"/>
  <c r="H283" i="14"/>
  <c r="E283" i="14"/>
  <c r="K283" i="14"/>
  <c r="F283" i="14"/>
  <c r="G283" i="14"/>
  <c r="J283" i="14"/>
  <c r="D284" i="14"/>
  <c r="E284" i="14"/>
  <c r="F284" i="14"/>
  <c r="G284" i="14"/>
  <c r="H284" i="14"/>
  <c r="I284" i="14"/>
  <c r="J284" i="14"/>
  <c r="K284" i="14"/>
  <c r="D285" i="14"/>
  <c r="I285" i="14"/>
  <c r="E285" i="14"/>
  <c r="G285" i="14"/>
  <c r="H285" i="14"/>
  <c r="L285" i="14"/>
  <c r="D286" i="14"/>
  <c r="F286" i="14"/>
  <c r="E286" i="14"/>
  <c r="H286" i="14"/>
  <c r="I286" i="14"/>
  <c r="J286" i="14"/>
  <c r="D287" i="14"/>
  <c r="E287" i="14"/>
  <c r="G287" i="14"/>
  <c r="F287" i="14"/>
  <c r="H287" i="14"/>
  <c r="I287" i="14"/>
  <c r="J287" i="14"/>
  <c r="K287" i="14"/>
  <c r="L287" i="14"/>
  <c r="D288" i="14"/>
  <c r="J288" i="14"/>
  <c r="E288" i="14"/>
  <c r="G288" i="14"/>
  <c r="K288" i="14"/>
  <c r="L288" i="14"/>
  <c r="D289" i="14"/>
  <c r="F289" i="14"/>
  <c r="E289" i="14"/>
  <c r="K289" i="14"/>
  <c r="L289" i="14"/>
  <c r="D290" i="14"/>
  <c r="H290" i="14"/>
  <c r="E290" i="14"/>
  <c r="L290" i="14"/>
  <c r="F290" i="14"/>
  <c r="I290" i="14"/>
  <c r="D291" i="14"/>
  <c r="H291" i="14"/>
  <c r="E291" i="14"/>
  <c r="K291" i="14"/>
  <c r="F291" i="14"/>
  <c r="G291" i="14"/>
  <c r="J291" i="14"/>
  <c r="D292" i="14"/>
  <c r="E292" i="14"/>
  <c r="F292" i="14"/>
  <c r="G292" i="14"/>
  <c r="H292" i="14"/>
  <c r="I292" i="14"/>
  <c r="J292" i="14"/>
  <c r="K292" i="14"/>
  <c r="D293" i="14"/>
  <c r="I293" i="14"/>
  <c r="E293" i="14"/>
  <c r="G293" i="14"/>
  <c r="H293" i="14"/>
  <c r="L293" i="14"/>
  <c r="D294" i="14"/>
  <c r="F294" i="14"/>
  <c r="E294" i="14"/>
  <c r="H294" i="14"/>
  <c r="I294" i="14"/>
  <c r="J294" i="14"/>
  <c r="D295" i="14"/>
  <c r="E295" i="14"/>
  <c r="G295" i="14"/>
  <c r="F295" i="14"/>
  <c r="H295" i="14"/>
  <c r="I295" i="14"/>
  <c r="J295" i="14"/>
  <c r="K295" i="14"/>
  <c r="L295" i="14"/>
  <c r="D296" i="14"/>
  <c r="J296" i="14"/>
  <c r="E296" i="14"/>
  <c r="G296" i="14"/>
  <c r="K296" i="14"/>
  <c r="L296" i="14"/>
  <c r="D297" i="14"/>
  <c r="F297" i="14"/>
  <c r="E297" i="14"/>
  <c r="K297" i="14"/>
  <c r="L297" i="14"/>
  <c r="D298" i="14"/>
  <c r="H298" i="14"/>
  <c r="E298" i="14"/>
  <c r="L298" i="14"/>
  <c r="F298" i="14"/>
  <c r="I298" i="14"/>
  <c r="D299" i="14"/>
  <c r="H299" i="14"/>
  <c r="E299" i="14"/>
  <c r="K299" i="14"/>
  <c r="F299" i="14"/>
  <c r="G299" i="14"/>
  <c r="J299" i="14"/>
  <c r="D300" i="14"/>
  <c r="E300" i="14"/>
  <c r="F300" i="14"/>
  <c r="G300" i="14"/>
  <c r="H300" i="14"/>
  <c r="I300" i="14"/>
  <c r="J300" i="14"/>
  <c r="K300" i="14"/>
  <c r="D301" i="14"/>
  <c r="I301" i="14"/>
  <c r="E301" i="14"/>
  <c r="G301" i="14"/>
  <c r="H301" i="14"/>
  <c r="L301" i="14"/>
  <c r="D302" i="14"/>
  <c r="F302" i="14"/>
  <c r="E302" i="14"/>
  <c r="H302" i="14"/>
  <c r="I302" i="14"/>
  <c r="J302" i="14"/>
  <c r="D303" i="14"/>
  <c r="E303" i="14"/>
  <c r="G303" i="14"/>
  <c r="F303" i="14"/>
  <c r="H303" i="14"/>
  <c r="I303" i="14"/>
  <c r="J303" i="14"/>
  <c r="K303" i="14"/>
  <c r="L303" i="14"/>
  <c r="D304" i="14"/>
  <c r="J304" i="14"/>
  <c r="E304" i="14"/>
  <c r="G304" i="14"/>
  <c r="K304" i="14"/>
  <c r="L304" i="14"/>
  <c r="D305" i="14"/>
  <c r="F305" i="14"/>
  <c r="E305" i="14"/>
  <c r="K305" i="14"/>
  <c r="L305" i="14"/>
  <c r="D306" i="14"/>
  <c r="H306" i="14"/>
  <c r="E306" i="14"/>
  <c r="L306" i="14"/>
  <c r="F306" i="14"/>
  <c r="I306" i="14"/>
  <c r="D307" i="14"/>
  <c r="H307" i="14"/>
  <c r="E307" i="14"/>
  <c r="K307" i="14"/>
  <c r="F307" i="14"/>
  <c r="G307" i="14"/>
  <c r="J307" i="14"/>
  <c r="D308" i="14"/>
  <c r="E308" i="14"/>
  <c r="F308" i="14"/>
  <c r="G308" i="14"/>
  <c r="H308" i="14"/>
  <c r="I308" i="14"/>
  <c r="J308" i="14"/>
  <c r="K308" i="14"/>
  <c r="D309" i="14"/>
  <c r="I309" i="14"/>
  <c r="E309" i="14"/>
  <c r="G309" i="14"/>
  <c r="H309" i="14"/>
  <c r="L309" i="14"/>
  <c r="D310" i="14"/>
  <c r="F310" i="14"/>
  <c r="E310" i="14"/>
  <c r="H310" i="14"/>
  <c r="I310" i="14"/>
  <c r="J310" i="14"/>
  <c r="D311" i="14"/>
  <c r="E311" i="14"/>
  <c r="G311" i="14"/>
  <c r="F311" i="14"/>
  <c r="H311" i="14"/>
  <c r="I311" i="14"/>
  <c r="J311" i="14"/>
  <c r="K311" i="14"/>
  <c r="L311" i="14"/>
  <c r="D312" i="14"/>
  <c r="J312" i="14"/>
  <c r="E312" i="14"/>
  <c r="G312" i="14"/>
  <c r="K312" i="14"/>
  <c r="L312" i="14"/>
  <c r="D313" i="14"/>
  <c r="F313" i="14"/>
  <c r="E313" i="14"/>
  <c r="K313" i="14"/>
  <c r="L313" i="14"/>
  <c r="D314" i="14"/>
  <c r="H314" i="14"/>
  <c r="E314" i="14"/>
  <c r="L314" i="14"/>
  <c r="F314" i="14"/>
  <c r="I314" i="14"/>
  <c r="D315" i="14"/>
  <c r="H315" i="14"/>
  <c r="E315" i="14"/>
  <c r="K315" i="14"/>
  <c r="F315" i="14"/>
  <c r="G315" i="14"/>
  <c r="J315" i="14"/>
  <c r="D316" i="14"/>
  <c r="E316" i="14"/>
  <c r="F316" i="14"/>
  <c r="G316" i="14"/>
  <c r="H316" i="14"/>
  <c r="I316" i="14"/>
  <c r="J316" i="14"/>
  <c r="K316" i="14"/>
  <c r="D317" i="14"/>
  <c r="I317" i="14"/>
  <c r="E317" i="14"/>
  <c r="G317" i="14"/>
  <c r="H317" i="14"/>
  <c r="L317" i="14"/>
  <c r="D318" i="14"/>
  <c r="F318" i="14"/>
  <c r="E318" i="14"/>
  <c r="H318" i="14"/>
  <c r="I318" i="14"/>
  <c r="J318" i="14"/>
  <c r="D319" i="14"/>
  <c r="E319" i="14"/>
  <c r="G319" i="14"/>
  <c r="F319" i="14"/>
  <c r="H319" i="14"/>
  <c r="I319" i="14"/>
  <c r="J319" i="14"/>
  <c r="K319" i="14"/>
  <c r="L319" i="14"/>
  <c r="D320" i="14"/>
  <c r="J320" i="14"/>
  <c r="E320" i="14"/>
  <c r="G320" i="14"/>
  <c r="K320" i="14"/>
  <c r="L320" i="14"/>
  <c r="D321" i="14"/>
  <c r="F321" i="14"/>
  <c r="E321" i="14"/>
  <c r="K321" i="14"/>
  <c r="L321" i="14"/>
  <c r="D322" i="14"/>
  <c r="H322" i="14"/>
  <c r="E322" i="14"/>
  <c r="L322" i="14"/>
  <c r="F322" i="14"/>
  <c r="I322" i="14"/>
  <c r="D323" i="14"/>
  <c r="H323" i="14"/>
  <c r="E323" i="14"/>
  <c r="K323" i="14"/>
  <c r="F323" i="14"/>
  <c r="G323" i="14"/>
  <c r="J323" i="14"/>
  <c r="D324" i="14"/>
  <c r="E324" i="14"/>
  <c r="F324" i="14"/>
  <c r="G324" i="14"/>
  <c r="H324" i="14"/>
  <c r="I324" i="14"/>
  <c r="J324" i="14"/>
  <c r="K324" i="14"/>
  <c r="D325" i="14"/>
  <c r="I325" i="14"/>
  <c r="E325" i="14"/>
  <c r="G325" i="14"/>
  <c r="H325" i="14"/>
  <c r="L325" i="14"/>
  <c r="D326" i="14"/>
  <c r="F326" i="14"/>
  <c r="E326" i="14"/>
  <c r="H326" i="14"/>
  <c r="I326" i="14"/>
  <c r="J326" i="14"/>
  <c r="D327" i="14"/>
  <c r="E327" i="14"/>
  <c r="G327" i="14"/>
  <c r="F327" i="14"/>
  <c r="H327" i="14"/>
  <c r="I327" i="14"/>
  <c r="J327" i="14"/>
  <c r="K327" i="14"/>
  <c r="L327" i="14"/>
  <c r="D328" i="14"/>
  <c r="J328" i="14"/>
  <c r="E328" i="14"/>
  <c r="G328" i="14"/>
  <c r="K328" i="14"/>
  <c r="L328" i="14"/>
  <c r="D329" i="14"/>
  <c r="F329" i="14"/>
  <c r="E329" i="14"/>
  <c r="K329" i="14"/>
  <c r="L329" i="14"/>
  <c r="D330" i="14"/>
  <c r="H330" i="14"/>
  <c r="E330" i="14"/>
  <c r="L330" i="14"/>
  <c r="F330" i="14"/>
  <c r="I330" i="14"/>
  <c r="D331" i="14"/>
  <c r="H331" i="14"/>
  <c r="E331" i="14"/>
  <c r="K331" i="14"/>
  <c r="F331" i="14"/>
  <c r="G331" i="14"/>
  <c r="J331" i="14"/>
  <c r="D332" i="14"/>
  <c r="E332" i="14"/>
  <c r="F332" i="14"/>
  <c r="G332" i="14"/>
  <c r="H332" i="14"/>
  <c r="I332" i="14"/>
  <c r="J332" i="14"/>
  <c r="K332" i="14"/>
  <c r="D333" i="14"/>
  <c r="I333" i="14"/>
  <c r="E333" i="14"/>
  <c r="G333" i="14"/>
  <c r="H333" i="14"/>
  <c r="L333" i="14"/>
  <c r="D334" i="14"/>
  <c r="F334" i="14"/>
  <c r="E334" i="14"/>
  <c r="H334" i="14"/>
  <c r="I334" i="14"/>
  <c r="J334" i="14"/>
  <c r="D335" i="14"/>
  <c r="E335" i="14"/>
  <c r="G335" i="14"/>
  <c r="F335" i="14"/>
  <c r="H335" i="14"/>
  <c r="I335" i="14"/>
  <c r="J335" i="14"/>
  <c r="K335" i="14"/>
  <c r="L335" i="14"/>
  <c r="D336" i="14"/>
  <c r="J336" i="14"/>
  <c r="E336" i="14"/>
  <c r="G336" i="14"/>
  <c r="K336" i="14"/>
  <c r="L336" i="14"/>
  <c r="D337" i="14"/>
  <c r="F337" i="14"/>
  <c r="E337" i="14"/>
  <c r="K337" i="14"/>
  <c r="L337" i="14"/>
  <c r="D338" i="14"/>
  <c r="H338" i="14"/>
  <c r="E338" i="14"/>
  <c r="L338" i="14"/>
  <c r="F338" i="14"/>
  <c r="I338" i="14"/>
  <c r="D339" i="14"/>
  <c r="H339" i="14"/>
  <c r="E339" i="14"/>
  <c r="K339" i="14"/>
  <c r="F339" i="14"/>
  <c r="G339" i="14"/>
  <c r="J339" i="14"/>
  <c r="D340" i="14"/>
  <c r="E340" i="14"/>
  <c r="F340" i="14"/>
  <c r="G340" i="14"/>
  <c r="H340" i="14"/>
  <c r="I340" i="14"/>
  <c r="J340" i="14"/>
  <c r="K340" i="14"/>
  <c r="D341" i="14"/>
  <c r="I341" i="14"/>
  <c r="E341" i="14"/>
  <c r="G341" i="14"/>
  <c r="H341" i="14"/>
  <c r="L341" i="14"/>
  <c r="W6" i="13"/>
  <c r="D14" i="13"/>
  <c r="E33" i="13"/>
  <c r="F33" i="13"/>
  <c r="D16" i="13"/>
  <c r="D19" i="13" s="1"/>
  <c r="C17" i="13"/>
  <c r="Q21" i="13"/>
  <c r="Q22" i="13"/>
  <c r="H23" i="13"/>
  <c r="Q23" i="13"/>
  <c r="H24" i="13"/>
  <c r="Q24" i="13"/>
  <c r="H25" i="13"/>
  <c r="Q25" i="13"/>
  <c r="H26" i="13"/>
  <c r="Q26" i="13"/>
  <c r="H28" i="13"/>
  <c r="Q28" i="13"/>
  <c r="Q29" i="13"/>
  <c r="Q30" i="13"/>
  <c r="Q31" i="13"/>
  <c r="Q32" i="13"/>
  <c r="Q33" i="13"/>
  <c r="Q34" i="13"/>
  <c r="Q35" i="13"/>
  <c r="Q36" i="13"/>
  <c r="H37" i="13"/>
  <c r="Q37" i="13"/>
  <c r="Q38" i="13"/>
  <c r="Q39" i="13"/>
  <c r="Q40" i="13"/>
  <c r="H41" i="13"/>
  <c r="Q41" i="13"/>
  <c r="H42" i="13"/>
  <c r="Q42" i="13"/>
  <c r="Q43" i="13"/>
  <c r="K74" i="13"/>
  <c r="Q74" i="13"/>
  <c r="Q76" i="13"/>
  <c r="K77" i="13"/>
  <c r="Q77" i="13"/>
  <c r="K78" i="13"/>
  <c r="Q78" i="13"/>
  <c r="K79" i="13"/>
  <c r="Q79" i="13"/>
  <c r="Q80" i="13"/>
  <c r="K81" i="13"/>
  <c r="Q81" i="13"/>
  <c r="K82" i="13"/>
  <c r="Q82" i="13"/>
  <c r="K83" i="13"/>
  <c r="Q83" i="13"/>
  <c r="Q84" i="13"/>
  <c r="K85" i="13"/>
  <c r="Q85" i="13"/>
  <c r="K86" i="13"/>
  <c r="Q86" i="13"/>
  <c r="K87" i="13"/>
  <c r="Q87" i="13"/>
  <c r="Q88" i="13"/>
  <c r="Q89" i="13"/>
  <c r="Q91" i="13"/>
  <c r="K101" i="13"/>
  <c r="Q101" i="13"/>
  <c r="Q102" i="13"/>
  <c r="K103" i="13"/>
  <c r="Q103" i="13"/>
  <c r="Q104" i="13"/>
  <c r="K105" i="13"/>
  <c r="Q105" i="13"/>
  <c r="Q109" i="13"/>
  <c r="Q110" i="13"/>
  <c r="Q111" i="13"/>
  <c r="Q112" i="13"/>
  <c r="Q113" i="13"/>
  <c r="Q114" i="13"/>
  <c r="Q115" i="13"/>
  <c r="Q116" i="13"/>
  <c r="K117" i="13"/>
  <c r="Q117" i="13"/>
  <c r="K118" i="13"/>
  <c r="Q118" i="13"/>
  <c r="K119" i="13"/>
  <c r="Q119" i="13"/>
  <c r="Q120" i="13"/>
  <c r="Q121" i="13"/>
  <c r="Q122" i="13"/>
  <c r="Q123" i="13"/>
  <c r="Q124" i="13"/>
  <c r="Q125" i="13"/>
  <c r="Q126" i="13"/>
  <c r="Q127" i="13"/>
  <c r="Y2" i="7"/>
  <c r="Y3" i="7"/>
  <c r="X15" i="7"/>
  <c r="Y4" i="7"/>
  <c r="H16" i="12"/>
  <c r="H15" i="12"/>
  <c r="H12" i="12"/>
  <c r="A9" i="12"/>
  <c r="C9" i="12" s="1"/>
  <c r="D21" i="12"/>
  <c r="L21" i="12" s="1"/>
  <c r="D22" i="12"/>
  <c r="H22" i="12" s="1"/>
  <c r="D23" i="12"/>
  <c r="D24" i="12"/>
  <c r="H24" i="12" s="1"/>
  <c r="D25" i="12"/>
  <c r="L25" i="12" s="1"/>
  <c r="D26" i="12"/>
  <c r="H26" i="12" s="1"/>
  <c r="D27" i="12"/>
  <c r="K27" i="12" s="1"/>
  <c r="D28" i="12"/>
  <c r="J28" i="12" s="1"/>
  <c r="D29" i="12"/>
  <c r="F29" i="12" s="1"/>
  <c r="D30" i="12"/>
  <c r="H30" i="12" s="1"/>
  <c r="D31" i="12"/>
  <c r="D32" i="12"/>
  <c r="H32" i="12" s="1"/>
  <c r="D33" i="12"/>
  <c r="D34" i="12"/>
  <c r="I34" i="12" s="1"/>
  <c r="D35" i="12"/>
  <c r="H35" i="12"/>
  <c r="D36" i="12"/>
  <c r="L36" i="12" s="1"/>
  <c r="D37" i="12"/>
  <c r="H37" i="12" s="1"/>
  <c r="D38" i="12"/>
  <c r="D39" i="12"/>
  <c r="D40" i="12"/>
  <c r="I40" i="12" s="1"/>
  <c r="D41" i="12"/>
  <c r="H41" i="12" s="1"/>
  <c r="D42" i="12"/>
  <c r="F42" i="12" s="1"/>
  <c r="D43" i="12"/>
  <c r="D44" i="12"/>
  <c r="J44" i="12"/>
  <c r="D45" i="12"/>
  <c r="I45" i="12" s="1"/>
  <c r="D46" i="12"/>
  <c r="H46" i="12"/>
  <c r="D47" i="12"/>
  <c r="J47" i="12" s="1"/>
  <c r="D48" i="12"/>
  <c r="J48" i="12"/>
  <c r="D49" i="12"/>
  <c r="F49" i="12" s="1"/>
  <c r="D50" i="12"/>
  <c r="D51" i="12"/>
  <c r="J51" i="12" s="1"/>
  <c r="D52" i="12"/>
  <c r="F52" i="12" s="1"/>
  <c r="D53" i="12"/>
  <c r="I53" i="12" s="1"/>
  <c r="D54" i="12"/>
  <c r="H54" i="12" s="1"/>
  <c r="D55" i="12"/>
  <c r="D56" i="12"/>
  <c r="I56" i="12" s="1"/>
  <c r="D57" i="12"/>
  <c r="J57" i="12" s="1"/>
  <c r="D58" i="12"/>
  <c r="D59" i="12"/>
  <c r="H59" i="12" s="1"/>
  <c r="K59" i="12"/>
  <c r="D60" i="12"/>
  <c r="H60" i="12" s="1"/>
  <c r="J60" i="12"/>
  <c r="D61" i="12"/>
  <c r="D62" i="12"/>
  <c r="L62" i="12"/>
  <c r="D63" i="12"/>
  <c r="D64" i="12"/>
  <c r="F64" i="12" s="1"/>
  <c r="D65" i="12"/>
  <c r="H65" i="12"/>
  <c r="D66" i="12"/>
  <c r="H66" i="12" s="1"/>
  <c r="D67" i="12"/>
  <c r="H67" i="12"/>
  <c r="D68" i="12"/>
  <c r="J68" i="12"/>
  <c r="D69" i="12"/>
  <c r="H69" i="12" s="1"/>
  <c r="D70" i="12"/>
  <c r="H70" i="12" s="1"/>
  <c r="D71" i="12"/>
  <c r="I71" i="12" s="1"/>
  <c r="D72" i="12"/>
  <c r="D73" i="12"/>
  <c r="H73" i="12" s="1"/>
  <c r="D74" i="12"/>
  <c r="D75" i="12"/>
  <c r="H75" i="12" s="1"/>
  <c r="D76" i="12"/>
  <c r="D77" i="12"/>
  <c r="D78" i="12"/>
  <c r="D79" i="12"/>
  <c r="J79" i="12" s="1"/>
  <c r="D80" i="12"/>
  <c r="F80" i="12" s="1"/>
  <c r="D81" i="12"/>
  <c r="H81" i="12" s="1"/>
  <c r="F81" i="12"/>
  <c r="D82" i="12"/>
  <c r="H82" i="12" s="1"/>
  <c r="D83" i="12"/>
  <c r="K83" i="12" s="1"/>
  <c r="D84" i="12"/>
  <c r="J84" i="12" s="1"/>
  <c r="D85" i="12"/>
  <c r="H85" i="12"/>
  <c r="D86" i="12"/>
  <c r="H86" i="12"/>
  <c r="J16" i="12"/>
  <c r="J15" i="12"/>
  <c r="J22" i="12"/>
  <c r="J24" i="12"/>
  <c r="J25" i="12"/>
  <c r="J26" i="12"/>
  <c r="J34" i="12"/>
  <c r="J35" i="12"/>
  <c r="J40" i="12"/>
  <c r="J46" i="12"/>
  <c r="J49" i="12"/>
  <c r="J54" i="12"/>
  <c r="J58" i="12"/>
  <c r="J59" i="12"/>
  <c r="J62" i="12"/>
  <c r="J63" i="12"/>
  <c r="J65" i="12"/>
  <c r="J67" i="12"/>
  <c r="J69" i="12"/>
  <c r="J71" i="12"/>
  <c r="J72" i="12"/>
  <c r="J73" i="12"/>
  <c r="J75" i="12"/>
  <c r="J81" i="12"/>
  <c r="J85" i="12"/>
  <c r="J86" i="12"/>
  <c r="I16" i="12"/>
  <c r="I15" i="12"/>
  <c r="I12" i="12"/>
  <c r="I22" i="12"/>
  <c r="I24" i="12"/>
  <c r="I26" i="12"/>
  <c r="I36" i="12"/>
  <c r="I37" i="12"/>
  <c r="I42" i="12"/>
  <c r="I46" i="12"/>
  <c r="I49" i="12"/>
  <c r="I54" i="12"/>
  <c r="I57" i="12"/>
  <c r="I60" i="12"/>
  <c r="I62" i="12"/>
  <c r="I65" i="12"/>
  <c r="I68" i="12"/>
  <c r="I69" i="12"/>
  <c r="I73" i="12"/>
  <c r="I81" i="12"/>
  <c r="I84" i="12"/>
  <c r="I85" i="12"/>
  <c r="I86" i="12"/>
  <c r="F16" i="12"/>
  <c r="F15" i="12"/>
  <c r="F12" i="12"/>
  <c r="F22" i="12"/>
  <c r="F24" i="12"/>
  <c r="F25" i="12"/>
  <c r="F26" i="12"/>
  <c r="F30" i="12"/>
  <c r="F36" i="12"/>
  <c r="F37" i="12"/>
  <c r="F40" i="12"/>
  <c r="F45" i="12"/>
  <c r="F46" i="12"/>
  <c r="F54" i="12"/>
  <c r="F60" i="12"/>
  <c r="F62" i="12"/>
  <c r="F65" i="12"/>
  <c r="F68" i="12"/>
  <c r="F69" i="12"/>
  <c r="F72" i="12"/>
  <c r="F73" i="12"/>
  <c r="F84" i="12"/>
  <c r="F85" i="12"/>
  <c r="F86" i="12"/>
  <c r="G16" i="12"/>
  <c r="G15" i="12"/>
  <c r="G12" i="12"/>
  <c r="E21" i="12"/>
  <c r="G21" i="12"/>
  <c r="E22" i="12"/>
  <c r="G22" i="12"/>
  <c r="E23" i="12"/>
  <c r="E24" i="12"/>
  <c r="G24" i="12"/>
  <c r="E25" i="12"/>
  <c r="G25" i="12"/>
  <c r="E26" i="12"/>
  <c r="G26" i="12"/>
  <c r="E27" i="12"/>
  <c r="E28" i="12"/>
  <c r="K28" i="12"/>
  <c r="G28" i="12"/>
  <c r="E29" i="12"/>
  <c r="G29" i="12"/>
  <c r="E30" i="12"/>
  <c r="G30" i="12"/>
  <c r="E31" i="12"/>
  <c r="E32" i="12"/>
  <c r="G32" i="12"/>
  <c r="E33" i="12"/>
  <c r="G33" i="12"/>
  <c r="E34" i="12"/>
  <c r="G34" i="12"/>
  <c r="E35" i="12"/>
  <c r="E36" i="12"/>
  <c r="K36" i="12"/>
  <c r="G36" i="12"/>
  <c r="E37" i="12"/>
  <c r="G37" i="12"/>
  <c r="E38" i="12"/>
  <c r="G38" i="12"/>
  <c r="E39" i="12"/>
  <c r="E40" i="12"/>
  <c r="G40" i="12"/>
  <c r="E41" i="12"/>
  <c r="G41" i="12"/>
  <c r="E42" i="12"/>
  <c r="G42" i="12"/>
  <c r="E43" i="12"/>
  <c r="E44" i="12"/>
  <c r="G44" i="12"/>
  <c r="E45" i="12"/>
  <c r="G45" i="12"/>
  <c r="E46" i="12"/>
  <c r="G46" i="12"/>
  <c r="E47" i="12"/>
  <c r="E48" i="12"/>
  <c r="G48" i="12"/>
  <c r="E49" i="12"/>
  <c r="G49" i="12"/>
  <c r="E50" i="12"/>
  <c r="G50" i="12"/>
  <c r="E51" i="12"/>
  <c r="E52" i="12"/>
  <c r="G52" i="12"/>
  <c r="E53" i="12"/>
  <c r="G53" i="12"/>
  <c r="E54" i="12"/>
  <c r="G54" i="12"/>
  <c r="E55" i="12"/>
  <c r="E56" i="12"/>
  <c r="G56" i="12"/>
  <c r="E57" i="12"/>
  <c r="G57" i="12"/>
  <c r="E58" i="12"/>
  <c r="K58" i="12"/>
  <c r="G58" i="12"/>
  <c r="E59" i="12"/>
  <c r="E60" i="12"/>
  <c r="K60" i="12"/>
  <c r="G60" i="12"/>
  <c r="E61" i="12"/>
  <c r="G61" i="12"/>
  <c r="E62" i="12"/>
  <c r="G62" i="12"/>
  <c r="E63" i="12"/>
  <c r="E64" i="12"/>
  <c r="G64" i="12"/>
  <c r="E65" i="12"/>
  <c r="G65" i="12"/>
  <c r="E66" i="12"/>
  <c r="G66" i="12"/>
  <c r="E67" i="12"/>
  <c r="E68" i="12"/>
  <c r="G68" i="12"/>
  <c r="E69" i="12"/>
  <c r="G69" i="12"/>
  <c r="E70" i="12"/>
  <c r="G70" i="12"/>
  <c r="E71" i="12"/>
  <c r="E72" i="12"/>
  <c r="G72" i="12"/>
  <c r="E73" i="12"/>
  <c r="G73" i="12"/>
  <c r="E74" i="12"/>
  <c r="G74" i="12"/>
  <c r="E75" i="12"/>
  <c r="E76" i="12"/>
  <c r="G76" i="12"/>
  <c r="E77" i="12"/>
  <c r="G77" i="12"/>
  <c r="E78" i="12"/>
  <c r="G78" i="12"/>
  <c r="E79" i="12"/>
  <c r="E80" i="12"/>
  <c r="G80" i="12"/>
  <c r="E81" i="12"/>
  <c r="G81" i="12"/>
  <c r="E82" i="12"/>
  <c r="G82" i="12"/>
  <c r="E83" i="12"/>
  <c r="E84" i="12"/>
  <c r="K84" i="12"/>
  <c r="G84" i="12"/>
  <c r="E85" i="12"/>
  <c r="G85" i="12"/>
  <c r="E86" i="12"/>
  <c r="G86" i="12"/>
  <c r="K16" i="12"/>
  <c r="K15" i="12"/>
  <c r="K22" i="12"/>
  <c r="K24" i="12"/>
  <c r="K26" i="12"/>
  <c r="K30" i="12"/>
  <c r="K37" i="12"/>
  <c r="K40" i="12"/>
  <c r="K41" i="12"/>
  <c r="K46" i="12"/>
  <c r="K47" i="12"/>
  <c r="K49" i="12"/>
  <c r="K54" i="12"/>
  <c r="K56" i="12"/>
  <c r="K62" i="12"/>
  <c r="K65" i="12"/>
  <c r="K67" i="12"/>
  <c r="K69" i="12"/>
  <c r="K71" i="12"/>
  <c r="K72" i="12"/>
  <c r="K73" i="12"/>
  <c r="K75" i="12"/>
  <c r="K79" i="12"/>
  <c r="K80" i="12"/>
  <c r="K81" i="12"/>
  <c r="K85" i="12"/>
  <c r="K86" i="12"/>
  <c r="L16" i="12"/>
  <c r="L15" i="12"/>
  <c r="L12" i="12"/>
  <c r="L22" i="12"/>
  <c r="L24" i="12"/>
  <c r="L26" i="12"/>
  <c r="L28" i="12"/>
  <c r="L30" i="12"/>
  <c r="L33" i="12"/>
  <c r="L37" i="12"/>
  <c r="L40" i="12"/>
  <c r="L41" i="12"/>
  <c r="L45" i="12"/>
  <c r="L46" i="12"/>
  <c r="L49" i="12"/>
  <c r="L52" i="12"/>
  <c r="L54" i="12"/>
  <c r="L56" i="12"/>
  <c r="L60" i="12"/>
  <c r="L65" i="12"/>
  <c r="L66" i="12"/>
  <c r="L69" i="12"/>
  <c r="L72" i="12"/>
  <c r="L73" i="12"/>
  <c r="L76" i="12"/>
  <c r="L80" i="12"/>
  <c r="L81" i="12"/>
  <c r="L82" i="12"/>
  <c r="L84" i="12"/>
  <c r="L85" i="12"/>
  <c r="L86" i="12"/>
  <c r="C16" i="12"/>
  <c r="C15" i="12"/>
  <c r="C12" i="12"/>
  <c r="W2" i="12"/>
  <c r="W3" i="12"/>
  <c r="N16" i="12"/>
  <c r="N15" i="12"/>
  <c r="N12" i="12"/>
  <c r="O16" i="12"/>
  <c r="O15" i="12"/>
  <c r="O12" i="12"/>
  <c r="G4" i="12"/>
  <c r="W4" i="12"/>
  <c r="P16" i="12"/>
  <c r="P15" i="12"/>
  <c r="G5" i="12"/>
  <c r="Q16" i="12"/>
  <c r="Q15" i="12"/>
  <c r="G6" i="12"/>
  <c r="G7" i="12"/>
  <c r="E16" i="12"/>
  <c r="E15" i="12"/>
  <c r="E12" i="12"/>
  <c r="M16" i="12"/>
  <c r="M15" i="12"/>
  <c r="M12" i="12"/>
  <c r="D16" i="12"/>
  <c r="D15" i="12"/>
  <c r="D87" i="12"/>
  <c r="I87" i="12"/>
  <c r="E87" i="12"/>
  <c r="F87" i="12"/>
  <c r="G87" i="12"/>
  <c r="H87" i="12"/>
  <c r="J87" i="12"/>
  <c r="K87" i="12"/>
  <c r="L87" i="12"/>
  <c r="D88" i="12"/>
  <c r="J88" i="12"/>
  <c r="E88" i="12"/>
  <c r="G88" i="12"/>
  <c r="K88" i="12"/>
  <c r="L88" i="12"/>
  <c r="D89" i="12"/>
  <c r="F89" i="12"/>
  <c r="E89" i="12"/>
  <c r="K89" i="12"/>
  <c r="L89" i="12"/>
  <c r="D90" i="12"/>
  <c r="H90" i="12"/>
  <c r="E90" i="12"/>
  <c r="L90" i="12"/>
  <c r="F90" i="12"/>
  <c r="I90" i="12"/>
  <c r="J90" i="12"/>
  <c r="D91" i="12"/>
  <c r="H91" i="12"/>
  <c r="E91" i="12"/>
  <c r="F91" i="12"/>
  <c r="G91" i="12"/>
  <c r="J91" i="12"/>
  <c r="L91" i="12"/>
  <c r="D92" i="12"/>
  <c r="F92" i="12"/>
  <c r="E92" i="12"/>
  <c r="G92" i="12"/>
  <c r="H92" i="12"/>
  <c r="K92" i="12"/>
  <c r="D93" i="12"/>
  <c r="I93" i="12"/>
  <c r="E93" i="12"/>
  <c r="G93" i="12"/>
  <c r="H93" i="12"/>
  <c r="L93" i="12"/>
  <c r="D94" i="12"/>
  <c r="E94" i="12"/>
  <c r="F94" i="12"/>
  <c r="H94" i="12"/>
  <c r="I94" i="12"/>
  <c r="J94" i="12"/>
  <c r="D95" i="12"/>
  <c r="I95" i="12"/>
  <c r="E95" i="12"/>
  <c r="F95" i="12"/>
  <c r="G95" i="12"/>
  <c r="H95" i="12"/>
  <c r="J95" i="12"/>
  <c r="K95" i="12"/>
  <c r="L95" i="12"/>
  <c r="D96" i="12"/>
  <c r="J96" i="12"/>
  <c r="E96" i="12"/>
  <c r="G96" i="12"/>
  <c r="K96" i="12"/>
  <c r="L96" i="12"/>
  <c r="D97" i="12"/>
  <c r="F97" i="12"/>
  <c r="E97" i="12"/>
  <c r="K97" i="12"/>
  <c r="L97" i="12"/>
  <c r="D98" i="12"/>
  <c r="H98" i="12"/>
  <c r="E98" i="12"/>
  <c r="L98" i="12"/>
  <c r="F98" i="12"/>
  <c r="I98" i="12"/>
  <c r="J98" i="12"/>
  <c r="D99" i="12"/>
  <c r="H99" i="12"/>
  <c r="E99" i="12"/>
  <c r="F99" i="12"/>
  <c r="G99" i="12"/>
  <c r="J99" i="12"/>
  <c r="K99" i="12"/>
  <c r="L99" i="12"/>
  <c r="D100" i="12"/>
  <c r="F100" i="12"/>
  <c r="E100" i="12"/>
  <c r="G100" i="12"/>
  <c r="H100" i="12"/>
  <c r="K100" i="12"/>
  <c r="L100" i="12"/>
  <c r="D101" i="12"/>
  <c r="I101" i="12"/>
  <c r="E101" i="12"/>
  <c r="G101" i="12"/>
  <c r="H101" i="12"/>
  <c r="L101" i="12"/>
  <c r="D102" i="12"/>
  <c r="E102" i="12"/>
  <c r="F102" i="12"/>
  <c r="H102" i="12"/>
  <c r="I102" i="12"/>
  <c r="J102" i="12"/>
  <c r="D103" i="12"/>
  <c r="I103" i="12"/>
  <c r="E103" i="12"/>
  <c r="F103" i="12"/>
  <c r="G103" i="12"/>
  <c r="H103" i="12"/>
  <c r="J103" i="12"/>
  <c r="K103" i="12"/>
  <c r="L103" i="12"/>
  <c r="D104" i="12"/>
  <c r="J104" i="12"/>
  <c r="E104" i="12"/>
  <c r="G104" i="12"/>
  <c r="K104" i="12"/>
  <c r="L104" i="12"/>
  <c r="D105" i="12"/>
  <c r="F105" i="12"/>
  <c r="E105" i="12"/>
  <c r="K105" i="12"/>
  <c r="L105" i="12"/>
  <c r="D106" i="12"/>
  <c r="H106" i="12"/>
  <c r="E106" i="12"/>
  <c r="L106" i="12"/>
  <c r="F106" i="12"/>
  <c r="I106" i="12"/>
  <c r="J106" i="12"/>
  <c r="D107" i="12"/>
  <c r="H107" i="12"/>
  <c r="E107" i="12"/>
  <c r="F107" i="12"/>
  <c r="G107" i="12"/>
  <c r="J107" i="12"/>
  <c r="K107" i="12"/>
  <c r="L107" i="12"/>
  <c r="D108" i="12"/>
  <c r="F108" i="12"/>
  <c r="E108" i="12"/>
  <c r="G108" i="12"/>
  <c r="H108" i="12"/>
  <c r="K108" i="12"/>
  <c r="L108" i="12"/>
  <c r="D109" i="12"/>
  <c r="I109" i="12"/>
  <c r="E109" i="12"/>
  <c r="G109" i="12"/>
  <c r="H109" i="12"/>
  <c r="L109" i="12"/>
  <c r="D110" i="12"/>
  <c r="E110" i="12"/>
  <c r="F110" i="12"/>
  <c r="H110" i="12"/>
  <c r="I110" i="12"/>
  <c r="J110" i="12"/>
  <c r="D111" i="12"/>
  <c r="I111" i="12"/>
  <c r="E111" i="12"/>
  <c r="F111" i="12"/>
  <c r="G111" i="12"/>
  <c r="H111" i="12"/>
  <c r="J111" i="12"/>
  <c r="K111" i="12"/>
  <c r="L111" i="12"/>
  <c r="D112" i="12"/>
  <c r="J112" i="12"/>
  <c r="E112" i="12"/>
  <c r="G112" i="12"/>
  <c r="K112" i="12"/>
  <c r="L112" i="12"/>
  <c r="D113" i="12"/>
  <c r="F113" i="12"/>
  <c r="E113" i="12"/>
  <c r="K113" i="12"/>
  <c r="L113" i="12"/>
  <c r="D114" i="12"/>
  <c r="H114" i="12"/>
  <c r="E114" i="12"/>
  <c r="L114" i="12"/>
  <c r="F114" i="12"/>
  <c r="I114" i="12"/>
  <c r="J114" i="12"/>
  <c r="D115" i="12"/>
  <c r="H115" i="12"/>
  <c r="E115" i="12"/>
  <c r="F115" i="12"/>
  <c r="G115" i="12"/>
  <c r="J115" i="12"/>
  <c r="K115" i="12"/>
  <c r="L115" i="12"/>
  <c r="D116" i="12"/>
  <c r="F116" i="12"/>
  <c r="E116" i="12"/>
  <c r="G116" i="12"/>
  <c r="H116" i="12"/>
  <c r="K116" i="12"/>
  <c r="L116" i="12"/>
  <c r="D117" i="12"/>
  <c r="I117" i="12"/>
  <c r="E117" i="12"/>
  <c r="G117" i="12"/>
  <c r="H117" i="12"/>
  <c r="L117" i="12"/>
  <c r="D118" i="12"/>
  <c r="E118" i="12"/>
  <c r="F118" i="12"/>
  <c r="H118" i="12"/>
  <c r="I118" i="12"/>
  <c r="J118" i="12"/>
  <c r="D119" i="12"/>
  <c r="I119" i="12"/>
  <c r="E119" i="12"/>
  <c r="F119" i="12"/>
  <c r="G119" i="12"/>
  <c r="H119" i="12"/>
  <c r="J119" i="12"/>
  <c r="K119" i="12"/>
  <c r="L119" i="12"/>
  <c r="D120" i="12"/>
  <c r="J120" i="12"/>
  <c r="E120" i="12"/>
  <c r="G120" i="12"/>
  <c r="K120" i="12"/>
  <c r="L120" i="12"/>
  <c r="D121" i="12"/>
  <c r="F121" i="12"/>
  <c r="E121" i="12"/>
  <c r="K121" i="12"/>
  <c r="L121" i="12"/>
  <c r="D122" i="12"/>
  <c r="H122" i="12"/>
  <c r="E122" i="12"/>
  <c r="L122" i="12"/>
  <c r="F122" i="12"/>
  <c r="I122" i="12"/>
  <c r="J122" i="12"/>
  <c r="D123" i="12"/>
  <c r="H123" i="12"/>
  <c r="E123" i="12"/>
  <c r="F123" i="12"/>
  <c r="G123" i="12"/>
  <c r="J123" i="12"/>
  <c r="K123" i="12"/>
  <c r="L123" i="12"/>
  <c r="D124" i="12"/>
  <c r="F124" i="12"/>
  <c r="E124" i="12"/>
  <c r="G124" i="12"/>
  <c r="K124" i="12"/>
  <c r="L124" i="12"/>
  <c r="D125" i="12"/>
  <c r="I125" i="12"/>
  <c r="E125" i="12"/>
  <c r="G125" i="12"/>
  <c r="H125" i="12"/>
  <c r="L125" i="12"/>
  <c r="D126" i="12"/>
  <c r="E126" i="12"/>
  <c r="F126" i="12"/>
  <c r="H126" i="12"/>
  <c r="I126" i="12"/>
  <c r="J126" i="12"/>
  <c r="D127" i="12"/>
  <c r="I127" i="12"/>
  <c r="E127" i="12"/>
  <c r="F127" i="12"/>
  <c r="G127" i="12"/>
  <c r="H127" i="12"/>
  <c r="J127" i="12"/>
  <c r="K127" i="12"/>
  <c r="L127" i="12"/>
  <c r="D128" i="12"/>
  <c r="J128" i="12"/>
  <c r="E128" i="12"/>
  <c r="G128" i="12"/>
  <c r="H128" i="12"/>
  <c r="K128" i="12"/>
  <c r="L128" i="12"/>
  <c r="D129" i="12"/>
  <c r="F129" i="12"/>
  <c r="E129" i="12"/>
  <c r="K129" i="12"/>
  <c r="L129" i="12"/>
  <c r="D130" i="12"/>
  <c r="H130" i="12"/>
  <c r="E130" i="12"/>
  <c r="L130" i="12"/>
  <c r="F130" i="12"/>
  <c r="I130" i="12"/>
  <c r="J130" i="12"/>
  <c r="D131" i="12"/>
  <c r="H131" i="12"/>
  <c r="E131" i="12"/>
  <c r="F131" i="12"/>
  <c r="G131" i="12"/>
  <c r="J131" i="12"/>
  <c r="K131" i="12"/>
  <c r="L131" i="12"/>
  <c r="D132" i="12"/>
  <c r="F132" i="12"/>
  <c r="E132" i="12"/>
  <c r="G132" i="12"/>
  <c r="K132" i="12"/>
  <c r="L132" i="12"/>
  <c r="D133" i="12"/>
  <c r="I133" i="12"/>
  <c r="E133" i="12"/>
  <c r="G133" i="12"/>
  <c r="H133" i="12"/>
  <c r="L133" i="12"/>
  <c r="D134" i="12"/>
  <c r="E134" i="12"/>
  <c r="F134" i="12"/>
  <c r="H134" i="12"/>
  <c r="I134" i="12"/>
  <c r="J134" i="12"/>
  <c r="D135" i="12"/>
  <c r="I135" i="12"/>
  <c r="E135" i="12"/>
  <c r="F135" i="12"/>
  <c r="G135" i="12"/>
  <c r="H135" i="12"/>
  <c r="J135" i="12"/>
  <c r="K135" i="12"/>
  <c r="L135" i="12"/>
  <c r="D136" i="12"/>
  <c r="J136" i="12"/>
  <c r="E136" i="12"/>
  <c r="G136" i="12"/>
  <c r="H136" i="12"/>
  <c r="K136" i="12"/>
  <c r="L136" i="12"/>
  <c r="D137" i="12"/>
  <c r="F137" i="12"/>
  <c r="E137" i="12"/>
  <c r="K137" i="12"/>
  <c r="L137" i="12"/>
  <c r="D138" i="12"/>
  <c r="H138" i="12"/>
  <c r="E138" i="12"/>
  <c r="L138" i="12"/>
  <c r="F138" i="12"/>
  <c r="I138" i="12"/>
  <c r="J138" i="12"/>
  <c r="D139" i="12"/>
  <c r="H139" i="12"/>
  <c r="E139" i="12"/>
  <c r="F139" i="12"/>
  <c r="G139" i="12"/>
  <c r="J139" i="12"/>
  <c r="K139" i="12"/>
  <c r="L139" i="12"/>
  <c r="D140" i="12"/>
  <c r="F140" i="12"/>
  <c r="E140" i="12"/>
  <c r="G140" i="12"/>
  <c r="K140" i="12"/>
  <c r="L140" i="12"/>
  <c r="D141" i="12"/>
  <c r="I141" i="12"/>
  <c r="E141" i="12"/>
  <c r="G141" i="12"/>
  <c r="H141" i="12"/>
  <c r="L141" i="12"/>
  <c r="D142" i="12"/>
  <c r="E142" i="12"/>
  <c r="F142" i="12"/>
  <c r="H142" i="12"/>
  <c r="I142" i="12"/>
  <c r="J142" i="12"/>
  <c r="D143" i="12"/>
  <c r="I143" i="12"/>
  <c r="E143" i="12"/>
  <c r="F143" i="12"/>
  <c r="G143" i="12"/>
  <c r="H143" i="12"/>
  <c r="J143" i="12"/>
  <c r="K143" i="12"/>
  <c r="L143" i="12"/>
  <c r="D144" i="12"/>
  <c r="J144" i="12"/>
  <c r="E144" i="12"/>
  <c r="G144" i="12"/>
  <c r="H144" i="12"/>
  <c r="K144" i="12"/>
  <c r="L144" i="12"/>
  <c r="D145" i="12"/>
  <c r="F145" i="12"/>
  <c r="E145" i="12"/>
  <c r="K145" i="12"/>
  <c r="L145" i="12"/>
  <c r="D146" i="12"/>
  <c r="H146" i="12"/>
  <c r="E146" i="12"/>
  <c r="L146" i="12"/>
  <c r="F146" i="12"/>
  <c r="I146" i="12"/>
  <c r="J146" i="12"/>
  <c r="D147" i="12"/>
  <c r="H147" i="12"/>
  <c r="E147" i="12"/>
  <c r="F147" i="12"/>
  <c r="G147" i="12"/>
  <c r="J147" i="12"/>
  <c r="K147" i="12"/>
  <c r="L147" i="12"/>
  <c r="D148" i="12"/>
  <c r="F148" i="12"/>
  <c r="E148" i="12"/>
  <c r="G148" i="12"/>
  <c r="K148" i="12"/>
  <c r="L148" i="12"/>
  <c r="D149" i="12"/>
  <c r="I149" i="12"/>
  <c r="E149" i="12"/>
  <c r="G149" i="12"/>
  <c r="H149" i="12"/>
  <c r="L149" i="12"/>
  <c r="D150" i="12"/>
  <c r="E150" i="12"/>
  <c r="F150" i="12"/>
  <c r="H150" i="12"/>
  <c r="I150" i="12"/>
  <c r="J150" i="12"/>
  <c r="D151" i="12"/>
  <c r="I151" i="12"/>
  <c r="E151" i="12"/>
  <c r="F151" i="12"/>
  <c r="G151" i="12"/>
  <c r="H151" i="12"/>
  <c r="J151" i="12"/>
  <c r="K151" i="12"/>
  <c r="L151" i="12"/>
  <c r="D152" i="12"/>
  <c r="J152" i="12"/>
  <c r="E152" i="12"/>
  <c r="G152" i="12"/>
  <c r="H152" i="12"/>
  <c r="K152" i="12"/>
  <c r="L152" i="12"/>
  <c r="D153" i="12"/>
  <c r="F153" i="12"/>
  <c r="E153" i="12"/>
  <c r="K153" i="12"/>
  <c r="L153" i="12"/>
  <c r="D154" i="12"/>
  <c r="H154" i="12"/>
  <c r="E154" i="12"/>
  <c r="L154" i="12"/>
  <c r="F154" i="12"/>
  <c r="I154" i="12"/>
  <c r="J154" i="12"/>
  <c r="D155" i="12"/>
  <c r="H155" i="12"/>
  <c r="E155" i="12"/>
  <c r="F155" i="12"/>
  <c r="G155" i="12"/>
  <c r="J155" i="12"/>
  <c r="K155" i="12"/>
  <c r="L155" i="12"/>
  <c r="D156" i="12"/>
  <c r="F156" i="12"/>
  <c r="E156" i="12"/>
  <c r="G156" i="12"/>
  <c r="K156" i="12"/>
  <c r="L156" i="12"/>
  <c r="D157" i="12"/>
  <c r="I157" i="12"/>
  <c r="E157" i="12"/>
  <c r="G157" i="12"/>
  <c r="H157" i="12"/>
  <c r="L157" i="12"/>
  <c r="D158" i="12"/>
  <c r="E158" i="12"/>
  <c r="F158" i="12"/>
  <c r="H158" i="12"/>
  <c r="I158" i="12"/>
  <c r="J158" i="12"/>
  <c r="D159" i="12"/>
  <c r="I159" i="12"/>
  <c r="E159" i="12"/>
  <c r="F159" i="12"/>
  <c r="G159" i="12"/>
  <c r="H159" i="12"/>
  <c r="J159" i="12"/>
  <c r="K159" i="12"/>
  <c r="L159" i="12"/>
  <c r="D160" i="12"/>
  <c r="J160" i="12"/>
  <c r="E160" i="12"/>
  <c r="G160" i="12"/>
  <c r="H160" i="12"/>
  <c r="K160" i="12"/>
  <c r="L160" i="12"/>
  <c r="D161" i="12"/>
  <c r="F161" i="12"/>
  <c r="E161" i="12"/>
  <c r="K161" i="12"/>
  <c r="L161" i="12"/>
  <c r="D162" i="12"/>
  <c r="H162" i="12"/>
  <c r="E162" i="12"/>
  <c r="L162" i="12"/>
  <c r="F162" i="12"/>
  <c r="I162" i="12"/>
  <c r="J162" i="12"/>
  <c r="D163" i="12"/>
  <c r="H163" i="12"/>
  <c r="E163" i="12"/>
  <c r="F163" i="12"/>
  <c r="G163" i="12"/>
  <c r="J163" i="12"/>
  <c r="K163" i="12"/>
  <c r="L163" i="12"/>
  <c r="D164" i="12"/>
  <c r="F164" i="12"/>
  <c r="E164" i="12"/>
  <c r="G164" i="12"/>
  <c r="K164" i="12"/>
  <c r="L164" i="12"/>
  <c r="D165" i="12"/>
  <c r="I165" i="12"/>
  <c r="E165" i="12"/>
  <c r="G165" i="12"/>
  <c r="H165" i="12"/>
  <c r="L165" i="12"/>
  <c r="D166" i="12"/>
  <c r="E166" i="12"/>
  <c r="F166" i="12"/>
  <c r="H166" i="12"/>
  <c r="I166" i="12"/>
  <c r="J166" i="12"/>
  <c r="D167" i="12"/>
  <c r="I167" i="12"/>
  <c r="E167" i="12"/>
  <c r="F167" i="12"/>
  <c r="G167" i="12"/>
  <c r="H167" i="12"/>
  <c r="J167" i="12"/>
  <c r="K167" i="12"/>
  <c r="L167" i="12"/>
  <c r="D168" i="12"/>
  <c r="J168" i="12"/>
  <c r="E168" i="12"/>
  <c r="G168" i="12"/>
  <c r="H168" i="12"/>
  <c r="K168" i="12"/>
  <c r="L168" i="12"/>
  <c r="D169" i="12"/>
  <c r="E169" i="12"/>
  <c r="D170" i="12"/>
  <c r="H170" i="12"/>
  <c r="E170" i="12"/>
  <c r="F170" i="12"/>
  <c r="I170" i="12"/>
  <c r="J170" i="12"/>
  <c r="D171" i="12"/>
  <c r="H171" i="12"/>
  <c r="E171" i="12"/>
  <c r="F171" i="12"/>
  <c r="G171" i="12"/>
  <c r="J171" i="12"/>
  <c r="K171" i="12"/>
  <c r="L171" i="12"/>
  <c r="D172" i="12"/>
  <c r="F172" i="12"/>
  <c r="E172" i="12"/>
  <c r="G172" i="12"/>
  <c r="K172" i="12"/>
  <c r="L172" i="12"/>
  <c r="D173" i="12"/>
  <c r="H173" i="12"/>
  <c r="E173" i="12"/>
  <c r="G173" i="12"/>
  <c r="D174" i="12"/>
  <c r="E174" i="12"/>
  <c r="F174" i="12"/>
  <c r="H174" i="12"/>
  <c r="I174" i="12"/>
  <c r="J174" i="12"/>
  <c r="D175" i="12"/>
  <c r="I175" i="12"/>
  <c r="E175" i="12"/>
  <c r="F175" i="12"/>
  <c r="G175" i="12"/>
  <c r="H175" i="12"/>
  <c r="J175" i="12"/>
  <c r="K175" i="12"/>
  <c r="L175" i="12"/>
  <c r="D176" i="12"/>
  <c r="J176" i="12"/>
  <c r="E176" i="12"/>
  <c r="G176" i="12"/>
  <c r="H176" i="12"/>
  <c r="K176" i="12"/>
  <c r="L176" i="12"/>
  <c r="D177" i="12"/>
  <c r="E177" i="12"/>
  <c r="H177" i="12"/>
  <c r="L177" i="12"/>
  <c r="D178" i="12"/>
  <c r="H178" i="12"/>
  <c r="E178" i="12"/>
  <c r="F178" i="12"/>
  <c r="I178" i="12"/>
  <c r="J178" i="12"/>
  <c r="D179" i="12"/>
  <c r="H179" i="12"/>
  <c r="E179" i="12"/>
  <c r="F179" i="12"/>
  <c r="G179" i="12"/>
  <c r="J179" i="12"/>
  <c r="K179" i="12"/>
  <c r="L179" i="12"/>
  <c r="D180" i="12"/>
  <c r="F180" i="12"/>
  <c r="E180" i="12"/>
  <c r="G180" i="12"/>
  <c r="K180" i="12"/>
  <c r="L180" i="12"/>
  <c r="D181" i="12"/>
  <c r="E181" i="12"/>
  <c r="G181" i="12"/>
  <c r="L181" i="12"/>
  <c r="D182" i="12"/>
  <c r="E182" i="12"/>
  <c r="F182" i="12"/>
  <c r="H182" i="12"/>
  <c r="I182" i="12"/>
  <c r="J182" i="12"/>
  <c r="D183" i="12"/>
  <c r="I183" i="12"/>
  <c r="E183" i="12"/>
  <c r="F183" i="12"/>
  <c r="G183" i="12"/>
  <c r="H183" i="12"/>
  <c r="J183" i="12"/>
  <c r="K183" i="12"/>
  <c r="L183" i="12"/>
  <c r="D184" i="12"/>
  <c r="J184" i="12"/>
  <c r="E184" i="12"/>
  <c r="G184" i="12"/>
  <c r="H184" i="12"/>
  <c r="K184" i="12"/>
  <c r="L184" i="12"/>
  <c r="D185" i="12"/>
  <c r="E185" i="12"/>
  <c r="K185" i="12"/>
  <c r="H185" i="12"/>
  <c r="L185" i="12"/>
  <c r="D186" i="12"/>
  <c r="H186" i="12"/>
  <c r="E186" i="12"/>
  <c r="F186" i="12"/>
  <c r="I186" i="12"/>
  <c r="J186" i="12"/>
  <c r="D187" i="12"/>
  <c r="H187" i="12"/>
  <c r="E187" i="12"/>
  <c r="F187" i="12"/>
  <c r="G187" i="12"/>
  <c r="J187" i="12"/>
  <c r="K187" i="12"/>
  <c r="L187" i="12"/>
  <c r="D188" i="12"/>
  <c r="F188" i="12"/>
  <c r="E188" i="12"/>
  <c r="G188" i="12"/>
  <c r="K188" i="12"/>
  <c r="L188" i="12"/>
  <c r="D189" i="12"/>
  <c r="E189" i="12"/>
  <c r="G189" i="12"/>
  <c r="H189" i="12"/>
  <c r="D190" i="12"/>
  <c r="E190" i="12"/>
  <c r="F190" i="12"/>
  <c r="H190" i="12"/>
  <c r="I190" i="12"/>
  <c r="J190" i="12"/>
  <c r="D191" i="12"/>
  <c r="I191" i="12"/>
  <c r="E191" i="12"/>
  <c r="F191" i="12"/>
  <c r="G191" i="12"/>
  <c r="H191" i="12"/>
  <c r="J191" i="12"/>
  <c r="K191" i="12"/>
  <c r="L191" i="12"/>
  <c r="D192" i="12"/>
  <c r="J192" i="12"/>
  <c r="E192" i="12"/>
  <c r="G192" i="12"/>
  <c r="H192" i="12"/>
  <c r="K192" i="12"/>
  <c r="L192" i="12"/>
  <c r="D193" i="12"/>
  <c r="H193" i="12"/>
  <c r="E193" i="12"/>
  <c r="D194" i="12"/>
  <c r="H194" i="12"/>
  <c r="E194" i="12"/>
  <c r="F194" i="12"/>
  <c r="I194" i="12"/>
  <c r="J194" i="12"/>
  <c r="D195" i="12"/>
  <c r="H195" i="12"/>
  <c r="E195" i="12"/>
  <c r="F195" i="12"/>
  <c r="G195" i="12"/>
  <c r="J195" i="12"/>
  <c r="K195" i="12"/>
  <c r="L195" i="12"/>
  <c r="D196" i="12"/>
  <c r="F196" i="12"/>
  <c r="E196" i="12"/>
  <c r="G196" i="12"/>
  <c r="K196" i="12"/>
  <c r="L196" i="12"/>
  <c r="D197" i="12"/>
  <c r="E197" i="12"/>
  <c r="G197" i="12"/>
  <c r="H197" i="12"/>
  <c r="L197" i="12"/>
  <c r="D198" i="12"/>
  <c r="E198" i="12"/>
  <c r="F198" i="12"/>
  <c r="H198" i="12"/>
  <c r="I198" i="12"/>
  <c r="J198" i="12"/>
  <c r="D199" i="12"/>
  <c r="I199" i="12"/>
  <c r="E199" i="12"/>
  <c r="F199" i="12"/>
  <c r="G199" i="12"/>
  <c r="H199" i="12"/>
  <c r="J199" i="12"/>
  <c r="K199" i="12"/>
  <c r="L199" i="12"/>
  <c r="D200" i="12"/>
  <c r="J200" i="12"/>
  <c r="E200" i="12"/>
  <c r="G200" i="12"/>
  <c r="H200" i="12"/>
  <c r="K200" i="12"/>
  <c r="L200" i="12"/>
  <c r="D201" i="12"/>
  <c r="E201" i="12"/>
  <c r="L201" i="12"/>
  <c r="D202" i="12"/>
  <c r="H202" i="12"/>
  <c r="E202" i="12"/>
  <c r="F202" i="12"/>
  <c r="I202" i="12"/>
  <c r="J202" i="12"/>
  <c r="D203" i="12"/>
  <c r="H203" i="12"/>
  <c r="E203" i="12"/>
  <c r="F203" i="12"/>
  <c r="G203" i="12"/>
  <c r="J203" i="12"/>
  <c r="K203" i="12"/>
  <c r="L203" i="12"/>
  <c r="D204" i="12"/>
  <c r="F204" i="12"/>
  <c r="E204" i="12"/>
  <c r="G204" i="12"/>
  <c r="K204" i="12"/>
  <c r="L204" i="12"/>
  <c r="D205" i="12"/>
  <c r="H205" i="12"/>
  <c r="E205" i="12"/>
  <c r="G205" i="12"/>
  <c r="D206" i="12"/>
  <c r="E206" i="12"/>
  <c r="F206" i="12"/>
  <c r="H206" i="12"/>
  <c r="I206" i="12"/>
  <c r="J206" i="12"/>
  <c r="D207" i="12"/>
  <c r="I207" i="12"/>
  <c r="E207" i="12"/>
  <c r="F207" i="12"/>
  <c r="G207" i="12"/>
  <c r="H207" i="12"/>
  <c r="J207" i="12"/>
  <c r="K207" i="12"/>
  <c r="L207" i="12"/>
  <c r="D208" i="12"/>
  <c r="J208" i="12"/>
  <c r="E208" i="12"/>
  <c r="G208" i="12"/>
  <c r="H208" i="12"/>
  <c r="K208" i="12"/>
  <c r="L208" i="12"/>
  <c r="D209" i="12"/>
  <c r="E209" i="12"/>
  <c r="H209" i="12"/>
  <c r="D210" i="12"/>
  <c r="H210" i="12"/>
  <c r="E210" i="12"/>
  <c r="F210" i="12"/>
  <c r="I210" i="12"/>
  <c r="J210" i="12"/>
  <c r="D211" i="12"/>
  <c r="H211" i="12"/>
  <c r="E211" i="12"/>
  <c r="F211" i="12"/>
  <c r="G211" i="12"/>
  <c r="J211" i="12"/>
  <c r="K211" i="12"/>
  <c r="L211" i="12"/>
  <c r="D212" i="12"/>
  <c r="F212" i="12"/>
  <c r="E212" i="12"/>
  <c r="G212" i="12"/>
  <c r="K212" i="12"/>
  <c r="L212" i="12"/>
  <c r="D213" i="12"/>
  <c r="H213" i="12"/>
  <c r="E213" i="12"/>
  <c r="G213" i="12"/>
  <c r="L213" i="12"/>
  <c r="D214" i="12"/>
  <c r="E214" i="12"/>
  <c r="F214" i="12"/>
  <c r="H214" i="12"/>
  <c r="I214" i="12"/>
  <c r="J214" i="12"/>
  <c r="D215" i="12"/>
  <c r="I215" i="12"/>
  <c r="E215" i="12"/>
  <c r="F215" i="12"/>
  <c r="G215" i="12"/>
  <c r="H215" i="12"/>
  <c r="J215" i="12"/>
  <c r="K215" i="12"/>
  <c r="L215" i="12"/>
  <c r="D216" i="12"/>
  <c r="J216" i="12"/>
  <c r="E216" i="12"/>
  <c r="G216" i="12"/>
  <c r="H216" i="12"/>
  <c r="K216" i="12"/>
  <c r="L216" i="12"/>
  <c r="D217" i="12"/>
  <c r="E217" i="12"/>
  <c r="K217" i="12"/>
  <c r="H217" i="12"/>
  <c r="L217" i="12"/>
  <c r="D218" i="12"/>
  <c r="H218" i="12"/>
  <c r="E218" i="12"/>
  <c r="F218" i="12"/>
  <c r="I218" i="12"/>
  <c r="J218" i="12"/>
  <c r="D219" i="12"/>
  <c r="H219" i="12"/>
  <c r="E219" i="12"/>
  <c r="F219" i="12"/>
  <c r="G219" i="12"/>
  <c r="J219" i="12"/>
  <c r="K219" i="12"/>
  <c r="L219" i="12"/>
  <c r="D220" i="12"/>
  <c r="F220" i="12"/>
  <c r="E220" i="12"/>
  <c r="G220" i="12"/>
  <c r="K220" i="12"/>
  <c r="L220" i="12"/>
  <c r="D221" i="12"/>
  <c r="E221" i="12"/>
  <c r="G221" i="12"/>
  <c r="H221" i="12"/>
  <c r="L221" i="12"/>
  <c r="D222" i="12"/>
  <c r="E222" i="12"/>
  <c r="F222" i="12"/>
  <c r="H222" i="12"/>
  <c r="I222" i="12"/>
  <c r="J222" i="12"/>
  <c r="D223" i="12"/>
  <c r="I223" i="12"/>
  <c r="E223" i="12"/>
  <c r="F223" i="12"/>
  <c r="G223" i="12"/>
  <c r="H223" i="12"/>
  <c r="J223" i="12"/>
  <c r="K223" i="12"/>
  <c r="L223" i="12"/>
  <c r="D224" i="12"/>
  <c r="J224" i="12"/>
  <c r="E224" i="12"/>
  <c r="G224" i="12"/>
  <c r="H224" i="12"/>
  <c r="K224" i="12"/>
  <c r="L224" i="12"/>
  <c r="D225" i="12"/>
  <c r="H225" i="12"/>
  <c r="E225" i="12"/>
  <c r="D226" i="12"/>
  <c r="H226" i="12"/>
  <c r="E226" i="12"/>
  <c r="F226" i="12"/>
  <c r="I226" i="12"/>
  <c r="J226" i="12"/>
  <c r="D227" i="12"/>
  <c r="H227" i="12"/>
  <c r="E227" i="12"/>
  <c r="F227" i="12"/>
  <c r="G227" i="12"/>
  <c r="J227" i="12"/>
  <c r="K227" i="12"/>
  <c r="L227" i="12"/>
  <c r="D228" i="12"/>
  <c r="F228" i="12"/>
  <c r="E228" i="12"/>
  <c r="G228" i="12"/>
  <c r="K228" i="12"/>
  <c r="L228" i="12"/>
  <c r="D229" i="12"/>
  <c r="E229" i="12"/>
  <c r="G229" i="12"/>
  <c r="H229" i="12"/>
  <c r="L229" i="12"/>
  <c r="D230" i="12"/>
  <c r="E230" i="12"/>
  <c r="F230" i="12"/>
  <c r="H230" i="12"/>
  <c r="I230" i="12"/>
  <c r="J230" i="12"/>
  <c r="D231" i="12"/>
  <c r="I231" i="12"/>
  <c r="E231" i="12"/>
  <c r="F231" i="12"/>
  <c r="G231" i="12"/>
  <c r="H231" i="12"/>
  <c r="J231" i="12"/>
  <c r="K231" i="12"/>
  <c r="L231" i="12"/>
  <c r="D232" i="12"/>
  <c r="J232" i="12"/>
  <c r="E232" i="12"/>
  <c r="G232" i="12"/>
  <c r="H232" i="12"/>
  <c r="K232" i="12"/>
  <c r="L232" i="12"/>
  <c r="D233" i="12"/>
  <c r="E233" i="12"/>
  <c r="I233" i="12"/>
  <c r="D234" i="12"/>
  <c r="H234" i="12"/>
  <c r="E234" i="12"/>
  <c r="F234" i="12"/>
  <c r="I234" i="12"/>
  <c r="J234" i="12"/>
  <c r="D235" i="12"/>
  <c r="H235" i="12"/>
  <c r="E235" i="12"/>
  <c r="F235" i="12"/>
  <c r="G235" i="12"/>
  <c r="J235" i="12"/>
  <c r="K235" i="12"/>
  <c r="L235" i="12"/>
  <c r="D236" i="12"/>
  <c r="H236" i="12"/>
  <c r="E236" i="12"/>
  <c r="G236" i="12"/>
  <c r="D237" i="12"/>
  <c r="H237" i="12"/>
  <c r="E237" i="12"/>
  <c r="D238" i="12"/>
  <c r="E238" i="12"/>
  <c r="F238" i="12"/>
  <c r="H238" i="12"/>
  <c r="I238" i="12"/>
  <c r="J238" i="12"/>
  <c r="D239" i="12"/>
  <c r="I239" i="12"/>
  <c r="E239" i="12"/>
  <c r="F239" i="12"/>
  <c r="G239" i="12"/>
  <c r="H239" i="12"/>
  <c r="J239" i="12"/>
  <c r="K239" i="12"/>
  <c r="L239" i="12"/>
  <c r="D240" i="12"/>
  <c r="E240" i="12"/>
  <c r="G240" i="12"/>
  <c r="H240" i="12"/>
  <c r="D241" i="12"/>
  <c r="E241" i="12"/>
  <c r="I241" i="12"/>
  <c r="D242" i="12"/>
  <c r="H242" i="12"/>
  <c r="E242" i="12"/>
  <c r="F242" i="12"/>
  <c r="I242" i="12"/>
  <c r="J242" i="12"/>
  <c r="D243" i="12"/>
  <c r="H243" i="12"/>
  <c r="E243" i="12"/>
  <c r="F243" i="12"/>
  <c r="G243" i="12"/>
  <c r="J243" i="12"/>
  <c r="K243" i="12"/>
  <c r="L243" i="12"/>
  <c r="D244" i="12"/>
  <c r="H244" i="12"/>
  <c r="E244" i="12"/>
  <c r="G244" i="12"/>
  <c r="D245" i="12"/>
  <c r="H245" i="12"/>
  <c r="E245" i="12"/>
  <c r="D246" i="12"/>
  <c r="E246" i="12"/>
  <c r="F246" i="12"/>
  <c r="H246" i="12"/>
  <c r="I246" i="12"/>
  <c r="J246" i="12"/>
  <c r="D247" i="12"/>
  <c r="I247" i="12"/>
  <c r="E247" i="12"/>
  <c r="F247" i="12"/>
  <c r="G247" i="12"/>
  <c r="H247" i="12"/>
  <c r="J247" i="12"/>
  <c r="K247" i="12"/>
  <c r="L247" i="12"/>
  <c r="D248" i="12"/>
  <c r="E248" i="12"/>
  <c r="G248" i="12"/>
  <c r="L248" i="12"/>
  <c r="D249" i="12"/>
  <c r="F249" i="12"/>
  <c r="E249" i="12"/>
  <c r="D250" i="12"/>
  <c r="H250" i="12"/>
  <c r="E250" i="12"/>
  <c r="F250" i="12"/>
  <c r="I250" i="12"/>
  <c r="J250" i="12"/>
  <c r="K250" i="12"/>
  <c r="D251" i="12"/>
  <c r="F251" i="12"/>
  <c r="E251" i="12"/>
  <c r="G251" i="12"/>
  <c r="J251" i="12"/>
  <c r="D252" i="12"/>
  <c r="E252" i="12"/>
  <c r="L252" i="12"/>
  <c r="G252" i="12"/>
  <c r="D253" i="12"/>
  <c r="J253" i="12"/>
  <c r="E253" i="12"/>
  <c r="L253" i="12"/>
  <c r="F253" i="12"/>
  <c r="H253" i="12"/>
  <c r="D254" i="12"/>
  <c r="E254" i="12"/>
  <c r="F254" i="12"/>
  <c r="G254" i="12"/>
  <c r="H254" i="12"/>
  <c r="I254" i="12"/>
  <c r="J254" i="12"/>
  <c r="D255" i="12"/>
  <c r="I255" i="12"/>
  <c r="E255" i="12"/>
  <c r="F255" i="12"/>
  <c r="G255" i="12"/>
  <c r="H255" i="12"/>
  <c r="J255" i="12"/>
  <c r="K255" i="12"/>
  <c r="L255" i="12"/>
  <c r="D256" i="12"/>
  <c r="E256" i="12"/>
  <c r="G256" i="12"/>
  <c r="H256" i="12"/>
  <c r="I256" i="12"/>
  <c r="K256" i="12"/>
  <c r="D257" i="12"/>
  <c r="F257" i="12"/>
  <c r="E257" i="12"/>
  <c r="H257" i="12"/>
  <c r="I257" i="12"/>
  <c r="J257" i="12"/>
  <c r="L257" i="12"/>
  <c r="D258" i="12"/>
  <c r="H258" i="12"/>
  <c r="E258" i="12"/>
  <c r="F258" i="12"/>
  <c r="I258" i="12"/>
  <c r="J258" i="12"/>
  <c r="D259" i="12"/>
  <c r="I259" i="12"/>
  <c r="E259" i="12"/>
  <c r="F259" i="12"/>
  <c r="G259" i="12"/>
  <c r="J259" i="12"/>
  <c r="K259" i="12"/>
  <c r="L259" i="12"/>
  <c r="D260" i="12"/>
  <c r="E260" i="12"/>
  <c r="G260" i="12"/>
  <c r="H260" i="12"/>
  <c r="I260" i="12"/>
  <c r="K260" i="12"/>
  <c r="D261" i="12"/>
  <c r="H261" i="12"/>
  <c r="E261" i="12"/>
  <c r="F261" i="12"/>
  <c r="L261" i="12"/>
  <c r="D262" i="12"/>
  <c r="E262" i="12"/>
  <c r="L262" i="12"/>
  <c r="F262" i="12"/>
  <c r="G262" i="12"/>
  <c r="H262" i="12"/>
  <c r="I262" i="12"/>
  <c r="J262" i="12"/>
  <c r="K262" i="12"/>
  <c r="D263" i="12"/>
  <c r="I263" i="12"/>
  <c r="E263" i="12"/>
  <c r="F263" i="12"/>
  <c r="G263" i="12"/>
  <c r="J263" i="12"/>
  <c r="K263" i="12"/>
  <c r="L263" i="12"/>
  <c r="D264" i="12"/>
  <c r="E264" i="12"/>
  <c r="G264" i="12"/>
  <c r="H264" i="12"/>
  <c r="I264" i="12"/>
  <c r="K264" i="12"/>
  <c r="D265" i="12"/>
  <c r="H265" i="12"/>
  <c r="E265" i="12"/>
  <c r="F265" i="12"/>
  <c r="L265" i="12"/>
  <c r="D266" i="12"/>
  <c r="H266" i="12"/>
  <c r="E266" i="12"/>
  <c r="L266" i="12"/>
  <c r="F266" i="12"/>
  <c r="G266" i="12"/>
  <c r="I266" i="12"/>
  <c r="J266" i="12"/>
  <c r="K266" i="12"/>
  <c r="D267" i="12"/>
  <c r="I267" i="12"/>
  <c r="E267" i="12"/>
  <c r="F267" i="12"/>
  <c r="G267" i="12"/>
  <c r="K267" i="12"/>
  <c r="D268" i="12"/>
  <c r="E268" i="12"/>
  <c r="G268" i="12"/>
  <c r="H268" i="12"/>
  <c r="I268" i="12"/>
  <c r="L268" i="12"/>
  <c r="D269" i="12"/>
  <c r="F269" i="12"/>
  <c r="E269" i="12"/>
  <c r="H269" i="12"/>
  <c r="D270" i="12"/>
  <c r="E270" i="12"/>
  <c r="L270" i="12"/>
  <c r="F270" i="12"/>
  <c r="G270" i="12"/>
  <c r="H270" i="12"/>
  <c r="I270" i="12"/>
  <c r="J270" i="12"/>
  <c r="K270" i="12"/>
  <c r="D271" i="12"/>
  <c r="I271" i="12"/>
  <c r="E271" i="12"/>
  <c r="F271" i="12"/>
  <c r="G271" i="12"/>
  <c r="K271" i="12"/>
  <c r="D272" i="12"/>
  <c r="E272" i="12"/>
  <c r="G272" i="12"/>
  <c r="H272" i="12"/>
  <c r="I272" i="12"/>
  <c r="L272" i="12"/>
  <c r="D273" i="12"/>
  <c r="F273" i="12"/>
  <c r="E273" i="12"/>
  <c r="H273" i="12"/>
  <c r="D274" i="12"/>
  <c r="H274" i="12"/>
  <c r="E274" i="12"/>
  <c r="L274" i="12"/>
  <c r="F274" i="12"/>
  <c r="G274" i="12"/>
  <c r="I274" i="12"/>
  <c r="J274" i="12"/>
  <c r="D275" i="12"/>
  <c r="I275" i="12"/>
  <c r="E275" i="12"/>
  <c r="G275" i="12"/>
  <c r="L275" i="12"/>
  <c r="D276" i="12"/>
  <c r="E276" i="12"/>
  <c r="G276" i="12"/>
  <c r="H276" i="12"/>
  <c r="I276" i="12"/>
  <c r="K276" i="12"/>
  <c r="D277" i="12"/>
  <c r="H277" i="12"/>
  <c r="E277" i="12"/>
  <c r="I277" i="12"/>
  <c r="D278" i="12"/>
  <c r="E278" i="12"/>
  <c r="L278" i="12"/>
  <c r="F278" i="12"/>
  <c r="G278" i="12"/>
  <c r="H278" i="12"/>
  <c r="I278" i="12"/>
  <c r="J278" i="12"/>
  <c r="K278" i="12"/>
  <c r="D279" i="12"/>
  <c r="H279" i="12"/>
  <c r="E279" i="12"/>
  <c r="F279" i="12"/>
  <c r="G279" i="12"/>
  <c r="I279" i="12"/>
  <c r="J279" i="12"/>
  <c r="K279" i="12"/>
  <c r="L279" i="12"/>
  <c r="D280" i="12"/>
  <c r="F280" i="12"/>
  <c r="E280" i="12"/>
  <c r="G280" i="12"/>
  <c r="H280" i="12"/>
  <c r="L280" i="12"/>
  <c r="D281" i="12"/>
  <c r="J281" i="12"/>
  <c r="E281" i="12"/>
  <c r="G281" i="12"/>
  <c r="F281" i="12"/>
  <c r="H281" i="12"/>
  <c r="I281" i="12"/>
  <c r="K281" i="12"/>
  <c r="L281" i="12"/>
  <c r="D282" i="12"/>
  <c r="H282" i="12"/>
  <c r="E282" i="12"/>
  <c r="G282" i="12"/>
  <c r="F282" i="12"/>
  <c r="J282" i="12"/>
  <c r="D283" i="12"/>
  <c r="I283" i="12"/>
  <c r="E283" i="12"/>
  <c r="G283" i="12"/>
  <c r="H283" i="12"/>
  <c r="D284" i="12"/>
  <c r="J284" i="12"/>
  <c r="E284" i="12"/>
  <c r="G284" i="12"/>
  <c r="H284" i="12"/>
  <c r="I284" i="12"/>
  <c r="L284" i="12"/>
  <c r="D285" i="12"/>
  <c r="H285" i="12"/>
  <c r="E285" i="12"/>
  <c r="F285" i="12"/>
  <c r="G285" i="12"/>
  <c r="J285" i="12"/>
  <c r="D286" i="12"/>
  <c r="E286" i="12"/>
  <c r="L286" i="12"/>
  <c r="F286" i="12"/>
  <c r="H286" i="12"/>
  <c r="I286" i="12"/>
  <c r="J286" i="12"/>
  <c r="D287" i="12"/>
  <c r="I287" i="12"/>
  <c r="E287" i="12"/>
  <c r="F287" i="12"/>
  <c r="G287" i="12"/>
  <c r="H287" i="12"/>
  <c r="J287" i="12"/>
  <c r="K287" i="12"/>
  <c r="L287" i="12"/>
  <c r="D288" i="12"/>
  <c r="F288" i="12"/>
  <c r="E288" i="12"/>
  <c r="L288" i="12"/>
  <c r="D289" i="12"/>
  <c r="F289" i="12"/>
  <c r="E289" i="12"/>
  <c r="G289" i="12"/>
  <c r="H289" i="12"/>
  <c r="L289" i="12"/>
  <c r="D290" i="12"/>
  <c r="H290" i="12"/>
  <c r="E290" i="12"/>
  <c r="F290" i="12"/>
  <c r="G290" i="12"/>
  <c r="I290" i="12"/>
  <c r="K290" i="12"/>
  <c r="L290" i="12"/>
  <c r="D291" i="12"/>
  <c r="I291" i="12"/>
  <c r="E291" i="12"/>
  <c r="G291" i="12"/>
  <c r="F291" i="12"/>
  <c r="J291" i="12"/>
  <c r="D292" i="12"/>
  <c r="J292" i="12"/>
  <c r="E292" i="12"/>
  <c r="H292" i="12"/>
  <c r="D293" i="12"/>
  <c r="J293" i="12"/>
  <c r="E293" i="12"/>
  <c r="G293" i="12"/>
  <c r="H293" i="12"/>
  <c r="I293" i="12"/>
  <c r="L293" i="12"/>
  <c r="D294" i="12"/>
  <c r="E294" i="12"/>
  <c r="L294" i="12"/>
  <c r="F294" i="12"/>
  <c r="H294" i="12"/>
  <c r="I294" i="12"/>
  <c r="J294" i="12"/>
  <c r="D295" i="12"/>
  <c r="F295" i="12"/>
  <c r="E295" i="12"/>
  <c r="G295" i="12"/>
  <c r="K295" i="12"/>
  <c r="L295" i="12"/>
  <c r="D296" i="12"/>
  <c r="F296" i="12"/>
  <c r="E296" i="12"/>
  <c r="H296" i="12"/>
  <c r="I296" i="12"/>
  <c r="J296" i="12"/>
  <c r="D297" i="12"/>
  <c r="F297" i="12"/>
  <c r="E297" i="12"/>
  <c r="K297" i="12"/>
  <c r="L297" i="12"/>
  <c r="D298" i="12"/>
  <c r="H298" i="12"/>
  <c r="E298" i="12"/>
  <c r="L298" i="12"/>
  <c r="F298" i="12"/>
  <c r="I298" i="12"/>
  <c r="J298" i="12"/>
  <c r="D299" i="12"/>
  <c r="H299" i="12"/>
  <c r="E299" i="12"/>
  <c r="F299" i="12"/>
  <c r="G299" i="12"/>
  <c r="J299" i="12"/>
  <c r="L299" i="12"/>
  <c r="D300" i="12"/>
  <c r="F300" i="12"/>
  <c r="E300" i="12"/>
  <c r="G300" i="12"/>
  <c r="K300" i="12"/>
  <c r="D301" i="12"/>
  <c r="I301" i="12"/>
  <c r="E301" i="12"/>
  <c r="G301" i="12"/>
  <c r="H301" i="12"/>
  <c r="L301" i="12"/>
  <c r="D302" i="12"/>
  <c r="E302" i="12"/>
  <c r="F302" i="12"/>
  <c r="H302" i="12"/>
  <c r="I302" i="12"/>
  <c r="J302" i="12"/>
  <c r="D303" i="12"/>
  <c r="I303" i="12"/>
  <c r="E303" i="12"/>
  <c r="F303" i="12"/>
  <c r="G303" i="12"/>
  <c r="H303" i="12"/>
  <c r="J303" i="12"/>
  <c r="K303" i="12"/>
  <c r="L303" i="12"/>
  <c r="D304" i="12"/>
  <c r="J304" i="12"/>
  <c r="E304" i="12"/>
  <c r="G304" i="12"/>
  <c r="H304" i="12"/>
  <c r="I304" i="12"/>
  <c r="K304" i="12"/>
  <c r="L304" i="12"/>
  <c r="D305" i="12"/>
  <c r="F305" i="12"/>
  <c r="E305" i="12"/>
  <c r="K305" i="12"/>
  <c r="L305" i="12"/>
  <c r="D306" i="12"/>
  <c r="H306" i="12"/>
  <c r="E306" i="12"/>
  <c r="L306" i="12"/>
  <c r="F306" i="12"/>
  <c r="I306" i="12"/>
  <c r="J306" i="12"/>
  <c r="D307" i="12"/>
  <c r="H307" i="12"/>
  <c r="E307" i="12"/>
  <c r="F307" i="12"/>
  <c r="G307" i="12"/>
  <c r="J307" i="12"/>
  <c r="L307" i="12"/>
  <c r="D308" i="12"/>
  <c r="F308" i="12"/>
  <c r="E308" i="12"/>
  <c r="G308" i="12"/>
  <c r="K308" i="12"/>
  <c r="D309" i="12"/>
  <c r="I309" i="12"/>
  <c r="E309" i="12"/>
  <c r="G309" i="12"/>
  <c r="H309" i="12"/>
  <c r="L309" i="12"/>
  <c r="D310" i="12"/>
  <c r="E310" i="12"/>
  <c r="F310" i="12"/>
  <c r="H310" i="12"/>
  <c r="I310" i="12"/>
  <c r="J310" i="12"/>
  <c r="D311" i="12"/>
  <c r="I311" i="12"/>
  <c r="E311" i="12"/>
  <c r="F311" i="12"/>
  <c r="G311" i="12"/>
  <c r="H311" i="12"/>
  <c r="J311" i="12"/>
  <c r="K311" i="12"/>
  <c r="L311" i="12"/>
  <c r="D312" i="12"/>
  <c r="J312" i="12"/>
  <c r="E312" i="12"/>
  <c r="G312" i="12"/>
  <c r="H312" i="12"/>
  <c r="I312" i="12"/>
  <c r="K312" i="12"/>
  <c r="L312" i="12"/>
  <c r="D313" i="12"/>
  <c r="F313" i="12"/>
  <c r="E313" i="12"/>
  <c r="K313" i="12"/>
  <c r="L313" i="12"/>
  <c r="D314" i="12"/>
  <c r="H314" i="12"/>
  <c r="E314" i="12"/>
  <c r="L314" i="12"/>
  <c r="F314" i="12"/>
  <c r="I314" i="12"/>
  <c r="J314" i="12"/>
  <c r="D315" i="12"/>
  <c r="H315" i="12"/>
  <c r="E315" i="12"/>
  <c r="F315" i="12"/>
  <c r="G315" i="12"/>
  <c r="J315" i="12"/>
  <c r="L315" i="12"/>
  <c r="D316" i="12"/>
  <c r="F316" i="12"/>
  <c r="E316" i="12"/>
  <c r="G316" i="12"/>
  <c r="K316" i="12"/>
  <c r="D317" i="12"/>
  <c r="I317" i="12"/>
  <c r="E317" i="12"/>
  <c r="G317" i="12"/>
  <c r="H317" i="12"/>
  <c r="L317" i="12"/>
  <c r="D318" i="12"/>
  <c r="E318" i="12"/>
  <c r="F318" i="12"/>
  <c r="H318" i="12"/>
  <c r="I318" i="12"/>
  <c r="J318" i="12"/>
  <c r="D319" i="12"/>
  <c r="I319" i="12"/>
  <c r="E319" i="12"/>
  <c r="F319" i="12"/>
  <c r="G319" i="12"/>
  <c r="H319" i="12"/>
  <c r="J319" i="12"/>
  <c r="K319" i="12"/>
  <c r="L319" i="12"/>
  <c r="D320" i="12"/>
  <c r="J320" i="12"/>
  <c r="E320" i="12"/>
  <c r="G320" i="12"/>
  <c r="H320" i="12"/>
  <c r="I320" i="12"/>
  <c r="K320" i="12"/>
  <c r="L320" i="12"/>
  <c r="D321" i="12"/>
  <c r="F321" i="12"/>
  <c r="E321" i="12"/>
  <c r="K321" i="12"/>
  <c r="L321" i="12"/>
  <c r="D322" i="12"/>
  <c r="H322" i="12"/>
  <c r="E322" i="12"/>
  <c r="L322" i="12"/>
  <c r="F322" i="12"/>
  <c r="I322" i="12"/>
  <c r="J322" i="12"/>
  <c r="D323" i="12"/>
  <c r="H323" i="12"/>
  <c r="E323" i="12"/>
  <c r="F323" i="12"/>
  <c r="G323" i="12"/>
  <c r="J323" i="12"/>
  <c r="L323" i="12"/>
  <c r="D324" i="12"/>
  <c r="F324" i="12"/>
  <c r="E324" i="12"/>
  <c r="G324" i="12"/>
  <c r="K324" i="12"/>
  <c r="D325" i="12"/>
  <c r="I325" i="12"/>
  <c r="E325" i="12"/>
  <c r="G325" i="12"/>
  <c r="H325" i="12"/>
  <c r="L325" i="12"/>
  <c r="D326" i="12"/>
  <c r="E326" i="12"/>
  <c r="F326" i="12"/>
  <c r="H326" i="12"/>
  <c r="I326" i="12"/>
  <c r="J326" i="12"/>
  <c r="D327" i="12"/>
  <c r="I327" i="12"/>
  <c r="E327" i="12"/>
  <c r="F327" i="12"/>
  <c r="G327" i="12"/>
  <c r="H327" i="12"/>
  <c r="J327" i="12"/>
  <c r="K327" i="12"/>
  <c r="L327" i="12"/>
  <c r="D328" i="12"/>
  <c r="J328" i="12"/>
  <c r="E328" i="12"/>
  <c r="G328" i="12"/>
  <c r="H328" i="12"/>
  <c r="I328" i="12"/>
  <c r="K328" i="12"/>
  <c r="L328" i="12"/>
  <c r="D329" i="12"/>
  <c r="F329" i="12"/>
  <c r="E329" i="12"/>
  <c r="K329" i="12"/>
  <c r="L329" i="12"/>
  <c r="D330" i="12"/>
  <c r="H330" i="12"/>
  <c r="E330" i="12"/>
  <c r="L330" i="12"/>
  <c r="F330" i="12"/>
  <c r="I330" i="12"/>
  <c r="J330" i="12"/>
  <c r="D331" i="12"/>
  <c r="H331" i="12"/>
  <c r="E331" i="12"/>
  <c r="F331" i="12"/>
  <c r="G331" i="12"/>
  <c r="J331" i="12"/>
  <c r="L331" i="12"/>
  <c r="D332" i="12"/>
  <c r="F332" i="12"/>
  <c r="E332" i="12"/>
  <c r="G332" i="12"/>
  <c r="K332" i="12"/>
  <c r="D333" i="12"/>
  <c r="I333" i="12"/>
  <c r="E333" i="12"/>
  <c r="G333" i="12"/>
  <c r="H333" i="12"/>
  <c r="L333" i="12"/>
  <c r="D334" i="12"/>
  <c r="E334" i="12"/>
  <c r="F334" i="12"/>
  <c r="H334" i="12"/>
  <c r="I334" i="12"/>
  <c r="J334" i="12"/>
  <c r="D335" i="12"/>
  <c r="I335" i="12"/>
  <c r="E335" i="12"/>
  <c r="F335" i="12"/>
  <c r="G335" i="12"/>
  <c r="H335" i="12"/>
  <c r="J335" i="12"/>
  <c r="K335" i="12"/>
  <c r="L335" i="12"/>
  <c r="D336" i="12"/>
  <c r="J336" i="12"/>
  <c r="E336" i="12"/>
  <c r="G336" i="12"/>
  <c r="H336" i="12"/>
  <c r="I336" i="12"/>
  <c r="K336" i="12"/>
  <c r="L336" i="12"/>
  <c r="D337" i="12"/>
  <c r="F337" i="12"/>
  <c r="E337" i="12"/>
  <c r="K337" i="12"/>
  <c r="L337" i="12"/>
  <c r="D338" i="12"/>
  <c r="H338" i="12"/>
  <c r="E338" i="12"/>
  <c r="L338" i="12"/>
  <c r="F338" i="12"/>
  <c r="I338" i="12"/>
  <c r="J338" i="12"/>
  <c r="D339" i="12"/>
  <c r="H339" i="12"/>
  <c r="E339" i="12"/>
  <c r="F339" i="12"/>
  <c r="G339" i="12"/>
  <c r="J339" i="12"/>
  <c r="L339" i="12"/>
  <c r="D340" i="12"/>
  <c r="F340" i="12"/>
  <c r="E340" i="12"/>
  <c r="G340" i="12"/>
  <c r="K340" i="12"/>
  <c r="D341" i="12"/>
  <c r="I341" i="12"/>
  <c r="E341" i="12"/>
  <c r="G341" i="12"/>
  <c r="H341" i="12"/>
  <c r="L341" i="12"/>
  <c r="I61" i="8"/>
  <c r="Q61" i="8"/>
  <c r="N92" i="8"/>
  <c r="Q92" i="8"/>
  <c r="N93" i="8"/>
  <c r="Q93" i="8"/>
  <c r="N94" i="8"/>
  <c r="Q94" i="8"/>
  <c r="I63" i="8"/>
  <c r="Q63" i="8"/>
  <c r="I64" i="8"/>
  <c r="Q64" i="8"/>
  <c r="I65" i="8"/>
  <c r="Q65" i="8"/>
  <c r="I66" i="8"/>
  <c r="Q66" i="8"/>
  <c r="I67" i="8"/>
  <c r="Q67" i="8"/>
  <c r="I68" i="8"/>
  <c r="Q68" i="8"/>
  <c r="I69" i="8"/>
  <c r="Q69" i="8"/>
  <c r="I62" i="8"/>
  <c r="Q62" i="8"/>
  <c r="X3" i="7"/>
  <c r="X4" i="7"/>
  <c r="X5" i="7"/>
  <c r="X6" i="7"/>
  <c r="X7" i="7"/>
  <c r="X8" i="7"/>
  <c r="X9" i="7"/>
  <c r="X10" i="7"/>
  <c r="X11" i="7"/>
  <c r="X12" i="7"/>
  <c r="X13" i="7"/>
  <c r="X14" i="7"/>
  <c r="X2" i="7"/>
  <c r="W3" i="11"/>
  <c r="W4" i="11"/>
  <c r="W2" i="11"/>
  <c r="E21" i="7"/>
  <c r="F21" i="7"/>
  <c r="G21" i="7"/>
  <c r="E22" i="7"/>
  <c r="F22" i="7"/>
  <c r="E23" i="7"/>
  <c r="F23" i="7"/>
  <c r="E24" i="7"/>
  <c r="F24" i="7"/>
  <c r="E25" i="7"/>
  <c r="F25" i="7"/>
  <c r="E26" i="7"/>
  <c r="F26" i="7"/>
  <c r="E28" i="7"/>
  <c r="F28" i="7"/>
  <c r="E29" i="7"/>
  <c r="F29" i="7"/>
  <c r="E30" i="7"/>
  <c r="F30" i="7"/>
  <c r="G30" i="7"/>
  <c r="E31" i="7"/>
  <c r="F31" i="7"/>
  <c r="E32" i="7"/>
  <c r="F32" i="7"/>
  <c r="E34" i="7"/>
  <c r="F34" i="7"/>
  <c r="E35" i="7"/>
  <c r="F35" i="7"/>
  <c r="E36" i="7"/>
  <c r="F36" i="7"/>
  <c r="E37" i="7"/>
  <c r="F37" i="7"/>
  <c r="E38" i="7"/>
  <c r="F38" i="7"/>
  <c r="E39" i="7"/>
  <c r="F39" i="7"/>
  <c r="G39" i="7"/>
  <c r="E40" i="7"/>
  <c r="F40" i="7"/>
  <c r="E41" i="7"/>
  <c r="F41" i="7"/>
  <c r="E42" i="7"/>
  <c r="F42" i="7"/>
  <c r="E43" i="7"/>
  <c r="F43" i="7"/>
  <c r="E44" i="7"/>
  <c r="F44" i="7"/>
  <c r="I101" i="7"/>
  <c r="Q101" i="7"/>
  <c r="I102" i="7"/>
  <c r="Q102" i="7"/>
  <c r="I103" i="7"/>
  <c r="Q103" i="7"/>
  <c r="F16" i="7"/>
  <c r="F17" i="7" s="1"/>
  <c r="C17" i="7"/>
  <c r="P66" i="7"/>
  <c r="R66" i="7" s="1"/>
  <c r="T66" i="7" s="1"/>
  <c r="P98" i="7"/>
  <c r="R98" i="7" s="1"/>
  <c r="T98" i="7" s="1"/>
  <c r="A9" i="11"/>
  <c r="C9" i="11" s="1"/>
  <c r="G16" i="11"/>
  <c r="G15" i="11"/>
  <c r="G12" i="11"/>
  <c r="E21" i="11"/>
  <c r="G21" i="11"/>
  <c r="E22" i="11"/>
  <c r="G22" i="11"/>
  <c r="E23" i="11"/>
  <c r="G23" i="11"/>
  <c r="E24" i="11"/>
  <c r="G24" i="11"/>
  <c r="E25" i="11"/>
  <c r="G25" i="11"/>
  <c r="E26" i="11"/>
  <c r="G26" i="11"/>
  <c r="E27" i="11"/>
  <c r="G27" i="11"/>
  <c r="E28" i="11"/>
  <c r="G28" i="11"/>
  <c r="E29" i="11"/>
  <c r="G29" i="11"/>
  <c r="E30" i="11"/>
  <c r="G30" i="11"/>
  <c r="E31" i="11"/>
  <c r="G31" i="11"/>
  <c r="E32" i="11"/>
  <c r="G32" i="11"/>
  <c r="E33" i="11"/>
  <c r="G33" i="11"/>
  <c r="E34" i="11"/>
  <c r="G34" i="11"/>
  <c r="E35" i="11"/>
  <c r="G35" i="11"/>
  <c r="E36" i="11"/>
  <c r="G36" i="11"/>
  <c r="E37" i="11"/>
  <c r="G37" i="11"/>
  <c r="E38" i="11"/>
  <c r="G38" i="11"/>
  <c r="E39" i="11"/>
  <c r="G39" i="11"/>
  <c r="E40" i="11"/>
  <c r="G40" i="11"/>
  <c r="E41" i="11"/>
  <c r="G41" i="11"/>
  <c r="E42" i="11"/>
  <c r="G42" i="11"/>
  <c r="E43" i="11"/>
  <c r="G43" i="11"/>
  <c r="H16" i="11"/>
  <c r="H15" i="11"/>
  <c r="D21" i="11"/>
  <c r="D22" i="11"/>
  <c r="I22" i="11" s="1"/>
  <c r="D23" i="11"/>
  <c r="H23" i="11" s="1"/>
  <c r="D24" i="11"/>
  <c r="D25" i="11"/>
  <c r="I25" i="11" s="1"/>
  <c r="D26" i="11"/>
  <c r="D27" i="11"/>
  <c r="H27" i="11" s="1"/>
  <c r="D28" i="11"/>
  <c r="H28" i="11" s="1"/>
  <c r="D29" i="11"/>
  <c r="K29" i="11" s="1"/>
  <c r="D30" i="11"/>
  <c r="I30" i="11" s="1"/>
  <c r="D31" i="11"/>
  <c r="H31" i="11"/>
  <c r="D32" i="11"/>
  <c r="K32" i="11" s="1"/>
  <c r="D33" i="11"/>
  <c r="H33" i="11"/>
  <c r="D34" i="11"/>
  <c r="J34" i="11" s="1"/>
  <c r="D35" i="11"/>
  <c r="H35" i="11"/>
  <c r="D36" i="11"/>
  <c r="H36" i="11" s="1"/>
  <c r="D37" i="11"/>
  <c r="H37" i="11" s="1"/>
  <c r="D38" i="11"/>
  <c r="H38" i="11" s="1"/>
  <c r="D39" i="11"/>
  <c r="D40" i="11"/>
  <c r="I40" i="11" s="1"/>
  <c r="D41" i="11"/>
  <c r="F41" i="11" s="1"/>
  <c r="D42" i="11"/>
  <c r="J42" i="11"/>
  <c r="H42" i="11"/>
  <c r="D43" i="11"/>
  <c r="H43" i="11" s="1"/>
  <c r="D44" i="11"/>
  <c r="H44" i="11"/>
  <c r="D45" i="11"/>
  <c r="H45" i="11" s="1"/>
  <c r="D46" i="11"/>
  <c r="I46" i="11" s="1"/>
  <c r="H46" i="11"/>
  <c r="D47" i="11"/>
  <c r="H47" i="11"/>
  <c r="D48" i="11"/>
  <c r="K48" i="11" s="1"/>
  <c r="D49" i="11"/>
  <c r="H49" i="11" s="1"/>
  <c r="D50" i="11"/>
  <c r="D51" i="11"/>
  <c r="H51" i="11" s="1"/>
  <c r="D52" i="11"/>
  <c r="L52" i="11" s="1"/>
  <c r="D53" i="11"/>
  <c r="H53" i="11" s="1"/>
  <c r="D54" i="11"/>
  <c r="D55" i="11"/>
  <c r="H55" i="11"/>
  <c r="D56" i="11"/>
  <c r="H56" i="11" s="1"/>
  <c r="D57" i="11"/>
  <c r="K57" i="11" s="1"/>
  <c r="D58" i="11"/>
  <c r="D59" i="11"/>
  <c r="F59" i="11" s="1"/>
  <c r="D60" i="11"/>
  <c r="H60" i="11" s="1"/>
  <c r="D61" i="11"/>
  <c r="D62" i="11"/>
  <c r="I62" i="11" s="1"/>
  <c r="D63" i="11"/>
  <c r="J63" i="11" s="1"/>
  <c r="D64" i="11"/>
  <c r="J64" i="11" s="1"/>
  <c r="D65" i="11"/>
  <c r="D66" i="11"/>
  <c r="D67" i="11"/>
  <c r="H67" i="11" s="1"/>
  <c r="D68" i="11"/>
  <c r="H68" i="11" s="1"/>
  <c r="D69" i="11"/>
  <c r="H69" i="11" s="1"/>
  <c r="D70" i="11"/>
  <c r="H70" i="11" s="1"/>
  <c r="D71" i="11"/>
  <c r="I71" i="11" s="1"/>
  <c r="D72" i="11"/>
  <c r="H72" i="11"/>
  <c r="D73" i="11"/>
  <c r="H73" i="11" s="1"/>
  <c r="D74" i="11"/>
  <c r="H74" i="11" s="1"/>
  <c r="D75" i="11"/>
  <c r="H75" i="11" s="1"/>
  <c r="D76" i="11"/>
  <c r="D77" i="11"/>
  <c r="H77" i="11" s="1"/>
  <c r="D78" i="11"/>
  <c r="I78" i="11" s="1"/>
  <c r="D79" i="11"/>
  <c r="D80" i="11"/>
  <c r="H80" i="11" s="1"/>
  <c r="D81" i="11"/>
  <c r="J81" i="11"/>
  <c r="D82" i="11"/>
  <c r="L82" i="11" s="1"/>
  <c r="D83" i="11"/>
  <c r="H83" i="11" s="1"/>
  <c r="J16" i="11"/>
  <c r="J15" i="11"/>
  <c r="J22" i="11"/>
  <c r="J25" i="11"/>
  <c r="J27" i="11"/>
  <c r="J28" i="11"/>
  <c r="J31" i="11"/>
  <c r="J33" i="11"/>
  <c r="J35" i="11"/>
  <c r="J36" i="11"/>
  <c r="J38" i="11"/>
  <c r="J43" i="11"/>
  <c r="J45" i="11"/>
  <c r="J46" i="11"/>
  <c r="J47" i="11"/>
  <c r="J53" i="11"/>
  <c r="J54" i="11"/>
  <c r="J57" i="11"/>
  <c r="J60" i="11"/>
  <c r="J68" i="11"/>
  <c r="J71" i="11"/>
  <c r="J72" i="11"/>
  <c r="J77" i="11"/>
  <c r="J80" i="11"/>
  <c r="I16" i="11"/>
  <c r="I15" i="11"/>
  <c r="I27" i="11"/>
  <c r="I28" i="11"/>
  <c r="I29" i="11"/>
  <c r="I31" i="11"/>
  <c r="I32" i="11"/>
  <c r="I33" i="11"/>
  <c r="I35" i="11"/>
  <c r="I36" i="11"/>
  <c r="I42" i="11"/>
  <c r="I43" i="11"/>
  <c r="I45" i="11"/>
  <c r="I47" i="11"/>
  <c r="I53" i="11"/>
  <c r="I56" i="11"/>
  <c r="I60" i="11"/>
  <c r="I68" i="11"/>
  <c r="I72" i="11"/>
  <c r="I74" i="11"/>
  <c r="I77" i="11"/>
  <c r="I81" i="11"/>
  <c r="K16" i="11"/>
  <c r="K15" i="11"/>
  <c r="K22" i="11"/>
  <c r="K27" i="11"/>
  <c r="K28" i="11"/>
  <c r="K31" i="11"/>
  <c r="K33" i="11"/>
  <c r="K35" i="11"/>
  <c r="K36" i="11"/>
  <c r="K38" i="11"/>
  <c r="K42" i="11"/>
  <c r="K43" i="11"/>
  <c r="E44" i="11"/>
  <c r="K44" i="11"/>
  <c r="E45" i="11"/>
  <c r="K45" i="11"/>
  <c r="E46" i="11"/>
  <c r="K46" i="11"/>
  <c r="E47" i="11"/>
  <c r="L47" i="11"/>
  <c r="E48" i="11"/>
  <c r="E49" i="11"/>
  <c r="E50" i="11"/>
  <c r="E51" i="11"/>
  <c r="G51" i="11"/>
  <c r="E52" i="11"/>
  <c r="E53" i="11"/>
  <c r="K53" i="11"/>
  <c r="E54" i="11"/>
  <c r="E55" i="11"/>
  <c r="E56" i="11"/>
  <c r="K56" i="11"/>
  <c r="E57" i="11"/>
  <c r="E58" i="11"/>
  <c r="E59" i="11"/>
  <c r="G59" i="11"/>
  <c r="E60" i="11"/>
  <c r="K60" i="11"/>
  <c r="E61" i="11"/>
  <c r="E62" i="11"/>
  <c r="E63" i="11"/>
  <c r="E64" i="11"/>
  <c r="K64" i="11"/>
  <c r="E65" i="11"/>
  <c r="E66" i="11"/>
  <c r="E67" i="11"/>
  <c r="G67" i="11"/>
  <c r="E68" i="11"/>
  <c r="K68" i="11"/>
  <c r="E69" i="11"/>
  <c r="E70" i="11"/>
  <c r="E71" i="11"/>
  <c r="E72" i="11"/>
  <c r="K72" i="11"/>
  <c r="E73" i="11"/>
  <c r="E74" i="11"/>
  <c r="K74" i="11"/>
  <c r="E75" i="11"/>
  <c r="G75" i="11"/>
  <c r="E76" i="11"/>
  <c r="E77" i="11"/>
  <c r="K77" i="11"/>
  <c r="E78" i="11"/>
  <c r="E79" i="11"/>
  <c r="E80" i="11"/>
  <c r="K80" i="11"/>
  <c r="E81" i="11"/>
  <c r="K81" i="11"/>
  <c r="E82" i="11"/>
  <c r="E83" i="11"/>
  <c r="G83" i="11"/>
  <c r="F16" i="11"/>
  <c r="F15" i="11"/>
  <c r="F22" i="11"/>
  <c r="F23" i="11"/>
  <c r="F25" i="11"/>
  <c r="F27" i="11"/>
  <c r="F28" i="11"/>
  <c r="F29" i="11"/>
  <c r="F31" i="11"/>
  <c r="F33" i="11"/>
  <c r="F35" i="11"/>
  <c r="F36" i="11"/>
  <c r="F38" i="11"/>
  <c r="F42" i="11"/>
  <c r="F43" i="11"/>
  <c r="F44" i="11"/>
  <c r="F45" i="11"/>
  <c r="F46" i="11"/>
  <c r="F47" i="11"/>
  <c r="F49" i="11"/>
  <c r="F53" i="11"/>
  <c r="F55" i="11"/>
  <c r="F56" i="11"/>
  <c r="F57" i="11"/>
  <c r="F60" i="11"/>
  <c r="F63" i="11"/>
  <c r="F68" i="11"/>
  <c r="F72" i="11"/>
  <c r="F73" i="11"/>
  <c r="F74" i="11"/>
  <c r="F77" i="11"/>
  <c r="F81" i="11"/>
  <c r="L16" i="11"/>
  <c r="L15" i="11"/>
  <c r="L22" i="11"/>
  <c r="L23" i="11"/>
  <c r="L26" i="11"/>
  <c r="L27" i="11"/>
  <c r="L28" i="11"/>
  <c r="L29" i="11"/>
  <c r="L31" i="11"/>
  <c r="L33" i="11"/>
  <c r="L34" i="11"/>
  <c r="L35" i="11"/>
  <c r="L36" i="11"/>
  <c r="L38" i="11"/>
  <c r="L40" i="11"/>
  <c r="L42" i="11"/>
  <c r="L43" i="11"/>
  <c r="L45" i="11"/>
  <c r="L46" i="11"/>
  <c r="L49" i="11"/>
  <c r="L53" i="11"/>
  <c r="L60" i="11"/>
  <c r="L68" i="11"/>
  <c r="L70" i="11"/>
  <c r="L74" i="11"/>
  <c r="L77" i="11"/>
  <c r="L81" i="11"/>
  <c r="C16" i="11"/>
  <c r="C15" i="11"/>
  <c r="G44" i="11"/>
  <c r="G46" i="11"/>
  <c r="G48" i="11"/>
  <c r="G50" i="11"/>
  <c r="G52" i="11"/>
  <c r="G54" i="11"/>
  <c r="G56" i="11"/>
  <c r="G58" i="11"/>
  <c r="G60" i="11"/>
  <c r="G62" i="11"/>
  <c r="G64" i="11"/>
  <c r="G66" i="11"/>
  <c r="G68" i="11"/>
  <c r="G70" i="11"/>
  <c r="G72" i="11"/>
  <c r="G74" i="11"/>
  <c r="G76" i="11"/>
  <c r="G78" i="11"/>
  <c r="G80" i="11"/>
  <c r="G82" i="11"/>
  <c r="N16" i="11"/>
  <c r="N15" i="11"/>
  <c r="O16" i="11"/>
  <c r="O15" i="11"/>
  <c r="G4" i="11"/>
  <c r="P16" i="11"/>
  <c r="P15" i="11"/>
  <c r="G5" i="11"/>
  <c r="Q16" i="11"/>
  <c r="Q15" i="11"/>
  <c r="G6" i="11"/>
  <c r="G7" i="11"/>
  <c r="E16" i="11"/>
  <c r="E15" i="11"/>
  <c r="M16" i="11"/>
  <c r="M15" i="11"/>
  <c r="D16" i="11"/>
  <c r="D15" i="11"/>
  <c r="D84" i="11"/>
  <c r="F84" i="11" s="1"/>
  <c r="E84" i="11"/>
  <c r="J84" i="11"/>
  <c r="D85" i="11"/>
  <c r="E85" i="11"/>
  <c r="F85" i="11"/>
  <c r="G85" i="11"/>
  <c r="H85" i="11"/>
  <c r="I85" i="11"/>
  <c r="J85" i="11"/>
  <c r="K85" i="11"/>
  <c r="L85" i="11"/>
  <c r="D86" i="11"/>
  <c r="F86" i="11"/>
  <c r="E86" i="11"/>
  <c r="G86" i="11"/>
  <c r="J86" i="11"/>
  <c r="K86" i="11"/>
  <c r="L86" i="11"/>
  <c r="D87" i="11"/>
  <c r="K87" i="11"/>
  <c r="E87" i="11"/>
  <c r="G87" i="11"/>
  <c r="H87" i="11"/>
  <c r="L87" i="11"/>
  <c r="D88" i="11"/>
  <c r="F88" i="11"/>
  <c r="E88" i="11"/>
  <c r="L88" i="11"/>
  <c r="H88" i="11"/>
  <c r="I88" i="11"/>
  <c r="D89" i="11"/>
  <c r="H89" i="11"/>
  <c r="E89" i="11"/>
  <c r="G89" i="11"/>
  <c r="F89" i="11"/>
  <c r="I89" i="11"/>
  <c r="J89" i="11"/>
  <c r="D90" i="11"/>
  <c r="I90" i="11"/>
  <c r="E90" i="11"/>
  <c r="L90" i="11"/>
  <c r="F90" i="11"/>
  <c r="G90" i="11"/>
  <c r="H90" i="11"/>
  <c r="J90" i="11"/>
  <c r="K90" i="11"/>
  <c r="D91" i="11"/>
  <c r="H91" i="11"/>
  <c r="E91" i="11"/>
  <c r="G91" i="11"/>
  <c r="K91" i="11"/>
  <c r="L91" i="11"/>
  <c r="D92" i="11"/>
  <c r="E92" i="11"/>
  <c r="L92" i="11"/>
  <c r="D93" i="11"/>
  <c r="E93" i="11"/>
  <c r="F93" i="11"/>
  <c r="H93" i="11"/>
  <c r="I93" i="11"/>
  <c r="J93" i="11"/>
  <c r="D94" i="11"/>
  <c r="H94" i="11"/>
  <c r="E94" i="11"/>
  <c r="F94" i="11"/>
  <c r="G94" i="11"/>
  <c r="J94" i="11"/>
  <c r="K94" i="11"/>
  <c r="L94" i="11"/>
  <c r="D95" i="11"/>
  <c r="K95" i="11"/>
  <c r="E95" i="11"/>
  <c r="G95" i="11"/>
  <c r="H95" i="11"/>
  <c r="L95" i="11"/>
  <c r="D96" i="11"/>
  <c r="F96" i="11"/>
  <c r="E96" i="11"/>
  <c r="L96" i="11"/>
  <c r="H96" i="11"/>
  <c r="I96" i="11"/>
  <c r="D97" i="11"/>
  <c r="H97" i="11"/>
  <c r="E97" i="11"/>
  <c r="G97" i="11"/>
  <c r="F97" i="11"/>
  <c r="I97" i="11"/>
  <c r="J97" i="11"/>
  <c r="D98" i="11"/>
  <c r="I98" i="11"/>
  <c r="E98" i="11"/>
  <c r="L98" i="11"/>
  <c r="F98" i="11"/>
  <c r="G98" i="11"/>
  <c r="H98" i="11"/>
  <c r="J98" i="11"/>
  <c r="K98" i="11"/>
  <c r="D99" i="11"/>
  <c r="H99" i="11"/>
  <c r="E99" i="11"/>
  <c r="G99" i="11"/>
  <c r="K99" i="11"/>
  <c r="L99" i="11"/>
  <c r="D100" i="11"/>
  <c r="E100" i="11"/>
  <c r="L100" i="11"/>
  <c r="D101" i="11"/>
  <c r="E101" i="11"/>
  <c r="F101" i="11"/>
  <c r="H101" i="11"/>
  <c r="I101" i="11"/>
  <c r="J101" i="11"/>
  <c r="D102" i="11"/>
  <c r="H102" i="11"/>
  <c r="E102" i="11"/>
  <c r="F102" i="11"/>
  <c r="G102" i="11"/>
  <c r="J102" i="11"/>
  <c r="K102" i="11"/>
  <c r="L102" i="11"/>
  <c r="D103" i="11"/>
  <c r="K103" i="11"/>
  <c r="E103" i="11"/>
  <c r="G103" i="11"/>
  <c r="H103" i="11"/>
  <c r="L103" i="11"/>
  <c r="D104" i="11"/>
  <c r="F104" i="11"/>
  <c r="E104" i="11"/>
  <c r="L104" i="11"/>
  <c r="H104" i="11"/>
  <c r="I104" i="11"/>
  <c r="D105" i="11"/>
  <c r="H105" i="11"/>
  <c r="E105" i="11"/>
  <c r="G105" i="11"/>
  <c r="F105" i="11"/>
  <c r="I105" i="11"/>
  <c r="J105" i="11"/>
  <c r="D106" i="11"/>
  <c r="I106" i="11"/>
  <c r="E106" i="11"/>
  <c r="L106" i="11"/>
  <c r="F106" i="11"/>
  <c r="G106" i="11"/>
  <c r="H106" i="11"/>
  <c r="J106" i="11"/>
  <c r="K106" i="11"/>
  <c r="D107" i="11"/>
  <c r="H107" i="11"/>
  <c r="E107" i="11"/>
  <c r="G107" i="11"/>
  <c r="K107" i="11"/>
  <c r="L107" i="11"/>
  <c r="D108" i="11"/>
  <c r="E108" i="11"/>
  <c r="L108" i="11"/>
  <c r="D109" i="11"/>
  <c r="E109" i="11"/>
  <c r="F109" i="11"/>
  <c r="H109" i="11"/>
  <c r="I109" i="11"/>
  <c r="J109" i="11"/>
  <c r="D110" i="11"/>
  <c r="H110" i="11"/>
  <c r="E110" i="11"/>
  <c r="F110" i="11"/>
  <c r="G110" i="11"/>
  <c r="J110" i="11"/>
  <c r="K110" i="11"/>
  <c r="L110" i="11"/>
  <c r="D111" i="11"/>
  <c r="K111" i="11"/>
  <c r="E111" i="11"/>
  <c r="G111" i="11"/>
  <c r="H111" i="11"/>
  <c r="L111" i="11"/>
  <c r="D112" i="11"/>
  <c r="F112" i="11"/>
  <c r="E112" i="11"/>
  <c r="L112" i="11"/>
  <c r="H112" i="11"/>
  <c r="I112" i="11"/>
  <c r="D113" i="11"/>
  <c r="H113" i="11"/>
  <c r="E113" i="11"/>
  <c r="G113" i="11"/>
  <c r="F113" i="11"/>
  <c r="I113" i="11"/>
  <c r="J113" i="11"/>
  <c r="D114" i="11"/>
  <c r="I114" i="11"/>
  <c r="E114" i="11"/>
  <c r="L114" i="11"/>
  <c r="F114" i="11"/>
  <c r="G114" i="11"/>
  <c r="H114" i="11"/>
  <c r="J114" i="11"/>
  <c r="K114" i="11"/>
  <c r="D115" i="11"/>
  <c r="H115" i="11"/>
  <c r="E115" i="11"/>
  <c r="G115" i="11"/>
  <c r="K115" i="11"/>
  <c r="L115" i="11"/>
  <c r="D116" i="11"/>
  <c r="E116" i="11"/>
  <c r="L116" i="11"/>
  <c r="D117" i="11"/>
  <c r="E117" i="11"/>
  <c r="F117" i="11"/>
  <c r="H117" i="11"/>
  <c r="I117" i="11"/>
  <c r="J117" i="11"/>
  <c r="D118" i="11"/>
  <c r="H118" i="11"/>
  <c r="E118" i="11"/>
  <c r="F118" i="11"/>
  <c r="G118" i="11"/>
  <c r="J118" i="11"/>
  <c r="K118" i="11"/>
  <c r="L118" i="11"/>
  <c r="D119" i="11"/>
  <c r="K119" i="11"/>
  <c r="E119" i="11"/>
  <c r="G119" i="11"/>
  <c r="H119" i="11"/>
  <c r="L119" i="11"/>
  <c r="D120" i="11"/>
  <c r="F120" i="11"/>
  <c r="E120" i="11"/>
  <c r="L120" i="11"/>
  <c r="H120" i="11"/>
  <c r="I120" i="11"/>
  <c r="D121" i="11"/>
  <c r="H121" i="11"/>
  <c r="E121" i="11"/>
  <c r="G121" i="11"/>
  <c r="F121" i="11"/>
  <c r="I121" i="11"/>
  <c r="J121" i="11"/>
  <c r="D122" i="11"/>
  <c r="I122" i="11"/>
  <c r="E122" i="11"/>
  <c r="L122" i="11"/>
  <c r="F122" i="11"/>
  <c r="G122" i="11"/>
  <c r="H122" i="11"/>
  <c r="J122" i="11"/>
  <c r="K122" i="11"/>
  <c r="D123" i="11"/>
  <c r="H123" i="11"/>
  <c r="E123" i="11"/>
  <c r="G123" i="11"/>
  <c r="K123" i="11"/>
  <c r="L123" i="11"/>
  <c r="D124" i="11"/>
  <c r="E124" i="11"/>
  <c r="L124" i="11"/>
  <c r="D125" i="11"/>
  <c r="E125" i="11"/>
  <c r="F125" i="11"/>
  <c r="H125" i="11"/>
  <c r="I125" i="11"/>
  <c r="J125" i="11"/>
  <c r="D126" i="11"/>
  <c r="H126" i="11"/>
  <c r="E126" i="11"/>
  <c r="F126" i="11"/>
  <c r="G126" i="11"/>
  <c r="J126" i="11"/>
  <c r="K126" i="11"/>
  <c r="L126" i="11"/>
  <c r="D127" i="11"/>
  <c r="K127" i="11"/>
  <c r="E127" i="11"/>
  <c r="G127" i="11"/>
  <c r="H127" i="11"/>
  <c r="L127" i="11"/>
  <c r="D128" i="11"/>
  <c r="F128" i="11"/>
  <c r="E128" i="11"/>
  <c r="L128" i="11"/>
  <c r="H128" i="11"/>
  <c r="I128" i="11"/>
  <c r="D129" i="11"/>
  <c r="H129" i="11"/>
  <c r="E129" i="11"/>
  <c r="G129" i="11"/>
  <c r="F129" i="11"/>
  <c r="I129" i="11"/>
  <c r="J129" i="11"/>
  <c r="D130" i="11"/>
  <c r="I130" i="11"/>
  <c r="E130" i="11"/>
  <c r="L130" i="11"/>
  <c r="F130" i="11"/>
  <c r="G130" i="11"/>
  <c r="H130" i="11"/>
  <c r="J130" i="11"/>
  <c r="K130" i="11"/>
  <c r="D131" i="11"/>
  <c r="E131" i="11"/>
  <c r="G131" i="11"/>
  <c r="D132" i="11"/>
  <c r="E132" i="11"/>
  <c r="L132" i="11"/>
  <c r="D133" i="11"/>
  <c r="E133" i="11"/>
  <c r="F133" i="11"/>
  <c r="H133" i="11"/>
  <c r="I133" i="11"/>
  <c r="J133" i="11"/>
  <c r="D134" i="11"/>
  <c r="H134" i="11"/>
  <c r="E134" i="11"/>
  <c r="F134" i="11"/>
  <c r="G134" i="11"/>
  <c r="J134" i="11"/>
  <c r="K134" i="11"/>
  <c r="L134" i="11"/>
  <c r="D135" i="11"/>
  <c r="K135" i="11"/>
  <c r="E135" i="11"/>
  <c r="G135" i="11"/>
  <c r="H135" i="11"/>
  <c r="L135" i="11"/>
  <c r="D136" i="11"/>
  <c r="F136" i="11"/>
  <c r="E136" i="11"/>
  <c r="L136" i="11"/>
  <c r="H136" i="11"/>
  <c r="I136" i="11"/>
  <c r="D137" i="11"/>
  <c r="H137" i="11"/>
  <c r="E137" i="11"/>
  <c r="G137" i="11"/>
  <c r="F137" i="11"/>
  <c r="I137" i="11"/>
  <c r="J137" i="11"/>
  <c r="D138" i="11"/>
  <c r="I138" i="11"/>
  <c r="E138" i="11"/>
  <c r="L138" i="11"/>
  <c r="F138" i="11"/>
  <c r="G138" i="11"/>
  <c r="H138" i="11"/>
  <c r="J138" i="11"/>
  <c r="K138" i="11"/>
  <c r="D139" i="11"/>
  <c r="E139" i="11"/>
  <c r="G139" i="11"/>
  <c r="D140" i="11"/>
  <c r="I140" i="11"/>
  <c r="E140" i="11"/>
  <c r="L140" i="11"/>
  <c r="D141" i="11"/>
  <c r="E141" i="11"/>
  <c r="F141" i="11"/>
  <c r="H141" i="11"/>
  <c r="I141" i="11"/>
  <c r="J141" i="11"/>
  <c r="D142" i="11"/>
  <c r="H142" i="11"/>
  <c r="E142" i="11"/>
  <c r="F142" i="11"/>
  <c r="G142" i="11"/>
  <c r="J142" i="11"/>
  <c r="K142" i="11"/>
  <c r="L142" i="11"/>
  <c r="D143" i="11"/>
  <c r="H143" i="11"/>
  <c r="E143" i="11"/>
  <c r="G143" i="11"/>
  <c r="D144" i="11"/>
  <c r="F144" i="11"/>
  <c r="E144" i="11"/>
  <c r="H144" i="11"/>
  <c r="I144" i="11"/>
  <c r="D145" i="11"/>
  <c r="H145" i="11"/>
  <c r="E145" i="11"/>
  <c r="G145" i="11"/>
  <c r="F145" i="11"/>
  <c r="I145" i="11"/>
  <c r="J145" i="11"/>
  <c r="D146" i="11"/>
  <c r="I146" i="11"/>
  <c r="E146" i="11"/>
  <c r="L146" i="11"/>
  <c r="F146" i="11"/>
  <c r="G146" i="11"/>
  <c r="H146" i="11"/>
  <c r="J146" i="11"/>
  <c r="K146" i="11"/>
  <c r="D147" i="11"/>
  <c r="H147" i="11"/>
  <c r="E147" i="11"/>
  <c r="G147" i="11"/>
  <c r="D148" i="11"/>
  <c r="E148" i="11"/>
  <c r="I148" i="11"/>
  <c r="L148" i="11"/>
  <c r="D149" i="11"/>
  <c r="E149" i="11"/>
  <c r="F149" i="11"/>
  <c r="H149" i="11"/>
  <c r="I149" i="11"/>
  <c r="J149" i="11"/>
  <c r="D150" i="11"/>
  <c r="H150" i="11"/>
  <c r="E150" i="11"/>
  <c r="F150" i="11"/>
  <c r="G150" i="11"/>
  <c r="J150" i="11"/>
  <c r="K150" i="11"/>
  <c r="L150" i="11"/>
  <c r="D151" i="11"/>
  <c r="L151" i="11"/>
  <c r="E151" i="11"/>
  <c r="G151" i="11"/>
  <c r="H151" i="11"/>
  <c r="D152" i="11"/>
  <c r="F152" i="11"/>
  <c r="E152" i="11"/>
  <c r="H152" i="11"/>
  <c r="I152" i="11"/>
  <c r="D153" i="11"/>
  <c r="H153" i="11"/>
  <c r="E153" i="11"/>
  <c r="G153" i="11"/>
  <c r="F153" i="11"/>
  <c r="I153" i="11"/>
  <c r="J153" i="11"/>
  <c r="D154" i="11"/>
  <c r="I154" i="11"/>
  <c r="E154" i="11"/>
  <c r="L154" i="11"/>
  <c r="F154" i="11"/>
  <c r="G154" i="11"/>
  <c r="H154" i="11"/>
  <c r="J154" i="11"/>
  <c r="K154" i="11"/>
  <c r="D155" i="11"/>
  <c r="L155" i="11"/>
  <c r="E155" i="11"/>
  <c r="G155" i="11"/>
  <c r="H155" i="11"/>
  <c r="K155" i="11"/>
  <c r="D156" i="11"/>
  <c r="I156" i="11"/>
  <c r="E156" i="11"/>
  <c r="L156" i="11"/>
  <c r="D157" i="11"/>
  <c r="E157" i="11"/>
  <c r="F157" i="11"/>
  <c r="H157" i="11"/>
  <c r="I157" i="11"/>
  <c r="J157" i="11"/>
  <c r="D158" i="11"/>
  <c r="H158" i="11"/>
  <c r="E158" i="11"/>
  <c r="F158" i="11"/>
  <c r="G158" i="11"/>
  <c r="J158" i="11"/>
  <c r="K158" i="11"/>
  <c r="L158" i="11"/>
  <c r="D159" i="11"/>
  <c r="L159" i="11"/>
  <c r="E159" i="11"/>
  <c r="G159" i="11"/>
  <c r="H159" i="11"/>
  <c r="D160" i="11"/>
  <c r="F160" i="11"/>
  <c r="E160" i="11"/>
  <c r="H160" i="11"/>
  <c r="I160" i="11"/>
  <c r="D161" i="11"/>
  <c r="H161" i="11"/>
  <c r="E161" i="11"/>
  <c r="G161" i="11"/>
  <c r="F161" i="11"/>
  <c r="I161" i="11"/>
  <c r="J161" i="11"/>
  <c r="D162" i="11"/>
  <c r="I162" i="11"/>
  <c r="E162" i="11"/>
  <c r="L162" i="11"/>
  <c r="F162" i="11"/>
  <c r="G162" i="11"/>
  <c r="H162" i="11"/>
  <c r="J162" i="11"/>
  <c r="K162" i="11"/>
  <c r="D163" i="11"/>
  <c r="E163" i="11"/>
  <c r="G163" i="11"/>
  <c r="H163" i="11"/>
  <c r="K163" i="11"/>
  <c r="L163" i="11"/>
  <c r="D164" i="11"/>
  <c r="E164" i="11"/>
  <c r="I164" i="11"/>
  <c r="L164" i="11"/>
  <c r="D165" i="11"/>
  <c r="E165" i="11"/>
  <c r="F165" i="11"/>
  <c r="H165" i="11"/>
  <c r="I165" i="11"/>
  <c r="J165" i="11"/>
  <c r="D166" i="11"/>
  <c r="H166" i="11"/>
  <c r="E166" i="11"/>
  <c r="F166" i="11"/>
  <c r="G166" i="11"/>
  <c r="J166" i="11"/>
  <c r="K166" i="11"/>
  <c r="L166" i="11"/>
  <c r="D167" i="11"/>
  <c r="E167" i="11"/>
  <c r="G167" i="11"/>
  <c r="H167" i="11"/>
  <c r="L167" i="11"/>
  <c r="D168" i="11"/>
  <c r="F168" i="11"/>
  <c r="E168" i="11"/>
  <c r="H168" i="11"/>
  <c r="I168" i="11"/>
  <c r="D169" i="11"/>
  <c r="H169" i="11"/>
  <c r="E169" i="11"/>
  <c r="G169" i="11"/>
  <c r="F169" i="11"/>
  <c r="I169" i="11"/>
  <c r="J169" i="11"/>
  <c r="D170" i="11"/>
  <c r="I170" i="11"/>
  <c r="E170" i="11"/>
  <c r="L170" i="11"/>
  <c r="F170" i="11"/>
  <c r="G170" i="11"/>
  <c r="H170" i="11"/>
  <c r="J170" i="11"/>
  <c r="K170" i="11"/>
  <c r="D171" i="11"/>
  <c r="E171" i="11"/>
  <c r="G171" i="11"/>
  <c r="D172" i="11"/>
  <c r="I172" i="11"/>
  <c r="E172" i="11"/>
  <c r="L172" i="11"/>
  <c r="D173" i="11"/>
  <c r="E173" i="11"/>
  <c r="F173" i="11"/>
  <c r="H173" i="11"/>
  <c r="I173" i="11"/>
  <c r="J173" i="11"/>
  <c r="D174" i="11"/>
  <c r="H174" i="11"/>
  <c r="E174" i="11"/>
  <c r="F174" i="11"/>
  <c r="G174" i="11"/>
  <c r="J174" i="11"/>
  <c r="K174" i="11"/>
  <c r="L174" i="11"/>
  <c r="D175" i="11"/>
  <c r="H175" i="11"/>
  <c r="E175" i="11"/>
  <c r="G175" i="11"/>
  <c r="L175" i="11"/>
  <c r="D176" i="11"/>
  <c r="F176" i="11"/>
  <c r="E176" i="11"/>
  <c r="H176" i="11"/>
  <c r="I176" i="11"/>
  <c r="D177" i="11"/>
  <c r="H177" i="11"/>
  <c r="E177" i="11"/>
  <c r="G177" i="11"/>
  <c r="F177" i="11"/>
  <c r="I177" i="11"/>
  <c r="J177" i="11"/>
  <c r="D178" i="11"/>
  <c r="I178" i="11"/>
  <c r="E178" i="11"/>
  <c r="L178" i="11"/>
  <c r="F178" i="11"/>
  <c r="G178" i="11"/>
  <c r="H178" i="11"/>
  <c r="J178" i="11"/>
  <c r="K178" i="11"/>
  <c r="D179" i="11"/>
  <c r="H179" i="11"/>
  <c r="E179" i="11"/>
  <c r="G179" i="11"/>
  <c r="D180" i="11"/>
  <c r="E180" i="11"/>
  <c r="I180" i="11"/>
  <c r="L180" i="11"/>
  <c r="D181" i="11"/>
  <c r="E181" i="11"/>
  <c r="F181" i="11"/>
  <c r="H181" i="11"/>
  <c r="I181" i="11"/>
  <c r="J181" i="11"/>
  <c r="D182" i="11"/>
  <c r="H182" i="11"/>
  <c r="E182" i="11"/>
  <c r="F182" i="11"/>
  <c r="G182" i="11"/>
  <c r="J182" i="11"/>
  <c r="K182" i="11"/>
  <c r="L182" i="11"/>
  <c r="D183" i="11"/>
  <c r="H183" i="11"/>
  <c r="E183" i="11"/>
  <c r="G183" i="11"/>
  <c r="K183" i="11"/>
  <c r="D184" i="11"/>
  <c r="H184" i="11"/>
  <c r="E184" i="11"/>
  <c r="D185" i="11"/>
  <c r="H185" i="11"/>
  <c r="E185" i="11"/>
  <c r="F185" i="11"/>
  <c r="I185" i="11"/>
  <c r="J185" i="11"/>
  <c r="D186" i="11"/>
  <c r="I186" i="11"/>
  <c r="E186" i="11"/>
  <c r="L186" i="11"/>
  <c r="F186" i="11"/>
  <c r="G186" i="11"/>
  <c r="H186" i="11"/>
  <c r="J186" i="11"/>
  <c r="K186" i="11"/>
  <c r="D187" i="11"/>
  <c r="E187" i="11"/>
  <c r="G187" i="11"/>
  <c r="H187" i="11"/>
  <c r="K187" i="11"/>
  <c r="L187" i="11"/>
  <c r="D188" i="11"/>
  <c r="E188" i="11"/>
  <c r="L188" i="11"/>
  <c r="H188" i="11"/>
  <c r="I188" i="11"/>
  <c r="D189" i="11"/>
  <c r="E189" i="11"/>
  <c r="F189" i="11"/>
  <c r="H189" i="11"/>
  <c r="I189" i="11"/>
  <c r="J189" i="11"/>
  <c r="D190" i="11"/>
  <c r="H190" i="11"/>
  <c r="E190" i="11"/>
  <c r="F190" i="11"/>
  <c r="G190" i="11"/>
  <c r="J190" i="11"/>
  <c r="K190" i="11"/>
  <c r="L190" i="11"/>
  <c r="D191" i="11"/>
  <c r="H191" i="11"/>
  <c r="E191" i="11"/>
  <c r="G191" i="11"/>
  <c r="L191" i="11"/>
  <c r="D192" i="11"/>
  <c r="I192" i="11"/>
  <c r="E192" i="11"/>
  <c r="L192" i="11"/>
  <c r="H192" i="11"/>
  <c r="D193" i="11"/>
  <c r="H193" i="11"/>
  <c r="E193" i="11"/>
  <c r="F193" i="11"/>
  <c r="I193" i="11"/>
  <c r="J193" i="11"/>
  <c r="D194" i="11"/>
  <c r="I194" i="11"/>
  <c r="E194" i="11"/>
  <c r="L194" i="11"/>
  <c r="F194" i="11"/>
  <c r="G194" i="11"/>
  <c r="H194" i="11"/>
  <c r="J194" i="11"/>
  <c r="K194" i="11"/>
  <c r="D195" i="11"/>
  <c r="E195" i="11"/>
  <c r="G195" i="11"/>
  <c r="H195" i="11"/>
  <c r="K195" i="11"/>
  <c r="L195" i="11"/>
  <c r="D196" i="11"/>
  <c r="E196" i="11"/>
  <c r="H196" i="11"/>
  <c r="I196" i="11"/>
  <c r="L196" i="11"/>
  <c r="D197" i="11"/>
  <c r="E197" i="11"/>
  <c r="F197" i="11"/>
  <c r="H197" i="11"/>
  <c r="I197" i="11"/>
  <c r="J197" i="11"/>
  <c r="D198" i="11"/>
  <c r="H198" i="11"/>
  <c r="E198" i="11"/>
  <c r="F198" i="11"/>
  <c r="G198" i="11"/>
  <c r="J198" i="11"/>
  <c r="K198" i="11"/>
  <c r="L198" i="11"/>
  <c r="D199" i="11"/>
  <c r="K199" i="11"/>
  <c r="E199" i="11"/>
  <c r="G199" i="11"/>
  <c r="H199" i="11"/>
  <c r="D200" i="11"/>
  <c r="E200" i="11"/>
  <c r="L200" i="11"/>
  <c r="H200" i="11"/>
  <c r="I200" i="11"/>
  <c r="D201" i="11"/>
  <c r="H201" i="11"/>
  <c r="E201" i="11"/>
  <c r="F201" i="11"/>
  <c r="I201" i="11"/>
  <c r="J201" i="11"/>
  <c r="D202" i="11"/>
  <c r="I202" i="11"/>
  <c r="E202" i="11"/>
  <c r="L202" i="11"/>
  <c r="F202" i="11"/>
  <c r="G202" i="11"/>
  <c r="H202" i="11"/>
  <c r="J202" i="11"/>
  <c r="K202" i="11"/>
  <c r="D203" i="11"/>
  <c r="E203" i="11"/>
  <c r="G203" i="11"/>
  <c r="D204" i="11"/>
  <c r="H204" i="11"/>
  <c r="E204" i="11"/>
  <c r="D205" i="11"/>
  <c r="E205" i="11"/>
  <c r="F205" i="11"/>
  <c r="H205" i="11"/>
  <c r="I205" i="11"/>
  <c r="J205" i="11"/>
  <c r="D206" i="11"/>
  <c r="H206" i="11"/>
  <c r="E206" i="11"/>
  <c r="F206" i="11"/>
  <c r="G206" i="11"/>
  <c r="J206" i="11"/>
  <c r="K206" i="11"/>
  <c r="L206" i="11"/>
  <c r="D207" i="11"/>
  <c r="L207" i="11"/>
  <c r="E207" i="11"/>
  <c r="G207" i="11"/>
  <c r="H207" i="11"/>
  <c r="K207" i="11"/>
  <c r="D208" i="11"/>
  <c r="E208" i="11"/>
  <c r="H208" i="11"/>
  <c r="I208" i="11"/>
  <c r="L208" i="11"/>
  <c r="D209" i="11"/>
  <c r="H209" i="11"/>
  <c r="E209" i="11"/>
  <c r="F209" i="11"/>
  <c r="I209" i="11"/>
  <c r="J209" i="11"/>
  <c r="D210" i="11"/>
  <c r="I210" i="11"/>
  <c r="E210" i="11"/>
  <c r="L210" i="11"/>
  <c r="F210" i="11"/>
  <c r="G210" i="11"/>
  <c r="H210" i="11"/>
  <c r="J210" i="11"/>
  <c r="K210" i="11"/>
  <c r="D211" i="11"/>
  <c r="H211" i="11"/>
  <c r="E211" i="11"/>
  <c r="G211" i="11"/>
  <c r="K211" i="11"/>
  <c r="D212" i="11"/>
  <c r="H212" i="11"/>
  <c r="E212" i="11"/>
  <c r="D213" i="11"/>
  <c r="E213" i="11"/>
  <c r="F213" i="11"/>
  <c r="H213" i="11"/>
  <c r="I213" i="11"/>
  <c r="J213" i="11"/>
  <c r="D214" i="11"/>
  <c r="H214" i="11"/>
  <c r="E214" i="11"/>
  <c r="F214" i="11"/>
  <c r="G214" i="11"/>
  <c r="J214" i="11"/>
  <c r="K214" i="11"/>
  <c r="L214" i="11"/>
  <c r="D215" i="11"/>
  <c r="H215" i="11"/>
  <c r="E215" i="11"/>
  <c r="G215" i="11"/>
  <c r="L215" i="11"/>
  <c r="D216" i="11"/>
  <c r="H216" i="11"/>
  <c r="E216" i="11"/>
  <c r="D217" i="11"/>
  <c r="H217" i="11"/>
  <c r="E217" i="11"/>
  <c r="F217" i="11"/>
  <c r="I217" i="11"/>
  <c r="J217" i="11"/>
  <c r="D218" i="11"/>
  <c r="I218" i="11"/>
  <c r="E218" i="11"/>
  <c r="L218" i="11"/>
  <c r="F218" i="11"/>
  <c r="G218" i="11"/>
  <c r="H218" i="11"/>
  <c r="J218" i="11"/>
  <c r="K218" i="11"/>
  <c r="D219" i="11"/>
  <c r="H219" i="11"/>
  <c r="E219" i="11"/>
  <c r="G219" i="11"/>
  <c r="L219" i="11"/>
  <c r="D220" i="11"/>
  <c r="I220" i="11"/>
  <c r="E220" i="11"/>
  <c r="L220" i="11"/>
  <c r="H220" i="11"/>
  <c r="D221" i="11"/>
  <c r="E221" i="11"/>
  <c r="F221" i="11"/>
  <c r="H221" i="11"/>
  <c r="I221" i="11"/>
  <c r="J221" i="11"/>
  <c r="D222" i="11"/>
  <c r="H222" i="11"/>
  <c r="E222" i="11"/>
  <c r="F222" i="11"/>
  <c r="G222" i="11"/>
  <c r="J222" i="11"/>
  <c r="K222" i="11"/>
  <c r="L222" i="11"/>
  <c r="D223" i="11"/>
  <c r="E223" i="11"/>
  <c r="G223" i="11"/>
  <c r="H223" i="11"/>
  <c r="K223" i="11"/>
  <c r="L223" i="11"/>
  <c r="D224" i="11"/>
  <c r="E224" i="11"/>
  <c r="L224" i="11"/>
  <c r="H224" i="11"/>
  <c r="I224" i="11"/>
  <c r="D225" i="11"/>
  <c r="H225" i="11"/>
  <c r="E225" i="11"/>
  <c r="F225" i="11"/>
  <c r="I225" i="11"/>
  <c r="J225" i="11"/>
  <c r="D226" i="11"/>
  <c r="I226" i="11"/>
  <c r="E226" i="11"/>
  <c r="L226" i="11"/>
  <c r="F226" i="11"/>
  <c r="G226" i="11"/>
  <c r="H226" i="11"/>
  <c r="J226" i="11"/>
  <c r="K226" i="11"/>
  <c r="D227" i="11"/>
  <c r="K227" i="11"/>
  <c r="E227" i="11"/>
  <c r="G227" i="11"/>
  <c r="H227" i="11"/>
  <c r="D228" i="11"/>
  <c r="H228" i="11"/>
  <c r="E228" i="11"/>
  <c r="L228" i="11"/>
  <c r="I228" i="11"/>
  <c r="D229" i="11"/>
  <c r="E229" i="11"/>
  <c r="F229" i="11"/>
  <c r="H229" i="11"/>
  <c r="I229" i="11"/>
  <c r="J229" i="11"/>
  <c r="D230" i="11"/>
  <c r="H230" i="11"/>
  <c r="E230" i="11"/>
  <c r="F230" i="11"/>
  <c r="G230" i="11"/>
  <c r="J230" i="11"/>
  <c r="K230" i="11"/>
  <c r="L230" i="11"/>
  <c r="D231" i="11"/>
  <c r="E231" i="11"/>
  <c r="G231" i="11"/>
  <c r="H231" i="11"/>
  <c r="K231" i="11"/>
  <c r="L231" i="11"/>
  <c r="D232" i="11"/>
  <c r="E232" i="11"/>
  <c r="H232" i="11"/>
  <c r="I232" i="11"/>
  <c r="L232" i="11"/>
  <c r="D233" i="11"/>
  <c r="H233" i="11"/>
  <c r="E233" i="11"/>
  <c r="F233" i="11"/>
  <c r="I233" i="11"/>
  <c r="J233" i="11"/>
  <c r="D234" i="11"/>
  <c r="I234" i="11"/>
  <c r="E234" i="11"/>
  <c r="L234" i="11"/>
  <c r="F234" i="11"/>
  <c r="G234" i="11"/>
  <c r="H234" i="11"/>
  <c r="J234" i="11"/>
  <c r="K234" i="11"/>
  <c r="D235" i="11"/>
  <c r="L235" i="11"/>
  <c r="E235" i="11"/>
  <c r="G235" i="11"/>
  <c r="H235" i="11"/>
  <c r="K235" i="11"/>
  <c r="D236" i="11"/>
  <c r="E236" i="11"/>
  <c r="H236" i="11"/>
  <c r="I236" i="11"/>
  <c r="L236" i="11"/>
  <c r="D237" i="11"/>
  <c r="E237" i="11"/>
  <c r="F237" i="11"/>
  <c r="H237" i="11"/>
  <c r="I237" i="11"/>
  <c r="J237" i="11"/>
  <c r="D238" i="11"/>
  <c r="H238" i="11"/>
  <c r="E238" i="11"/>
  <c r="F238" i="11"/>
  <c r="G238" i="11"/>
  <c r="J238" i="11"/>
  <c r="K238" i="11"/>
  <c r="L238" i="11"/>
  <c r="D239" i="11"/>
  <c r="E239" i="11"/>
  <c r="G239" i="11"/>
  <c r="D240" i="11"/>
  <c r="H240" i="11"/>
  <c r="E240" i="11"/>
  <c r="D241" i="11"/>
  <c r="H241" i="11"/>
  <c r="E241" i="11"/>
  <c r="F241" i="11"/>
  <c r="I241" i="11"/>
  <c r="J241" i="11"/>
  <c r="D242" i="11"/>
  <c r="I242" i="11"/>
  <c r="E242" i="11"/>
  <c r="L242" i="11"/>
  <c r="F242" i="11"/>
  <c r="G242" i="11"/>
  <c r="H242" i="11"/>
  <c r="J242" i="11"/>
  <c r="K242" i="11"/>
  <c r="D243" i="11"/>
  <c r="H243" i="11"/>
  <c r="E243" i="11"/>
  <c r="G243" i="11"/>
  <c r="L243" i="11"/>
  <c r="D244" i="11"/>
  <c r="H244" i="11"/>
  <c r="E244" i="11"/>
  <c r="D245" i="11"/>
  <c r="E245" i="11"/>
  <c r="K245" i="11"/>
  <c r="F245" i="11"/>
  <c r="H245" i="11"/>
  <c r="I245" i="11"/>
  <c r="J245" i="11"/>
  <c r="D246" i="11"/>
  <c r="J246" i="11"/>
  <c r="E246" i="11"/>
  <c r="F246" i="11"/>
  <c r="G246" i="11"/>
  <c r="K246" i="11"/>
  <c r="D247" i="11"/>
  <c r="E247" i="11"/>
  <c r="G247" i="11"/>
  <c r="D248" i="11"/>
  <c r="J248" i="11"/>
  <c r="E248" i="11"/>
  <c r="F248" i="11"/>
  <c r="H248" i="11"/>
  <c r="I248" i="11"/>
  <c r="L248" i="11"/>
  <c r="D249" i="11"/>
  <c r="H249" i="11"/>
  <c r="E249" i="11"/>
  <c r="F249" i="11"/>
  <c r="G249" i="11"/>
  <c r="I249" i="11"/>
  <c r="J249" i="11"/>
  <c r="D250" i="11"/>
  <c r="I250" i="11"/>
  <c r="E250" i="11"/>
  <c r="L250" i="11"/>
  <c r="F250" i="11"/>
  <c r="G250" i="11"/>
  <c r="H250" i="11"/>
  <c r="J250" i="11"/>
  <c r="K250" i="11"/>
  <c r="D251" i="11"/>
  <c r="E251" i="11"/>
  <c r="G251" i="11"/>
  <c r="H251" i="11"/>
  <c r="I251" i="11"/>
  <c r="K251" i="11"/>
  <c r="L251" i="11"/>
  <c r="D252" i="11"/>
  <c r="F252" i="11"/>
  <c r="E252" i="11"/>
  <c r="L252" i="11"/>
  <c r="D253" i="11"/>
  <c r="E253" i="11"/>
  <c r="F253" i="11"/>
  <c r="H253" i="11"/>
  <c r="I253" i="11"/>
  <c r="J253" i="11"/>
  <c r="K253" i="11"/>
  <c r="D254" i="11"/>
  <c r="F254" i="11"/>
  <c r="E254" i="11"/>
  <c r="G254" i="11"/>
  <c r="D255" i="11"/>
  <c r="E255" i="11"/>
  <c r="G255" i="11"/>
  <c r="H255" i="11"/>
  <c r="D256" i="11"/>
  <c r="J256" i="11"/>
  <c r="E256" i="11"/>
  <c r="L256" i="11"/>
  <c r="D257" i="11"/>
  <c r="H257" i="11"/>
  <c r="E257" i="11"/>
  <c r="F257" i="11"/>
  <c r="G257" i="11"/>
  <c r="I257" i="11"/>
  <c r="J257" i="11"/>
  <c r="D258" i="11"/>
  <c r="I258" i="11"/>
  <c r="E258" i="11"/>
  <c r="L258" i="11"/>
  <c r="F258" i="11"/>
  <c r="G258" i="11"/>
  <c r="H258" i="11"/>
  <c r="J258" i="11"/>
  <c r="K258" i="11"/>
  <c r="D259" i="11"/>
  <c r="H259" i="11"/>
  <c r="E259" i="11"/>
  <c r="G259" i="11"/>
  <c r="K259" i="11"/>
  <c r="D260" i="11"/>
  <c r="F260" i="11"/>
  <c r="E260" i="11"/>
  <c r="L260" i="11"/>
  <c r="I260" i="11"/>
  <c r="D261" i="11"/>
  <c r="E261" i="11"/>
  <c r="F261" i="11"/>
  <c r="H261" i="11"/>
  <c r="I261" i="11"/>
  <c r="J261" i="11"/>
  <c r="D262" i="11"/>
  <c r="H262" i="11"/>
  <c r="E262" i="11"/>
  <c r="F262" i="11"/>
  <c r="G262" i="11"/>
  <c r="I262" i="11"/>
  <c r="J262" i="11"/>
  <c r="K262" i="11"/>
  <c r="L262" i="11"/>
  <c r="D263" i="11"/>
  <c r="H263" i="11"/>
  <c r="E263" i="11"/>
  <c r="L263" i="11"/>
  <c r="G263" i="11"/>
  <c r="K263" i="11"/>
  <c r="D264" i="11"/>
  <c r="J264" i="11"/>
  <c r="E264" i="11"/>
  <c r="F264" i="11"/>
  <c r="H264" i="11"/>
  <c r="I264" i="11"/>
  <c r="K264" i="11"/>
  <c r="L264" i="11"/>
  <c r="D265" i="11"/>
  <c r="H265" i="11"/>
  <c r="E265" i="11"/>
  <c r="K265" i="11"/>
  <c r="F265" i="11"/>
  <c r="I265" i="11"/>
  <c r="D266" i="11"/>
  <c r="I266" i="11"/>
  <c r="E266" i="11"/>
  <c r="L266" i="11"/>
  <c r="F266" i="11"/>
  <c r="G266" i="11"/>
  <c r="H266" i="11"/>
  <c r="J266" i="11"/>
  <c r="K266" i="11"/>
  <c r="D267" i="11"/>
  <c r="J267" i="11"/>
  <c r="E267" i="11"/>
  <c r="F267" i="11"/>
  <c r="G267" i="11"/>
  <c r="H267" i="11"/>
  <c r="L267" i="11"/>
  <c r="D268" i="11"/>
  <c r="F268" i="11"/>
  <c r="E268" i="11"/>
  <c r="G268" i="11"/>
  <c r="D269" i="11"/>
  <c r="E269" i="11"/>
  <c r="F269" i="11"/>
  <c r="H269" i="11"/>
  <c r="I269" i="11"/>
  <c r="J269" i="11"/>
  <c r="D270" i="11"/>
  <c r="H270" i="11"/>
  <c r="E270" i="11"/>
  <c r="G270" i="11"/>
  <c r="D271" i="11"/>
  <c r="E271" i="11"/>
  <c r="K271" i="11"/>
  <c r="G271" i="11"/>
  <c r="H271" i="11"/>
  <c r="J271" i="11"/>
  <c r="D272" i="11"/>
  <c r="J272" i="11"/>
  <c r="E272" i="11"/>
  <c r="I272" i="11"/>
  <c r="D273" i="11"/>
  <c r="H273" i="11"/>
  <c r="E273" i="11"/>
  <c r="K273" i="11"/>
  <c r="F273" i="11"/>
  <c r="I273" i="11"/>
  <c r="J273" i="11"/>
  <c r="L273" i="11"/>
  <c r="D274" i="11"/>
  <c r="I274" i="11"/>
  <c r="E274" i="11"/>
  <c r="L274" i="11"/>
  <c r="F274" i="11"/>
  <c r="H274" i="11"/>
  <c r="J274" i="11"/>
  <c r="D275" i="11"/>
  <c r="J275" i="11"/>
  <c r="E275" i="11"/>
  <c r="F275" i="11"/>
  <c r="G275" i="11"/>
  <c r="H275" i="11"/>
  <c r="I275" i="11"/>
  <c r="K275" i="11"/>
  <c r="L275" i="11"/>
  <c r="D276" i="11"/>
  <c r="F276" i="11"/>
  <c r="E276" i="11"/>
  <c r="G276" i="11"/>
  <c r="J276" i="11"/>
  <c r="D277" i="11"/>
  <c r="E277" i="11"/>
  <c r="F277" i="11"/>
  <c r="H277" i="11"/>
  <c r="I277" i="11"/>
  <c r="J277" i="11"/>
  <c r="K277" i="11"/>
  <c r="D278" i="11"/>
  <c r="H278" i="11"/>
  <c r="E278" i="11"/>
  <c r="F278" i="11"/>
  <c r="G278" i="11"/>
  <c r="J278" i="11"/>
  <c r="D279" i="11"/>
  <c r="E279" i="11"/>
  <c r="G279" i="11"/>
  <c r="H279" i="11"/>
  <c r="J279" i="11"/>
  <c r="L279" i="11"/>
  <c r="D280" i="11"/>
  <c r="J280" i="11"/>
  <c r="E280" i="11"/>
  <c r="K280" i="11"/>
  <c r="F280" i="11"/>
  <c r="H280" i="11"/>
  <c r="L280" i="11"/>
  <c r="D281" i="11"/>
  <c r="H281" i="11"/>
  <c r="E281" i="11"/>
  <c r="G281" i="11"/>
  <c r="D282" i="11"/>
  <c r="I282" i="11"/>
  <c r="E282" i="11"/>
  <c r="L282" i="11"/>
  <c r="F282" i="11"/>
  <c r="H282" i="11"/>
  <c r="J282" i="11"/>
  <c r="D283" i="11"/>
  <c r="J283" i="11"/>
  <c r="E283" i="11"/>
  <c r="G283" i="11"/>
  <c r="D284" i="11"/>
  <c r="F284" i="11"/>
  <c r="E284" i="11"/>
  <c r="K284" i="11"/>
  <c r="G284" i="11"/>
  <c r="H284" i="11"/>
  <c r="I284" i="11"/>
  <c r="D285" i="11"/>
  <c r="E285" i="11"/>
  <c r="F285" i="11"/>
  <c r="H285" i="11"/>
  <c r="I285" i="11"/>
  <c r="J285" i="11"/>
  <c r="K285" i="11"/>
  <c r="D286" i="11"/>
  <c r="H286" i="11"/>
  <c r="E286" i="11"/>
  <c r="F286" i="11"/>
  <c r="G286" i="11"/>
  <c r="I286" i="11"/>
  <c r="L286" i="11"/>
  <c r="D287" i="11"/>
  <c r="E287" i="11"/>
  <c r="G287" i="11"/>
  <c r="D288" i="11"/>
  <c r="J288" i="11"/>
  <c r="E288" i="11"/>
  <c r="L288" i="11"/>
  <c r="K288" i="11"/>
  <c r="D289" i="11"/>
  <c r="H289" i="11"/>
  <c r="E289" i="11"/>
  <c r="G289" i="11"/>
  <c r="F289" i="11"/>
  <c r="J289" i="11"/>
  <c r="D290" i="11"/>
  <c r="I290" i="11"/>
  <c r="E290" i="11"/>
  <c r="L290" i="11"/>
  <c r="F290" i="11"/>
  <c r="H290" i="11"/>
  <c r="J290" i="11"/>
  <c r="K290" i="11"/>
  <c r="D291" i="11"/>
  <c r="J291" i="11"/>
  <c r="E291" i="11"/>
  <c r="F291" i="11"/>
  <c r="G291" i="11"/>
  <c r="I291" i="11"/>
  <c r="D292" i="11"/>
  <c r="F292" i="11"/>
  <c r="E292" i="11"/>
  <c r="K292" i="11"/>
  <c r="H292" i="11"/>
  <c r="I292" i="11"/>
  <c r="J292" i="11"/>
  <c r="L292" i="11"/>
  <c r="D293" i="11"/>
  <c r="E293" i="11"/>
  <c r="F293" i="11"/>
  <c r="H293" i="11"/>
  <c r="I293" i="11"/>
  <c r="J293" i="11"/>
  <c r="D294" i="11"/>
  <c r="H294" i="11"/>
  <c r="E294" i="11"/>
  <c r="F294" i="11"/>
  <c r="G294" i="11"/>
  <c r="I294" i="11"/>
  <c r="J294" i="11"/>
  <c r="K294" i="11"/>
  <c r="L294" i="11"/>
  <c r="D295" i="11"/>
  <c r="H295" i="11"/>
  <c r="E295" i="11"/>
  <c r="L295" i="11"/>
  <c r="G295" i="11"/>
  <c r="K295" i="11"/>
  <c r="D296" i="11"/>
  <c r="J296" i="11"/>
  <c r="E296" i="11"/>
  <c r="F296" i="11"/>
  <c r="H296" i="11"/>
  <c r="I296" i="11"/>
  <c r="K296" i="11"/>
  <c r="L296" i="11"/>
  <c r="D297" i="11"/>
  <c r="H297" i="11"/>
  <c r="E297" i="11"/>
  <c r="K297" i="11"/>
  <c r="F297" i="11"/>
  <c r="G297" i="11"/>
  <c r="I297" i="11"/>
  <c r="D298" i="11"/>
  <c r="I298" i="11"/>
  <c r="E298" i="11"/>
  <c r="L298" i="11"/>
  <c r="F298" i="11"/>
  <c r="G298" i="11"/>
  <c r="H298" i="11"/>
  <c r="J298" i="11"/>
  <c r="K298" i="11"/>
  <c r="D299" i="11"/>
  <c r="J299" i="11"/>
  <c r="E299" i="11"/>
  <c r="F299" i="11"/>
  <c r="G299" i="11"/>
  <c r="H299" i="11"/>
  <c r="L299" i="11"/>
  <c r="D300" i="11"/>
  <c r="F300" i="11"/>
  <c r="E300" i="11"/>
  <c r="G300" i="11"/>
  <c r="D301" i="11"/>
  <c r="E301" i="11"/>
  <c r="L301" i="11"/>
  <c r="F301" i="11"/>
  <c r="H301" i="11"/>
  <c r="I301" i="11"/>
  <c r="J301" i="11"/>
  <c r="K301" i="11"/>
  <c r="D302" i="11"/>
  <c r="E302" i="11"/>
  <c r="F302" i="11"/>
  <c r="G302" i="11"/>
  <c r="H302" i="11"/>
  <c r="I302" i="11"/>
  <c r="J302" i="11"/>
  <c r="K302" i="11"/>
  <c r="L302" i="11"/>
  <c r="D303" i="11"/>
  <c r="F303" i="11"/>
  <c r="E303" i="11"/>
  <c r="G303" i="11"/>
  <c r="D304" i="11"/>
  <c r="F304" i="11"/>
  <c r="E304" i="11"/>
  <c r="G304" i="11"/>
  <c r="H304" i="11"/>
  <c r="K304" i="11"/>
  <c r="D305" i="11"/>
  <c r="H305" i="11"/>
  <c r="E305" i="11"/>
  <c r="G305" i="11"/>
  <c r="F305" i="11"/>
  <c r="I305" i="11"/>
  <c r="J305" i="11"/>
  <c r="K305" i="11"/>
  <c r="D306" i="11"/>
  <c r="I306" i="11"/>
  <c r="E306" i="11"/>
  <c r="H306" i="11"/>
  <c r="D307" i="11"/>
  <c r="J307" i="11"/>
  <c r="E307" i="11"/>
  <c r="K307" i="11"/>
  <c r="F307" i="11"/>
  <c r="G307" i="11"/>
  <c r="H307" i="11"/>
  <c r="L307" i="11"/>
  <c r="D308" i="11"/>
  <c r="E308" i="11"/>
  <c r="F308" i="11"/>
  <c r="G308" i="11"/>
  <c r="H308" i="11"/>
  <c r="I308" i="11"/>
  <c r="J308" i="11"/>
  <c r="L308" i="11"/>
  <c r="D309" i="11"/>
  <c r="E309" i="11"/>
  <c r="L309" i="11"/>
  <c r="F309" i="11"/>
  <c r="H309" i="11"/>
  <c r="I309" i="11"/>
  <c r="J309" i="11"/>
  <c r="D310" i="11"/>
  <c r="K310" i="11"/>
  <c r="E310" i="11"/>
  <c r="G310" i="11"/>
  <c r="J310" i="11"/>
  <c r="L310" i="11"/>
  <c r="D311" i="11"/>
  <c r="F311" i="11"/>
  <c r="E311" i="11"/>
  <c r="K311" i="11"/>
  <c r="G311" i="11"/>
  <c r="J311" i="11"/>
  <c r="D312" i="11"/>
  <c r="H312" i="11"/>
  <c r="E312" i="11"/>
  <c r="G312" i="11"/>
  <c r="D313" i="11"/>
  <c r="H313" i="11"/>
  <c r="E313" i="11"/>
  <c r="L313" i="11"/>
  <c r="G313" i="11"/>
  <c r="K313" i="11"/>
  <c r="D314" i="11"/>
  <c r="I314" i="11"/>
  <c r="E314" i="11"/>
  <c r="G314" i="11"/>
  <c r="F314" i="11"/>
  <c r="H314" i="11"/>
  <c r="J314" i="11"/>
  <c r="K314" i="11"/>
  <c r="D315" i="11"/>
  <c r="J315" i="11"/>
  <c r="E315" i="11"/>
  <c r="G315" i="11"/>
  <c r="H315" i="11"/>
  <c r="D316" i="11"/>
  <c r="I316" i="11"/>
  <c r="E316" i="11"/>
  <c r="K316" i="11"/>
  <c r="F316" i="11"/>
  <c r="G316" i="11"/>
  <c r="H316" i="11"/>
  <c r="L316" i="11"/>
  <c r="D317" i="11"/>
  <c r="E317" i="11"/>
  <c r="L317" i="11"/>
  <c r="F317" i="11"/>
  <c r="H317" i="11"/>
  <c r="I317" i="11"/>
  <c r="J317" i="11"/>
  <c r="D318" i="11"/>
  <c r="H318" i="11"/>
  <c r="E318" i="11"/>
  <c r="G318" i="11"/>
  <c r="L318" i="11"/>
  <c r="D319" i="11"/>
  <c r="F319" i="11"/>
  <c r="E319" i="11"/>
  <c r="K319" i="11"/>
  <c r="G319" i="11"/>
  <c r="J319" i="11"/>
  <c r="D320" i="11"/>
  <c r="F320" i="11"/>
  <c r="E320" i="11"/>
  <c r="G320" i="11"/>
  <c r="J320" i="11"/>
  <c r="D321" i="11"/>
  <c r="H321" i="11"/>
  <c r="E321" i="11"/>
  <c r="G321" i="11"/>
  <c r="D322" i="11"/>
  <c r="I322" i="11"/>
  <c r="E322" i="11"/>
  <c r="L322" i="11"/>
  <c r="F322" i="11"/>
  <c r="G322" i="11"/>
  <c r="K322" i="11"/>
  <c r="D323" i="11"/>
  <c r="J323" i="11"/>
  <c r="E323" i="11"/>
  <c r="G323" i="11"/>
  <c r="F323" i="11"/>
  <c r="H323" i="11"/>
  <c r="I323" i="11"/>
  <c r="K323" i="11"/>
  <c r="D324" i="11"/>
  <c r="I324" i="11"/>
  <c r="E324" i="11"/>
  <c r="K324" i="11"/>
  <c r="H324" i="11"/>
  <c r="D325" i="11"/>
  <c r="E325" i="11"/>
  <c r="L325" i="11"/>
  <c r="F325" i="11"/>
  <c r="G325" i="11"/>
  <c r="H325" i="11"/>
  <c r="I325" i="11"/>
  <c r="J325" i="11"/>
  <c r="D326" i="11"/>
  <c r="F326" i="11"/>
  <c r="E326" i="11"/>
  <c r="G326" i="11"/>
  <c r="I326" i="11"/>
  <c r="L326" i="11"/>
  <c r="D327" i="11"/>
  <c r="F327" i="11"/>
  <c r="E327" i="11"/>
  <c r="G327" i="11"/>
  <c r="H327" i="11"/>
  <c r="I327" i="11"/>
  <c r="J327" i="11"/>
  <c r="K327" i="11"/>
  <c r="L327" i="11"/>
  <c r="D328" i="11"/>
  <c r="H328" i="11"/>
  <c r="E328" i="11"/>
  <c r="G328" i="11"/>
  <c r="F328" i="11"/>
  <c r="J328" i="11"/>
  <c r="D329" i="11"/>
  <c r="H329" i="11"/>
  <c r="E329" i="11"/>
  <c r="K329" i="11"/>
  <c r="G329" i="11"/>
  <c r="J329" i="11"/>
  <c r="D330" i="11"/>
  <c r="I330" i="11"/>
  <c r="E330" i="11"/>
  <c r="G330" i="11"/>
  <c r="D331" i="11"/>
  <c r="J331" i="11"/>
  <c r="E331" i="11"/>
  <c r="F331" i="11"/>
  <c r="G331" i="11"/>
  <c r="K331" i="11"/>
  <c r="D332" i="11"/>
  <c r="E332" i="11"/>
  <c r="K332" i="11"/>
  <c r="F332" i="11"/>
  <c r="H332" i="11"/>
  <c r="I332" i="11"/>
  <c r="J332" i="11"/>
  <c r="D333" i="11"/>
  <c r="E333" i="11"/>
  <c r="L333" i="11"/>
  <c r="F333" i="11"/>
  <c r="G333" i="11"/>
  <c r="H333" i="11"/>
  <c r="I333" i="11"/>
  <c r="J333" i="11"/>
  <c r="K333" i="11"/>
  <c r="D334" i="11"/>
  <c r="J334" i="11"/>
  <c r="E334" i="11"/>
  <c r="F334" i="11"/>
  <c r="G334" i="11"/>
  <c r="I334" i="11"/>
  <c r="L334" i="11"/>
  <c r="D335" i="11"/>
  <c r="F335" i="11"/>
  <c r="E335" i="11"/>
  <c r="K335" i="11"/>
  <c r="G335" i="11"/>
  <c r="H335" i="11"/>
  <c r="I335" i="11"/>
  <c r="L335" i="11"/>
  <c r="D336" i="11"/>
  <c r="E336" i="11"/>
  <c r="G336" i="11"/>
  <c r="F336" i="11"/>
  <c r="H336" i="11"/>
  <c r="I336" i="11"/>
  <c r="J336" i="11"/>
  <c r="K336" i="11"/>
  <c r="L336" i="11"/>
  <c r="D337" i="11"/>
  <c r="H337" i="11"/>
  <c r="E337" i="11"/>
  <c r="K337" i="11"/>
  <c r="F337" i="11"/>
  <c r="J337" i="11"/>
  <c r="D338" i="11"/>
  <c r="F338" i="11"/>
  <c r="E338" i="11"/>
  <c r="G338" i="11"/>
  <c r="I338" i="11"/>
  <c r="L338" i="11"/>
  <c r="D339" i="11"/>
  <c r="E339" i="11"/>
  <c r="G339" i="11"/>
  <c r="F339" i="11"/>
  <c r="H339" i="11"/>
  <c r="I339" i="11"/>
  <c r="J339" i="11"/>
  <c r="D340" i="11"/>
  <c r="E340" i="11"/>
  <c r="F340" i="11"/>
  <c r="G340" i="11"/>
  <c r="H340" i="11"/>
  <c r="I340" i="11"/>
  <c r="J340" i="11"/>
  <c r="K340" i="11"/>
  <c r="L340" i="11"/>
  <c r="D341" i="11"/>
  <c r="H341" i="11"/>
  <c r="E341" i="11"/>
  <c r="G341" i="11"/>
  <c r="L341" i="11"/>
  <c r="Q44" i="7"/>
  <c r="Q43" i="7"/>
  <c r="Q42" i="7"/>
  <c r="Q41" i="7"/>
  <c r="Q40" i="7"/>
  <c r="Q39" i="7"/>
  <c r="M39" i="7"/>
  <c r="Q38" i="7"/>
  <c r="Q37" i="7"/>
  <c r="Q36" i="7"/>
  <c r="Q35" i="7"/>
  <c r="Q34" i="7"/>
  <c r="Q32" i="7"/>
  <c r="Q31" i="7"/>
  <c r="Q30" i="7"/>
  <c r="M30" i="7"/>
  <c r="Q29" i="7"/>
  <c r="Q28" i="7"/>
  <c r="Q26" i="7"/>
  <c r="Q25" i="7"/>
  <c r="Q24" i="7"/>
  <c r="Q23" i="7"/>
  <c r="Q22" i="7"/>
  <c r="Q21" i="7"/>
  <c r="M21" i="7"/>
  <c r="Y3" i="8"/>
  <c r="Z3" i="8"/>
  <c r="Y4" i="8"/>
  <c r="Y5" i="8"/>
  <c r="Y6" i="8"/>
  <c r="Y7" i="8"/>
  <c r="Y8" i="8"/>
  <c r="Y9" i="8"/>
  <c r="Y10" i="8"/>
  <c r="Y11" i="8"/>
  <c r="Y12" i="8"/>
  <c r="Y13" i="8"/>
  <c r="Y14" i="8"/>
  <c r="Y15" i="8"/>
  <c r="Y16" i="8"/>
  <c r="Y17" i="8"/>
  <c r="Y18" i="8"/>
  <c r="Y19" i="8"/>
  <c r="Y20" i="8"/>
  <c r="Y21" i="8"/>
  <c r="Y22" i="8"/>
  <c r="Y23" i="8"/>
  <c r="Y24" i="8"/>
  <c r="Y25" i="8"/>
  <c r="Y26" i="8"/>
  <c r="Y2" i="8"/>
  <c r="Z3" i="9"/>
  <c r="Z4" i="9"/>
  <c r="Z5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8" i="9"/>
  <c r="Z29" i="9"/>
  <c r="Z30" i="9"/>
  <c r="Z31" i="9"/>
  <c r="Z32" i="9"/>
  <c r="Z33" i="9"/>
  <c r="Z34" i="9"/>
  <c r="Z2" i="9"/>
  <c r="Y3" i="9"/>
  <c r="Y4" i="9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8" i="9"/>
  <c r="Y29" i="9"/>
  <c r="Y30" i="9"/>
  <c r="Y31" i="9"/>
  <c r="Y32" i="9"/>
  <c r="Y33" i="9"/>
  <c r="Y34" i="9"/>
  <c r="Y2" i="9"/>
  <c r="E23" i="9"/>
  <c r="F23" i="9"/>
  <c r="U22" i="9"/>
  <c r="V22" i="9"/>
  <c r="E24" i="9"/>
  <c r="F24" i="9"/>
  <c r="E25" i="9"/>
  <c r="F25" i="9"/>
  <c r="U24" i="9"/>
  <c r="V24" i="9"/>
  <c r="E26" i="9"/>
  <c r="F26" i="9"/>
  <c r="U26" i="9"/>
  <c r="V26" i="9"/>
  <c r="E29" i="9"/>
  <c r="F29" i="9"/>
  <c r="P29" i="9"/>
  <c r="R29" i="9" s="1"/>
  <c r="E30" i="9"/>
  <c r="F30" i="9"/>
  <c r="E31" i="9"/>
  <c r="F31" i="9"/>
  <c r="G31" i="9"/>
  <c r="H31" i="9"/>
  <c r="E32" i="9"/>
  <c r="F32" i="9"/>
  <c r="E33" i="9"/>
  <c r="F33" i="9"/>
  <c r="U32" i="9"/>
  <c r="E34" i="9"/>
  <c r="F34" i="9"/>
  <c r="E35" i="9"/>
  <c r="F35" i="9"/>
  <c r="G35" i="9"/>
  <c r="H35" i="9"/>
  <c r="E36" i="9"/>
  <c r="F36" i="9"/>
  <c r="E37" i="9"/>
  <c r="F37" i="9"/>
  <c r="P37" i="9"/>
  <c r="R37" i="9" s="1"/>
  <c r="E38" i="9"/>
  <c r="F38" i="9"/>
  <c r="E39" i="9"/>
  <c r="F39" i="9"/>
  <c r="G39" i="9"/>
  <c r="H39" i="9"/>
  <c r="E40" i="9"/>
  <c r="F40" i="9"/>
  <c r="E41" i="9"/>
  <c r="F41" i="9"/>
  <c r="U40" i="9"/>
  <c r="E42" i="9"/>
  <c r="F42" i="9"/>
  <c r="E43" i="9"/>
  <c r="F43" i="9"/>
  <c r="G43" i="9"/>
  <c r="H43" i="9"/>
  <c r="E44" i="9"/>
  <c r="F44" i="9"/>
  <c r="U44" i="9"/>
  <c r="V44" i="9"/>
  <c r="U49" i="9"/>
  <c r="V49" i="9"/>
  <c r="U59" i="9"/>
  <c r="V59" i="9"/>
  <c r="U63" i="9"/>
  <c r="V63" i="9"/>
  <c r="U64" i="9"/>
  <c r="V64" i="9"/>
  <c r="U65" i="9"/>
  <c r="V65" i="9"/>
  <c r="U66" i="9"/>
  <c r="V66" i="9"/>
  <c r="U67" i="9"/>
  <c r="V67" i="9"/>
  <c r="U72" i="9"/>
  <c r="V72" i="9"/>
  <c r="U73" i="9"/>
  <c r="V73" i="9"/>
  <c r="U74" i="9"/>
  <c r="V74" i="9"/>
  <c r="U75" i="9"/>
  <c r="V75" i="9"/>
  <c r="U76" i="9"/>
  <c r="V76" i="9"/>
  <c r="U77" i="9"/>
  <c r="V77" i="9"/>
  <c r="U78" i="9"/>
  <c r="V78" i="9"/>
  <c r="U79" i="9"/>
  <c r="V79" i="9"/>
  <c r="U80" i="9"/>
  <c r="V80" i="9"/>
  <c r="U81" i="9"/>
  <c r="V81" i="9"/>
  <c r="U82" i="9"/>
  <c r="V82" i="9"/>
  <c r="U83" i="9"/>
  <c r="V83" i="9"/>
  <c r="U84" i="9"/>
  <c r="V84" i="9"/>
  <c r="U89" i="9"/>
  <c r="V89" i="9"/>
  <c r="U91" i="9"/>
  <c r="V91" i="9"/>
  <c r="U92" i="9"/>
  <c r="V92" i="9"/>
  <c r="U93" i="9"/>
  <c r="V93" i="9"/>
  <c r="U94" i="9"/>
  <c r="V94" i="9"/>
  <c r="U95" i="9"/>
  <c r="V95" i="9"/>
  <c r="U96" i="9"/>
  <c r="V96" i="9"/>
  <c r="U97" i="9"/>
  <c r="V97" i="9"/>
  <c r="U98" i="9"/>
  <c r="V98" i="9"/>
  <c r="U99" i="9"/>
  <c r="V99" i="9"/>
  <c r="U100" i="9"/>
  <c r="V100" i="9"/>
  <c r="U101" i="9"/>
  <c r="V101" i="9"/>
  <c r="U102" i="9"/>
  <c r="V102" i="9"/>
  <c r="U103" i="9"/>
  <c r="V103" i="9"/>
  <c r="U104" i="9"/>
  <c r="V104" i="9"/>
  <c r="U108" i="9"/>
  <c r="V108" i="9"/>
  <c r="U109" i="9"/>
  <c r="V109" i="9"/>
  <c r="U110" i="9"/>
  <c r="V110" i="9"/>
  <c r="U111" i="9"/>
  <c r="V111" i="9"/>
  <c r="U112" i="9"/>
  <c r="V112" i="9"/>
  <c r="E22" i="9"/>
  <c r="F22" i="9"/>
  <c r="P112" i="9"/>
  <c r="P111" i="9"/>
  <c r="P110" i="9"/>
  <c r="R110" i="9"/>
  <c r="P109" i="9"/>
  <c r="R109" i="9" s="1"/>
  <c r="P108" i="9"/>
  <c r="P104" i="9"/>
  <c r="R104" i="9" s="1"/>
  <c r="P103" i="9"/>
  <c r="R103" i="9" s="1"/>
  <c r="P102" i="9"/>
  <c r="P101" i="9"/>
  <c r="R101" i="9" s="1"/>
  <c r="P100" i="9"/>
  <c r="R100" i="9" s="1"/>
  <c r="P99" i="9"/>
  <c r="P98" i="9"/>
  <c r="R98" i="9" s="1"/>
  <c r="P97" i="9"/>
  <c r="R97" i="9" s="1"/>
  <c r="P96" i="9"/>
  <c r="R96" i="9" s="1"/>
  <c r="P95" i="9"/>
  <c r="R95" i="9" s="1"/>
  <c r="P94" i="9"/>
  <c r="P93" i="9"/>
  <c r="R93" i="9" s="1"/>
  <c r="P92" i="9"/>
  <c r="P91" i="9"/>
  <c r="P89" i="9"/>
  <c r="P84" i="9"/>
  <c r="R84" i="9" s="1"/>
  <c r="P83" i="9"/>
  <c r="P82" i="9"/>
  <c r="R82" i="9" s="1"/>
  <c r="P81" i="9"/>
  <c r="R81" i="9" s="1"/>
  <c r="P80" i="9"/>
  <c r="R80" i="9" s="1"/>
  <c r="P79" i="9"/>
  <c r="P78" i="9"/>
  <c r="P77" i="9"/>
  <c r="R77" i="9" s="1"/>
  <c r="P76" i="9"/>
  <c r="R76" i="9" s="1"/>
  <c r="P75" i="9"/>
  <c r="R75" i="9" s="1"/>
  <c r="P74" i="9"/>
  <c r="R74" i="9" s="1"/>
  <c r="P73" i="9"/>
  <c r="R73" i="9" s="1"/>
  <c r="P72" i="9"/>
  <c r="R72" i="9" s="1"/>
  <c r="P67" i="9"/>
  <c r="R67" i="9" s="1"/>
  <c r="P66" i="9"/>
  <c r="P65" i="9"/>
  <c r="R65" i="9" s="1"/>
  <c r="P64" i="9"/>
  <c r="R64" i="9" s="1"/>
  <c r="P63" i="9"/>
  <c r="P59" i="9"/>
  <c r="P49" i="9"/>
  <c r="R49" i="9" s="1"/>
  <c r="P41" i="9"/>
  <c r="R41" i="9" s="1"/>
  <c r="P33" i="9"/>
  <c r="P28" i="9"/>
  <c r="P25" i="9"/>
  <c r="P23" i="9"/>
  <c r="R23" i="9" s="1"/>
  <c r="E21" i="9"/>
  <c r="F21" i="9"/>
  <c r="X2" i="9"/>
  <c r="X3" i="9"/>
  <c r="X4" i="9"/>
  <c r="X5" i="9"/>
  <c r="X6" i="9"/>
  <c r="X7" i="9"/>
  <c r="X8" i="9"/>
  <c r="X9" i="9"/>
  <c r="X10" i="9"/>
  <c r="X11" i="9"/>
  <c r="X12" i="9"/>
  <c r="X13" i="9"/>
  <c r="X14" i="9"/>
  <c r="X15" i="9"/>
  <c r="D16" i="9"/>
  <c r="D19" i="9" s="1"/>
  <c r="X16" i="9"/>
  <c r="C17" i="9"/>
  <c r="G23" i="9"/>
  <c r="G25" i="9"/>
  <c r="R25" i="9"/>
  <c r="G28" i="9"/>
  <c r="R28" i="9"/>
  <c r="G29" i="9"/>
  <c r="H29" i="9"/>
  <c r="G33" i="9"/>
  <c r="G37" i="9"/>
  <c r="H37" i="9"/>
  <c r="G41" i="9"/>
  <c r="H41" i="9"/>
  <c r="R66" i="9"/>
  <c r="R78" i="9"/>
  <c r="R79" i="9"/>
  <c r="R83" i="9"/>
  <c r="R92" i="9"/>
  <c r="R94" i="9"/>
  <c r="R99" i="9"/>
  <c r="R102" i="9"/>
  <c r="R111" i="9"/>
  <c r="R112" i="9"/>
  <c r="X17" i="9"/>
  <c r="X18" i="9"/>
  <c r="X19" i="9"/>
  <c r="X20" i="9"/>
  <c r="Q21" i="9"/>
  <c r="X21" i="9"/>
  <c r="Q22" i="9"/>
  <c r="X22" i="9"/>
  <c r="H23" i="9"/>
  <c r="Q23" i="9"/>
  <c r="X23" i="9"/>
  <c r="Q24" i="9"/>
  <c r="X24" i="9"/>
  <c r="H25" i="9"/>
  <c r="Q25" i="9"/>
  <c r="X25" i="9"/>
  <c r="Q26" i="9"/>
  <c r="X26" i="9"/>
  <c r="H28" i="9"/>
  <c r="Q28" i="9"/>
  <c r="X28" i="9"/>
  <c r="Q29" i="9"/>
  <c r="X29" i="9"/>
  <c r="Q30" i="9"/>
  <c r="X30" i="9"/>
  <c r="Q31" i="9"/>
  <c r="X31" i="9"/>
  <c r="Q32" i="9"/>
  <c r="X32" i="9"/>
  <c r="Q33" i="9"/>
  <c r="X33" i="9"/>
  <c r="Q34" i="9"/>
  <c r="X34" i="9"/>
  <c r="Q35" i="9"/>
  <c r="Q36" i="9"/>
  <c r="Q37" i="9"/>
  <c r="Q38" i="9"/>
  <c r="Q39" i="9"/>
  <c r="Q40" i="9"/>
  <c r="Q41" i="9"/>
  <c r="Q42" i="9"/>
  <c r="Q43" i="9"/>
  <c r="Q44" i="9"/>
  <c r="N49" i="9"/>
  <c r="Q49" i="9"/>
  <c r="Q59" i="9"/>
  <c r="Q63" i="9"/>
  <c r="K64" i="9"/>
  <c r="Q64" i="9"/>
  <c r="K65" i="9"/>
  <c r="Q65" i="9"/>
  <c r="K66" i="9"/>
  <c r="Q66" i="9"/>
  <c r="K67" i="9"/>
  <c r="Q67" i="9"/>
  <c r="K72" i="9"/>
  <c r="Q72" i="9"/>
  <c r="K73" i="9"/>
  <c r="Q73" i="9"/>
  <c r="K74" i="9"/>
  <c r="Q74" i="9"/>
  <c r="K75" i="9"/>
  <c r="Q75" i="9"/>
  <c r="K76" i="9"/>
  <c r="Q76" i="9"/>
  <c r="K77" i="9"/>
  <c r="Q77" i="9"/>
  <c r="K78" i="9"/>
  <c r="Q78" i="9"/>
  <c r="K79" i="9"/>
  <c r="Q79" i="9"/>
  <c r="K80" i="9"/>
  <c r="Q80" i="9"/>
  <c r="K81" i="9"/>
  <c r="Q81" i="9"/>
  <c r="K82" i="9"/>
  <c r="Q82" i="9"/>
  <c r="K83" i="9"/>
  <c r="Q83" i="9"/>
  <c r="I84" i="9"/>
  <c r="Q84" i="9"/>
  <c r="Q89" i="9"/>
  <c r="Q91" i="9"/>
  <c r="J92" i="9"/>
  <c r="Q92" i="9"/>
  <c r="J93" i="9"/>
  <c r="Q93" i="9"/>
  <c r="J94" i="9"/>
  <c r="Q94" i="9"/>
  <c r="J95" i="9"/>
  <c r="Q95" i="9"/>
  <c r="J96" i="9"/>
  <c r="Q96" i="9"/>
  <c r="J97" i="9"/>
  <c r="Q97" i="9"/>
  <c r="J98" i="9"/>
  <c r="Q98" i="9"/>
  <c r="J99" i="9"/>
  <c r="Q99" i="9"/>
  <c r="J100" i="9"/>
  <c r="Q100" i="9"/>
  <c r="J101" i="9"/>
  <c r="Q101" i="9"/>
  <c r="J102" i="9"/>
  <c r="Q102" i="9"/>
  <c r="J103" i="9"/>
  <c r="Q103" i="9"/>
  <c r="J104" i="9"/>
  <c r="Q104" i="9"/>
  <c r="Q108" i="9"/>
  <c r="L109" i="9"/>
  <c r="Q109" i="9"/>
  <c r="I110" i="9"/>
  <c r="Q110" i="9"/>
  <c r="L111" i="9"/>
  <c r="Q111" i="9"/>
  <c r="I112" i="9"/>
  <c r="Q112" i="9"/>
  <c r="X13" i="8"/>
  <c r="X26" i="8"/>
  <c r="P98" i="8"/>
  <c r="R98" i="8" s="1"/>
  <c r="P107" i="8"/>
  <c r="R107" i="8" s="1"/>
  <c r="P55" i="8"/>
  <c r="R55" i="8" s="1"/>
  <c r="P73" i="8"/>
  <c r="R73" i="8" s="1"/>
  <c r="P79" i="8"/>
  <c r="R79" i="8" s="1"/>
  <c r="P85" i="8"/>
  <c r="R85" i="8" s="1"/>
  <c r="Q91" i="8"/>
  <c r="H91" i="8"/>
  <c r="Q90" i="8"/>
  <c r="H90" i="8"/>
  <c r="Q89" i="8"/>
  <c r="H89" i="8"/>
  <c r="Q88" i="8"/>
  <c r="H88" i="8"/>
  <c r="Q87" i="8"/>
  <c r="H87" i="8"/>
  <c r="Q86" i="8"/>
  <c r="H86" i="8"/>
  <c r="Q85" i="8"/>
  <c r="H85" i="8"/>
  <c r="Q84" i="8"/>
  <c r="H84" i="8"/>
  <c r="Q83" i="8"/>
  <c r="H83" i="8"/>
  <c r="Q82" i="8"/>
  <c r="H82" i="8"/>
  <c r="Q81" i="8"/>
  <c r="H81" i="8"/>
  <c r="Q80" i="8"/>
  <c r="H80" i="8"/>
  <c r="Q79" i="8"/>
  <c r="H79" i="8"/>
  <c r="Q78" i="8"/>
  <c r="H78" i="8"/>
  <c r="Q77" i="8"/>
  <c r="H77" i="8"/>
  <c r="Q76" i="8"/>
  <c r="H76" i="8"/>
  <c r="Q75" i="8"/>
  <c r="H75" i="8"/>
  <c r="Q74" i="8"/>
  <c r="H74" i="8"/>
  <c r="Q73" i="8"/>
  <c r="H73" i="8"/>
  <c r="Q72" i="8"/>
  <c r="H72" i="8"/>
  <c r="Q71" i="8"/>
  <c r="H71" i="8"/>
  <c r="Q70" i="8"/>
  <c r="H70" i="8"/>
  <c r="D15" i="8"/>
  <c r="C19" i="8" s="1"/>
  <c r="D16" i="8"/>
  <c r="D19" i="8" s="1"/>
  <c r="C17" i="8"/>
  <c r="Q51" i="8"/>
  <c r="N50" i="8"/>
  <c r="Q50" i="8"/>
  <c r="I52" i="8"/>
  <c r="Q52" i="8"/>
  <c r="J95" i="8"/>
  <c r="K96" i="8"/>
  <c r="Q96" i="8"/>
  <c r="K97" i="8"/>
  <c r="Q97" i="8"/>
  <c r="K98" i="8"/>
  <c r="Q98" i="8"/>
  <c r="K99" i="8"/>
  <c r="Q99" i="8"/>
  <c r="K100" i="8"/>
  <c r="Q100" i="8"/>
  <c r="K101" i="8"/>
  <c r="Q101" i="8"/>
  <c r="K102" i="8"/>
  <c r="Q102" i="8"/>
  <c r="K103" i="8"/>
  <c r="Q103" i="8"/>
  <c r="K104" i="8"/>
  <c r="Q104" i="8"/>
  <c r="K105" i="8"/>
  <c r="Q105" i="8"/>
  <c r="K106" i="8"/>
  <c r="Q106" i="8"/>
  <c r="K107" i="8"/>
  <c r="Q107" i="8"/>
  <c r="K108" i="8"/>
  <c r="Q108" i="8"/>
  <c r="K109" i="8"/>
  <c r="Q109" i="8"/>
  <c r="K110" i="8"/>
  <c r="Q110" i="8"/>
  <c r="K111" i="8"/>
  <c r="Q111" i="8"/>
  <c r="K112" i="8"/>
  <c r="Q112" i="8"/>
  <c r="I53" i="8"/>
  <c r="Q53" i="8"/>
  <c r="I56" i="8"/>
  <c r="L54" i="8"/>
  <c r="I55" i="8"/>
  <c r="Q55" i="8"/>
  <c r="L57" i="8"/>
  <c r="Q57" i="8"/>
  <c r="I58" i="8"/>
  <c r="Q58" i="8"/>
  <c r="L59" i="8"/>
  <c r="Q59" i="8"/>
  <c r="I60" i="8"/>
  <c r="Q60" i="8"/>
  <c r="C7" i="1"/>
  <c r="E26" i="1"/>
  <c r="F26" i="1"/>
  <c r="G26" i="1"/>
  <c r="K26" i="1"/>
  <c r="C8" i="1"/>
  <c r="E22" i="1"/>
  <c r="F22" i="1"/>
  <c r="G22" i="1"/>
  <c r="E23" i="1"/>
  <c r="F23" i="1"/>
  <c r="G23" i="1"/>
  <c r="K23" i="1"/>
  <c r="E24" i="1"/>
  <c r="F24" i="1"/>
  <c r="G24" i="1"/>
  <c r="J24" i="1"/>
  <c r="E25" i="1"/>
  <c r="F25" i="1"/>
  <c r="G25" i="1"/>
  <c r="J25" i="1"/>
  <c r="E28" i="1"/>
  <c r="F28" i="1"/>
  <c r="E29" i="1"/>
  <c r="F29" i="1"/>
  <c r="E30" i="1"/>
  <c r="F30" i="1"/>
  <c r="G30" i="1"/>
  <c r="K30" i="1"/>
  <c r="E31" i="1"/>
  <c r="F31" i="1"/>
  <c r="G31" i="1"/>
  <c r="J31" i="1"/>
  <c r="E32" i="1"/>
  <c r="F32" i="1"/>
  <c r="G32" i="1"/>
  <c r="J32" i="1"/>
  <c r="E33" i="1"/>
  <c r="F33" i="1"/>
  <c r="G33" i="1"/>
  <c r="E36" i="1"/>
  <c r="F36" i="1"/>
  <c r="E37" i="1"/>
  <c r="F37" i="1"/>
  <c r="E38" i="1"/>
  <c r="F38" i="1"/>
  <c r="G38" i="1"/>
  <c r="K38" i="1"/>
  <c r="E39" i="1"/>
  <c r="F39" i="1"/>
  <c r="G39" i="1"/>
  <c r="K39" i="1"/>
  <c r="E40" i="1"/>
  <c r="F40" i="1"/>
  <c r="G40" i="1"/>
  <c r="K40" i="1"/>
  <c r="E41" i="1"/>
  <c r="F41" i="1"/>
  <c r="G41" i="1"/>
  <c r="E44" i="1"/>
  <c r="F44" i="1"/>
  <c r="E45" i="1"/>
  <c r="F45" i="1"/>
  <c r="E46" i="1"/>
  <c r="F46" i="1"/>
  <c r="G46" i="1"/>
  <c r="I46" i="1"/>
  <c r="E47" i="1"/>
  <c r="F47" i="1"/>
  <c r="G47" i="1"/>
  <c r="J47" i="1"/>
  <c r="E48" i="1"/>
  <c r="F48" i="1"/>
  <c r="G48" i="1"/>
  <c r="J48" i="1"/>
  <c r="E49" i="1"/>
  <c r="F49" i="1"/>
  <c r="G49" i="1"/>
  <c r="E51" i="1"/>
  <c r="F51" i="1"/>
  <c r="G51" i="1"/>
  <c r="J51" i="1"/>
  <c r="E52" i="1"/>
  <c r="F52" i="1"/>
  <c r="E53" i="1"/>
  <c r="F53" i="1"/>
  <c r="G53" i="1"/>
  <c r="L53" i="1"/>
  <c r="E54" i="1"/>
  <c r="F54" i="1"/>
  <c r="G54" i="1"/>
  <c r="J54" i="1"/>
  <c r="E55" i="1"/>
  <c r="F55" i="1"/>
  <c r="G55" i="1"/>
  <c r="J55" i="1"/>
  <c r="E56" i="1"/>
  <c r="F56" i="1"/>
  <c r="G56" i="1"/>
  <c r="J56" i="1"/>
  <c r="E57" i="1"/>
  <c r="F57" i="1"/>
  <c r="G57" i="1"/>
  <c r="E59" i="1"/>
  <c r="F59" i="1"/>
  <c r="G59" i="1"/>
  <c r="I59" i="1"/>
  <c r="E60" i="1"/>
  <c r="F60" i="1"/>
  <c r="E61" i="1"/>
  <c r="F61" i="1"/>
  <c r="G61" i="1"/>
  <c r="I61" i="1"/>
  <c r="Q92" i="7"/>
  <c r="J92" i="7"/>
  <c r="F6" i="7"/>
  <c r="G6" i="7"/>
  <c r="Q33" i="7"/>
  <c r="N49" i="7"/>
  <c r="Q49" i="7"/>
  <c r="I59" i="7"/>
  <c r="Q59" i="7"/>
  <c r="K63" i="7"/>
  <c r="Q63" i="7"/>
  <c r="K64" i="7"/>
  <c r="Q64" i="7"/>
  <c r="K65" i="7"/>
  <c r="Q65" i="7"/>
  <c r="K66" i="7"/>
  <c r="Q66" i="7"/>
  <c r="K67" i="7"/>
  <c r="Q67" i="7"/>
  <c r="K72" i="7"/>
  <c r="Q72" i="7"/>
  <c r="K73" i="7"/>
  <c r="Q73" i="7"/>
  <c r="K74" i="7"/>
  <c r="Q74" i="7"/>
  <c r="K75" i="7"/>
  <c r="Q75" i="7"/>
  <c r="K76" i="7"/>
  <c r="Q76" i="7"/>
  <c r="K77" i="7"/>
  <c r="Q77" i="7"/>
  <c r="K78" i="7"/>
  <c r="Q78" i="7"/>
  <c r="K79" i="7"/>
  <c r="Q79" i="7"/>
  <c r="K80" i="7"/>
  <c r="Q80" i="7"/>
  <c r="K81" i="7"/>
  <c r="Q81" i="7"/>
  <c r="K82" i="7"/>
  <c r="Q82" i="7"/>
  <c r="K83" i="7"/>
  <c r="Q83" i="7"/>
  <c r="I84" i="7"/>
  <c r="Q84" i="7"/>
  <c r="I89" i="7"/>
  <c r="Q89" i="7"/>
  <c r="L91" i="7"/>
  <c r="Q91" i="7"/>
  <c r="I96" i="7"/>
  <c r="Q96" i="7"/>
  <c r="L97" i="7"/>
  <c r="Q97" i="7"/>
  <c r="I98" i="7"/>
  <c r="Q98" i="7"/>
  <c r="L99" i="7"/>
  <c r="Q99" i="7"/>
  <c r="I100" i="7"/>
  <c r="Q100" i="7"/>
  <c r="E21" i="1"/>
  <c r="F21" i="1"/>
  <c r="G21" i="1"/>
  <c r="Q29" i="1"/>
  <c r="Q30" i="1"/>
  <c r="Q31" i="1"/>
  <c r="Q32" i="1"/>
  <c r="J33" i="1"/>
  <c r="Q33" i="1"/>
  <c r="Q34" i="1"/>
  <c r="Q35" i="1"/>
  <c r="Q36" i="1"/>
  <c r="Q37" i="1"/>
  <c r="Q38" i="1"/>
  <c r="Q39" i="1"/>
  <c r="Q40" i="1"/>
  <c r="K41" i="1"/>
  <c r="Q41" i="1"/>
  <c r="Q42" i="1"/>
  <c r="Q43" i="1"/>
  <c r="Q44" i="1"/>
  <c r="Q45" i="1"/>
  <c r="Q46" i="1"/>
  <c r="Q47" i="1"/>
  <c r="Q48" i="1"/>
  <c r="I49" i="1"/>
  <c r="Q49" i="1"/>
  <c r="Q50" i="1"/>
  <c r="Q51" i="1"/>
  <c r="Q52" i="1"/>
  <c r="Q53" i="1"/>
  <c r="Q54" i="1"/>
  <c r="Q55" i="1"/>
  <c r="Q56" i="1"/>
  <c r="I57" i="1"/>
  <c r="Q57" i="1"/>
  <c r="Q58" i="1"/>
  <c r="Q59" i="1"/>
  <c r="Q60" i="1"/>
  <c r="Q61" i="1"/>
  <c r="Q28" i="1"/>
  <c r="Q27" i="1"/>
  <c r="Q25" i="1"/>
  <c r="C19" i="1"/>
  <c r="Q21" i="1"/>
  <c r="Q22" i="1"/>
  <c r="Q23" i="1"/>
  <c r="Q24" i="1"/>
  <c r="Q26" i="1"/>
  <c r="C18" i="1"/>
  <c r="G137" i="13"/>
  <c r="J137" i="13"/>
  <c r="P137" i="13"/>
  <c r="S137" i="13" s="1"/>
  <c r="G133" i="13"/>
  <c r="J133" i="13"/>
  <c r="P133" i="13"/>
  <c r="S133" i="13" s="1"/>
  <c r="G134" i="13"/>
  <c r="J134" i="13"/>
  <c r="P134" i="13"/>
  <c r="S134" i="13" s="1"/>
  <c r="G136" i="13"/>
  <c r="J136" i="13"/>
  <c r="P136" i="13"/>
  <c r="G132" i="13"/>
  <c r="J132" i="13"/>
  <c r="P132" i="13"/>
  <c r="S132" i="13" s="1"/>
  <c r="G135" i="13"/>
  <c r="J135" i="13"/>
  <c r="P135" i="13"/>
  <c r="S135" i="13" s="1"/>
  <c r="G131" i="13"/>
  <c r="J131" i="13"/>
  <c r="P131" i="13"/>
  <c r="S131" i="13" s="1"/>
  <c r="U31" i="9"/>
  <c r="V31" i="9"/>
  <c r="G32" i="9"/>
  <c r="H32" i="9"/>
  <c r="P32" i="9"/>
  <c r="U41" i="9"/>
  <c r="V41" i="9"/>
  <c r="P42" i="9"/>
  <c r="G42" i="9"/>
  <c r="H42" i="9"/>
  <c r="N22" i="1"/>
  <c r="U35" i="9"/>
  <c r="P36" i="9"/>
  <c r="R36" i="9"/>
  <c r="V35" i="9"/>
  <c r="G36" i="9"/>
  <c r="H36" i="9"/>
  <c r="V21" i="9"/>
  <c r="U21" i="9"/>
  <c r="G22" i="9"/>
  <c r="H22" i="9"/>
  <c r="P22" i="9"/>
  <c r="R22" i="9" s="1"/>
  <c r="P30" i="9"/>
  <c r="U29" i="9"/>
  <c r="V29" i="9"/>
  <c r="G30" i="9"/>
  <c r="H30" i="9"/>
  <c r="U39" i="9"/>
  <c r="V39" i="9"/>
  <c r="G40" i="9"/>
  <c r="H40" i="9"/>
  <c r="P40" i="9"/>
  <c r="U23" i="9"/>
  <c r="V23" i="9"/>
  <c r="P24" i="9"/>
  <c r="R24" i="9" s="1"/>
  <c r="G24" i="9"/>
  <c r="H24" i="9"/>
  <c r="D15" i="9"/>
  <c r="C19" i="9" s="1"/>
  <c r="P21" i="9"/>
  <c r="R21" i="9"/>
  <c r="G21" i="9"/>
  <c r="H21" i="9"/>
  <c r="U33" i="9"/>
  <c r="V33" i="9"/>
  <c r="P34" i="9"/>
  <c r="R34" i="9" s="1"/>
  <c r="G34" i="9"/>
  <c r="H34" i="9"/>
  <c r="U43" i="9"/>
  <c r="P44" i="9"/>
  <c r="R44" i="9" s="1"/>
  <c r="V43" i="9"/>
  <c r="G44" i="9"/>
  <c r="H44" i="9"/>
  <c r="P38" i="9"/>
  <c r="R38" i="9" s="1"/>
  <c r="U37" i="9"/>
  <c r="V37" i="9"/>
  <c r="G38" i="9"/>
  <c r="H38" i="9"/>
  <c r="U25" i="9"/>
  <c r="V25" i="9"/>
  <c r="G26" i="9"/>
  <c r="H26" i="9"/>
  <c r="P26" i="9"/>
  <c r="R26" i="9" s="1"/>
  <c r="P31" i="9"/>
  <c r="R31" i="9" s="1"/>
  <c r="P39" i="9"/>
  <c r="R39" i="9" s="1"/>
  <c r="V42" i="9"/>
  <c r="V40" i="9"/>
  <c r="V38" i="9"/>
  <c r="V36" i="9"/>
  <c r="V34" i="9"/>
  <c r="V32" i="9"/>
  <c r="V30" i="9"/>
  <c r="V28" i="9"/>
  <c r="F341" i="11"/>
  <c r="L339" i="11"/>
  <c r="K338" i="11"/>
  <c r="I337" i="11"/>
  <c r="H334" i="11"/>
  <c r="I331" i="11"/>
  <c r="F330" i="11"/>
  <c r="L329" i="11"/>
  <c r="I328" i="11"/>
  <c r="K326" i="11"/>
  <c r="G324" i="11"/>
  <c r="J322" i="11"/>
  <c r="F321" i="11"/>
  <c r="L320" i="11"/>
  <c r="I319" i="11"/>
  <c r="F318" i="11"/>
  <c r="J316" i="11"/>
  <c r="J313" i="11"/>
  <c r="F312" i="11"/>
  <c r="L311" i="11"/>
  <c r="I310" i="11"/>
  <c r="G309" i="11"/>
  <c r="K308" i="11"/>
  <c r="G306" i="11"/>
  <c r="J304" i="11"/>
  <c r="K299" i="11"/>
  <c r="L297" i="11"/>
  <c r="G296" i="11"/>
  <c r="J295" i="11"/>
  <c r="H291" i="11"/>
  <c r="I289" i="11"/>
  <c r="K286" i="11"/>
  <c r="L284" i="11"/>
  <c r="F283" i="11"/>
  <c r="K282" i="11"/>
  <c r="F281" i="11"/>
  <c r="F279" i="11"/>
  <c r="I279" i="11"/>
  <c r="I278" i="11"/>
  <c r="I276" i="11"/>
  <c r="H272" i="11"/>
  <c r="L271" i="11"/>
  <c r="F270" i="11"/>
  <c r="K269" i="11"/>
  <c r="K267" i="11"/>
  <c r="L265" i="11"/>
  <c r="G264" i="11"/>
  <c r="J263" i="11"/>
  <c r="F255" i="11"/>
  <c r="I255" i="11"/>
  <c r="J255" i="11"/>
  <c r="G248" i="11"/>
  <c r="K248" i="11"/>
  <c r="G233" i="11"/>
  <c r="K233" i="11"/>
  <c r="L233" i="11"/>
  <c r="G232" i="11"/>
  <c r="K232" i="11"/>
  <c r="L227" i="11"/>
  <c r="F224" i="11"/>
  <c r="J224" i="11"/>
  <c r="F223" i="11"/>
  <c r="I223" i="11"/>
  <c r="J223" i="11"/>
  <c r="K219" i="11"/>
  <c r="I212" i="11"/>
  <c r="L199" i="11"/>
  <c r="K197" i="11"/>
  <c r="L197" i="11"/>
  <c r="G197" i="11"/>
  <c r="K196" i="11"/>
  <c r="G196" i="11"/>
  <c r="K191" i="11"/>
  <c r="J188" i="11"/>
  <c r="F188" i="11"/>
  <c r="I187" i="11"/>
  <c r="J187" i="11"/>
  <c r="F187" i="11"/>
  <c r="I184" i="11"/>
  <c r="K179" i="11"/>
  <c r="K164" i="11"/>
  <c r="G164" i="11"/>
  <c r="I163" i="11"/>
  <c r="J163" i="11"/>
  <c r="F163" i="11"/>
  <c r="K157" i="11"/>
  <c r="L157" i="11"/>
  <c r="G157" i="11"/>
  <c r="K147" i="11"/>
  <c r="K133" i="11"/>
  <c r="L133" i="11"/>
  <c r="G133" i="11"/>
  <c r="G42" i="7"/>
  <c r="M42" i="7"/>
  <c r="G24" i="7"/>
  <c r="M24" i="7"/>
  <c r="U42" i="9"/>
  <c r="U38" i="9"/>
  <c r="U36" i="9"/>
  <c r="U34" i="9"/>
  <c r="U30" i="9"/>
  <c r="U28" i="9"/>
  <c r="K339" i="11"/>
  <c r="J338" i="11"/>
  <c r="G337" i="11"/>
  <c r="J335" i="11"/>
  <c r="L332" i="11"/>
  <c r="H331" i="11"/>
  <c r="J326" i="11"/>
  <c r="F324" i="11"/>
  <c r="L323" i="11"/>
  <c r="H322" i="11"/>
  <c r="K320" i="11"/>
  <c r="H319" i="11"/>
  <c r="K317" i="11"/>
  <c r="F315" i="11"/>
  <c r="L314" i="11"/>
  <c r="I313" i="11"/>
  <c r="H310" i="11"/>
  <c r="I307" i="11"/>
  <c r="F306" i="11"/>
  <c r="L305" i="11"/>
  <c r="I304" i="11"/>
  <c r="K300" i="11"/>
  <c r="I299" i="11"/>
  <c r="J297" i="11"/>
  <c r="J286" i="11"/>
  <c r="L285" i="11"/>
  <c r="G285" i="11"/>
  <c r="J284" i="11"/>
  <c r="K281" i="11"/>
  <c r="I280" i="11"/>
  <c r="H276" i="11"/>
  <c r="G274" i="11"/>
  <c r="F272" i="11"/>
  <c r="K268" i="11"/>
  <c r="I267" i="11"/>
  <c r="J265" i="11"/>
  <c r="J260" i="11"/>
  <c r="L259" i="11"/>
  <c r="J251" i="11"/>
  <c r="F251" i="11"/>
  <c r="G241" i="11"/>
  <c r="K241" i="11"/>
  <c r="L241" i="11"/>
  <c r="G240" i="11"/>
  <c r="K240" i="11"/>
  <c r="F232" i="11"/>
  <c r="J232" i="11"/>
  <c r="F231" i="11"/>
  <c r="I231" i="11"/>
  <c r="J231" i="11"/>
  <c r="K205" i="11"/>
  <c r="L205" i="11"/>
  <c r="G205" i="11"/>
  <c r="K204" i="11"/>
  <c r="G204" i="11"/>
  <c r="J196" i="11"/>
  <c r="F196" i="11"/>
  <c r="I195" i="11"/>
  <c r="J195" i="11"/>
  <c r="F195" i="11"/>
  <c r="L168" i="11"/>
  <c r="G168" i="11"/>
  <c r="K168" i="11"/>
  <c r="K167" i="11"/>
  <c r="F167" i="11"/>
  <c r="I167" i="11"/>
  <c r="J167" i="11"/>
  <c r="H164" i="11"/>
  <c r="J164" i="11"/>
  <c r="F164" i="11"/>
  <c r="P12" i="11"/>
  <c r="F287" i="11"/>
  <c r="I287" i="11"/>
  <c r="G272" i="11"/>
  <c r="L261" i="11"/>
  <c r="G261" i="11"/>
  <c r="H254" i="11"/>
  <c r="I254" i="11"/>
  <c r="F247" i="11"/>
  <c r="I247" i="11"/>
  <c r="J247" i="11"/>
  <c r="F240" i="11"/>
  <c r="J240" i="11"/>
  <c r="F239" i="11"/>
  <c r="I239" i="11"/>
  <c r="J239" i="11"/>
  <c r="K213" i="11"/>
  <c r="L213" i="11"/>
  <c r="G213" i="11"/>
  <c r="K212" i="11"/>
  <c r="G212" i="11"/>
  <c r="J204" i="11"/>
  <c r="F204" i="11"/>
  <c r="I203" i="11"/>
  <c r="J203" i="11"/>
  <c r="F203" i="11"/>
  <c r="G185" i="11"/>
  <c r="K185" i="11"/>
  <c r="L185" i="11"/>
  <c r="G184" i="11"/>
  <c r="K184" i="11"/>
  <c r="K172" i="11"/>
  <c r="G172" i="11"/>
  <c r="I171" i="11"/>
  <c r="J171" i="11"/>
  <c r="F171" i="11"/>
  <c r="K165" i="11"/>
  <c r="L165" i="11"/>
  <c r="G165" i="11"/>
  <c r="K140" i="11"/>
  <c r="G140" i="11"/>
  <c r="I139" i="11"/>
  <c r="J139" i="11"/>
  <c r="F139" i="11"/>
  <c r="H131" i="11"/>
  <c r="I131" i="11"/>
  <c r="J131" i="11"/>
  <c r="F131" i="11"/>
  <c r="K125" i="11"/>
  <c r="L125" i="11"/>
  <c r="G125" i="11"/>
  <c r="K117" i="11"/>
  <c r="L117" i="11"/>
  <c r="G117" i="11"/>
  <c r="K109" i="11"/>
  <c r="L109" i="11"/>
  <c r="G109" i="11"/>
  <c r="K101" i="11"/>
  <c r="L101" i="11"/>
  <c r="G101" i="11"/>
  <c r="K93" i="11"/>
  <c r="L93" i="11"/>
  <c r="G93" i="11"/>
  <c r="D12" i="11"/>
  <c r="C12" i="11"/>
  <c r="G36" i="7"/>
  <c r="M36" i="7"/>
  <c r="G45" i="1"/>
  <c r="K45" i="1"/>
  <c r="E43" i="1"/>
  <c r="F43" i="1"/>
  <c r="G43" i="1"/>
  <c r="K43" i="1"/>
  <c r="G37" i="1"/>
  <c r="K37" i="1"/>
  <c r="E35" i="1"/>
  <c r="F35" i="1"/>
  <c r="G35" i="1"/>
  <c r="K35" i="1"/>
  <c r="G29" i="1"/>
  <c r="K29" i="1"/>
  <c r="E27" i="1"/>
  <c r="F27" i="1"/>
  <c r="G27" i="1"/>
  <c r="K27" i="1"/>
  <c r="K341" i="11"/>
  <c r="H338" i="11"/>
  <c r="L330" i="11"/>
  <c r="I329" i="11"/>
  <c r="H326" i="11"/>
  <c r="L321" i="11"/>
  <c r="I320" i="11"/>
  <c r="K318" i="11"/>
  <c r="F313" i="11"/>
  <c r="L312" i="11"/>
  <c r="I311" i="11"/>
  <c r="F310" i="11"/>
  <c r="L303" i="11"/>
  <c r="G301" i="11"/>
  <c r="L293" i="11"/>
  <c r="G293" i="11"/>
  <c r="K289" i="11"/>
  <c r="I288" i="11"/>
  <c r="L283" i="11"/>
  <c r="G282" i="11"/>
  <c r="K279" i="11"/>
  <c r="K276" i="11"/>
  <c r="L270" i="11"/>
  <c r="G265" i="11"/>
  <c r="H260" i="11"/>
  <c r="I259" i="11"/>
  <c r="I256" i="11"/>
  <c r="L255" i="11"/>
  <c r="J252" i="11"/>
  <c r="L244" i="11"/>
  <c r="K243" i="11"/>
  <c r="K221" i="11"/>
  <c r="L221" i="11"/>
  <c r="G221" i="11"/>
  <c r="K220" i="11"/>
  <c r="G220" i="11"/>
  <c r="L216" i="11"/>
  <c r="K215" i="11"/>
  <c r="J212" i="11"/>
  <c r="F212" i="11"/>
  <c r="I211" i="11"/>
  <c r="J211" i="11"/>
  <c r="F211" i="11"/>
  <c r="G193" i="11"/>
  <c r="K193" i="11"/>
  <c r="L193" i="11"/>
  <c r="G192" i="11"/>
  <c r="K192" i="11"/>
  <c r="F184" i="11"/>
  <c r="J184" i="11"/>
  <c r="F183" i="11"/>
  <c r="I183" i="11"/>
  <c r="J183" i="11"/>
  <c r="L176" i="11"/>
  <c r="G176" i="11"/>
  <c r="K176" i="11"/>
  <c r="K175" i="11"/>
  <c r="F175" i="11"/>
  <c r="I175" i="11"/>
  <c r="J175" i="11"/>
  <c r="H172" i="11"/>
  <c r="J172" i="11"/>
  <c r="F172" i="11"/>
  <c r="L144" i="11"/>
  <c r="G144" i="11"/>
  <c r="K144" i="11"/>
  <c r="K143" i="11"/>
  <c r="F143" i="11"/>
  <c r="I143" i="11"/>
  <c r="J143" i="11"/>
  <c r="H140" i="11"/>
  <c r="J140" i="11"/>
  <c r="F140" i="11"/>
  <c r="M12" i="11"/>
  <c r="O12" i="11"/>
  <c r="G40" i="7"/>
  <c r="M40" i="7"/>
  <c r="G35" i="7"/>
  <c r="M35" i="7"/>
  <c r="G29" i="7"/>
  <c r="M29" i="7"/>
  <c r="G22" i="7"/>
  <c r="M22" i="7"/>
  <c r="P35" i="9"/>
  <c r="R35" i="9"/>
  <c r="P43" i="9"/>
  <c r="R43" i="9" s="1"/>
  <c r="J341" i="11"/>
  <c r="K330" i="11"/>
  <c r="L324" i="11"/>
  <c r="K321" i="11"/>
  <c r="H320" i="11"/>
  <c r="J318" i="11"/>
  <c r="L315" i="11"/>
  <c r="K312" i="11"/>
  <c r="H311" i="11"/>
  <c r="K309" i="11"/>
  <c r="L306" i="11"/>
  <c r="K303" i="11"/>
  <c r="L300" i="11"/>
  <c r="F295" i="11"/>
  <c r="I295" i="11"/>
  <c r="H288" i="11"/>
  <c r="L287" i="11"/>
  <c r="K283" i="11"/>
  <c r="L281" i="11"/>
  <c r="G280" i="11"/>
  <c r="K270" i="11"/>
  <c r="L268" i="11"/>
  <c r="F263" i="11"/>
  <c r="I263" i="11"/>
  <c r="K260" i="11"/>
  <c r="G260" i="11"/>
  <c r="K257" i="11"/>
  <c r="L257" i="11"/>
  <c r="H256" i="11"/>
  <c r="K255" i="11"/>
  <c r="L254" i="11"/>
  <c r="L253" i="11"/>
  <c r="G253" i="11"/>
  <c r="I252" i="11"/>
  <c r="H246" i="11"/>
  <c r="I246" i="11"/>
  <c r="I244" i="11"/>
  <c r="K229" i="11"/>
  <c r="L229" i="11"/>
  <c r="G229" i="11"/>
  <c r="K228" i="11"/>
  <c r="G228" i="11"/>
  <c r="J220" i="11"/>
  <c r="F220" i="11"/>
  <c r="I219" i="11"/>
  <c r="J219" i="11"/>
  <c r="F219" i="11"/>
  <c r="I216" i="11"/>
  <c r="G201" i="11"/>
  <c r="K201" i="11"/>
  <c r="L201" i="11"/>
  <c r="G200" i="11"/>
  <c r="K200" i="11"/>
  <c r="F192" i="11"/>
  <c r="J192" i="11"/>
  <c r="F191" i="11"/>
  <c r="I191" i="11"/>
  <c r="J191" i="11"/>
  <c r="K180" i="11"/>
  <c r="G180" i="11"/>
  <c r="I179" i="11"/>
  <c r="J179" i="11"/>
  <c r="F179" i="11"/>
  <c r="K173" i="11"/>
  <c r="L173" i="11"/>
  <c r="G173" i="11"/>
  <c r="K148" i="11"/>
  <c r="G148" i="11"/>
  <c r="I147" i="11"/>
  <c r="J147" i="11"/>
  <c r="F147" i="11"/>
  <c r="K141" i="11"/>
  <c r="L141" i="11"/>
  <c r="G141" i="11"/>
  <c r="K132" i="11"/>
  <c r="G132" i="11"/>
  <c r="E12" i="11"/>
  <c r="F12" i="11"/>
  <c r="K12" i="11"/>
  <c r="G34" i="7"/>
  <c r="M34" i="7"/>
  <c r="I341" i="11"/>
  <c r="L337" i="11"/>
  <c r="K334" i="11"/>
  <c r="G332" i="11"/>
  <c r="J330" i="11"/>
  <c r="F329" i="11"/>
  <c r="L328" i="11"/>
  <c r="J324" i="11"/>
  <c r="J321" i="11"/>
  <c r="L319" i="11"/>
  <c r="I318" i="11"/>
  <c r="G317" i="11"/>
  <c r="K315" i="11"/>
  <c r="J312" i="11"/>
  <c r="K306" i="11"/>
  <c r="J303" i="11"/>
  <c r="J300" i="11"/>
  <c r="L291" i="11"/>
  <c r="G290" i="11"/>
  <c r="F288" i="11"/>
  <c r="K287" i="11"/>
  <c r="I283" i="11"/>
  <c r="J281" i="11"/>
  <c r="L278" i="11"/>
  <c r="G273" i="11"/>
  <c r="L272" i="11"/>
  <c r="J270" i="11"/>
  <c r="L269" i="11"/>
  <c r="G269" i="11"/>
  <c r="J268" i="11"/>
  <c r="K261" i="11"/>
  <c r="F256" i="11"/>
  <c r="K254" i="11"/>
  <c r="H252" i="11"/>
  <c r="L247" i="11"/>
  <c r="L239" i="11"/>
  <c r="K237" i="11"/>
  <c r="L237" i="11"/>
  <c r="G237" i="11"/>
  <c r="K236" i="11"/>
  <c r="G236" i="11"/>
  <c r="J228" i="11"/>
  <c r="F228" i="11"/>
  <c r="I227" i="11"/>
  <c r="J227" i="11"/>
  <c r="F227" i="11"/>
  <c r="G209" i="11"/>
  <c r="K209" i="11"/>
  <c r="L209" i="11"/>
  <c r="G208" i="11"/>
  <c r="K208" i="11"/>
  <c r="L203" i="11"/>
  <c r="F200" i="11"/>
  <c r="J200" i="11"/>
  <c r="F199" i="11"/>
  <c r="I199" i="11"/>
  <c r="J199" i="11"/>
  <c r="H180" i="11"/>
  <c r="J180" i="11"/>
  <c r="F180" i="11"/>
  <c r="L171" i="11"/>
  <c r="L152" i="11"/>
  <c r="G152" i="11"/>
  <c r="K152" i="11"/>
  <c r="K151" i="11"/>
  <c r="F151" i="11"/>
  <c r="I151" i="11"/>
  <c r="J151" i="11"/>
  <c r="H148" i="11"/>
  <c r="J148" i="11"/>
  <c r="F148" i="11"/>
  <c r="L139" i="11"/>
  <c r="H132" i="11"/>
  <c r="I132" i="11"/>
  <c r="J132" i="11"/>
  <c r="F132" i="11"/>
  <c r="N12" i="11"/>
  <c r="G60" i="1"/>
  <c r="L60" i="1"/>
  <c r="E58" i="1"/>
  <c r="F58" i="1"/>
  <c r="G58" i="1"/>
  <c r="L58" i="1"/>
  <c r="G52" i="1"/>
  <c r="J52" i="1"/>
  <c r="E50" i="1"/>
  <c r="F50" i="1"/>
  <c r="G50" i="1"/>
  <c r="J50" i="1"/>
  <c r="G44" i="1"/>
  <c r="K44" i="1"/>
  <c r="E42" i="1"/>
  <c r="F42" i="1"/>
  <c r="G42" i="1"/>
  <c r="K42" i="1"/>
  <c r="G36" i="1"/>
  <c r="K36" i="1"/>
  <c r="E34" i="1"/>
  <c r="F34" i="1"/>
  <c r="G34" i="1"/>
  <c r="K34" i="1"/>
  <c r="G28" i="1"/>
  <c r="K28" i="1"/>
  <c r="L331" i="11"/>
  <c r="H330" i="11"/>
  <c r="K328" i="11"/>
  <c r="K325" i="11"/>
  <c r="I321" i="11"/>
  <c r="I315" i="11"/>
  <c r="I312" i="11"/>
  <c r="J306" i="11"/>
  <c r="L304" i="11"/>
  <c r="I303" i="11"/>
  <c r="I300" i="11"/>
  <c r="K293" i="11"/>
  <c r="G292" i="11"/>
  <c r="K291" i="11"/>
  <c r="L289" i="11"/>
  <c r="G288" i="11"/>
  <c r="J287" i="11"/>
  <c r="H283" i="11"/>
  <c r="I281" i="11"/>
  <c r="K278" i="11"/>
  <c r="L276" i="11"/>
  <c r="K274" i="11"/>
  <c r="K272" i="11"/>
  <c r="F271" i="11"/>
  <c r="I271" i="11"/>
  <c r="I270" i="11"/>
  <c r="I268" i="11"/>
  <c r="G256" i="11"/>
  <c r="K256" i="11"/>
  <c r="J254" i="11"/>
  <c r="K252" i="11"/>
  <c r="G252" i="11"/>
  <c r="K249" i="11"/>
  <c r="L249" i="11"/>
  <c r="K247" i="11"/>
  <c r="L246" i="11"/>
  <c r="L245" i="11"/>
  <c r="G245" i="11"/>
  <c r="K244" i="11"/>
  <c r="G244" i="11"/>
  <c r="L240" i="11"/>
  <c r="K239" i="11"/>
  <c r="J236" i="11"/>
  <c r="F236" i="11"/>
  <c r="I235" i="11"/>
  <c r="J235" i="11"/>
  <c r="F235" i="11"/>
  <c r="G217" i="11"/>
  <c r="K217" i="11"/>
  <c r="L217" i="11"/>
  <c r="G216" i="11"/>
  <c r="K216" i="11"/>
  <c r="L211" i="11"/>
  <c r="F208" i="11"/>
  <c r="J208" i="11"/>
  <c r="F207" i="11"/>
  <c r="I207" i="11"/>
  <c r="J207" i="11"/>
  <c r="L204" i="11"/>
  <c r="K203" i="11"/>
  <c r="L183" i="11"/>
  <c r="K181" i="11"/>
  <c r="L181" i="11"/>
  <c r="G181" i="11"/>
  <c r="K171" i="11"/>
  <c r="K156" i="11"/>
  <c r="G156" i="11"/>
  <c r="I155" i="11"/>
  <c r="J155" i="11"/>
  <c r="F155" i="11"/>
  <c r="K149" i="11"/>
  <c r="L149" i="11"/>
  <c r="G149" i="11"/>
  <c r="K139" i="11"/>
  <c r="L131" i="11"/>
  <c r="H124" i="11"/>
  <c r="I124" i="11"/>
  <c r="J124" i="11"/>
  <c r="F124" i="11"/>
  <c r="H116" i="11"/>
  <c r="I116" i="11"/>
  <c r="J116" i="11"/>
  <c r="F116" i="11"/>
  <c r="H108" i="11"/>
  <c r="I108" i="11"/>
  <c r="J108" i="11"/>
  <c r="F108" i="11"/>
  <c r="H100" i="11"/>
  <c r="I100" i="11"/>
  <c r="J100" i="11"/>
  <c r="F100" i="11"/>
  <c r="H92" i="11"/>
  <c r="I92" i="11"/>
  <c r="J92" i="11"/>
  <c r="F92" i="11"/>
  <c r="H12" i="11"/>
  <c r="G44" i="7"/>
  <c r="M44" i="7"/>
  <c r="G26" i="7"/>
  <c r="M26" i="7"/>
  <c r="H303" i="11"/>
  <c r="H300" i="11"/>
  <c r="H287" i="11"/>
  <c r="L277" i="11"/>
  <c r="G277" i="11"/>
  <c r="H268" i="11"/>
  <c r="J259" i="11"/>
  <c r="F259" i="11"/>
  <c r="H247" i="11"/>
  <c r="J244" i="11"/>
  <c r="F244" i="11"/>
  <c r="I243" i="11"/>
  <c r="J243" i="11"/>
  <c r="F243" i="11"/>
  <c r="I240" i="11"/>
  <c r="H239" i="11"/>
  <c r="G225" i="11"/>
  <c r="K225" i="11"/>
  <c r="L225" i="11"/>
  <c r="G224" i="11"/>
  <c r="K224" i="11"/>
  <c r="F216" i="11"/>
  <c r="J216" i="11"/>
  <c r="F215" i="11"/>
  <c r="I215" i="11"/>
  <c r="J215" i="11"/>
  <c r="L212" i="11"/>
  <c r="I204" i="11"/>
  <c r="H203" i="11"/>
  <c r="K189" i="11"/>
  <c r="L189" i="11"/>
  <c r="G189" i="11"/>
  <c r="K188" i="11"/>
  <c r="G188" i="11"/>
  <c r="L184" i="11"/>
  <c r="L179" i="11"/>
  <c r="H171" i="11"/>
  <c r="L160" i="11"/>
  <c r="G160" i="11"/>
  <c r="K160" i="11"/>
  <c r="K159" i="11"/>
  <c r="F159" i="11"/>
  <c r="I159" i="11"/>
  <c r="J159" i="11"/>
  <c r="H156" i="11"/>
  <c r="J156" i="11"/>
  <c r="F156" i="11"/>
  <c r="L147" i="11"/>
  <c r="L143" i="11"/>
  <c r="H139" i="11"/>
  <c r="K131" i="11"/>
  <c r="Q12" i="11"/>
  <c r="G43" i="7"/>
  <c r="M43" i="7"/>
  <c r="G38" i="7"/>
  <c r="M38" i="7"/>
  <c r="G31" i="7"/>
  <c r="M31" i="7"/>
  <c r="G25" i="7"/>
  <c r="M25" i="7"/>
  <c r="I238" i="11"/>
  <c r="I230" i="11"/>
  <c r="I222" i="11"/>
  <c r="I214" i="11"/>
  <c r="I206" i="11"/>
  <c r="I198" i="11"/>
  <c r="I190" i="11"/>
  <c r="I182" i="11"/>
  <c r="L177" i="11"/>
  <c r="I174" i="11"/>
  <c r="L169" i="11"/>
  <c r="I166" i="11"/>
  <c r="L161" i="11"/>
  <c r="I158" i="11"/>
  <c r="L153" i="11"/>
  <c r="I150" i="11"/>
  <c r="L145" i="11"/>
  <c r="I142" i="11"/>
  <c r="L137" i="11"/>
  <c r="K136" i="11"/>
  <c r="J135" i="11"/>
  <c r="I134" i="11"/>
  <c r="L129" i="11"/>
  <c r="K128" i="11"/>
  <c r="J127" i="11"/>
  <c r="I126" i="11"/>
  <c r="G124" i="11"/>
  <c r="F123" i="11"/>
  <c r="L121" i="11"/>
  <c r="K120" i="11"/>
  <c r="J119" i="11"/>
  <c r="I118" i="11"/>
  <c r="G116" i="11"/>
  <c r="F115" i="11"/>
  <c r="L113" i="11"/>
  <c r="K112" i="11"/>
  <c r="J111" i="11"/>
  <c r="I110" i="11"/>
  <c r="G108" i="11"/>
  <c r="F107" i="11"/>
  <c r="L105" i="11"/>
  <c r="K104" i="11"/>
  <c r="J103" i="11"/>
  <c r="I102" i="11"/>
  <c r="G100" i="11"/>
  <c r="F99" i="11"/>
  <c r="L97" i="11"/>
  <c r="K96" i="11"/>
  <c r="J95" i="11"/>
  <c r="I94" i="11"/>
  <c r="G92" i="11"/>
  <c r="F91" i="11"/>
  <c r="L89" i="11"/>
  <c r="K88" i="11"/>
  <c r="J87" i="11"/>
  <c r="I86" i="11"/>
  <c r="G84" i="11"/>
  <c r="L83" i="11"/>
  <c r="L75" i="11"/>
  <c r="L67" i="11"/>
  <c r="L59" i="11"/>
  <c r="L51" i="11"/>
  <c r="G37" i="7"/>
  <c r="M37" i="7"/>
  <c r="G28" i="7"/>
  <c r="M28" i="7"/>
  <c r="F341" i="12"/>
  <c r="K338" i="12"/>
  <c r="J337" i="12"/>
  <c r="G334" i="12"/>
  <c r="F333" i="12"/>
  <c r="K330" i="12"/>
  <c r="J329" i="12"/>
  <c r="G326" i="12"/>
  <c r="F325" i="12"/>
  <c r="K322" i="12"/>
  <c r="J321" i="12"/>
  <c r="G318" i="12"/>
  <c r="F317" i="12"/>
  <c r="K314" i="12"/>
  <c r="J313" i="12"/>
  <c r="G310" i="12"/>
  <c r="F309" i="12"/>
  <c r="K306" i="12"/>
  <c r="J305" i="12"/>
  <c r="G302" i="12"/>
  <c r="F301" i="12"/>
  <c r="K298" i="12"/>
  <c r="J297" i="12"/>
  <c r="K294" i="12"/>
  <c r="F292" i="12"/>
  <c r="L291" i="12"/>
  <c r="K288" i="12"/>
  <c r="F283" i="12"/>
  <c r="L282" i="12"/>
  <c r="F277" i="12"/>
  <c r="K273" i="12"/>
  <c r="G273" i="12"/>
  <c r="G269" i="12"/>
  <c r="K269" i="12"/>
  <c r="L258" i="12"/>
  <c r="G258" i="12"/>
  <c r="F252" i="12"/>
  <c r="I252" i="12"/>
  <c r="J252" i="12"/>
  <c r="J248" i="12"/>
  <c r="F248" i="12"/>
  <c r="L242" i="12"/>
  <c r="G242" i="12"/>
  <c r="K242" i="12"/>
  <c r="K241" i="12"/>
  <c r="G241" i="12"/>
  <c r="L234" i="12"/>
  <c r="G234" i="12"/>
  <c r="K234" i="12"/>
  <c r="K233" i="12"/>
  <c r="L226" i="12"/>
  <c r="G226" i="12"/>
  <c r="K226" i="12"/>
  <c r="F209" i="12"/>
  <c r="I209" i="12"/>
  <c r="J209" i="12"/>
  <c r="K206" i="12"/>
  <c r="L206" i="12"/>
  <c r="G206" i="12"/>
  <c r="K201" i="12"/>
  <c r="I189" i="12"/>
  <c r="J189" i="12"/>
  <c r="F189" i="12"/>
  <c r="K169" i="12"/>
  <c r="Q12" i="12"/>
  <c r="Q13" i="12"/>
  <c r="K177" i="11"/>
  <c r="J176" i="11"/>
  <c r="K169" i="11"/>
  <c r="J168" i="11"/>
  <c r="K161" i="11"/>
  <c r="J160" i="11"/>
  <c r="K153" i="11"/>
  <c r="J152" i="11"/>
  <c r="K145" i="11"/>
  <c r="J144" i="11"/>
  <c r="K137" i="11"/>
  <c r="J136" i="11"/>
  <c r="I135" i="11"/>
  <c r="K129" i="11"/>
  <c r="J128" i="11"/>
  <c r="I127" i="11"/>
  <c r="K121" i="11"/>
  <c r="J120" i="11"/>
  <c r="I119" i="11"/>
  <c r="K113" i="11"/>
  <c r="J112" i="11"/>
  <c r="I111" i="11"/>
  <c r="K105" i="11"/>
  <c r="J104" i="11"/>
  <c r="I103" i="11"/>
  <c r="K97" i="11"/>
  <c r="J96" i="11"/>
  <c r="I95" i="11"/>
  <c r="K89" i="11"/>
  <c r="J88" i="11"/>
  <c r="I87" i="11"/>
  <c r="H86" i="11"/>
  <c r="G81" i="11"/>
  <c r="G73" i="11"/>
  <c r="G65" i="11"/>
  <c r="G57" i="11"/>
  <c r="G49" i="11"/>
  <c r="K83" i="11"/>
  <c r="K75" i="11"/>
  <c r="K71" i="11"/>
  <c r="K67" i="11"/>
  <c r="K63" i="11"/>
  <c r="K59" i="11"/>
  <c r="K55" i="11"/>
  <c r="K51" i="11"/>
  <c r="K47" i="11"/>
  <c r="J12" i="11"/>
  <c r="L340" i="12"/>
  <c r="K339" i="12"/>
  <c r="I337" i="12"/>
  <c r="L332" i="12"/>
  <c r="K331" i="12"/>
  <c r="I329" i="12"/>
  <c r="L324" i="12"/>
  <c r="K323" i="12"/>
  <c r="I321" i="12"/>
  <c r="L316" i="12"/>
  <c r="K315" i="12"/>
  <c r="I313" i="12"/>
  <c r="L308" i="12"/>
  <c r="K307" i="12"/>
  <c r="I305" i="12"/>
  <c r="L300" i="12"/>
  <c r="K299" i="12"/>
  <c r="I297" i="12"/>
  <c r="G296" i="12"/>
  <c r="K291" i="12"/>
  <c r="J288" i="12"/>
  <c r="L285" i="12"/>
  <c r="K282" i="12"/>
  <c r="G277" i="12"/>
  <c r="K277" i="12"/>
  <c r="L271" i="12"/>
  <c r="L267" i="12"/>
  <c r="L249" i="12"/>
  <c r="L244" i="12"/>
  <c r="F241" i="12"/>
  <c r="J241" i="12"/>
  <c r="J240" i="12"/>
  <c r="F240" i="12"/>
  <c r="I240" i="12"/>
  <c r="L236" i="12"/>
  <c r="F233" i="12"/>
  <c r="J233" i="12"/>
  <c r="L218" i="12"/>
  <c r="G218" i="12"/>
  <c r="K218" i="12"/>
  <c r="F201" i="12"/>
  <c r="I201" i="12"/>
  <c r="J201" i="12"/>
  <c r="K198" i="12"/>
  <c r="L198" i="12"/>
  <c r="G198" i="12"/>
  <c r="K193" i="12"/>
  <c r="I181" i="12"/>
  <c r="J181" i="12"/>
  <c r="F181" i="12"/>
  <c r="F169" i="12"/>
  <c r="H169" i="12"/>
  <c r="I169" i="12"/>
  <c r="J169" i="12"/>
  <c r="D12" i="12"/>
  <c r="H337" i="12"/>
  <c r="H329" i="12"/>
  <c r="H321" i="12"/>
  <c r="H313" i="12"/>
  <c r="H305" i="12"/>
  <c r="H297" i="12"/>
  <c r="I288" i="12"/>
  <c r="K257" i="12"/>
  <c r="G257" i="12"/>
  <c r="H251" i="12"/>
  <c r="I251" i="12"/>
  <c r="J249" i="12"/>
  <c r="L245" i="12"/>
  <c r="K244" i="12"/>
  <c r="L237" i="12"/>
  <c r="K236" i="12"/>
  <c r="L210" i="12"/>
  <c r="G210" i="12"/>
  <c r="K210" i="12"/>
  <c r="F193" i="12"/>
  <c r="I193" i="12"/>
  <c r="J193" i="12"/>
  <c r="K190" i="12"/>
  <c r="L190" i="12"/>
  <c r="G190" i="12"/>
  <c r="I173" i="12"/>
  <c r="J173" i="12"/>
  <c r="F173" i="12"/>
  <c r="P12" i="12"/>
  <c r="L84" i="11"/>
  <c r="G79" i="11"/>
  <c r="G71" i="11"/>
  <c r="G63" i="11"/>
  <c r="G55" i="11"/>
  <c r="G47" i="11"/>
  <c r="L80" i="11"/>
  <c r="L72" i="11"/>
  <c r="L64" i="11"/>
  <c r="L56" i="11"/>
  <c r="L48" i="11"/>
  <c r="K341" i="12"/>
  <c r="J340" i="12"/>
  <c r="I339" i="12"/>
  <c r="G337" i="12"/>
  <c r="F336" i="12"/>
  <c r="L334" i="12"/>
  <c r="K333" i="12"/>
  <c r="J332" i="12"/>
  <c r="I331" i="12"/>
  <c r="G329" i="12"/>
  <c r="F328" i="12"/>
  <c r="L326" i="12"/>
  <c r="K325" i="12"/>
  <c r="J324" i="12"/>
  <c r="I323" i="12"/>
  <c r="G321" i="12"/>
  <c r="F320" i="12"/>
  <c r="L318" i="12"/>
  <c r="K317" i="12"/>
  <c r="J316" i="12"/>
  <c r="I315" i="12"/>
  <c r="G313" i="12"/>
  <c r="F312" i="12"/>
  <c r="L310" i="12"/>
  <c r="K309" i="12"/>
  <c r="J308" i="12"/>
  <c r="I307" i="12"/>
  <c r="G305" i="12"/>
  <c r="F304" i="12"/>
  <c r="L302" i="12"/>
  <c r="K301" i="12"/>
  <c r="J300" i="12"/>
  <c r="I299" i="12"/>
  <c r="G297" i="12"/>
  <c r="J295" i="12"/>
  <c r="F293" i="12"/>
  <c r="L292" i="12"/>
  <c r="H291" i="12"/>
  <c r="K289" i="12"/>
  <c r="H288" i="12"/>
  <c r="K286" i="12"/>
  <c r="I285" i="12"/>
  <c r="F284" i="12"/>
  <c r="L283" i="12"/>
  <c r="I282" i="12"/>
  <c r="K280" i="12"/>
  <c r="K275" i="12"/>
  <c r="L273" i="12"/>
  <c r="J271" i="12"/>
  <c r="L269" i="12"/>
  <c r="J267" i="12"/>
  <c r="J265" i="12"/>
  <c r="J264" i="12"/>
  <c r="F264" i="12"/>
  <c r="H263" i="12"/>
  <c r="J261" i="12"/>
  <c r="F260" i="12"/>
  <c r="J260" i="12"/>
  <c r="H259" i="12"/>
  <c r="I253" i="12"/>
  <c r="L250" i="12"/>
  <c r="G250" i="12"/>
  <c r="I249" i="12"/>
  <c r="K248" i="12"/>
  <c r="I245" i="12"/>
  <c r="I237" i="12"/>
  <c r="I229" i="12"/>
  <c r="J229" i="12"/>
  <c r="F229" i="12"/>
  <c r="L225" i="12"/>
  <c r="L205" i="12"/>
  <c r="L202" i="12"/>
  <c r="G202" i="12"/>
  <c r="K202" i="12"/>
  <c r="F185" i="12"/>
  <c r="I185" i="12"/>
  <c r="J185" i="12"/>
  <c r="K182" i="12"/>
  <c r="L182" i="12"/>
  <c r="G182" i="12"/>
  <c r="K177" i="12"/>
  <c r="G136" i="11"/>
  <c r="F135" i="11"/>
  <c r="G128" i="11"/>
  <c r="F127" i="11"/>
  <c r="K124" i="11"/>
  <c r="J123" i="11"/>
  <c r="G120" i="11"/>
  <c r="F119" i="11"/>
  <c r="K116" i="11"/>
  <c r="J115" i="11"/>
  <c r="G112" i="11"/>
  <c r="F111" i="11"/>
  <c r="K108" i="11"/>
  <c r="J107" i="11"/>
  <c r="G104" i="11"/>
  <c r="F103" i="11"/>
  <c r="K100" i="11"/>
  <c r="J99" i="11"/>
  <c r="G96" i="11"/>
  <c r="F95" i="11"/>
  <c r="K92" i="11"/>
  <c r="J91" i="11"/>
  <c r="G88" i="11"/>
  <c r="F87" i="11"/>
  <c r="K84" i="11"/>
  <c r="G41" i="7"/>
  <c r="M41" i="7"/>
  <c r="G32" i="7"/>
  <c r="M32" i="7"/>
  <c r="G23" i="7"/>
  <c r="M23" i="7"/>
  <c r="J341" i="12"/>
  <c r="I340" i="12"/>
  <c r="G338" i="12"/>
  <c r="K334" i="12"/>
  <c r="J333" i="12"/>
  <c r="I332" i="12"/>
  <c r="G330" i="12"/>
  <c r="K326" i="12"/>
  <c r="J325" i="12"/>
  <c r="I324" i="12"/>
  <c r="G322" i="12"/>
  <c r="K318" i="12"/>
  <c r="J317" i="12"/>
  <c r="I316" i="12"/>
  <c r="G314" i="12"/>
  <c r="K310" i="12"/>
  <c r="J309" i="12"/>
  <c r="I308" i="12"/>
  <c r="G306" i="12"/>
  <c r="K302" i="12"/>
  <c r="J301" i="12"/>
  <c r="I300" i="12"/>
  <c r="G298" i="12"/>
  <c r="L296" i="12"/>
  <c r="I295" i="12"/>
  <c r="G294" i="12"/>
  <c r="K293" i="12"/>
  <c r="K292" i="12"/>
  <c r="J289" i="12"/>
  <c r="G288" i="12"/>
  <c r="K283" i="12"/>
  <c r="J280" i="12"/>
  <c r="L277" i="12"/>
  <c r="J275" i="12"/>
  <c r="J273" i="12"/>
  <c r="J272" i="12"/>
  <c r="F272" i="12"/>
  <c r="H271" i="12"/>
  <c r="J269" i="12"/>
  <c r="F268" i="12"/>
  <c r="J268" i="12"/>
  <c r="H267" i="12"/>
  <c r="I265" i="12"/>
  <c r="I261" i="12"/>
  <c r="K258" i="12"/>
  <c r="K254" i="12"/>
  <c r="L254" i="12"/>
  <c r="K252" i="12"/>
  <c r="L251" i="12"/>
  <c r="H249" i="12"/>
  <c r="I248" i="12"/>
  <c r="L240" i="12"/>
  <c r="K230" i="12"/>
  <c r="L230" i="12"/>
  <c r="G230" i="12"/>
  <c r="I221" i="12"/>
  <c r="J221" i="12"/>
  <c r="F221" i="12"/>
  <c r="L194" i="12"/>
  <c r="G194" i="12"/>
  <c r="K194" i="12"/>
  <c r="F177" i="12"/>
  <c r="I177" i="12"/>
  <c r="J177" i="12"/>
  <c r="K174" i="12"/>
  <c r="L174" i="12"/>
  <c r="G174" i="12"/>
  <c r="I123" i="11"/>
  <c r="I115" i="11"/>
  <c r="I107" i="11"/>
  <c r="I99" i="11"/>
  <c r="I91" i="11"/>
  <c r="G77" i="11"/>
  <c r="G69" i="11"/>
  <c r="G61" i="11"/>
  <c r="G53" i="11"/>
  <c r="G45" i="11"/>
  <c r="I12" i="11"/>
  <c r="H340" i="12"/>
  <c r="H332" i="12"/>
  <c r="H324" i="12"/>
  <c r="H316" i="12"/>
  <c r="H308" i="12"/>
  <c r="H300" i="12"/>
  <c r="K296" i="12"/>
  <c r="H295" i="12"/>
  <c r="I292" i="12"/>
  <c r="I289" i="12"/>
  <c r="J283" i="12"/>
  <c r="I280" i="12"/>
  <c r="J277" i="12"/>
  <c r="F276" i="12"/>
  <c r="J276" i="12"/>
  <c r="H275" i="12"/>
  <c r="I273" i="12"/>
  <c r="I269" i="12"/>
  <c r="L264" i="12"/>
  <c r="L260" i="12"/>
  <c r="J256" i="12"/>
  <c r="F256" i="12"/>
  <c r="H252" i="12"/>
  <c r="K251" i="12"/>
  <c r="K249" i="12"/>
  <c r="G249" i="12"/>
  <c r="H248" i="12"/>
  <c r="K246" i="12"/>
  <c r="L246" i="12"/>
  <c r="G246" i="12"/>
  <c r="G245" i="12"/>
  <c r="K245" i="12"/>
  <c r="L241" i="12"/>
  <c r="K240" i="12"/>
  <c r="K238" i="12"/>
  <c r="L238" i="12"/>
  <c r="G238" i="12"/>
  <c r="G237" i="12"/>
  <c r="K237" i="12"/>
  <c r="L233" i="12"/>
  <c r="K225" i="12"/>
  <c r="I213" i="12"/>
  <c r="J213" i="12"/>
  <c r="F213" i="12"/>
  <c r="L209" i="12"/>
  <c r="L189" i="12"/>
  <c r="L186" i="12"/>
  <c r="G186" i="12"/>
  <c r="K186" i="12"/>
  <c r="L170" i="12"/>
  <c r="G170" i="12"/>
  <c r="K170" i="12"/>
  <c r="G253" i="12"/>
  <c r="K253" i="12"/>
  <c r="J245" i="12"/>
  <c r="F245" i="12"/>
  <c r="F244" i="12"/>
  <c r="I244" i="12"/>
  <c r="J244" i="12"/>
  <c r="J237" i="12"/>
  <c r="F237" i="12"/>
  <c r="F236" i="12"/>
  <c r="I236" i="12"/>
  <c r="J236" i="12"/>
  <c r="F225" i="12"/>
  <c r="I225" i="12"/>
  <c r="J225" i="12"/>
  <c r="K222" i="12"/>
  <c r="L222" i="12"/>
  <c r="G222" i="12"/>
  <c r="I205" i="12"/>
  <c r="J205" i="12"/>
  <c r="F205" i="12"/>
  <c r="L178" i="12"/>
  <c r="G178" i="12"/>
  <c r="K178" i="12"/>
  <c r="L12" i="11"/>
  <c r="G292" i="12"/>
  <c r="J290" i="12"/>
  <c r="G286" i="12"/>
  <c r="K285" i="12"/>
  <c r="K284" i="12"/>
  <c r="L276" i="12"/>
  <c r="F275" i="12"/>
  <c r="K274" i="12"/>
  <c r="K272" i="12"/>
  <c r="K268" i="12"/>
  <c r="K265" i="12"/>
  <c r="G265" i="12"/>
  <c r="G261" i="12"/>
  <c r="K261" i="12"/>
  <c r="L256" i="12"/>
  <c r="H241" i="12"/>
  <c r="H233" i="12"/>
  <c r="F217" i="12"/>
  <c r="I217" i="12"/>
  <c r="J217" i="12"/>
  <c r="K214" i="12"/>
  <c r="L214" i="12"/>
  <c r="G214" i="12"/>
  <c r="K209" i="12"/>
  <c r="H201" i="12"/>
  <c r="I197" i="12"/>
  <c r="J197" i="12"/>
  <c r="F197" i="12"/>
  <c r="L193" i="12"/>
  <c r="H181" i="12"/>
  <c r="L173" i="12"/>
  <c r="L169" i="12"/>
  <c r="I232" i="12"/>
  <c r="I224" i="12"/>
  <c r="I216" i="12"/>
  <c r="I208" i="12"/>
  <c r="I200" i="12"/>
  <c r="I192" i="12"/>
  <c r="I184" i="12"/>
  <c r="I176" i="12"/>
  <c r="I168" i="12"/>
  <c r="G166" i="12"/>
  <c r="F165" i="12"/>
  <c r="K162" i="12"/>
  <c r="J161" i="12"/>
  <c r="I160" i="12"/>
  <c r="G158" i="12"/>
  <c r="F157" i="12"/>
  <c r="K154" i="12"/>
  <c r="J153" i="12"/>
  <c r="I152" i="12"/>
  <c r="G150" i="12"/>
  <c r="F149" i="12"/>
  <c r="K146" i="12"/>
  <c r="J145" i="12"/>
  <c r="I144" i="12"/>
  <c r="G142" i="12"/>
  <c r="F141" i="12"/>
  <c r="K138" i="12"/>
  <c r="J137" i="12"/>
  <c r="I136" i="12"/>
  <c r="G134" i="12"/>
  <c r="F133" i="12"/>
  <c r="K130" i="12"/>
  <c r="J129" i="12"/>
  <c r="I128" i="12"/>
  <c r="G126" i="12"/>
  <c r="F125" i="12"/>
  <c r="K122" i="12"/>
  <c r="J121" i="12"/>
  <c r="I120" i="12"/>
  <c r="G118" i="12"/>
  <c r="F117" i="12"/>
  <c r="K114" i="12"/>
  <c r="J113" i="12"/>
  <c r="I112" i="12"/>
  <c r="G110" i="12"/>
  <c r="F109" i="12"/>
  <c r="K106" i="12"/>
  <c r="J105" i="12"/>
  <c r="I104" i="12"/>
  <c r="G102" i="12"/>
  <c r="F101" i="12"/>
  <c r="K98" i="12"/>
  <c r="J97" i="12"/>
  <c r="I96" i="12"/>
  <c r="G94" i="12"/>
  <c r="F93" i="12"/>
  <c r="K90" i="12"/>
  <c r="J89" i="12"/>
  <c r="I88" i="12"/>
  <c r="G59" i="12"/>
  <c r="L59" i="12"/>
  <c r="G27" i="12"/>
  <c r="L27" i="12"/>
  <c r="L13" i="14"/>
  <c r="L12" i="14"/>
  <c r="I161" i="12"/>
  <c r="I153" i="12"/>
  <c r="I145" i="12"/>
  <c r="I137" i="12"/>
  <c r="I129" i="12"/>
  <c r="I121" i="12"/>
  <c r="H120" i="12"/>
  <c r="I113" i="12"/>
  <c r="H112" i="12"/>
  <c r="I105" i="12"/>
  <c r="H104" i="12"/>
  <c r="I97" i="12"/>
  <c r="H96" i="12"/>
  <c r="L92" i="12"/>
  <c r="K91" i="12"/>
  <c r="I89" i="12"/>
  <c r="H88" i="12"/>
  <c r="L63" i="12"/>
  <c r="G63" i="12"/>
  <c r="G31" i="12"/>
  <c r="H161" i="12"/>
  <c r="H153" i="12"/>
  <c r="H145" i="12"/>
  <c r="H137" i="12"/>
  <c r="H129" i="12"/>
  <c r="H121" i="12"/>
  <c r="H113" i="12"/>
  <c r="H105" i="12"/>
  <c r="H97" i="12"/>
  <c r="H89" i="12"/>
  <c r="G67" i="12"/>
  <c r="L67" i="12"/>
  <c r="G35" i="12"/>
  <c r="L35" i="12"/>
  <c r="J12" i="12"/>
  <c r="I243" i="12"/>
  <c r="I235" i="12"/>
  <c r="G233" i="12"/>
  <c r="F232" i="12"/>
  <c r="K229" i="12"/>
  <c r="J228" i="12"/>
  <c r="I227" i="12"/>
  <c r="G225" i="12"/>
  <c r="F224" i="12"/>
  <c r="K221" i="12"/>
  <c r="J220" i="12"/>
  <c r="I219" i="12"/>
  <c r="G217" i="12"/>
  <c r="F216" i="12"/>
  <c r="K213" i="12"/>
  <c r="J212" i="12"/>
  <c r="I211" i="12"/>
  <c r="G209" i="12"/>
  <c r="F208" i="12"/>
  <c r="K205" i="12"/>
  <c r="J204" i="12"/>
  <c r="I203" i="12"/>
  <c r="G201" i="12"/>
  <c r="F200" i="12"/>
  <c r="K197" i="12"/>
  <c r="J196" i="12"/>
  <c r="I195" i="12"/>
  <c r="G193" i="12"/>
  <c r="F192" i="12"/>
  <c r="K189" i="12"/>
  <c r="J188" i="12"/>
  <c r="I187" i="12"/>
  <c r="G185" i="12"/>
  <c r="F184" i="12"/>
  <c r="K181" i="12"/>
  <c r="J180" i="12"/>
  <c r="I179" i="12"/>
  <c r="G177" i="12"/>
  <c r="F176" i="12"/>
  <c r="K173" i="12"/>
  <c r="J172" i="12"/>
  <c r="I171" i="12"/>
  <c r="G169" i="12"/>
  <c r="F168" i="12"/>
  <c r="L166" i="12"/>
  <c r="K165" i="12"/>
  <c r="J164" i="12"/>
  <c r="I163" i="12"/>
  <c r="G161" i="12"/>
  <c r="F160" i="12"/>
  <c r="L158" i="12"/>
  <c r="K157" i="12"/>
  <c r="J156" i="12"/>
  <c r="I155" i="12"/>
  <c r="G153" i="12"/>
  <c r="F152" i="12"/>
  <c r="L150" i="12"/>
  <c r="K149" i="12"/>
  <c r="J148" i="12"/>
  <c r="I147" i="12"/>
  <c r="G145" i="12"/>
  <c r="F144" i="12"/>
  <c r="L142" i="12"/>
  <c r="K141" i="12"/>
  <c r="J140" i="12"/>
  <c r="I139" i="12"/>
  <c r="G137" i="12"/>
  <c r="F136" i="12"/>
  <c r="L134" i="12"/>
  <c r="K133" i="12"/>
  <c r="J132" i="12"/>
  <c r="I131" i="12"/>
  <c r="G129" i="12"/>
  <c r="F128" i="12"/>
  <c r="L126" i="12"/>
  <c r="K125" i="12"/>
  <c r="J124" i="12"/>
  <c r="I123" i="12"/>
  <c r="G121" i="12"/>
  <c r="F120" i="12"/>
  <c r="L118" i="12"/>
  <c r="K117" i="12"/>
  <c r="J116" i="12"/>
  <c r="I115" i="12"/>
  <c r="G113" i="12"/>
  <c r="F112" i="12"/>
  <c r="L110" i="12"/>
  <c r="K109" i="12"/>
  <c r="J108" i="12"/>
  <c r="I107" i="12"/>
  <c r="G105" i="12"/>
  <c r="F104" i="12"/>
  <c r="L102" i="12"/>
  <c r="K101" i="12"/>
  <c r="J100" i="12"/>
  <c r="I99" i="12"/>
  <c r="G97" i="12"/>
  <c r="F96" i="12"/>
  <c r="L94" i="12"/>
  <c r="K93" i="12"/>
  <c r="J92" i="12"/>
  <c r="I91" i="12"/>
  <c r="G89" i="12"/>
  <c r="F88" i="12"/>
  <c r="L71" i="12"/>
  <c r="G71" i="12"/>
  <c r="L39" i="12"/>
  <c r="G39" i="12"/>
  <c r="I228" i="12"/>
  <c r="I220" i="12"/>
  <c r="I212" i="12"/>
  <c r="I204" i="12"/>
  <c r="I196" i="12"/>
  <c r="I188" i="12"/>
  <c r="I180" i="12"/>
  <c r="I172" i="12"/>
  <c r="K166" i="12"/>
  <c r="J165" i="12"/>
  <c r="I164" i="12"/>
  <c r="G162" i="12"/>
  <c r="K158" i="12"/>
  <c r="J157" i="12"/>
  <c r="I156" i="12"/>
  <c r="G154" i="12"/>
  <c r="K150" i="12"/>
  <c r="J149" i="12"/>
  <c r="I148" i="12"/>
  <c r="G146" i="12"/>
  <c r="K142" i="12"/>
  <c r="J141" i="12"/>
  <c r="I140" i="12"/>
  <c r="G138" i="12"/>
  <c r="K134" i="12"/>
  <c r="J133" i="12"/>
  <c r="I132" i="12"/>
  <c r="G130" i="12"/>
  <c r="K126" i="12"/>
  <c r="J125" i="12"/>
  <c r="I124" i="12"/>
  <c r="G122" i="12"/>
  <c r="K118" i="12"/>
  <c r="J117" i="12"/>
  <c r="I116" i="12"/>
  <c r="G114" i="12"/>
  <c r="K110" i="12"/>
  <c r="J109" i="12"/>
  <c r="I108" i="12"/>
  <c r="G106" i="12"/>
  <c r="K102" i="12"/>
  <c r="J101" i="12"/>
  <c r="I100" i="12"/>
  <c r="G98" i="12"/>
  <c r="K94" i="12"/>
  <c r="J93" i="12"/>
  <c r="I92" i="12"/>
  <c r="G90" i="12"/>
  <c r="G75" i="12"/>
  <c r="L75" i="12"/>
  <c r="G43" i="12"/>
  <c r="G33" i="13"/>
  <c r="D15" i="13"/>
  <c r="C19" i="13" s="1"/>
  <c r="H228" i="12"/>
  <c r="H220" i="12"/>
  <c r="H212" i="12"/>
  <c r="H204" i="12"/>
  <c r="H196" i="12"/>
  <c r="H188" i="12"/>
  <c r="H180" i="12"/>
  <c r="H172" i="12"/>
  <c r="H164" i="12"/>
  <c r="H156" i="12"/>
  <c r="H148" i="12"/>
  <c r="H140" i="12"/>
  <c r="H132" i="12"/>
  <c r="H124" i="12"/>
  <c r="L13" i="12"/>
  <c r="K12" i="12"/>
  <c r="L79" i="12"/>
  <c r="G79" i="12"/>
  <c r="L47" i="12"/>
  <c r="G47" i="12"/>
  <c r="G83" i="12"/>
  <c r="L83" i="12"/>
  <c r="G51" i="12"/>
  <c r="L51" i="12"/>
  <c r="K35" i="12"/>
  <c r="G55" i="12"/>
  <c r="L23" i="12"/>
  <c r="G23" i="12"/>
  <c r="F341" i="14"/>
  <c r="L339" i="14"/>
  <c r="K338" i="14"/>
  <c r="J337" i="14"/>
  <c r="I336" i="14"/>
  <c r="G334" i="14"/>
  <c r="F333" i="14"/>
  <c r="L331" i="14"/>
  <c r="K330" i="14"/>
  <c r="J329" i="14"/>
  <c r="I328" i="14"/>
  <c r="G326" i="14"/>
  <c r="F325" i="14"/>
  <c r="L323" i="14"/>
  <c r="K322" i="14"/>
  <c r="J321" i="14"/>
  <c r="I320" i="14"/>
  <c r="G318" i="14"/>
  <c r="F317" i="14"/>
  <c r="L315" i="14"/>
  <c r="K314" i="14"/>
  <c r="J313" i="14"/>
  <c r="I312" i="14"/>
  <c r="G310" i="14"/>
  <c r="F309" i="14"/>
  <c r="L307" i="14"/>
  <c r="K306" i="14"/>
  <c r="J305" i="14"/>
  <c r="I304" i="14"/>
  <c r="G302" i="14"/>
  <c r="F301" i="14"/>
  <c r="L299" i="14"/>
  <c r="K298" i="14"/>
  <c r="J297" i="14"/>
  <c r="I296" i="14"/>
  <c r="G294" i="14"/>
  <c r="F293" i="14"/>
  <c r="L291" i="14"/>
  <c r="K290" i="14"/>
  <c r="J289" i="14"/>
  <c r="I288" i="14"/>
  <c r="G286" i="14"/>
  <c r="F285" i="14"/>
  <c r="L283" i="14"/>
  <c r="K282" i="14"/>
  <c r="J281" i="14"/>
  <c r="I280" i="14"/>
  <c r="G278" i="14"/>
  <c r="F277" i="14"/>
  <c r="L275" i="14"/>
  <c r="K274" i="14"/>
  <c r="J273" i="14"/>
  <c r="I272" i="14"/>
  <c r="G270" i="14"/>
  <c r="F269" i="14"/>
  <c r="L267" i="14"/>
  <c r="K266" i="14"/>
  <c r="J265" i="14"/>
  <c r="I264" i="14"/>
  <c r="G262" i="14"/>
  <c r="F261" i="14"/>
  <c r="L259" i="14"/>
  <c r="K258" i="14"/>
  <c r="J257" i="14"/>
  <c r="I256" i="14"/>
  <c r="G254" i="14"/>
  <c r="F253" i="14"/>
  <c r="L251" i="14"/>
  <c r="K250" i="14"/>
  <c r="J249" i="14"/>
  <c r="I248" i="14"/>
  <c r="G246" i="14"/>
  <c r="F245" i="14"/>
  <c r="L243" i="14"/>
  <c r="K242" i="14"/>
  <c r="J241" i="14"/>
  <c r="I240" i="14"/>
  <c r="G238" i="14"/>
  <c r="F237" i="14"/>
  <c r="L235" i="14"/>
  <c r="K234" i="14"/>
  <c r="J233" i="14"/>
  <c r="I232" i="14"/>
  <c r="G230" i="14"/>
  <c r="F229" i="14"/>
  <c r="L227" i="14"/>
  <c r="K226" i="14"/>
  <c r="J225" i="14"/>
  <c r="I224" i="14"/>
  <c r="G222" i="14"/>
  <c r="F221" i="14"/>
  <c r="L219" i="14"/>
  <c r="K218" i="14"/>
  <c r="J217" i="14"/>
  <c r="I216" i="14"/>
  <c r="G214" i="14"/>
  <c r="F213" i="14"/>
  <c r="K210" i="14"/>
  <c r="J209" i="14"/>
  <c r="I208" i="14"/>
  <c r="G206" i="14"/>
  <c r="F205" i="14"/>
  <c r="K202" i="14"/>
  <c r="L196" i="14"/>
  <c r="F195" i="14"/>
  <c r="K194" i="14"/>
  <c r="L192" i="14"/>
  <c r="F191" i="14"/>
  <c r="K190" i="14"/>
  <c r="F189" i="14"/>
  <c r="K188" i="14"/>
  <c r="K185" i="14"/>
  <c r="G185" i="14"/>
  <c r="K179" i="14"/>
  <c r="I175" i="14"/>
  <c r="J175" i="14"/>
  <c r="G174" i="14"/>
  <c r="L173" i="14"/>
  <c r="F171" i="14"/>
  <c r="I171" i="14"/>
  <c r="J168" i="14"/>
  <c r="F168" i="14"/>
  <c r="F164" i="14"/>
  <c r="J164" i="14"/>
  <c r="G157" i="14"/>
  <c r="K157" i="14"/>
  <c r="L152" i="14"/>
  <c r="L148" i="14"/>
  <c r="J144" i="14"/>
  <c r="F144" i="14"/>
  <c r="F140" i="14"/>
  <c r="J140" i="14"/>
  <c r="K137" i="14"/>
  <c r="L137" i="14"/>
  <c r="G137" i="14"/>
  <c r="K135" i="14"/>
  <c r="F133" i="14"/>
  <c r="K131" i="14"/>
  <c r="L123" i="14"/>
  <c r="L115" i="14"/>
  <c r="L107" i="14"/>
  <c r="L99" i="14"/>
  <c r="K81" i="14"/>
  <c r="L81" i="14"/>
  <c r="G81" i="14"/>
  <c r="N13" i="14"/>
  <c r="B15" i="14"/>
  <c r="L340" i="14"/>
  <c r="J338" i="14"/>
  <c r="I337" i="14"/>
  <c r="H336" i="14"/>
  <c r="L332" i="14"/>
  <c r="J330" i="14"/>
  <c r="I329" i="14"/>
  <c r="H328" i="14"/>
  <c r="L324" i="14"/>
  <c r="J322" i="14"/>
  <c r="I321" i="14"/>
  <c r="H320" i="14"/>
  <c r="L316" i="14"/>
  <c r="J314" i="14"/>
  <c r="I313" i="14"/>
  <c r="H312" i="14"/>
  <c r="L308" i="14"/>
  <c r="J306" i="14"/>
  <c r="I305" i="14"/>
  <c r="H304" i="14"/>
  <c r="L300" i="14"/>
  <c r="J298" i="14"/>
  <c r="I297" i="14"/>
  <c r="H296" i="14"/>
  <c r="L292" i="14"/>
  <c r="J290" i="14"/>
  <c r="I289" i="14"/>
  <c r="H288" i="14"/>
  <c r="L284" i="14"/>
  <c r="J282" i="14"/>
  <c r="I281" i="14"/>
  <c r="H280" i="14"/>
  <c r="L276" i="14"/>
  <c r="J274" i="14"/>
  <c r="I273" i="14"/>
  <c r="H272" i="14"/>
  <c r="L268" i="14"/>
  <c r="J266" i="14"/>
  <c r="I265" i="14"/>
  <c r="H264" i="14"/>
  <c r="L260" i="14"/>
  <c r="J258" i="14"/>
  <c r="I257" i="14"/>
  <c r="H256" i="14"/>
  <c r="L252" i="14"/>
  <c r="J250" i="14"/>
  <c r="I249" i="14"/>
  <c r="H248" i="14"/>
  <c r="L244" i="14"/>
  <c r="J242" i="14"/>
  <c r="I241" i="14"/>
  <c r="H240" i="14"/>
  <c r="L236" i="14"/>
  <c r="J234" i="14"/>
  <c r="I233" i="14"/>
  <c r="H232" i="14"/>
  <c r="L228" i="14"/>
  <c r="J226" i="14"/>
  <c r="I225" i="14"/>
  <c r="H224" i="14"/>
  <c r="L220" i="14"/>
  <c r="J218" i="14"/>
  <c r="I217" i="14"/>
  <c r="H216" i="14"/>
  <c r="L212" i="14"/>
  <c r="J210" i="14"/>
  <c r="I209" i="14"/>
  <c r="H208" i="14"/>
  <c r="L204" i="14"/>
  <c r="L200" i="14"/>
  <c r="F199" i="14"/>
  <c r="K198" i="14"/>
  <c r="K196" i="14"/>
  <c r="K192" i="14"/>
  <c r="G189" i="14"/>
  <c r="K189" i="14"/>
  <c r="L183" i="14"/>
  <c r="G182" i="14"/>
  <c r="L176" i="14"/>
  <c r="J173" i="14"/>
  <c r="K160" i="14"/>
  <c r="K158" i="14"/>
  <c r="G156" i="14"/>
  <c r="L151" i="14"/>
  <c r="I149" i="14"/>
  <c r="L147" i="14"/>
  <c r="H135" i="14"/>
  <c r="G133" i="14"/>
  <c r="K133" i="14"/>
  <c r="K129" i="14"/>
  <c r="L129" i="14"/>
  <c r="G129" i="14"/>
  <c r="K128" i="14"/>
  <c r="G128" i="14"/>
  <c r="K121" i="14"/>
  <c r="L121" i="14"/>
  <c r="G121" i="14"/>
  <c r="K120" i="14"/>
  <c r="G120" i="14"/>
  <c r="K113" i="14"/>
  <c r="L113" i="14"/>
  <c r="G113" i="14"/>
  <c r="K112" i="14"/>
  <c r="G112" i="14"/>
  <c r="K105" i="14"/>
  <c r="L105" i="14"/>
  <c r="G105" i="14"/>
  <c r="K104" i="14"/>
  <c r="G104" i="14"/>
  <c r="K97" i="14"/>
  <c r="L97" i="14"/>
  <c r="G97" i="14"/>
  <c r="K96" i="14"/>
  <c r="G96" i="14"/>
  <c r="K89" i="14"/>
  <c r="L89" i="14"/>
  <c r="G89" i="14"/>
  <c r="K88" i="14"/>
  <c r="G88" i="14"/>
  <c r="L79" i="14"/>
  <c r="K66" i="14"/>
  <c r="G66" i="14"/>
  <c r="K50" i="14"/>
  <c r="G50" i="14"/>
  <c r="K34" i="14"/>
  <c r="G34" i="14"/>
  <c r="P43" i="13"/>
  <c r="S43" i="13" s="1"/>
  <c r="G43" i="13"/>
  <c r="H43" i="13"/>
  <c r="G36" i="13"/>
  <c r="H36" i="13"/>
  <c r="H337" i="14"/>
  <c r="H329" i="14"/>
  <c r="H321" i="14"/>
  <c r="H313" i="14"/>
  <c r="H305" i="14"/>
  <c r="H297" i="14"/>
  <c r="H289" i="14"/>
  <c r="H281" i="14"/>
  <c r="H273" i="14"/>
  <c r="H265" i="14"/>
  <c r="H257" i="14"/>
  <c r="H249" i="14"/>
  <c r="H241" i="14"/>
  <c r="H233" i="14"/>
  <c r="H225" i="14"/>
  <c r="H217" i="14"/>
  <c r="H209" i="14"/>
  <c r="K200" i="14"/>
  <c r="G197" i="14"/>
  <c r="K197" i="14"/>
  <c r="K193" i="14"/>
  <c r="G193" i="14"/>
  <c r="I167" i="14"/>
  <c r="J167" i="14"/>
  <c r="F163" i="14"/>
  <c r="I163" i="14"/>
  <c r="J160" i="14"/>
  <c r="F160" i="14"/>
  <c r="F156" i="14"/>
  <c r="J156" i="14"/>
  <c r="K153" i="14"/>
  <c r="L153" i="14"/>
  <c r="G153" i="14"/>
  <c r="I143" i="14"/>
  <c r="J143" i="14"/>
  <c r="F139" i="14"/>
  <c r="I139" i="14"/>
  <c r="K136" i="14"/>
  <c r="G132" i="14"/>
  <c r="J128" i="14"/>
  <c r="F128" i="14"/>
  <c r="I127" i="14"/>
  <c r="J127" i="14"/>
  <c r="F127" i="14"/>
  <c r="J120" i="14"/>
  <c r="F120" i="14"/>
  <c r="I119" i="14"/>
  <c r="J119" i="14"/>
  <c r="F119" i="14"/>
  <c r="J112" i="14"/>
  <c r="F112" i="14"/>
  <c r="I111" i="14"/>
  <c r="J111" i="14"/>
  <c r="F111" i="14"/>
  <c r="J104" i="14"/>
  <c r="F104" i="14"/>
  <c r="I103" i="14"/>
  <c r="J103" i="14"/>
  <c r="F103" i="14"/>
  <c r="J96" i="14"/>
  <c r="F96" i="14"/>
  <c r="I95" i="14"/>
  <c r="J95" i="14"/>
  <c r="F95" i="14"/>
  <c r="J88" i="14"/>
  <c r="F88" i="14"/>
  <c r="I87" i="14"/>
  <c r="J87" i="14"/>
  <c r="F87" i="14"/>
  <c r="K79" i="14"/>
  <c r="F12" i="14"/>
  <c r="F13" i="14"/>
  <c r="P30" i="13"/>
  <c r="S30" i="13" s="1"/>
  <c r="G30" i="13"/>
  <c r="H30" i="13"/>
  <c r="F83" i="12"/>
  <c r="F75" i="12"/>
  <c r="F67" i="12"/>
  <c r="F59" i="12"/>
  <c r="F51" i="12"/>
  <c r="F35" i="12"/>
  <c r="F27" i="12"/>
  <c r="I83" i="12"/>
  <c r="I75" i="12"/>
  <c r="I67" i="12"/>
  <c r="I59" i="12"/>
  <c r="I51" i="12"/>
  <c r="I35" i="12"/>
  <c r="I27" i="12"/>
  <c r="K341" i="14"/>
  <c r="I339" i="14"/>
  <c r="G337" i="14"/>
  <c r="F336" i="14"/>
  <c r="L334" i="14"/>
  <c r="K333" i="14"/>
  <c r="I331" i="14"/>
  <c r="G329" i="14"/>
  <c r="F328" i="14"/>
  <c r="L326" i="14"/>
  <c r="K325" i="14"/>
  <c r="I323" i="14"/>
  <c r="G321" i="14"/>
  <c r="F320" i="14"/>
  <c r="L318" i="14"/>
  <c r="K317" i="14"/>
  <c r="I315" i="14"/>
  <c r="G313" i="14"/>
  <c r="F312" i="14"/>
  <c r="L310" i="14"/>
  <c r="K309" i="14"/>
  <c r="I307" i="14"/>
  <c r="G305" i="14"/>
  <c r="F304" i="14"/>
  <c r="L302" i="14"/>
  <c r="K301" i="14"/>
  <c r="I299" i="14"/>
  <c r="G297" i="14"/>
  <c r="F296" i="14"/>
  <c r="L294" i="14"/>
  <c r="K293" i="14"/>
  <c r="I291" i="14"/>
  <c r="G289" i="14"/>
  <c r="F288" i="14"/>
  <c r="L286" i="14"/>
  <c r="K285" i="14"/>
  <c r="I283" i="14"/>
  <c r="G281" i="14"/>
  <c r="F280" i="14"/>
  <c r="L278" i="14"/>
  <c r="K277" i="14"/>
  <c r="I275" i="14"/>
  <c r="G273" i="14"/>
  <c r="F272" i="14"/>
  <c r="L270" i="14"/>
  <c r="K269" i="14"/>
  <c r="I267" i="14"/>
  <c r="G265" i="14"/>
  <c r="F264" i="14"/>
  <c r="L262" i="14"/>
  <c r="K261" i="14"/>
  <c r="I259" i="14"/>
  <c r="G257" i="14"/>
  <c r="F256" i="14"/>
  <c r="L254" i="14"/>
  <c r="K253" i="14"/>
  <c r="I251" i="14"/>
  <c r="G249" i="14"/>
  <c r="F248" i="14"/>
  <c r="L246" i="14"/>
  <c r="K245" i="14"/>
  <c r="I243" i="14"/>
  <c r="G241" i="14"/>
  <c r="F240" i="14"/>
  <c r="L238" i="14"/>
  <c r="K237" i="14"/>
  <c r="I235" i="14"/>
  <c r="G233" i="14"/>
  <c r="F232" i="14"/>
  <c r="L230" i="14"/>
  <c r="K229" i="14"/>
  <c r="I227" i="14"/>
  <c r="G225" i="14"/>
  <c r="F224" i="14"/>
  <c r="L222" i="14"/>
  <c r="K221" i="14"/>
  <c r="I219" i="14"/>
  <c r="G217" i="14"/>
  <c r="F216" i="14"/>
  <c r="L214" i="14"/>
  <c r="K213" i="14"/>
  <c r="I211" i="14"/>
  <c r="G209" i="14"/>
  <c r="F208" i="14"/>
  <c r="L206" i="14"/>
  <c r="K205" i="14"/>
  <c r="I203" i="14"/>
  <c r="K201" i="14"/>
  <c r="G201" i="14"/>
  <c r="I200" i="14"/>
  <c r="L195" i="14"/>
  <c r="L191" i="14"/>
  <c r="G190" i="14"/>
  <c r="L185" i="14"/>
  <c r="J183" i="14"/>
  <c r="J181" i="14"/>
  <c r="F180" i="14"/>
  <c r="J180" i="14"/>
  <c r="K177" i="14"/>
  <c r="L177" i="14"/>
  <c r="G177" i="14"/>
  <c r="K175" i="14"/>
  <c r="F173" i="14"/>
  <c r="I172" i="14"/>
  <c r="K171" i="14"/>
  <c r="J165" i="14"/>
  <c r="L164" i="14"/>
  <c r="G149" i="14"/>
  <c r="K149" i="14"/>
  <c r="J147" i="14"/>
  <c r="J141" i="14"/>
  <c r="L140" i="14"/>
  <c r="J136" i="14"/>
  <c r="F136" i="14"/>
  <c r="F132" i="14"/>
  <c r="J132" i="14"/>
  <c r="L70" i="14"/>
  <c r="G70" i="14"/>
  <c r="L54" i="14"/>
  <c r="G54" i="14"/>
  <c r="L38" i="14"/>
  <c r="G38" i="14"/>
  <c r="P38" i="13"/>
  <c r="S38" i="13" s="1"/>
  <c r="G38" i="13"/>
  <c r="H38" i="13"/>
  <c r="P29" i="13"/>
  <c r="S29" i="13" s="1"/>
  <c r="G29" i="13"/>
  <c r="H29" i="13"/>
  <c r="G94" i="7"/>
  <c r="I94" i="7"/>
  <c r="G62" i="7"/>
  <c r="I62" i="7"/>
  <c r="G51" i="7"/>
  <c r="I51" i="7"/>
  <c r="G46" i="7"/>
  <c r="H79" i="12"/>
  <c r="H71" i="12"/>
  <c r="H63" i="12"/>
  <c r="H47" i="12"/>
  <c r="H39" i="12"/>
  <c r="J341" i="14"/>
  <c r="G338" i="14"/>
  <c r="K334" i="14"/>
  <c r="J333" i="14"/>
  <c r="G330" i="14"/>
  <c r="K326" i="14"/>
  <c r="J325" i="14"/>
  <c r="G322" i="14"/>
  <c r="K318" i="14"/>
  <c r="J317" i="14"/>
  <c r="G314" i="14"/>
  <c r="K310" i="14"/>
  <c r="J309" i="14"/>
  <c r="G306" i="14"/>
  <c r="K302" i="14"/>
  <c r="J301" i="14"/>
  <c r="G298" i="14"/>
  <c r="K294" i="14"/>
  <c r="J293" i="14"/>
  <c r="G290" i="14"/>
  <c r="K286" i="14"/>
  <c r="J285" i="14"/>
  <c r="G282" i="14"/>
  <c r="K278" i="14"/>
  <c r="J277" i="14"/>
  <c r="G274" i="14"/>
  <c r="K270" i="14"/>
  <c r="J269" i="14"/>
  <c r="G266" i="14"/>
  <c r="K262" i="14"/>
  <c r="J261" i="14"/>
  <c r="G258" i="14"/>
  <c r="K254" i="14"/>
  <c r="J253" i="14"/>
  <c r="G250" i="14"/>
  <c r="K246" i="14"/>
  <c r="J245" i="14"/>
  <c r="G242" i="14"/>
  <c r="K238" i="14"/>
  <c r="J237" i="14"/>
  <c r="G234" i="14"/>
  <c r="K230" i="14"/>
  <c r="J229" i="14"/>
  <c r="G226" i="14"/>
  <c r="K222" i="14"/>
  <c r="J221" i="14"/>
  <c r="G218" i="14"/>
  <c r="K214" i="14"/>
  <c r="J213" i="14"/>
  <c r="G210" i="14"/>
  <c r="K206" i="14"/>
  <c r="J205" i="14"/>
  <c r="G202" i="14"/>
  <c r="G198" i="14"/>
  <c r="K195" i="14"/>
  <c r="G194" i="14"/>
  <c r="K191" i="14"/>
  <c r="L189" i="14"/>
  <c r="J184" i="14"/>
  <c r="F184" i="14"/>
  <c r="H183" i="14"/>
  <c r="H175" i="14"/>
  <c r="G173" i="14"/>
  <c r="K173" i="14"/>
  <c r="J171" i="14"/>
  <c r="I168" i="14"/>
  <c r="L167" i="14"/>
  <c r="I165" i="14"/>
  <c r="L163" i="14"/>
  <c r="I159" i="14"/>
  <c r="J159" i="14"/>
  <c r="G158" i="14"/>
  <c r="L157" i="14"/>
  <c r="F155" i="14"/>
  <c r="I155" i="14"/>
  <c r="K152" i="14"/>
  <c r="G148" i="14"/>
  <c r="I144" i="14"/>
  <c r="L143" i="14"/>
  <c r="I141" i="14"/>
  <c r="L139" i="14"/>
  <c r="G125" i="14"/>
  <c r="K125" i="14"/>
  <c r="L125" i="14"/>
  <c r="G124" i="14"/>
  <c r="K124" i="14"/>
  <c r="G117" i="14"/>
  <c r="K117" i="14"/>
  <c r="L117" i="14"/>
  <c r="G116" i="14"/>
  <c r="K116" i="14"/>
  <c r="G109" i="14"/>
  <c r="K109" i="14"/>
  <c r="L109" i="14"/>
  <c r="G108" i="14"/>
  <c r="K108" i="14"/>
  <c r="G101" i="14"/>
  <c r="K101" i="14"/>
  <c r="L101" i="14"/>
  <c r="G100" i="14"/>
  <c r="K100" i="14"/>
  <c r="G93" i="14"/>
  <c r="K93" i="14"/>
  <c r="L93" i="14"/>
  <c r="G92" i="14"/>
  <c r="K92" i="14"/>
  <c r="G85" i="14"/>
  <c r="K85" i="14"/>
  <c r="L85" i="14"/>
  <c r="G84" i="14"/>
  <c r="K84" i="14"/>
  <c r="K12" i="14"/>
  <c r="K13" i="14"/>
  <c r="J12" i="14"/>
  <c r="J13" i="14"/>
  <c r="V54" i="9"/>
  <c r="G55" i="9"/>
  <c r="N55" i="9"/>
  <c r="L197" i="14"/>
  <c r="J195" i="14"/>
  <c r="L193" i="14"/>
  <c r="J191" i="14"/>
  <c r="J189" i="14"/>
  <c r="F188" i="14"/>
  <c r="J188" i="14"/>
  <c r="L180" i="14"/>
  <c r="F179" i="14"/>
  <c r="I179" i="14"/>
  <c r="K176" i="14"/>
  <c r="K174" i="14"/>
  <c r="G172" i="14"/>
  <c r="K169" i="14"/>
  <c r="L169" i="14"/>
  <c r="G169" i="14"/>
  <c r="K167" i="14"/>
  <c r="K163" i="14"/>
  <c r="L160" i="14"/>
  <c r="L156" i="14"/>
  <c r="J152" i="14"/>
  <c r="F152" i="14"/>
  <c r="F148" i="14"/>
  <c r="J148" i="14"/>
  <c r="K145" i="14"/>
  <c r="L145" i="14"/>
  <c r="G145" i="14"/>
  <c r="K143" i="14"/>
  <c r="K139" i="14"/>
  <c r="I135" i="14"/>
  <c r="J135" i="14"/>
  <c r="L133" i="14"/>
  <c r="F131" i="14"/>
  <c r="I131" i="14"/>
  <c r="L127" i="14"/>
  <c r="F124" i="14"/>
  <c r="J124" i="14"/>
  <c r="F123" i="14"/>
  <c r="I123" i="14"/>
  <c r="J123" i="14"/>
  <c r="L119" i="14"/>
  <c r="F116" i="14"/>
  <c r="J116" i="14"/>
  <c r="F115" i="14"/>
  <c r="I115" i="14"/>
  <c r="J115" i="14"/>
  <c r="L111" i="14"/>
  <c r="F108" i="14"/>
  <c r="J108" i="14"/>
  <c r="F107" i="14"/>
  <c r="I107" i="14"/>
  <c r="J107" i="14"/>
  <c r="L103" i="14"/>
  <c r="F100" i="14"/>
  <c r="J100" i="14"/>
  <c r="F99" i="14"/>
  <c r="I99" i="14"/>
  <c r="J99" i="14"/>
  <c r="L95" i="14"/>
  <c r="F92" i="14"/>
  <c r="J92" i="14"/>
  <c r="F91" i="14"/>
  <c r="I91" i="14"/>
  <c r="J91" i="14"/>
  <c r="L87" i="14"/>
  <c r="F84" i="14"/>
  <c r="J84" i="14"/>
  <c r="F83" i="14"/>
  <c r="I83" i="14"/>
  <c r="J83" i="14"/>
  <c r="L76" i="14"/>
  <c r="G76" i="14"/>
  <c r="K76" i="14"/>
  <c r="K75" i="14"/>
  <c r="F75" i="14"/>
  <c r="I75" i="14"/>
  <c r="J75" i="14"/>
  <c r="G74" i="14"/>
  <c r="K58" i="14"/>
  <c r="G58" i="14"/>
  <c r="K42" i="14"/>
  <c r="G42" i="14"/>
  <c r="P41" i="13"/>
  <c r="S41" i="13" s="1"/>
  <c r="F196" i="14"/>
  <c r="J196" i="14"/>
  <c r="H195" i="14"/>
  <c r="J192" i="14"/>
  <c r="F192" i="14"/>
  <c r="H191" i="14"/>
  <c r="I189" i="14"/>
  <c r="K180" i="14"/>
  <c r="J176" i="14"/>
  <c r="F176" i="14"/>
  <c r="F172" i="14"/>
  <c r="J172" i="14"/>
  <c r="H167" i="14"/>
  <c r="G165" i="14"/>
  <c r="K165" i="14"/>
  <c r="J163" i="14"/>
  <c r="I160" i="14"/>
  <c r="K156" i="14"/>
  <c r="H143" i="14"/>
  <c r="G141" i="14"/>
  <c r="K141" i="14"/>
  <c r="J139" i="14"/>
  <c r="L136" i="14"/>
  <c r="J133" i="14"/>
  <c r="L132" i="14"/>
  <c r="L128" i="14"/>
  <c r="K127" i="14"/>
  <c r="L120" i="14"/>
  <c r="K119" i="14"/>
  <c r="K80" i="14"/>
  <c r="G80" i="14"/>
  <c r="I79" i="14"/>
  <c r="J79" i="14"/>
  <c r="F79" i="14"/>
  <c r="O12" i="14"/>
  <c r="O13" i="14"/>
  <c r="G91" i="13"/>
  <c r="K91" i="13"/>
  <c r="P91" i="13"/>
  <c r="V88" i="9"/>
  <c r="G89" i="9"/>
  <c r="I89" i="9"/>
  <c r="F79" i="12"/>
  <c r="F71" i="12"/>
  <c r="F63" i="12"/>
  <c r="F47" i="12"/>
  <c r="F39" i="12"/>
  <c r="J200" i="14"/>
  <c r="F200" i="14"/>
  <c r="L188" i="14"/>
  <c r="G181" i="14"/>
  <c r="K181" i="14"/>
  <c r="L179" i="14"/>
  <c r="K168" i="14"/>
  <c r="G164" i="14"/>
  <c r="H163" i="14"/>
  <c r="K161" i="14"/>
  <c r="L161" i="14"/>
  <c r="G161" i="14"/>
  <c r="H160" i="14"/>
  <c r="I156" i="14"/>
  <c r="I151" i="14"/>
  <c r="J151" i="14"/>
  <c r="F147" i="14"/>
  <c r="I147" i="14"/>
  <c r="K144" i="14"/>
  <c r="G140" i="14"/>
  <c r="H139" i="14"/>
  <c r="L135" i="14"/>
  <c r="I133" i="14"/>
  <c r="K132" i="14"/>
  <c r="L131" i="14"/>
  <c r="I128" i="14"/>
  <c r="H127" i="14"/>
  <c r="I120" i="14"/>
  <c r="H119" i="14"/>
  <c r="I112" i="14"/>
  <c r="H111" i="14"/>
  <c r="I104" i="14"/>
  <c r="H103" i="14"/>
  <c r="I96" i="14"/>
  <c r="H95" i="14"/>
  <c r="I88" i="14"/>
  <c r="H87" i="14"/>
  <c r="H80" i="14"/>
  <c r="J80" i="14"/>
  <c r="F80" i="14"/>
  <c r="E13" i="14"/>
  <c r="E12" i="14"/>
  <c r="L62" i="14"/>
  <c r="G62" i="14"/>
  <c r="L46" i="14"/>
  <c r="G46" i="14"/>
  <c r="L30" i="14"/>
  <c r="G30" i="14"/>
  <c r="H12" i="14"/>
  <c r="H13" i="14"/>
  <c r="G40" i="13"/>
  <c r="H40" i="13"/>
  <c r="P40" i="13"/>
  <c r="S40" i="13" s="1"/>
  <c r="G32" i="13"/>
  <c r="H32" i="13"/>
  <c r="P32" i="13"/>
  <c r="S32" i="13" s="1"/>
  <c r="L77" i="14"/>
  <c r="K72" i="14"/>
  <c r="K64" i="14"/>
  <c r="K56" i="14"/>
  <c r="K48" i="14"/>
  <c r="K40" i="14"/>
  <c r="K32" i="14"/>
  <c r="K24" i="14"/>
  <c r="G12" i="14"/>
  <c r="J68" i="14"/>
  <c r="J60" i="14"/>
  <c r="J52" i="14"/>
  <c r="J44" i="14"/>
  <c r="J36" i="14"/>
  <c r="J28" i="14"/>
  <c r="G35" i="13"/>
  <c r="H35" i="13"/>
  <c r="P104" i="13"/>
  <c r="S104" i="13" s="1"/>
  <c r="G104" i="13"/>
  <c r="K104" i="13"/>
  <c r="Y33" i="8"/>
  <c r="P93" i="13"/>
  <c r="S93" i="13" s="1"/>
  <c r="G93" i="13"/>
  <c r="K93" i="13"/>
  <c r="G51" i="13"/>
  <c r="J51" i="13"/>
  <c r="P51" i="13"/>
  <c r="G44" i="13"/>
  <c r="H44" i="13"/>
  <c r="P44" i="13"/>
  <c r="S44" i="13"/>
  <c r="G59" i="9"/>
  <c r="N59" i="9"/>
  <c r="V58" i="9"/>
  <c r="V56" i="9"/>
  <c r="G57" i="9"/>
  <c r="N57" i="9"/>
  <c r="G52" i="9"/>
  <c r="N52" i="9"/>
  <c r="V51" i="9"/>
  <c r="V68" i="9"/>
  <c r="G69" i="9"/>
  <c r="N69" i="9"/>
  <c r="V46" i="9"/>
  <c r="G47" i="9"/>
  <c r="N47" i="9"/>
  <c r="G85" i="7"/>
  <c r="I85" i="7"/>
  <c r="G69" i="7"/>
  <c r="I69" i="7"/>
  <c r="G53" i="7"/>
  <c r="I53" i="7"/>
  <c r="G67" i="13"/>
  <c r="K67" i="13"/>
  <c r="P67" i="13"/>
  <c r="G109" i="13"/>
  <c r="K109" i="13"/>
  <c r="P109" i="13"/>
  <c r="S109" i="13"/>
  <c r="BI22" i="16"/>
  <c r="BH22" i="16"/>
  <c r="BG22" i="16"/>
  <c r="BF22" i="16"/>
  <c r="BE22" i="16"/>
  <c r="BD22" i="16"/>
  <c r="BC22" i="16"/>
  <c r="BJ64" i="16"/>
  <c r="K77" i="14"/>
  <c r="J76" i="14"/>
  <c r="L68" i="14"/>
  <c r="L60" i="14"/>
  <c r="L52" i="14"/>
  <c r="L44" i="14"/>
  <c r="L36" i="14"/>
  <c r="L28" i="14"/>
  <c r="G26" i="14"/>
  <c r="G22" i="14"/>
  <c r="F68" i="14"/>
  <c r="F60" i="14"/>
  <c r="F52" i="14"/>
  <c r="F44" i="14"/>
  <c r="F36" i="14"/>
  <c r="F28" i="14"/>
  <c r="I72" i="14"/>
  <c r="I64" i="14"/>
  <c r="I56" i="14"/>
  <c r="I48" i="14"/>
  <c r="I40" i="14"/>
  <c r="I32" i="14"/>
  <c r="I24" i="14"/>
  <c r="H72" i="14"/>
  <c r="H68" i="14"/>
  <c r="H64" i="14"/>
  <c r="H60" i="14"/>
  <c r="H56" i="14"/>
  <c r="H52" i="14"/>
  <c r="H48" i="14"/>
  <c r="H44" i="14"/>
  <c r="H40" i="14"/>
  <c r="H36" i="14"/>
  <c r="H32" i="14"/>
  <c r="H28" i="14"/>
  <c r="H24" i="14"/>
  <c r="P24" i="13"/>
  <c r="S24" i="13" s="1"/>
  <c r="G22" i="13"/>
  <c r="H22" i="13"/>
  <c r="X33" i="8"/>
  <c r="G65" i="13"/>
  <c r="K65" i="13"/>
  <c r="G108" i="9"/>
  <c r="V107" i="9"/>
  <c r="G107" i="9"/>
  <c r="N107" i="9"/>
  <c r="V106" i="9"/>
  <c r="V45" i="9"/>
  <c r="G46" i="9"/>
  <c r="G52" i="7"/>
  <c r="I52" i="7"/>
  <c r="G48" i="7"/>
  <c r="I48" i="7"/>
  <c r="G84" i="13"/>
  <c r="K84" i="13"/>
  <c r="P84" i="13"/>
  <c r="Y32" i="8"/>
  <c r="Y27" i="8"/>
  <c r="Y35" i="8"/>
  <c r="Y28" i="8"/>
  <c r="P30" i="8"/>
  <c r="R30" i="8" s="1"/>
  <c r="Y34" i="8"/>
  <c r="Y29" i="8"/>
  <c r="P29" i="8"/>
  <c r="R29" i="8" s="1"/>
  <c r="G95" i="13"/>
  <c r="J95" i="13"/>
  <c r="P95" i="13"/>
  <c r="P53" i="13"/>
  <c r="S53" i="13"/>
  <c r="G53" i="13"/>
  <c r="J53" i="13"/>
  <c r="P46" i="13"/>
  <c r="G46" i="13"/>
  <c r="J46" i="13"/>
  <c r="G91" i="9"/>
  <c r="V90" i="9"/>
  <c r="V55" i="9"/>
  <c r="G56" i="9"/>
  <c r="N56" i="9"/>
  <c r="P27" i="9"/>
  <c r="R27" i="9"/>
  <c r="P45" i="9"/>
  <c r="R45" i="9" s="1"/>
  <c r="P50" i="9"/>
  <c r="R50" i="9" s="1"/>
  <c r="P54" i="9"/>
  <c r="R54" i="9" s="1"/>
  <c r="P58" i="9"/>
  <c r="R58" i="9" s="1"/>
  <c r="P68" i="9"/>
  <c r="R68" i="9" s="1"/>
  <c r="P86" i="9"/>
  <c r="R86" i="9"/>
  <c r="U90" i="9"/>
  <c r="X27" i="9"/>
  <c r="U46" i="9"/>
  <c r="U51" i="9"/>
  <c r="U55" i="9"/>
  <c r="U60" i="9"/>
  <c r="U69" i="9"/>
  <c r="P85" i="9"/>
  <c r="R85" i="9" s="1"/>
  <c r="U88" i="9"/>
  <c r="Y27" i="9"/>
  <c r="P48" i="9"/>
  <c r="R48" i="9" s="1"/>
  <c r="P53" i="9"/>
  <c r="P57" i="9"/>
  <c r="P62" i="9"/>
  <c r="R62" i="9" s="1"/>
  <c r="P71" i="9"/>
  <c r="U87" i="9"/>
  <c r="P107" i="9"/>
  <c r="R107" i="9" s="1"/>
  <c r="P47" i="9"/>
  <c r="R47" i="9" s="1"/>
  <c r="P52" i="9"/>
  <c r="R52" i="9"/>
  <c r="P56" i="9"/>
  <c r="R56" i="9" s="1"/>
  <c r="P61" i="9"/>
  <c r="R61" i="9"/>
  <c r="P70" i="9"/>
  <c r="U85" i="9"/>
  <c r="P105" i="9"/>
  <c r="R105" i="9"/>
  <c r="P46" i="9"/>
  <c r="R46" i="9" s="1"/>
  <c r="P51" i="9"/>
  <c r="R51" i="9" s="1"/>
  <c r="P55" i="9"/>
  <c r="R55" i="9" s="1"/>
  <c r="P60" i="9"/>
  <c r="R60" i="9" s="1"/>
  <c r="P69" i="9"/>
  <c r="P88" i="9"/>
  <c r="R88" i="9"/>
  <c r="U106" i="9"/>
  <c r="U47" i="9"/>
  <c r="U52" i="9"/>
  <c r="U56" i="9"/>
  <c r="U61" i="9"/>
  <c r="U70" i="9"/>
  <c r="P87" i="9"/>
  <c r="R87" i="9"/>
  <c r="U105" i="9"/>
  <c r="G95" i="7"/>
  <c r="I95" i="7"/>
  <c r="BB30" i="16"/>
  <c r="BA30" i="16"/>
  <c r="AZ30" i="16"/>
  <c r="AX30" i="16"/>
  <c r="G88" i="13"/>
  <c r="K88" i="13"/>
  <c r="P88" i="13"/>
  <c r="K113" i="13"/>
  <c r="P89" i="13"/>
  <c r="S89" i="13" s="1"/>
  <c r="G89" i="13"/>
  <c r="K89" i="13"/>
  <c r="C12" i="14"/>
  <c r="L73" i="14"/>
  <c r="L65" i="14"/>
  <c r="L57" i="14"/>
  <c r="L49" i="14"/>
  <c r="L33" i="14"/>
  <c r="L25" i="14"/>
  <c r="K68" i="14"/>
  <c r="K60" i="14"/>
  <c r="K52" i="14"/>
  <c r="K44" i="14"/>
  <c r="K36" i="14"/>
  <c r="K28" i="14"/>
  <c r="J72" i="14"/>
  <c r="J64" i="14"/>
  <c r="J56" i="14"/>
  <c r="J48" i="14"/>
  <c r="J40" i="14"/>
  <c r="J32" i="14"/>
  <c r="J24" i="14"/>
  <c r="G39" i="13"/>
  <c r="H39" i="13"/>
  <c r="G34" i="13"/>
  <c r="H34" i="13"/>
  <c r="P105" i="13"/>
  <c r="S105" i="13" s="1"/>
  <c r="Y30" i="8"/>
  <c r="G108" i="13"/>
  <c r="J108" i="13"/>
  <c r="P108" i="13"/>
  <c r="S108" i="13" s="1"/>
  <c r="G106" i="13"/>
  <c r="J106" i="13"/>
  <c r="P106" i="13"/>
  <c r="G99" i="13"/>
  <c r="K99" i="13"/>
  <c r="P99" i="13"/>
  <c r="S99" i="13" s="1"/>
  <c r="P90" i="13"/>
  <c r="S90" i="13" s="1"/>
  <c r="G90" i="13"/>
  <c r="J90" i="13"/>
  <c r="P64" i="13"/>
  <c r="S64" i="13" s="1"/>
  <c r="G64" i="13"/>
  <c r="J64" i="13"/>
  <c r="G57" i="13"/>
  <c r="J57" i="13"/>
  <c r="P57" i="13"/>
  <c r="S57" i="13" s="1"/>
  <c r="G55" i="13"/>
  <c r="J55" i="13"/>
  <c r="P55" i="13"/>
  <c r="G48" i="13"/>
  <c r="J48" i="13"/>
  <c r="P48" i="13"/>
  <c r="S48" i="13" s="1"/>
  <c r="U68" i="9"/>
  <c r="U58" i="9"/>
  <c r="U54" i="9"/>
  <c r="U50" i="9"/>
  <c r="U45" i="9"/>
  <c r="G53" i="9"/>
  <c r="N53" i="9"/>
  <c r="G61" i="9"/>
  <c r="N61" i="9"/>
  <c r="V60" i="9"/>
  <c r="G93" i="7"/>
  <c r="I93" i="7"/>
  <c r="G61" i="7"/>
  <c r="I61" i="7"/>
  <c r="P129" i="13"/>
  <c r="S129" i="13" s="1"/>
  <c r="P121" i="13"/>
  <c r="S121" i="13" s="1"/>
  <c r="G121" i="13"/>
  <c r="BB9" i="16"/>
  <c r="BA9" i="16"/>
  <c r="BJ58" i="16"/>
  <c r="L72" i="14"/>
  <c r="L64" i="14"/>
  <c r="L56" i="14"/>
  <c r="L48" i="14"/>
  <c r="L40" i="14"/>
  <c r="L32" i="14"/>
  <c r="L24" i="14"/>
  <c r="H66" i="14"/>
  <c r="H50" i="14"/>
  <c r="H42" i="14"/>
  <c r="G31" i="13"/>
  <c r="H31" i="13"/>
  <c r="P23" i="13"/>
  <c r="S23" i="13" s="1"/>
  <c r="G21" i="13"/>
  <c r="H21" i="13"/>
  <c r="P76" i="13"/>
  <c r="S76" i="13" s="1"/>
  <c r="G76" i="13"/>
  <c r="K76" i="13"/>
  <c r="P21" i="8"/>
  <c r="R21" i="8" s="1"/>
  <c r="G92" i="13"/>
  <c r="J92" i="13"/>
  <c r="V70" i="9"/>
  <c r="G71" i="9"/>
  <c r="N71" i="9"/>
  <c r="G88" i="7"/>
  <c r="I88" i="7"/>
  <c r="G60" i="7"/>
  <c r="I60" i="7"/>
  <c r="G69" i="13"/>
  <c r="K69" i="13"/>
  <c r="P69" i="13"/>
  <c r="BB26" i="16"/>
  <c r="BA26" i="16"/>
  <c r="K26" i="14"/>
  <c r="G75" i="13"/>
  <c r="J75" i="13"/>
  <c r="P75" i="13"/>
  <c r="S75" i="13" s="1"/>
  <c r="G71" i="13"/>
  <c r="J71" i="13"/>
  <c r="P71" i="13"/>
  <c r="G70" i="13"/>
  <c r="J70" i="13"/>
  <c r="P70" i="13"/>
  <c r="S70" i="13" s="1"/>
  <c r="G63" i="13"/>
  <c r="K63" i="13"/>
  <c r="P63" i="13"/>
  <c r="S63" i="13" s="1"/>
  <c r="G61" i="13"/>
  <c r="K61" i="13"/>
  <c r="P61" i="13"/>
  <c r="S61" i="13" s="1"/>
  <c r="P52" i="13"/>
  <c r="S52" i="13"/>
  <c r="G52" i="13"/>
  <c r="J52" i="13"/>
  <c r="P45" i="13"/>
  <c r="S45" i="13"/>
  <c r="G45" i="13"/>
  <c r="J45" i="13"/>
  <c r="P106" i="9"/>
  <c r="U71" i="9"/>
  <c r="U62" i="9"/>
  <c r="U57" i="9"/>
  <c r="U53" i="9"/>
  <c r="U48" i="9"/>
  <c r="U27" i="9"/>
  <c r="V47" i="9"/>
  <c r="G48" i="9"/>
  <c r="N48" i="9"/>
  <c r="G87" i="7"/>
  <c r="I87" i="7"/>
  <c r="G71" i="7"/>
  <c r="I71" i="7"/>
  <c r="G55" i="7"/>
  <c r="I55" i="7"/>
  <c r="G104" i="7"/>
  <c r="I104" i="7"/>
  <c r="S97" i="13"/>
  <c r="K97" i="13"/>
  <c r="BI3" i="16"/>
  <c r="BH3" i="16"/>
  <c r="BG3" i="16"/>
  <c r="BF3" i="16"/>
  <c r="BE3" i="16"/>
  <c r="BD3" i="16"/>
  <c r="BC3" i="16"/>
  <c r="BI13" i="16"/>
  <c r="BH13" i="16"/>
  <c r="P122" i="13"/>
  <c r="S122" i="13" s="1"/>
  <c r="V62" i="9"/>
  <c r="G63" i="9"/>
  <c r="G86" i="7"/>
  <c r="I86" i="7"/>
  <c r="G80" i="13"/>
  <c r="K80" i="13"/>
  <c r="P80" i="13"/>
  <c r="G116" i="13"/>
  <c r="K116" i="13"/>
  <c r="P116" i="13"/>
  <c r="S116" i="13" s="1"/>
  <c r="BB34" i="16"/>
  <c r="BA34" i="16"/>
  <c r="P94" i="13"/>
  <c r="S94" i="13" s="1"/>
  <c r="BK42" i="16"/>
  <c r="BJ42" i="16"/>
  <c r="BI42" i="16"/>
  <c r="BH42" i="16"/>
  <c r="BG42" i="16"/>
  <c r="BF42" i="16"/>
  <c r="BE42" i="16"/>
  <c r="BD42" i="16"/>
  <c r="BC42" i="16"/>
  <c r="BK91" i="16"/>
  <c r="BJ91" i="16"/>
  <c r="BI91" i="16"/>
  <c r="BH91" i="16"/>
  <c r="BG91" i="16"/>
  <c r="BF91" i="16"/>
  <c r="BE91" i="16"/>
  <c r="BD91" i="16"/>
  <c r="BC91" i="16"/>
  <c r="BK107" i="16"/>
  <c r="BJ107" i="16"/>
  <c r="BI107" i="16"/>
  <c r="BH107" i="16"/>
  <c r="BG107" i="16"/>
  <c r="BF107" i="16"/>
  <c r="BE107" i="16"/>
  <c r="BD107" i="16"/>
  <c r="BC107" i="16"/>
  <c r="BA157" i="16"/>
  <c r="AZ157" i="16"/>
  <c r="AX157" i="16"/>
  <c r="BB157" i="16"/>
  <c r="BF147" i="16"/>
  <c r="BE147" i="16"/>
  <c r="BD147" i="16"/>
  <c r="BC147" i="16"/>
  <c r="E12" i="17"/>
  <c r="P59" i="13"/>
  <c r="S59" i="13" s="1"/>
  <c r="V71" i="9"/>
  <c r="V57" i="9"/>
  <c r="V53" i="9"/>
  <c r="V48" i="9"/>
  <c r="G106" i="9"/>
  <c r="N106" i="9"/>
  <c r="G70" i="9"/>
  <c r="N70" i="9"/>
  <c r="P128" i="13"/>
  <c r="S128" i="13" s="1"/>
  <c r="BK3" i="16"/>
  <c r="BJ3" i="16"/>
  <c r="BG7" i="16"/>
  <c r="BF7" i="16"/>
  <c r="BE7" i="16"/>
  <c r="BD7" i="16"/>
  <c r="BC7" i="16"/>
  <c r="BJ10" i="16"/>
  <c r="BI10" i="16"/>
  <c r="BH10" i="16"/>
  <c r="BG10" i="16"/>
  <c r="BF10" i="16"/>
  <c r="BE10" i="16"/>
  <c r="BD10" i="16"/>
  <c r="BC10" i="16"/>
  <c r="BK12" i="16"/>
  <c r="BJ12" i="16"/>
  <c r="BI12" i="16"/>
  <c r="BH12" i="16"/>
  <c r="BG12" i="16"/>
  <c r="BF12" i="16"/>
  <c r="BE12" i="16"/>
  <c r="BD12" i="16"/>
  <c r="BC12" i="16"/>
  <c r="BG19" i="16"/>
  <c r="BF19" i="16"/>
  <c r="BE19" i="16"/>
  <c r="BD19" i="16"/>
  <c r="BC19" i="16"/>
  <c r="BJ21" i="16"/>
  <c r="BI21" i="16"/>
  <c r="BH21" i="16"/>
  <c r="BG21" i="16"/>
  <c r="BF21" i="16"/>
  <c r="BE21" i="16"/>
  <c r="BD21" i="16"/>
  <c r="BC21" i="16"/>
  <c r="BJ25" i="16"/>
  <c r="BI25" i="16"/>
  <c r="BH25" i="16"/>
  <c r="BG25" i="16"/>
  <c r="BF25" i="16"/>
  <c r="BE25" i="16"/>
  <c r="BD25" i="16"/>
  <c r="BC25" i="16"/>
  <c r="BF31" i="16"/>
  <c r="BE31" i="16"/>
  <c r="BD31" i="16"/>
  <c r="BC31" i="16"/>
  <c r="BI37" i="16"/>
  <c r="BH37" i="16"/>
  <c r="BG37" i="16"/>
  <c r="BF37" i="16"/>
  <c r="BE37" i="16"/>
  <c r="BD37" i="16"/>
  <c r="BC37" i="16"/>
  <c r="BJ53" i="16"/>
  <c r="BK55" i="16"/>
  <c r="BJ55" i="16"/>
  <c r="BI55" i="16"/>
  <c r="BH55" i="16"/>
  <c r="BG55" i="16"/>
  <c r="BF55" i="16"/>
  <c r="BE55" i="16"/>
  <c r="BD55" i="16"/>
  <c r="BC55" i="16"/>
  <c r="BK56" i="16"/>
  <c r="BJ56" i="16"/>
  <c r="BI56" i="16"/>
  <c r="BH56" i="16"/>
  <c r="BG56" i="16"/>
  <c r="BF56" i="16"/>
  <c r="BE56" i="16"/>
  <c r="BD56" i="16"/>
  <c r="BC56" i="16"/>
  <c r="BI64" i="16"/>
  <c r="BK73" i="16"/>
  <c r="BJ73" i="16"/>
  <c r="BI73" i="16"/>
  <c r="BH73" i="16"/>
  <c r="BG73" i="16"/>
  <c r="BF73" i="16"/>
  <c r="BE73" i="16"/>
  <c r="BD73" i="16"/>
  <c r="BC73" i="16"/>
  <c r="BI76" i="16"/>
  <c r="BK77" i="16"/>
  <c r="BJ77" i="16"/>
  <c r="BI77" i="16"/>
  <c r="BH77" i="16"/>
  <c r="BG77" i="16"/>
  <c r="BF77" i="16"/>
  <c r="BE77" i="16"/>
  <c r="BD77" i="16"/>
  <c r="BC77" i="16"/>
  <c r="BK79" i="16"/>
  <c r="BJ79" i="16"/>
  <c r="BI79" i="16"/>
  <c r="BH79" i="16"/>
  <c r="BG79" i="16"/>
  <c r="BF79" i="16"/>
  <c r="BE79" i="16"/>
  <c r="BD79" i="16"/>
  <c r="BC79" i="16"/>
  <c r="BA133" i="16"/>
  <c r="AZ133" i="16"/>
  <c r="AX133" i="16"/>
  <c r="BB133" i="16"/>
  <c r="BF123" i="16"/>
  <c r="BE123" i="16"/>
  <c r="BD123" i="16"/>
  <c r="BC123" i="16"/>
  <c r="BK2" i="16"/>
  <c r="BJ2" i="16"/>
  <c r="BI2" i="16"/>
  <c r="BH2" i="16"/>
  <c r="BG2" i="16"/>
  <c r="BF2" i="16"/>
  <c r="BE2" i="16"/>
  <c r="BD2" i="16"/>
  <c r="BC2" i="16"/>
  <c r="BK10" i="16"/>
  <c r="BK11" i="16"/>
  <c r="BJ11" i="16"/>
  <c r="BI11" i="16"/>
  <c r="BH11" i="16"/>
  <c r="BG11" i="16"/>
  <c r="BF11" i="16"/>
  <c r="BE11" i="16"/>
  <c r="BD11" i="16"/>
  <c r="BC11" i="16"/>
  <c r="BG18" i="16"/>
  <c r="BF18" i="16"/>
  <c r="BE18" i="16"/>
  <c r="BD18" i="16"/>
  <c r="BC18" i="16"/>
  <c r="BK21" i="16"/>
  <c r="BK25" i="16"/>
  <c r="BK29" i="16"/>
  <c r="BJ29" i="16"/>
  <c r="BI29" i="16"/>
  <c r="BH29" i="16"/>
  <c r="BG29" i="16"/>
  <c r="BF29" i="16"/>
  <c r="BE29" i="16"/>
  <c r="BD29" i="16"/>
  <c r="BC29" i="16"/>
  <c r="BK33" i="16"/>
  <c r="BJ33" i="16"/>
  <c r="BI33" i="16"/>
  <c r="BH33" i="16"/>
  <c r="BG33" i="16"/>
  <c r="BF33" i="16"/>
  <c r="BE33" i="16"/>
  <c r="BD33" i="16"/>
  <c r="BC33" i="16"/>
  <c r="BK38" i="16"/>
  <c r="BJ38" i="16"/>
  <c r="BI38" i="16"/>
  <c r="BH38" i="16"/>
  <c r="BG38" i="16"/>
  <c r="BF38" i="16"/>
  <c r="BE38" i="16"/>
  <c r="BD38" i="16"/>
  <c r="BC38" i="16"/>
  <c r="BK43" i="16"/>
  <c r="BJ43" i="16"/>
  <c r="BI43" i="16"/>
  <c r="BH43" i="16"/>
  <c r="BG43" i="16"/>
  <c r="BF43" i="16"/>
  <c r="BE43" i="16"/>
  <c r="BD43" i="16"/>
  <c r="BC43" i="16"/>
  <c r="BK54" i="16"/>
  <c r="BJ54" i="16"/>
  <c r="BI54" i="16"/>
  <c r="BH54" i="16"/>
  <c r="BG54" i="16"/>
  <c r="BF54" i="16"/>
  <c r="BE54" i="16"/>
  <c r="BD54" i="16"/>
  <c r="BC54" i="16"/>
  <c r="BK87" i="16"/>
  <c r="BJ87" i="16"/>
  <c r="BI87" i="16"/>
  <c r="BH87" i="16"/>
  <c r="BG87" i="16"/>
  <c r="BF87" i="16"/>
  <c r="BE87" i="16"/>
  <c r="BD87" i="16"/>
  <c r="BC87" i="16"/>
  <c r="BK103" i="16"/>
  <c r="BJ103" i="16"/>
  <c r="BI103" i="16"/>
  <c r="BH103" i="16"/>
  <c r="BG103" i="16"/>
  <c r="BF103" i="16"/>
  <c r="BE103" i="16"/>
  <c r="BD103" i="16"/>
  <c r="BC103" i="16"/>
  <c r="BK119" i="16"/>
  <c r="BJ119" i="16"/>
  <c r="BI119" i="16"/>
  <c r="BH119" i="16"/>
  <c r="BG119" i="16"/>
  <c r="BF119" i="16"/>
  <c r="BE119" i="16"/>
  <c r="BD119" i="16"/>
  <c r="BC119" i="16"/>
  <c r="BI153" i="16"/>
  <c r="V86" i="9"/>
  <c r="V50" i="9"/>
  <c r="W21" i="13"/>
  <c r="BJ28" i="16"/>
  <c r="BI28" i="16"/>
  <c r="BH28" i="16"/>
  <c r="BG28" i="16"/>
  <c r="BF28" i="16"/>
  <c r="BE28" i="16"/>
  <c r="BD28" i="16"/>
  <c r="BC28" i="16"/>
  <c r="BJ32" i="16"/>
  <c r="BI32" i="16"/>
  <c r="BH32" i="16"/>
  <c r="BG32" i="16"/>
  <c r="BF32" i="16"/>
  <c r="BE32" i="16"/>
  <c r="BD32" i="16"/>
  <c r="BC32" i="16"/>
  <c r="BJ45" i="16"/>
  <c r="BI53" i="16"/>
  <c r="BH53" i="16"/>
  <c r="BG53" i="16"/>
  <c r="BF53" i="16"/>
  <c r="BE53" i="16"/>
  <c r="BD53" i="16"/>
  <c r="BC53" i="16"/>
  <c r="BH64" i="16"/>
  <c r="BG64" i="16"/>
  <c r="BF64" i="16"/>
  <c r="BE64" i="16"/>
  <c r="BD64" i="16"/>
  <c r="BC64" i="16"/>
  <c r="BK64" i="16"/>
  <c r="BK67" i="16"/>
  <c r="BJ67" i="16"/>
  <c r="BI67" i="16"/>
  <c r="BH67" i="16"/>
  <c r="BG67" i="16"/>
  <c r="BF67" i="16"/>
  <c r="BE67" i="16"/>
  <c r="BD67" i="16"/>
  <c r="BC67" i="16"/>
  <c r="BI96" i="16"/>
  <c r="BH96" i="16"/>
  <c r="BG96" i="16"/>
  <c r="BF96" i="16"/>
  <c r="BE96" i="16"/>
  <c r="BD96" i="16"/>
  <c r="BC96" i="16"/>
  <c r="BA149" i="16"/>
  <c r="AZ149" i="16"/>
  <c r="AX149" i="16"/>
  <c r="BB149" i="16"/>
  <c r="BA139" i="16"/>
  <c r="BB139" i="16"/>
  <c r="BA125" i="16"/>
  <c r="AZ125" i="16"/>
  <c r="AX125" i="16"/>
  <c r="BB125" i="16"/>
  <c r="BG4" i="16"/>
  <c r="BF4" i="16"/>
  <c r="BE4" i="16"/>
  <c r="BD4" i="16"/>
  <c r="BC4" i="16"/>
  <c r="BH5" i="16"/>
  <c r="BG5" i="16"/>
  <c r="BF5" i="16"/>
  <c r="BE5" i="16"/>
  <c r="BD5" i="16"/>
  <c r="BC5" i="16"/>
  <c r="BI6" i="16"/>
  <c r="BH6" i="16"/>
  <c r="BG6" i="16"/>
  <c r="BF6" i="16"/>
  <c r="BE6" i="16"/>
  <c r="BD6" i="16"/>
  <c r="BC6" i="16"/>
  <c r="BK8" i="16"/>
  <c r="BJ8" i="16"/>
  <c r="BI8" i="16"/>
  <c r="BH8" i="16"/>
  <c r="BG8" i="16"/>
  <c r="BF8" i="16"/>
  <c r="BE8" i="16"/>
  <c r="BD8" i="16"/>
  <c r="BC8" i="16"/>
  <c r="BG13" i="16"/>
  <c r="BF13" i="16"/>
  <c r="BE13" i="16"/>
  <c r="BD13" i="16"/>
  <c r="BC13" i="16"/>
  <c r="BG14" i="16"/>
  <c r="BF14" i="16"/>
  <c r="BE14" i="16"/>
  <c r="BD14" i="16"/>
  <c r="BC14" i="16"/>
  <c r="BI16" i="16"/>
  <c r="BH16" i="16"/>
  <c r="BG16" i="16"/>
  <c r="BF16" i="16"/>
  <c r="BE16" i="16"/>
  <c r="BD16" i="16"/>
  <c r="BC16" i="16"/>
  <c r="BI18" i="16"/>
  <c r="BH18" i="16"/>
  <c r="BK20" i="16"/>
  <c r="BJ20" i="16"/>
  <c r="BI20" i="16"/>
  <c r="BH20" i="16"/>
  <c r="BG20" i="16"/>
  <c r="BF20" i="16"/>
  <c r="BE20" i="16"/>
  <c r="BD20" i="16"/>
  <c r="BC20" i="16"/>
  <c r="BI23" i="16"/>
  <c r="BH23" i="16"/>
  <c r="BG23" i="16"/>
  <c r="BF23" i="16"/>
  <c r="BE23" i="16"/>
  <c r="BD23" i="16"/>
  <c r="BC23" i="16"/>
  <c r="BK24" i="16"/>
  <c r="BJ24" i="16"/>
  <c r="BI24" i="16"/>
  <c r="BH24" i="16"/>
  <c r="BG24" i="16"/>
  <c r="BF24" i="16"/>
  <c r="BE24" i="16"/>
  <c r="BD24" i="16"/>
  <c r="BC24" i="16"/>
  <c r="BI27" i="16"/>
  <c r="BH27" i="16"/>
  <c r="BG27" i="16"/>
  <c r="BF27" i="16"/>
  <c r="BE27" i="16"/>
  <c r="BD27" i="16"/>
  <c r="BC27" i="16"/>
  <c r="BK28" i="16"/>
  <c r="BI31" i="16"/>
  <c r="BH31" i="16"/>
  <c r="BG31" i="16"/>
  <c r="BK32" i="16"/>
  <c r="BI35" i="16"/>
  <c r="BH35" i="16"/>
  <c r="BG35" i="16"/>
  <c r="BF35" i="16"/>
  <c r="BE35" i="16"/>
  <c r="BD35" i="16"/>
  <c r="BC35" i="16"/>
  <c r="BK39" i="16"/>
  <c r="BJ39" i="16"/>
  <c r="BI39" i="16"/>
  <c r="BH39" i="16"/>
  <c r="BG39" i="16"/>
  <c r="BF39" i="16"/>
  <c r="BE39" i="16"/>
  <c r="BD39" i="16"/>
  <c r="BC39" i="16"/>
  <c r="BG44" i="16"/>
  <c r="BF44" i="16"/>
  <c r="BE44" i="16"/>
  <c r="BD44" i="16"/>
  <c r="BC44" i="16"/>
  <c r="BK51" i="16"/>
  <c r="BJ51" i="16"/>
  <c r="BI51" i="16"/>
  <c r="BH51" i="16"/>
  <c r="BG51" i="16"/>
  <c r="BF51" i="16"/>
  <c r="BE51" i="16"/>
  <c r="BD51" i="16"/>
  <c r="BC51" i="16"/>
  <c r="BK52" i="16"/>
  <c r="BJ52" i="16"/>
  <c r="BI52" i="16"/>
  <c r="BH52" i="16"/>
  <c r="BG52" i="16"/>
  <c r="BF52" i="16"/>
  <c r="BE52" i="16"/>
  <c r="BD52" i="16"/>
  <c r="BC52" i="16"/>
  <c r="BJ61" i="16"/>
  <c r="BI61" i="16"/>
  <c r="BH61" i="16"/>
  <c r="BG61" i="16"/>
  <c r="BF61" i="16"/>
  <c r="BE61" i="16"/>
  <c r="BD61" i="16"/>
  <c r="BC61" i="16"/>
  <c r="BK83" i="16"/>
  <c r="BJ83" i="16"/>
  <c r="BI83" i="16"/>
  <c r="BH83" i="16"/>
  <c r="BG83" i="16"/>
  <c r="BF83" i="16"/>
  <c r="BE83" i="16"/>
  <c r="BD83" i="16"/>
  <c r="BC83" i="16"/>
  <c r="BK99" i="16"/>
  <c r="BJ99" i="16"/>
  <c r="BI99" i="16"/>
  <c r="BH99" i="16"/>
  <c r="BG99" i="16"/>
  <c r="BF99" i="16"/>
  <c r="BE99" i="16"/>
  <c r="BD99" i="16"/>
  <c r="BC99" i="16"/>
  <c r="BK115" i="16"/>
  <c r="BJ115" i="16"/>
  <c r="BI115" i="16"/>
  <c r="BH115" i="16"/>
  <c r="BG115" i="16"/>
  <c r="BF115" i="16"/>
  <c r="BE115" i="16"/>
  <c r="BD115" i="16"/>
  <c r="BC115" i="16"/>
  <c r="BH161" i="16"/>
  <c r="BG161" i="16"/>
  <c r="BI5" i="16"/>
  <c r="BI45" i="16"/>
  <c r="BH45" i="16"/>
  <c r="BG45" i="16"/>
  <c r="BF45" i="16"/>
  <c r="BE45" i="16"/>
  <c r="BD45" i="16"/>
  <c r="BC45" i="16"/>
  <c r="BK50" i="16"/>
  <c r="BJ50" i="16"/>
  <c r="BI50" i="16"/>
  <c r="BH50" i="16"/>
  <c r="BG50" i="16"/>
  <c r="BF50" i="16"/>
  <c r="BE50" i="16"/>
  <c r="BD50" i="16"/>
  <c r="BC50" i="16"/>
  <c r="BK65" i="16"/>
  <c r="BJ65" i="16"/>
  <c r="BI65" i="16"/>
  <c r="BH65" i="16"/>
  <c r="BG65" i="16"/>
  <c r="BF65" i="16"/>
  <c r="BE65" i="16"/>
  <c r="BD65" i="16"/>
  <c r="BC65" i="16"/>
  <c r="BK68" i="16"/>
  <c r="BJ68" i="16"/>
  <c r="BI68" i="16"/>
  <c r="BH68" i="16"/>
  <c r="BG68" i="16"/>
  <c r="BF68" i="16"/>
  <c r="BE68" i="16"/>
  <c r="BD68" i="16"/>
  <c r="BC68" i="16"/>
  <c r="BK71" i="16"/>
  <c r="BJ71" i="16"/>
  <c r="BI71" i="16"/>
  <c r="BH71" i="16"/>
  <c r="BG71" i="16"/>
  <c r="BF71" i="16"/>
  <c r="BE71" i="16"/>
  <c r="BD71" i="16"/>
  <c r="BC71" i="16"/>
  <c r="BI108" i="16"/>
  <c r="BA155" i="16"/>
  <c r="AZ155" i="16"/>
  <c r="AX155" i="16"/>
  <c r="BB155" i="16"/>
  <c r="BH138" i="16"/>
  <c r="BG138" i="16"/>
  <c r="BF138" i="16"/>
  <c r="BE138" i="16"/>
  <c r="BD138" i="16"/>
  <c r="BC138" i="16"/>
  <c r="BJ5" i="16"/>
  <c r="BJ15" i="16"/>
  <c r="BI15" i="16"/>
  <c r="BH15" i="16"/>
  <c r="BG15" i="16"/>
  <c r="BF15" i="16"/>
  <c r="BE15" i="16"/>
  <c r="BD15" i="16"/>
  <c r="BC15" i="16"/>
  <c r="BJ17" i="16"/>
  <c r="BI17" i="16"/>
  <c r="BH17" i="16"/>
  <c r="BG17" i="16"/>
  <c r="BF17" i="16"/>
  <c r="BE17" i="16"/>
  <c r="BD17" i="16"/>
  <c r="BC17" i="16"/>
  <c r="BJ36" i="16"/>
  <c r="BI36" i="16"/>
  <c r="BH36" i="16"/>
  <c r="BG36" i="16"/>
  <c r="BF36" i="16"/>
  <c r="BE36" i="16"/>
  <c r="BD36" i="16"/>
  <c r="BC36" i="16"/>
  <c r="BG40" i="16"/>
  <c r="BF40" i="16"/>
  <c r="BE40" i="16"/>
  <c r="BD40" i="16"/>
  <c r="BC40" i="16"/>
  <c r="BK46" i="16"/>
  <c r="BJ46" i="16"/>
  <c r="BI46" i="16"/>
  <c r="BH46" i="16"/>
  <c r="BG46" i="16"/>
  <c r="BF46" i="16"/>
  <c r="BE46" i="16"/>
  <c r="BD46" i="16"/>
  <c r="BC46" i="16"/>
  <c r="BI49" i="16"/>
  <c r="BH49" i="16"/>
  <c r="BG49" i="16"/>
  <c r="BF49" i="16"/>
  <c r="BE49" i="16"/>
  <c r="BD49" i="16"/>
  <c r="BC49" i="16"/>
  <c r="BK59" i="16"/>
  <c r="BJ59" i="16"/>
  <c r="BI59" i="16"/>
  <c r="BH59" i="16"/>
  <c r="BG59" i="16"/>
  <c r="BF59" i="16"/>
  <c r="BE59" i="16"/>
  <c r="BD59" i="16"/>
  <c r="BC59" i="16"/>
  <c r="BK60" i="16"/>
  <c r="BJ60" i="16"/>
  <c r="BI60" i="16"/>
  <c r="BH60" i="16"/>
  <c r="BG60" i="16"/>
  <c r="BF60" i="16"/>
  <c r="BE60" i="16"/>
  <c r="BD60" i="16"/>
  <c r="BC60" i="16"/>
  <c r="BK63" i="16"/>
  <c r="BJ63" i="16"/>
  <c r="BI63" i="16"/>
  <c r="BH63" i="16"/>
  <c r="BG63" i="16"/>
  <c r="BF63" i="16"/>
  <c r="BE63" i="16"/>
  <c r="BD63" i="16"/>
  <c r="BC63" i="16"/>
  <c r="BK95" i="16"/>
  <c r="BJ95" i="16"/>
  <c r="BI95" i="16"/>
  <c r="BH95" i="16"/>
  <c r="BG95" i="16"/>
  <c r="BF95" i="16"/>
  <c r="BE95" i="16"/>
  <c r="BD95" i="16"/>
  <c r="BC95" i="16"/>
  <c r="BK111" i="16"/>
  <c r="BJ111" i="16"/>
  <c r="BI111" i="16"/>
  <c r="BH111" i="16"/>
  <c r="BG111" i="16"/>
  <c r="BF111" i="16"/>
  <c r="BE111" i="16"/>
  <c r="BD111" i="16"/>
  <c r="BC111" i="16"/>
  <c r="BA141" i="16"/>
  <c r="BB141" i="16"/>
  <c r="BF131" i="16"/>
  <c r="BE131" i="16"/>
  <c r="BD131" i="16"/>
  <c r="BC131" i="16"/>
  <c r="BI121" i="16"/>
  <c r="P130" i="13"/>
  <c r="S130" i="13" s="1"/>
  <c r="P27" i="13"/>
  <c r="S27" i="13" s="1"/>
  <c r="BK36" i="16"/>
  <c r="BI41" i="16"/>
  <c r="BH41" i="16"/>
  <c r="BG41" i="16"/>
  <c r="BF41" i="16"/>
  <c r="BE41" i="16"/>
  <c r="BD41" i="16"/>
  <c r="BC41" i="16"/>
  <c r="BK47" i="16"/>
  <c r="BJ47" i="16"/>
  <c r="BI47" i="16"/>
  <c r="BH47" i="16"/>
  <c r="BG47" i="16"/>
  <c r="BF47" i="16"/>
  <c r="BE47" i="16"/>
  <c r="BD47" i="16"/>
  <c r="BC47" i="16"/>
  <c r="BK48" i="16"/>
  <c r="BJ48" i="16"/>
  <c r="BI48" i="16"/>
  <c r="BH48" i="16"/>
  <c r="BG48" i="16"/>
  <c r="BF48" i="16"/>
  <c r="BE48" i="16"/>
  <c r="BD48" i="16"/>
  <c r="BC48" i="16"/>
  <c r="BK57" i="16"/>
  <c r="BJ57" i="16"/>
  <c r="BI57" i="16"/>
  <c r="BH57" i="16"/>
  <c r="BG57" i="16"/>
  <c r="BF57" i="16"/>
  <c r="BE57" i="16"/>
  <c r="BD57" i="16"/>
  <c r="BC57" i="16"/>
  <c r="BK58" i="16"/>
  <c r="BI58" i="16"/>
  <c r="BH58" i="16"/>
  <c r="BG58" i="16"/>
  <c r="BF58" i="16"/>
  <c r="BE58" i="16"/>
  <c r="BD58" i="16"/>
  <c r="BC58" i="16"/>
  <c r="BK69" i="16"/>
  <c r="BJ69" i="16"/>
  <c r="BI69" i="16"/>
  <c r="BH69" i="16"/>
  <c r="BG69" i="16"/>
  <c r="BF69" i="16"/>
  <c r="BE69" i="16"/>
  <c r="BD69" i="16"/>
  <c r="BC69" i="16"/>
  <c r="BK72" i="16"/>
  <c r="BJ72" i="16"/>
  <c r="BI72" i="16"/>
  <c r="BH72" i="16"/>
  <c r="BG72" i="16"/>
  <c r="BF72" i="16"/>
  <c r="BE72" i="16"/>
  <c r="BD72" i="16"/>
  <c r="BC72" i="16"/>
  <c r="BK75" i="16"/>
  <c r="BJ75" i="16"/>
  <c r="BI75" i="16"/>
  <c r="BH75" i="16"/>
  <c r="BG75" i="16"/>
  <c r="BF75" i="16"/>
  <c r="BE75" i="16"/>
  <c r="BD75" i="16"/>
  <c r="BC75" i="16"/>
  <c r="BI88" i="16"/>
  <c r="BI104" i="16"/>
  <c r="BH104" i="16"/>
  <c r="BG104" i="16"/>
  <c r="BF104" i="16"/>
  <c r="BE104" i="16"/>
  <c r="BD104" i="16"/>
  <c r="BC104" i="16"/>
  <c r="BI120" i="16"/>
  <c r="M12" i="17"/>
  <c r="G101" i="17"/>
  <c r="L101" i="17"/>
  <c r="K101" i="17"/>
  <c r="G69" i="17"/>
  <c r="L69" i="17"/>
  <c r="K69" i="17"/>
  <c r="G37" i="17"/>
  <c r="L37" i="17"/>
  <c r="K37" i="17"/>
  <c r="BG157" i="18"/>
  <c r="BF157" i="18"/>
  <c r="BD157" i="18"/>
  <c r="BH157" i="18"/>
  <c r="BG141" i="18"/>
  <c r="BH141" i="18"/>
  <c r="BG130" i="18"/>
  <c r="BF130" i="18"/>
  <c r="BD130" i="18"/>
  <c r="BH130" i="18"/>
  <c r="BG125" i="18"/>
  <c r="BH125" i="18"/>
  <c r="BG71" i="18"/>
  <c r="BF71" i="18"/>
  <c r="BD71" i="18"/>
  <c r="BH71" i="18"/>
  <c r="BG55" i="18"/>
  <c r="BH55" i="18"/>
  <c r="BG45" i="18"/>
  <c r="BF45" i="18"/>
  <c r="BD45" i="18"/>
  <c r="BH45" i="18"/>
  <c r="BG21" i="18"/>
  <c r="BH21" i="18"/>
  <c r="BG10" i="18"/>
  <c r="BF10" i="18"/>
  <c r="BD10" i="18"/>
  <c r="BH10" i="18"/>
  <c r="BG66" i="16"/>
  <c r="BF66" i="16"/>
  <c r="BE66" i="16"/>
  <c r="BD66" i="16"/>
  <c r="BC66" i="16"/>
  <c r="BG70" i="16"/>
  <c r="BF70" i="16"/>
  <c r="BE70" i="16"/>
  <c r="BD70" i="16"/>
  <c r="BC70" i="16"/>
  <c r="BG74" i="16"/>
  <c r="BF74" i="16"/>
  <c r="BE74" i="16"/>
  <c r="BD74" i="16"/>
  <c r="BC74" i="16"/>
  <c r="BK76" i="16"/>
  <c r="BJ76" i="16"/>
  <c r="BK80" i="16"/>
  <c r="BJ80" i="16"/>
  <c r="BI80" i="16"/>
  <c r="BH80" i="16"/>
  <c r="BG80" i="16"/>
  <c r="BF80" i="16"/>
  <c r="BE80" i="16"/>
  <c r="BD80" i="16"/>
  <c r="BC80" i="16"/>
  <c r="BK84" i="16"/>
  <c r="BJ84" i="16"/>
  <c r="BI84" i="16"/>
  <c r="BH84" i="16"/>
  <c r="BG84" i="16"/>
  <c r="BF84" i="16"/>
  <c r="BE84" i="16"/>
  <c r="BD84" i="16"/>
  <c r="BC84" i="16"/>
  <c r="BG86" i="16"/>
  <c r="BF86" i="16"/>
  <c r="BE86" i="16"/>
  <c r="BD86" i="16"/>
  <c r="BC86" i="16"/>
  <c r="BK88" i="16"/>
  <c r="BJ88" i="16"/>
  <c r="BG90" i="16"/>
  <c r="BF90" i="16"/>
  <c r="BE90" i="16"/>
  <c r="BD90" i="16"/>
  <c r="BC90" i="16"/>
  <c r="BK92" i="16"/>
  <c r="BJ92" i="16"/>
  <c r="BI92" i="16"/>
  <c r="BH92" i="16"/>
  <c r="BG92" i="16"/>
  <c r="BF92" i="16"/>
  <c r="BE92" i="16"/>
  <c r="BD92" i="16"/>
  <c r="BC92" i="16"/>
  <c r="BG94" i="16"/>
  <c r="BF94" i="16"/>
  <c r="BE94" i="16"/>
  <c r="BD94" i="16"/>
  <c r="BC94" i="16"/>
  <c r="BK96" i="16"/>
  <c r="BJ96" i="16"/>
  <c r="BK100" i="16"/>
  <c r="BJ100" i="16"/>
  <c r="BI100" i="16"/>
  <c r="BH100" i="16"/>
  <c r="BG100" i="16"/>
  <c r="BF100" i="16"/>
  <c r="BE100" i="16"/>
  <c r="BD100" i="16"/>
  <c r="BC100" i="16"/>
  <c r="BK104" i="16"/>
  <c r="BJ104" i="16"/>
  <c r="BG106" i="16"/>
  <c r="BF106" i="16"/>
  <c r="BE106" i="16"/>
  <c r="BD106" i="16"/>
  <c r="BC106" i="16"/>
  <c r="BK108" i="16"/>
  <c r="BJ108" i="16"/>
  <c r="BK112" i="16"/>
  <c r="BJ112" i="16"/>
  <c r="BI112" i="16"/>
  <c r="BH112" i="16"/>
  <c r="BG112" i="16"/>
  <c r="BF112" i="16"/>
  <c r="BE112" i="16"/>
  <c r="BD112" i="16"/>
  <c r="BC112" i="16"/>
  <c r="BK116" i="16"/>
  <c r="BJ116" i="16"/>
  <c r="BI116" i="16"/>
  <c r="BH116" i="16"/>
  <c r="BG116" i="16"/>
  <c r="BF116" i="16"/>
  <c r="BE116" i="16"/>
  <c r="BD116" i="16"/>
  <c r="BC116" i="16"/>
  <c r="BG118" i="16"/>
  <c r="BF118" i="16"/>
  <c r="BE118" i="16"/>
  <c r="BD118" i="16"/>
  <c r="BC118" i="16"/>
  <c r="BK120" i="16"/>
  <c r="BJ120" i="16"/>
  <c r="BK154" i="16"/>
  <c r="BJ154" i="16"/>
  <c r="BI154" i="16"/>
  <c r="BH154" i="16"/>
  <c r="BG154" i="16"/>
  <c r="BF154" i="16"/>
  <c r="BE154" i="16"/>
  <c r="BD154" i="16"/>
  <c r="BC154" i="16"/>
  <c r="BK146" i="16"/>
  <c r="BJ146" i="16"/>
  <c r="BI146" i="16"/>
  <c r="BH146" i="16"/>
  <c r="BG146" i="16"/>
  <c r="BF146" i="16"/>
  <c r="BE146" i="16"/>
  <c r="BD146" i="16"/>
  <c r="BC146" i="16"/>
  <c r="BG142" i="16"/>
  <c r="BF142" i="16"/>
  <c r="BE142" i="16"/>
  <c r="BD142" i="16"/>
  <c r="BC142" i="16"/>
  <c r="BK138" i="16"/>
  <c r="BJ138" i="16"/>
  <c r="BI138" i="16"/>
  <c r="BF135" i="16"/>
  <c r="BE135" i="16"/>
  <c r="BD135" i="16"/>
  <c r="BC135" i="16"/>
  <c r="BG134" i="16"/>
  <c r="BF134" i="16"/>
  <c r="BE134" i="16"/>
  <c r="BD134" i="16"/>
  <c r="BC134" i="16"/>
  <c r="BK130" i="16"/>
  <c r="BJ130" i="16"/>
  <c r="BI130" i="16"/>
  <c r="BH130" i="16"/>
  <c r="BG130" i="16"/>
  <c r="BF130" i="16"/>
  <c r="BE130" i="16"/>
  <c r="BD130" i="16"/>
  <c r="BC130" i="16"/>
  <c r="BK122" i="16"/>
  <c r="BJ122" i="16"/>
  <c r="BI122" i="16"/>
  <c r="BH122" i="16"/>
  <c r="BG122" i="16"/>
  <c r="BF122" i="16"/>
  <c r="BE122" i="16"/>
  <c r="BD122" i="16"/>
  <c r="BC122" i="16"/>
  <c r="G105" i="17"/>
  <c r="K105" i="17"/>
  <c r="G73" i="17"/>
  <c r="K73" i="17"/>
  <c r="G41" i="17"/>
  <c r="K41" i="17"/>
  <c r="C12" i="17"/>
  <c r="BG149" i="18"/>
  <c r="BH149" i="18"/>
  <c r="BM138" i="18"/>
  <c r="BL138" i="18"/>
  <c r="BK138" i="18"/>
  <c r="BJ138" i="18"/>
  <c r="BI138" i="18"/>
  <c r="BG87" i="18"/>
  <c r="BF87" i="18"/>
  <c r="BD87" i="18"/>
  <c r="BH87" i="18"/>
  <c r="BG61" i="18"/>
  <c r="BF61" i="18"/>
  <c r="BD61" i="18"/>
  <c r="BH61" i="18"/>
  <c r="BG14" i="18"/>
  <c r="BH14" i="18"/>
  <c r="BJ156" i="16"/>
  <c r="BI156" i="16"/>
  <c r="BH156" i="16"/>
  <c r="BG156" i="16"/>
  <c r="BF156" i="16"/>
  <c r="BE156" i="16"/>
  <c r="BD156" i="16"/>
  <c r="BC156" i="16"/>
  <c r="BJ148" i="16"/>
  <c r="BI148" i="16"/>
  <c r="BH148" i="16"/>
  <c r="BG148" i="16"/>
  <c r="BF148" i="16"/>
  <c r="BE148" i="16"/>
  <c r="BD148" i="16"/>
  <c r="BC148" i="16"/>
  <c r="BG135" i="16"/>
  <c r="BG127" i="16"/>
  <c r="BF127" i="16"/>
  <c r="BE127" i="16"/>
  <c r="BD127" i="16"/>
  <c r="BC127" i="16"/>
  <c r="G109" i="17"/>
  <c r="L109" i="17"/>
  <c r="K109" i="17"/>
  <c r="G77" i="17"/>
  <c r="L77" i="17"/>
  <c r="K77" i="17"/>
  <c r="G45" i="17"/>
  <c r="L45" i="17"/>
  <c r="K45" i="17"/>
  <c r="BM146" i="18"/>
  <c r="BL146" i="18"/>
  <c r="BK146" i="18"/>
  <c r="BJ146" i="18"/>
  <c r="BI146" i="18"/>
  <c r="BG16" i="18"/>
  <c r="BH16" i="18"/>
  <c r="BI62" i="16"/>
  <c r="BH62" i="16"/>
  <c r="BG62" i="16"/>
  <c r="BF62" i="16"/>
  <c r="BE62" i="16"/>
  <c r="BD62" i="16"/>
  <c r="BC62" i="16"/>
  <c r="BI66" i="16"/>
  <c r="BH66" i="16"/>
  <c r="BI70" i="16"/>
  <c r="BH70" i="16"/>
  <c r="BI74" i="16"/>
  <c r="BH74" i="16"/>
  <c r="BI78" i="16"/>
  <c r="BH78" i="16"/>
  <c r="BG78" i="16"/>
  <c r="BF78" i="16"/>
  <c r="BE78" i="16"/>
  <c r="BD78" i="16"/>
  <c r="BC78" i="16"/>
  <c r="BI82" i="16"/>
  <c r="BH82" i="16"/>
  <c r="BG82" i="16"/>
  <c r="BF82" i="16"/>
  <c r="BE82" i="16"/>
  <c r="BD82" i="16"/>
  <c r="BC82" i="16"/>
  <c r="BI86" i="16"/>
  <c r="BH86" i="16"/>
  <c r="BI90" i="16"/>
  <c r="BH90" i="16"/>
  <c r="BI94" i="16"/>
  <c r="BH94" i="16"/>
  <c r="BI98" i="16"/>
  <c r="BH98" i="16"/>
  <c r="BG98" i="16"/>
  <c r="BF98" i="16"/>
  <c r="BE98" i="16"/>
  <c r="BD98" i="16"/>
  <c r="BC98" i="16"/>
  <c r="BI102" i="16"/>
  <c r="BH102" i="16"/>
  <c r="BG102" i="16"/>
  <c r="BF102" i="16"/>
  <c r="BE102" i="16"/>
  <c r="BD102" i="16"/>
  <c r="BC102" i="16"/>
  <c r="BI106" i="16"/>
  <c r="BH106" i="16"/>
  <c r="BI110" i="16"/>
  <c r="BH110" i="16"/>
  <c r="BG110" i="16"/>
  <c r="BF110" i="16"/>
  <c r="BE110" i="16"/>
  <c r="BD110" i="16"/>
  <c r="BC110" i="16"/>
  <c r="BI114" i="16"/>
  <c r="BH114" i="16"/>
  <c r="BG114" i="16"/>
  <c r="BF114" i="16"/>
  <c r="BE114" i="16"/>
  <c r="BD114" i="16"/>
  <c r="BC114" i="16"/>
  <c r="BI118" i="16"/>
  <c r="BH118" i="16"/>
  <c r="BF161" i="16"/>
  <c r="BE161" i="16"/>
  <c r="BD161" i="16"/>
  <c r="BC161" i="16"/>
  <c r="BI158" i="16"/>
  <c r="BH158" i="16"/>
  <c r="BG158" i="16"/>
  <c r="BF158" i="16"/>
  <c r="BE158" i="16"/>
  <c r="BD158" i="16"/>
  <c r="BC158" i="16"/>
  <c r="BK156" i="16"/>
  <c r="BI150" i="16"/>
  <c r="BH150" i="16"/>
  <c r="BG150" i="16"/>
  <c r="BF150" i="16"/>
  <c r="BE150" i="16"/>
  <c r="BD150" i="16"/>
  <c r="BC150" i="16"/>
  <c r="BK148" i="16"/>
  <c r="BF145" i="16"/>
  <c r="BE145" i="16"/>
  <c r="BD145" i="16"/>
  <c r="BC145" i="16"/>
  <c r="BI142" i="16"/>
  <c r="BH142" i="16"/>
  <c r="BK140" i="16"/>
  <c r="BJ140" i="16"/>
  <c r="BI140" i="16"/>
  <c r="BH140" i="16"/>
  <c r="BG140" i="16"/>
  <c r="BF140" i="16"/>
  <c r="BE140" i="16"/>
  <c r="BD140" i="16"/>
  <c r="BC140" i="16"/>
  <c r="BG136" i="16"/>
  <c r="BF136" i="16"/>
  <c r="BE136" i="16"/>
  <c r="BD136" i="16"/>
  <c r="BC136" i="16"/>
  <c r="BH135" i="16"/>
  <c r="BI134" i="16"/>
  <c r="BH134" i="16"/>
  <c r="BK132" i="16"/>
  <c r="BJ132" i="16"/>
  <c r="BI132" i="16"/>
  <c r="BH132" i="16"/>
  <c r="BG132" i="16"/>
  <c r="BF132" i="16"/>
  <c r="BE132" i="16"/>
  <c r="BD132" i="16"/>
  <c r="BC132" i="16"/>
  <c r="BF129" i="16"/>
  <c r="BE129" i="16"/>
  <c r="BD129" i="16"/>
  <c r="BC129" i="16"/>
  <c r="BH127" i="16"/>
  <c r="BI126" i="16"/>
  <c r="BH126" i="16"/>
  <c r="BG126" i="16"/>
  <c r="BF126" i="16"/>
  <c r="BE126" i="16"/>
  <c r="BD126" i="16"/>
  <c r="BC126" i="16"/>
  <c r="BK124" i="16"/>
  <c r="BJ124" i="16"/>
  <c r="BI124" i="16"/>
  <c r="BH124" i="16"/>
  <c r="BG124" i="16"/>
  <c r="BF124" i="16"/>
  <c r="BE124" i="16"/>
  <c r="BD124" i="16"/>
  <c r="BC124" i="16"/>
  <c r="N12" i="17"/>
  <c r="G113" i="17"/>
  <c r="K113" i="17"/>
  <c r="G81" i="17"/>
  <c r="K81" i="17"/>
  <c r="G49" i="17"/>
  <c r="K49" i="17"/>
  <c r="BM154" i="18"/>
  <c r="BL154" i="18"/>
  <c r="BK154" i="18"/>
  <c r="BJ154" i="18"/>
  <c r="BI154" i="18"/>
  <c r="BH117" i="18"/>
  <c r="BG117" i="18"/>
  <c r="BG29" i="18"/>
  <c r="BH29" i="18"/>
  <c r="G117" i="17"/>
  <c r="L117" i="17"/>
  <c r="K117" i="17"/>
  <c r="G85" i="17"/>
  <c r="L85" i="17"/>
  <c r="K85" i="17"/>
  <c r="G53" i="17"/>
  <c r="L53" i="17"/>
  <c r="K53" i="17"/>
  <c r="G21" i="17"/>
  <c r="L21" i="17"/>
  <c r="K21" i="17"/>
  <c r="BG101" i="18"/>
  <c r="BF101" i="18"/>
  <c r="BD101" i="18"/>
  <c r="BH101" i="18"/>
  <c r="BG69" i="18"/>
  <c r="BH69" i="18"/>
  <c r="BG53" i="18"/>
  <c r="BF53" i="18"/>
  <c r="BD53" i="18"/>
  <c r="BH53" i="18"/>
  <c r="BG47" i="18"/>
  <c r="BF47" i="18"/>
  <c r="BD47" i="18"/>
  <c r="BH47" i="18"/>
  <c r="BG39" i="18"/>
  <c r="BF39" i="18"/>
  <c r="BD39" i="18"/>
  <c r="BH39" i="18"/>
  <c r="BG37" i="18"/>
  <c r="BH37" i="18"/>
  <c r="BG76" i="16"/>
  <c r="BF76" i="16"/>
  <c r="BE76" i="16"/>
  <c r="BD76" i="16"/>
  <c r="BC76" i="16"/>
  <c r="BI81" i="16"/>
  <c r="BH81" i="16"/>
  <c r="BG81" i="16"/>
  <c r="BF81" i="16"/>
  <c r="BE81" i="16"/>
  <c r="BD81" i="16"/>
  <c r="BC81" i="16"/>
  <c r="BI85" i="16"/>
  <c r="BH85" i="16"/>
  <c r="BG85" i="16"/>
  <c r="BF85" i="16"/>
  <c r="BE85" i="16"/>
  <c r="BD85" i="16"/>
  <c r="BC85" i="16"/>
  <c r="BG88" i="16"/>
  <c r="BF88" i="16"/>
  <c r="BE88" i="16"/>
  <c r="BD88" i="16"/>
  <c r="BC88" i="16"/>
  <c r="BI93" i="16"/>
  <c r="BH93" i="16"/>
  <c r="BG93" i="16"/>
  <c r="BF93" i="16"/>
  <c r="BE93" i="16"/>
  <c r="BD93" i="16"/>
  <c r="BC93" i="16"/>
  <c r="BI97" i="16"/>
  <c r="BH97" i="16"/>
  <c r="BG97" i="16"/>
  <c r="BF97" i="16"/>
  <c r="BE97" i="16"/>
  <c r="BD97" i="16"/>
  <c r="BC97" i="16"/>
  <c r="BI101" i="16"/>
  <c r="BH101" i="16"/>
  <c r="BG101" i="16"/>
  <c r="BF101" i="16"/>
  <c r="BE101" i="16"/>
  <c r="BD101" i="16"/>
  <c r="BC101" i="16"/>
  <c r="BI109" i="16"/>
  <c r="BH109" i="16"/>
  <c r="BG109" i="16"/>
  <c r="BF109" i="16"/>
  <c r="BE109" i="16"/>
  <c r="BD109" i="16"/>
  <c r="BC109" i="16"/>
  <c r="BI113" i="16"/>
  <c r="BH113" i="16"/>
  <c r="BG113" i="16"/>
  <c r="BF113" i="16"/>
  <c r="BE113" i="16"/>
  <c r="BD113" i="16"/>
  <c r="BC113" i="16"/>
  <c r="BI117" i="16"/>
  <c r="BH117" i="16"/>
  <c r="BG117" i="16"/>
  <c r="BF117" i="16"/>
  <c r="BE117" i="16"/>
  <c r="BD117" i="16"/>
  <c r="BC117" i="16"/>
  <c r="BG120" i="16"/>
  <c r="BF120" i="16"/>
  <c r="BE120" i="16"/>
  <c r="BD120" i="16"/>
  <c r="BC120" i="16"/>
  <c r="BJ159" i="16"/>
  <c r="BI159" i="16"/>
  <c r="BH159" i="16"/>
  <c r="BG159" i="16"/>
  <c r="BF159" i="16"/>
  <c r="BE159" i="16"/>
  <c r="BD159" i="16"/>
  <c r="BC159" i="16"/>
  <c r="BH153" i="16"/>
  <c r="BG153" i="16"/>
  <c r="BF153" i="16"/>
  <c r="BE153" i="16"/>
  <c r="BD153" i="16"/>
  <c r="BC153" i="16"/>
  <c r="BJ151" i="16"/>
  <c r="BI151" i="16"/>
  <c r="BH151" i="16"/>
  <c r="BG151" i="16"/>
  <c r="BF151" i="16"/>
  <c r="BE151" i="16"/>
  <c r="BD151" i="16"/>
  <c r="BC151" i="16"/>
  <c r="BH145" i="16"/>
  <c r="BG145" i="16"/>
  <c r="BJ143" i="16"/>
  <c r="BI143" i="16"/>
  <c r="BH143" i="16"/>
  <c r="BG143" i="16"/>
  <c r="BF143" i="16"/>
  <c r="BE143" i="16"/>
  <c r="BD143" i="16"/>
  <c r="BC143" i="16"/>
  <c r="BH137" i="16"/>
  <c r="BG137" i="16"/>
  <c r="BF137" i="16"/>
  <c r="BE137" i="16"/>
  <c r="BD137" i="16"/>
  <c r="BC137" i="16"/>
  <c r="BI136" i="16"/>
  <c r="BH136" i="16"/>
  <c r="BJ135" i="16"/>
  <c r="BI135" i="16"/>
  <c r="BH129" i="16"/>
  <c r="BG129" i="16"/>
  <c r="BJ127" i="16"/>
  <c r="BI127" i="16"/>
  <c r="BH121" i="16"/>
  <c r="BG121" i="16"/>
  <c r="BF121" i="16"/>
  <c r="BE121" i="16"/>
  <c r="BD121" i="16"/>
  <c r="BC121" i="16"/>
  <c r="G89" i="17"/>
  <c r="K89" i="17"/>
  <c r="G57" i="17"/>
  <c r="K57" i="17"/>
  <c r="G25" i="17"/>
  <c r="K25" i="17"/>
  <c r="G12" i="17"/>
  <c r="BN150" i="18"/>
  <c r="BM150" i="18"/>
  <c r="BL150" i="18"/>
  <c r="BK150" i="18"/>
  <c r="BJ150" i="18"/>
  <c r="BI150" i="18"/>
  <c r="BK145" i="18"/>
  <c r="BJ145" i="18"/>
  <c r="BI145" i="18"/>
  <c r="BL128" i="18"/>
  <c r="BG85" i="18"/>
  <c r="BH85" i="18"/>
  <c r="BG77" i="18"/>
  <c r="BH77" i="18"/>
  <c r="BG63" i="18"/>
  <c r="BF63" i="18"/>
  <c r="BD63" i="18"/>
  <c r="BH63" i="18"/>
  <c r="BH76" i="16"/>
  <c r="BJ81" i="16"/>
  <c r="BJ85" i="16"/>
  <c r="BH88" i="16"/>
  <c r="BJ89" i="16"/>
  <c r="BI89" i="16"/>
  <c r="BH89" i="16"/>
  <c r="BG89" i="16"/>
  <c r="BF89" i="16"/>
  <c r="BE89" i="16"/>
  <c r="BD89" i="16"/>
  <c r="BC89" i="16"/>
  <c r="BJ93" i="16"/>
  <c r="BJ97" i="16"/>
  <c r="BJ101" i="16"/>
  <c r="BJ105" i="16"/>
  <c r="BI105" i="16"/>
  <c r="BH105" i="16"/>
  <c r="BG105" i="16"/>
  <c r="BF105" i="16"/>
  <c r="BE105" i="16"/>
  <c r="BD105" i="16"/>
  <c r="BC105" i="16"/>
  <c r="BH108" i="16"/>
  <c r="BG108" i="16"/>
  <c r="BF108" i="16"/>
  <c r="BE108" i="16"/>
  <c r="BD108" i="16"/>
  <c r="BC108" i="16"/>
  <c r="BJ109" i="16"/>
  <c r="BJ113" i="16"/>
  <c r="BJ117" i="16"/>
  <c r="BH120" i="16"/>
  <c r="BJ160" i="16"/>
  <c r="BI160" i="16"/>
  <c r="BH160" i="16"/>
  <c r="BG160" i="16"/>
  <c r="BF160" i="16"/>
  <c r="BE160" i="16"/>
  <c r="BD160" i="16"/>
  <c r="BC160" i="16"/>
  <c r="BJ152" i="16"/>
  <c r="BI152" i="16"/>
  <c r="BH152" i="16"/>
  <c r="BG152" i="16"/>
  <c r="BF152" i="16"/>
  <c r="BE152" i="16"/>
  <c r="BD152" i="16"/>
  <c r="BC152" i="16"/>
  <c r="BJ144" i="16"/>
  <c r="BI144" i="16"/>
  <c r="BH144" i="16"/>
  <c r="BG144" i="16"/>
  <c r="BF144" i="16"/>
  <c r="BE144" i="16"/>
  <c r="BD144" i="16"/>
  <c r="BC144" i="16"/>
  <c r="BJ136" i="16"/>
  <c r="BJ128" i="16"/>
  <c r="BI128" i="16"/>
  <c r="BH128" i="16"/>
  <c r="BG128" i="16"/>
  <c r="BF128" i="16"/>
  <c r="BE128" i="16"/>
  <c r="BD128" i="16"/>
  <c r="BC128" i="16"/>
  <c r="G93" i="17"/>
  <c r="L93" i="17"/>
  <c r="K93" i="17"/>
  <c r="G61" i="17"/>
  <c r="L61" i="17"/>
  <c r="K61" i="17"/>
  <c r="G29" i="17"/>
  <c r="L29" i="17"/>
  <c r="K29" i="17"/>
  <c r="BK153" i="18"/>
  <c r="BJ153" i="18"/>
  <c r="BI153" i="18"/>
  <c r="BG109" i="18"/>
  <c r="BF109" i="18"/>
  <c r="BD109" i="18"/>
  <c r="BH109" i="18"/>
  <c r="BH93" i="18"/>
  <c r="BG93" i="18"/>
  <c r="BG23" i="18"/>
  <c r="BH23" i="18"/>
  <c r="G97" i="17"/>
  <c r="K97" i="17"/>
  <c r="G65" i="17"/>
  <c r="K65" i="17"/>
  <c r="G33" i="17"/>
  <c r="K33" i="17"/>
  <c r="Q12" i="17"/>
  <c r="BG133" i="18"/>
  <c r="BF133" i="18"/>
  <c r="BD133" i="18"/>
  <c r="BH133" i="18"/>
  <c r="BG126" i="18"/>
  <c r="BH126" i="18"/>
  <c r="BG79" i="18"/>
  <c r="BF79" i="18"/>
  <c r="BD79" i="18"/>
  <c r="BH79" i="18"/>
  <c r="BP150" i="18"/>
  <c r="BO150" i="18"/>
  <c r="BP134" i="18"/>
  <c r="BO134" i="18"/>
  <c r="BN134" i="18"/>
  <c r="BM134" i="18"/>
  <c r="BL134" i="18"/>
  <c r="BK134" i="18"/>
  <c r="BJ134" i="18"/>
  <c r="BI134" i="18"/>
  <c r="BP124" i="18"/>
  <c r="BO124" i="18"/>
  <c r="BN124" i="18"/>
  <c r="BM124" i="18"/>
  <c r="BL124" i="18"/>
  <c r="BK124" i="18"/>
  <c r="BJ124" i="18"/>
  <c r="BI124" i="18"/>
  <c r="AI111" i="18"/>
  <c r="BO97" i="18"/>
  <c r="BN97" i="18"/>
  <c r="BM97" i="18"/>
  <c r="BL97" i="18"/>
  <c r="BK97" i="18"/>
  <c r="BJ97" i="18"/>
  <c r="BI97" i="18"/>
  <c r="BQ92" i="18"/>
  <c r="BP92" i="18"/>
  <c r="BO92" i="18"/>
  <c r="BN92" i="18"/>
  <c r="BM92" i="18"/>
  <c r="BL92" i="18"/>
  <c r="BK92" i="18"/>
  <c r="BJ92" i="18"/>
  <c r="BI92" i="18"/>
  <c r="BN83" i="18"/>
  <c r="BM83" i="18"/>
  <c r="BQ80" i="18"/>
  <c r="BP80" i="18"/>
  <c r="BO80" i="18"/>
  <c r="BN80" i="18"/>
  <c r="BM80" i="18"/>
  <c r="BL80" i="18"/>
  <c r="BK80" i="18"/>
  <c r="BJ80" i="18"/>
  <c r="BI80" i="18"/>
  <c r="BO74" i="18"/>
  <c r="BN74" i="18"/>
  <c r="BM74" i="18"/>
  <c r="BL74" i="18"/>
  <c r="BK74" i="18"/>
  <c r="BJ74" i="18"/>
  <c r="BI74" i="18"/>
  <c r="BO66" i="18"/>
  <c r="BN66" i="18"/>
  <c r="BQ65" i="18"/>
  <c r="BP65" i="18"/>
  <c r="BO65" i="18"/>
  <c r="BN65" i="18"/>
  <c r="BM65" i="18"/>
  <c r="BL65" i="18"/>
  <c r="BK65" i="18"/>
  <c r="BJ65" i="18"/>
  <c r="BI65" i="18"/>
  <c r="R44" i="18"/>
  <c r="R41" i="18"/>
  <c r="BN28" i="18"/>
  <c r="BM28" i="18"/>
  <c r="BL28" i="18"/>
  <c r="BK28" i="18"/>
  <c r="BJ28" i="18"/>
  <c r="BI28" i="18"/>
  <c r="BQ28" i="18"/>
  <c r="BP28" i="18"/>
  <c r="BO28" i="18"/>
  <c r="BO2" i="18"/>
  <c r="H117" i="17"/>
  <c r="H109" i="17"/>
  <c r="H101" i="17"/>
  <c r="H93" i="17"/>
  <c r="H85" i="17"/>
  <c r="H77" i="17"/>
  <c r="H69" i="17"/>
  <c r="H61" i="17"/>
  <c r="H53" i="17"/>
  <c r="H45" i="17"/>
  <c r="H37" i="17"/>
  <c r="H29" i="17"/>
  <c r="H21" i="17"/>
  <c r="BP159" i="18"/>
  <c r="BO159" i="18"/>
  <c r="BN159" i="18"/>
  <c r="BM159" i="18"/>
  <c r="BL159" i="18"/>
  <c r="BK159" i="18"/>
  <c r="BJ159" i="18"/>
  <c r="BI159" i="18"/>
  <c r="BQ158" i="18"/>
  <c r="BP158" i="18"/>
  <c r="BO158" i="18"/>
  <c r="BN158" i="18"/>
  <c r="BM158" i="18"/>
  <c r="BL158" i="18"/>
  <c r="BK158" i="18"/>
  <c r="BJ158" i="18"/>
  <c r="BI158" i="18"/>
  <c r="BN153" i="18"/>
  <c r="BM153" i="18"/>
  <c r="BL153" i="18"/>
  <c r="BO152" i="18"/>
  <c r="BN152" i="18"/>
  <c r="BM152" i="18"/>
  <c r="BL152" i="18"/>
  <c r="BK152" i="18"/>
  <c r="BJ152" i="18"/>
  <c r="BI152" i="18"/>
  <c r="BP151" i="18"/>
  <c r="BO151" i="18"/>
  <c r="BN151" i="18"/>
  <c r="BM151" i="18"/>
  <c r="BL151" i="18"/>
  <c r="BK151" i="18"/>
  <c r="BJ151" i="18"/>
  <c r="BI151" i="18"/>
  <c r="BQ150" i="18"/>
  <c r="BN145" i="18"/>
  <c r="BM145" i="18"/>
  <c r="BL145" i="18"/>
  <c r="BP143" i="18"/>
  <c r="BO143" i="18"/>
  <c r="BN143" i="18"/>
  <c r="BM143" i="18"/>
  <c r="BL143" i="18"/>
  <c r="BK143" i="18"/>
  <c r="BJ143" i="18"/>
  <c r="BI143" i="18"/>
  <c r="BQ142" i="18"/>
  <c r="BP142" i="18"/>
  <c r="BO142" i="18"/>
  <c r="BN142" i="18"/>
  <c r="BM142" i="18"/>
  <c r="BL142" i="18"/>
  <c r="BK142" i="18"/>
  <c r="BJ142" i="18"/>
  <c r="BI142" i="18"/>
  <c r="BP135" i="18"/>
  <c r="BO135" i="18"/>
  <c r="BN135" i="18"/>
  <c r="BM135" i="18"/>
  <c r="BL135" i="18"/>
  <c r="BK135" i="18"/>
  <c r="BJ135" i="18"/>
  <c r="BI135" i="18"/>
  <c r="BQ134" i="18"/>
  <c r="BO128" i="18"/>
  <c r="BN128" i="18"/>
  <c r="BM128" i="18"/>
  <c r="AL121" i="18"/>
  <c r="AL119" i="18"/>
  <c r="BO118" i="18"/>
  <c r="BN118" i="18"/>
  <c r="BM118" i="18"/>
  <c r="BL118" i="18"/>
  <c r="BK118" i="18"/>
  <c r="BJ118" i="18"/>
  <c r="BI118" i="18"/>
  <c r="BO115" i="18"/>
  <c r="BN115" i="18"/>
  <c r="BM115" i="18"/>
  <c r="BL115" i="18"/>
  <c r="BK115" i="18"/>
  <c r="BJ115" i="18"/>
  <c r="BI115" i="18"/>
  <c r="BO113" i="18"/>
  <c r="BO108" i="18"/>
  <c r="BN108" i="18"/>
  <c r="BM108" i="18"/>
  <c r="BL108" i="18"/>
  <c r="BK108" i="18"/>
  <c r="BJ108" i="18"/>
  <c r="BI108" i="18"/>
  <c r="BN106" i="18"/>
  <c r="BN105" i="18"/>
  <c r="BM105" i="18"/>
  <c r="BL105" i="18"/>
  <c r="BK105" i="18"/>
  <c r="BJ105" i="18"/>
  <c r="BI105" i="18"/>
  <c r="BM104" i="18"/>
  <c r="BL104" i="18"/>
  <c r="BK104" i="18"/>
  <c r="BJ104" i="18"/>
  <c r="BI104" i="18"/>
  <c r="BP103" i="18"/>
  <c r="BO103" i="18"/>
  <c r="BN103" i="18"/>
  <c r="BM103" i="18"/>
  <c r="BL103" i="18"/>
  <c r="BK103" i="18"/>
  <c r="BJ103" i="18"/>
  <c r="BI103" i="18"/>
  <c r="R101" i="18"/>
  <c r="BQ96" i="18"/>
  <c r="BP96" i="18"/>
  <c r="BO96" i="18"/>
  <c r="BN96" i="18"/>
  <c r="BM96" i="18"/>
  <c r="BL96" i="18"/>
  <c r="BK96" i="18"/>
  <c r="BJ96" i="18"/>
  <c r="BI96" i="18"/>
  <c r="BP95" i="18"/>
  <c r="BO95" i="18"/>
  <c r="BN95" i="18"/>
  <c r="BM95" i="18"/>
  <c r="BL95" i="18"/>
  <c r="BK95" i="18"/>
  <c r="BJ95" i="18"/>
  <c r="BI95" i="18"/>
  <c r="BQ94" i="18"/>
  <c r="BP94" i="18"/>
  <c r="BO94" i="18"/>
  <c r="BN94" i="18"/>
  <c r="BM94" i="18"/>
  <c r="BL94" i="18"/>
  <c r="BK94" i="18"/>
  <c r="BJ94" i="18"/>
  <c r="BI94" i="18"/>
  <c r="R81" i="18"/>
  <c r="AI81" i="18"/>
  <c r="AL81" i="18"/>
  <c r="BQ76" i="18"/>
  <c r="BP76" i="18"/>
  <c r="BO76" i="18"/>
  <c r="BN76" i="18"/>
  <c r="BM76" i="18"/>
  <c r="BL76" i="18"/>
  <c r="BK76" i="18"/>
  <c r="BJ76" i="18"/>
  <c r="BI76" i="18"/>
  <c r="BQ60" i="18"/>
  <c r="BP60" i="18"/>
  <c r="BO60" i="18"/>
  <c r="BN60" i="18"/>
  <c r="BM60" i="18"/>
  <c r="BL60" i="18"/>
  <c r="BK60" i="18"/>
  <c r="BJ60" i="18"/>
  <c r="BI60" i="18"/>
  <c r="BN59" i="18"/>
  <c r="BM59" i="18"/>
  <c r="BL59" i="18"/>
  <c r="BK59" i="18"/>
  <c r="BJ59" i="18"/>
  <c r="BI59" i="18"/>
  <c r="BN20" i="18"/>
  <c r="BM20" i="18"/>
  <c r="BL20" i="18"/>
  <c r="BK20" i="18"/>
  <c r="BJ20" i="18"/>
  <c r="BI20" i="18"/>
  <c r="BM155" i="18"/>
  <c r="BL155" i="18"/>
  <c r="BK155" i="18"/>
  <c r="BJ155" i="18"/>
  <c r="BI155" i="18"/>
  <c r="BP127" i="18"/>
  <c r="BO127" i="18"/>
  <c r="BN127" i="18"/>
  <c r="BM127" i="18"/>
  <c r="BL127" i="18"/>
  <c r="BK127" i="18"/>
  <c r="BJ127" i="18"/>
  <c r="BI127" i="18"/>
  <c r="BM98" i="18"/>
  <c r="BL98" i="18"/>
  <c r="BK98" i="18"/>
  <c r="BJ98" i="18"/>
  <c r="BI98" i="18"/>
  <c r="BP97" i="18"/>
  <c r="BQ57" i="18"/>
  <c r="BP57" i="18"/>
  <c r="BO57" i="18"/>
  <c r="BN57" i="18"/>
  <c r="BM57" i="18"/>
  <c r="BL57" i="18"/>
  <c r="BK57" i="18"/>
  <c r="BJ57" i="18"/>
  <c r="BI57" i="18"/>
  <c r="R29" i="18"/>
  <c r="BN11" i="18"/>
  <c r="BM11" i="18"/>
  <c r="BL11" i="18"/>
  <c r="BK11" i="18"/>
  <c r="BJ11" i="18"/>
  <c r="BI11" i="18"/>
  <c r="BN4" i="18"/>
  <c r="BM4" i="18"/>
  <c r="BL4" i="18"/>
  <c r="BK4" i="18"/>
  <c r="BJ4" i="18"/>
  <c r="BI4" i="18"/>
  <c r="BP161" i="18"/>
  <c r="BO161" i="18"/>
  <c r="BN161" i="18"/>
  <c r="BM161" i="18"/>
  <c r="BL161" i="18"/>
  <c r="BK161" i="18"/>
  <c r="BJ161" i="18"/>
  <c r="BI161" i="18"/>
  <c r="BQ160" i="18"/>
  <c r="BP160" i="18"/>
  <c r="BO160" i="18"/>
  <c r="BN160" i="18"/>
  <c r="BM160" i="18"/>
  <c r="BL160" i="18"/>
  <c r="BK160" i="18"/>
  <c r="BJ160" i="18"/>
  <c r="BI160" i="18"/>
  <c r="BM156" i="18"/>
  <c r="BL156" i="18"/>
  <c r="BK156" i="18"/>
  <c r="BJ156" i="18"/>
  <c r="BI156" i="18"/>
  <c r="BN155" i="18"/>
  <c r="BP153" i="18"/>
  <c r="BO153" i="18"/>
  <c r="BQ152" i="18"/>
  <c r="BP152" i="18"/>
  <c r="BP145" i="18"/>
  <c r="BO145" i="18"/>
  <c r="BQ144" i="18"/>
  <c r="BP144" i="18"/>
  <c r="BO144" i="18"/>
  <c r="BN144" i="18"/>
  <c r="BM144" i="18"/>
  <c r="BL144" i="18"/>
  <c r="BK144" i="18"/>
  <c r="BJ144" i="18"/>
  <c r="BI144" i="18"/>
  <c r="BP137" i="18"/>
  <c r="BO137" i="18"/>
  <c r="BN137" i="18"/>
  <c r="BM137" i="18"/>
  <c r="BL137" i="18"/>
  <c r="BK137" i="18"/>
  <c r="BJ137" i="18"/>
  <c r="BI137" i="18"/>
  <c r="BQ136" i="18"/>
  <c r="BP136" i="18"/>
  <c r="BO136" i="18"/>
  <c r="BN136" i="18"/>
  <c r="BM136" i="18"/>
  <c r="BL136" i="18"/>
  <c r="BK136" i="18"/>
  <c r="BJ136" i="18"/>
  <c r="BI136" i="18"/>
  <c r="BP129" i="18"/>
  <c r="BO129" i="18"/>
  <c r="BN129" i="18"/>
  <c r="BM129" i="18"/>
  <c r="BL129" i="18"/>
  <c r="BK129" i="18"/>
  <c r="BJ129" i="18"/>
  <c r="BI129" i="18"/>
  <c r="BQ128" i="18"/>
  <c r="BP128" i="18"/>
  <c r="AL124" i="18"/>
  <c r="BM122" i="18"/>
  <c r="BL122" i="18"/>
  <c r="BK122" i="18"/>
  <c r="BJ122" i="18"/>
  <c r="BI122" i="18"/>
  <c r="BO120" i="18"/>
  <c r="BN120" i="18"/>
  <c r="BM120" i="18"/>
  <c r="AI119" i="18"/>
  <c r="AL117" i="18"/>
  <c r="BO102" i="18"/>
  <c r="BN102" i="18"/>
  <c r="BM102" i="18"/>
  <c r="BL102" i="18"/>
  <c r="BK102" i="18"/>
  <c r="BJ102" i="18"/>
  <c r="BI102" i="18"/>
  <c r="BP89" i="18"/>
  <c r="BO89" i="18"/>
  <c r="BN89" i="18"/>
  <c r="BM89" i="18"/>
  <c r="BL89" i="18"/>
  <c r="BK89" i="18"/>
  <c r="BJ89" i="18"/>
  <c r="BI89" i="18"/>
  <c r="BP73" i="18"/>
  <c r="BO73" i="18"/>
  <c r="BN73" i="18"/>
  <c r="BM73" i="18"/>
  <c r="BL73" i="18"/>
  <c r="BK73" i="18"/>
  <c r="BJ73" i="18"/>
  <c r="BI73" i="18"/>
  <c r="AL61" i="18"/>
  <c r="R61" i="18"/>
  <c r="BQ52" i="18"/>
  <c r="BP52" i="18"/>
  <c r="BO52" i="18"/>
  <c r="BN52" i="18"/>
  <c r="BM52" i="18"/>
  <c r="BL52" i="18"/>
  <c r="BK52" i="18"/>
  <c r="BJ52" i="18"/>
  <c r="BI52" i="18"/>
  <c r="BQ36" i="18"/>
  <c r="BP36" i="18"/>
  <c r="BO36" i="18"/>
  <c r="BN36" i="18"/>
  <c r="BM36" i="18"/>
  <c r="BL36" i="18"/>
  <c r="BK36" i="18"/>
  <c r="BJ36" i="18"/>
  <c r="BI36" i="18"/>
  <c r="AL88" i="18"/>
  <c r="AL56" i="18"/>
  <c r="AL48" i="18"/>
  <c r="AL32" i="18"/>
  <c r="AY128" i="18"/>
  <c r="AY124" i="18"/>
  <c r="AX124" i="18"/>
  <c r="AW124" i="18"/>
  <c r="AV124" i="18"/>
  <c r="AU124" i="18"/>
  <c r="AT124" i="18"/>
  <c r="AS124" i="18"/>
  <c r="AR124" i="18"/>
  <c r="BN156" i="18"/>
  <c r="BO155" i="18"/>
  <c r="BN148" i="18"/>
  <c r="BM148" i="18"/>
  <c r="BL148" i="18"/>
  <c r="BK148" i="18"/>
  <c r="BJ148" i="18"/>
  <c r="BI148" i="18"/>
  <c r="BO139" i="18"/>
  <c r="BN139" i="18"/>
  <c r="BM139" i="18"/>
  <c r="BL139" i="18"/>
  <c r="BK139" i="18"/>
  <c r="BJ139" i="18"/>
  <c r="BI139" i="18"/>
  <c r="BO121" i="18"/>
  <c r="BN121" i="18"/>
  <c r="BM121" i="18"/>
  <c r="BL121" i="18"/>
  <c r="BK121" i="18"/>
  <c r="BJ121" i="18"/>
  <c r="BI121" i="18"/>
  <c r="BN113" i="18"/>
  <c r="BM113" i="18"/>
  <c r="BL113" i="18"/>
  <c r="BP111" i="18"/>
  <c r="BO111" i="18"/>
  <c r="BN111" i="18"/>
  <c r="BM111" i="18"/>
  <c r="BL111" i="18"/>
  <c r="BK111" i="18"/>
  <c r="BJ111" i="18"/>
  <c r="BI111" i="18"/>
  <c r="BQ88" i="18"/>
  <c r="BP88" i="18"/>
  <c r="BO88" i="18"/>
  <c r="BN88" i="18"/>
  <c r="BM88" i="18"/>
  <c r="BL88" i="18"/>
  <c r="BK88" i="18"/>
  <c r="BJ88" i="18"/>
  <c r="BI88" i="18"/>
  <c r="BO82" i="18"/>
  <c r="BN82" i="18"/>
  <c r="BN75" i="18"/>
  <c r="BM75" i="18"/>
  <c r="BL75" i="18"/>
  <c r="BK75" i="18"/>
  <c r="BJ75" i="18"/>
  <c r="BI75" i="18"/>
  <c r="BQ72" i="18"/>
  <c r="BP72" i="18"/>
  <c r="BO72" i="18"/>
  <c r="BN72" i="18"/>
  <c r="BM72" i="18"/>
  <c r="BL72" i="18"/>
  <c r="BK72" i="18"/>
  <c r="BJ72" i="18"/>
  <c r="BI72" i="18"/>
  <c r="BN51" i="18"/>
  <c r="BM51" i="18"/>
  <c r="BL51" i="18"/>
  <c r="BK51" i="18"/>
  <c r="BJ51" i="18"/>
  <c r="BI51" i="18"/>
  <c r="H113" i="17"/>
  <c r="H105" i="17"/>
  <c r="H97" i="17"/>
  <c r="H89" i="17"/>
  <c r="H81" i="17"/>
  <c r="H73" i="17"/>
  <c r="H65" i="17"/>
  <c r="H57" i="17"/>
  <c r="H49" i="17"/>
  <c r="H41" i="17"/>
  <c r="H33" i="17"/>
  <c r="H25" i="17"/>
  <c r="BO156" i="18"/>
  <c r="BP155" i="18"/>
  <c r="BO148" i="18"/>
  <c r="BP147" i="18"/>
  <c r="BO147" i="18"/>
  <c r="BN147" i="18"/>
  <c r="BM147" i="18"/>
  <c r="BL147" i="18"/>
  <c r="BK147" i="18"/>
  <c r="BJ147" i="18"/>
  <c r="BI147" i="18"/>
  <c r="BO140" i="18"/>
  <c r="BN140" i="18"/>
  <c r="BM140" i="18"/>
  <c r="BL140" i="18"/>
  <c r="BK140" i="18"/>
  <c r="BJ140" i="18"/>
  <c r="BI140" i="18"/>
  <c r="BP139" i="18"/>
  <c r="BO132" i="18"/>
  <c r="BN132" i="18"/>
  <c r="BM132" i="18"/>
  <c r="BL132" i="18"/>
  <c r="BK132" i="18"/>
  <c r="BJ132" i="18"/>
  <c r="BI132" i="18"/>
  <c r="BP131" i="18"/>
  <c r="BO131" i="18"/>
  <c r="BN131" i="18"/>
  <c r="BM131" i="18"/>
  <c r="BL131" i="18"/>
  <c r="BK131" i="18"/>
  <c r="BJ131" i="18"/>
  <c r="BI131" i="18"/>
  <c r="BK128" i="18"/>
  <c r="BJ128" i="18"/>
  <c r="BI128" i="18"/>
  <c r="BP123" i="18"/>
  <c r="BO123" i="18"/>
  <c r="BN123" i="18"/>
  <c r="BM123" i="18"/>
  <c r="BL123" i="18"/>
  <c r="BK123" i="18"/>
  <c r="BJ123" i="18"/>
  <c r="BI123" i="18"/>
  <c r="BP121" i="18"/>
  <c r="BO119" i="18"/>
  <c r="BN119" i="18"/>
  <c r="BM119" i="18"/>
  <c r="BL119" i="18"/>
  <c r="BK119" i="18"/>
  <c r="BJ119" i="18"/>
  <c r="BI119" i="18"/>
  <c r="BP116" i="18"/>
  <c r="BO116" i="18"/>
  <c r="BN116" i="18"/>
  <c r="BM116" i="18"/>
  <c r="BL116" i="18"/>
  <c r="BK116" i="18"/>
  <c r="BJ116" i="18"/>
  <c r="BI116" i="18"/>
  <c r="BN110" i="18"/>
  <c r="BM110" i="18"/>
  <c r="BL110" i="18"/>
  <c r="BK110" i="18"/>
  <c r="BJ110" i="18"/>
  <c r="BI110" i="18"/>
  <c r="BM106" i="18"/>
  <c r="BL106" i="18"/>
  <c r="BK106" i="18"/>
  <c r="BJ106" i="18"/>
  <c r="BI106" i="18"/>
  <c r="BO104" i="18"/>
  <c r="BN104" i="18"/>
  <c r="BO90" i="18"/>
  <c r="BN90" i="18"/>
  <c r="R89" i="18"/>
  <c r="AI89" i="18"/>
  <c r="AL89" i="18"/>
  <c r="BQ84" i="18"/>
  <c r="BP84" i="18"/>
  <c r="BO84" i="18"/>
  <c r="BN84" i="18"/>
  <c r="BM84" i="18"/>
  <c r="BL84" i="18"/>
  <c r="BK84" i="18"/>
  <c r="BJ84" i="18"/>
  <c r="BI84" i="18"/>
  <c r="AL82" i="18"/>
  <c r="BO50" i="18"/>
  <c r="BN50" i="18"/>
  <c r="BM50" i="18"/>
  <c r="BL50" i="18"/>
  <c r="BK50" i="18"/>
  <c r="BJ50" i="18"/>
  <c r="BI50" i="18"/>
  <c r="BQ49" i="18"/>
  <c r="BP49" i="18"/>
  <c r="BO49" i="18"/>
  <c r="BN49" i="18"/>
  <c r="BM49" i="18"/>
  <c r="BL49" i="18"/>
  <c r="BK49" i="18"/>
  <c r="BJ49" i="18"/>
  <c r="BI49" i="18"/>
  <c r="BO26" i="18"/>
  <c r="BN26" i="18"/>
  <c r="BM26" i="18"/>
  <c r="BL26" i="18"/>
  <c r="BK26" i="18"/>
  <c r="BJ26" i="18"/>
  <c r="BI26" i="18"/>
  <c r="BQ25" i="18"/>
  <c r="BP25" i="18"/>
  <c r="BO25" i="18"/>
  <c r="BN25" i="18"/>
  <c r="BM25" i="18"/>
  <c r="BL25" i="18"/>
  <c r="BK25" i="18"/>
  <c r="BJ25" i="18"/>
  <c r="BI25" i="18"/>
  <c r="BO19" i="18"/>
  <c r="BN19" i="18"/>
  <c r="J113" i="17"/>
  <c r="J105" i="17"/>
  <c r="J97" i="17"/>
  <c r="J89" i="17"/>
  <c r="J81" i="17"/>
  <c r="J73" i="17"/>
  <c r="J65" i="17"/>
  <c r="J57" i="17"/>
  <c r="J49" i="17"/>
  <c r="J41" i="17"/>
  <c r="J33" i="17"/>
  <c r="J25" i="17"/>
  <c r="I113" i="17"/>
  <c r="I105" i="17"/>
  <c r="I97" i="17"/>
  <c r="I89" i="17"/>
  <c r="I81" i="17"/>
  <c r="I73" i="17"/>
  <c r="I65" i="17"/>
  <c r="I57" i="17"/>
  <c r="I49" i="17"/>
  <c r="I41" i="17"/>
  <c r="I33" i="17"/>
  <c r="I25" i="17"/>
  <c r="BL120" i="18"/>
  <c r="BK120" i="18"/>
  <c r="BJ120" i="18"/>
  <c r="BI120" i="18"/>
  <c r="BP114" i="18"/>
  <c r="BO114" i="18"/>
  <c r="BN114" i="18"/>
  <c r="BM114" i="18"/>
  <c r="BL114" i="18"/>
  <c r="BK114" i="18"/>
  <c r="BJ114" i="18"/>
  <c r="BI114" i="18"/>
  <c r="BK113" i="18"/>
  <c r="BJ113" i="18"/>
  <c r="BI113" i="18"/>
  <c r="BP112" i="18"/>
  <c r="BO112" i="18"/>
  <c r="BN112" i="18"/>
  <c r="BM112" i="18"/>
  <c r="BL112" i="18"/>
  <c r="BK112" i="18"/>
  <c r="BJ112" i="18"/>
  <c r="BI112" i="18"/>
  <c r="AL111" i="18"/>
  <c r="BO110" i="18"/>
  <c r="BO107" i="18"/>
  <c r="BN107" i="18"/>
  <c r="BM107" i="18"/>
  <c r="BL107" i="18"/>
  <c r="BK107" i="18"/>
  <c r="BJ107" i="18"/>
  <c r="BI107" i="18"/>
  <c r="BO105" i="18"/>
  <c r="BO100" i="18"/>
  <c r="BN100" i="18"/>
  <c r="BM100" i="18"/>
  <c r="BL100" i="18"/>
  <c r="BK100" i="18"/>
  <c r="BJ100" i="18"/>
  <c r="BI100" i="18"/>
  <c r="BL99" i="18"/>
  <c r="BK99" i="18"/>
  <c r="BJ99" i="18"/>
  <c r="BI99" i="18"/>
  <c r="R97" i="18"/>
  <c r="AI97" i="18"/>
  <c r="BN91" i="18"/>
  <c r="BM91" i="18"/>
  <c r="BL91" i="18"/>
  <c r="BK91" i="18"/>
  <c r="BJ91" i="18"/>
  <c r="BI91" i="18"/>
  <c r="R82" i="18"/>
  <c r="BQ68" i="18"/>
  <c r="BP68" i="18"/>
  <c r="BO68" i="18"/>
  <c r="BN68" i="18"/>
  <c r="BM68" i="18"/>
  <c r="BL68" i="18"/>
  <c r="BK68" i="18"/>
  <c r="BJ68" i="18"/>
  <c r="BI68" i="18"/>
  <c r="BQ44" i="18"/>
  <c r="BP44" i="18"/>
  <c r="BO44" i="18"/>
  <c r="BN44" i="18"/>
  <c r="BM44" i="18"/>
  <c r="BL44" i="18"/>
  <c r="BK44" i="18"/>
  <c r="BJ44" i="18"/>
  <c r="BI44" i="18"/>
  <c r="BQ41" i="18"/>
  <c r="BP41" i="18"/>
  <c r="BO41" i="18"/>
  <c r="BN41" i="18"/>
  <c r="BM41" i="18"/>
  <c r="BL41" i="18"/>
  <c r="BK41" i="18"/>
  <c r="BJ41" i="18"/>
  <c r="BI41" i="18"/>
  <c r="BN35" i="18"/>
  <c r="BM35" i="18"/>
  <c r="BP119" i="18"/>
  <c r="BP81" i="18"/>
  <c r="BO81" i="18"/>
  <c r="BN81" i="18"/>
  <c r="BM81" i="18"/>
  <c r="BL81" i="18"/>
  <c r="BK81" i="18"/>
  <c r="BJ81" i="18"/>
  <c r="BI81" i="18"/>
  <c r="R50" i="18"/>
  <c r="AI50" i="18"/>
  <c r="BQ33" i="18"/>
  <c r="BP33" i="18"/>
  <c r="BO33" i="18"/>
  <c r="BN33" i="18"/>
  <c r="BM33" i="18"/>
  <c r="BL33" i="18"/>
  <c r="BK33" i="18"/>
  <c r="BJ33" i="18"/>
  <c r="BI33" i="18"/>
  <c r="R26" i="18"/>
  <c r="AI26" i="18"/>
  <c r="AL52" i="18"/>
  <c r="AL36" i="18"/>
  <c r="BN8" i="18"/>
  <c r="BM8" i="18"/>
  <c r="BL8" i="18"/>
  <c r="BK8" i="18"/>
  <c r="BJ8" i="18"/>
  <c r="BI8" i="18"/>
  <c r="BP2" i="18"/>
  <c r="X16" i="18"/>
  <c r="X17" i="18"/>
  <c r="AC16" i="18"/>
  <c r="AC17" i="18"/>
  <c r="AZ127" i="18"/>
  <c r="AY127" i="18"/>
  <c r="AX127" i="18"/>
  <c r="AW127" i="18"/>
  <c r="AV127" i="18"/>
  <c r="AU127" i="18"/>
  <c r="AT127" i="18"/>
  <c r="AS127" i="18"/>
  <c r="AR127" i="18"/>
  <c r="AZ118" i="18"/>
  <c r="AY118" i="18"/>
  <c r="AX118" i="18"/>
  <c r="AW118" i="18"/>
  <c r="AV118" i="18"/>
  <c r="AU118" i="18"/>
  <c r="AT118" i="18"/>
  <c r="AS118" i="18"/>
  <c r="AR118" i="18"/>
  <c r="AZ111" i="18"/>
  <c r="AY111" i="18"/>
  <c r="AX111" i="18"/>
  <c r="AW111" i="18"/>
  <c r="AV111" i="18"/>
  <c r="AU111" i="18"/>
  <c r="AT111" i="18"/>
  <c r="AS111" i="18"/>
  <c r="AR111" i="18"/>
  <c r="AZ103" i="18"/>
  <c r="AY103" i="18"/>
  <c r="AX103" i="18"/>
  <c r="AW103" i="18"/>
  <c r="AV103" i="18"/>
  <c r="AU103" i="18"/>
  <c r="AT103" i="18"/>
  <c r="AS103" i="18"/>
  <c r="AR103" i="18"/>
  <c r="AZ95" i="18"/>
  <c r="AY95" i="18"/>
  <c r="AX95" i="18"/>
  <c r="AW95" i="18"/>
  <c r="AV95" i="18"/>
  <c r="AU95" i="18"/>
  <c r="AT95" i="18"/>
  <c r="AS95" i="18"/>
  <c r="AR95" i="18"/>
  <c r="G22" i="18"/>
  <c r="AF22" i="18"/>
  <c r="BQ91" i="18"/>
  <c r="BP91" i="18"/>
  <c r="BO91" i="18"/>
  <c r="BQ83" i="18"/>
  <c r="BP83" i="18"/>
  <c r="BO83" i="18"/>
  <c r="BQ75" i="18"/>
  <c r="BP75" i="18"/>
  <c r="BO75" i="18"/>
  <c r="BQ67" i="18"/>
  <c r="BP67" i="18"/>
  <c r="BO67" i="18"/>
  <c r="BN67" i="18"/>
  <c r="BM67" i="18"/>
  <c r="BL67" i="18"/>
  <c r="BK67" i="18"/>
  <c r="BJ67" i="18"/>
  <c r="BI67" i="18"/>
  <c r="BQ59" i="18"/>
  <c r="BP59" i="18"/>
  <c r="BO59" i="18"/>
  <c r="BQ51" i="18"/>
  <c r="BP51" i="18"/>
  <c r="BO51" i="18"/>
  <c r="BQ43" i="18"/>
  <c r="BP43" i="18"/>
  <c r="BO43" i="18"/>
  <c r="BN43" i="18"/>
  <c r="BM43" i="18"/>
  <c r="BL43" i="18"/>
  <c r="BK43" i="18"/>
  <c r="BJ43" i="18"/>
  <c r="BI43" i="18"/>
  <c r="AZ126" i="18"/>
  <c r="AY126" i="18"/>
  <c r="AX126" i="18"/>
  <c r="AW126" i="18"/>
  <c r="AV126" i="18"/>
  <c r="AU126" i="18"/>
  <c r="AT126" i="18"/>
  <c r="AS126" i="18"/>
  <c r="AR126" i="18"/>
  <c r="AZ119" i="18"/>
  <c r="AY119" i="18"/>
  <c r="AX119" i="18"/>
  <c r="AW119" i="18"/>
  <c r="AV119" i="18"/>
  <c r="AU119" i="18"/>
  <c r="AT119" i="18"/>
  <c r="AS119" i="18"/>
  <c r="AR119" i="18"/>
  <c r="AZ108" i="18"/>
  <c r="AY108" i="18"/>
  <c r="AX108" i="18"/>
  <c r="AW108" i="18"/>
  <c r="AV108" i="18"/>
  <c r="AU108" i="18"/>
  <c r="AT108" i="18"/>
  <c r="AS108" i="18"/>
  <c r="AR108" i="18"/>
  <c r="AZ100" i="18"/>
  <c r="AY100" i="18"/>
  <c r="AX100" i="18"/>
  <c r="AW100" i="18"/>
  <c r="AV100" i="18"/>
  <c r="AU100" i="18"/>
  <c r="AT100" i="18"/>
  <c r="AS100" i="18"/>
  <c r="AR100" i="18"/>
  <c r="AZ92" i="18"/>
  <c r="AY92" i="18"/>
  <c r="AX92" i="18"/>
  <c r="AW92" i="18"/>
  <c r="AV92" i="18"/>
  <c r="AU92" i="18"/>
  <c r="AT92" i="18"/>
  <c r="AS92" i="18"/>
  <c r="AR92" i="18"/>
  <c r="AI87" i="18"/>
  <c r="BO86" i="18"/>
  <c r="BN86" i="18"/>
  <c r="BM86" i="18"/>
  <c r="BL86" i="18"/>
  <c r="BK86" i="18"/>
  <c r="BJ86" i="18"/>
  <c r="BI86" i="18"/>
  <c r="AI63" i="18"/>
  <c r="BO62" i="18"/>
  <c r="BN62" i="18"/>
  <c r="BM62" i="18"/>
  <c r="BL62" i="18"/>
  <c r="BK62" i="18"/>
  <c r="BJ62" i="18"/>
  <c r="BI62" i="18"/>
  <c r="AL49" i="18"/>
  <c r="BO46" i="18"/>
  <c r="BN46" i="18"/>
  <c r="BM46" i="18"/>
  <c r="BL46" i="18"/>
  <c r="BK46" i="18"/>
  <c r="BJ46" i="18"/>
  <c r="BI46" i="18"/>
  <c r="BO38" i="18"/>
  <c r="BN38" i="18"/>
  <c r="BM38" i="18"/>
  <c r="BL38" i="18"/>
  <c r="BK38" i="18"/>
  <c r="BJ38" i="18"/>
  <c r="BI38" i="18"/>
  <c r="BN31" i="18"/>
  <c r="BM31" i="18"/>
  <c r="BL31" i="18"/>
  <c r="BK31" i="18"/>
  <c r="BJ31" i="18"/>
  <c r="BI31" i="18"/>
  <c r="BO22" i="18"/>
  <c r="BN22" i="18"/>
  <c r="BM22" i="18"/>
  <c r="BL22" i="18"/>
  <c r="BK22" i="18"/>
  <c r="BJ22" i="18"/>
  <c r="BI22" i="18"/>
  <c r="BM13" i="18"/>
  <c r="BL13" i="18"/>
  <c r="BK13" i="18"/>
  <c r="BJ13" i="18"/>
  <c r="BI13" i="18"/>
  <c r="BM9" i="18"/>
  <c r="BL9" i="18"/>
  <c r="BK9" i="18"/>
  <c r="BJ9" i="18"/>
  <c r="BI9" i="18"/>
  <c r="BM7" i="18"/>
  <c r="BL7" i="18"/>
  <c r="BK7" i="18"/>
  <c r="BJ7" i="18"/>
  <c r="BI7" i="18"/>
  <c r="BN6" i="18"/>
  <c r="BM6" i="18"/>
  <c r="BL6" i="18"/>
  <c r="BK6" i="18"/>
  <c r="BJ6" i="18"/>
  <c r="BI6" i="18"/>
  <c r="BQ3" i="18"/>
  <c r="BP3" i="18"/>
  <c r="BO3" i="18"/>
  <c r="BN3" i="18"/>
  <c r="BM3" i="18"/>
  <c r="BL3" i="18"/>
  <c r="BK3" i="18"/>
  <c r="BJ3" i="18"/>
  <c r="BI3" i="18"/>
  <c r="Y16" i="18"/>
  <c r="Y17" i="18"/>
  <c r="AZ125" i="18"/>
  <c r="AY125" i="18"/>
  <c r="AX125" i="18"/>
  <c r="AW125" i="18"/>
  <c r="AV125" i="18"/>
  <c r="AU125" i="18"/>
  <c r="AT125" i="18"/>
  <c r="AS125" i="18"/>
  <c r="AR125" i="18"/>
  <c r="AZ120" i="18"/>
  <c r="AY120" i="18"/>
  <c r="AX120" i="18"/>
  <c r="AW120" i="18"/>
  <c r="AV120" i="18"/>
  <c r="AU120" i="18"/>
  <c r="AT120" i="18"/>
  <c r="AS120" i="18"/>
  <c r="AR120" i="18"/>
  <c r="AZ113" i="18"/>
  <c r="AY113" i="18"/>
  <c r="AX113" i="18"/>
  <c r="AW113" i="18"/>
  <c r="AV113" i="18"/>
  <c r="AU113" i="18"/>
  <c r="AT113" i="18"/>
  <c r="AS113" i="18"/>
  <c r="AR113" i="18"/>
  <c r="AZ105" i="18"/>
  <c r="AY105" i="18"/>
  <c r="AX105" i="18"/>
  <c r="AW105" i="18"/>
  <c r="AV105" i="18"/>
  <c r="AU105" i="18"/>
  <c r="AT105" i="18"/>
  <c r="AS105" i="18"/>
  <c r="AR105" i="18"/>
  <c r="AZ97" i="18"/>
  <c r="AY97" i="18"/>
  <c r="AX97" i="18"/>
  <c r="AW97" i="18"/>
  <c r="AV97" i="18"/>
  <c r="AU97" i="18"/>
  <c r="AT97" i="18"/>
  <c r="AS97" i="18"/>
  <c r="AR97" i="18"/>
  <c r="AZ124" i="18"/>
  <c r="AZ121" i="18"/>
  <c r="AY121" i="18"/>
  <c r="AX121" i="18"/>
  <c r="AW121" i="18"/>
  <c r="AV121" i="18"/>
  <c r="AU121" i="18"/>
  <c r="AT121" i="18"/>
  <c r="AS121" i="18"/>
  <c r="AR121" i="18"/>
  <c r="AZ110" i="18"/>
  <c r="AY110" i="18"/>
  <c r="AX110" i="18"/>
  <c r="AW110" i="18"/>
  <c r="AV110" i="18"/>
  <c r="AU110" i="18"/>
  <c r="AT110" i="18"/>
  <c r="AS110" i="18"/>
  <c r="AR110" i="18"/>
  <c r="AZ102" i="18"/>
  <c r="AY102" i="18"/>
  <c r="AX102" i="18"/>
  <c r="AW102" i="18"/>
  <c r="AV102" i="18"/>
  <c r="AU102" i="18"/>
  <c r="AT102" i="18"/>
  <c r="AS102" i="18"/>
  <c r="AR102" i="18"/>
  <c r="AZ94" i="18"/>
  <c r="AY94" i="18"/>
  <c r="AX94" i="18"/>
  <c r="AW94" i="18"/>
  <c r="AV94" i="18"/>
  <c r="AU94" i="18"/>
  <c r="AT94" i="18"/>
  <c r="AS94" i="18"/>
  <c r="AR94" i="18"/>
  <c r="AL91" i="18"/>
  <c r="BM90" i="18"/>
  <c r="BL90" i="18"/>
  <c r="BK90" i="18"/>
  <c r="BJ90" i="18"/>
  <c r="BI90" i="18"/>
  <c r="BQ86" i="18"/>
  <c r="BP86" i="18"/>
  <c r="BL83" i="18"/>
  <c r="BK83" i="18"/>
  <c r="BJ83" i="18"/>
  <c r="BI83" i="18"/>
  <c r="BM82" i="18"/>
  <c r="BL82" i="18"/>
  <c r="BK82" i="18"/>
  <c r="BJ82" i="18"/>
  <c r="BI82" i="18"/>
  <c r="BQ78" i="18"/>
  <c r="BP78" i="18"/>
  <c r="BO78" i="18"/>
  <c r="BN78" i="18"/>
  <c r="BM78" i="18"/>
  <c r="BL78" i="18"/>
  <c r="BK78" i="18"/>
  <c r="BJ78" i="18"/>
  <c r="BI78" i="18"/>
  <c r="BQ70" i="18"/>
  <c r="BP70" i="18"/>
  <c r="BO70" i="18"/>
  <c r="BN70" i="18"/>
  <c r="BM70" i="18"/>
  <c r="BL70" i="18"/>
  <c r="BK70" i="18"/>
  <c r="BJ70" i="18"/>
  <c r="BI70" i="18"/>
  <c r="BM66" i="18"/>
  <c r="BL66" i="18"/>
  <c r="BK66" i="18"/>
  <c r="BJ66" i="18"/>
  <c r="BI66" i="18"/>
  <c r="BO64" i="18"/>
  <c r="BN64" i="18"/>
  <c r="BM64" i="18"/>
  <c r="BL64" i="18"/>
  <c r="BK64" i="18"/>
  <c r="BJ64" i="18"/>
  <c r="BI64" i="18"/>
  <c r="BQ62" i="18"/>
  <c r="BP62" i="18"/>
  <c r="AL59" i="18"/>
  <c r="BM58" i="18"/>
  <c r="BL58" i="18"/>
  <c r="BK58" i="18"/>
  <c r="BJ58" i="18"/>
  <c r="BI58" i="18"/>
  <c r="BQ54" i="18"/>
  <c r="BP54" i="18"/>
  <c r="BO54" i="18"/>
  <c r="BN54" i="18"/>
  <c r="BM54" i="18"/>
  <c r="BL54" i="18"/>
  <c r="BK54" i="18"/>
  <c r="BJ54" i="18"/>
  <c r="BI54" i="18"/>
  <c r="AI49" i="18"/>
  <c r="BQ46" i="18"/>
  <c r="BP46" i="18"/>
  <c r="AL43" i="18"/>
  <c r="BM42" i="18"/>
  <c r="BL42" i="18"/>
  <c r="BK42" i="18"/>
  <c r="BJ42" i="18"/>
  <c r="BI42" i="18"/>
  <c r="BQ38" i="18"/>
  <c r="BP38" i="18"/>
  <c r="BL35" i="18"/>
  <c r="BK35" i="18"/>
  <c r="BJ35" i="18"/>
  <c r="BI35" i="18"/>
  <c r="AL35" i="18"/>
  <c r="BM34" i="18"/>
  <c r="BL34" i="18"/>
  <c r="BK34" i="18"/>
  <c r="BJ34" i="18"/>
  <c r="BI34" i="18"/>
  <c r="BQ30" i="18"/>
  <c r="BP30" i="18"/>
  <c r="BO30" i="18"/>
  <c r="BN30" i="18"/>
  <c r="BM30" i="18"/>
  <c r="BL30" i="18"/>
  <c r="BK30" i="18"/>
  <c r="BJ30" i="18"/>
  <c r="BI30" i="18"/>
  <c r="BL27" i="18"/>
  <c r="BK27" i="18"/>
  <c r="BJ27" i="18"/>
  <c r="BI27" i="18"/>
  <c r="AL27" i="18"/>
  <c r="BO24" i="18"/>
  <c r="BN24" i="18"/>
  <c r="BM24" i="18"/>
  <c r="BL24" i="18"/>
  <c r="BK24" i="18"/>
  <c r="BJ24" i="18"/>
  <c r="BI24" i="18"/>
  <c r="BQ22" i="18"/>
  <c r="BP22" i="18"/>
  <c r="BM19" i="18"/>
  <c r="BL19" i="18"/>
  <c r="BK19" i="18"/>
  <c r="BJ19" i="18"/>
  <c r="BI19" i="18"/>
  <c r="BL18" i="18"/>
  <c r="BK18" i="18"/>
  <c r="BJ18" i="18"/>
  <c r="BI18" i="18"/>
  <c r="BO13" i="18"/>
  <c r="BN13" i="18"/>
  <c r="BO12" i="18"/>
  <c r="BN12" i="18"/>
  <c r="BM12" i="18"/>
  <c r="BL12" i="18"/>
  <c r="BK12" i="18"/>
  <c r="BJ12" i="18"/>
  <c r="BI12" i="18"/>
  <c r="BO9" i="18"/>
  <c r="BN9" i="18"/>
  <c r="BP6" i="18"/>
  <c r="BO6" i="18"/>
  <c r="BQ5" i="18"/>
  <c r="BP5" i="18"/>
  <c r="BO5" i="18"/>
  <c r="BN5" i="18"/>
  <c r="BM5" i="18"/>
  <c r="BL5" i="18"/>
  <c r="BK5" i="18"/>
  <c r="BJ5" i="18"/>
  <c r="BI5" i="18"/>
  <c r="U16" i="18"/>
  <c r="U17" i="18"/>
  <c r="AZ123" i="18"/>
  <c r="AY123" i="18"/>
  <c r="AX123" i="18"/>
  <c r="AW123" i="18"/>
  <c r="AV123" i="18"/>
  <c r="AU123" i="18"/>
  <c r="AT123" i="18"/>
  <c r="AS123" i="18"/>
  <c r="AR123" i="18"/>
  <c r="AZ122" i="18"/>
  <c r="AY122" i="18"/>
  <c r="AX122" i="18"/>
  <c r="AW122" i="18"/>
  <c r="AV122" i="18"/>
  <c r="AU122" i="18"/>
  <c r="AT122" i="18"/>
  <c r="AS122" i="18"/>
  <c r="AR122" i="18"/>
  <c r="AZ115" i="18"/>
  <c r="AY115" i="18"/>
  <c r="AX115" i="18"/>
  <c r="AW115" i="18"/>
  <c r="AV115" i="18"/>
  <c r="AU115" i="18"/>
  <c r="AT115" i="18"/>
  <c r="AS115" i="18"/>
  <c r="AR115" i="18"/>
  <c r="AZ107" i="18"/>
  <c r="AY107" i="18"/>
  <c r="AX107" i="18"/>
  <c r="AW107" i="18"/>
  <c r="AV107" i="18"/>
  <c r="AU107" i="18"/>
  <c r="AT107" i="18"/>
  <c r="AS107" i="18"/>
  <c r="AR107" i="18"/>
  <c r="AZ99" i="18"/>
  <c r="AY99" i="18"/>
  <c r="AX99" i="18"/>
  <c r="AW99" i="18"/>
  <c r="AV99" i="18"/>
  <c r="AU99" i="18"/>
  <c r="AT99" i="18"/>
  <c r="AS99" i="18"/>
  <c r="AR99" i="18"/>
  <c r="AZ91" i="18"/>
  <c r="AY91" i="18"/>
  <c r="AX91" i="18"/>
  <c r="AW91" i="18"/>
  <c r="AV91" i="18"/>
  <c r="AU91" i="18"/>
  <c r="AT91" i="18"/>
  <c r="AS91" i="18"/>
  <c r="AR91" i="18"/>
  <c r="BP64" i="18"/>
  <c r="BP56" i="18"/>
  <c r="BO56" i="18"/>
  <c r="BN56" i="18"/>
  <c r="BM56" i="18"/>
  <c r="BL56" i="18"/>
  <c r="BK56" i="18"/>
  <c r="BJ56" i="18"/>
  <c r="BI56" i="18"/>
  <c r="BP48" i="18"/>
  <c r="BO48" i="18"/>
  <c r="BN48" i="18"/>
  <c r="BM48" i="18"/>
  <c r="BL48" i="18"/>
  <c r="BK48" i="18"/>
  <c r="BJ48" i="18"/>
  <c r="BI48" i="18"/>
  <c r="BP40" i="18"/>
  <c r="BO40" i="18"/>
  <c r="BN40" i="18"/>
  <c r="BM40" i="18"/>
  <c r="BL40" i="18"/>
  <c r="BK40" i="18"/>
  <c r="BJ40" i="18"/>
  <c r="BI40" i="18"/>
  <c r="BP32" i="18"/>
  <c r="BO32" i="18"/>
  <c r="BN32" i="18"/>
  <c r="BM32" i="18"/>
  <c r="BL32" i="18"/>
  <c r="BK32" i="18"/>
  <c r="BJ32" i="18"/>
  <c r="BI32" i="18"/>
  <c r="BP24" i="18"/>
  <c r="BP17" i="18"/>
  <c r="BO17" i="18"/>
  <c r="BN17" i="18"/>
  <c r="BM17" i="18"/>
  <c r="BL17" i="18"/>
  <c r="BK17" i="18"/>
  <c r="BJ17" i="18"/>
  <c r="BI17" i="18"/>
  <c r="BP15" i="18"/>
  <c r="BO15" i="18"/>
  <c r="BN15" i="18"/>
  <c r="BM15" i="18"/>
  <c r="BL15" i="18"/>
  <c r="BK15" i="18"/>
  <c r="BJ15" i="18"/>
  <c r="BI15" i="18"/>
  <c r="AZ112" i="18"/>
  <c r="AY112" i="18"/>
  <c r="AX112" i="18"/>
  <c r="AW112" i="18"/>
  <c r="AV112" i="18"/>
  <c r="AU112" i="18"/>
  <c r="AT112" i="18"/>
  <c r="AS112" i="18"/>
  <c r="AR112" i="18"/>
  <c r="AZ104" i="18"/>
  <c r="AY104" i="18"/>
  <c r="AX104" i="18"/>
  <c r="AW104" i="18"/>
  <c r="AV104" i="18"/>
  <c r="AU104" i="18"/>
  <c r="AT104" i="18"/>
  <c r="AS104" i="18"/>
  <c r="AR104" i="18"/>
  <c r="AZ96" i="18"/>
  <c r="AY96" i="18"/>
  <c r="AX96" i="18"/>
  <c r="AW96" i="18"/>
  <c r="AV96" i="18"/>
  <c r="AU96" i="18"/>
  <c r="AT96" i="18"/>
  <c r="AS96" i="18"/>
  <c r="AR96" i="18"/>
  <c r="AZ26" i="18"/>
  <c r="AY26" i="18"/>
  <c r="AX26" i="18"/>
  <c r="AW26" i="18"/>
  <c r="AV26" i="18"/>
  <c r="AU26" i="18"/>
  <c r="AT26" i="18"/>
  <c r="AS26" i="18"/>
  <c r="AR26" i="18"/>
  <c r="BN2" i="18"/>
  <c r="BM2" i="18"/>
  <c r="BL2" i="18"/>
  <c r="BK2" i="18"/>
  <c r="BJ2" i="18"/>
  <c r="BI2" i="18"/>
  <c r="AE16" i="18"/>
  <c r="AE17" i="18"/>
  <c r="AZ29" i="18"/>
  <c r="AY29" i="18"/>
  <c r="AX29" i="18"/>
  <c r="AW29" i="18"/>
  <c r="AV29" i="18"/>
  <c r="AU29" i="18"/>
  <c r="AT29" i="18"/>
  <c r="AS29" i="18"/>
  <c r="AR29" i="18"/>
  <c r="AZ116" i="18"/>
  <c r="AY116" i="18"/>
  <c r="AX116" i="18"/>
  <c r="AW116" i="18"/>
  <c r="AV116" i="18"/>
  <c r="AU116" i="18"/>
  <c r="AT116" i="18"/>
  <c r="AS116" i="18"/>
  <c r="AR116" i="18"/>
  <c r="AZ109" i="18"/>
  <c r="AY109" i="18"/>
  <c r="AX109" i="18"/>
  <c r="AW109" i="18"/>
  <c r="AV109" i="18"/>
  <c r="AU109" i="18"/>
  <c r="AT109" i="18"/>
  <c r="AS109" i="18"/>
  <c r="AR109" i="18"/>
  <c r="AZ101" i="18"/>
  <c r="AY101" i="18"/>
  <c r="AX101" i="18"/>
  <c r="AW101" i="18"/>
  <c r="AV101" i="18"/>
  <c r="AU101" i="18"/>
  <c r="AT101" i="18"/>
  <c r="AS101" i="18"/>
  <c r="AR101" i="18"/>
  <c r="AZ93" i="18"/>
  <c r="AY93" i="18"/>
  <c r="AX93" i="18"/>
  <c r="AW93" i="18"/>
  <c r="AV93" i="18"/>
  <c r="AU93" i="18"/>
  <c r="AT93" i="18"/>
  <c r="AS93" i="18"/>
  <c r="AR93" i="18"/>
  <c r="AZ128" i="18"/>
  <c r="AX128" i="18"/>
  <c r="AW128" i="18"/>
  <c r="AV128" i="18"/>
  <c r="AU128" i="18"/>
  <c r="AT128" i="18"/>
  <c r="AS128" i="18"/>
  <c r="AR128" i="18"/>
  <c r="AZ117" i="18"/>
  <c r="AY117" i="18"/>
  <c r="AX117" i="18"/>
  <c r="AW117" i="18"/>
  <c r="AV117" i="18"/>
  <c r="AU117" i="18"/>
  <c r="AT117" i="18"/>
  <c r="AS117" i="18"/>
  <c r="AR117" i="18"/>
  <c r="AZ114" i="18"/>
  <c r="AY114" i="18"/>
  <c r="AX114" i="18"/>
  <c r="AW114" i="18"/>
  <c r="AV114" i="18"/>
  <c r="AU114" i="18"/>
  <c r="AT114" i="18"/>
  <c r="AS114" i="18"/>
  <c r="AR114" i="18"/>
  <c r="AZ106" i="18"/>
  <c r="AY106" i="18"/>
  <c r="AX106" i="18"/>
  <c r="AW106" i="18"/>
  <c r="AV106" i="18"/>
  <c r="AU106" i="18"/>
  <c r="AT106" i="18"/>
  <c r="AS106" i="18"/>
  <c r="AR106" i="18"/>
  <c r="AZ98" i="18"/>
  <c r="AY98" i="18"/>
  <c r="AX98" i="18"/>
  <c r="AW98" i="18"/>
  <c r="AV98" i="18"/>
  <c r="AU98" i="18"/>
  <c r="AT98" i="18"/>
  <c r="AS98" i="18"/>
  <c r="AR98" i="18"/>
  <c r="AF39" i="18"/>
  <c r="G39" i="18"/>
  <c r="G60" i="18"/>
  <c r="R60" i="18"/>
  <c r="AF60" i="18"/>
  <c r="BA60" i="18"/>
  <c r="BA35" i="18"/>
  <c r="BA34" i="18"/>
  <c r="BA43" i="18"/>
  <c r="G38" i="18"/>
  <c r="BG149" i="19"/>
  <c r="BF149" i="19"/>
  <c r="BD149" i="19"/>
  <c r="BH149" i="19"/>
  <c r="BG123" i="19"/>
  <c r="BF123" i="19"/>
  <c r="BD123" i="19"/>
  <c r="BH123" i="19"/>
  <c r="AT73" i="18"/>
  <c r="AS73" i="18"/>
  <c r="AR73" i="18"/>
  <c r="AT48" i="18"/>
  <c r="AS48" i="18"/>
  <c r="AR48" i="18"/>
  <c r="BA27" i="18"/>
  <c r="BA21" i="18"/>
  <c r="BA23" i="18"/>
  <c r="BA24" i="18"/>
  <c r="BA38" i="18"/>
  <c r="BA39" i="18"/>
  <c r="BA44" i="18"/>
  <c r="BA31" i="18"/>
  <c r="G41" i="18"/>
  <c r="BG156" i="19"/>
  <c r="BF156" i="19"/>
  <c r="BD156" i="19"/>
  <c r="BH156" i="19"/>
  <c r="BG141" i="19"/>
  <c r="BH141" i="19"/>
  <c r="AU72" i="18"/>
  <c r="AT72" i="18"/>
  <c r="AS72" i="18"/>
  <c r="AR72" i="18"/>
  <c r="AY41" i="18"/>
  <c r="AX41" i="18"/>
  <c r="AW41" i="18"/>
  <c r="AV41" i="18"/>
  <c r="AU41" i="18"/>
  <c r="AT41" i="18"/>
  <c r="AS41" i="18"/>
  <c r="AR41" i="18"/>
  <c r="AY33" i="18"/>
  <c r="AX33" i="18"/>
  <c r="AW33" i="18"/>
  <c r="AV33" i="18"/>
  <c r="AU33" i="18"/>
  <c r="AT33" i="18"/>
  <c r="AS33" i="18"/>
  <c r="AR33" i="18"/>
  <c r="BA42" i="18"/>
  <c r="BA40" i="18"/>
  <c r="BG148" i="19"/>
  <c r="BF148" i="19"/>
  <c r="BD148" i="19"/>
  <c r="BH148" i="19"/>
  <c r="BG133" i="19"/>
  <c r="BF133" i="19"/>
  <c r="BD133" i="19"/>
  <c r="BH133" i="19"/>
  <c r="V16" i="18"/>
  <c r="V17" i="18"/>
  <c r="Z16" i="18"/>
  <c r="Z17" i="18"/>
  <c r="AD16" i="18"/>
  <c r="AD17" i="18"/>
  <c r="AV54" i="18"/>
  <c r="AU54" i="18"/>
  <c r="AT54" i="18"/>
  <c r="AS54" i="18"/>
  <c r="AR54" i="18"/>
  <c r="BG140" i="19"/>
  <c r="BH140" i="19"/>
  <c r="BG110" i="19"/>
  <c r="BF110" i="19"/>
  <c r="BD110" i="19"/>
  <c r="BH110" i="19"/>
  <c r="AW90" i="18"/>
  <c r="AV90" i="18"/>
  <c r="AU90" i="18"/>
  <c r="AT90" i="18"/>
  <c r="AS90" i="18"/>
  <c r="AR90" i="18"/>
  <c r="AW86" i="18"/>
  <c r="AV86" i="18"/>
  <c r="AU86" i="18"/>
  <c r="AT86" i="18"/>
  <c r="AS86" i="18"/>
  <c r="AR86" i="18"/>
  <c r="AW83" i="18"/>
  <c r="AV83" i="18"/>
  <c r="AU83" i="18"/>
  <c r="AT83" i="18"/>
  <c r="AS83" i="18"/>
  <c r="AR83" i="18"/>
  <c r="AW78" i="18"/>
  <c r="AV78" i="18"/>
  <c r="AU78" i="18"/>
  <c r="AT78" i="18"/>
  <c r="AS78" i="18"/>
  <c r="AR78" i="18"/>
  <c r="AW75" i="18"/>
  <c r="AV75" i="18"/>
  <c r="AU75" i="18"/>
  <c r="AT75" i="18"/>
  <c r="AS75" i="18"/>
  <c r="AR75" i="18"/>
  <c r="AW74" i="18"/>
  <c r="AV74" i="18"/>
  <c r="AU74" i="18"/>
  <c r="AT74" i="18"/>
  <c r="AS74" i="18"/>
  <c r="AR74" i="18"/>
  <c r="AW70" i="18"/>
  <c r="AV70" i="18"/>
  <c r="AU70" i="18"/>
  <c r="AT70" i="18"/>
  <c r="AS70" i="18"/>
  <c r="AR70" i="18"/>
  <c r="AW67" i="18"/>
  <c r="AV67" i="18"/>
  <c r="AU67" i="18"/>
  <c r="AT67" i="18"/>
  <c r="AS67" i="18"/>
  <c r="AR67" i="18"/>
  <c r="AW66" i="18"/>
  <c r="AV66" i="18"/>
  <c r="AU66" i="18"/>
  <c r="AT66" i="18"/>
  <c r="AS66" i="18"/>
  <c r="AR66" i="18"/>
  <c r="AW63" i="18"/>
  <c r="AV63" i="18"/>
  <c r="AU63" i="18"/>
  <c r="AT63" i="18"/>
  <c r="AS63" i="18"/>
  <c r="AR63" i="18"/>
  <c r="AW62" i="18"/>
  <c r="AV62" i="18"/>
  <c r="AU62" i="18"/>
  <c r="AT62" i="18"/>
  <c r="AS62" i="18"/>
  <c r="AR62" i="18"/>
  <c r="AW58" i="18"/>
  <c r="AV58" i="18"/>
  <c r="AU58" i="18"/>
  <c r="AT58" i="18"/>
  <c r="AS58" i="18"/>
  <c r="AR58" i="18"/>
  <c r="AW57" i="18"/>
  <c r="AV57" i="18"/>
  <c r="AU57" i="18"/>
  <c r="AT57" i="18"/>
  <c r="AS57" i="18"/>
  <c r="AR57" i="18"/>
  <c r="AW54" i="18"/>
  <c r="AW53" i="18"/>
  <c r="AV53" i="18"/>
  <c r="AU53" i="18"/>
  <c r="AT53" i="18"/>
  <c r="AS53" i="18"/>
  <c r="AR53" i="18"/>
  <c r="AW50" i="18"/>
  <c r="AV50" i="18"/>
  <c r="AU50" i="18"/>
  <c r="AT50" i="18"/>
  <c r="AS50" i="18"/>
  <c r="AR50" i="18"/>
  <c r="AW49" i="18"/>
  <c r="AV49" i="18"/>
  <c r="AU49" i="18"/>
  <c r="AT49" i="18"/>
  <c r="AS49" i="18"/>
  <c r="AR49" i="18"/>
  <c r="AW46" i="18"/>
  <c r="AV46" i="18"/>
  <c r="AU46" i="18"/>
  <c r="AT46" i="18"/>
  <c r="AS46" i="18"/>
  <c r="AR46" i="18"/>
  <c r="AW45" i="18"/>
  <c r="AV45" i="18"/>
  <c r="AU45" i="18"/>
  <c r="AT45" i="18"/>
  <c r="AS45" i="18"/>
  <c r="AR45" i="18"/>
  <c r="BA28" i="18"/>
  <c r="AW32" i="18"/>
  <c r="AV32" i="18"/>
  <c r="AU32" i="18"/>
  <c r="AT32" i="18"/>
  <c r="AS32" i="18"/>
  <c r="AR32" i="18"/>
  <c r="G33" i="18"/>
  <c r="AF33" i="18"/>
  <c r="BG132" i="19"/>
  <c r="BH132" i="19"/>
  <c r="BM128" i="19"/>
  <c r="BL128" i="19"/>
  <c r="BK116" i="19"/>
  <c r="BJ116" i="19"/>
  <c r="BI116" i="19"/>
  <c r="W16" i="18"/>
  <c r="W17" i="18"/>
  <c r="AA16" i="18"/>
  <c r="AA17" i="18"/>
  <c r="AX88" i="18"/>
  <c r="AW88" i="18"/>
  <c r="AV88" i="18"/>
  <c r="AU88" i="18"/>
  <c r="AT88" i="18"/>
  <c r="AS88" i="18"/>
  <c r="AR88" i="18"/>
  <c r="AX86" i="18"/>
  <c r="AX85" i="18"/>
  <c r="AW85" i="18"/>
  <c r="AV85" i="18"/>
  <c r="AU85" i="18"/>
  <c r="AT85" i="18"/>
  <c r="AS85" i="18"/>
  <c r="AR85" i="18"/>
  <c r="AX83" i="18"/>
  <c r="AX80" i="18"/>
  <c r="AW80" i="18"/>
  <c r="AV80" i="18"/>
  <c r="AU80" i="18"/>
  <c r="AT80" i="18"/>
  <c r="AS80" i="18"/>
  <c r="AR80" i="18"/>
  <c r="AX78" i="18"/>
  <c r="AX77" i="18"/>
  <c r="AW77" i="18"/>
  <c r="AV77" i="18"/>
  <c r="AU77" i="18"/>
  <c r="AT77" i="18"/>
  <c r="AS77" i="18"/>
  <c r="AR77" i="18"/>
  <c r="AX75" i="18"/>
  <c r="AX72" i="18"/>
  <c r="AW72" i="18"/>
  <c r="AV72" i="18"/>
  <c r="AX70" i="18"/>
  <c r="AX69" i="18"/>
  <c r="AW69" i="18"/>
  <c r="AV69" i="18"/>
  <c r="AU69" i="18"/>
  <c r="AT69" i="18"/>
  <c r="AS69" i="18"/>
  <c r="AR69" i="18"/>
  <c r="AX67" i="18"/>
  <c r="AX66" i="18"/>
  <c r="AX65" i="18"/>
  <c r="AW65" i="18"/>
  <c r="AV65" i="18"/>
  <c r="AU65" i="18"/>
  <c r="AT65" i="18"/>
  <c r="AS65" i="18"/>
  <c r="AR65" i="18"/>
  <c r="AX64" i="18"/>
  <c r="AW64" i="18"/>
  <c r="AV64" i="18"/>
  <c r="AU64" i="18"/>
  <c r="AT64" i="18"/>
  <c r="AS64" i="18"/>
  <c r="AR64" i="18"/>
  <c r="AX63" i="18"/>
  <c r="AX62" i="18"/>
  <c r="AX61" i="18"/>
  <c r="AW61" i="18"/>
  <c r="AV61" i="18"/>
  <c r="AU61" i="18"/>
  <c r="AT61" i="18"/>
  <c r="AS61" i="18"/>
  <c r="AR61" i="18"/>
  <c r="AX59" i="18"/>
  <c r="AW59" i="18"/>
  <c r="AV59" i="18"/>
  <c r="AU59" i="18"/>
  <c r="AT59" i="18"/>
  <c r="AS59" i="18"/>
  <c r="AR59" i="18"/>
  <c r="AX58" i="18"/>
  <c r="AX57" i="18"/>
  <c r="AX56" i="18"/>
  <c r="AW56" i="18"/>
  <c r="AV56" i="18"/>
  <c r="AU56" i="18"/>
  <c r="AT56" i="18"/>
  <c r="AS56" i="18"/>
  <c r="AR56" i="18"/>
  <c r="AX55" i="18"/>
  <c r="AW55" i="18"/>
  <c r="AV55" i="18"/>
  <c r="AU55" i="18"/>
  <c r="AT55" i="18"/>
  <c r="AS55" i="18"/>
  <c r="AR55" i="18"/>
  <c r="AX54" i="18"/>
  <c r="AX53" i="18"/>
  <c r="AX52" i="18"/>
  <c r="AW52" i="18"/>
  <c r="AV52" i="18"/>
  <c r="AU52" i="18"/>
  <c r="AT52" i="18"/>
  <c r="AS52" i="18"/>
  <c r="AR52" i="18"/>
  <c r="AX51" i="18"/>
  <c r="AW51" i="18"/>
  <c r="AV51" i="18"/>
  <c r="AU51" i="18"/>
  <c r="AT51" i="18"/>
  <c r="AS51" i="18"/>
  <c r="AR51" i="18"/>
  <c r="AX50" i="18"/>
  <c r="AX49" i="18"/>
  <c r="AX48" i="18"/>
  <c r="AW48" i="18"/>
  <c r="AV48" i="18"/>
  <c r="AU48" i="18"/>
  <c r="AX47" i="18"/>
  <c r="AW47" i="18"/>
  <c r="AV47" i="18"/>
  <c r="AU47" i="18"/>
  <c r="AT47" i="18"/>
  <c r="AS47" i="18"/>
  <c r="AR47" i="18"/>
  <c r="AX46" i="18"/>
  <c r="AX45" i="18"/>
  <c r="AX37" i="18"/>
  <c r="AW37" i="18"/>
  <c r="AV37" i="18"/>
  <c r="AU37" i="18"/>
  <c r="AT37" i="18"/>
  <c r="AS37" i="18"/>
  <c r="AR37" i="18"/>
  <c r="AX36" i="18"/>
  <c r="AW36" i="18"/>
  <c r="AV36" i="18"/>
  <c r="AU36" i="18"/>
  <c r="AT36" i="18"/>
  <c r="AS36" i="18"/>
  <c r="AR36" i="18"/>
  <c r="BA30" i="18"/>
  <c r="BA25" i="18"/>
  <c r="BA22" i="18"/>
  <c r="AF28" i="18"/>
  <c r="G44" i="18"/>
  <c r="AF44" i="18"/>
  <c r="BH99" i="19"/>
  <c r="BG99" i="19"/>
  <c r="AY90" i="18"/>
  <c r="AX90" i="18"/>
  <c r="AY89" i="18"/>
  <c r="AX89" i="18"/>
  <c r="AW89" i="18"/>
  <c r="AV89" i="18"/>
  <c r="AU89" i="18"/>
  <c r="AT89" i="18"/>
  <c r="AS89" i="18"/>
  <c r="AR89" i="18"/>
  <c r="AY88" i="18"/>
  <c r="AY87" i="18"/>
  <c r="AX87" i="18"/>
  <c r="AW87" i="18"/>
  <c r="AV87" i="18"/>
  <c r="AU87" i="18"/>
  <c r="AT87" i="18"/>
  <c r="AS87" i="18"/>
  <c r="AR87" i="18"/>
  <c r="AY86" i="18"/>
  <c r="AY85" i="18"/>
  <c r="AY84" i="18"/>
  <c r="AX84" i="18"/>
  <c r="AW84" i="18"/>
  <c r="AV84" i="18"/>
  <c r="AU84" i="18"/>
  <c r="AT84" i="18"/>
  <c r="AS84" i="18"/>
  <c r="AR84" i="18"/>
  <c r="AY83" i="18"/>
  <c r="AY82" i="18"/>
  <c r="AX82" i="18"/>
  <c r="AW82" i="18"/>
  <c r="AV82" i="18"/>
  <c r="AU82" i="18"/>
  <c r="AT82" i="18"/>
  <c r="AS82" i="18"/>
  <c r="AR82" i="18"/>
  <c r="AY81" i="18"/>
  <c r="AX81" i="18"/>
  <c r="AW81" i="18"/>
  <c r="AV81" i="18"/>
  <c r="AU81" i="18"/>
  <c r="AT81" i="18"/>
  <c r="AS81" i="18"/>
  <c r="AR81" i="18"/>
  <c r="AY80" i="18"/>
  <c r="AY79" i="18"/>
  <c r="AX79" i="18"/>
  <c r="AW79" i="18"/>
  <c r="AV79" i="18"/>
  <c r="AU79" i="18"/>
  <c r="AT79" i="18"/>
  <c r="AS79" i="18"/>
  <c r="AR79" i="18"/>
  <c r="AY78" i="18"/>
  <c r="AY77" i="18"/>
  <c r="AY76" i="18"/>
  <c r="AX76" i="18"/>
  <c r="AW76" i="18"/>
  <c r="AV76" i="18"/>
  <c r="AU76" i="18"/>
  <c r="AT76" i="18"/>
  <c r="AS76" i="18"/>
  <c r="AR76" i="18"/>
  <c r="AY75" i="18"/>
  <c r="AY74" i="18"/>
  <c r="AX74" i="18"/>
  <c r="AY73" i="18"/>
  <c r="AX73" i="18"/>
  <c r="AW73" i="18"/>
  <c r="AV73" i="18"/>
  <c r="AU73" i="18"/>
  <c r="AY72" i="18"/>
  <c r="AY71" i="18"/>
  <c r="AX71" i="18"/>
  <c r="AW71" i="18"/>
  <c r="AV71" i="18"/>
  <c r="AU71" i="18"/>
  <c r="AT71" i="18"/>
  <c r="AS71" i="18"/>
  <c r="AR71" i="18"/>
  <c r="AY70" i="18"/>
  <c r="AY69" i="18"/>
  <c r="AY68" i="18"/>
  <c r="AX68" i="18"/>
  <c r="AW68" i="18"/>
  <c r="AV68" i="18"/>
  <c r="AU68" i="18"/>
  <c r="AT68" i="18"/>
  <c r="AS68" i="18"/>
  <c r="AR68" i="18"/>
  <c r="AY67" i="18"/>
  <c r="AY32" i="18"/>
  <c r="AX32" i="18"/>
  <c r="AF42" i="18"/>
  <c r="G42" i="18"/>
  <c r="BG124" i="19"/>
  <c r="BF124" i="19"/>
  <c r="BD124" i="19"/>
  <c r="BH124" i="19"/>
  <c r="AF32" i="18"/>
  <c r="BM161" i="19"/>
  <c r="BL161" i="19"/>
  <c r="BK161" i="19"/>
  <c r="BJ161" i="19"/>
  <c r="BI161" i="19"/>
  <c r="BP158" i="19"/>
  <c r="BO158" i="19"/>
  <c r="BN158" i="19"/>
  <c r="BM158" i="19"/>
  <c r="BL158" i="19"/>
  <c r="BK158" i="19"/>
  <c r="BJ158" i="19"/>
  <c r="BI158" i="19"/>
  <c r="BQ157" i="19"/>
  <c r="BP157" i="19"/>
  <c r="BO157" i="19"/>
  <c r="BN157" i="19"/>
  <c r="BM157" i="19"/>
  <c r="BL157" i="19"/>
  <c r="BK157" i="19"/>
  <c r="BJ157" i="19"/>
  <c r="BI157" i="19"/>
  <c r="BK155" i="19"/>
  <c r="BJ155" i="19"/>
  <c r="BI155" i="19"/>
  <c r="BM153" i="19"/>
  <c r="BL153" i="19"/>
  <c r="BK153" i="19"/>
  <c r="BJ153" i="19"/>
  <c r="BI153" i="19"/>
  <c r="BN152" i="19"/>
  <c r="BM152" i="19"/>
  <c r="BL152" i="19"/>
  <c r="BP150" i="19"/>
  <c r="BO150" i="19"/>
  <c r="BN150" i="19"/>
  <c r="BM150" i="19"/>
  <c r="BL150" i="19"/>
  <c r="BM145" i="19"/>
  <c r="BL145" i="19"/>
  <c r="BK145" i="19"/>
  <c r="BJ145" i="19"/>
  <c r="BI145" i="19"/>
  <c r="BO143" i="19"/>
  <c r="BN143" i="19"/>
  <c r="BM143" i="19"/>
  <c r="BL143" i="19"/>
  <c r="BM137" i="19"/>
  <c r="BL137" i="19"/>
  <c r="BK137" i="19"/>
  <c r="BJ137" i="19"/>
  <c r="BI137" i="19"/>
  <c r="BN136" i="19"/>
  <c r="BM136" i="19"/>
  <c r="BL136" i="19"/>
  <c r="BK131" i="19"/>
  <c r="BJ131" i="19"/>
  <c r="BI131" i="19"/>
  <c r="BM129" i="19"/>
  <c r="BL129" i="19"/>
  <c r="BK129" i="19"/>
  <c r="BJ129" i="19"/>
  <c r="BI129" i="19"/>
  <c r="BM127" i="19"/>
  <c r="BL127" i="19"/>
  <c r="BK127" i="19"/>
  <c r="BJ127" i="19"/>
  <c r="BI127" i="19"/>
  <c r="AL127" i="19"/>
  <c r="R123" i="19"/>
  <c r="BM119" i="19"/>
  <c r="BL119" i="19"/>
  <c r="BK119" i="19"/>
  <c r="BJ119" i="19"/>
  <c r="BI119" i="19"/>
  <c r="AL119" i="19"/>
  <c r="BL115" i="19"/>
  <c r="BK115" i="19"/>
  <c r="BJ115" i="19"/>
  <c r="BI115" i="19"/>
  <c r="BK113" i="19"/>
  <c r="BJ113" i="19"/>
  <c r="BI113" i="19"/>
  <c r="BP111" i="19"/>
  <c r="BP105" i="19"/>
  <c r="BQ105" i="19"/>
  <c r="BH102" i="19"/>
  <c r="BF102" i="19"/>
  <c r="BD102" i="19"/>
  <c r="AL97" i="19"/>
  <c r="R97" i="19"/>
  <c r="BN96" i="19"/>
  <c r="BM96" i="19"/>
  <c r="BM94" i="19"/>
  <c r="BL94" i="19"/>
  <c r="BK94" i="19"/>
  <c r="BJ94" i="19"/>
  <c r="BI94" i="19"/>
  <c r="BO160" i="19"/>
  <c r="BN160" i="19"/>
  <c r="BM160" i="19"/>
  <c r="BL160" i="19"/>
  <c r="BK160" i="19"/>
  <c r="BJ160" i="19"/>
  <c r="BI160" i="19"/>
  <c r="BP159" i="19"/>
  <c r="BO159" i="19"/>
  <c r="BN159" i="19"/>
  <c r="BM159" i="19"/>
  <c r="BL159" i="19"/>
  <c r="BK159" i="19"/>
  <c r="BJ159" i="19"/>
  <c r="BI159" i="19"/>
  <c r="BQ158" i="19"/>
  <c r="BL155" i="19"/>
  <c r="BM154" i="19"/>
  <c r="BL154" i="19"/>
  <c r="BK154" i="19"/>
  <c r="BJ154" i="19"/>
  <c r="BI154" i="19"/>
  <c r="BO152" i="19"/>
  <c r="BP151" i="19"/>
  <c r="BO151" i="19"/>
  <c r="BN151" i="19"/>
  <c r="BM151" i="19"/>
  <c r="BQ150" i="19"/>
  <c r="BL147" i="19"/>
  <c r="BK147" i="19"/>
  <c r="BJ147" i="19"/>
  <c r="BI147" i="19"/>
  <c r="BO144" i="19"/>
  <c r="BN144" i="19"/>
  <c r="BM144" i="19"/>
  <c r="BL144" i="19"/>
  <c r="BP143" i="19"/>
  <c r="BQ142" i="19"/>
  <c r="BP142" i="19"/>
  <c r="BO142" i="19"/>
  <c r="BN142" i="19"/>
  <c r="BM142" i="19"/>
  <c r="BL142" i="19"/>
  <c r="BK142" i="19"/>
  <c r="BJ142" i="19"/>
  <c r="BI142" i="19"/>
  <c r="BL139" i="19"/>
  <c r="BK139" i="19"/>
  <c r="BJ139" i="19"/>
  <c r="BI139" i="19"/>
  <c r="BO136" i="19"/>
  <c r="BP135" i="19"/>
  <c r="BO135" i="19"/>
  <c r="BN135" i="19"/>
  <c r="BM135" i="19"/>
  <c r="BL135" i="19"/>
  <c r="BK135" i="19"/>
  <c r="BJ135" i="19"/>
  <c r="BI135" i="19"/>
  <c r="BQ134" i="19"/>
  <c r="BP134" i="19"/>
  <c r="BO134" i="19"/>
  <c r="BN134" i="19"/>
  <c r="BM134" i="19"/>
  <c r="BL134" i="19"/>
  <c r="BK134" i="19"/>
  <c r="BJ134" i="19"/>
  <c r="BI134" i="19"/>
  <c r="BL131" i="19"/>
  <c r="BO128" i="19"/>
  <c r="BN128" i="19"/>
  <c r="AL126" i="19"/>
  <c r="BL125" i="19"/>
  <c r="BK125" i="19"/>
  <c r="BJ125" i="19"/>
  <c r="BI125" i="19"/>
  <c r="BQ122" i="19"/>
  <c r="BP122" i="19"/>
  <c r="BO122" i="19"/>
  <c r="BN122" i="19"/>
  <c r="BM122" i="19"/>
  <c r="BL122" i="19"/>
  <c r="BK122" i="19"/>
  <c r="BJ122" i="19"/>
  <c r="BI122" i="19"/>
  <c r="R122" i="19"/>
  <c r="BP121" i="19"/>
  <c r="BO121" i="19"/>
  <c r="BN121" i="19"/>
  <c r="BM121" i="19"/>
  <c r="BO120" i="19"/>
  <c r="BN120" i="19"/>
  <c r="BM120" i="19"/>
  <c r="BL120" i="19"/>
  <c r="BK120" i="19"/>
  <c r="BJ120" i="19"/>
  <c r="BI120" i="19"/>
  <c r="AL118" i="19"/>
  <c r="BL117" i="19"/>
  <c r="BK117" i="19"/>
  <c r="BJ117" i="19"/>
  <c r="BI117" i="19"/>
  <c r="BN114" i="19"/>
  <c r="BM114" i="19"/>
  <c r="BL114" i="19"/>
  <c r="BK114" i="19"/>
  <c r="BJ114" i="19"/>
  <c r="BI114" i="19"/>
  <c r="BP112" i="19"/>
  <c r="BO112" i="19"/>
  <c r="BN112" i="19"/>
  <c r="BM112" i="19"/>
  <c r="BL112" i="19"/>
  <c r="BK112" i="19"/>
  <c r="BJ112" i="19"/>
  <c r="BI112" i="19"/>
  <c r="AL110" i="19"/>
  <c r="R110" i="19"/>
  <c r="BK108" i="19"/>
  <c r="BJ108" i="19"/>
  <c r="BI108" i="19"/>
  <c r="BP108" i="19"/>
  <c r="BO108" i="19"/>
  <c r="BN108" i="19"/>
  <c r="BM108" i="19"/>
  <c r="BL108" i="19"/>
  <c r="BO107" i="19"/>
  <c r="BN107" i="19"/>
  <c r="BM107" i="19"/>
  <c r="BL107" i="19"/>
  <c r="BK107" i="19"/>
  <c r="BJ107" i="19"/>
  <c r="BI107" i="19"/>
  <c r="BN106" i="19"/>
  <c r="BM106" i="19"/>
  <c r="BL106" i="19"/>
  <c r="BK106" i="19"/>
  <c r="BJ106" i="19"/>
  <c r="BI106" i="19"/>
  <c r="BN130" i="19"/>
  <c r="BM130" i="19"/>
  <c r="BL130" i="19"/>
  <c r="BK130" i="19"/>
  <c r="BJ130" i="19"/>
  <c r="BI130" i="19"/>
  <c r="AI127" i="19"/>
  <c r="AI119" i="19"/>
  <c r="BO111" i="19"/>
  <c r="BN111" i="19"/>
  <c r="BM111" i="19"/>
  <c r="BL111" i="19"/>
  <c r="BK111" i="19"/>
  <c r="BJ111" i="19"/>
  <c r="BI111" i="19"/>
  <c r="BQ109" i="19"/>
  <c r="BP109" i="19"/>
  <c r="BO109" i="19"/>
  <c r="BN109" i="19"/>
  <c r="BM109" i="19"/>
  <c r="BL109" i="19"/>
  <c r="BK109" i="19"/>
  <c r="BJ109" i="19"/>
  <c r="BI109" i="19"/>
  <c r="BL96" i="19"/>
  <c r="BK96" i="19"/>
  <c r="BJ96" i="19"/>
  <c r="BI96" i="19"/>
  <c r="BP96" i="19"/>
  <c r="BO96" i="19"/>
  <c r="BM86" i="19"/>
  <c r="BL86" i="19"/>
  <c r="BK86" i="19"/>
  <c r="BJ86" i="19"/>
  <c r="BI86" i="19"/>
  <c r="BO80" i="19"/>
  <c r="BN80" i="19"/>
  <c r="BM80" i="19"/>
  <c r="BG71" i="19"/>
  <c r="BH71" i="19"/>
  <c r="BG54" i="19"/>
  <c r="BH54" i="19"/>
  <c r="BO53" i="19"/>
  <c r="BN53" i="19"/>
  <c r="BM53" i="19"/>
  <c r="BK150" i="19"/>
  <c r="BJ150" i="19"/>
  <c r="BI150" i="19"/>
  <c r="BO130" i="19"/>
  <c r="BO118" i="19"/>
  <c r="BN118" i="19"/>
  <c r="BM118" i="19"/>
  <c r="BL118" i="19"/>
  <c r="BK118" i="19"/>
  <c r="BJ118" i="19"/>
  <c r="BI118" i="19"/>
  <c r="R101" i="19"/>
  <c r="AL101" i="19"/>
  <c r="BP97" i="19"/>
  <c r="BO97" i="19"/>
  <c r="BN97" i="19"/>
  <c r="BM97" i="19"/>
  <c r="BL97" i="19"/>
  <c r="BK97" i="19"/>
  <c r="BJ97" i="19"/>
  <c r="BI97" i="19"/>
  <c r="BQ97" i="19"/>
  <c r="BG87" i="19"/>
  <c r="BH87" i="19"/>
  <c r="BG79" i="19"/>
  <c r="BH79" i="19"/>
  <c r="BG35" i="19"/>
  <c r="BF35" i="19"/>
  <c r="BD35" i="19"/>
  <c r="BH35" i="19"/>
  <c r="BP154" i="19"/>
  <c r="BO154" i="19"/>
  <c r="BN154" i="19"/>
  <c r="BP146" i="19"/>
  <c r="BO146" i="19"/>
  <c r="BN146" i="19"/>
  <c r="BM146" i="19"/>
  <c r="BL146" i="19"/>
  <c r="BK146" i="19"/>
  <c r="BJ146" i="19"/>
  <c r="BI146" i="19"/>
  <c r="BK143" i="19"/>
  <c r="BJ143" i="19"/>
  <c r="BI143" i="19"/>
  <c r="BP138" i="19"/>
  <c r="BO138" i="19"/>
  <c r="BN138" i="19"/>
  <c r="BM138" i="19"/>
  <c r="BL138" i="19"/>
  <c r="BK138" i="19"/>
  <c r="BJ138" i="19"/>
  <c r="BI138" i="19"/>
  <c r="BP130" i="19"/>
  <c r="AL113" i="19"/>
  <c r="R113" i="19"/>
  <c r="BQ92" i="19"/>
  <c r="BP92" i="19"/>
  <c r="BO92" i="19"/>
  <c r="BN92" i="19"/>
  <c r="BM92" i="19"/>
  <c r="BL92" i="19"/>
  <c r="BK92" i="19"/>
  <c r="BJ92" i="19"/>
  <c r="BI92" i="19"/>
  <c r="BG91" i="19"/>
  <c r="BF91" i="19"/>
  <c r="BD91" i="19"/>
  <c r="BH91" i="19"/>
  <c r="BP73" i="19"/>
  <c r="BO73" i="19"/>
  <c r="BN73" i="19"/>
  <c r="BM73" i="19"/>
  <c r="BG38" i="19"/>
  <c r="BH38" i="19"/>
  <c r="BG30" i="19"/>
  <c r="BH30" i="19"/>
  <c r="BQ154" i="19"/>
  <c r="BK152" i="19"/>
  <c r="BJ152" i="19"/>
  <c r="BI152" i="19"/>
  <c r="BL151" i="19"/>
  <c r="BK151" i="19"/>
  <c r="BJ151" i="19"/>
  <c r="BI151" i="19"/>
  <c r="BQ146" i="19"/>
  <c r="BK144" i="19"/>
  <c r="BJ144" i="19"/>
  <c r="BI144" i="19"/>
  <c r="BQ138" i="19"/>
  <c r="BK136" i="19"/>
  <c r="BJ136" i="19"/>
  <c r="BI136" i="19"/>
  <c r="BQ130" i="19"/>
  <c r="BK128" i="19"/>
  <c r="BJ128" i="19"/>
  <c r="BI128" i="19"/>
  <c r="BQ126" i="19"/>
  <c r="BP126" i="19"/>
  <c r="BO126" i="19"/>
  <c r="BN126" i="19"/>
  <c r="BM126" i="19"/>
  <c r="BL126" i="19"/>
  <c r="BK126" i="19"/>
  <c r="BJ126" i="19"/>
  <c r="BI126" i="19"/>
  <c r="AL122" i="19"/>
  <c r="BL121" i="19"/>
  <c r="BK121" i="19"/>
  <c r="BJ121" i="19"/>
  <c r="BI121" i="19"/>
  <c r="BQ118" i="19"/>
  <c r="BP118" i="19"/>
  <c r="BO115" i="19"/>
  <c r="BN115" i="19"/>
  <c r="BM115" i="19"/>
  <c r="BM113" i="19"/>
  <c r="BL113" i="19"/>
  <c r="BQ113" i="19"/>
  <c r="BP113" i="19"/>
  <c r="BO113" i="19"/>
  <c r="BN113" i="19"/>
  <c r="AL105" i="19"/>
  <c r="R105" i="19"/>
  <c r="AL102" i="19"/>
  <c r="R102" i="19"/>
  <c r="BP100" i="19"/>
  <c r="BO100" i="19"/>
  <c r="BN100" i="19"/>
  <c r="BM100" i="19"/>
  <c r="BL100" i="19"/>
  <c r="BK100" i="19"/>
  <c r="BJ100" i="19"/>
  <c r="BI100" i="19"/>
  <c r="BN103" i="19"/>
  <c r="BM103" i="19"/>
  <c r="BL103" i="19"/>
  <c r="BK103" i="19"/>
  <c r="BJ103" i="19"/>
  <c r="BI103" i="19"/>
  <c r="BQ101" i="19"/>
  <c r="BP101" i="19"/>
  <c r="BO101" i="19"/>
  <c r="BN101" i="19"/>
  <c r="BM101" i="19"/>
  <c r="BL101" i="19"/>
  <c r="BK101" i="19"/>
  <c r="BJ101" i="19"/>
  <c r="BI101" i="19"/>
  <c r="R93" i="19"/>
  <c r="AI93" i="19"/>
  <c r="AL93" i="19"/>
  <c r="BG83" i="19"/>
  <c r="BH83" i="19"/>
  <c r="BG75" i="19"/>
  <c r="BH75" i="19"/>
  <c r="BG46" i="19"/>
  <c r="BF46" i="19"/>
  <c r="BD46" i="19"/>
  <c r="BH46" i="19"/>
  <c r="BP116" i="19"/>
  <c r="BO116" i="19"/>
  <c r="BN116" i="19"/>
  <c r="BM116" i="19"/>
  <c r="BL116" i="19"/>
  <c r="R109" i="19"/>
  <c r="AL109" i="19"/>
  <c r="R106" i="19"/>
  <c r="AL106" i="19"/>
  <c r="BO105" i="19"/>
  <c r="BN105" i="19"/>
  <c r="BM105" i="19"/>
  <c r="BL105" i="19"/>
  <c r="BK105" i="19"/>
  <c r="BJ105" i="19"/>
  <c r="BI105" i="19"/>
  <c r="BK104" i="19"/>
  <c r="BJ104" i="19"/>
  <c r="BI104" i="19"/>
  <c r="BP104" i="19"/>
  <c r="BO104" i="19"/>
  <c r="BN104" i="19"/>
  <c r="BM104" i="19"/>
  <c r="BL104" i="19"/>
  <c r="BG62" i="19"/>
  <c r="BF62" i="19"/>
  <c r="BD62" i="19"/>
  <c r="BH62" i="19"/>
  <c r="BO103" i="19"/>
  <c r="BO95" i="19"/>
  <c r="BN95" i="19"/>
  <c r="BM95" i="19"/>
  <c r="BL95" i="19"/>
  <c r="BK95" i="19"/>
  <c r="BJ95" i="19"/>
  <c r="BI95" i="19"/>
  <c r="BM93" i="19"/>
  <c r="BL93" i="19"/>
  <c r="BK93" i="19"/>
  <c r="BJ93" i="19"/>
  <c r="BI93" i="19"/>
  <c r="BQ89" i="19"/>
  <c r="BP89" i="19"/>
  <c r="BO89" i="19"/>
  <c r="BN89" i="19"/>
  <c r="BM89" i="19"/>
  <c r="BL89" i="19"/>
  <c r="BK89" i="19"/>
  <c r="BJ89" i="19"/>
  <c r="BI89" i="19"/>
  <c r="R89" i="19"/>
  <c r="BP88" i="19"/>
  <c r="BO88" i="19"/>
  <c r="BN88" i="19"/>
  <c r="BM88" i="19"/>
  <c r="BQ81" i="19"/>
  <c r="BP81" i="19"/>
  <c r="BO81" i="19"/>
  <c r="R81" i="19"/>
  <c r="BP80" i="19"/>
  <c r="AL77" i="19"/>
  <c r="BQ73" i="19"/>
  <c r="R73" i="19"/>
  <c r="BP72" i="19"/>
  <c r="BO72" i="19"/>
  <c r="BN72" i="19"/>
  <c r="BM72" i="19"/>
  <c r="AL69" i="19"/>
  <c r="BP49" i="19"/>
  <c r="BO49" i="19"/>
  <c r="BN49" i="19"/>
  <c r="BM49" i="19"/>
  <c r="BL49" i="19"/>
  <c r="BK49" i="19"/>
  <c r="BJ49" i="19"/>
  <c r="BI49" i="19"/>
  <c r="BL45" i="19"/>
  <c r="BK45" i="19"/>
  <c r="BJ45" i="19"/>
  <c r="BI45" i="19"/>
  <c r="BQ45" i="19"/>
  <c r="BP45" i="19"/>
  <c r="R43" i="19"/>
  <c r="BN39" i="19"/>
  <c r="BM39" i="19"/>
  <c r="BL39" i="19"/>
  <c r="BK39" i="19"/>
  <c r="BJ39" i="19"/>
  <c r="BI39" i="19"/>
  <c r="BN17" i="19"/>
  <c r="BM17" i="19"/>
  <c r="BL17" i="19"/>
  <c r="BK17" i="19"/>
  <c r="BJ17" i="19"/>
  <c r="BI17" i="19"/>
  <c r="BN63" i="19"/>
  <c r="BO59" i="19"/>
  <c r="BN59" i="19"/>
  <c r="BM59" i="19"/>
  <c r="BL59" i="19"/>
  <c r="BK59" i="19"/>
  <c r="BJ59" i="19"/>
  <c r="BI59" i="19"/>
  <c r="AL54" i="19"/>
  <c r="R54" i="19"/>
  <c r="BK48" i="19"/>
  <c r="BJ48" i="19"/>
  <c r="BI48" i="19"/>
  <c r="BP44" i="19"/>
  <c r="BO44" i="19"/>
  <c r="BP41" i="19"/>
  <c r="BO41" i="19"/>
  <c r="BN41" i="19"/>
  <c r="BM41" i="19"/>
  <c r="BL41" i="19"/>
  <c r="BK41" i="19"/>
  <c r="BJ41" i="19"/>
  <c r="BI41" i="19"/>
  <c r="BQ36" i="19"/>
  <c r="BP36" i="19"/>
  <c r="BO36" i="19"/>
  <c r="BN36" i="19"/>
  <c r="BM36" i="19"/>
  <c r="BL36" i="19"/>
  <c r="BK36" i="19"/>
  <c r="BJ36" i="19"/>
  <c r="BI36" i="19"/>
  <c r="BO32" i="19"/>
  <c r="BN32" i="19"/>
  <c r="BG18" i="19"/>
  <c r="BH18" i="19"/>
  <c r="BG11" i="19"/>
  <c r="BH11" i="19"/>
  <c r="BO93" i="19"/>
  <c r="BN93" i="19"/>
  <c r="BN84" i="19"/>
  <c r="BM84" i="19"/>
  <c r="BL84" i="19"/>
  <c r="BK84" i="19"/>
  <c r="BJ84" i="19"/>
  <c r="BI84" i="19"/>
  <c r="AI77" i="19"/>
  <c r="BK73" i="19"/>
  <c r="BJ73" i="19"/>
  <c r="BI73" i="19"/>
  <c r="AI69" i="19"/>
  <c r="BO67" i="19"/>
  <c r="BN67" i="19"/>
  <c r="BM67" i="19"/>
  <c r="BL67" i="19"/>
  <c r="BK67" i="19"/>
  <c r="BJ67" i="19"/>
  <c r="BI67" i="19"/>
  <c r="AI65" i="19"/>
  <c r="BQ58" i="19"/>
  <c r="BP58" i="19"/>
  <c r="BO58" i="19"/>
  <c r="BN58" i="19"/>
  <c r="BM58" i="19"/>
  <c r="BL58" i="19"/>
  <c r="BK58" i="19"/>
  <c r="BJ58" i="19"/>
  <c r="BI58" i="19"/>
  <c r="R53" i="19"/>
  <c r="AL45" i="19"/>
  <c r="AI37" i="19"/>
  <c r="R37" i="19"/>
  <c r="BQ34" i="19"/>
  <c r="BP34" i="19"/>
  <c r="BO34" i="19"/>
  <c r="BN34" i="19"/>
  <c r="BM34" i="19"/>
  <c r="BL34" i="19"/>
  <c r="BK34" i="19"/>
  <c r="BJ34" i="19"/>
  <c r="BI34" i="19"/>
  <c r="R94" i="19"/>
  <c r="AL90" i="19"/>
  <c r="BQ86" i="19"/>
  <c r="BP86" i="19"/>
  <c r="BO86" i="19"/>
  <c r="BN86" i="19"/>
  <c r="R86" i="19"/>
  <c r="BP85" i="19"/>
  <c r="BO85" i="19"/>
  <c r="BN85" i="19"/>
  <c r="BM85" i="19"/>
  <c r="BL85" i="19"/>
  <c r="BK85" i="19"/>
  <c r="BJ85" i="19"/>
  <c r="BI85" i="19"/>
  <c r="BM82" i="19"/>
  <c r="BL82" i="19"/>
  <c r="BK82" i="19"/>
  <c r="BJ82" i="19"/>
  <c r="BI82" i="19"/>
  <c r="AL82" i="19"/>
  <c r="BQ78" i="19"/>
  <c r="BP78" i="19"/>
  <c r="BO78" i="19"/>
  <c r="BN78" i="19"/>
  <c r="BM78" i="19"/>
  <c r="BL78" i="19"/>
  <c r="BK78" i="19"/>
  <c r="BJ78" i="19"/>
  <c r="BI78" i="19"/>
  <c r="R78" i="19"/>
  <c r="BM74" i="19"/>
  <c r="BL74" i="19"/>
  <c r="BK74" i="19"/>
  <c r="BJ74" i="19"/>
  <c r="BI74" i="19"/>
  <c r="AL74" i="19"/>
  <c r="BL73" i="19"/>
  <c r="BQ70" i="19"/>
  <c r="BP70" i="19"/>
  <c r="BO70" i="19"/>
  <c r="BN70" i="19"/>
  <c r="BM70" i="19"/>
  <c r="BL70" i="19"/>
  <c r="BK70" i="19"/>
  <c r="BJ70" i="19"/>
  <c r="BI70" i="19"/>
  <c r="R70" i="19"/>
  <c r="BP69" i="19"/>
  <c r="BO69" i="19"/>
  <c r="BN69" i="19"/>
  <c r="BM69" i="19"/>
  <c r="BL69" i="19"/>
  <c r="BK69" i="19"/>
  <c r="BJ69" i="19"/>
  <c r="BI69" i="19"/>
  <c r="BP64" i="19"/>
  <c r="BO64" i="19"/>
  <c r="BN64" i="19"/>
  <c r="BM64" i="19"/>
  <c r="BL64" i="19"/>
  <c r="BK64" i="19"/>
  <c r="BJ64" i="19"/>
  <c r="BI64" i="19"/>
  <c r="R62" i="19"/>
  <c r="BP57" i="19"/>
  <c r="BO57" i="19"/>
  <c r="BN57" i="19"/>
  <c r="BM57" i="19"/>
  <c r="BL57" i="19"/>
  <c r="BK57" i="19"/>
  <c r="BJ57" i="19"/>
  <c r="BI57" i="19"/>
  <c r="BP56" i="19"/>
  <c r="BO56" i="19"/>
  <c r="BN56" i="19"/>
  <c r="BM56" i="19"/>
  <c r="BL56" i="19"/>
  <c r="BK56" i="19"/>
  <c r="BJ56" i="19"/>
  <c r="BI56" i="19"/>
  <c r="R51" i="19"/>
  <c r="BN47" i="19"/>
  <c r="BM47" i="19"/>
  <c r="BL47" i="19"/>
  <c r="BK47" i="19"/>
  <c r="BJ47" i="19"/>
  <c r="BI47" i="19"/>
  <c r="BO43" i="19"/>
  <c r="BN43" i="19"/>
  <c r="BM43" i="19"/>
  <c r="BL43" i="19"/>
  <c r="BK43" i="19"/>
  <c r="BJ43" i="19"/>
  <c r="BI43" i="19"/>
  <c r="BQ42" i="19"/>
  <c r="BP42" i="19"/>
  <c r="BO42" i="19"/>
  <c r="BN42" i="19"/>
  <c r="BM42" i="19"/>
  <c r="BL42" i="19"/>
  <c r="BK42" i="19"/>
  <c r="BJ42" i="19"/>
  <c r="BI42" i="19"/>
  <c r="AI41" i="19"/>
  <c r="BN23" i="19"/>
  <c r="BM23" i="19"/>
  <c r="BL23" i="19"/>
  <c r="BN98" i="19"/>
  <c r="BM98" i="19"/>
  <c r="BL98" i="19"/>
  <c r="BK98" i="19"/>
  <c r="BJ98" i="19"/>
  <c r="BI98" i="19"/>
  <c r="BQ93" i="19"/>
  <c r="BP93" i="19"/>
  <c r="BN90" i="19"/>
  <c r="BM90" i="19"/>
  <c r="BL90" i="19"/>
  <c r="BK90" i="19"/>
  <c r="BJ90" i="19"/>
  <c r="BI90" i="19"/>
  <c r="BL88" i="19"/>
  <c r="BK88" i="19"/>
  <c r="BJ88" i="19"/>
  <c r="BI88" i="19"/>
  <c r="BQ85" i="19"/>
  <c r="BL80" i="19"/>
  <c r="BK80" i="19"/>
  <c r="BJ80" i="19"/>
  <c r="BI80" i="19"/>
  <c r="BQ77" i="19"/>
  <c r="BP77" i="19"/>
  <c r="BO77" i="19"/>
  <c r="BN77" i="19"/>
  <c r="BM77" i="19"/>
  <c r="BL77" i="19"/>
  <c r="BK77" i="19"/>
  <c r="BJ77" i="19"/>
  <c r="BI77" i="19"/>
  <c r="BL72" i="19"/>
  <c r="BK72" i="19"/>
  <c r="BJ72" i="19"/>
  <c r="BI72" i="19"/>
  <c r="BQ69" i="19"/>
  <c r="BP68" i="19"/>
  <c r="BO68" i="19"/>
  <c r="BN68" i="19"/>
  <c r="BM68" i="19"/>
  <c r="BM66" i="19"/>
  <c r="BL66" i="19"/>
  <c r="BK66" i="19"/>
  <c r="BJ66" i="19"/>
  <c r="BI66" i="19"/>
  <c r="BP65" i="19"/>
  <c r="BO65" i="19"/>
  <c r="BN65" i="19"/>
  <c r="BM65" i="19"/>
  <c r="BL65" i="19"/>
  <c r="BK65" i="19"/>
  <c r="BJ65" i="19"/>
  <c r="BI65" i="19"/>
  <c r="R65" i="19"/>
  <c r="BL53" i="19"/>
  <c r="BK53" i="19"/>
  <c r="BJ53" i="19"/>
  <c r="BI53" i="19"/>
  <c r="BQ53" i="19"/>
  <c r="BP53" i="19"/>
  <c r="BP52" i="19"/>
  <c r="BO52" i="19"/>
  <c r="BN52" i="19"/>
  <c r="BM52" i="19"/>
  <c r="BL52" i="19"/>
  <c r="BK52" i="19"/>
  <c r="BJ52" i="19"/>
  <c r="BI52" i="19"/>
  <c r="AI45" i="19"/>
  <c r="R41" i="19"/>
  <c r="BN31" i="19"/>
  <c r="BM31" i="19"/>
  <c r="BL31" i="19"/>
  <c r="BK31" i="19"/>
  <c r="BJ31" i="19"/>
  <c r="BI31" i="19"/>
  <c r="BG22" i="19"/>
  <c r="BF22" i="19"/>
  <c r="BD22" i="19"/>
  <c r="BH22" i="19"/>
  <c r="AI90" i="19"/>
  <c r="BQ84" i="19"/>
  <c r="BP84" i="19"/>
  <c r="BO84" i="19"/>
  <c r="AI82" i="19"/>
  <c r="BN81" i="19"/>
  <c r="BM81" i="19"/>
  <c r="BL81" i="19"/>
  <c r="BK81" i="19"/>
  <c r="BJ81" i="19"/>
  <c r="BI81" i="19"/>
  <c r="BQ76" i="19"/>
  <c r="BP76" i="19"/>
  <c r="BO76" i="19"/>
  <c r="BN76" i="19"/>
  <c r="BM76" i="19"/>
  <c r="BL76" i="19"/>
  <c r="BK76" i="19"/>
  <c r="BJ76" i="19"/>
  <c r="BI76" i="19"/>
  <c r="AI74" i="19"/>
  <c r="BM63" i="19"/>
  <c r="BL63" i="19"/>
  <c r="BK63" i="19"/>
  <c r="BJ63" i="19"/>
  <c r="BI63" i="19"/>
  <c r="BP33" i="19"/>
  <c r="BO33" i="19"/>
  <c r="BN33" i="19"/>
  <c r="BM33" i="19"/>
  <c r="BL33" i="19"/>
  <c r="BK33" i="19"/>
  <c r="BJ33" i="19"/>
  <c r="BI33" i="19"/>
  <c r="BK25" i="19"/>
  <c r="BJ25" i="19"/>
  <c r="BI25" i="19"/>
  <c r="AO74" i="19"/>
  <c r="AN74" i="19"/>
  <c r="AP74" i="19"/>
  <c r="BQ61" i="19"/>
  <c r="BP61" i="19"/>
  <c r="BO61" i="19"/>
  <c r="BN61" i="19"/>
  <c r="BM61" i="19"/>
  <c r="BL61" i="19"/>
  <c r="BK61" i="19"/>
  <c r="BJ61" i="19"/>
  <c r="BI61" i="19"/>
  <c r="BO51" i="19"/>
  <c r="BN51" i="19"/>
  <c r="BM51" i="19"/>
  <c r="BL51" i="19"/>
  <c r="BK51" i="19"/>
  <c r="BJ51" i="19"/>
  <c r="BI51" i="19"/>
  <c r="BQ26" i="19"/>
  <c r="BP26" i="19"/>
  <c r="BO26" i="19"/>
  <c r="BN26" i="19"/>
  <c r="BM26" i="19"/>
  <c r="BL26" i="19"/>
  <c r="BK26" i="19"/>
  <c r="BJ26" i="19"/>
  <c r="BI26" i="19"/>
  <c r="AP102" i="19"/>
  <c r="AO102" i="19"/>
  <c r="AN102" i="19"/>
  <c r="BL68" i="19"/>
  <c r="BK68" i="19"/>
  <c r="BJ68" i="19"/>
  <c r="BI68" i="19"/>
  <c r="BQ66" i="19"/>
  <c r="BP66" i="19"/>
  <c r="BO66" i="19"/>
  <c r="BN66" i="19"/>
  <c r="BP63" i="19"/>
  <c r="BO63" i="19"/>
  <c r="BP60" i="19"/>
  <c r="BO60" i="19"/>
  <c r="BN60" i="19"/>
  <c r="BM60" i="19"/>
  <c r="BL60" i="19"/>
  <c r="BK60" i="19"/>
  <c r="BJ60" i="19"/>
  <c r="BI60" i="19"/>
  <c r="R57" i="19"/>
  <c r="BN55" i="19"/>
  <c r="BM55" i="19"/>
  <c r="BL55" i="19"/>
  <c r="BQ50" i="19"/>
  <c r="BP50" i="19"/>
  <c r="BO50" i="19"/>
  <c r="BN50" i="19"/>
  <c r="BM50" i="19"/>
  <c r="BL50" i="19"/>
  <c r="BK50" i="19"/>
  <c r="BJ50" i="19"/>
  <c r="BI50" i="19"/>
  <c r="BQ49" i="19"/>
  <c r="BP48" i="19"/>
  <c r="BO48" i="19"/>
  <c r="BN48" i="19"/>
  <c r="BM48" i="19"/>
  <c r="BL48" i="19"/>
  <c r="BO45" i="19"/>
  <c r="BN45" i="19"/>
  <c r="BM45" i="19"/>
  <c r="BN44" i="19"/>
  <c r="BM44" i="19"/>
  <c r="BL44" i="19"/>
  <c r="BK44" i="19"/>
  <c r="BJ44" i="19"/>
  <c r="BI44" i="19"/>
  <c r="BQ40" i="19"/>
  <c r="BP40" i="19"/>
  <c r="BO40" i="19"/>
  <c r="BN40" i="19"/>
  <c r="BM40" i="19"/>
  <c r="BL40" i="19"/>
  <c r="BK40" i="19"/>
  <c r="BJ40" i="19"/>
  <c r="BI40" i="19"/>
  <c r="AL37" i="19"/>
  <c r="BO27" i="19"/>
  <c r="BN27" i="19"/>
  <c r="BM27" i="19"/>
  <c r="BL27" i="19"/>
  <c r="BK27" i="19"/>
  <c r="BJ27" i="19"/>
  <c r="BI27" i="19"/>
  <c r="BO24" i="19"/>
  <c r="BN24" i="19"/>
  <c r="AP106" i="19"/>
  <c r="AO106" i="19"/>
  <c r="AN106" i="19"/>
  <c r="R30" i="19"/>
  <c r="BP20" i="19"/>
  <c r="BO20" i="19"/>
  <c r="BN20" i="19"/>
  <c r="BM20" i="19"/>
  <c r="BL19" i="19"/>
  <c r="BK19" i="19"/>
  <c r="BJ19" i="19"/>
  <c r="BI19" i="19"/>
  <c r="AA16" i="19"/>
  <c r="AA17" i="19"/>
  <c r="BN15" i="19"/>
  <c r="BN14" i="19"/>
  <c r="BM14" i="19"/>
  <c r="BL14" i="19"/>
  <c r="BK14" i="19"/>
  <c r="BJ14" i="19"/>
  <c r="BI14" i="19"/>
  <c r="AZ128" i="19"/>
  <c r="AY128" i="19"/>
  <c r="AX128" i="19"/>
  <c r="AW128" i="19"/>
  <c r="AV128" i="19"/>
  <c r="AU128" i="19"/>
  <c r="AT128" i="19"/>
  <c r="AS128" i="19"/>
  <c r="AR128" i="19"/>
  <c r="AW114" i="19"/>
  <c r="AV114" i="19"/>
  <c r="AU114" i="19"/>
  <c r="AT114" i="19"/>
  <c r="AS114" i="19"/>
  <c r="AR114" i="19"/>
  <c r="AZ104" i="19"/>
  <c r="AY104" i="19"/>
  <c r="AX104" i="19"/>
  <c r="AW104" i="19"/>
  <c r="AV104" i="19"/>
  <c r="AU104" i="19"/>
  <c r="AT104" i="19"/>
  <c r="AS104" i="19"/>
  <c r="AR104" i="19"/>
  <c r="AW98" i="19"/>
  <c r="AV98" i="19"/>
  <c r="AU98" i="19"/>
  <c r="AT98" i="19"/>
  <c r="AS98" i="19"/>
  <c r="AR98" i="19"/>
  <c r="AY87" i="19"/>
  <c r="AY26" i="19"/>
  <c r="AX26" i="19"/>
  <c r="AZ26" i="19"/>
  <c r="AW26" i="19"/>
  <c r="AV26" i="19"/>
  <c r="AU26" i="19"/>
  <c r="AT26" i="19"/>
  <c r="AS26" i="19"/>
  <c r="AR26" i="19"/>
  <c r="BK55" i="19"/>
  <c r="BJ55" i="19"/>
  <c r="BI55" i="19"/>
  <c r="BQ37" i="19"/>
  <c r="BP37" i="19"/>
  <c r="BO37" i="19"/>
  <c r="BN37" i="19"/>
  <c r="BM37" i="19"/>
  <c r="BL37" i="19"/>
  <c r="BK37" i="19"/>
  <c r="BJ37" i="19"/>
  <c r="BI37" i="19"/>
  <c r="BQ29" i="19"/>
  <c r="BP29" i="19"/>
  <c r="BO29" i="19"/>
  <c r="BN29" i="19"/>
  <c r="BM29" i="19"/>
  <c r="BL29" i="19"/>
  <c r="BK29" i="19"/>
  <c r="BJ29" i="19"/>
  <c r="BI29" i="19"/>
  <c r="R29" i="19"/>
  <c r="BP28" i="19"/>
  <c r="BO28" i="19"/>
  <c r="BN28" i="19"/>
  <c r="BM28" i="19"/>
  <c r="BL28" i="19"/>
  <c r="BK28" i="19"/>
  <c r="BJ28" i="19"/>
  <c r="BI28" i="19"/>
  <c r="BK23" i="19"/>
  <c r="BJ23" i="19"/>
  <c r="BI23" i="19"/>
  <c r="BQ21" i="19"/>
  <c r="BP21" i="19"/>
  <c r="BO21" i="19"/>
  <c r="BN21" i="19"/>
  <c r="BM21" i="19"/>
  <c r="BL21" i="19"/>
  <c r="BK21" i="19"/>
  <c r="BJ21" i="19"/>
  <c r="BI21" i="19"/>
  <c r="R21" i="19"/>
  <c r="T19" i="19"/>
  <c r="Z16" i="19"/>
  <c r="Z17" i="19"/>
  <c r="BP15" i="19"/>
  <c r="BO15" i="19"/>
  <c r="BK12" i="19"/>
  <c r="BJ12" i="19"/>
  <c r="BI12" i="19"/>
  <c r="BO12" i="19"/>
  <c r="BN12" i="19"/>
  <c r="BM12" i="19"/>
  <c r="BL12" i="19"/>
  <c r="AY111" i="19"/>
  <c r="AW110" i="19"/>
  <c r="AV110" i="19"/>
  <c r="AU110" i="19"/>
  <c r="AT110" i="19"/>
  <c r="AS110" i="19"/>
  <c r="AR110" i="19"/>
  <c r="AU99" i="19"/>
  <c r="AT99" i="19"/>
  <c r="AS99" i="19"/>
  <c r="AR99" i="19"/>
  <c r="AZ96" i="19"/>
  <c r="AY96" i="19"/>
  <c r="AX96" i="19"/>
  <c r="AW96" i="19"/>
  <c r="AV96" i="19"/>
  <c r="AU96" i="19"/>
  <c r="AT96" i="19"/>
  <c r="AS96" i="19"/>
  <c r="AR96" i="19"/>
  <c r="AW93" i="19"/>
  <c r="AV93" i="19"/>
  <c r="AU93" i="19"/>
  <c r="AT93" i="19"/>
  <c r="AS93" i="19"/>
  <c r="AR93" i="19"/>
  <c r="AY79" i="19"/>
  <c r="AX79" i="19"/>
  <c r="AY71" i="19"/>
  <c r="AX71" i="19"/>
  <c r="AW71" i="19"/>
  <c r="AV71" i="19"/>
  <c r="AU71" i="19"/>
  <c r="AT71" i="19"/>
  <c r="AS71" i="19"/>
  <c r="AR71" i="19"/>
  <c r="AZ29" i="19"/>
  <c r="AY29" i="19"/>
  <c r="AX29" i="19"/>
  <c r="AW29" i="19"/>
  <c r="AV29" i="19"/>
  <c r="AU29" i="19"/>
  <c r="AT29" i="19"/>
  <c r="AS29" i="19"/>
  <c r="AR29" i="19"/>
  <c r="AZ21" i="19"/>
  <c r="AY21" i="19"/>
  <c r="AX21" i="19"/>
  <c r="AW21" i="19"/>
  <c r="AV21" i="19"/>
  <c r="AU21" i="19"/>
  <c r="AT21" i="19"/>
  <c r="AS21" i="19"/>
  <c r="AR21" i="19"/>
  <c r="BM32" i="19"/>
  <c r="BL32" i="19"/>
  <c r="BK32" i="19"/>
  <c r="BJ32" i="19"/>
  <c r="BI32" i="19"/>
  <c r="BQ28" i="19"/>
  <c r="BM24" i="19"/>
  <c r="BL24" i="19"/>
  <c r="BK24" i="19"/>
  <c r="BJ24" i="19"/>
  <c r="BI24" i="19"/>
  <c r="BK20" i="19"/>
  <c r="BJ20" i="19"/>
  <c r="BI20" i="19"/>
  <c r="X16" i="19"/>
  <c r="X17" i="19"/>
  <c r="AY127" i="19"/>
  <c r="AX127" i="19"/>
  <c r="AW127" i="19"/>
  <c r="AV127" i="19"/>
  <c r="AU127" i="19"/>
  <c r="AT127" i="19"/>
  <c r="AS127" i="19"/>
  <c r="AR127" i="19"/>
  <c r="AZ116" i="19"/>
  <c r="AY116" i="19"/>
  <c r="AX116" i="19"/>
  <c r="AW116" i="19"/>
  <c r="AV116" i="19"/>
  <c r="AU116" i="19"/>
  <c r="AT116" i="19"/>
  <c r="AS116" i="19"/>
  <c r="AR116" i="19"/>
  <c r="AX24" i="19"/>
  <c r="AZ24" i="19"/>
  <c r="AY24" i="19"/>
  <c r="AW24" i="19"/>
  <c r="AV24" i="19"/>
  <c r="AU24" i="19"/>
  <c r="AT24" i="19"/>
  <c r="AS24" i="19"/>
  <c r="AR24" i="19"/>
  <c r="BN16" i="19"/>
  <c r="BM16" i="19"/>
  <c r="BL16" i="19"/>
  <c r="BK16" i="19"/>
  <c r="BJ16" i="19"/>
  <c r="BI16" i="19"/>
  <c r="W16" i="19"/>
  <c r="W17" i="19"/>
  <c r="AZ112" i="19"/>
  <c r="AY112" i="19"/>
  <c r="AX112" i="19"/>
  <c r="AW112" i="19"/>
  <c r="AV112" i="19"/>
  <c r="AU112" i="19"/>
  <c r="AT112" i="19"/>
  <c r="AS112" i="19"/>
  <c r="AR112" i="19"/>
  <c r="AU107" i="19"/>
  <c r="AZ100" i="19"/>
  <c r="AY100" i="19"/>
  <c r="AX100" i="19"/>
  <c r="AW100" i="19"/>
  <c r="AV100" i="19"/>
  <c r="AU100" i="19"/>
  <c r="AT100" i="19"/>
  <c r="AS100" i="19"/>
  <c r="AR100" i="19"/>
  <c r="AZ88" i="19"/>
  <c r="AY88" i="19"/>
  <c r="AX88" i="19"/>
  <c r="AW88" i="19"/>
  <c r="AV88" i="19"/>
  <c r="AU88" i="19"/>
  <c r="AT88" i="19"/>
  <c r="AS88" i="19"/>
  <c r="AR88" i="19"/>
  <c r="AO86" i="19"/>
  <c r="AN86" i="19"/>
  <c r="BA32" i="19"/>
  <c r="G32" i="19"/>
  <c r="D15" i="19"/>
  <c r="C19" i="19"/>
  <c r="AF32" i="19"/>
  <c r="AZ27" i="19"/>
  <c r="AY27" i="19"/>
  <c r="AX27" i="19"/>
  <c r="AW27" i="19"/>
  <c r="AV27" i="19"/>
  <c r="AU27" i="19"/>
  <c r="AT27" i="19"/>
  <c r="AS27" i="19"/>
  <c r="AR27" i="19"/>
  <c r="BP25" i="19"/>
  <c r="BO25" i="19"/>
  <c r="BN25" i="19"/>
  <c r="BM25" i="19"/>
  <c r="BL25" i="19"/>
  <c r="BL20" i="19"/>
  <c r="BO13" i="19"/>
  <c r="BN13" i="19"/>
  <c r="BM13" i="19"/>
  <c r="BL13" i="19"/>
  <c r="BK13" i="19"/>
  <c r="BJ13" i="19"/>
  <c r="BI13" i="19"/>
  <c r="AW94" i="19"/>
  <c r="AV94" i="19"/>
  <c r="AU94" i="19"/>
  <c r="AT94" i="19"/>
  <c r="AS94" i="19"/>
  <c r="AR94" i="19"/>
  <c r="AW82" i="19"/>
  <c r="AV82" i="19"/>
  <c r="AU82" i="19"/>
  <c r="AT82" i="19"/>
  <c r="AS82" i="19"/>
  <c r="AR82" i="19"/>
  <c r="AZ80" i="19"/>
  <c r="AY80" i="19"/>
  <c r="AX80" i="19"/>
  <c r="AW80" i="19"/>
  <c r="AV80" i="19"/>
  <c r="AU80" i="19"/>
  <c r="AT80" i="19"/>
  <c r="AS80" i="19"/>
  <c r="AR80" i="19"/>
  <c r="AO78" i="19"/>
  <c r="AN78" i="19"/>
  <c r="AZ72" i="19"/>
  <c r="AY72" i="19"/>
  <c r="AX72" i="19"/>
  <c r="AW72" i="19"/>
  <c r="AV72" i="19"/>
  <c r="AU72" i="19"/>
  <c r="AT72" i="19"/>
  <c r="AS72" i="19"/>
  <c r="AR72" i="19"/>
  <c r="AO70" i="19"/>
  <c r="AN70" i="19"/>
  <c r="AZ30" i="19"/>
  <c r="AY30" i="19"/>
  <c r="AX30" i="19"/>
  <c r="AW30" i="19"/>
  <c r="AV30" i="19"/>
  <c r="AU30" i="19"/>
  <c r="AT30" i="19"/>
  <c r="AS30" i="19"/>
  <c r="AR30" i="19"/>
  <c r="AY22" i="19"/>
  <c r="AX22" i="19"/>
  <c r="AW22" i="19"/>
  <c r="AV22" i="19"/>
  <c r="AU22" i="19"/>
  <c r="AT22" i="19"/>
  <c r="AS22" i="19"/>
  <c r="AR22" i="19"/>
  <c r="AZ22" i="19"/>
  <c r="Y16" i="19"/>
  <c r="Y17" i="19"/>
  <c r="U16" i="19"/>
  <c r="U17" i="19"/>
  <c r="AC16" i="19"/>
  <c r="AC17" i="19"/>
  <c r="AU123" i="19"/>
  <c r="AY119" i="19"/>
  <c r="AX119" i="19"/>
  <c r="AW119" i="19"/>
  <c r="AV119" i="19"/>
  <c r="AU119" i="19"/>
  <c r="AT119" i="19"/>
  <c r="AS119" i="19"/>
  <c r="AR119" i="19"/>
  <c r="AW118" i="19"/>
  <c r="AV118" i="19"/>
  <c r="AU118" i="19"/>
  <c r="AT118" i="19"/>
  <c r="AS118" i="19"/>
  <c r="AR118" i="19"/>
  <c r="AZ108" i="19"/>
  <c r="AY108" i="19"/>
  <c r="AX108" i="19"/>
  <c r="AW108" i="19"/>
  <c r="AV108" i="19"/>
  <c r="AU108" i="19"/>
  <c r="AT108" i="19"/>
  <c r="AS108" i="19"/>
  <c r="AR108" i="19"/>
  <c r="AU83" i="19"/>
  <c r="AT83" i="19"/>
  <c r="AS83" i="19"/>
  <c r="AR83" i="19"/>
  <c r="AZ25" i="19"/>
  <c r="AY25" i="19"/>
  <c r="AX25" i="19"/>
  <c r="AW25" i="19"/>
  <c r="AV25" i="19"/>
  <c r="AU25" i="19"/>
  <c r="AT25" i="19"/>
  <c r="AS25" i="19"/>
  <c r="AR25" i="19"/>
  <c r="AD16" i="19"/>
  <c r="AD17" i="19"/>
  <c r="BA35" i="19"/>
  <c r="AF35" i="19"/>
  <c r="AY28" i="19"/>
  <c r="AX28" i="19"/>
  <c r="AW28" i="19"/>
  <c r="AV28" i="19"/>
  <c r="AU28" i="19"/>
  <c r="AT28" i="19"/>
  <c r="AS28" i="19"/>
  <c r="AR28" i="19"/>
  <c r="AZ28" i="19"/>
  <c r="BP17" i="19"/>
  <c r="BO17" i="19"/>
  <c r="AB16" i="19"/>
  <c r="AB17" i="19"/>
  <c r="BM15" i="19"/>
  <c r="BL15" i="19"/>
  <c r="BK15" i="19"/>
  <c r="BJ15" i="19"/>
  <c r="BI15" i="19"/>
  <c r="AZ124" i="19"/>
  <c r="AY124" i="19"/>
  <c r="AX124" i="19"/>
  <c r="AW124" i="19"/>
  <c r="AV124" i="19"/>
  <c r="AU124" i="19"/>
  <c r="AT124" i="19"/>
  <c r="AS124" i="19"/>
  <c r="AR124" i="19"/>
  <c r="AZ120" i="19"/>
  <c r="AY120" i="19"/>
  <c r="AX120" i="19"/>
  <c r="AW120" i="19"/>
  <c r="AV120" i="19"/>
  <c r="AU120" i="19"/>
  <c r="AT120" i="19"/>
  <c r="AS120" i="19"/>
  <c r="AR120" i="19"/>
  <c r="AO90" i="19"/>
  <c r="AN90" i="19"/>
  <c r="AP90" i="19"/>
  <c r="AZ23" i="19"/>
  <c r="AY23" i="19"/>
  <c r="AX23" i="19"/>
  <c r="AW23" i="19"/>
  <c r="AV23" i="19"/>
  <c r="AU23" i="19"/>
  <c r="AT23" i="19"/>
  <c r="AS23" i="19"/>
  <c r="AR23" i="19"/>
  <c r="G46" i="19"/>
  <c r="AF46" i="19"/>
  <c r="BA46" i="19"/>
  <c r="AY125" i="19"/>
  <c r="AX125" i="19"/>
  <c r="AW125" i="19"/>
  <c r="AV125" i="19"/>
  <c r="AU125" i="19"/>
  <c r="AT125" i="19"/>
  <c r="AS125" i="19"/>
  <c r="AR125" i="19"/>
  <c r="AF122" i="19"/>
  <c r="AY93" i="19"/>
  <c r="AX93" i="19"/>
  <c r="AX92" i="19"/>
  <c r="AW92" i="19"/>
  <c r="AV92" i="19"/>
  <c r="AU92" i="19"/>
  <c r="AT92" i="19"/>
  <c r="AS92" i="19"/>
  <c r="AR92" i="19"/>
  <c r="AY69" i="19"/>
  <c r="AX69" i="19"/>
  <c r="AW69" i="19"/>
  <c r="AV69" i="19"/>
  <c r="AU69" i="19"/>
  <c r="AT69" i="19"/>
  <c r="AS69" i="19"/>
  <c r="AR69" i="19"/>
  <c r="AX56" i="19"/>
  <c r="AW56" i="19"/>
  <c r="AV56" i="19"/>
  <c r="AU56" i="19"/>
  <c r="AT56" i="19"/>
  <c r="AS56" i="19"/>
  <c r="AR56" i="19"/>
  <c r="AY56" i="19"/>
  <c r="AX51" i="19"/>
  <c r="AW51" i="19"/>
  <c r="AV51" i="19"/>
  <c r="AU51" i="19"/>
  <c r="AT51" i="19"/>
  <c r="AS51" i="19"/>
  <c r="AR51" i="19"/>
  <c r="AV48" i="19"/>
  <c r="AU48" i="19"/>
  <c r="AT48" i="19"/>
  <c r="AS48" i="19"/>
  <c r="AR48" i="19"/>
  <c r="AY45" i="19"/>
  <c r="AX45" i="19"/>
  <c r="AY43" i="19"/>
  <c r="AX43" i="19"/>
  <c r="AW43" i="19"/>
  <c r="AV43" i="19"/>
  <c r="AU43" i="19"/>
  <c r="AT43" i="19"/>
  <c r="AS43" i="19"/>
  <c r="AR43" i="19"/>
  <c r="AY41" i="19"/>
  <c r="AX41" i="19"/>
  <c r="AW41" i="19"/>
  <c r="AV41" i="19"/>
  <c r="AU41" i="19"/>
  <c r="AT41" i="19"/>
  <c r="AS41" i="19"/>
  <c r="AR41" i="19"/>
  <c r="AY39" i="19"/>
  <c r="AX39" i="19"/>
  <c r="AW39" i="19"/>
  <c r="AV39" i="19"/>
  <c r="AU39" i="19"/>
  <c r="AT39" i="19"/>
  <c r="AS39" i="19"/>
  <c r="AR39" i="19"/>
  <c r="AY37" i="19"/>
  <c r="AX37" i="19"/>
  <c r="AU37" i="19"/>
  <c r="AT37" i="19"/>
  <c r="AS37" i="19"/>
  <c r="AR37" i="19"/>
  <c r="G50" i="19"/>
  <c r="AF50" i="19"/>
  <c r="BA50" i="19"/>
  <c r="AZ125" i="19"/>
  <c r="AX123" i="19"/>
  <c r="AW123" i="19"/>
  <c r="AV123" i="19"/>
  <c r="AV121" i="19"/>
  <c r="AU121" i="19"/>
  <c r="AT121" i="19"/>
  <c r="AS121" i="19"/>
  <c r="AR121" i="19"/>
  <c r="AZ117" i="19"/>
  <c r="AY117" i="19"/>
  <c r="AX117" i="19"/>
  <c r="AW117" i="19"/>
  <c r="AV117" i="19"/>
  <c r="AU117" i="19"/>
  <c r="AT117" i="19"/>
  <c r="AS117" i="19"/>
  <c r="AR117" i="19"/>
  <c r="AX115" i="19"/>
  <c r="AW115" i="19"/>
  <c r="AV115" i="19"/>
  <c r="AU115" i="19"/>
  <c r="AF113" i="19"/>
  <c r="AZ109" i="19"/>
  <c r="AY109" i="19"/>
  <c r="AX109" i="19"/>
  <c r="AW109" i="19"/>
  <c r="AV109" i="19"/>
  <c r="AX107" i="19"/>
  <c r="AW107" i="19"/>
  <c r="AV107" i="19"/>
  <c r="AV105" i="19"/>
  <c r="AU105" i="19"/>
  <c r="AT105" i="19"/>
  <c r="AS105" i="19"/>
  <c r="AR105" i="19"/>
  <c r="AZ101" i="19"/>
  <c r="AY101" i="19"/>
  <c r="AX101" i="19"/>
  <c r="AW101" i="19"/>
  <c r="AV101" i="19"/>
  <c r="AU101" i="19"/>
  <c r="AT101" i="19"/>
  <c r="AS101" i="19"/>
  <c r="AR101" i="19"/>
  <c r="AX99" i="19"/>
  <c r="AW99" i="19"/>
  <c r="AV99" i="19"/>
  <c r="AZ93" i="19"/>
  <c r="AX91" i="19"/>
  <c r="AW91" i="19"/>
  <c r="AV91" i="19"/>
  <c r="AU91" i="19"/>
  <c r="AT91" i="19"/>
  <c r="AS91" i="19"/>
  <c r="AR91" i="19"/>
  <c r="AV89" i="19"/>
  <c r="AU89" i="19"/>
  <c r="AT89" i="19"/>
  <c r="AS89" i="19"/>
  <c r="AR89" i="19"/>
  <c r="AZ85" i="19"/>
  <c r="AY85" i="19"/>
  <c r="AX85" i="19"/>
  <c r="AW85" i="19"/>
  <c r="AX83" i="19"/>
  <c r="AW83" i="19"/>
  <c r="AV83" i="19"/>
  <c r="AV81" i="19"/>
  <c r="AU81" i="19"/>
  <c r="AT81" i="19"/>
  <c r="AS81" i="19"/>
  <c r="AR81" i="19"/>
  <c r="AZ77" i="19"/>
  <c r="AY77" i="19"/>
  <c r="AX77" i="19"/>
  <c r="AW77" i="19"/>
  <c r="AV77" i="19"/>
  <c r="AU77" i="19"/>
  <c r="AT77" i="19"/>
  <c r="AS77" i="19"/>
  <c r="AR77" i="19"/>
  <c r="AY76" i="19"/>
  <c r="AX76" i="19"/>
  <c r="AW76" i="19"/>
  <c r="AV76" i="19"/>
  <c r="AU76" i="19"/>
  <c r="AT76" i="19"/>
  <c r="AS76" i="19"/>
  <c r="AR76" i="19"/>
  <c r="AZ69" i="19"/>
  <c r="AY68" i="19"/>
  <c r="AX68" i="19"/>
  <c r="AW68" i="19"/>
  <c r="AV68" i="19"/>
  <c r="AU68" i="19"/>
  <c r="AT68" i="19"/>
  <c r="AS68" i="19"/>
  <c r="AR68" i="19"/>
  <c r="AZ61" i="19"/>
  <c r="AY61" i="19"/>
  <c r="AX61" i="19"/>
  <c r="AW61" i="19"/>
  <c r="AV61" i="19"/>
  <c r="AU61" i="19"/>
  <c r="AT61" i="19"/>
  <c r="AS61" i="19"/>
  <c r="AR61" i="19"/>
  <c r="AZ49" i="19"/>
  <c r="AY49" i="19"/>
  <c r="AX49" i="19"/>
  <c r="AW49" i="19"/>
  <c r="AV49" i="19"/>
  <c r="AU49" i="19"/>
  <c r="AT49" i="19"/>
  <c r="AS49" i="19"/>
  <c r="AR49" i="19"/>
  <c r="AW48" i="19"/>
  <c r="G55" i="19"/>
  <c r="BA55" i="19"/>
  <c r="G49" i="19"/>
  <c r="AF49" i="19"/>
  <c r="AZ92" i="19"/>
  <c r="AY92" i="19"/>
  <c r="AZ84" i="19"/>
  <c r="AY84" i="19"/>
  <c r="AX84" i="19"/>
  <c r="AW84" i="19"/>
  <c r="AV84" i="19"/>
  <c r="AU84" i="19"/>
  <c r="AT84" i="19"/>
  <c r="AS84" i="19"/>
  <c r="AR84" i="19"/>
  <c r="AF80" i="19"/>
  <c r="AZ76" i="19"/>
  <c r="BA59" i="19"/>
  <c r="G59" i="19"/>
  <c r="G53" i="19"/>
  <c r="AF53" i="19"/>
  <c r="AY60" i="19"/>
  <c r="AX60" i="19"/>
  <c r="AW60" i="19"/>
  <c r="AV60" i="19"/>
  <c r="AU60" i="19"/>
  <c r="AT60" i="19"/>
  <c r="AS60" i="19"/>
  <c r="AR60" i="19"/>
  <c r="AY48" i="19"/>
  <c r="AX48" i="19"/>
  <c r="G63" i="19"/>
  <c r="BA63" i="19"/>
  <c r="G58" i="19"/>
  <c r="AF58" i="19"/>
  <c r="BA58" i="19"/>
  <c r="G66" i="19"/>
  <c r="AF66" i="19"/>
  <c r="BA66" i="19"/>
  <c r="AU109" i="19"/>
  <c r="AT109" i="19"/>
  <c r="AS109" i="19"/>
  <c r="AR109" i="19"/>
  <c r="AY105" i="19"/>
  <c r="AX105" i="19"/>
  <c r="AW105" i="19"/>
  <c r="AY97" i="19"/>
  <c r="AX97" i="19"/>
  <c r="AW97" i="19"/>
  <c r="AV97" i="19"/>
  <c r="AU97" i="19"/>
  <c r="AT97" i="19"/>
  <c r="AS97" i="19"/>
  <c r="AR97" i="19"/>
  <c r="AW95" i="19"/>
  <c r="AV95" i="19"/>
  <c r="AU95" i="19"/>
  <c r="AT95" i="19"/>
  <c r="AS95" i="19"/>
  <c r="AR95" i="19"/>
  <c r="AY89" i="19"/>
  <c r="AX89" i="19"/>
  <c r="AW89" i="19"/>
  <c r="AY81" i="19"/>
  <c r="AX81" i="19"/>
  <c r="AW81" i="19"/>
  <c r="AW79" i="19"/>
  <c r="AV79" i="19"/>
  <c r="AU79" i="19"/>
  <c r="AT79" i="19"/>
  <c r="AS79" i="19"/>
  <c r="AR79" i="19"/>
  <c r="BA75" i="19"/>
  <c r="AY73" i="19"/>
  <c r="AX73" i="19"/>
  <c r="AW73" i="19"/>
  <c r="AV73" i="19"/>
  <c r="AU73" i="19"/>
  <c r="AT73" i="19"/>
  <c r="AS73" i="19"/>
  <c r="AR73" i="19"/>
  <c r="AY65" i="19"/>
  <c r="AX65" i="19"/>
  <c r="AW65" i="19"/>
  <c r="AV65" i="19"/>
  <c r="AU65" i="19"/>
  <c r="AT65" i="19"/>
  <c r="AS65" i="19"/>
  <c r="AR65" i="19"/>
  <c r="AZ65" i="19"/>
  <c r="AW64" i="19"/>
  <c r="AV64" i="19"/>
  <c r="AU64" i="19"/>
  <c r="AT64" i="19"/>
  <c r="AS64" i="19"/>
  <c r="AR64" i="19"/>
  <c r="AZ53" i="19"/>
  <c r="AY53" i="19"/>
  <c r="AX53" i="19"/>
  <c r="AW53" i="19"/>
  <c r="AV53" i="19"/>
  <c r="AU53" i="19"/>
  <c r="AT53" i="19"/>
  <c r="AS53" i="19"/>
  <c r="AR53" i="19"/>
  <c r="AX44" i="19"/>
  <c r="AW44" i="19"/>
  <c r="AV44" i="19"/>
  <c r="AU44" i="19"/>
  <c r="AT44" i="19"/>
  <c r="AS44" i="19"/>
  <c r="AR44" i="19"/>
  <c r="AY44" i="19"/>
  <c r="AY42" i="19"/>
  <c r="AX42" i="19"/>
  <c r="AW42" i="19"/>
  <c r="AV42" i="19"/>
  <c r="AU42" i="19"/>
  <c r="AT42" i="19"/>
  <c r="AS42" i="19"/>
  <c r="AR42" i="19"/>
  <c r="AX40" i="19"/>
  <c r="AW40" i="19"/>
  <c r="AV40" i="19"/>
  <c r="AU40" i="19"/>
  <c r="AT40" i="19"/>
  <c r="AS40" i="19"/>
  <c r="AR40" i="19"/>
  <c r="AY40" i="19"/>
  <c r="AX38" i="19"/>
  <c r="AW38" i="19"/>
  <c r="AV38" i="19"/>
  <c r="AU38" i="19"/>
  <c r="AT38" i="19"/>
  <c r="AS38" i="19"/>
  <c r="AR38" i="19"/>
  <c r="AY38" i="19"/>
  <c r="AX36" i="19"/>
  <c r="AW36" i="19"/>
  <c r="AV36" i="19"/>
  <c r="AU36" i="19"/>
  <c r="AT36" i="19"/>
  <c r="AS36" i="19"/>
  <c r="AR36" i="19"/>
  <c r="AY36" i="19"/>
  <c r="AF62" i="19"/>
  <c r="BA62" i="19"/>
  <c r="G62" i="19"/>
  <c r="AT123" i="19"/>
  <c r="AS123" i="19"/>
  <c r="AR123" i="19"/>
  <c r="BA122" i="19"/>
  <c r="AT115" i="19"/>
  <c r="AS115" i="19"/>
  <c r="AR115" i="19"/>
  <c r="AX111" i="19"/>
  <c r="AW111" i="19"/>
  <c r="AV111" i="19"/>
  <c r="AU111" i="19"/>
  <c r="AT111" i="19"/>
  <c r="AS111" i="19"/>
  <c r="AR111" i="19"/>
  <c r="AT107" i="19"/>
  <c r="AS107" i="19"/>
  <c r="AR107" i="19"/>
  <c r="AX103" i="19"/>
  <c r="AW103" i="19"/>
  <c r="AV103" i="19"/>
  <c r="AU103" i="19"/>
  <c r="AT103" i="19"/>
  <c r="AS103" i="19"/>
  <c r="AR103" i="19"/>
  <c r="AX95" i="19"/>
  <c r="AX87" i="19"/>
  <c r="AW87" i="19"/>
  <c r="AV87" i="19"/>
  <c r="AU87" i="19"/>
  <c r="AT87" i="19"/>
  <c r="AS87" i="19"/>
  <c r="AR87" i="19"/>
  <c r="AV85" i="19"/>
  <c r="AU85" i="19"/>
  <c r="AT85" i="19"/>
  <c r="AS85" i="19"/>
  <c r="AR85" i="19"/>
  <c r="BA67" i="19"/>
  <c r="G67" i="19"/>
  <c r="BA113" i="19"/>
  <c r="AF108" i="19"/>
  <c r="AX64" i="19"/>
  <c r="AY64" i="19"/>
  <c r="AY57" i="19"/>
  <c r="AX57" i="19"/>
  <c r="AW57" i="19"/>
  <c r="AV57" i="19"/>
  <c r="AU57" i="19"/>
  <c r="AT57" i="19"/>
  <c r="AS57" i="19"/>
  <c r="AR57" i="19"/>
  <c r="AZ57" i="19"/>
  <c r="AT52" i="19"/>
  <c r="AS52" i="19"/>
  <c r="AR52" i="19"/>
  <c r="AY52" i="19"/>
  <c r="AX52" i="19"/>
  <c r="AW52" i="19"/>
  <c r="AV52" i="19"/>
  <c r="AU52" i="19"/>
  <c r="AW45" i="19"/>
  <c r="AV45" i="19"/>
  <c r="AU45" i="19"/>
  <c r="AT45" i="19"/>
  <c r="AS45" i="19"/>
  <c r="AR45" i="19"/>
  <c r="AW37" i="19"/>
  <c r="AV37" i="19"/>
  <c r="BA34" i="19"/>
  <c r="G34" i="19"/>
  <c r="R34" i="19"/>
  <c r="AJ122" i="16"/>
  <c r="AI122" i="16"/>
  <c r="AH122" i="16"/>
  <c r="AW54" i="19"/>
  <c r="AV54" i="19"/>
  <c r="AU54" i="19"/>
  <c r="AT54" i="19"/>
  <c r="AS54" i="19"/>
  <c r="AR54" i="19"/>
  <c r="AX47" i="19"/>
  <c r="AW47" i="19"/>
  <c r="AV47" i="19"/>
  <c r="AU47" i="19"/>
  <c r="AU31" i="19"/>
  <c r="AT31" i="19"/>
  <c r="AS31" i="19"/>
  <c r="AR31" i="19"/>
  <c r="P8" i="19"/>
  <c r="Q8" i="19"/>
  <c r="AS110" i="16"/>
  <c r="AT110" i="16"/>
  <c r="AT60" i="16"/>
  <c r="AS60" i="16"/>
  <c r="AR60" i="16"/>
  <c r="AQ60" i="16"/>
  <c r="AP60" i="16"/>
  <c r="AO60" i="16"/>
  <c r="AN60" i="16"/>
  <c r="AM60" i="16"/>
  <c r="AL60" i="16"/>
  <c r="AR55" i="16"/>
  <c r="BP3" i="19"/>
  <c r="AS22" i="16"/>
  <c r="AR22" i="16"/>
  <c r="AQ22" i="16"/>
  <c r="AP22" i="16"/>
  <c r="AO22" i="16"/>
  <c r="AN22" i="16"/>
  <c r="AM22" i="16"/>
  <c r="AL22" i="16"/>
  <c r="AR31" i="16"/>
  <c r="AO31" i="16"/>
  <c r="AN31" i="16"/>
  <c r="AM31" i="16"/>
  <c r="AL31" i="16"/>
  <c r="AS31" i="16"/>
  <c r="AS39" i="16"/>
  <c r="AR39" i="16"/>
  <c r="AQ39" i="16"/>
  <c r="AP39" i="16"/>
  <c r="AO39" i="16"/>
  <c r="AN39" i="16"/>
  <c r="AM39" i="16"/>
  <c r="AL39" i="16"/>
  <c r="AQ44" i="16"/>
  <c r="AP44" i="16"/>
  <c r="AO44" i="16"/>
  <c r="AN44" i="16"/>
  <c r="AM44" i="16"/>
  <c r="AL44" i="16"/>
  <c r="AS34" i="16"/>
  <c r="AR34" i="16"/>
  <c r="AO111" i="16"/>
  <c r="AN111" i="16"/>
  <c r="AM111" i="16"/>
  <c r="AL111" i="16"/>
  <c r="AT111" i="16"/>
  <c r="AS111" i="16"/>
  <c r="AR111" i="16"/>
  <c r="AR97" i="16"/>
  <c r="AQ97" i="16"/>
  <c r="AP97" i="16"/>
  <c r="AO97" i="16"/>
  <c r="AN97" i="16"/>
  <c r="AM97" i="16"/>
  <c r="AL97" i="16"/>
  <c r="BR5" i="19"/>
  <c r="AQ21" i="16"/>
  <c r="AP21" i="16"/>
  <c r="AO21" i="16"/>
  <c r="AN21" i="16"/>
  <c r="AM21" i="16"/>
  <c r="AL21" i="16"/>
  <c r="AQ26" i="16"/>
  <c r="AP26" i="16"/>
  <c r="AO26" i="16"/>
  <c r="AN26" i="16"/>
  <c r="AM26" i="16"/>
  <c r="AL26" i="16"/>
  <c r="AQ32" i="16"/>
  <c r="AP32" i="16"/>
  <c r="AO32" i="16"/>
  <c r="AN32" i="16"/>
  <c r="AM32" i="16"/>
  <c r="AL32" i="16"/>
  <c r="AQ35" i="16"/>
  <c r="AP35" i="16"/>
  <c r="AO35" i="16"/>
  <c r="AN35" i="16"/>
  <c r="AM35" i="16"/>
  <c r="AL35" i="16"/>
  <c r="AS112" i="16"/>
  <c r="AR112" i="16"/>
  <c r="AQ112" i="16"/>
  <c r="AP112" i="16"/>
  <c r="AO112" i="16"/>
  <c r="AN112" i="16"/>
  <c r="AM112" i="16"/>
  <c r="AL112" i="16"/>
  <c r="AT112" i="16"/>
  <c r="AZ54" i="19"/>
  <c r="AY54" i="19"/>
  <c r="AX54" i="19"/>
  <c r="AX33" i="19"/>
  <c r="AW33" i="19"/>
  <c r="AV33" i="19"/>
  <c r="AU33" i="19"/>
  <c r="AT33" i="19"/>
  <c r="AS33" i="19"/>
  <c r="AR33" i="19"/>
  <c r="AX31" i="19"/>
  <c r="AW31" i="19"/>
  <c r="AV31" i="19"/>
  <c r="BR9" i="19"/>
  <c r="AH14" i="19"/>
  <c r="AE3" i="19"/>
  <c r="AE5" i="19"/>
  <c r="BE2" i="19"/>
  <c r="AS113" i="16"/>
  <c r="AR113" i="16"/>
  <c r="AQ113" i="16"/>
  <c r="AP113" i="16"/>
  <c r="AO113" i="16"/>
  <c r="AN113" i="16"/>
  <c r="AM113" i="16"/>
  <c r="AL113" i="16"/>
  <c r="AT113" i="16"/>
  <c r="AT56" i="16"/>
  <c r="AR56" i="16"/>
  <c r="AQ56" i="16"/>
  <c r="AP56" i="16"/>
  <c r="AO56" i="16"/>
  <c r="AN56" i="16"/>
  <c r="AM56" i="16"/>
  <c r="AL56" i="16"/>
  <c r="AS56" i="16"/>
  <c r="AT47" i="19"/>
  <c r="AS47" i="19"/>
  <c r="AR47" i="19"/>
  <c r="AY33" i="19"/>
  <c r="AY31" i="19"/>
  <c r="BR7" i="19"/>
  <c r="BR2" i="19"/>
  <c r="AP24" i="16"/>
  <c r="AO24" i="16"/>
  <c r="AN24" i="16"/>
  <c r="AM24" i="16"/>
  <c r="AL24" i="16"/>
  <c r="AT52" i="16"/>
  <c r="AS52" i="16"/>
  <c r="AR52" i="16"/>
  <c r="AQ52" i="16"/>
  <c r="AP52" i="16"/>
  <c r="AO52" i="16"/>
  <c r="AN52" i="16"/>
  <c r="AM52" i="16"/>
  <c r="AL52" i="16"/>
  <c r="AR40" i="16"/>
  <c r="AQ40" i="16"/>
  <c r="AP40" i="16"/>
  <c r="AO40" i="16"/>
  <c r="AN40" i="16"/>
  <c r="AM40" i="16"/>
  <c r="AL40" i="16"/>
  <c r="BR10" i="19"/>
  <c r="BO8" i="19"/>
  <c r="BN8" i="19"/>
  <c r="BM8" i="19"/>
  <c r="BL8" i="19"/>
  <c r="BK8" i="19"/>
  <c r="BJ8" i="19"/>
  <c r="BI8" i="19"/>
  <c r="BR4" i="19"/>
  <c r="AP31" i="16"/>
  <c r="AT42" i="16"/>
  <c r="AS42" i="16"/>
  <c r="AR42" i="16"/>
  <c r="AQ42" i="16"/>
  <c r="AP42" i="16"/>
  <c r="AO42" i="16"/>
  <c r="AN42" i="16"/>
  <c r="AM42" i="16"/>
  <c r="AL42" i="16"/>
  <c r="AT27" i="16"/>
  <c r="AS27" i="16"/>
  <c r="AR27" i="16"/>
  <c r="AQ27" i="16"/>
  <c r="AP27" i="16"/>
  <c r="AO27" i="16"/>
  <c r="AN27" i="16"/>
  <c r="AM27" i="16"/>
  <c r="AL27" i="16"/>
  <c r="BP8" i="19"/>
  <c r="BR6" i="19"/>
  <c r="BO3" i="19"/>
  <c r="BN3" i="19"/>
  <c r="BM3" i="19"/>
  <c r="BL3" i="19"/>
  <c r="BK3" i="19"/>
  <c r="BJ3" i="19"/>
  <c r="BI3" i="19"/>
  <c r="Z3" i="19"/>
  <c r="Z5" i="19"/>
  <c r="AH13" i="19"/>
  <c r="X3" i="19"/>
  <c r="X5" i="19"/>
  <c r="AT23" i="16"/>
  <c r="AS23" i="16"/>
  <c r="AR23" i="16"/>
  <c r="AQ23" i="16"/>
  <c r="AP23" i="16"/>
  <c r="AO23" i="16"/>
  <c r="AN23" i="16"/>
  <c r="AM23" i="16"/>
  <c r="AL23" i="16"/>
  <c r="AS29" i="16"/>
  <c r="AR29" i="16"/>
  <c r="AQ29" i="16"/>
  <c r="AP29" i="16"/>
  <c r="AO29" i="16"/>
  <c r="AN29" i="16"/>
  <c r="AM29" i="16"/>
  <c r="AL29" i="16"/>
  <c r="AT29" i="16"/>
  <c r="AQ31" i="16"/>
  <c r="AT38" i="16"/>
  <c r="AS38" i="16"/>
  <c r="AR38" i="16"/>
  <c r="AQ38" i="16"/>
  <c r="AP38" i="16"/>
  <c r="AO38" i="16"/>
  <c r="AN38" i="16"/>
  <c r="AM38" i="16"/>
  <c r="AL38" i="16"/>
  <c r="AT43" i="16"/>
  <c r="AS43" i="16"/>
  <c r="AR43" i="16"/>
  <c r="AQ43" i="16"/>
  <c r="AP43" i="16"/>
  <c r="AO43" i="16"/>
  <c r="AN43" i="16"/>
  <c r="AM43" i="16"/>
  <c r="AL43" i="16"/>
  <c r="AT30" i="16"/>
  <c r="AS30" i="16"/>
  <c r="AR30" i="16"/>
  <c r="AQ30" i="16"/>
  <c r="AP30" i="16"/>
  <c r="AO30" i="16"/>
  <c r="AN30" i="16"/>
  <c r="AM30" i="16"/>
  <c r="AL30" i="16"/>
  <c r="AQ34" i="16"/>
  <c r="AP34" i="16"/>
  <c r="AO34" i="16"/>
  <c r="AN34" i="16"/>
  <c r="AM34" i="16"/>
  <c r="AL34" i="16"/>
  <c r="AS37" i="16"/>
  <c r="AR37" i="16"/>
  <c r="AQ37" i="16"/>
  <c r="AP37" i="16"/>
  <c r="AO37" i="16"/>
  <c r="AN37" i="16"/>
  <c r="AM37" i="16"/>
  <c r="AL37" i="16"/>
  <c r="AT37" i="16"/>
  <c r="AR110" i="16"/>
  <c r="AQ110" i="16"/>
  <c r="AP110" i="16"/>
  <c r="AO110" i="16"/>
  <c r="AN110" i="16"/>
  <c r="AM110" i="16"/>
  <c r="AL110" i="16"/>
  <c r="AQ111" i="16"/>
  <c r="AP111" i="16"/>
  <c r="AT61" i="16"/>
  <c r="AS61" i="16"/>
  <c r="AR61" i="16"/>
  <c r="AQ61" i="16"/>
  <c r="AP61" i="16"/>
  <c r="AO61" i="16"/>
  <c r="AN61" i="16"/>
  <c r="AM61" i="16"/>
  <c r="AL61" i="16"/>
  <c r="G108" i="16"/>
  <c r="AU108" i="16"/>
  <c r="AT97" i="16"/>
  <c r="AS97" i="16"/>
  <c r="BH144" i="20"/>
  <c r="BG144" i="20"/>
  <c r="AT59" i="16"/>
  <c r="AS59" i="16"/>
  <c r="AR59" i="16"/>
  <c r="AQ59" i="16"/>
  <c r="AP59" i="16"/>
  <c r="AO59" i="16"/>
  <c r="AN59" i="16"/>
  <c r="AM59" i="16"/>
  <c r="AL59" i="16"/>
  <c r="BH152" i="20"/>
  <c r="BG152" i="20"/>
  <c r="BE6" i="19"/>
  <c r="BE3" i="19"/>
  <c r="Y3" i="19"/>
  <c r="Y5" i="19"/>
  <c r="P7" i="19"/>
  <c r="Q7" i="19"/>
  <c r="AT24" i="16"/>
  <c r="AS24" i="16"/>
  <c r="AR24" i="16"/>
  <c r="AQ24" i="16"/>
  <c r="AP28" i="16"/>
  <c r="AO28" i="16"/>
  <c r="AN28" i="16"/>
  <c r="AM28" i="16"/>
  <c r="AL28" i="16"/>
  <c r="AT33" i="16"/>
  <c r="AS33" i="16"/>
  <c r="AR33" i="16"/>
  <c r="AQ33" i="16"/>
  <c r="AP33" i="16"/>
  <c r="AO33" i="16"/>
  <c r="AN33" i="16"/>
  <c r="AM33" i="16"/>
  <c r="AL33" i="16"/>
  <c r="AT25" i="16"/>
  <c r="AS25" i="16"/>
  <c r="AR25" i="16"/>
  <c r="AQ25" i="16"/>
  <c r="AP25" i="16"/>
  <c r="AO25" i="16"/>
  <c r="AN25" i="16"/>
  <c r="AM25" i="16"/>
  <c r="AL25" i="16"/>
  <c r="AP45" i="16"/>
  <c r="AO45" i="16"/>
  <c r="AN45" i="16"/>
  <c r="AM45" i="16"/>
  <c r="AL45" i="16"/>
  <c r="AT45" i="16"/>
  <c r="AS45" i="16"/>
  <c r="AR45" i="16"/>
  <c r="AQ45" i="16"/>
  <c r="AQ55" i="16"/>
  <c r="AP55" i="16"/>
  <c r="AO55" i="16"/>
  <c r="AN55" i="16"/>
  <c r="AM55" i="16"/>
  <c r="AL55" i="16"/>
  <c r="AP54" i="16"/>
  <c r="AO54" i="16"/>
  <c r="AN54" i="16"/>
  <c r="AM54" i="16"/>
  <c r="AL54" i="16"/>
  <c r="AT54" i="16"/>
  <c r="AS54" i="16"/>
  <c r="AR54" i="16"/>
  <c r="AQ54" i="16"/>
  <c r="AP102" i="16"/>
  <c r="AO102" i="16"/>
  <c r="AN102" i="16"/>
  <c r="AM102" i="16"/>
  <c r="AL102" i="16"/>
  <c r="G128" i="16"/>
  <c r="AU128" i="16"/>
  <c r="AT101" i="16"/>
  <c r="AS101" i="16"/>
  <c r="AR101" i="16"/>
  <c r="AQ101" i="16"/>
  <c r="AP101" i="16"/>
  <c r="AO101" i="16"/>
  <c r="AN101" i="16"/>
  <c r="AM101" i="16"/>
  <c r="AL101" i="16"/>
  <c r="G96" i="16"/>
  <c r="AU96" i="16"/>
  <c r="AQ28" i="16"/>
  <c r="AQ41" i="16"/>
  <c r="AP41" i="16"/>
  <c r="AO41" i="16"/>
  <c r="AN41" i="16"/>
  <c r="AM41" i="16"/>
  <c r="AL41" i="16"/>
  <c r="AQ36" i="16"/>
  <c r="AP36" i="16"/>
  <c r="AO36" i="16"/>
  <c r="AN36" i="16"/>
  <c r="AM36" i="16"/>
  <c r="AL36" i="16"/>
  <c r="AT57" i="16"/>
  <c r="AS57" i="16"/>
  <c r="AR57" i="16"/>
  <c r="AQ57" i="16"/>
  <c r="AP57" i="16"/>
  <c r="AO57" i="16"/>
  <c r="AN57" i="16"/>
  <c r="AM57" i="16"/>
  <c r="AL57" i="16"/>
  <c r="AT51" i="16"/>
  <c r="AS51" i="16"/>
  <c r="AR51" i="16"/>
  <c r="AQ51" i="16"/>
  <c r="AP51" i="16"/>
  <c r="AO51" i="16"/>
  <c r="AN51" i="16"/>
  <c r="AM51" i="16"/>
  <c r="AL51" i="16"/>
  <c r="AT125" i="16"/>
  <c r="AS125" i="16"/>
  <c r="AR125" i="16"/>
  <c r="AQ125" i="16"/>
  <c r="AP125" i="16"/>
  <c r="AO125" i="16"/>
  <c r="AN125" i="16"/>
  <c r="AM125" i="16"/>
  <c r="AL125" i="16"/>
  <c r="AP94" i="16"/>
  <c r="AO94" i="16"/>
  <c r="AN94" i="16"/>
  <c r="AM94" i="16"/>
  <c r="AL94" i="16"/>
  <c r="G116" i="16"/>
  <c r="AU116" i="16"/>
  <c r="G100" i="16"/>
  <c r="AU100" i="16"/>
  <c r="AU124" i="16"/>
  <c r="AT55" i="16"/>
  <c r="AS55" i="16"/>
  <c r="AT53" i="16"/>
  <c r="AS53" i="16"/>
  <c r="AR53" i="16"/>
  <c r="AQ53" i="16"/>
  <c r="AP53" i="16"/>
  <c r="AO53" i="16"/>
  <c r="AN53" i="16"/>
  <c r="AM53" i="16"/>
  <c r="AL53" i="16"/>
  <c r="G115" i="16"/>
  <c r="AU115" i="16"/>
  <c r="G48" i="16"/>
  <c r="AU48" i="16"/>
  <c r="AT114" i="16"/>
  <c r="AS114" i="16"/>
  <c r="AR114" i="16"/>
  <c r="AQ114" i="16"/>
  <c r="AP114" i="16"/>
  <c r="AO114" i="16"/>
  <c r="AN114" i="16"/>
  <c r="AM114" i="16"/>
  <c r="AL114" i="16"/>
  <c r="AP58" i="16"/>
  <c r="AO58" i="16"/>
  <c r="AN58" i="16"/>
  <c r="AM58" i="16"/>
  <c r="AL58" i="16"/>
  <c r="AT58" i="16"/>
  <c r="AS58" i="16"/>
  <c r="AR58" i="16"/>
  <c r="AQ58" i="16"/>
  <c r="AP105" i="16"/>
  <c r="AO105" i="16"/>
  <c r="AN105" i="16"/>
  <c r="AM105" i="16"/>
  <c r="AL105" i="16"/>
  <c r="G104" i="16"/>
  <c r="AU104" i="16"/>
  <c r="AQ47" i="16"/>
  <c r="AP47" i="16"/>
  <c r="AO47" i="16"/>
  <c r="AN47" i="16"/>
  <c r="AM47" i="16"/>
  <c r="AL47" i="16"/>
  <c r="AU127" i="16"/>
  <c r="BN148" i="20"/>
  <c r="BM148" i="20"/>
  <c r="BL148" i="20"/>
  <c r="BK148" i="20"/>
  <c r="BJ148" i="20"/>
  <c r="BI148" i="20"/>
  <c r="BN136" i="20"/>
  <c r="BM136" i="20"/>
  <c r="BL136" i="20"/>
  <c r="BK136" i="20"/>
  <c r="BJ136" i="20"/>
  <c r="BI136" i="20"/>
  <c r="BO130" i="20"/>
  <c r="BG124" i="20"/>
  <c r="BH124" i="20"/>
  <c r="BQ158" i="20"/>
  <c r="BP158" i="20"/>
  <c r="BO158" i="20"/>
  <c r="BN158" i="20"/>
  <c r="BM158" i="20"/>
  <c r="BL158" i="20"/>
  <c r="BK158" i="20"/>
  <c r="BJ158" i="20"/>
  <c r="BI158" i="20"/>
  <c r="BQ142" i="20"/>
  <c r="BP142" i="20"/>
  <c r="BO142" i="20"/>
  <c r="BN142" i="20"/>
  <c r="BM142" i="20"/>
  <c r="BL142" i="20"/>
  <c r="BK142" i="20"/>
  <c r="BJ142" i="20"/>
  <c r="BI142" i="20"/>
  <c r="BG109" i="20"/>
  <c r="BH109" i="20"/>
  <c r="BH89" i="20"/>
  <c r="BG89" i="20"/>
  <c r="BN129" i="20"/>
  <c r="BM129" i="20"/>
  <c r="BL129" i="20"/>
  <c r="BK129" i="20"/>
  <c r="BJ129" i="20"/>
  <c r="BI129" i="20"/>
  <c r="BM127" i="20"/>
  <c r="BL127" i="20"/>
  <c r="BK127" i="20"/>
  <c r="BJ127" i="20"/>
  <c r="BI127" i="20"/>
  <c r="BM119" i="20"/>
  <c r="BL119" i="20"/>
  <c r="BK119" i="20"/>
  <c r="BJ119" i="20"/>
  <c r="BI119" i="20"/>
  <c r="AT50" i="16"/>
  <c r="AS50" i="16"/>
  <c r="AR50" i="16"/>
  <c r="AQ50" i="16"/>
  <c r="AP50" i="16"/>
  <c r="AO50" i="16"/>
  <c r="AN50" i="16"/>
  <c r="AM50" i="16"/>
  <c r="AL50" i="16"/>
  <c r="AT49" i="16"/>
  <c r="AS49" i="16"/>
  <c r="AR49" i="16"/>
  <c r="AQ49" i="16"/>
  <c r="AP49" i="16"/>
  <c r="AO49" i="16"/>
  <c r="AN49" i="16"/>
  <c r="AM49" i="16"/>
  <c r="AL49" i="16"/>
  <c r="AT47" i="16"/>
  <c r="AS47" i="16"/>
  <c r="AR47" i="16"/>
  <c r="AT46" i="16"/>
  <c r="AS46" i="16"/>
  <c r="AR46" i="16"/>
  <c r="AQ46" i="16"/>
  <c r="AP46" i="16"/>
  <c r="AO46" i="16"/>
  <c r="AN46" i="16"/>
  <c r="AM46" i="16"/>
  <c r="AL46" i="16"/>
  <c r="AT62" i="16"/>
  <c r="AS62" i="16"/>
  <c r="AR62" i="16"/>
  <c r="AQ62" i="16"/>
  <c r="AP62" i="16"/>
  <c r="AO62" i="16"/>
  <c r="AN62" i="16"/>
  <c r="AM62" i="16"/>
  <c r="AL62" i="16"/>
  <c r="AT109" i="16"/>
  <c r="AS109" i="16"/>
  <c r="AR109" i="16"/>
  <c r="AQ109" i="16"/>
  <c r="AP109" i="16"/>
  <c r="AO109" i="16"/>
  <c r="AN109" i="16"/>
  <c r="AM109" i="16"/>
  <c r="AL109" i="16"/>
  <c r="AT106" i="16"/>
  <c r="AS106" i="16"/>
  <c r="AR106" i="16"/>
  <c r="AQ106" i="16"/>
  <c r="AP106" i="16"/>
  <c r="AO106" i="16"/>
  <c r="AN106" i="16"/>
  <c r="AM106" i="16"/>
  <c r="AL106" i="16"/>
  <c r="AT105" i="16"/>
  <c r="AS105" i="16"/>
  <c r="AR105" i="16"/>
  <c r="AQ105" i="16"/>
  <c r="AT102" i="16"/>
  <c r="AS102" i="16"/>
  <c r="AR102" i="16"/>
  <c r="AQ102" i="16"/>
  <c r="AT98" i="16"/>
  <c r="AS98" i="16"/>
  <c r="AR98" i="16"/>
  <c r="AQ98" i="16"/>
  <c r="AP98" i="16"/>
  <c r="AO98" i="16"/>
  <c r="AN98" i="16"/>
  <c r="AM98" i="16"/>
  <c r="AL98" i="16"/>
  <c r="AT94" i="16"/>
  <c r="AS94" i="16"/>
  <c r="AR94" i="16"/>
  <c r="AQ94" i="16"/>
  <c r="BQ146" i="20"/>
  <c r="BP146" i="20"/>
  <c r="BO146" i="20"/>
  <c r="BN146" i="20"/>
  <c r="BM146" i="20"/>
  <c r="BL146" i="20"/>
  <c r="BK146" i="20"/>
  <c r="BJ146" i="20"/>
  <c r="BI146" i="20"/>
  <c r="BN132" i="20"/>
  <c r="BM132" i="20"/>
  <c r="BL132" i="20"/>
  <c r="BK132" i="20"/>
  <c r="BJ132" i="20"/>
  <c r="BI132" i="20"/>
  <c r="BO112" i="20"/>
  <c r="AU107" i="16"/>
  <c r="AU103" i="16"/>
  <c r="AU99" i="16"/>
  <c r="AU95" i="16"/>
  <c r="AU93" i="16"/>
  <c r="AU92" i="16"/>
  <c r="AU91" i="16"/>
  <c r="AU90" i="16"/>
  <c r="AU89" i="16"/>
  <c r="AU88" i="16"/>
  <c r="AU87" i="16"/>
  <c r="AU86" i="16"/>
  <c r="AU85" i="16"/>
  <c r="AU84" i="16"/>
  <c r="AU83" i="16"/>
  <c r="AU82" i="16"/>
  <c r="AU81" i="16"/>
  <c r="AU80" i="16"/>
  <c r="AU79" i="16"/>
  <c r="AU78" i="16"/>
  <c r="AU77" i="16"/>
  <c r="AU76" i="16"/>
  <c r="AU75" i="16"/>
  <c r="AU74" i="16"/>
  <c r="AU73" i="16"/>
  <c r="AU72" i="16"/>
  <c r="AU71" i="16"/>
  <c r="AU70" i="16"/>
  <c r="AU69" i="16"/>
  <c r="AU68" i="16"/>
  <c r="AU67" i="16"/>
  <c r="AU66" i="16"/>
  <c r="AU65" i="16"/>
  <c r="AU64" i="16"/>
  <c r="AU63" i="16"/>
  <c r="AU117" i="16"/>
  <c r="AU118" i="16"/>
  <c r="AU119" i="16"/>
  <c r="AU120" i="16"/>
  <c r="AU121" i="16"/>
  <c r="AU123" i="16"/>
  <c r="BN156" i="20"/>
  <c r="BM156" i="20"/>
  <c r="BL156" i="20"/>
  <c r="BK156" i="20"/>
  <c r="BJ156" i="20"/>
  <c r="BI156" i="20"/>
  <c r="BN153" i="20"/>
  <c r="BN140" i="20"/>
  <c r="BM140" i="20"/>
  <c r="BL140" i="20"/>
  <c r="BK140" i="20"/>
  <c r="BJ140" i="20"/>
  <c r="BI140" i="20"/>
  <c r="AU129" i="16"/>
  <c r="D11" i="16"/>
  <c r="BN160" i="20"/>
  <c r="BM160" i="20"/>
  <c r="BL160" i="20"/>
  <c r="BK160" i="20"/>
  <c r="BJ160" i="20"/>
  <c r="BI160" i="20"/>
  <c r="BQ150" i="20"/>
  <c r="BP150" i="20"/>
  <c r="BO150" i="20"/>
  <c r="BN150" i="20"/>
  <c r="BM150" i="20"/>
  <c r="BL150" i="20"/>
  <c r="BK150" i="20"/>
  <c r="BJ150" i="20"/>
  <c r="BI150" i="20"/>
  <c r="BH101" i="20"/>
  <c r="BG101" i="20"/>
  <c r="BF101" i="20"/>
  <c r="BD101" i="20"/>
  <c r="BG128" i="20"/>
  <c r="BH128" i="20"/>
  <c r="BG120" i="20"/>
  <c r="BH120" i="20"/>
  <c r="AU126" i="16"/>
  <c r="BQ154" i="20"/>
  <c r="BP154" i="20"/>
  <c r="BO154" i="20"/>
  <c r="BN154" i="20"/>
  <c r="BM154" i="20"/>
  <c r="BL154" i="20"/>
  <c r="BK154" i="20"/>
  <c r="BJ154" i="20"/>
  <c r="BI154" i="20"/>
  <c r="BO138" i="20"/>
  <c r="BN138" i="20"/>
  <c r="BM138" i="20"/>
  <c r="BL138" i="20"/>
  <c r="BK138" i="20"/>
  <c r="BJ138" i="20"/>
  <c r="BI138" i="20"/>
  <c r="BQ138" i="20"/>
  <c r="BP138" i="20"/>
  <c r="BG116" i="20"/>
  <c r="BF116" i="20"/>
  <c r="BD116" i="20"/>
  <c r="BH116" i="20"/>
  <c r="BQ161" i="20"/>
  <c r="BP161" i="20"/>
  <c r="BO161" i="20"/>
  <c r="BN161" i="20"/>
  <c r="BM157" i="20"/>
  <c r="BL157" i="20"/>
  <c r="BK157" i="20"/>
  <c r="BJ157" i="20"/>
  <c r="BI157" i="20"/>
  <c r="BQ153" i="20"/>
  <c r="BP153" i="20"/>
  <c r="BO153" i="20"/>
  <c r="BM149" i="20"/>
  <c r="BL149" i="20"/>
  <c r="BK149" i="20"/>
  <c r="BJ149" i="20"/>
  <c r="BI149" i="20"/>
  <c r="BO147" i="20"/>
  <c r="BN147" i="20"/>
  <c r="BM147" i="20"/>
  <c r="BL147" i="20"/>
  <c r="BK147" i="20"/>
  <c r="BJ147" i="20"/>
  <c r="BI147" i="20"/>
  <c r="BQ145" i="20"/>
  <c r="BP145" i="20"/>
  <c r="BO145" i="20"/>
  <c r="BN145" i="20"/>
  <c r="BM141" i="20"/>
  <c r="BL141" i="20"/>
  <c r="BK141" i="20"/>
  <c r="BJ141" i="20"/>
  <c r="BI141" i="20"/>
  <c r="BO139" i="20"/>
  <c r="BN139" i="20"/>
  <c r="BM139" i="20"/>
  <c r="BL139" i="20"/>
  <c r="BK139" i="20"/>
  <c r="BJ139" i="20"/>
  <c r="BI139" i="20"/>
  <c r="BQ137" i="20"/>
  <c r="BP137" i="20"/>
  <c r="BO137" i="20"/>
  <c r="BN137" i="20"/>
  <c r="BM137" i="20"/>
  <c r="BL137" i="20"/>
  <c r="BK137" i="20"/>
  <c r="BJ137" i="20"/>
  <c r="BI137" i="20"/>
  <c r="BM133" i="20"/>
  <c r="BL133" i="20"/>
  <c r="BK133" i="20"/>
  <c r="BJ133" i="20"/>
  <c r="BI133" i="20"/>
  <c r="BO131" i="20"/>
  <c r="BN131" i="20"/>
  <c r="BM131" i="20"/>
  <c r="BL131" i="20"/>
  <c r="BK131" i="20"/>
  <c r="BJ131" i="20"/>
  <c r="BI131" i="20"/>
  <c r="BQ129" i="20"/>
  <c r="BP129" i="20"/>
  <c r="BO129" i="20"/>
  <c r="BQ127" i="20"/>
  <c r="BP127" i="20"/>
  <c r="BO127" i="20"/>
  <c r="BN127" i="20"/>
  <c r="BO125" i="20"/>
  <c r="BN125" i="20"/>
  <c r="BM125" i="20"/>
  <c r="BL125" i="20"/>
  <c r="BK125" i="20"/>
  <c r="BJ125" i="20"/>
  <c r="BI125" i="20"/>
  <c r="BM123" i="20"/>
  <c r="BL123" i="20"/>
  <c r="BK123" i="20"/>
  <c r="BJ123" i="20"/>
  <c r="BI123" i="20"/>
  <c r="BQ119" i="20"/>
  <c r="BP119" i="20"/>
  <c r="BO119" i="20"/>
  <c r="BN119" i="20"/>
  <c r="BP118" i="20"/>
  <c r="BO118" i="20"/>
  <c r="BN118" i="20"/>
  <c r="BM118" i="20"/>
  <c r="BL118" i="20"/>
  <c r="BK118" i="20"/>
  <c r="BJ118" i="20"/>
  <c r="BI118" i="20"/>
  <c r="BO117" i="20"/>
  <c r="BN117" i="20"/>
  <c r="BM117" i="20"/>
  <c r="BL117" i="20"/>
  <c r="BK117" i="20"/>
  <c r="BJ117" i="20"/>
  <c r="BI117" i="20"/>
  <c r="BN112" i="20"/>
  <c r="BM112" i="20"/>
  <c r="BL112" i="20"/>
  <c r="BK112" i="20"/>
  <c r="BJ112" i="20"/>
  <c r="BI112" i="20"/>
  <c r="BN110" i="20"/>
  <c r="BM110" i="20"/>
  <c r="BL110" i="20"/>
  <c r="BN81" i="20"/>
  <c r="BM81" i="20"/>
  <c r="BL81" i="20"/>
  <c r="BK81" i="20"/>
  <c r="BJ81" i="20"/>
  <c r="BI81" i="20"/>
  <c r="BG64" i="20"/>
  <c r="BF64" i="20"/>
  <c r="BD64" i="20"/>
  <c r="BH64" i="20"/>
  <c r="BN157" i="20"/>
  <c r="BP155" i="20"/>
  <c r="BO155" i="20"/>
  <c r="BN155" i="20"/>
  <c r="BM155" i="20"/>
  <c r="BL155" i="20"/>
  <c r="BK155" i="20"/>
  <c r="BJ155" i="20"/>
  <c r="BI155" i="20"/>
  <c r="BN149" i="20"/>
  <c r="BP147" i="20"/>
  <c r="BN141" i="20"/>
  <c r="BP139" i="20"/>
  <c r="BM134" i="20"/>
  <c r="BL134" i="20"/>
  <c r="BK134" i="20"/>
  <c r="BJ134" i="20"/>
  <c r="BI134" i="20"/>
  <c r="BN133" i="20"/>
  <c r="BP131" i="20"/>
  <c r="BQ130" i="20"/>
  <c r="BP130" i="20"/>
  <c r="BQ126" i="20"/>
  <c r="BP126" i="20"/>
  <c r="BO126" i="20"/>
  <c r="BN126" i="20"/>
  <c r="BM126" i="20"/>
  <c r="BL126" i="20"/>
  <c r="BK126" i="20"/>
  <c r="BJ126" i="20"/>
  <c r="BI126" i="20"/>
  <c r="BP125" i="20"/>
  <c r="BN123" i="20"/>
  <c r="BQ118" i="20"/>
  <c r="BP117" i="20"/>
  <c r="BN115" i="20"/>
  <c r="BM115" i="20"/>
  <c r="BL115" i="20"/>
  <c r="BK115" i="20"/>
  <c r="BJ115" i="20"/>
  <c r="BI115" i="20"/>
  <c r="BP106" i="20"/>
  <c r="BO106" i="20"/>
  <c r="BN106" i="20"/>
  <c r="BM106" i="20"/>
  <c r="BG85" i="20"/>
  <c r="BF85" i="20"/>
  <c r="BD85" i="20"/>
  <c r="BH76" i="20"/>
  <c r="BG76" i="20"/>
  <c r="BQ108" i="20"/>
  <c r="BP108" i="20"/>
  <c r="BO108" i="20"/>
  <c r="BN108" i="20"/>
  <c r="BM108" i="20"/>
  <c r="BL108" i="20"/>
  <c r="BK108" i="20"/>
  <c r="BJ108" i="20"/>
  <c r="BI108" i="20"/>
  <c r="BO87" i="20"/>
  <c r="BN87" i="20"/>
  <c r="BM87" i="20"/>
  <c r="BL87" i="20"/>
  <c r="BK87" i="20"/>
  <c r="BJ87" i="20"/>
  <c r="BI87" i="20"/>
  <c r="BQ87" i="20"/>
  <c r="BP87" i="20"/>
  <c r="BH68" i="20"/>
  <c r="BG68" i="20"/>
  <c r="BG52" i="20"/>
  <c r="BH52" i="20"/>
  <c r="BG48" i="20"/>
  <c r="BH48" i="20"/>
  <c r="BN159" i="20"/>
  <c r="BM159" i="20"/>
  <c r="BL159" i="20"/>
  <c r="BK159" i="20"/>
  <c r="BJ159" i="20"/>
  <c r="BI159" i="20"/>
  <c r="BN151" i="20"/>
  <c r="BM151" i="20"/>
  <c r="BL151" i="20"/>
  <c r="BK151" i="20"/>
  <c r="BJ151" i="20"/>
  <c r="BI151" i="20"/>
  <c r="BO114" i="20"/>
  <c r="BN114" i="20"/>
  <c r="BM114" i="20"/>
  <c r="BL114" i="20"/>
  <c r="BK114" i="20"/>
  <c r="BJ114" i="20"/>
  <c r="BI114" i="20"/>
  <c r="BQ112" i="20"/>
  <c r="BP112" i="20"/>
  <c r="BK110" i="20"/>
  <c r="BJ110" i="20"/>
  <c r="BI110" i="20"/>
  <c r="BO110" i="20"/>
  <c r="BN107" i="20"/>
  <c r="BM107" i="20"/>
  <c r="BN86" i="20"/>
  <c r="BM86" i="20"/>
  <c r="BL86" i="20"/>
  <c r="BK86" i="20"/>
  <c r="BJ86" i="20"/>
  <c r="BI86" i="20"/>
  <c r="BM161" i="20"/>
  <c r="BL161" i="20"/>
  <c r="BK161" i="20"/>
  <c r="BJ161" i="20"/>
  <c r="BI161" i="20"/>
  <c r="BO159" i="20"/>
  <c r="BM153" i="20"/>
  <c r="BL153" i="20"/>
  <c r="BK153" i="20"/>
  <c r="BJ153" i="20"/>
  <c r="BI153" i="20"/>
  <c r="BO151" i="20"/>
  <c r="BM145" i="20"/>
  <c r="BL145" i="20"/>
  <c r="BK145" i="20"/>
  <c r="BJ145" i="20"/>
  <c r="BI145" i="20"/>
  <c r="BO143" i="20"/>
  <c r="BN143" i="20"/>
  <c r="BM143" i="20"/>
  <c r="BL143" i="20"/>
  <c r="BK143" i="20"/>
  <c r="BJ143" i="20"/>
  <c r="BI143" i="20"/>
  <c r="BO135" i="20"/>
  <c r="BN135" i="20"/>
  <c r="BM135" i="20"/>
  <c r="BL135" i="20"/>
  <c r="BK135" i="20"/>
  <c r="BJ135" i="20"/>
  <c r="BI135" i="20"/>
  <c r="BP134" i="20"/>
  <c r="BO134" i="20"/>
  <c r="BN134" i="20"/>
  <c r="BO121" i="20"/>
  <c r="BN121" i="20"/>
  <c r="BM121" i="20"/>
  <c r="BL121" i="20"/>
  <c r="BK121" i="20"/>
  <c r="BJ121" i="20"/>
  <c r="BI121" i="20"/>
  <c r="BO107" i="20"/>
  <c r="BL102" i="20"/>
  <c r="BK102" i="20"/>
  <c r="BJ102" i="20"/>
  <c r="BI102" i="20"/>
  <c r="BP102" i="20"/>
  <c r="BO102" i="20"/>
  <c r="BN102" i="20"/>
  <c r="BM102" i="20"/>
  <c r="BN97" i="20"/>
  <c r="BM97" i="20"/>
  <c r="BL97" i="20"/>
  <c r="BK97" i="20"/>
  <c r="BJ97" i="20"/>
  <c r="BI97" i="20"/>
  <c r="BQ91" i="20"/>
  <c r="BP91" i="20"/>
  <c r="BO91" i="20"/>
  <c r="BN91" i="20"/>
  <c r="BM91" i="20"/>
  <c r="BL91" i="20"/>
  <c r="BK91" i="20"/>
  <c r="BJ91" i="20"/>
  <c r="BI91" i="20"/>
  <c r="BQ134" i="20"/>
  <c r="BQ122" i="20"/>
  <c r="BP122" i="20"/>
  <c r="BO122" i="20"/>
  <c r="BN122" i="20"/>
  <c r="BM122" i="20"/>
  <c r="BL122" i="20"/>
  <c r="BK122" i="20"/>
  <c r="BJ122" i="20"/>
  <c r="BI122" i="20"/>
  <c r="BL106" i="20"/>
  <c r="BK106" i="20"/>
  <c r="BJ106" i="20"/>
  <c r="BI106" i="20"/>
  <c r="BQ103" i="20"/>
  <c r="BP103" i="20"/>
  <c r="BO103" i="20"/>
  <c r="BN103" i="20"/>
  <c r="BM103" i="20"/>
  <c r="BL103" i="20"/>
  <c r="BK103" i="20"/>
  <c r="BJ103" i="20"/>
  <c r="BI103" i="20"/>
  <c r="BG93" i="20"/>
  <c r="BF93" i="20"/>
  <c r="BD93" i="20"/>
  <c r="BG60" i="20"/>
  <c r="BH60" i="20"/>
  <c r="BN130" i="20"/>
  <c r="BM130" i="20"/>
  <c r="BL130" i="20"/>
  <c r="BK130" i="20"/>
  <c r="BJ130" i="20"/>
  <c r="BI130" i="20"/>
  <c r="BP107" i="20"/>
  <c r="BL107" i="20"/>
  <c r="BK107" i="20"/>
  <c r="BJ107" i="20"/>
  <c r="BI107" i="20"/>
  <c r="BP98" i="20"/>
  <c r="BO98" i="20"/>
  <c r="BN98" i="20"/>
  <c r="BM98" i="20"/>
  <c r="BL98" i="20"/>
  <c r="BK98" i="20"/>
  <c r="BJ98" i="20"/>
  <c r="BI98" i="20"/>
  <c r="BQ95" i="20"/>
  <c r="BP95" i="20"/>
  <c r="BO95" i="20"/>
  <c r="BN95" i="20"/>
  <c r="BM95" i="20"/>
  <c r="BL95" i="20"/>
  <c r="BK95" i="20"/>
  <c r="BJ95" i="20"/>
  <c r="BI95" i="20"/>
  <c r="BN113" i="20"/>
  <c r="BM113" i="20"/>
  <c r="BL113" i="20"/>
  <c r="BK113" i="20"/>
  <c r="BJ113" i="20"/>
  <c r="BI113" i="20"/>
  <c r="BP111" i="20"/>
  <c r="BO111" i="20"/>
  <c r="BN111" i="20"/>
  <c r="BM111" i="20"/>
  <c r="BL111" i="20"/>
  <c r="BK111" i="20"/>
  <c r="BJ111" i="20"/>
  <c r="BI111" i="20"/>
  <c r="BN105" i="20"/>
  <c r="BM105" i="20"/>
  <c r="BL105" i="20"/>
  <c r="BK105" i="20"/>
  <c r="BJ105" i="20"/>
  <c r="BI105" i="20"/>
  <c r="BQ99" i="20"/>
  <c r="BP99" i="20"/>
  <c r="BO99" i="20"/>
  <c r="BN99" i="20"/>
  <c r="BM99" i="20"/>
  <c r="BL99" i="20"/>
  <c r="BK99" i="20"/>
  <c r="BJ99" i="20"/>
  <c r="BI99" i="20"/>
  <c r="BH72" i="20"/>
  <c r="BG72" i="20"/>
  <c r="BG56" i="20"/>
  <c r="BH56" i="20"/>
  <c r="BQ104" i="20"/>
  <c r="BP104" i="20"/>
  <c r="BO104" i="20"/>
  <c r="BN104" i="20"/>
  <c r="BM104" i="20"/>
  <c r="BL104" i="20"/>
  <c r="BK104" i="20"/>
  <c r="BJ104" i="20"/>
  <c r="BI104" i="20"/>
  <c r="BQ96" i="20"/>
  <c r="BP96" i="20"/>
  <c r="BO96" i="20"/>
  <c r="BN96" i="20"/>
  <c r="BM96" i="20"/>
  <c r="BL96" i="20"/>
  <c r="BK96" i="20"/>
  <c r="BJ96" i="20"/>
  <c r="BI96" i="20"/>
  <c r="BM92" i="20"/>
  <c r="BL92" i="20"/>
  <c r="BK92" i="20"/>
  <c r="BJ92" i="20"/>
  <c r="BI92" i="20"/>
  <c r="BQ88" i="20"/>
  <c r="BP88" i="20"/>
  <c r="BO88" i="20"/>
  <c r="BN88" i="20"/>
  <c r="BM88" i="20"/>
  <c r="BL88" i="20"/>
  <c r="BK88" i="20"/>
  <c r="BJ88" i="20"/>
  <c r="BI88" i="20"/>
  <c r="BO86" i="20"/>
  <c r="BM84" i="20"/>
  <c r="BL84" i="20"/>
  <c r="BK84" i="20"/>
  <c r="BJ84" i="20"/>
  <c r="BI84" i="20"/>
  <c r="BQ80" i="20"/>
  <c r="BP80" i="20"/>
  <c r="BO80" i="20"/>
  <c r="BN80" i="20"/>
  <c r="BM80" i="20"/>
  <c r="BL80" i="20"/>
  <c r="BK80" i="20"/>
  <c r="BJ80" i="20"/>
  <c r="BI80" i="20"/>
  <c r="BP78" i="20"/>
  <c r="BO78" i="20"/>
  <c r="BN78" i="20"/>
  <c r="BL74" i="20"/>
  <c r="BK74" i="20"/>
  <c r="BJ74" i="20"/>
  <c r="BI74" i="20"/>
  <c r="BP74" i="20"/>
  <c r="BO74" i="20"/>
  <c r="BN74" i="20"/>
  <c r="BM74" i="20"/>
  <c r="BG30" i="20"/>
  <c r="BF30" i="20"/>
  <c r="BD30" i="20"/>
  <c r="BH30" i="20"/>
  <c r="BN100" i="20"/>
  <c r="BM100" i="20"/>
  <c r="BL100" i="20"/>
  <c r="BK100" i="20"/>
  <c r="BJ100" i="20"/>
  <c r="BI100" i="20"/>
  <c r="BP94" i="20"/>
  <c r="BO94" i="20"/>
  <c r="BN94" i="20"/>
  <c r="BM94" i="20"/>
  <c r="BL94" i="20"/>
  <c r="BK94" i="20"/>
  <c r="BJ94" i="20"/>
  <c r="BI94" i="20"/>
  <c r="BP86" i="20"/>
  <c r="BL82" i="20"/>
  <c r="BK82" i="20"/>
  <c r="BJ82" i="20"/>
  <c r="BI82" i="20"/>
  <c r="BQ79" i="20"/>
  <c r="BP79" i="20"/>
  <c r="BO79" i="20"/>
  <c r="BN79" i="20"/>
  <c r="BM79" i="20"/>
  <c r="BL79" i="20"/>
  <c r="BK79" i="20"/>
  <c r="BJ79" i="20"/>
  <c r="BI79" i="20"/>
  <c r="BQ71" i="20"/>
  <c r="BP71" i="20"/>
  <c r="BO71" i="20"/>
  <c r="BN71" i="20"/>
  <c r="BM71" i="20"/>
  <c r="BL71" i="20"/>
  <c r="BK71" i="20"/>
  <c r="BJ71" i="20"/>
  <c r="BI71" i="20"/>
  <c r="BP70" i="20"/>
  <c r="BO70" i="20"/>
  <c r="BN70" i="20"/>
  <c r="BM70" i="20"/>
  <c r="BL70" i="20"/>
  <c r="BK70" i="20"/>
  <c r="BJ70" i="20"/>
  <c r="BI70" i="20"/>
  <c r="BQ59" i="20"/>
  <c r="BP59" i="20"/>
  <c r="BO59" i="20"/>
  <c r="BN59" i="20"/>
  <c r="BM59" i="20"/>
  <c r="BL59" i="20"/>
  <c r="BK59" i="20"/>
  <c r="BJ59" i="20"/>
  <c r="BI59" i="20"/>
  <c r="BP54" i="20"/>
  <c r="BO54" i="20"/>
  <c r="BN54" i="20"/>
  <c r="BM54" i="20"/>
  <c r="BL54" i="20"/>
  <c r="BK54" i="20"/>
  <c r="BJ54" i="20"/>
  <c r="BI54" i="20"/>
  <c r="BQ47" i="20"/>
  <c r="BP47" i="20"/>
  <c r="BO47" i="20"/>
  <c r="BN47" i="20"/>
  <c r="BM47" i="20"/>
  <c r="BL47" i="20"/>
  <c r="BK47" i="20"/>
  <c r="BJ47" i="20"/>
  <c r="BI47" i="20"/>
  <c r="BQ45" i="20"/>
  <c r="BP45" i="20"/>
  <c r="BO45" i="20"/>
  <c r="BN45" i="20"/>
  <c r="BM45" i="20"/>
  <c r="BL45" i="20"/>
  <c r="BK45" i="20"/>
  <c r="BJ45" i="20"/>
  <c r="BI45" i="20"/>
  <c r="BG38" i="20"/>
  <c r="BH38" i="20"/>
  <c r="BO51" i="20"/>
  <c r="BN51" i="20"/>
  <c r="BM51" i="20"/>
  <c r="BL51" i="20"/>
  <c r="BK51" i="20"/>
  <c r="BJ51" i="20"/>
  <c r="BI51" i="20"/>
  <c r="BQ51" i="20"/>
  <c r="BP51" i="20"/>
  <c r="BN50" i="20"/>
  <c r="BM50" i="20"/>
  <c r="BQ43" i="20"/>
  <c r="BP43" i="20"/>
  <c r="BO43" i="20"/>
  <c r="BN43" i="20"/>
  <c r="BM43" i="20"/>
  <c r="BL43" i="20"/>
  <c r="BK43" i="20"/>
  <c r="BJ43" i="20"/>
  <c r="BI43" i="20"/>
  <c r="BN90" i="20"/>
  <c r="BM90" i="20"/>
  <c r="BL90" i="20"/>
  <c r="BK90" i="20"/>
  <c r="BJ90" i="20"/>
  <c r="BI90" i="20"/>
  <c r="BN82" i="20"/>
  <c r="BM82" i="20"/>
  <c r="BP66" i="20"/>
  <c r="BO66" i="20"/>
  <c r="BN66" i="20"/>
  <c r="BM66" i="20"/>
  <c r="BL66" i="20"/>
  <c r="BK66" i="20"/>
  <c r="BJ66" i="20"/>
  <c r="BI66" i="20"/>
  <c r="BO61" i="20"/>
  <c r="BQ55" i="20"/>
  <c r="BP55" i="20"/>
  <c r="BO55" i="20"/>
  <c r="BN55" i="20"/>
  <c r="BM55" i="20"/>
  <c r="BL55" i="20"/>
  <c r="BK55" i="20"/>
  <c r="BJ55" i="20"/>
  <c r="BI55" i="20"/>
  <c r="BO90" i="20"/>
  <c r="BP83" i="20"/>
  <c r="BO83" i="20"/>
  <c r="BN83" i="20"/>
  <c r="BM83" i="20"/>
  <c r="BL83" i="20"/>
  <c r="BK83" i="20"/>
  <c r="BJ83" i="20"/>
  <c r="BI83" i="20"/>
  <c r="BO82" i="20"/>
  <c r="BM78" i="20"/>
  <c r="BL78" i="20"/>
  <c r="BK78" i="20"/>
  <c r="BJ78" i="20"/>
  <c r="BI78" i="20"/>
  <c r="BO77" i="20"/>
  <c r="BN77" i="20"/>
  <c r="BM77" i="20"/>
  <c r="BL77" i="20"/>
  <c r="BK77" i="20"/>
  <c r="BJ77" i="20"/>
  <c r="BI77" i="20"/>
  <c r="BM75" i="20"/>
  <c r="BL75" i="20"/>
  <c r="BK75" i="20"/>
  <c r="BJ75" i="20"/>
  <c r="BI75" i="20"/>
  <c r="BQ75" i="20"/>
  <c r="BP75" i="20"/>
  <c r="BO75" i="20"/>
  <c r="BN75" i="20"/>
  <c r="BK73" i="20"/>
  <c r="BJ73" i="20"/>
  <c r="BI73" i="20"/>
  <c r="BO73" i="20"/>
  <c r="BN73" i="20"/>
  <c r="BM73" i="20"/>
  <c r="BL73" i="20"/>
  <c r="BQ83" i="20"/>
  <c r="BQ67" i="20"/>
  <c r="BP67" i="20"/>
  <c r="BO67" i="20"/>
  <c r="BN67" i="20"/>
  <c r="BM67" i="20"/>
  <c r="BL67" i="20"/>
  <c r="BK67" i="20"/>
  <c r="BJ67" i="20"/>
  <c r="BI67" i="20"/>
  <c r="BP62" i="20"/>
  <c r="BO62" i="20"/>
  <c r="BN62" i="20"/>
  <c r="BM62" i="20"/>
  <c r="BL62" i="20"/>
  <c r="BK62" i="20"/>
  <c r="BJ62" i="20"/>
  <c r="BI62" i="20"/>
  <c r="BO53" i="20"/>
  <c r="BN53" i="20"/>
  <c r="BM53" i="20"/>
  <c r="BL53" i="20"/>
  <c r="BK53" i="20"/>
  <c r="BJ53" i="20"/>
  <c r="BI53" i="20"/>
  <c r="BG22" i="20"/>
  <c r="BH22" i="20"/>
  <c r="BG21" i="20"/>
  <c r="BF21" i="20"/>
  <c r="BD21" i="20"/>
  <c r="BH21" i="20"/>
  <c r="BO69" i="20"/>
  <c r="BN69" i="20"/>
  <c r="BM69" i="20"/>
  <c r="BL69" i="20"/>
  <c r="BK69" i="20"/>
  <c r="BJ69" i="20"/>
  <c r="BI69" i="20"/>
  <c r="BQ63" i="20"/>
  <c r="BP63" i="20"/>
  <c r="BO63" i="20"/>
  <c r="BN63" i="20"/>
  <c r="BM63" i="20"/>
  <c r="BL63" i="20"/>
  <c r="BK63" i="20"/>
  <c r="BJ63" i="20"/>
  <c r="BI63" i="20"/>
  <c r="BP58" i="20"/>
  <c r="BO58" i="20"/>
  <c r="BN58" i="20"/>
  <c r="BM58" i="20"/>
  <c r="BL58" i="20"/>
  <c r="BK58" i="20"/>
  <c r="BJ58" i="20"/>
  <c r="BI58" i="20"/>
  <c r="AP127" i="20"/>
  <c r="AO127" i="20"/>
  <c r="BO50" i="20"/>
  <c r="BM44" i="20"/>
  <c r="BL44" i="20"/>
  <c r="BK44" i="20"/>
  <c r="BJ44" i="20"/>
  <c r="BI44" i="20"/>
  <c r="BP33" i="20"/>
  <c r="BO33" i="20"/>
  <c r="BN33" i="20"/>
  <c r="BM33" i="20"/>
  <c r="BL33" i="20"/>
  <c r="BK33" i="20"/>
  <c r="BJ33" i="20"/>
  <c r="BI33" i="20"/>
  <c r="BP25" i="20"/>
  <c r="BP23" i="20"/>
  <c r="BO16" i="20"/>
  <c r="BN16" i="20"/>
  <c r="BM16" i="20"/>
  <c r="BL16" i="20"/>
  <c r="BK16" i="20"/>
  <c r="BJ16" i="20"/>
  <c r="BI16" i="20"/>
  <c r="AP77" i="20"/>
  <c r="AO77" i="20"/>
  <c r="BO65" i="20"/>
  <c r="BN65" i="20"/>
  <c r="BM65" i="20"/>
  <c r="BL65" i="20"/>
  <c r="BK65" i="20"/>
  <c r="BJ65" i="20"/>
  <c r="BI65" i="20"/>
  <c r="BO57" i="20"/>
  <c r="BN57" i="20"/>
  <c r="BM57" i="20"/>
  <c r="BL57" i="20"/>
  <c r="BK57" i="20"/>
  <c r="BJ57" i="20"/>
  <c r="BI57" i="20"/>
  <c r="BP50" i="20"/>
  <c r="BO49" i="20"/>
  <c r="BN49" i="20"/>
  <c r="BM49" i="20"/>
  <c r="BL49" i="20"/>
  <c r="BK49" i="20"/>
  <c r="BJ49" i="20"/>
  <c r="BI49" i="20"/>
  <c r="BO17" i="20"/>
  <c r="BN17" i="20"/>
  <c r="BM17" i="20"/>
  <c r="BL17" i="20"/>
  <c r="BK17" i="20"/>
  <c r="BJ17" i="20"/>
  <c r="BI17" i="20"/>
  <c r="AY124" i="20"/>
  <c r="AX124" i="20"/>
  <c r="AW124" i="20"/>
  <c r="AV124" i="20"/>
  <c r="AU124" i="20"/>
  <c r="AT124" i="20"/>
  <c r="AS124" i="20"/>
  <c r="AR124" i="20"/>
  <c r="BQ31" i="20"/>
  <c r="BP31" i="20"/>
  <c r="BO31" i="20"/>
  <c r="BN31" i="20"/>
  <c r="BM31" i="20"/>
  <c r="BL31" i="20"/>
  <c r="BK31" i="20"/>
  <c r="BJ31" i="20"/>
  <c r="BI31" i="20"/>
  <c r="BO27" i="20"/>
  <c r="BN27" i="20"/>
  <c r="BM27" i="20"/>
  <c r="BL27" i="20"/>
  <c r="BK27" i="20"/>
  <c r="BJ27" i="20"/>
  <c r="BI27" i="20"/>
  <c r="BP27" i="20"/>
  <c r="BO23" i="20"/>
  <c r="BN23" i="20"/>
  <c r="BM23" i="20"/>
  <c r="BL23" i="20"/>
  <c r="BK23" i="20"/>
  <c r="BJ23" i="20"/>
  <c r="BI23" i="20"/>
  <c r="BP16" i="20"/>
  <c r="BO41" i="20"/>
  <c r="BN41" i="20"/>
  <c r="BM41" i="20"/>
  <c r="BL41" i="20"/>
  <c r="BK41" i="20"/>
  <c r="BJ41" i="20"/>
  <c r="BI41" i="20"/>
  <c r="BO35" i="20"/>
  <c r="BN35" i="20"/>
  <c r="BM35" i="20"/>
  <c r="BL35" i="20"/>
  <c r="BK35" i="20"/>
  <c r="BJ35" i="20"/>
  <c r="BI35" i="20"/>
  <c r="BQ29" i="20"/>
  <c r="BP29" i="20"/>
  <c r="BO29" i="20"/>
  <c r="BN29" i="20"/>
  <c r="BM29" i="20"/>
  <c r="BL29" i="20"/>
  <c r="BK29" i="20"/>
  <c r="BJ29" i="20"/>
  <c r="BI29" i="20"/>
  <c r="AY108" i="20"/>
  <c r="AX108" i="20"/>
  <c r="AW108" i="20"/>
  <c r="AV108" i="20"/>
  <c r="AU108" i="20"/>
  <c r="AT108" i="20"/>
  <c r="AS108" i="20"/>
  <c r="AR108" i="20"/>
  <c r="AW106" i="20"/>
  <c r="AV106" i="20"/>
  <c r="AU106" i="20"/>
  <c r="AT106" i="20"/>
  <c r="AS106" i="20"/>
  <c r="AR106" i="20"/>
  <c r="BN61" i="20"/>
  <c r="BM61" i="20"/>
  <c r="BL61" i="20"/>
  <c r="BK61" i="20"/>
  <c r="BJ61" i="20"/>
  <c r="BI61" i="20"/>
  <c r="BO46" i="20"/>
  <c r="BN46" i="20"/>
  <c r="BM46" i="20"/>
  <c r="BL46" i="20"/>
  <c r="BK46" i="20"/>
  <c r="BJ46" i="20"/>
  <c r="BI46" i="20"/>
  <c r="BP44" i="20"/>
  <c r="BO44" i="20"/>
  <c r="BN44" i="20"/>
  <c r="BP41" i="20"/>
  <c r="BK39" i="20"/>
  <c r="BJ39" i="20"/>
  <c r="BI39" i="20"/>
  <c r="BN36" i="20"/>
  <c r="BM36" i="20"/>
  <c r="BL36" i="20"/>
  <c r="BK36" i="20"/>
  <c r="BJ36" i="20"/>
  <c r="BI36" i="20"/>
  <c r="BO34" i="20"/>
  <c r="BO24" i="20"/>
  <c r="BN24" i="20"/>
  <c r="BM24" i="20"/>
  <c r="BL24" i="20"/>
  <c r="BK24" i="20"/>
  <c r="BJ24" i="20"/>
  <c r="BI24" i="20"/>
  <c r="BO18" i="20"/>
  <c r="BN18" i="20"/>
  <c r="BM18" i="20"/>
  <c r="BL18" i="20"/>
  <c r="BK18" i="20"/>
  <c r="BJ18" i="20"/>
  <c r="BI18" i="20"/>
  <c r="BL50" i="20"/>
  <c r="BK50" i="20"/>
  <c r="BJ50" i="20"/>
  <c r="BI50" i="20"/>
  <c r="BO42" i="20"/>
  <c r="BN42" i="20"/>
  <c r="BM42" i="20"/>
  <c r="BL42" i="20"/>
  <c r="BK42" i="20"/>
  <c r="BJ42" i="20"/>
  <c r="BI42" i="20"/>
  <c r="BL40" i="20"/>
  <c r="BK40" i="20"/>
  <c r="BJ40" i="20"/>
  <c r="BI40" i="20"/>
  <c r="BM37" i="20"/>
  <c r="BL37" i="20"/>
  <c r="BK37" i="20"/>
  <c r="BJ37" i="20"/>
  <c r="BI37" i="20"/>
  <c r="BP20" i="20"/>
  <c r="BO20" i="20"/>
  <c r="BN20" i="20"/>
  <c r="BM20" i="20"/>
  <c r="BL20" i="20"/>
  <c r="BK20" i="20"/>
  <c r="BJ20" i="20"/>
  <c r="BI20" i="20"/>
  <c r="AZ119" i="20"/>
  <c r="AY119" i="20"/>
  <c r="AX119" i="20"/>
  <c r="AW119" i="20"/>
  <c r="AV119" i="20"/>
  <c r="AU119" i="20"/>
  <c r="AT119" i="20"/>
  <c r="AS119" i="20"/>
  <c r="AR119" i="20"/>
  <c r="AW113" i="20"/>
  <c r="AV113" i="20"/>
  <c r="AU113" i="20"/>
  <c r="AT113" i="20"/>
  <c r="AS113" i="20"/>
  <c r="AR113" i="20"/>
  <c r="BP36" i="20"/>
  <c r="BO36" i="20"/>
  <c r="BQ36" i="20"/>
  <c r="BL32" i="20"/>
  <c r="BK32" i="20"/>
  <c r="BJ32" i="20"/>
  <c r="BI32" i="20"/>
  <c r="BP32" i="20"/>
  <c r="BO32" i="20"/>
  <c r="BN32" i="20"/>
  <c r="BM32" i="20"/>
  <c r="BP15" i="20"/>
  <c r="BO15" i="20"/>
  <c r="BN15" i="20"/>
  <c r="BM15" i="20"/>
  <c r="BL15" i="20"/>
  <c r="BK15" i="20"/>
  <c r="BJ15" i="20"/>
  <c r="BI15" i="20"/>
  <c r="BQ15" i="20"/>
  <c r="BQ12" i="20"/>
  <c r="BP12" i="20"/>
  <c r="BO12" i="20"/>
  <c r="BN12" i="20"/>
  <c r="BM12" i="20"/>
  <c r="BL12" i="20"/>
  <c r="BK12" i="20"/>
  <c r="BJ12" i="20"/>
  <c r="BI12" i="20"/>
  <c r="BQ11" i="20"/>
  <c r="BP11" i="20"/>
  <c r="BO11" i="20"/>
  <c r="BN11" i="20"/>
  <c r="BM11" i="20"/>
  <c r="BL11" i="20"/>
  <c r="BK11" i="20"/>
  <c r="BJ11" i="20"/>
  <c r="BI11" i="20"/>
  <c r="AZ116" i="20"/>
  <c r="AY116" i="20"/>
  <c r="AX116" i="20"/>
  <c r="AW116" i="20"/>
  <c r="AV116" i="20"/>
  <c r="AU116" i="20"/>
  <c r="AT116" i="20"/>
  <c r="AS116" i="20"/>
  <c r="AR116" i="20"/>
  <c r="AX111" i="20"/>
  <c r="AW111" i="20"/>
  <c r="AV111" i="20"/>
  <c r="AU111" i="20"/>
  <c r="AT111" i="20"/>
  <c r="AS111" i="20"/>
  <c r="AR111" i="20"/>
  <c r="BN34" i="20"/>
  <c r="BM34" i="20"/>
  <c r="BL34" i="20"/>
  <c r="BK34" i="20"/>
  <c r="BJ34" i="20"/>
  <c r="BI34" i="20"/>
  <c r="BP28" i="20"/>
  <c r="BO28" i="20"/>
  <c r="BN28" i="20"/>
  <c r="BM28" i="20"/>
  <c r="BL28" i="20"/>
  <c r="BK28" i="20"/>
  <c r="BJ28" i="20"/>
  <c r="BI28" i="20"/>
  <c r="BO25" i="20"/>
  <c r="BN25" i="20"/>
  <c r="BM25" i="20"/>
  <c r="BL25" i="20"/>
  <c r="BK25" i="20"/>
  <c r="BJ25" i="20"/>
  <c r="BI25" i="20"/>
  <c r="BQ19" i="20"/>
  <c r="BP19" i="20"/>
  <c r="BO19" i="20"/>
  <c r="BN19" i="20"/>
  <c r="BM19" i="20"/>
  <c r="BL19" i="20"/>
  <c r="BK19" i="20"/>
  <c r="BJ19" i="20"/>
  <c r="BI19" i="20"/>
  <c r="BO14" i="20"/>
  <c r="BN14" i="20"/>
  <c r="BM14" i="20"/>
  <c r="BL14" i="20"/>
  <c r="BK14" i="20"/>
  <c r="BJ14" i="20"/>
  <c r="BI14" i="20"/>
  <c r="BP14" i="20"/>
  <c r="BP13" i="20"/>
  <c r="BO13" i="20"/>
  <c r="BN13" i="20"/>
  <c r="BM13" i="20"/>
  <c r="BL13" i="20"/>
  <c r="BK13" i="20"/>
  <c r="BJ13" i="20"/>
  <c r="BI13" i="20"/>
  <c r="AO121" i="20"/>
  <c r="AN121" i="20"/>
  <c r="AO105" i="20"/>
  <c r="AP105" i="20"/>
  <c r="AE16" i="20"/>
  <c r="AE17" i="20"/>
  <c r="V16" i="20"/>
  <c r="V17" i="20"/>
  <c r="AX128" i="20"/>
  <c r="AW128" i="20"/>
  <c r="AY125" i="20"/>
  <c r="AX125" i="20"/>
  <c r="AW125" i="20"/>
  <c r="AU125" i="20"/>
  <c r="AT125" i="20"/>
  <c r="AS125" i="20"/>
  <c r="AR125" i="20"/>
  <c r="AX118" i="20"/>
  <c r="AW118" i="20"/>
  <c r="AV118" i="20"/>
  <c r="AU118" i="20"/>
  <c r="AT118" i="20"/>
  <c r="AS118" i="20"/>
  <c r="AR118" i="20"/>
  <c r="AX110" i="20"/>
  <c r="AW110" i="20"/>
  <c r="AV110" i="20"/>
  <c r="AU110" i="20"/>
  <c r="AT110" i="20"/>
  <c r="AS110" i="20"/>
  <c r="AR110" i="20"/>
  <c r="AX100" i="20"/>
  <c r="AW100" i="20"/>
  <c r="AV100" i="20"/>
  <c r="AU100" i="20"/>
  <c r="AT100" i="20"/>
  <c r="AS100" i="20"/>
  <c r="AR100" i="20"/>
  <c r="AY123" i="20"/>
  <c r="AX123" i="20"/>
  <c r="AW123" i="20"/>
  <c r="AV123" i="20"/>
  <c r="AU123" i="20"/>
  <c r="AT123" i="20"/>
  <c r="AS123" i="20"/>
  <c r="AR123" i="20"/>
  <c r="AY115" i="20"/>
  <c r="AX115" i="20"/>
  <c r="AW115" i="20"/>
  <c r="AV115" i="20"/>
  <c r="AU115" i="20"/>
  <c r="AT115" i="20"/>
  <c r="AS115" i="20"/>
  <c r="AR115" i="20"/>
  <c r="AW94" i="20"/>
  <c r="AZ126" i="20"/>
  <c r="AY126" i="20"/>
  <c r="AX126" i="20"/>
  <c r="AW126" i="20"/>
  <c r="AV126" i="20"/>
  <c r="AU126" i="20"/>
  <c r="AT126" i="20"/>
  <c r="AS126" i="20"/>
  <c r="AR126" i="20"/>
  <c r="AZ103" i="20"/>
  <c r="AY103" i="20"/>
  <c r="AX103" i="20"/>
  <c r="AW103" i="20"/>
  <c r="AV103" i="20"/>
  <c r="AU103" i="20"/>
  <c r="AT103" i="20"/>
  <c r="AS103" i="20"/>
  <c r="AR103" i="20"/>
  <c r="AX92" i="20"/>
  <c r="BN26" i="20"/>
  <c r="BM26" i="20"/>
  <c r="BL26" i="20"/>
  <c r="BK26" i="20"/>
  <c r="BJ26" i="20"/>
  <c r="BI26" i="20"/>
  <c r="AV128" i="20"/>
  <c r="AU128" i="20"/>
  <c r="AT128" i="20"/>
  <c r="AS128" i="20"/>
  <c r="AR128" i="20"/>
  <c r="AV125" i="20"/>
  <c r="AZ122" i="20"/>
  <c r="AY122" i="20"/>
  <c r="AX122" i="20"/>
  <c r="AW122" i="20"/>
  <c r="AV122" i="20"/>
  <c r="AU122" i="20"/>
  <c r="AT122" i="20"/>
  <c r="AS122" i="20"/>
  <c r="AR122" i="20"/>
  <c r="AZ114" i="20"/>
  <c r="AY114" i="20"/>
  <c r="AX114" i="20"/>
  <c r="AW114" i="20"/>
  <c r="AV114" i="20"/>
  <c r="AU114" i="20"/>
  <c r="AT114" i="20"/>
  <c r="AS114" i="20"/>
  <c r="AR114" i="20"/>
  <c r="AZ111" i="20"/>
  <c r="AY111" i="20"/>
  <c r="AZ108" i="20"/>
  <c r="AX106" i="20"/>
  <c r="AZ106" i="20"/>
  <c r="AY106" i="20"/>
  <c r="AP81" i="20"/>
  <c r="AO81" i="20"/>
  <c r="AP73" i="20"/>
  <c r="AO73" i="20"/>
  <c r="AX71" i="20"/>
  <c r="AW71" i="20"/>
  <c r="AV71" i="20"/>
  <c r="AU71" i="20"/>
  <c r="AT71" i="20"/>
  <c r="AS71" i="20"/>
  <c r="AR71" i="20"/>
  <c r="AZ120" i="20"/>
  <c r="AY120" i="20"/>
  <c r="AX120" i="20"/>
  <c r="AW120" i="20"/>
  <c r="AV120" i="20"/>
  <c r="AW117" i="20"/>
  <c r="AV117" i="20"/>
  <c r="AU117" i="20"/>
  <c r="AT117" i="20"/>
  <c r="AS117" i="20"/>
  <c r="AR117" i="20"/>
  <c r="AZ104" i="20"/>
  <c r="AY104" i="20"/>
  <c r="AX104" i="20"/>
  <c r="AW104" i="20"/>
  <c r="AV104" i="20"/>
  <c r="AW101" i="20"/>
  <c r="AV101" i="20"/>
  <c r="AU101" i="20"/>
  <c r="AT101" i="20"/>
  <c r="AS101" i="20"/>
  <c r="AR101" i="20"/>
  <c r="AZ88" i="20"/>
  <c r="AY88" i="20"/>
  <c r="AX88" i="20"/>
  <c r="AW88" i="20"/>
  <c r="AV88" i="20"/>
  <c r="AU88" i="20"/>
  <c r="AT88" i="20"/>
  <c r="AS88" i="20"/>
  <c r="AR88" i="20"/>
  <c r="AW85" i="20"/>
  <c r="AV85" i="20"/>
  <c r="AU85" i="20"/>
  <c r="AT85" i="20"/>
  <c r="AS85" i="20"/>
  <c r="AR85" i="20"/>
  <c r="AY54" i="20"/>
  <c r="AX54" i="20"/>
  <c r="AW54" i="20"/>
  <c r="AV54" i="20"/>
  <c r="AU54" i="20"/>
  <c r="AT54" i="20"/>
  <c r="AS54" i="20"/>
  <c r="AR54" i="20"/>
  <c r="AX98" i="20"/>
  <c r="AY95" i="20"/>
  <c r="AX95" i="20"/>
  <c r="AW95" i="20"/>
  <c r="AV95" i="20"/>
  <c r="AU95" i="20"/>
  <c r="AT95" i="20"/>
  <c r="AS95" i="20"/>
  <c r="AR95" i="20"/>
  <c r="AZ83" i="20"/>
  <c r="AY83" i="20"/>
  <c r="AX83" i="20"/>
  <c r="AW83" i="20"/>
  <c r="AV83" i="20"/>
  <c r="AU83" i="20"/>
  <c r="AT83" i="20"/>
  <c r="AS83" i="20"/>
  <c r="AR83" i="20"/>
  <c r="AZ79" i="20"/>
  <c r="AY79" i="20"/>
  <c r="AX79" i="20"/>
  <c r="AW79" i="20"/>
  <c r="AV79" i="20"/>
  <c r="AU79" i="20"/>
  <c r="AT79" i="20"/>
  <c r="AS79" i="20"/>
  <c r="AR79" i="20"/>
  <c r="AZ75" i="20"/>
  <c r="AY75" i="20"/>
  <c r="AX75" i="20"/>
  <c r="AW75" i="20"/>
  <c r="AV75" i="20"/>
  <c r="AU75" i="20"/>
  <c r="AT75" i="20"/>
  <c r="AS75" i="20"/>
  <c r="AR75" i="20"/>
  <c r="AZ71" i="20"/>
  <c r="AY71" i="20"/>
  <c r="AV92" i="20"/>
  <c r="AU92" i="20"/>
  <c r="AT92" i="20"/>
  <c r="AS92" i="20"/>
  <c r="AR92" i="20"/>
  <c r="AZ92" i="20"/>
  <c r="AY92" i="20"/>
  <c r="AW89" i="20"/>
  <c r="AV89" i="20"/>
  <c r="AU89" i="20"/>
  <c r="AT89" i="20"/>
  <c r="AS89" i="20"/>
  <c r="AR89" i="20"/>
  <c r="AX102" i="20"/>
  <c r="AW102" i="20"/>
  <c r="AV102" i="20"/>
  <c r="AU102" i="20"/>
  <c r="AT102" i="20"/>
  <c r="AS102" i="20"/>
  <c r="AR102" i="20"/>
  <c r="AY99" i="20"/>
  <c r="AX99" i="20"/>
  <c r="AW99" i="20"/>
  <c r="AV94" i="20"/>
  <c r="AU94" i="20"/>
  <c r="AY90" i="20"/>
  <c r="AX86" i="20"/>
  <c r="AW86" i="20"/>
  <c r="AV86" i="20"/>
  <c r="AU86" i="20"/>
  <c r="AT86" i="20"/>
  <c r="AS86" i="20"/>
  <c r="AR86" i="20"/>
  <c r="AU82" i="20"/>
  <c r="AT82" i="20"/>
  <c r="AS82" i="20"/>
  <c r="AR82" i="20"/>
  <c r="AY82" i="20"/>
  <c r="AX82" i="20"/>
  <c r="AW82" i="20"/>
  <c r="AV82" i="20"/>
  <c r="AY78" i="20"/>
  <c r="AX78" i="20"/>
  <c r="AW78" i="20"/>
  <c r="AV78" i="20"/>
  <c r="AU78" i="20"/>
  <c r="AT78" i="20"/>
  <c r="AS78" i="20"/>
  <c r="AR78" i="20"/>
  <c r="AY74" i="20"/>
  <c r="AX74" i="20"/>
  <c r="AW74" i="20"/>
  <c r="AV74" i="20"/>
  <c r="AU74" i="20"/>
  <c r="AT74" i="20"/>
  <c r="AS74" i="20"/>
  <c r="AR74" i="20"/>
  <c r="AY70" i="20"/>
  <c r="AX70" i="20"/>
  <c r="AW70" i="20"/>
  <c r="AV70" i="20"/>
  <c r="AU70" i="20"/>
  <c r="AT70" i="20"/>
  <c r="AS70" i="20"/>
  <c r="AR70" i="20"/>
  <c r="AU69" i="20"/>
  <c r="AY69" i="20"/>
  <c r="AX69" i="20"/>
  <c r="AW69" i="20"/>
  <c r="AV69" i="20"/>
  <c r="AZ69" i="20"/>
  <c r="AT69" i="20"/>
  <c r="AS69" i="20"/>
  <c r="AR69" i="20"/>
  <c r="AZ66" i="20"/>
  <c r="AY66" i="20"/>
  <c r="AX66" i="20"/>
  <c r="AW66" i="20"/>
  <c r="AV66" i="20"/>
  <c r="AU66" i="20"/>
  <c r="AT66" i="20"/>
  <c r="AS66" i="20"/>
  <c r="AR66" i="20"/>
  <c r="AZ62" i="20"/>
  <c r="AY62" i="20"/>
  <c r="AX62" i="20"/>
  <c r="AW62" i="20"/>
  <c r="AV62" i="20"/>
  <c r="AU62" i="20"/>
  <c r="AT62" i="20"/>
  <c r="AS62" i="20"/>
  <c r="AR62" i="20"/>
  <c r="AX60" i="20"/>
  <c r="AW60" i="20"/>
  <c r="AV60" i="20"/>
  <c r="AZ60" i="20"/>
  <c r="AY60" i="20"/>
  <c r="AU60" i="20"/>
  <c r="AT60" i="20"/>
  <c r="AS60" i="20"/>
  <c r="AR60" i="20"/>
  <c r="AU120" i="20"/>
  <c r="AT120" i="20"/>
  <c r="AS120" i="20"/>
  <c r="AR120" i="20"/>
  <c r="AZ112" i="20"/>
  <c r="AY112" i="20"/>
  <c r="AX112" i="20"/>
  <c r="AW112" i="20"/>
  <c r="AV112" i="20"/>
  <c r="AU112" i="20"/>
  <c r="AT112" i="20"/>
  <c r="AS112" i="20"/>
  <c r="AR112" i="20"/>
  <c r="AW109" i="20"/>
  <c r="AV109" i="20"/>
  <c r="AU109" i="20"/>
  <c r="AT109" i="20"/>
  <c r="AS109" i="20"/>
  <c r="AR109" i="20"/>
  <c r="AU104" i="20"/>
  <c r="AT104" i="20"/>
  <c r="AS104" i="20"/>
  <c r="AR104" i="20"/>
  <c r="AZ96" i="20"/>
  <c r="AY96" i="20"/>
  <c r="AX96" i="20"/>
  <c r="AW96" i="20"/>
  <c r="AV96" i="20"/>
  <c r="AU96" i="20"/>
  <c r="AT96" i="20"/>
  <c r="AS96" i="20"/>
  <c r="AR96" i="20"/>
  <c r="AW93" i="20"/>
  <c r="AV93" i="20"/>
  <c r="AU93" i="20"/>
  <c r="AT93" i="20"/>
  <c r="AS93" i="20"/>
  <c r="AR93" i="20"/>
  <c r="AY65" i="20"/>
  <c r="AX65" i="20"/>
  <c r="AW65" i="20"/>
  <c r="AV65" i="20"/>
  <c r="AU65" i="20"/>
  <c r="AT65" i="20"/>
  <c r="AS65" i="20"/>
  <c r="AR65" i="20"/>
  <c r="AY44" i="20"/>
  <c r="AX44" i="20"/>
  <c r="AW44" i="20"/>
  <c r="AV44" i="20"/>
  <c r="AU44" i="20"/>
  <c r="AT44" i="20"/>
  <c r="AS44" i="20"/>
  <c r="AR44" i="20"/>
  <c r="AZ44" i="20"/>
  <c r="AY38" i="20"/>
  <c r="AX90" i="20"/>
  <c r="AW90" i="20"/>
  <c r="AV90" i="20"/>
  <c r="AU90" i="20"/>
  <c r="AT90" i="20"/>
  <c r="AS90" i="20"/>
  <c r="AR90" i="20"/>
  <c r="AY87" i="20"/>
  <c r="AX87" i="20"/>
  <c r="AW87" i="20"/>
  <c r="AV87" i="20"/>
  <c r="AU87" i="20"/>
  <c r="AT87" i="20"/>
  <c r="AS87" i="20"/>
  <c r="AR87" i="20"/>
  <c r="AX49" i="20"/>
  <c r="AW49" i="20"/>
  <c r="AV49" i="20"/>
  <c r="AU49" i="20"/>
  <c r="AT49" i="20"/>
  <c r="AS49" i="20"/>
  <c r="AR49" i="20"/>
  <c r="AZ100" i="20"/>
  <c r="AY100" i="20"/>
  <c r="AW98" i="20"/>
  <c r="AV98" i="20"/>
  <c r="AU98" i="20"/>
  <c r="AT98" i="20"/>
  <c r="AS98" i="20"/>
  <c r="AR98" i="20"/>
  <c r="AW97" i="20"/>
  <c r="AV97" i="20"/>
  <c r="AU97" i="20"/>
  <c r="AT97" i="20"/>
  <c r="AS97" i="20"/>
  <c r="AR97" i="20"/>
  <c r="AZ84" i="20"/>
  <c r="AY84" i="20"/>
  <c r="AX84" i="20"/>
  <c r="AW84" i="20"/>
  <c r="AV84" i="20"/>
  <c r="AU84" i="20"/>
  <c r="AT84" i="20"/>
  <c r="AS84" i="20"/>
  <c r="AR84" i="20"/>
  <c r="AY56" i="20"/>
  <c r="AZ53" i="20"/>
  <c r="AY53" i="20"/>
  <c r="AX53" i="20"/>
  <c r="AW53" i="20"/>
  <c r="AV53" i="20"/>
  <c r="AU53" i="20"/>
  <c r="AT53" i="20"/>
  <c r="AS53" i="20"/>
  <c r="AR53" i="20"/>
  <c r="AY107" i="20"/>
  <c r="AX107" i="20"/>
  <c r="AW107" i="20"/>
  <c r="AV107" i="20"/>
  <c r="AU107" i="20"/>
  <c r="AT107" i="20"/>
  <c r="AS107" i="20"/>
  <c r="AR107" i="20"/>
  <c r="AV99" i="20"/>
  <c r="AU99" i="20"/>
  <c r="AT99" i="20"/>
  <c r="AS99" i="20"/>
  <c r="AR99" i="20"/>
  <c r="AY98" i="20"/>
  <c r="AX94" i="20"/>
  <c r="AT94" i="20"/>
  <c r="AS94" i="20"/>
  <c r="AR94" i="20"/>
  <c r="AW92" i="20"/>
  <c r="AY91" i="20"/>
  <c r="AX91" i="20"/>
  <c r="AW91" i="20"/>
  <c r="AV91" i="20"/>
  <c r="AU91" i="20"/>
  <c r="AT91" i="20"/>
  <c r="AS91" i="20"/>
  <c r="AR91" i="20"/>
  <c r="AZ76" i="20"/>
  <c r="AY76" i="20"/>
  <c r="AX76" i="20"/>
  <c r="AW76" i="20"/>
  <c r="AY61" i="20"/>
  <c r="AX61" i="20"/>
  <c r="AW61" i="20"/>
  <c r="AZ58" i="20"/>
  <c r="AY58" i="20"/>
  <c r="AX58" i="20"/>
  <c r="AW58" i="20"/>
  <c r="AV58" i="20"/>
  <c r="AU58" i="20"/>
  <c r="AT58" i="20"/>
  <c r="AS58" i="20"/>
  <c r="AR58" i="20"/>
  <c r="AX52" i="20"/>
  <c r="AW52" i="20"/>
  <c r="AV52" i="20"/>
  <c r="AU52" i="20"/>
  <c r="AT52" i="20"/>
  <c r="AS52" i="20"/>
  <c r="AR52" i="20"/>
  <c r="AU48" i="20"/>
  <c r="AT48" i="20"/>
  <c r="AS48" i="20"/>
  <c r="AR48" i="20"/>
  <c r="G43" i="20"/>
  <c r="AX42" i="20"/>
  <c r="AW42" i="20"/>
  <c r="AV42" i="20"/>
  <c r="AU42" i="20"/>
  <c r="AT42" i="20"/>
  <c r="AS42" i="20"/>
  <c r="AR42" i="20"/>
  <c r="AY41" i="20"/>
  <c r="AZ40" i="20"/>
  <c r="AY40" i="20"/>
  <c r="AX40" i="20"/>
  <c r="AW40" i="20"/>
  <c r="AV40" i="20"/>
  <c r="AU40" i="20"/>
  <c r="AT40" i="20"/>
  <c r="AS40" i="20"/>
  <c r="AR40" i="20"/>
  <c r="G37" i="20"/>
  <c r="G24" i="20"/>
  <c r="AW80" i="20"/>
  <c r="AV80" i="20"/>
  <c r="AU80" i="20"/>
  <c r="AT80" i="20"/>
  <c r="AS80" i="20"/>
  <c r="AR80" i="20"/>
  <c r="AW72" i="20"/>
  <c r="AV72" i="20"/>
  <c r="AU72" i="20"/>
  <c r="AT72" i="20"/>
  <c r="AS72" i="20"/>
  <c r="AR72" i="20"/>
  <c r="AX64" i="20"/>
  <c r="AW64" i="20"/>
  <c r="AV64" i="20"/>
  <c r="AU64" i="20"/>
  <c r="AT64" i="20"/>
  <c r="AS64" i="20"/>
  <c r="AR64" i="20"/>
  <c r="AF42" i="20"/>
  <c r="AZ34" i="20"/>
  <c r="AY34" i="20"/>
  <c r="AX34" i="20"/>
  <c r="AW34" i="20"/>
  <c r="AV34" i="20"/>
  <c r="AU34" i="20"/>
  <c r="AT34" i="20"/>
  <c r="AS34" i="20"/>
  <c r="AR34" i="20"/>
  <c r="U21" i="16"/>
  <c r="F21" i="20"/>
  <c r="AZ50" i="20"/>
  <c r="AY50" i="20"/>
  <c r="AX50" i="20"/>
  <c r="AW50" i="20"/>
  <c r="AV50" i="20"/>
  <c r="AU50" i="20"/>
  <c r="AT50" i="20"/>
  <c r="AS50" i="20"/>
  <c r="AR50" i="20"/>
  <c r="AX41" i="20"/>
  <c r="AZ27" i="20"/>
  <c r="AY27" i="20"/>
  <c r="AX27" i="20"/>
  <c r="AW27" i="20"/>
  <c r="AV27" i="20"/>
  <c r="AU27" i="20"/>
  <c r="AT27" i="20"/>
  <c r="AS27" i="20"/>
  <c r="AR27" i="20"/>
  <c r="G63" i="20"/>
  <c r="BA63" i="20"/>
  <c r="G55" i="20"/>
  <c r="BA55" i="20"/>
  <c r="G47" i="20"/>
  <c r="BA47" i="20"/>
  <c r="BQ7" i="20"/>
  <c r="BP7" i="20"/>
  <c r="BO7" i="20"/>
  <c r="BN7" i="20"/>
  <c r="BM7" i="20"/>
  <c r="BL7" i="20"/>
  <c r="BK7" i="20"/>
  <c r="BJ7" i="20"/>
  <c r="BI7" i="20"/>
  <c r="AX56" i="20"/>
  <c r="AW56" i="20"/>
  <c r="AV56" i="20"/>
  <c r="AU56" i="20"/>
  <c r="AT56" i="20"/>
  <c r="AS56" i="20"/>
  <c r="AR56" i="20"/>
  <c r="AF44" i="20"/>
  <c r="AZ43" i="20"/>
  <c r="AY43" i="20"/>
  <c r="AX43" i="20"/>
  <c r="AW43" i="20"/>
  <c r="AV43" i="20"/>
  <c r="AU43" i="20"/>
  <c r="AT43" i="20"/>
  <c r="AS43" i="20"/>
  <c r="AR43" i="20"/>
  <c r="AZ32" i="20"/>
  <c r="AY32" i="20"/>
  <c r="AX32" i="20"/>
  <c r="AW32" i="20"/>
  <c r="AV32" i="20"/>
  <c r="AU32" i="20"/>
  <c r="AT32" i="20"/>
  <c r="AS32" i="20"/>
  <c r="AR32" i="20"/>
  <c r="BQ4" i="20"/>
  <c r="BP4" i="20"/>
  <c r="BO4" i="20"/>
  <c r="BN4" i="20"/>
  <c r="BM4" i="20"/>
  <c r="BL4" i="20"/>
  <c r="BK4" i="20"/>
  <c r="BJ4" i="20"/>
  <c r="BI4" i="20"/>
  <c r="AV76" i="20"/>
  <c r="AU76" i="20"/>
  <c r="AT76" i="20"/>
  <c r="AS76" i="20"/>
  <c r="AR76" i="20"/>
  <c r="AT68" i="20"/>
  <c r="AS68" i="20"/>
  <c r="AR68" i="20"/>
  <c r="AX68" i="20"/>
  <c r="AW68" i="20"/>
  <c r="AV68" i="20"/>
  <c r="AU68" i="20"/>
  <c r="AF63" i="20"/>
  <c r="AV61" i="20"/>
  <c r="AU61" i="20"/>
  <c r="AT61" i="20"/>
  <c r="AS61" i="20"/>
  <c r="AR61" i="20"/>
  <c r="AY45" i="20"/>
  <c r="AX45" i="20"/>
  <c r="AW45" i="20"/>
  <c r="AV45" i="20"/>
  <c r="AU45" i="20"/>
  <c r="AT45" i="20"/>
  <c r="AS45" i="20"/>
  <c r="AR45" i="20"/>
  <c r="AZ25" i="20"/>
  <c r="AY25" i="20"/>
  <c r="AX25" i="20"/>
  <c r="AW25" i="20"/>
  <c r="AV25" i="20"/>
  <c r="AU25" i="20"/>
  <c r="AT25" i="20"/>
  <c r="AS25" i="20"/>
  <c r="AR25" i="20"/>
  <c r="BQ5" i="20"/>
  <c r="BP5" i="20"/>
  <c r="BO5" i="20"/>
  <c r="BN5" i="20"/>
  <c r="BM5" i="20"/>
  <c r="BL5" i="20"/>
  <c r="BK5" i="20"/>
  <c r="BJ5" i="20"/>
  <c r="BI5" i="20"/>
  <c r="AY57" i="20"/>
  <c r="AX57" i="20"/>
  <c r="AW57" i="20"/>
  <c r="AV57" i="20"/>
  <c r="AU57" i="20"/>
  <c r="AT57" i="20"/>
  <c r="AS57" i="20"/>
  <c r="AR57" i="20"/>
  <c r="AZ54" i="20"/>
  <c r="AX48" i="20"/>
  <c r="AW48" i="20"/>
  <c r="AV48" i="20"/>
  <c r="AZ38" i="20"/>
  <c r="AX38" i="20"/>
  <c r="AW38" i="20"/>
  <c r="AV38" i="20"/>
  <c r="AU38" i="20"/>
  <c r="AT38" i="20"/>
  <c r="AS38" i="20"/>
  <c r="AR38" i="20"/>
  <c r="G33" i="20"/>
  <c r="AZ23" i="20"/>
  <c r="AY23" i="20"/>
  <c r="AX23" i="20"/>
  <c r="AW23" i="20"/>
  <c r="AV23" i="20"/>
  <c r="AU23" i="20"/>
  <c r="AT23" i="20"/>
  <c r="AS23" i="20"/>
  <c r="AR23" i="20"/>
  <c r="G67" i="20"/>
  <c r="BA67" i="20"/>
  <c r="G59" i="20"/>
  <c r="BA59" i="20"/>
  <c r="G51" i="20"/>
  <c r="BA51" i="20"/>
  <c r="AY49" i="20"/>
  <c r="AZ46" i="20"/>
  <c r="AY46" i="20"/>
  <c r="AX46" i="20"/>
  <c r="AW46" i="20"/>
  <c r="AV46" i="20"/>
  <c r="AU46" i="20"/>
  <c r="AT46" i="20"/>
  <c r="AS46" i="20"/>
  <c r="AR46" i="20"/>
  <c r="AW41" i="20"/>
  <c r="AV41" i="20"/>
  <c r="AU41" i="20"/>
  <c r="AT41" i="20"/>
  <c r="AS41" i="20"/>
  <c r="AR41" i="20"/>
  <c r="AZ36" i="20"/>
  <c r="AY36" i="20"/>
  <c r="AX36" i="20"/>
  <c r="AW36" i="20"/>
  <c r="AV36" i="20"/>
  <c r="AU36" i="20"/>
  <c r="AT36" i="20"/>
  <c r="AS36" i="20"/>
  <c r="AR36" i="20"/>
  <c r="BR9" i="20"/>
  <c r="BR2" i="20"/>
  <c r="AZ29" i="20"/>
  <c r="AY29" i="20"/>
  <c r="AX29" i="20"/>
  <c r="AW29" i="20"/>
  <c r="AV29" i="20"/>
  <c r="AU29" i="20"/>
  <c r="AT29" i="20"/>
  <c r="AS29" i="20"/>
  <c r="AR29" i="20"/>
  <c r="BR10" i="20"/>
  <c r="BA24" i="20"/>
  <c r="BA35" i="20"/>
  <c r="BA22" i="20"/>
  <c r="BA30" i="20"/>
  <c r="BA33" i="20"/>
  <c r="BR3" i="20"/>
  <c r="BR6" i="20"/>
  <c r="BA28" i="20"/>
  <c r="BA31" i="20"/>
  <c r="BA39" i="20"/>
  <c r="BR8" i="20"/>
  <c r="BA26" i="20"/>
  <c r="BA37" i="20"/>
  <c r="AZ129" i="20"/>
  <c r="AY129" i="20"/>
  <c r="AX129" i="20"/>
  <c r="AW129" i="20"/>
  <c r="AV129" i="20"/>
  <c r="AU129" i="20"/>
  <c r="AT129" i="20"/>
  <c r="AS129" i="20"/>
  <c r="AR129" i="20"/>
  <c r="G129" i="20"/>
  <c r="AF129" i="20"/>
  <c r="BE6" i="20"/>
  <c r="BE3" i="20"/>
  <c r="D11" i="20"/>
  <c r="AH12" i="20"/>
  <c r="S136" i="13"/>
  <c r="AO95" i="20"/>
  <c r="AN95" i="20"/>
  <c r="AP95" i="20"/>
  <c r="AQ95" i="20"/>
  <c r="BG122" i="20"/>
  <c r="BH122" i="20"/>
  <c r="AJ46" i="16"/>
  <c r="AI46" i="16"/>
  <c r="AH46" i="16"/>
  <c r="AK46" i="16"/>
  <c r="AI38" i="16"/>
  <c r="AH38" i="16"/>
  <c r="AJ38" i="16"/>
  <c r="AK38" i="16"/>
  <c r="AO21" i="19"/>
  <c r="AP21" i="19"/>
  <c r="AQ21" i="19"/>
  <c r="AO26" i="19"/>
  <c r="AN26" i="19"/>
  <c r="AP26" i="19"/>
  <c r="AQ26" i="19"/>
  <c r="BG50" i="19"/>
  <c r="BH50" i="19"/>
  <c r="BH56" i="19"/>
  <c r="BG56" i="19"/>
  <c r="BF56" i="19"/>
  <c r="BD56" i="19"/>
  <c r="BG92" i="19"/>
  <c r="BH92" i="19"/>
  <c r="BG97" i="19"/>
  <c r="BH97" i="19"/>
  <c r="BG130" i="19"/>
  <c r="BH130" i="19"/>
  <c r="AO110" i="18"/>
  <c r="AP110" i="18"/>
  <c r="AQ110" i="18"/>
  <c r="AP41" i="20"/>
  <c r="AO41" i="20"/>
  <c r="AQ41" i="20"/>
  <c r="BH5" i="20"/>
  <c r="BG5" i="20"/>
  <c r="BF5" i="20"/>
  <c r="BD5" i="20"/>
  <c r="AO50" i="20"/>
  <c r="AP50" i="20"/>
  <c r="AQ50" i="20"/>
  <c r="AO58" i="20"/>
  <c r="AN58" i="20"/>
  <c r="AP58" i="20"/>
  <c r="AQ58" i="20"/>
  <c r="AO99" i="20"/>
  <c r="AP99" i="20"/>
  <c r="AQ99" i="20"/>
  <c r="AO49" i="20"/>
  <c r="AN49" i="20"/>
  <c r="AP49" i="20"/>
  <c r="AQ49" i="20"/>
  <c r="AO82" i="20"/>
  <c r="AP82" i="20"/>
  <c r="AQ82" i="20"/>
  <c r="AO92" i="20"/>
  <c r="AN92" i="20"/>
  <c r="AP92" i="20"/>
  <c r="AQ92" i="20"/>
  <c r="AO100" i="20"/>
  <c r="AP100" i="20"/>
  <c r="AQ100" i="20"/>
  <c r="BH14" i="20"/>
  <c r="BG14" i="20"/>
  <c r="BG24" i="20"/>
  <c r="BF24" i="20"/>
  <c r="BD24" i="20"/>
  <c r="BH24" i="20"/>
  <c r="AP106" i="20"/>
  <c r="AO106" i="20"/>
  <c r="AQ106" i="20"/>
  <c r="BH27" i="20"/>
  <c r="BG27" i="20"/>
  <c r="BF27" i="20"/>
  <c r="BD27" i="20"/>
  <c r="BG70" i="20"/>
  <c r="BH70" i="20"/>
  <c r="BH130" i="20"/>
  <c r="BG130" i="20"/>
  <c r="BF130" i="20"/>
  <c r="BD130" i="20"/>
  <c r="BG121" i="20"/>
  <c r="BH121" i="20"/>
  <c r="BG159" i="20"/>
  <c r="BH159" i="20"/>
  <c r="AJ57" i="16"/>
  <c r="AI57" i="16"/>
  <c r="AH57" i="16"/>
  <c r="AK57" i="16"/>
  <c r="AI33" i="16"/>
  <c r="AH33" i="16"/>
  <c r="AJ33" i="16"/>
  <c r="AK33" i="16"/>
  <c r="AJ40" i="16"/>
  <c r="AI40" i="16"/>
  <c r="AH40" i="16"/>
  <c r="AK40" i="16"/>
  <c r="AI60" i="16"/>
  <c r="AH60" i="16"/>
  <c r="AJ60" i="16"/>
  <c r="AK60" i="16"/>
  <c r="AO53" i="19"/>
  <c r="AP53" i="19"/>
  <c r="AQ53" i="19"/>
  <c r="AO49" i="19"/>
  <c r="AN49" i="19"/>
  <c r="AP49" i="19"/>
  <c r="AQ49" i="19"/>
  <c r="AO41" i="19"/>
  <c r="AP41" i="19"/>
  <c r="AQ41" i="19"/>
  <c r="AP56" i="19"/>
  <c r="AO56" i="19"/>
  <c r="AQ56" i="19"/>
  <c r="BH15" i="19"/>
  <c r="BG15" i="19"/>
  <c r="BF15" i="19"/>
  <c r="BD15" i="19"/>
  <c r="AO127" i="19"/>
  <c r="AP127" i="19"/>
  <c r="AQ127" i="19"/>
  <c r="BH21" i="19"/>
  <c r="BG21" i="19"/>
  <c r="BG77" i="19"/>
  <c r="BF77" i="19"/>
  <c r="BD77" i="19"/>
  <c r="BH77" i="19"/>
  <c r="BG57" i="19"/>
  <c r="BF57" i="19"/>
  <c r="BD57" i="19"/>
  <c r="BH57" i="19"/>
  <c r="BG89" i="19"/>
  <c r="BF89" i="19"/>
  <c r="BD89" i="19"/>
  <c r="BH89" i="19"/>
  <c r="BG101" i="19"/>
  <c r="BF101" i="19"/>
  <c r="BD101" i="19"/>
  <c r="BH101" i="19"/>
  <c r="AO71" i="18"/>
  <c r="AN71" i="18"/>
  <c r="AP71" i="18"/>
  <c r="AQ71" i="18"/>
  <c r="AO79" i="18"/>
  <c r="AP79" i="18"/>
  <c r="AQ79" i="18"/>
  <c r="AO87" i="18"/>
  <c r="AN87" i="18"/>
  <c r="AP87" i="18"/>
  <c r="AQ87" i="18"/>
  <c r="AP128" i="20"/>
  <c r="AO128" i="20"/>
  <c r="AN128" i="20"/>
  <c r="AQ128" i="20"/>
  <c r="AJ61" i="16"/>
  <c r="AI61" i="16"/>
  <c r="AK61" i="16"/>
  <c r="AP46" i="20"/>
  <c r="AO46" i="20"/>
  <c r="AN46" i="20"/>
  <c r="AQ46" i="20"/>
  <c r="AP23" i="20"/>
  <c r="AO23" i="20"/>
  <c r="AQ23" i="20"/>
  <c r="BH4" i="20"/>
  <c r="BG4" i="20"/>
  <c r="BF4" i="20"/>
  <c r="BD4" i="20"/>
  <c r="AO107" i="20"/>
  <c r="AP107" i="20"/>
  <c r="AQ107" i="20"/>
  <c r="AO87" i="20"/>
  <c r="AN87" i="20"/>
  <c r="AP87" i="20"/>
  <c r="AQ87" i="20"/>
  <c r="AO96" i="20"/>
  <c r="AP96" i="20"/>
  <c r="AQ96" i="20"/>
  <c r="AP86" i="20"/>
  <c r="AO86" i="20"/>
  <c r="AQ86" i="20"/>
  <c r="AP54" i="20"/>
  <c r="AO54" i="20"/>
  <c r="AN54" i="20"/>
  <c r="AQ54" i="20"/>
  <c r="BG19" i="20"/>
  <c r="BF19" i="20"/>
  <c r="BD19" i="20"/>
  <c r="BH19" i="20"/>
  <c r="BG12" i="20"/>
  <c r="BF12" i="20"/>
  <c r="BD12" i="20"/>
  <c r="BH12" i="20"/>
  <c r="AO119" i="20"/>
  <c r="AN119" i="20"/>
  <c r="AP119" i="20"/>
  <c r="AQ119" i="20"/>
  <c r="AO108" i="20"/>
  <c r="AP108" i="20"/>
  <c r="AQ108" i="20"/>
  <c r="BG31" i="20"/>
  <c r="BF31" i="20"/>
  <c r="BD31" i="20"/>
  <c r="BH31" i="20"/>
  <c r="BG66" i="20"/>
  <c r="BF66" i="20"/>
  <c r="BD66" i="20"/>
  <c r="BH66" i="20"/>
  <c r="BG71" i="20"/>
  <c r="BF71" i="20"/>
  <c r="BD71" i="20"/>
  <c r="BH71" i="20"/>
  <c r="BG96" i="20"/>
  <c r="BF96" i="20"/>
  <c r="BD96" i="20"/>
  <c r="BH96" i="20"/>
  <c r="BG111" i="20"/>
  <c r="BF111" i="20"/>
  <c r="BD111" i="20"/>
  <c r="BH111" i="20"/>
  <c r="BG91" i="20"/>
  <c r="BF91" i="20"/>
  <c r="BD91" i="20"/>
  <c r="BH91" i="20"/>
  <c r="BG86" i="20"/>
  <c r="BF86" i="20"/>
  <c r="BD86" i="20"/>
  <c r="BH86" i="20"/>
  <c r="BH87" i="20"/>
  <c r="BG87" i="20"/>
  <c r="BG134" i="20"/>
  <c r="BF134" i="20"/>
  <c r="BD134" i="20"/>
  <c r="BH134" i="20"/>
  <c r="BG125" i="20"/>
  <c r="BF125" i="20"/>
  <c r="BD125" i="20"/>
  <c r="BH125" i="20"/>
  <c r="AI98" i="16"/>
  <c r="AH98" i="16"/>
  <c r="AJ98" i="16"/>
  <c r="AK98" i="16"/>
  <c r="AI49" i="16"/>
  <c r="AJ49" i="16"/>
  <c r="AK49" i="16"/>
  <c r="AI114" i="16"/>
  <c r="AH114" i="16"/>
  <c r="AJ114" i="16"/>
  <c r="AK114" i="16"/>
  <c r="AI59" i="16"/>
  <c r="AJ59" i="16"/>
  <c r="AK59" i="16"/>
  <c r="AI110" i="16"/>
  <c r="AH110" i="16"/>
  <c r="AJ110" i="16"/>
  <c r="AK110" i="16"/>
  <c r="AI52" i="16"/>
  <c r="AJ52" i="16"/>
  <c r="AK52" i="16"/>
  <c r="AI56" i="16"/>
  <c r="AH56" i="16"/>
  <c r="AJ56" i="16"/>
  <c r="AK56" i="16"/>
  <c r="AI39" i="16"/>
  <c r="AJ39" i="16"/>
  <c r="AK39" i="16"/>
  <c r="AO85" i="19"/>
  <c r="AN85" i="19"/>
  <c r="AP85" i="19"/>
  <c r="AQ85" i="19"/>
  <c r="AP38" i="19"/>
  <c r="AO38" i="19"/>
  <c r="AN38" i="19"/>
  <c r="AQ38" i="19"/>
  <c r="AO84" i="19"/>
  <c r="AN84" i="19"/>
  <c r="AP84" i="19"/>
  <c r="AQ84" i="19"/>
  <c r="AO61" i="19"/>
  <c r="AP61" i="19"/>
  <c r="AQ61" i="19"/>
  <c r="AO69" i="19"/>
  <c r="AN69" i="19"/>
  <c r="AP69" i="19"/>
  <c r="AQ69" i="19"/>
  <c r="AO23" i="19"/>
  <c r="AP23" i="19"/>
  <c r="AQ23" i="19"/>
  <c r="AO25" i="19"/>
  <c r="AN25" i="19"/>
  <c r="AP25" i="19"/>
  <c r="AQ25" i="19"/>
  <c r="AO80" i="19"/>
  <c r="AP80" i="19"/>
  <c r="AQ80" i="19"/>
  <c r="AO27" i="19"/>
  <c r="AN27" i="19"/>
  <c r="AP27" i="19"/>
  <c r="AQ27" i="19"/>
  <c r="AO88" i="19"/>
  <c r="AP88" i="19"/>
  <c r="AQ88" i="19"/>
  <c r="AO128" i="19"/>
  <c r="AN128" i="19"/>
  <c r="AP128" i="19"/>
  <c r="AQ128" i="19"/>
  <c r="BG33" i="19"/>
  <c r="BH33" i="19"/>
  <c r="BG42" i="19"/>
  <c r="BH42" i="19"/>
  <c r="BG36" i="19"/>
  <c r="BH36" i="19"/>
  <c r="BG109" i="19"/>
  <c r="BH109" i="19"/>
  <c r="BG147" i="19"/>
  <c r="BH147" i="19"/>
  <c r="BG160" i="19"/>
  <c r="BH160" i="19"/>
  <c r="AO56" i="18"/>
  <c r="AP56" i="18"/>
  <c r="AQ56" i="18"/>
  <c r="AO65" i="18"/>
  <c r="AN65" i="18"/>
  <c r="AP65" i="18"/>
  <c r="AQ65" i="18"/>
  <c r="AO109" i="18"/>
  <c r="AP109" i="18"/>
  <c r="AQ109" i="18"/>
  <c r="AP120" i="18"/>
  <c r="AO120" i="18"/>
  <c r="AQ120" i="18"/>
  <c r="AO57" i="20"/>
  <c r="AP57" i="20"/>
  <c r="AQ57" i="20"/>
  <c r="BG11" i="20"/>
  <c r="BF11" i="20"/>
  <c r="BD11" i="20"/>
  <c r="BH11" i="20"/>
  <c r="BG59" i="20"/>
  <c r="BF59" i="20"/>
  <c r="BD59" i="20"/>
  <c r="BH59" i="20"/>
  <c r="AI51" i="16"/>
  <c r="AH51" i="16"/>
  <c r="AJ51" i="16"/>
  <c r="AK51" i="16"/>
  <c r="BH3" i="19"/>
  <c r="BG3" i="19"/>
  <c r="BF3" i="19"/>
  <c r="BD3" i="19"/>
  <c r="AP25" i="20"/>
  <c r="AO25" i="20"/>
  <c r="AN25" i="20"/>
  <c r="AQ25" i="20"/>
  <c r="AP32" i="20"/>
  <c r="AO32" i="20"/>
  <c r="AQ32" i="20"/>
  <c r="AO40" i="20"/>
  <c r="AP40" i="20"/>
  <c r="AQ40" i="20"/>
  <c r="AO53" i="20"/>
  <c r="AN53" i="20"/>
  <c r="AP53" i="20"/>
  <c r="AQ53" i="20"/>
  <c r="AP90" i="20"/>
  <c r="AO90" i="20"/>
  <c r="AN90" i="20"/>
  <c r="AQ90" i="20"/>
  <c r="AO62" i="20"/>
  <c r="AN62" i="20"/>
  <c r="AP62" i="20"/>
  <c r="AQ62" i="20"/>
  <c r="AO71" i="20"/>
  <c r="AP71" i="20"/>
  <c r="AQ71" i="20"/>
  <c r="AO103" i="20"/>
  <c r="AN103" i="20"/>
  <c r="AP103" i="20"/>
  <c r="AQ103" i="20"/>
  <c r="BG25" i="20"/>
  <c r="BH25" i="20"/>
  <c r="BG20" i="20"/>
  <c r="BH20" i="20"/>
  <c r="BG36" i="20"/>
  <c r="BH36" i="20"/>
  <c r="BG29" i="20"/>
  <c r="BH29" i="20"/>
  <c r="AP124" i="20"/>
  <c r="AO124" i="20"/>
  <c r="AN124" i="20"/>
  <c r="AQ124" i="20"/>
  <c r="BH16" i="20"/>
  <c r="BG16" i="20"/>
  <c r="BG58" i="20"/>
  <c r="BF58" i="20"/>
  <c r="BD58" i="20"/>
  <c r="BH58" i="20"/>
  <c r="BH53" i="20"/>
  <c r="BG53" i="20"/>
  <c r="BH45" i="20"/>
  <c r="BG45" i="20"/>
  <c r="BH79" i="20"/>
  <c r="BG79" i="20"/>
  <c r="BG104" i="20"/>
  <c r="BF104" i="20"/>
  <c r="BD104" i="20"/>
  <c r="BH104" i="20"/>
  <c r="BG135" i="20"/>
  <c r="BF135" i="20"/>
  <c r="BD135" i="20"/>
  <c r="BH135" i="20"/>
  <c r="BG108" i="20"/>
  <c r="BF108" i="20"/>
  <c r="BD108" i="20"/>
  <c r="BH108" i="20"/>
  <c r="BG147" i="20"/>
  <c r="BF147" i="20"/>
  <c r="BD147" i="20"/>
  <c r="BH147" i="20"/>
  <c r="BH138" i="20"/>
  <c r="BG138" i="20"/>
  <c r="AJ50" i="16"/>
  <c r="AI50" i="16"/>
  <c r="AK50" i="16"/>
  <c r="BG142" i="20"/>
  <c r="BH142" i="20"/>
  <c r="AI41" i="16"/>
  <c r="AJ41" i="16"/>
  <c r="AK41" i="16"/>
  <c r="AI29" i="16"/>
  <c r="AH29" i="16"/>
  <c r="AJ29" i="16"/>
  <c r="AK29" i="16"/>
  <c r="AI27" i="16"/>
  <c r="AJ27" i="16"/>
  <c r="AK27" i="16"/>
  <c r="AO33" i="19"/>
  <c r="AN33" i="19"/>
  <c r="AP33" i="19"/>
  <c r="AQ33" i="19"/>
  <c r="AO57" i="19"/>
  <c r="AP57" i="19"/>
  <c r="AQ57" i="19"/>
  <c r="AO87" i="19"/>
  <c r="AN87" i="19"/>
  <c r="AP87" i="19"/>
  <c r="AQ87" i="19"/>
  <c r="AP64" i="19"/>
  <c r="AO64" i="19"/>
  <c r="AN64" i="19"/>
  <c r="AQ64" i="19"/>
  <c r="AO43" i="19"/>
  <c r="AN43" i="19"/>
  <c r="AP43" i="19"/>
  <c r="AQ43" i="19"/>
  <c r="AO92" i="19"/>
  <c r="AP92" i="19"/>
  <c r="AQ92" i="19"/>
  <c r="AO29" i="19"/>
  <c r="AN29" i="19"/>
  <c r="AP29" i="19"/>
  <c r="AQ29" i="19"/>
  <c r="BG28" i="19"/>
  <c r="BH28" i="19"/>
  <c r="BH40" i="19"/>
  <c r="BG40" i="19"/>
  <c r="BF40" i="19"/>
  <c r="BD40" i="19"/>
  <c r="BG26" i="19"/>
  <c r="BH26" i="19"/>
  <c r="BH95" i="19"/>
  <c r="BG95" i="19"/>
  <c r="BF95" i="19"/>
  <c r="BD95" i="19"/>
  <c r="BG118" i="19"/>
  <c r="BH118" i="19"/>
  <c r="BG120" i="19"/>
  <c r="BH120" i="19"/>
  <c r="BH134" i="19"/>
  <c r="BG134" i="19"/>
  <c r="BF134" i="19"/>
  <c r="BD134" i="19"/>
  <c r="AO81" i="18"/>
  <c r="AP81" i="18"/>
  <c r="AQ81" i="18"/>
  <c r="AO89" i="18"/>
  <c r="AN89" i="18"/>
  <c r="AP89" i="18"/>
  <c r="AQ89" i="18"/>
  <c r="AO80" i="18"/>
  <c r="AP80" i="18"/>
  <c r="AQ80" i="18"/>
  <c r="AO46" i="18"/>
  <c r="AN46" i="18"/>
  <c r="AP46" i="18"/>
  <c r="AQ46" i="18"/>
  <c r="AO63" i="18"/>
  <c r="AP63" i="18"/>
  <c r="AQ63" i="18"/>
  <c r="AO98" i="18"/>
  <c r="AN98" i="18"/>
  <c r="AP98" i="18"/>
  <c r="AQ98" i="18"/>
  <c r="AO99" i="18"/>
  <c r="AP99" i="18"/>
  <c r="AQ99" i="18"/>
  <c r="AP125" i="18"/>
  <c r="AO125" i="18"/>
  <c r="AQ125" i="18"/>
  <c r="BG15" i="20"/>
  <c r="BF15" i="20"/>
  <c r="BD15" i="20"/>
  <c r="BH15" i="20"/>
  <c r="BG17" i="20"/>
  <c r="BF17" i="20"/>
  <c r="BD17" i="20"/>
  <c r="BH17" i="20"/>
  <c r="BG63" i="20"/>
  <c r="BF63" i="20"/>
  <c r="BD63" i="20"/>
  <c r="BH63" i="20"/>
  <c r="BG62" i="20"/>
  <c r="BF62" i="20"/>
  <c r="BD62" i="20"/>
  <c r="BH62" i="20"/>
  <c r="BG90" i="20"/>
  <c r="BF90" i="20"/>
  <c r="BD90" i="20"/>
  <c r="BH90" i="20"/>
  <c r="BG47" i="20"/>
  <c r="BF47" i="20"/>
  <c r="BD47" i="20"/>
  <c r="BH47" i="20"/>
  <c r="BG82" i="20"/>
  <c r="BF82" i="20"/>
  <c r="BD82" i="20"/>
  <c r="BH82" i="20"/>
  <c r="BH95" i="20"/>
  <c r="BG95" i="20"/>
  <c r="BG143" i="20"/>
  <c r="BF143" i="20"/>
  <c r="BD143" i="20"/>
  <c r="BH143" i="20"/>
  <c r="BH154" i="20"/>
  <c r="BG154" i="20"/>
  <c r="BG150" i="20"/>
  <c r="BF150" i="20"/>
  <c r="BD150" i="20"/>
  <c r="BH150" i="20"/>
  <c r="AI47" i="16"/>
  <c r="AH47" i="16"/>
  <c r="AJ47" i="16"/>
  <c r="AK47" i="16"/>
  <c r="AI37" i="16"/>
  <c r="AJ37" i="16"/>
  <c r="AK37" i="16"/>
  <c r="AI23" i="16"/>
  <c r="AH23" i="16"/>
  <c r="AJ23" i="16"/>
  <c r="AK23" i="16"/>
  <c r="AI42" i="16"/>
  <c r="AJ42" i="16"/>
  <c r="AK42" i="16"/>
  <c r="AI97" i="16"/>
  <c r="AH97" i="16"/>
  <c r="AJ97" i="16"/>
  <c r="AK97" i="16"/>
  <c r="AJ31" i="16"/>
  <c r="AI31" i="16"/>
  <c r="AH31" i="16"/>
  <c r="AK31" i="16"/>
  <c r="AP40" i="19"/>
  <c r="AO40" i="19"/>
  <c r="AQ40" i="19"/>
  <c r="AO95" i="19"/>
  <c r="AP95" i="19"/>
  <c r="AQ95" i="19"/>
  <c r="AO68" i="19"/>
  <c r="AN68" i="19"/>
  <c r="AP68" i="19"/>
  <c r="AQ68" i="19"/>
  <c r="AO91" i="19"/>
  <c r="AP91" i="19"/>
  <c r="AQ91" i="19"/>
  <c r="AO108" i="19"/>
  <c r="AN108" i="19"/>
  <c r="AH108" i="19"/>
  <c r="AP108" i="19"/>
  <c r="AQ108" i="19"/>
  <c r="AO22" i="19"/>
  <c r="AP22" i="19"/>
  <c r="AQ22" i="19"/>
  <c r="AO24" i="19"/>
  <c r="AN24" i="19"/>
  <c r="AP24" i="19"/>
  <c r="AQ24" i="19"/>
  <c r="AO71" i="19"/>
  <c r="AP71" i="19"/>
  <c r="AQ71" i="19"/>
  <c r="BG44" i="19"/>
  <c r="BF44" i="19"/>
  <c r="BD44" i="19"/>
  <c r="BH44" i="19"/>
  <c r="BG60" i="19"/>
  <c r="BF60" i="19"/>
  <c r="BD60" i="19"/>
  <c r="BH60" i="19"/>
  <c r="BG65" i="19"/>
  <c r="BF65" i="19"/>
  <c r="BD65" i="19"/>
  <c r="BH65" i="19"/>
  <c r="BG64" i="19"/>
  <c r="BF64" i="19"/>
  <c r="BD64" i="19"/>
  <c r="BH64" i="19"/>
  <c r="BG45" i="19"/>
  <c r="BF45" i="19"/>
  <c r="BD45" i="19"/>
  <c r="BH45" i="19"/>
  <c r="BG135" i="19"/>
  <c r="BF135" i="19"/>
  <c r="BD135" i="19"/>
  <c r="BH135" i="19"/>
  <c r="BH115" i="19"/>
  <c r="BG115" i="19"/>
  <c r="AO82" i="18"/>
  <c r="AN82" i="18"/>
  <c r="AP82" i="18"/>
  <c r="AQ82" i="18"/>
  <c r="AP123" i="18"/>
  <c r="AO123" i="18"/>
  <c r="AN123" i="18"/>
  <c r="AQ123" i="18"/>
  <c r="AP36" i="20"/>
  <c r="AO36" i="20"/>
  <c r="AQ36" i="20"/>
  <c r="AP52" i="20"/>
  <c r="AO52" i="20"/>
  <c r="AN52" i="20"/>
  <c r="AQ52" i="20"/>
  <c r="BH65" i="20"/>
  <c r="BG65" i="20"/>
  <c r="BH51" i="20"/>
  <c r="BG51" i="20"/>
  <c r="BG151" i="20"/>
  <c r="BF151" i="20"/>
  <c r="BD151" i="20"/>
  <c r="BH151" i="20"/>
  <c r="AP34" i="20"/>
  <c r="AO34" i="20"/>
  <c r="AQ34" i="20"/>
  <c r="BG28" i="20"/>
  <c r="BH28" i="20"/>
  <c r="AP29" i="20"/>
  <c r="AO29" i="20"/>
  <c r="AN29" i="20"/>
  <c r="AQ29" i="20"/>
  <c r="AO61" i="20"/>
  <c r="AN61" i="20"/>
  <c r="AP61" i="20"/>
  <c r="AQ61" i="20"/>
  <c r="AO43" i="20"/>
  <c r="AP43" i="20"/>
  <c r="AQ43" i="20"/>
  <c r="AO42" i="20"/>
  <c r="AN42" i="20"/>
  <c r="AH42" i="20"/>
  <c r="AP42" i="20"/>
  <c r="AQ42" i="20"/>
  <c r="AO84" i="20"/>
  <c r="AP84" i="20"/>
  <c r="AQ84" i="20"/>
  <c r="AP112" i="20"/>
  <c r="AO112" i="20"/>
  <c r="AQ112" i="20"/>
  <c r="AO79" i="20"/>
  <c r="AP79" i="20"/>
  <c r="AQ79" i="20"/>
  <c r="AP114" i="20"/>
  <c r="AO114" i="20"/>
  <c r="AQ114" i="20"/>
  <c r="AO126" i="20"/>
  <c r="AP126" i="20"/>
  <c r="AQ126" i="20"/>
  <c r="BG34" i="20"/>
  <c r="BF34" i="20"/>
  <c r="BD34" i="20"/>
  <c r="BH34" i="20"/>
  <c r="BG41" i="20"/>
  <c r="BF41" i="20"/>
  <c r="BD41" i="20"/>
  <c r="BH41" i="20"/>
  <c r="BG67" i="20"/>
  <c r="BF67" i="20"/>
  <c r="BD67" i="20"/>
  <c r="BH67" i="20"/>
  <c r="BH43" i="20"/>
  <c r="BG43" i="20"/>
  <c r="BG80" i="20"/>
  <c r="BF80" i="20"/>
  <c r="BD80" i="20"/>
  <c r="BH80" i="20"/>
  <c r="BG98" i="20"/>
  <c r="BF98" i="20"/>
  <c r="BD98" i="20"/>
  <c r="BH98" i="20"/>
  <c r="BG103" i="20"/>
  <c r="BF103" i="20"/>
  <c r="BD103" i="20"/>
  <c r="BH103" i="20"/>
  <c r="BG112" i="20"/>
  <c r="BF112" i="20"/>
  <c r="BD112" i="20"/>
  <c r="BH112" i="20"/>
  <c r="BG131" i="20"/>
  <c r="BF131" i="20"/>
  <c r="BD131" i="20"/>
  <c r="BH131" i="20"/>
  <c r="BG158" i="20"/>
  <c r="BF158" i="20"/>
  <c r="BD158" i="20"/>
  <c r="BH158" i="20"/>
  <c r="AI55" i="16"/>
  <c r="AH55" i="16"/>
  <c r="AJ55" i="16"/>
  <c r="AK55" i="16"/>
  <c r="AI34" i="16"/>
  <c r="AJ34" i="16"/>
  <c r="AK34" i="16"/>
  <c r="AI113" i="16"/>
  <c r="AH113" i="16"/>
  <c r="AJ113" i="16"/>
  <c r="AK113" i="16"/>
  <c r="AO31" i="19"/>
  <c r="AP31" i="19"/>
  <c r="AQ31" i="19"/>
  <c r="AO45" i="19"/>
  <c r="AN45" i="19"/>
  <c r="AP45" i="19"/>
  <c r="AQ45" i="19"/>
  <c r="AO103" i="19"/>
  <c r="AP103" i="19"/>
  <c r="AQ103" i="19"/>
  <c r="AP42" i="19"/>
  <c r="AO42" i="19"/>
  <c r="AQ42" i="19"/>
  <c r="AO65" i="19"/>
  <c r="AP65" i="19"/>
  <c r="AQ65" i="19"/>
  <c r="AO117" i="19"/>
  <c r="AN117" i="19"/>
  <c r="AP117" i="19"/>
  <c r="AQ117" i="19"/>
  <c r="AO120" i="19"/>
  <c r="AP120" i="19"/>
  <c r="AQ120" i="19"/>
  <c r="AO28" i="19"/>
  <c r="AN28" i="19"/>
  <c r="AP28" i="19"/>
  <c r="AQ28" i="19"/>
  <c r="AO30" i="19"/>
  <c r="AP30" i="19"/>
  <c r="AQ30" i="19"/>
  <c r="AO100" i="19"/>
  <c r="AN100" i="19"/>
  <c r="AP100" i="19"/>
  <c r="AQ100" i="19"/>
  <c r="BG76" i="19"/>
  <c r="BH76" i="19"/>
  <c r="BG69" i="19"/>
  <c r="BH69" i="19"/>
  <c r="BG41" i="19"/>
  <c r="BH41" i="19"/>
  <c r="BG17" i="19"/>
  <c r="BH17" i="19"/>
  <c r="BG121" i="19"/>
  <c r="BH121" i="19"/>
  <c r="BG138" i="19"/>
  <c r="BH138" i="19"/>
  <c r="BH158" i="19"/>
  <c r="BG158" i="19"/>
  <c r="BF158" i="19"/>
  <c r="BD158" i="19"/>
  <c r="AO36" i="18"/>
  <c r="AP36" i="18"/>
  <c r="AQ36" i="18"/>
  <c r="AO51" i="18"/>
  <c r="AN51" i="18"/>
  <c r="AP51" i="18"/>
  <c r="AQ51" i="18"/>
  <c r="AO59" i="18"/>
  <c r="AP59" i="18"/>
  <c r="AQ59" i="18"/>
  <c r="AO93" i="18"/>
  <c r="AN93" i="18"/>
  <c r="AP93" i="18"/>
  <c r="AQ93" i="18"/>
  <c r="AO80" i="20"/>
  <c r="AP80" i="20"/>
  <c r="AQ80" i="20"/>
  <c r="BH18" i="20"/>
  <c r="BG18" i="20"/>
  <c r="BG55" i="20"/>
  <c r="BF55" i="20"/>
  <c r="BD55" i="20"/>
  <c r="BH55" i="20"/>
  <c r="BH146" i="20"/>
  <c r="BG146" i="20"/>
  <c r="AP45" i="20"/>
  <c r="AO45" i="20"/>
  <c r="AQ45" i="20"/>
  <c r="AO91" i="20"/>
  <c r="AP91" i="20"/>
  <c r="AQ91" i="20"/>
  <c r="BH35" i="20"/>
  <c r="BG35" i="20"/>
  <c r="AQ129" i="20"/>
  <c r="AO129" i="20"/>
  <c r="AP129" i="20"/>
  <c r="AP64" i="20"/>
  <c r="AO64" i="20"/>
  <c r="AN64" i="20"/>
  <c r="AQ64" i="20"/>
  <c r="AO44" i="20"/>
  <c r="AN44" i="20"/>
  <c r="AH44" i="20"/>
  <c r="AP44" i="20"/>
  <c r="AQ44" i="20"/>
  <c r="AP66" i="20"/>
  <c r="AO66" i="20"/>
  <c r="AN66" i="20"/>
  <c r="AQ66" i="20"/>
  <c r="AO74" i="20"/>
  <c r="AN74" i="20"/>
  <c r="AP74" i="20"/>
  <c r="AQ74" i="20"/>
  <c r="AP102" i="20"/>
  <c r="AO102" i="20"/>
  <c r="AN102" i="20"/>
  <c r="AQ102" i="20"/>
  <c r="AP122" i="20"/>
  <c r="AO122" i="20"/>
  <c r="AQ122" i="20"/>
  <c r="BG13" i="20"/>
  <c r="BH13" i="20"/>
  <c r="AO111" i="20"/>
  <c r="AP111" i="20"/>
  <c r="AQ111" i="20"/>
  <c r="BG42" i="20"/>
  <c r="BF42" i="20"/>
  <c r="BD42" i="20"/>
  <c r="BH42" i="20"/>
  <c r="BG33" i="20"/>
  <c r="BF33" i="20"/>
  <c r="BD33" i="20"/>
  <c r="BH33" i="20"/>
  <c r="BH69" i="20"/>
  <c r="BG69" i="20"/>
  <c r="BG83" i="20"/>
  <c r="BF83" i="20"/>
  <c r="BD83" i="20"/>
  <c r="BH83" i="20"/>
  <c r="BG54" i="20"/>
  <c r="BF54" i="20"/>
  <c r="BD54" i="20"/>
  <c r="BH54" i="20"/>
  <c r="BG94" i="20"/>
  <c r="BF94" i="20"/>
  <c r="BD94" i="20"/>
  <c r="BH94" i="20"/>
  <c r="BH126" i="20"/>
  <c r="BG126" i="20"/>
  <c r="BG117" i="20"/>
  <c r="BF117" i="20"/>
  <c r="BD117" i="20"/>
  <c r="BH117" i="20"/>
  <c r="AI109" i="16"/>
  <c r="AH109" i="16"/>
  <c r="AJ109" i="16"/>
  <c r="AK109" i="16"/>
  <c r="BG129" i="20"/>
  <c r="BH129" i="20"/>
  <c r="AI30" i="16"/>
  <c r="AJ30" i="16"/>
  <c r="AK30" i="16"/>
  <c r="AI112" i="16"/>
  <c r="AH112" i="16"/>
  <c r="AJ112" i="16"/>
  <c r="AK112" i="16"/>
  <c r="AI22" i="16"/>
  <c r="AJ22" i="16"/>
  <c r="AK22" i="16"/>
  <c r="AO76" i="19"/>
  <c r="AN76" i="19"/>
  <c r="AP76" i="19"/>
  <c r="AQ76" i="19"/>
  <c r="AP48" i="19"/>
  <c r="AO48" i="19"/>
  <c r="AN48" i="19"/>
  <c r="AQ48" i="19"/>
  <c r="AO125" i="19"/>
  <c r="AN125" i="19"/>
  <c r="AP125" i="19"/>
  <c r="AQ125" i="19"/>
  <c r="AO119" i="19"/>
  <c r="AP119" i="19"/>
  <c r="AQ119" i="19"/>
  <c r="AO93" i="19"/>
  <c r="AN93" i="19"/>
  <c r="AP93" i="19"/>
  <c r="AQ93" i="19"/>
  <c r="BH37" i="19"/>
  <c r="BG37" i="19"/>
  <c r="BF37" i="19"/>
  <c r="BD37" i="19"/>
  <c r="AO104" i="19"/>
  <c r="AP104" i="19"/>
  <c r="AQ104" i="19"/>
  <c r="BG61" i="19"/>
  <c r="BF61" i="19"/>
  <c r="BD61" i="19"/>
  <c r="BH61" i="19"/>
  <c r="BG81" i="19"/>
  <c r="BF81" i="19"/>
  <c r="BD81" i="19"/>
  <c r="BH81" i="19"/>
  <c r="BH122" i="19"/>
  <c r="BG122" i="19"/>
  <c r="AO68" i="18"/>
  <c r="AN68" i="18"/>
  <c r="AP68" i="18"/>
  <c r="AQ68" i="18"/>
  <c r="AO76" i="18"/>
  <c r="AP76" i="18"/>
  <c r="AQ76" i="18"/>
  <c r="AO84" i="18"/>
  <c r="AN84" i="18"/>
  <c r="AP84" i="18"/>
  <c r="AQ84" i="18"/>
  <c r="AO107" i="18"/>
  <c r="AP107" i="18"/>
  <c r="AQ107" i="18"/>
  <c r="BH7" i="20"/>
  <c r="BG7" i="20"/>
  <c r="AO123" i="20"/>
  <c r="AN123" i="20"/>
  <c r="AP123" i="20"/>
  <c r="AQ123" i="20"/>
  <c r="BG99" i="20"/>
  <c r="BH99" i="20"/>
  <c r="BG139" i="20"/>
  <c r="BH139" i="20"/>
  <c r="AO124" i="19"/>
  <c r="AP124" i="19"/>
  <c r="AQ124" i="19"/>
  <c r="AP38" i="20"/>
  <c r="AO38" i="20"/>
  <c r="AQ38" i="20"/>
  <c r="AO75" i="20"/>
  <c r="AP75" i="20"/>
  <c r="AQ75" i="20"/>
  <c r="AP56" i="20"/>
  <c r="AO56" i="20"/>
  <c r="AQ56" i="20"/>
  <c r="AP27" i="20"/>
  <c r="AO27" i="20"/>
  <c r="AN27" i="20"/>
  <c r="AQ27" i="20"/>
  <c r="AP48" i="20"/>
  <c r="AO48" i="20"/>
  <c r="AQ48" i="20"/>
  <c r="AO65" i="20"/>
  <c r="AP65" i="20"/>
  <c r="AQ65" i="20"/>
  <c r="AO78" i="20"/>
  <c r="AN78" i="20"/>
  <c r="AP78" i="20"/>
  <c r="AQ78" i="20"/>
  <c r="AO83" i="20"/>
  <c r="AP83" i="20"/>
  <c r="AQ83" i="20"/>
  <c r="AO115" i="20"/>
  <c r="AN115" i="20"/>
  <c r="AP115" i="20"/>
  <c r="AQ115" i="20"/>
  <c r="AO116" i="20"/>
  <c r="AP116" i="20"/>
  <c r="AQ116" i="20"/>
  <c r="BG46" i="20"/>
  <c r="BF46" i="20"/>
  <c r="BD46" i="20"/>
  <c r="BH46" i="20"/>
  <c r="BG23" i="20"/>
  <c r="BF23" i="20"/>
  <c r="BD23" i="20"/>
  <c r="BH23" i="20"/>
  <c r="BH57" i="20"/>
  <c r="BG57" i="20"/>
  <c r="BG107" i="20"/>
  <c r="BF107" i="20"/>
  <c r="BD107" i="20"/>
  <c r="BH107" i="20"/>
  <c r="BH106" i="20"/>
  <c r="BG106" i="20"/>
  <c r="BG102" i="20"/>
  <c r="BF102" i="20"/>
  <c r="BD102" i="20"/>
  <c r="BH102" i="20"/>
  <c r="BH114" i="20"/>
  <c r="BG114" i="20"/>
  <c r="BG155" i="20"/>
  <c r="BF155" i="20"/>
  <c r="BD155" i="20"/>
  <c r="BH155" i="20"/>
  <c r="BH118" i="20"/>
  <c r="BG118" i="20"/>
  <c r="AI62" i="16"/>
  <c r="AH62" i="16"/>
  <c r="AJ62" i="16"/>
  <c r="AK62" i="16"/>
  <c r="AJ53" i="16"/>
  <c r="AI53" i="16"/>
  <c r="AH53" i="16"/>
  <c r="AK53" i="16"/>
  <c r="AI125" i="16"/>
  <c r="AH125" i="16"/>
  <c r="AJ125" i="16"/>
  <c r="AK125" i="16"/>
  <c r="AJ101" i="16"/>
  <c r="AI101" i="16"/>
  <c r="AH101" i="16"/>
  <c r="AK101" i="16"/>
  <c r="AI45" i="16"/>
  <c r="AH45" i="16"/>
  <c r="AJ45" i="16"/>
  <c r="AK45" i="16"/>
  <c r="AJ43" i="16"/>
  <c r="AI43" i="16"/>
  <c r="AH43" i="16"/>
  <c r="AK43" i="16"/>
  <c r="BG8" i="19"/>
  <c r="BF8" i="19"/>
  <c r="BD8" i="19"/>
  <c r="BH8" i="19"/>
  <c r="AO111" i="19"/>
  <c r="AN111" i="19"/>
  <c r="AP111" i="19"/>
  <c r="AQ111" i="19"/>
  <c r="AO73" i="19"/>
  <c r="AP73" i="19"/>
  <c r="AQ73" i="19"/>
  <c r="AO77" i="19"/>
  <c r="AN77" i="19"/>
  <c r="AP77" i="19"/>
  <c r="AQ77" i="19"/>
  <c r="AO101" i="19"/>
  <c r="AP101" i="19"/>
  <c r="AQ101" i="19"/>
  <c r="AO39" i="19"/>
  <c r="AN39" i="19"/>
  <c r="AP39" i="19"/>
  <c r="AQ39" i="19"/>
  <c r="AP51" i="19"/>
  <c r="AO51" i="19"/>
  <c r="AN51" i="19"/>
  <c r="AQ51" i="19"/>
  <c r="AO72" i="19"/>
  <c r="AN72" i="19"/>
  <c r="AP72" i="19"/>
  <c r="AQ72" i="19"/>
  <c r="BH13" i="19"/>
  <c r="BG13" i="19"/>
  <c r="BF13" i="19"/>
  <c r="BD13" i="19"/>
  <c r="AO112" i="19"/>
  <c r="AP112" i="19"/>
  <c r="AQ112" i="19"/>
  <c r="AO116" i="19"/>
  <c r="AN116" i="19"/>
  <c r="AP116" i="19"/>
  <c r="AQ116" i="19"/>
  <c r="BH32" i="19"/>
  <c r="BG32" i="19"/>
  <c r="BF32" i="19"/>
  <c r="BD32" i="19"/>
  <c r="AO96" i="19"/>
  <c r="AP96" i="19"/>
  <c r="AQ96" i="19"/>
  <c r="BG52" i="19"/>
  <c r="BF52" i="19"/>
  <c r="BD52" i="19"/>
  <c r="BH52" i="19"/>
  <c r="BG85" i="19"/>
  <c r="BF85" i="19"/>
  <c r="BD85" i="19"/>
  <c r="BH85" i="19"/>
  <c r="BH34" i="19"/>
  <c r="BG34" i="19"/>
  <c r="BG126" i="19"/>
  <c r="BF126" i="19"/>
  <c r="BD126" i="19"/>
  <c r="BH126" i="19"/>
  <c r="BG146" i="19"/>
  <c r="BF146" i="19"/>
  <c r="BD146" i="19"/>
  <c r="BH146" i="19"/>
  <c r="BH96" i="19"/>
  <c r="BG96" i="19"/>
  <c r="BG112" i="19"/>
  <c r="BF112" i="19"/>
  <c r="BD112" i="19"/>
  <c r="BH112" i="19"/>
  <c r="BH142" i="19"/>
  <c r="BG142" i="19"/>
  <c r="AO88" i="18"/>
  <c r="AN88" i="18"/>
  <c r="AP88" i="18"/>
  <c r="AQ88" i="18"/>
  <c r="AO102" i="18"/>
  <c r="AP102" i="18"/>
  <c r="AQ102" i="18"/>
  <c r="BQ3" i="20"/>
  <c r="BP3" i="20"/>
  <c r="BO3" i="20"/>
  <c r="BN3" i="20"/>
  <c r="BM3" i="20"/>
  <c r="BL3" i="20"/>
  <c r="BK3" i="20"/>
  <c r="BJ3" i="20"/>
  <c r="BI3" i="20"/>
  <c r="I47" i="20"/>
  <c r="AP94" i="20"/>
  <c r="AO94" i="20"/>
  <c r="AQ94" i="20"/>
  <c r="AP69" i="20"/>
  <c r="AO69" i="20"/>
  <c r="AN69" i="20"/>
  <c r="AQ69" i="20"/>
  <c r="AT65" i="16"/>
  <c r="AS65" i="16"/>
  <c r="AR65" i="16"/>
  <c r="AQ65" i="16"/>
  <c r="AP65" i="16"/>
  <c r="AO65" i="16"/>
  <c r="AN65" i="16"/>
  <c r="AM65" i="16"/>
  <c r="AL65" i="16"/>
  <c r="BQ6" i="19"/>
  <c r="BP6" i="19"/>
  <c r="BO6" i="19"/>
  <c r="BN6" i="19"/>
  <c r="BM6" i="19"/>
  <c r="BL6" i="19"/>
  <c r="BK6" i="19"/>
  <c r="BJ6" i="19"/>
  <c r="BI6" i="19"/>
  <c r="AO115" i="19"/>
  <c r="AN115" i="19"/>
  <c r="AP115" i="19"/>
  <c r="AQ115" i="19"/>
  <c r="AP94" i="19"/>
  <c r="AO94" i="19"/>
  <c r="AN94" i="19"/>
  <c r="AQ94" i="19"/>
  <c r="BH90" i="19"/>
  <c r="BG90" i="19"/>
  <c r="BH48" i="19"/>
  <c r="BG48" i="19"/>
  <c r="BG128" i="19"/>
  <c r="BF128" i="19"/>
  <c r="BD128" i="19"/>
  <c r="BH128" i="19"/>
  <c r="BH150" i="19"/>
  <c r="BG150" i="19"/>
  <c r="BG86" i="19"/>
  <c r="BF86" i="19"/>
  <c r="BD86" i="19"/>
  <c r="BH86" i="19"/>
  <c r="BG154" i="19"/>
  <c r="BF154" i="19"/>
  <c r="BD154" i="19"/>
  <c r="BH154" i="19"/>
  <c r="AG32" i="18"/>
  <c r="AO85" i="18"/>
  <c r="AP85" i="18"/>
  <c r="AQ85" i="18"/>
  <c r="AO67" i="18"/>
  <c r="AN67" i="18"/>
  <c r="AP67" i="18"/>
  <c r="AQ67" i="18"/>
  <c r="AO72" i="18"/>
  <c r="AP72" i="18"/>
  <c r="AQ72" i="18"/>
  <c r="BG17" i="18"/>
  <c r="BH17" i="18"/>
  <c r="AO91" i="18"/>
  <c r="AP91" i="18"/>
  <c r="AQ91" i="18"/>
  <c r="BG24" i="18"/>
  <c r="BF24" i="18"/>
  <c r="BD24" i="18"/>
  <c r="BH24" i="18"/>
  <c r="BG9" i="18"/>
  <c r="BF9" i="18"/>
  <c r="BD9" i="18"/>
  <c r="BH9" i="18"/>
  <c r="AO111" i="18"/>
  <c r="AN111" i="18"/>
  <c r="AP111" i="18"/>
  <c r="AQ111" i="18"/>
  <c r="BG72" i="18"/>
  <c r="BH72" i="18"/>
  <c r="BG115" i="18"/>
  <c r="BH115" i="18"/>
  <c r="BG28" i="18"/>
  <c r="BH28" i="18"/>
  <c r="BA152" i="16"/>
  <c r="BB152" i="16"/>
  <c r="BA143" i="16"/>
  <c r="BB143" i="16"/>
  <c r="BA112" i="16"/>
  <c r="BB112" i="16"/>
  <c r="BB48" i="16"/>
  <c r="BA48" i="16"/>
  <c r="AZ48" i="16"/>
  <c r="AX48" i="16"/>
  <c r="BA61" i="16"/>
  <c r="BB61" i="16"/>
  <c r="BA54" i="16"/>
  <c r="BB54" i="16"/>
  <c r="BB77" i="16"/>
  <c r="BA77" i="16"/>
  <c r="AZ77" i="16"/>
  <c r="AX77" i="16"/>
  <c r="AZ37" i="20"/>
  <c r="AY37" i="20"/>
  <c r="AX37" i="20"/>
  <c r="AW37" i="20"/>
  <c r="AV37" i="20"/>
  <c r="AU37" i="20"/>
  <c r="AT37" i="20"/>
  <c r="AS37" i="20"/>
  <c r="AR37" i="20"/>
  <c r="AZ33" i="20"/>
  <c r="AY33" i="20"/>
  <c r="AX33" i="20"/>
  <c r="AW33" i="20"/>
  <c r="AV33" i="20"/>
  <c r="AU33" i="20"/>
  <c r="AT33" i="20"/>
  <c r="AS33" i="20"/>
  <c r="AR33" i="20"/>
  <c r="K67" i="20"/>
  <c r="AZ55" i="20"/>
  <c r="AY55" i="20"/>
  <c r="AX55" i="20"/>
  <c r="AW55" i="20"/>
  <c r="AV55" i="20"/>
  <c r="AU55" i="20"/>
  <c r="AT55" i="20"/>
  <c r="AS55" i="20"/>
  <c r="AR55" i="20"/>
  <c r="H24" i="20"/>
  <c r="AO89" i="20"/>
  <c r="AP89" i="20"/>
  <c r="AQ89" i="20"/>
  <c r="AN73" i="20"/>
  <c r="BH49" i="20"/>
  <c r="BG49" i="20"/>
  <c r="BF49" i="20"/>
  <c r="BD49" i="20"/>
  <c r="BG141" i="20"/>
  <c r="BH141" i="20"/>
  <c r="P129" i="16"/>
  <c r="P121" i="16"/>
  <c r="P122" i="16"/>
  <c r="P123" i="16"/>
  <c r="P124" i="16"/>
  <c r="P125" i="16"/>
  <c r="P126" i="16"/>
  <c r="P127" i="16"/>
  <c r="P128" i="16"/>
  <c r="R128" i="16" s="1"/>
  <c r="P120" i="16"/>
  <c r="P26" i="16"/>
  <c r="P34" i="16"/>
  <c r="P42" i="16"/>
  <c r="P50" i="16"/>
  <c r="P58" i="16"/>
  <c r="P66" i="16"/>
  <c r="P74" i="16"/>
  <c r="P82" i="16"/>
  <c r="P90" i="16"/>
  <c r="P98" i="16"/>
  <c r="P106" i="16"/>
  <c r="P114" i="16"/>
  <c r="P27" i="16"/>
  <c r="P35" i="16"/>
  <c r="P43" i="16"/>
  <c r="P51" i="16"/>
  <c r="P59" i="16"/>
  <c r="P67" i="16"/>
  <c r="P75" i="16"/>
  <c r="P83" i="16"/>
  <c r="P91" i="16"/>
  <c r="P99" i="16"/>
  <c r="P107" i="16"/>
  <c r="P115" i="16"/>
  <c r="R115" i="16"/>
  <c r="P28" i="16"/>
  <c r="P36" i="16"/>
  <c r="P44" i="16"/>
  <c r="P52" i="16"/>
  <c r="P60" i="16"/>
  <c r="P68" i="16"/>
  <c r="P76" i="16"/>
  <c r="P84" i="16"/>
  <c r="AF84" i="16" s="1"/>
  <c r="P92" i="16"/>
  <c r="P100" i="16"/>
  <c r="R100" i="16" s="1"/>
  <c r="P108" i="16"/>
  <c r="P116" i="16"/>
  <c r="R116" i="16" s="1"/>
  <c r="P29" i="16"/>
  <c r="P37" i="16"/>
  <c r="P45" i="16"/>
  <c r="P53" i="16"/>
  <c r="P61" i="16"/>
  <c r="P69" i="16"/>
  <c r="P77" i="16"/>
  <c r="P85" i="16"/>
  <c r="P93" i="16"/>
  <c r="R93" i="16" s="1"/>
  <c r="P101" i="16"/>
  <c r="P109" i="16"/>
  <c r="P117" i="16"/>
  <c r="P22" i="16"/>
  <c r="P30" i="16"/>
  <c r="P38" i="16"/>
  <c r="P46" i="16"/>
  <c r="P54" i="16"/>
  <c r="AF54" i="16" s="1"/>
  <c r="P62" i="16"/>
  <c r="P70" i="16"/>
  <c r="P78" i="16"/>
  <c r="P86" i="16"/>
  <c r="P94" i="16"/>
  <c r="P102" i="16"/>
  <c r="P110" i="16"/>
  <c r="P118" i="16"/>
  <c r="AF118" i="16" s="1"/>
  <c r="P23" i="16"/>
  <c r="P31" i="16"/>
  <c r="P39" i="16"/>
  <c r="P47" i="16"/>
  <c r="P55" i="16"/>
  <c r="P63" i="16"/>
  <c r="P71" i="16"/>
  <c r="P79" i="16"/>
  <c r="R79" i="16" s="1"/>
  <c r="P87" i="16"/>
  <c r="P95" i="16"/>
  <c r="P103" i="16"/>
  <c r="P111" i="16"/>
  <c r="P119" i="16"/>
  <c r="P24" i="16"/>
  <c r="P32" i="16"/>
  <c r="P40" i="16"/>
  <c r="R40" i="16" s="1"/>
  <c r="P48" i="16"/>
  <c r="R48" i="16" s="1"/>
  <c r="P56" i="16"/>
  <c r="P64" i="16"/>
  <c r="P72" i="16"/>
  <c r="P80" i="16"/>
  <c r="P88" i="16"/>
  <c r="P96" i="16"/>
  <c r="R96" i="16" s="1"/>
  <c r="P104" i="16"/>
  <c r="R104" i="16" s="1"/>
  <c r="P112" i="16"/>
  <c r="AC112" i="16" s="1"/>
  <c r="P21" i="16"/>
  <c r="P25" i="16"/>
  <c r="P33" i="16"/>
  <c r="P41" i="16"/>
  <c r="P49" i="16"/>
  <c r="P57" i="16"/>
  <c r="P65" i="16"/>
  <c r="P73" i="16"/>
  <c r="P81" i="16"/>
  <c r="P89" i="16"/>
  <c r="P97" i="16"/>
  <c r="P105" i="16"/>
  <c r="P113" i="16"/>
  <c r="AT121" i="16"/>
  <c r="AS121" i="16"/>
  <c r="AR121" i="16"/>
  <c r="AQ121" i="16"/>
  <c r="AP121" i="16"/>
  <c r="AO121" i="16"/>
  <c r="AN121" i="16"/>
  <c r="AM121" i="16"/>
  <c r="AL121" i="16"/>
  <c r="AT66" i="16"/>
  <c r="AS66" i="16"/>
  <c r="AR66" i="16"/>
  <c r="AQ66" i="16"/>
  <c r="AP66" i="16"/>
  <c r="AO66" i="16"/>
  <c r="AN66" i="16"/>
  <c r="AM66" i="16"/>
  <c r="AL66" i="16"/>
  <c r="AT74" i="16"/>
  <c r="AS74" i="16"/>
  <c r="AR74" i="16"/>
  <c r="AQ74" i="16"/>
  <c r="AP74" i="16"/>
  <c r="AO74" i="16"/>
  <c r="AN74" i="16"/>
  <c r="AM74" i="16"/>
  <c r="AL74" i="16"/>
  <c r="AT82" i="16"/>
  <c r="AS82" i="16"/>
  <c r="AR82" i="16"/>
  <c r="AQ82" i="16"/>
  <c r="AP82" i="16"/>
  <c r="AO82" i="16"/>
  <c r="AN82" i="16"/>
  <c r="AM82" i="16"/>
  <c r="AL82" i="16"/>
  <c r="AT90" i="16"/>
  <c r="AS90" i="16"/>
  <c r="AR90" i="16"/>
  <c r="AQ90" i="16"/>
  <c r="AP90" i="16"/>
  <c r="AO90" i="16"/>
  <c r="AN90" i="16"/>
  <c r="AM90" i="16"/>
  <c r="AL90" i="16"/>
  <c r="AS116" i="16"/>
  <c r="AR116" i="16"/>
  <c r="AQ116" i="16"/>
  <c r="AP116" i="16"/>
  <c r="AO116" i="16"/>
  <c r="AN116" i="16"/>
  <c r="AM116" i="16"/>
  <c r="AL116" i="16"/>
  <c r="AT116" i="16"/>
  <c r="AI25" i="16"/>
  <c r="AH25" i="16"/>
  <c r="AJ25" i="16"/>
  <c r="AK25" i="16"/>
  <c r="BQ7" i="19"/>
  <c r="BP7" i="19"/>
  <c r="BO7" i="19"/>
  <c r="BN7" i="19"/>
  <c r="BM7" i="19"/>
  <c r="BL7" i="19"/>
  <c r="BK7" i="19"/>
  <c r="BJ7" i="19"/>
  <c r="BI7" i="19"/>
  <c r="AJ35" i="16"/>
  <c r="AI35" i="16"/>
  <c r="AK35" i="16"/>
  <c r="AZ122" i="19"/>
  <c r="AY122" i="19"/>
  <c r="AX122" i="19"/>
  <c r="AW122" i="19"/>
  <c r="AV122" i="19"/>
  <c r="AU122" i="19"/>
  <c r="AT122" i="19"/>
  <c r="AS122" i="19"/>
  <c r="AR122" i="19"/>
  <c r="AK49" i="19"/>
  <c r="AH49" i="19"/>
  <c r="AL49" i="19"/>
  <c r="I49" i="19"/>
  <c r="AM49" i="19"/>
  <c r="AI49" i="19"/>
  <c r="AJ49" i="19"/>
  <c r="AZ35" i="19"/>
  <c r="AY35" i="19"/>
  <c r="AX35" i="19"/>
  <c r="AW35" i="19"/>
  <c r="AV35" i="19"/>
  <c r="AU35" i="19"/>
  <c r="AT35" i="19"/>
  <c r="AS35" i="19"/>
  <c r="AR35" i="19"/>
  <c r="AG78" i="19"/>
  <c r="AH78" i="19"/>
  <c r="BG49" i="19"/>
  <c r="BF49" i="19"/>
  <c r="BD49" i="19"/>
  <c r="BH49" i="19"/>
  <c r="BH103" i="19"/>
  <c r="BG103" i="19"/>
  <c r="BH107" i="19"/>
  <c r="BG107" i="19"/>
  <c r="BG117" i="19"/>
  <c r="BF117" i="19"/>
  <c r="BD117" i="19"/>
  <c r="BH117" i="19"/>
  <c r="BG119" i="19"/>
  <c r="BF119" i="19"/>
  <c r="BD119" i="19"/>
  <c r="BH119" i="19"/>
  <c r="BG153" i="19"/>
  <c r="BF153" i="19"/>
  <c r="BD153" i="19"/>
  <c r="BH153" i="19"/>
  <c r="AO37" i="18"/>
  <c r="AN37" i="18"/>
  <c r="AP37" i="18"/>
  <c r="AQ37" i="18"/>
  <c r="AO52" i="18"/>
  <c r="AP52" i="18"/>
  <c r="AQ52" i="18"/>
  <c r="AO61" i="18"/>
  <c r="AN61" i="18"/>
  <c r="AP61" i="18"/>
  <c r="AQ61" i="18"/>
  <c r="AO53" i="18"/>
  <c r="AP53" i="18"/>
  <c r="AQ53" i="18"/>
  <c r="AO70" i="18"/>
  <c r="AN70" i="18"/>
  <c r="AP70" i="18"/>
  <c r="AQ70" i="18"/>
  <c r="AO86" i="18"/>
  <c r="AP86" i="18"/>
  <c r="AQ86" i="18"/>
  <c r="AO114" i="18"/>
  <c r="AN114" i="18"/>
  <c r="AP114" i="18"/>
  <c r="AQ114" i="18"/>
  <c r="AP115" i="18"/>
  <c r="AO115" i="18"/>
  <c r="AN115" i="18"/>
  <c r="AQ115" i="18"/>
  <c r="BH78" i="18"/>
  <c r="BG78" i="18"/>
  <c r="AO94" i="18"/>
  <c r="AN94" i="18"/>
  <c r="AP94" i="18"/>
  <c r="AQ94" i="18"/>
  <c r="BG13" i="18"/>
  <c r="BH13" i="18"/>
  <c r="AO108" i="18"/>
  <c r="AP108" i="18"/>
  <c r="AQ108" i="18"/>
  <c r="AP118" i="18"/>
  <c r="AO118" i="18"/>
  <c r="AQ118" i="18"/>
  <c r="BG25" i="18"/>
  <c r="BH25" i="18"/>
  <c r="BG132" i="18"/>
  <c r="BH132" i="18"/>
  <c r="BH75" i="18"/>
  <c r="BG75" i="18"/>
  <c r="BF75" i="18"/>
  <c r="BD75" i="18"/>
  <c r="BG121" i="18"/>
  <c r="BH121" i="18"/>
  <c r="BG89" i="18"/>
  <c r="BH89" i="18"/>
  <c r="BG122" i="18"/>
  <c r="BH122" i="18"/>
  <c r="BG94" i="18"/>
  <c r="BH94" i="18"/>
  <c r="BG118" i="18"/>
  <c r="BH118" i="18"/>
  <c r="BH74" i="18"/>
  <c r="BG74" i="18"/>
  <c r="BF74" i="18"/>
  <c r="BD74" i="18"/>
  <c r="BA160" i="16"/>
  <c r="BB160" i="16"/>
  <c r="BB101" i="16"/>
  <c r="BA101" i="16"/>
  <c r="AZ101" i="16"/>
  <c r="AX101" i="16"/>
  <c r="BA132" i="16"/>
  <c r="BB132" i="16"/>
  <c r="BA150" i="16"/>
  <c r="BB150" i="16"/>
  <c r="BA102" i="16"/>
  <c r="BB102" i="16"/>
  <c r="BA75" i="16"/>
  <c r="BB75" i="16"/>
  <c r="BB47" i="16"/>
  <c r="BA47" i="16"/>
  <c r="AZ47" i="16"/>
  <c r="AX47" i="16"/>
  <c r="BA49" i="16"/>
  <c r="BB49" i="16"/>
  <c r="BB138" i="16"/>
  <c r="BA138" i="16"/>
  <c r="AZ138" i="16"/>
  <c r="AX138" i="16"/>
  <c r="BA50" i="16"/>
  <c r="BB50" i="16"/>
  <c r="BA53" i="16"/>
  <c r="BB53" i="16"/>
  <c r="BB43" i="16"/>
  <c r="BA43" i="16"/>
  <c r="AZ43" i="16"/>
  <c r="AX43" i="16"/>
  <c r="BB25" i="16"/>
  <c r="BA25" i="16"/>
  <c r="AZ25" i="16"/>
  <c r="AX25" i="16"/>
  <c r="BB91" i="16"/>
  <c r="BA91" i="16"/>
  <c r="AZ91" i="16"/>
  <c r="AX91" i="16"/>
  <c r="BB22" i="16"/>
  <c r="BA22" i="16"/>
  <c r="AZ22" i="16"/>
  <c r="AX22" i="16"/>
  <c r="K129" i="20"/>
  <c r="AZ67" i="20"/>
  <c r="AY67" i="20"/>
  <c r="AX67" i="20"/>
  <c r="AW67" i="20"/>
  <c r="AV67" i="20"/>
  <c r="AU67" i="20"/>
  <c r="AT67" i="20"/>
  <c r="AS67" i="20"/>
  <c r="AR67" i="20"/>
  <c r="AF21" i="20"/>
  <c r="G21" i="20"/>
  <c r="BA21" i="20"/>
  <c r="D15" i="20"/>
  <c r="C19" i="20"/>
  <c r="AP118" i="20"/>
  <c r="AO118" i="20"/>
  <c r="AN118" i="20"/>
  <c r="AQ118" i="20"/>
  <c r="BG153" i="20"/>
  <c r="BF153" i="20"/>
  <c r="BD153" i="20"/>
  <c r="BH153" i="20"/>
  <c r="BG157" i="20"/>
  <c r="BF157" i="20"/>
  <c r="BD157" i="20"/>
  <c r="BH157" i="20"/>
  <c r="AT73" i="16"/>
  <c r="AS73" i="16"/>
  <c r="AR73" i="16"/>
  <c r="AQ73" i="16"/>
  <c r="AP73" i="16"/>
  <c r="AO73" i="16"/>
  <c r="AN73" i="16"/>
  <c r="AM73" i="16"/>
  <c r="AL73" i="16"/>
  <c r="AB122" i="16"/>
  <c r="X122" i="16"/>
  <c r="AA122" i="16"/>
  <c r="AG49" i="19"/>
  <c r="AO83" i="19"/>
  <c r="AN83" i="19"/>
  <c r="AP83" i="19"/>
  <c r="AQ83" i="19"/>
  <c r="BG73" i="19"/>
  <c r="BH73" i="19"/>
  <c r="BG152" i="19"/>
  <c r="BH152" i="19"/>
  <c r="BG106" i="19"/>
  <c r="BH106" i="19"/>
  <c r="BG125" i="19"/>
  <c r="BH125" i="19"/>
  <c r="BG131" i="19"/>
  <c r="BH131" i="19"/>
  <c r="AO50" i="18"/>
  <c r="AP50" i="18"/>
  <c r="AQ50" i="18"/>
  <c r="AO83" i="18"/>
  <c r="AN83" i="18"/>
  <c r="AP83" i="18"/>
  <c r="AQ83" i="18"/>
  <c r="AO48" i="18"/>
  <c r="AP48" i="18"/>
  <c r="AQ48" i="18"/>
  <c r="AO96" i="18"/>
  <c r="AN96" i="18"/>
  <c r="AP96" i="18"/>
  <c r="AQ96" i="18"/>
  <c r="BH5" i="18"/>
  <c r="BG5" i="18"/>
  <c r="BF5" i="18"/>
  <c r="BD5" i="18"/>
  <c r="AO113" i="18"/>
  <c r="AP113" i="18"/>
  <c r="AQ113" i="18"/>
  <c r="BH46" i="18"/>
  <c r="BG46" i="18"/>
  <c r="BG131" i="18"/>
  <c r="BF131" i="18"/>
  <c r="BD131" i="18"/>
  <c r="BH131" i="18"/>
  <c r="BG60" i="18"/>
  <c r="BF60" i="18"/>
  <c r="BD60" i="18"/>
  <c r="BH60" i="18"/>
  <c r="BG143" i="18"/>
  <c r="BF143" i="18"/>
  <c r="BD143" i="18"/>
  <c r="BH143" i="18"/>
  <c r="BG97" i="18"/>
  <c r="BF97" i="18"/>
  <c r="BD97" i="18"/>
  <c r="BH97" i="18"/>
  <c r="BH150" i="18"/>
  <c r="BG150" i="18"/>
  <c r="BB109" i="16"/>
  <c r="BA109" i="16"/>
  <c r="BA127" i="16"/>
  <c r="AZ127" i="16"/>
  <c r="AX127" i="16"/>
  <c r="BB127" i="16"/>
  <c r="BA59" i="16"/>
  <c r="AZ59" i="16"/>
  <c r="AX59" i="16"/>
  <c r="BB59" i="16"/>
  <c r="BB16" i="16"/>
  <c r="BA16" i="16"/>
  <c r="BB64" i="16"/>
  <c r="BA64" i="16"/>
  <c r="BB11" i="16"/>
  <c r="BA11" i="16"/>
  <c r="P129" i="20"/>
  <c r="R129" i="20"/>
  <c r="P23" i="20"/>
  <c r="P31" i="20"/>
  <c r="P39" i="20"/>
  <c r="P21" i="20"/>
  <c r="AL21" i="20" s="1"/>
  <c r="P26" i="20"/>
  <c r="P30" i="20"/>
  <c r="P47" i="20"/>
  <c r="AL47" i="20" s="1"/>
  <c r="R47" i="20"/>
  <c r="P22" i="20"/>
  <c r="P24" i="20"/>
  <c r="AL24" i="20" s="1"/>
  <c r="AI24" i="20"/>
  <c r="P28" i="20"/>
  <c r="R28" i="20" s="1"/>
  <c r="P34" i="20"/>
  <c r="P36" i="20"/>
  <c r="P41" i="20"/>
  <c r="P32" i="20"/>
  <c r="R32" i="20" s="1"/>
  <c r="P40" i="20"/>
  <c r="P49" i="20"/>
  <c r="P57" i="20"/>
  <c r="P65" i="20"/>
  <c r="AL65" i="20" s="1"/>
  <c r="P73" i="20"/>
  <c r="P44" i="20"/>
  <c r="P50" i="20"/>
  <c r="P58" i="20"/>
  <c r="AI58" i="20" s="1"/>
  <c r="P66" i="20"/>
  <c r="P38" i="20"/>
  <c r="P51" i="20"/>
  <c r="R51" i="20"/>
  <c r="P29" i="20"/>
  <c r="P35" i="20"/>
  <c r="P25" i="20"/>
  <c r="P27" i="20"/>
  <c r="AL27" i="20" s="1"/>
  <c r="P33" i="20"/>
  <c r="R33" i="20" s="1"/>
  <c r="P37" i="20"/>
  <c r="R37" i="20" s="1"/>
  <c r="P53" i="20"/>
  <c r="P61" i="20"/>
  <c r="P69" i="20"/>
  <c r="P77" i="20"/>
  <c r="P42" i="20"/>
  <c r="P46" i="20"/>
  <c r="P54" i="20"/>
  <c r="P62" i="20"/>
  <c r="AL62" i="20" s="1"/>
  <c r="P70" i="20"/>
  <c r="P71" i="20"/>
  <c r="P72" i="20"/>
  <c r="P74" i="20"/>
  <c r="P78" i="20"/>
  <c r="P83" i="20"/>
  <c r="P91" i="20"/>
  <c r="P59" i="20"/>
  <c r="AL59" i="20" s="1"/>
  <c r="P64" i="20"/>
  <c r="P85" i="20"/>
  <c r="P93" i="20"/>
  <c r="P101" i="20"/>
  <c r="P43" i="20"/>
  <c r="R43" i="20" s="1"/>
  <c r="P45" i="20"/>
  <c r="R45" i="20" s="1"/>
  <c r="P52" i="20"/>
  <c r="P63" i="20"/>
  <c r="R63" i="20" s="1"/>
  <c r="P68" i="20"/>
  <c r="P86" i="20"/>
  <c r="P94" i="20"/>
  <c r="R94" i="20" s="1"/>
  <c r="P102" i="20"/>
  <c r="P110" i="20"/>
  <c r="AL110" i="20" s="1"/>
  <c r="P48" i="20"/>
  <c r="P75" i="20"/>
  <c r="P79" i="20"/>
  <c r="P87" i="20"/>
  <c r="P95" i="20"/>
  <c r="P56" i="20"/>
  <c r="AL56" i="20" s="1"/>
  <c r="P67" i="20"/>
  <c r="AL67" i="20"/>
  <c r="P80" i="20"/>
  <c r="P81" i="20"/>
  <c r="P89" i="20"/>
  <c r="P97" i="20"/>
  <c r="P105" i="20"/>
  <c r="P55" i="20"/>
  <c r="P60" i="20"/>
  <c r="AL60" i="20" s="1"/>
  <c r="P76" i="20"/>
  <c r="P82" i="20"/>
  <c r="AL82" i="20" s="1"/>
  <c r="P90" i="20"/>
  <c r="P98" i="20"/>
  <c r="P106" i="20"/>
  <c r="P114" i="20"/>
  <c r="P113" i="20"/>
  <c r="P122" i="20"/>
  <c r="AL122" i="20" s="1"/>
  <c r="P92" i="20"/>
  <c r="P100" i="20"/>
  <c r="R100" i="20" s="1"/>
  <c r="P109" i="20"/>
  <c r="P111" i="20"/>
  <c r="P123" i="20"/>
  <c r="P107" i="20"/>
  <c r="P115" i="20"/>
  <c r="P116" i="20"/>
  <c r="R116" i="20" s="1"/>
  <c r="P124" i="20"/>
  <c r="P88" i="20"/>
  <c r="AL88" i="20" s="1"/>
  <c r="P99" i="20"/>
  <c r="P104" i="20"/>
  <c r="P117" i="20"/>
  <c r="P125" i="20"/>
  <c r="P118" i="20"/>
  <c r="P126" i="20"/>
  <c r="AI126" i="20" s="1"/>
  <c r="P84" i="20"/>
  <c r="P103" i="20"/>
  <c r="AL103" i="20" s="1"/>
  <c r="P112" i="20"/>
  <c r="P119" i="20"/>
  <c r="P127" i="20"/>
  <c r="P108" i="20"/>
  <c r="P120" i="20"/>
  <c r="P128" i="20"/>
  <c r="R128" i="20" s="1"/>
  <c r="P96" i="20"/>
  <c r="P121" i="20"/>
  <c r="R121" i="20" s="1"/>
  <c r="AZ26" i="20"/>
  <c r="AY26" i="20"/>
  <c r="AX26" i="20"/>
  <c r="AW26" i="20"/>
  <c r="AV26" i="20"/>
  <c r="AU26" i="20"/>
  <c r="AT26" i="20"/>
  <c r="AS26" i="20"/>
  <c r="AR26" i="20"/>
  <c r="AZ30" i="20"/>
  <c r="AY30" i="20"/>
  <c r="AX30" i="20"/>
  <c r="AW30" i="20"/>
  <c r="AV30" i="20"/>
  <c r="AU30" i="20"/>
  <c r="AT30" i="20"/>
  <c r="AS30" i="20"/>
  <c r="AR30" i="20"/>
  <c r="I55" i="20"/>
  <c r="AL43" i="20"/>
  <c r="H43" i="20"/>
  <c r="AP101" i="20"/>
  <c r="AO101" i="20"/>
  <c r="AN101" i="20"/>
  <c r="AQ101" i="20"/>
  <c r="AN105" i="20"/>
  <c r="BH32" i="20"/>
  <c r="BG32" i="20"/>
  <c r="BF32" i="20"/>
  <c r="BD32" i="20"/>
  <c r="BH61" i="20"/>
  <c r="BG61" i="20"/>
  <c r="BF61" i="20"/>
  <c r="BD61" i="20"/>
  <c r="BG75" i="20"/>
  <c r="BH75" i="20"/>
  <c r="BG88" i="20"/>
  <c r="BH88" i="20"/>
  <c r="BF72" i="20"/>
  <c r="BD72" i="20"/>
  <c r="BF68" i="20"/>
  <c r="BD68" i="20"/>
  <c r="AT129" i="16"/>
  <c r="AS129" i="16"/>
  <c r="AR129" i="16"/>
  <c r="AQ129" i="16"/>
  <c r="AP129" i="16"/>
  <c r="AO129" i="16"/>
  <c r="AN129" i="16"/>
  <c r="AM129" i="16"/>
  <c r="AL129" i="16"/>
  <c r="AT120" i="16"/>
  <c r="AS120" i="16"/>
  <c r="AR120" i="16"/>
  <c r="AQ120" i="16"/>
  <c r="AP120" i="16"/>
  <c r="AO120" i="16"/>
  <c r="AN120" i="16"/>
  <c r="AM120" i="16"/>
  <c r="AL120" i="16"/>
  <c r="AT67" i="16"/>
  <c r="AS67" i="16"/>
  <c r="AR67" i="16"/>
  <c r="AQ67" i="16"/>
  <c r="AP67" i="16"/>
  <c r="AO67" i="16"/>
  <c r="AN67" i="16"/>
  <c r="AM67" i="16"/>
  <c r="AL67" i="16"/>
  <c r="AT75" i="16"/>
  <c r="AS75" i="16"/>
  <c r="AR75" i="16"/>
  <c r="AQ75" i="16"/>
  <c r="AP75" i="16"/>
  <c r="AO75" i="16"/>
  <c r="AN75" i="16"/>
  <c r="AM75" i="16"/>
  <c r="AL75" i="16"/>
  <c r="AT83" i="16"/>
  <c r="AS83" i="16"/>
  <c r="AR83" i="16"/>
  <c r="AQ83" i="16"/>
  <c r="AP83" i="16"/>
  <c r="AO83" i="16"/>
  <c r="AN83" i="16"/>
  <c r="AM83" i="16"/>
  <c r="AL83" i="16"/>
  <c r="AT91" i="16"/>
  <c r="AS91" i="16"/>
  <c r="AR91" i="16"/>
  <c r="AQ91" i="16"/>
  <c r="AP91" i="16"/>
  <c r="AO91" i="16"/>
  <c r="AN91" i="16"/>
  <c r="AM91" i="16"/>
  <c r="AL91" i="16"/>
  <c r="AC116" i="16"/>
  <c r="J116" i="16"/>
  <c r="AT96" i="16"/>
  <c r="AS96" i="16"/>
  <c r="AR96" i="16"/>
  <c r="AQ96" i="16"/>
  <c r="AP96" i="16"/>
  <c r="AO96" i="16"/>
  <c r="AN96" i="16"/>
  <c r="AM96" i="16"/>
  <c r="AL96" i="16"/>
  <c r="AJ44" i="16"/>
  <c r="AI44" i="16"/>
  <c r="AK44" i="16"/>
  <c r="AZ67" i="19"/>
  <c r="AY67" i="19"/>
  <c r="AX67" i="19"/>
  <c r="AW67" i="19"/>
  <c r="AV67" i="19"/>
  <c r="AU67" i="19"/>
  <c r="AT67" i="19"/>
  <c r="AS67" i="19"/>
  <c r="AR67" i="19"/>
  <c r="AO123" i="19"/>
  <c r="AN123" i="19"/>
  <c r="AP123" i="19"/>
  <c r="AQ123" i="19"/>
  <c r="AY63" i="19"/>
  <c r="AX63" i="19"/>
  <c r="AW63" i="19"/>
  <c r="AV63" i="19"/>
  <c r="AU63" i="19"/>
  <c r="AT63" i="19"/>
  <c r="AS63" i="19"/>
  <c r="AR63" i="19"/>
  <c r="AZ63" i="19"/>
  <c r="AZ55" i="19"/>
  <c r="AY55" i="19"/>
  <c r="AX55" i="19"/>
  <c r="AW55" i="19"/>
  <c r="AV55" i="19"/>
  <c r="AU55" i="19"/>
  <c r="AT55" i="19"/>
  <c r="AS55" i="19"/>
  <c r="AR55" i="19"/>
  <c r="BH29" i="19"/>
  <c r="BG29" i="19"/>
  <c r="BF29" i="19"/>
  <c r="BD29" i="19"/>
  <c r="BG58" i="19"/>
  <c r="BH58" i="19"/>
  <c r="BG100" i="19"/>
  <c r="BH100" i="19"/>
  <c r="R49" i="19"/>
  <c r="BH111" i="19"/>
  <c r="BG111" i="19"/>
  <c r="BG137" i="19"/>
  <c r="BF137" i="19"/>
  <c r="BD137" i="19"/>
  <c r="BH137" i="19"/>
  <c r="H33" i="18"/>
  <c r="AP116" i="18"/>
  <c r="AQ116" i="18"/>
  <c r="AO116" i="18"/>
  <c r="AO104" i="18"/>
  <c r="AN104" i="18"/>
  <c r="AP104" i="18"/>
  <c r="AQ104" i="18"/>
  <c r="BG32" i="18"/>
  <c r="BH32" i="18"/>
  <c r="BH22" i="18"/>
  <c r="BG22" i="18"/>
  <c r="BF22" i="18"/>
  <c r="BD22" i="18"/>
  <c r="BH86" i="18"/>
  <c r="BG86" i="18"/>
  <c r="BF86" i="18"/>
  <c r="BD86" i="18"/>
  <c r="AP119" i="18"/>
  <c r="AO119" i="18"/>
  <c r="AN119" i="18"/>
  <c r="AQ119" i="18"/>
  <c r="BG41" i="18"/>
  <c r="BF41" i="18"/>
  <c r="BD41" i="18"/>
  <c r="BH41" i="18"/>
  <c r="BH112" i="18"/>
  <c r="BG112" i="18"/>
  <c r="BH110" i="18"/>
  <c r="BG110" i="18"/>
  <c r="BG36" i="18"/>
  <c r="BF36" i="18"/>
  <c r="BD36" i="18"/>
  <c r="BH36" i="18"/>
  <c r="BG127" i="18"/>
  <c r="BF127" i="18"/>
  <c r="BD127" i="18"/>
  <c r="BH127" i="18"/>
  <c r="BG76" i="18"/>
  <c r="BF76" i="18"/>
  <c r="BD76" i="18"/>
  <c r="BH76" i="18"/>
  <c r="BG80" i="18"/>
  <c r="BF80" i="18"/>
  <c r="BD80" i="18"/>
  <c r="BH80" i="18"/>
  <c r="BG124" i="18"/>
  <c r="BF124" i="18"/>
  <c r="BD124" i="18"/>
  <c r="BH124" i="18"/>
  <c r="BA121" i="16"/>
  <c r="AZ121" i="16"/>
  <c r="AX121" i="16"/>
  <c r="BB121" i="16"/>
  <c r="BA151" i="16"/>
  <c r="AZ151" i="16"/>
  <c r="AX151" i="16"/>
  <c r="BB151" i="16"/>
  <c r="BB97" i="16"/>
  <c r="BA97" i="16"/>
  <c r="BA98" i="16"/>
  <c r="AZ98" i="16"/>
  <c r="AX98" i="16"/>
  <c r="BB98" i="16"/>
  <c r="BA148" i="16"/>
  <c r="AZ148" i="16"/>
  <c r="AX148" i="16"/>
  <c r="BB148" i="16"/>
  <c r="BA72" i="16"/>
  <c r="AZ72" i="16"/>
  <c r="AX72" i="16"/>
  <c r="BB72" i="16"/>
  <c r="BA41" i="16"/>
  <c r="AZ41" i="16"/>
  <c r="AX41" i="16"/>
  <c r="BB41" i="16"/>
  <c r="BB111" i="16"/>
  <c r="BA111" i="16"/>
  <c r="BA46" i="16"/>
  <c r="AZ46" i="16"/>
  <c r="AX46" i="16"/>
  <c r="BB46" i="16"/>
  <c r="BA45" i="16"/>
  <c r="AZ45" i="16"/>
  <c r="AX45" i="16"/>
  <c r="BB45" i="16"/>
  <c r="BB52" i="16"/>
  <c r="BA52" i="16"/>
  <c r="BB119" i="16"/>
  <c r="BA119" i="16"/>
  <c r="BA38" i="16"/>
  <c r="AZ38" i="16"/>
  <c r="AX38" i="16"/>
  <c r="BB38" i="16"/>
  <c r="BB2" i="16"/>
  <c r="BA2" i="16"/>
  <c r="BB73" i="16"/>
  <c r="BA73" i="16"/>
  <c r="BB21" i="16"/>
  <c r="BA21" i="16"/>
  <c r="BA3" i="16"/>
  <c r="AZ3" i="16"/>
  <c r="AX3" i="16"/>
  <c r="BB3" i="16"/>
  <c r="AL129" i="20"/>
  <c r="BG50" i="20"/>
  <c r="BH50" i="20"/>
  <c r="AT126" i="16"/>
  <c r="AS126" i="16"/>
  <c r="AR126" i="16"/>
  <c r="AQ126" i="16"/>
  <c r="AP126" i="16"/>
  <c r="AO126" i="16"/>
  <c r="AN126" i="16"/>
  <c r="AM126" i="16"/>
  <c r="AL126" i="16"/>
  <c r="AI105" i="16"/>
  <c r="AH105" i="16"/>
  <c r="AJ105" i="16"/>
  <c r="AK105" i="16"/>
  <c r="BG25" i="19"/>
  <c r="BF25" i="19"/>
  <c r="BD25" i="19"/>
  <c r="BH25" i="19"/>
  <c r="BP8" i="20"/>
  <c r="BO8" i="20"/>
  <c r="BN8" i="20"/>
  <c r="BM8" i="20"/>
  <c r="BL8" i="20"/>
  <c r="BK8" i="20"/>
  <c r="BJ8" i="20"/>
  <c r="BI8" i="20"/>
  <c r="BQ8" i="20"/>
  <c r="AY22" i="20"/>
  <c r="AX22" i="20"/>
  <c r="AW22" i="20"/>
  <c r="AV22" i="20"/>
  <c r="AU22" i="20"/>
  <c r="AT22" i="20"/>
  <c r="AS22" i="20"/>
  <c r="AR22" i="20"/>
  <c r="AZ22" i="20"/>
  <c r="BQ2" i="20"/>
  <c r="BP2" i="20"/>
  <c r="BO2" i="20"/>
  <c r="BN2" i="20"/>
  <c r="BM2" i="20"/>
  <c r="BL2" i="20"/>
  <c r="BK2" i="20"/>
  <c r="BJ2" i="20"/>
  <c r="BI2" i="20"/>
  <c r="AZ63" i="20"/>
  <c r="AY63" i="20"/>
  <c r="AX63" i="20"/>
  <c r="AW63" i="20"/>
  <c r="AV63" i="20"/>
  <c r="AU63" i="20"/>
  <c r="AT63" i="20"/>
  <c r="AS63" i="20"/>
  <c r="AR63" i="20"/>
  <c r="AI37" i="20"/>
  <c r="AL37" i="20"/>
  <c r="J37" i="20"/>
  <c r="AO125" i="20"/>
  <c r="AP125" i="20"/>
  <c r="AQ125" i="20"/>
  <c r="AG121" i="20"/>
  <c r="AH121" i="20"/>
  <c r="BG44" i="20"/>
  <c r="BF44" i="20"/>
  <c r="BD44" i="20"/>
  <c r="BH44" i="20"/>
  <c r="BH77" i="20"/>
  <c r="BG77" i="20"/>
  <c r="BG74" i="20"/>
  <c r="BF74" i="20"/>
  <c r="BD74" i="20"/>
  <c r="BH74" i="20"/>
  <c r="BH97" i="20"/>
  <c r="BG97" i="20"/>
  <c r="BG161" i="20"/>
  <c r="BF161" i="20"/>
  <c r="BD161" i="20"/>
  <c r="BH161" i="20"/>
  <c r="AT119" i="16"/>
  <c r="AS119" i="16"/>
  <c r="AR119" i="16"/>
  <c r="AQ119" i="16"/>
  <c r="AP119" i="16"/>
  <c r="AO119" i="16"/>
  <c r="AN119" i="16"/>
  <c r="AM119" i="16"/>
  <c r="AL119" i="16"/>
  <c r="AT68" i="16"/>
  <c r="AS68" i="16"/>
  <c r="AR68" i="16"/>
  <c r="AQ68" i="16"/>
  <c r="AP68" i="16"/>
  <c r="AO68" i="16"/>
  <c r="AN68" i="16"/>
  <c r="AM68" i="16"/>
  <c r="AL68" i="16"/>
  <c r="AT76" i="16"/>
  <c r="AS76" i="16"/>
  <c r="AR76" i="16"/>
  <c r="AQ76" i="16"/>
  <c r="AP76" i="16"/>
  <c r="AO76" i="16"/>
  <c r="AN76" i="16"/>
  <c r="AM76" i="16"/>
  <c r="AL76" i="16"/>
  <c r="AT84" i="16"/>
  <c r="AS84" i="16"/>
  <c r="AR84" i="16"/>
  <c r="AQ84" i="16"/>
  <c r="AP84" i="16"/>
  <c r="AO84" i="16"/>
  <c r="AN84" i="16"/>
  <c r="AM84" i="16"/>
  <c r="AL84" i="16"/>
  <c r="AT92" i="16"/>
  <c r="AS92" i="16"/>
  <c r="AR92" i="16"/>
  <c r="AQ92" i="16"/>
  <c r="AP92" i="16"/>
  <c r="AO92" i="16"/>
  <c r="AN92" i="16"/>
  <c r="AM92" i="16"/>
  <c r="AL92" i="16"/>
  <c r="BG132" i="20"/>
  <c r="BH132" i="20"/>
  <c r="BF89" i="20"/>
  <c r="BD89" i="20"/>
  <c r="AJ94" i="16"/>
  <c r="AI94" i="16"/>
  <c r="AK94" i="16"/>
  <c r="AC96" i="16"/>
  <c r="K96" i="16"/>
  <c r="AI54" i="16"/>
  <c r="AJ54" i="16"/>
  <c r="AK54" i="16"/>
  <c r="BF152" i="20"/>
  <c r="BD152" i="20"/>
  <c r="AT108" i="16"/>
  <c r="AS108" i="16"/>
  <c r="AR108" i="16"/>
  <c r="AQ108" i="16"/>
  <c r="AP108" i="16"/>
  <c r="AO108" i="16"/>
  <c r="AN108" i="16"/>
  <c r="AM108" i="16"/>
  <c r="AL108" i="16"/>
  <c r="AJ32" i="16"/>
  <c r="AI32" i="16"/>
  <c r="AK32" i="16"/>
  <c r="AZ75" i="19"/>
  <c r="AY75" i="19"/>
  <c r="AX75" i="19"/>
  <c r="AW75" i="19"/>
  <c r="AV75" i="19"/>
  <c r="AU75" i="19"/>
  <c r="AT75" i="19"/>
  <c r="AS75" i="19"/>
  <c r="AR75" i="19"/>
  <c r="R63" i="19"/>
  <c r="AI63" i="19"/>
  <c r="AL63" i="19"/>
  <c r="K63" i="19"/>
  <c r="AL46" i="19"/>
  <c r="I46" i="19"/>
  <c r="AI46" i="19"/>
  <c r="R46" i="19"/>
  <c r="AG86" i="19"/>
  <c r="AH86" i="19"/>
  <c r="AO99" i="19"/>
  <c r="AN99" i="19"/>
  <c r="AP99" i="19"/>
  <c r="AQ99" i="19"/>
  <c r="BH72" i="19"/>
  <c r="BG72" i="19"/>
  <c r="BF72" i="19"/>
  <c r="BD72" i="19"/>
  <c r="BH43" i="19"/>
  <c r="BG43" i="19"/>
  <c r="BF43" i="19"/>
  <c r="BD43" i="19"/>
  <c r="BH104" i="19"/>
  <c r="BG104" i="19"/>
  <c r="BF104" i="19"/>
  <c r="BD104" i="19"/>
  <c r="BG136" i="19"/>
  <c r="BH136" i="19"/>
  <c r="BG108" i="19"/>
  <c r="BH108" i="19"/>
  <c r="BG159" i="19"/>
  <c r="BH159" i="19"/>
  <c r="BG157" i="19"/>
  <c r="BH157" i="19"/>
  <c r="AO32" i="18"/>
  <c r="AN32" i="18"/>
  <c r="AH32" i="18"/>
  <c r="AP32" i="18"/>
  <c r="AQ32" i="18"/>
  <c r="AO57" i="18"/>
  <c r="AP57" i="18"/>
  <c r="AQ57" i="18"/>
  <c r="AO74" i="18"/>
  <c r="AN74" i="18"/>
  <c r="AP74" i="18"/>
  <c r="AQ74" i="18"/>
  <c r="AO90" i="18"/>
  <c r="AP90" i="18"/>
  <c r="AQ90" i="18"/>
  <c r="AO73" i="18"/>
  <c r="AN73" i="18"/>
  <c r="AP73" i="18"/>
  <c r="AQ73" i="18"/>
  <c r="AP117" i="18"/>
  <c r="AO117" i="18"/>
  <c r="AN117" i="18"/>
  <c r="AQ117" i="18"/>
  <c r="AO101" i="18"/>
  <c r="AN101" i="18"/>
  <c r="AP101" i="18"/>
  <c r="AQ101" i="18"/>
  <c r="BG40" i="18"/>
  <c r="BH40" i="18"/>
  <c r="BG12" i="18"/>
  <c r="BH12" i="18"/>
  <c r="BG64" i="18"/>
  <c r="BH64" i="18"/>
  <c r="AP126" i="18"/>
  <c r="AO126" i="18"/>
  <c r="AN126" i="18"/>
  <c r="AQ126" i="18"/>
  <c r="AP127" i="18"/>
  <c r="AO127" i="18"/>
  <c r="AQ127" i="18"/>
  <c r="BG81" i="18"/>
  <c r="BH81" i="18"/>
  <c r="BG44" i="18"/>
  <c r="BH44" i="18"/>
  <c r="BH100" i="18"/>
  <c r="BG100" i="18"/>
  <c r="BF100" i="18"/>
  <c r="BD100" i="18"/>
  <c r="BG26" i="18"/>
  <c r="BH26" i="18"/>
  <c r="BG116" i="18"/>
  <c r="BH116" i="18"/>
  <c r="BG140" i="18"/>
  <c r="BH140" i="18"/>
  <c r="BG88" i="18"/>
  <c r="BH88" i="18"/>
  <c r="BG139" i="18"/>
  <c r="BH139" i="18"/>
  <c r="BG52" i="18"/>
  <c r="BH52" i="18"/>
  <c r="BG102" i="18"/>
  <c r="BH102" i="18"/>
  <c r="BG57" i="18"/>
  <c r="BH57" i="18"/>
  <c r="BG155" i="18"/>
  <c r="BH155" i="18"/>
  <c r="BH96" i="18"/>
  <c r="BG96" i="18"/>
  <c r="BF96" i="18"/>
  <c r="BD96" i="18"/>
  <c r="BG151" i="18"/>
  <c r="BH151" i="18"/>
  <c r="BH134" i="18"/>
  <c r="BG134" i="18"/>
  <c r="BF134" i="18"/>
  <c r="BD134" i="18"/>
  <c r="BB89" i="16"/>
  <c r="BA89" i="16"/>
  <c r="AZ89" i="16"/>
  <c r="AX89" i="16"/>
  <c r="BA153" i="16"/>
  <c r="BB153" i="16"/>
  <c r="BB93" i="16"/>
  <c r="BA93" i="16"/>
  <c r="AZ93" i="16"/>
  <c r="AX93" i="16"/>
  <c r="BA158" i="16"/>
  <c r="BB158" i="16"/>
  <c r="BA62" i="16"/>
  <c r="BB62" i="16"/>
  <c r="BA156" i="16"/>
  <c r="BB156" i="16"/>
  <c r="BB146" i="16"/>
  <c r="BA146" i="16"/>
  <c r="AZ146" i="16"/>
  <c r="AX146" i="16"/>
  <c r="BA84" i="16"/>
  <c r="BB84" i="16"/>
  <c r="BB69" i="16"/>
  <c r="BA69" i="16"/>
  <c r="AZ69" i="16"/>
  <c r="AX69" i="16"/>
  <c r="BB40" i="16"/>
  <c r="BA40" i="16"/>
  <c r="AZ40" i="16"/>
  <c r="AX40" i="16"/>
  <c r="BA51" i="16"/>
  <c r="BB51" i="16"/>
  <c r="BB27" i="16"/>
  <c r="BA27" i="16"/>
  <c r="AZ27" i="16"/>
  <c r="AX27" i="16"/>
  <c r="BB8" i="16"/>
  <c r="BA8" i="16"/>
  <c r="AZ8" i="16"/>
  <c r="AX8" i="16"/>
  <c r="BB32" i="16"/>
  <c r="BA32" i="16"/>
  <c r="AZ32" i="16"/>
  <c r="AX32" i="16"/>
  <c r="BB33" i="16"/>
  <c r="BA33" i="16"/>
  <c r="AZ33" i="16"/>
  <c r="AX33" i="16"/>
  <c r="BA42" i="16"/>
  <c r="BB42" i="16"/>
  <c r="AO88" i="20"/>
  <c r="AP88" i="20"/>
  <c r="AQ88" i="20"/>
  <c r="BH73" i="20"/>
  <c r="BG73" i="20"/>
  <c r="AT81" i="16"/>
  <c r="AS81" i="16"/>
  <c r="AR81" i="16"/>
  <c r="AQ81" i="16"/>
  <c r="AP81" i="16"/>
  <c r="AO81" i="16"/>
  <c r="AN81" i="16"/>
  <c r="AM81" i="16"/>
  <c r="AL81" i="16"/>
  <c r="BG113" i="20"/>
  <c r="BH113" i="20"/>
  <c r="AZ66" i="19"/>
  <c r="AY66" i="19"/>
  <c r="AX66" i="19"/>
  <c r="AW66" i="19"/>
  <c r="AV66" i="19"/>
  <c r="AU66" i="19"/>
  <c r="AT66" i="19"/>
  <c r="AS66" i="19"/>
  <c r="AR66" i="19"/>
  <c r="BH31" i="19"/>
  <c r="BG31" i="19"/>
  <c r="BG93" i="19"/>
  <c r="BF93" i="19"/>
  <c r="BD93" i="19"/>
  <c r="BH93" i="19"/>
  <c r="BG105" i="19"/>
  <c r="BF105" i="19"/>
  <c r="BD105" i="19"/>
  <c r="BH105" i="19"/>
  <c r="AI42" i="18"/>
  <c r="H42" i="18"/>
  <c r="AL42" i="18"/>
  <c r="R42" i="18"/>
  <c r="AO47" i="18"/>
  <c r="AP47" i="18"/>
  <c r="AQ47" i="18"/>
  <c r="AO55" i="18"/>
  <c r="AN55" i="18"/>
  <c r="AP55" i="18"/>
  <c r="AQ55" i="18"/>
  <c r="AO64" i="18"/>
  <c r="AP64" i="18"/>
  <c r="AQ64" i="18"/>
  <c r="AO77" i="18"/>
  <c r="AN77" i="18"/>
  <c r="AP77" i="18"/>
  <c r="AQ77" i="18"/>
  <c r="AO58" i="18"/>
  <c r="AP58" i="18"/>
  <c r="AQ58" i="18"/>
  <c r="AO75" i="18"/>
  <c r="AN75" i="18"/>
  <c r="AP75" i="18"/>
  <c r="AQ75" i="18"/>
  <c r="AO54" i="18"/>
  <c r="AP54" i="18"/>
  <c r="AQ54" i="18"/>
  <c r="AP29" i="18"/>
  <c r="AQ29" i="18"/>
  <c r="AO29" i="18"/>
  <c r="AN29" i="18"/>
  <c r="BG48" i="18"/>
  <c r="BH48" i="18"/>
  <c r="AP122" i="18"/>
  <c r="AO122" i="18"/>
  <c r="AN122" i="18"/>
  <c r="AQ122" i="18"/>
  <c r="BH30" i="18"/>
  <c r="BG30" i="18"/>
  <c r="AO92" i="18"/>
  <c r="AN92" i="18"/>
  <c r="AP92" i="18"/>
  <c r="AQ92" i="18"/>
  <c r="BH43" i="18"/>
  <c r="BG43" i="18"/>
  <c r="BF43" i="18"/>
  <c r="BD43" i="18"/>
  <c r="BG68" i="18"/>
  <c r="BH68" i="18"/>
  <c r="BG119" i="18"/>
  <c r="BH119" i="18"/>
  <c r="BG147" i="18"/>
  <c r="BH147" i="18"/>
  <c r="BG148" i="18"/>
  <c r="BH148" i="18"/>
  <c r="BG129" i="18"/>
  <c r="BH129" i="18"/>
  <c r="BG156" i="18"/>
  <c r="BH156" i="18"/>
  <c r="BH20" i="18"/>
  <c r="BG20" i="18"/>
  <c r="BF20" i="18"/>
  <c r="BD20" i="18"/>
  <c r="BG108" i="18"/>
  <c r="BH108" i="18"/>
  <c r="BG152" i="18"/>
  <c r="BH152" i="18"/>
  <c r="BA159" i="16"/>
  <c r="BB159" i="16"/>
  <c r="BA88" i="16"/>
  <c r="BB88" i="16"/>
  <c r="BA136" i="16"/>
  <c r="BB136" i="16"/>
  <c r="BB154" i="16"/>
  <c r="BA154" i="16"/>
  <c r="AZ154" i="16"/>
  <c r="AX154" i="16"/>
  <c r="BA100" i="16"/>
  <c r="BB100" i="16"/>
  <c r="BA80" i="16"/>
  <c r="BB80" i="16"/>
  <c r="BB95" i="16"/>
  <c r="BA95" i="16"/>
  <c r="AZ95" i="16"/>
  <c r="AX95" i="16"/>
  <c r="BA36" i="16"/>
  <c r="BB36" i="16"/>
  <c r="BB24" i="16"/>
  <c r="BA24" i="16"/>
  <c r="AZ24" i="16"/>
  <c r="AX24" i="16"/>
  <c r="BB6" i="16"/>
  <c r="BA6" i="16"/>
  <c r="AZ6" i="16"/>
  <c r="AX6" i="16"/>
  <c r="BB28" i="16"/>
  <c r="BA28" i="16"/>
  <c r="AZ28" i="16"/>
  <c r="AX28" i="16"/>
  <c r="BB29" i="16"/>
  <c r="BA29" i="16"/>
  <c r="AZ29" i="16"/>
  <c r="AX29" i="16"/>
  <c r="BB56" i="16"/>
  <c r="BA56" i="16"/>
  <c r="AZ56" i="16"/>
  <c r="AX56" i="16"/>
  <c r="BA12" i="16"/>
  <c r="BB12" i="16"/>
  <c r="AO93" i="20"/>
  <c r="AP93" i="20"/>
  <c r="AQ93" i="20"/>
  <c r="AT123" i="16"/>
  <c r="AS123" i="16"/>
  <c r="AR123" i="16"/>
  <c r="AQ123" i="16"/>
  <c r="AP123" i="16"/>
  <c r="AO123" i="16"/>
  <c r="AN123" i="16"/>
  <c r="AM123" i="16"/>
  <c r="AL123" i="16"/>
  <c r="AT107" i="16"/>
  <c r="AS107" i="16"/>
  <c r="AR107" i="16"/>
  <c r="AQ107" i="16"/>
  <c r="AP107" i="16"/>
  <c r="AO107" i="16"/>
  <c r="AN107" i="16"/>
  <c r="AM107" i="16"/>
  <c r="AL107" i="16"/>
  <c r="AI102" i="16"/>
  <c r="AH102" i="16"/>
  <c r="AJ102" i="16"/>
  <c r="AK102" i="16"/>
  <c r="BQ2" i="19"/>
  <c r="BP2" i="19"/>
  <c r="BO2" i="19"/>
  <c r="BN2" i="19"/>
  <c r="BM2" i="19"/>
  <c r="BL2" i="19"/>
  <c r="BK2" i="19"/>
  <c r="BJ2" i="19"/>
  <c r="BI2" i="19"/>
  <c r="AO89" i="19"/>
  <c r="AN89" i="19"/>
  <c r="AP89" i="19"/>
  <c r="AQ89" i="19"/>
  <c r="BH24" i="19"/>
  <c r="BG24" i="19"/>
  <c r="BF24" i="19"/>
  <c r="BD24" i="19"/>
  <c r="AZ35" i="20"/>
  <c r="AY35" i="20"/>
  <c r="AX35" i="20"/>
  <c r="AW35" i="20"/>
  <c r="AV35" i="20"/>
  <c r="AU35" i="20"/>
  <c r="AT35" i="20"/>
  <c r="AS35" i="20"/>
  <c r="AR35" i="20"/>
  <c r="BQ9" i="20"/>
  <c r="BP9" i="20"/>
  <c r="BO9" i="20"/>
  <c r="BN9" i="20"/>
  <c r="BM9" i="20"/>
  <c r="BL9" i="20"/>
  <c r="BK9" i="20"/>
  <c r="BJ9" i="20"/>
  <c r="BI9" i="20"/>
  <c r="AP68" i="20"/>
  <c r="AO68" i="20"/>
  <c r="AN68" i="20"/>
  <c r="AQ68" i="20"/>
  <c r="AO70" i="20"/>
  <c r="AN70" i="20"/>
  <c r="AP70" i="20"/>
  <c r="AQ70" i="20"/>
  <c r="BG78" i="20"/>
  <c r="BH78" i="20"/>
  <c r="BG149" i="20"/>
  <c r="BH149" i="20"/>
  <c r="AI28" i="16"/>
  <c r="AJ28" i="16"/>
  <c r="AK28" i="16"/>
  <c r="AO52" i="19"/>
  <c r="AN52" i="19"/>
  <c r="AP52" i="19"/>
  <c r="AQ52" i="19"/>
  <c r="AP44" i="19"/>
  <c r="AO44" i="19"/>
  <c r="AN44" i="19"/>
  <c r="AQ44" i="19"/>
  <c r="AO81" i="19"/>
  <c r="AN81" i="19"/>
  <c r="AP81" i="19"/>
  <c r="AQ81" i="19"/>
  <c r="AG106" i="19"/>
  <c r="AH106" i="19"/>
  <c r="BG47" i="19"/>
  <c r="BH47" i="19"/>
  <c r="BG84" i="19"/>
  <c r="BH84" i="19"/>
  <c r="AZ24" i="20"/>
  <c r="AY24" i="20"/>
  <c r="AX24" i="20"/>
  <c r="AW24" i="20"/>
  <c r="AV24" i="20"/>
  <c r="AU24" i="20"/>
  <c r="AT24" i="20"/>
  <c r="AS24" i="20"/>
  <c r="AR24" i="20"/>
  <c r="AI51" i="20"/>
  <c r="AL51" i="20"/>
  <c r="I51" i="20"/>
  <c r="H33" i="20"/>
  <c r="AO109" i="20"/>
  <c r="AN109" i="20"/>
  <c r="AP109" i="20"/>
  <c r="AQ109" i="20"/>
  <c r="AO117" i="20"/>
  <c r="AP117" i="20"/>
  <c r="AQ117" i="20"/>
  <c r="AP110" i="20"/>
  <c r="AO110" i="20"/>
  <c r="AQ110" i="20"/>
  <c r="BG37" i="20"/>
  <c r="BH37" i="20"/>
  <c r="BG100" i="20"/>
  <c r="BH100" i="20"/>
  <c r="BG145" i="20"/>
  <c r="BH145" i="20"/>
  <c r="BF76" i="20"/>
  <c r="BD76" i="20"/>
  <c r="BG115" i="20"/>
  <c r="BF115" i="20"/>
  <c r="BD115" i="20"/>
  <c r="BH115" i="20"/>
  <c r="BG81" i="20"/>
  <c r="BF81" i="20"/>
  <c r="BD81" i="20"/>
  <c r="BH81" i="20"/>
  <c r="BF128" i="20"/>
  <c r="BD128" i="20"/>
  <c r="BH140" i="20"/>
  <c r="BG140" i="20"/>
  <c r="BF140" i="20"/>
  <c r="BD140" i="20"/>
  <c r="AT117" i="16"/>
  <c r="AS117" i="16"/>
  <c r="AR117" i="16"/>
  <c r="AQ117" i="16"/>
  <c r="AP117" i="16"/>
  <c r="AO117" i="16"/>
  <c r="AN117" i="16"/>
  <c r="AM117" i="16"/>
  <c r="AL117" i="16"/>
  <c r="AT70" i="16"/>
  <c r="AS70" i="16"/>
  <c r="AR70" i="16"/>
  <c r="AQ70" i="16"/>
  <c r="AP70" i="16"/>
  <c r="AO70" i="16"/>
  <c r="AN70" i="16"/>
  <c r="AM70" i="16"/>
  <c r="AL70" i="16"/>
  <c r="AT78" i="16"/>
  <c r="AS78" i="16"/>
  <c r="AR78" i="16"/>
  <c r="AQ78" i="16"/>
  <c r="AP78" i="16"/>
  <c r="AO78" i="16"/>
  <c r="AN78" i="16"/>
  <c r="AM78" i="16"/>
  <c r="AL78" i="16"/>
  <c r="AT86" i="16"/>
  <c r="AS86" i="16"/>
  <c r="AR86" i="16"/>
  <c r="AQ86" i="16"/>
  <c r="AP86" i="16"/>
  <c r="AO86" i="16"/>
  <c r="AN86" i="16"/>
  <c r="AM86" i="16"/>
  <c r="AL86" i="16"/>
  <c r="AT95" i="16"/>
  <c r="AS95" i="16"/>
  <c r="AR95" i="16"/>
  <c r="AQ95" i="16"/>
  <c r="AP95" i="16"/>
  <c r="AO95" i="16"/>
  <c r="AN95" i="16"/>
  <c r="AM95" i="16"/>
  <c r="AL95" i="16"/>
  <c r="BG119" i="20"/>
  <c r="BF119" i="20"/>
  <c r="BD119" i="20"/>
  <c r="BH119" i="20"/>
  <c r="BG136" i="20"/>
  <c r="BF136" i="20"/>
  <c r="BD136" i="20"/>
  <c r="BH136" i="20"/>
  <c r="AC48" i="16"/>
  <c r="AF48" i="16"/>
  <c r="I48" i="16"/>
  <c r="AP47" i="19"/>
  <c r="AO47" i="19"/>
  <c r="AQ47" i="19"/>
  <c r="AJ26" i="16"/>
  <c r="AI26" i="16"/>
  <c r="AH26" i="16"/>
  <c r="AK26" i="16"/>
  <c r="AZ62" i="19"/>
  <c r="AY62" i="19"/>
  <c r="AX62" i="19"/>
  <c r="AW62" i="19"/>
  <c r="AV62" i="19"/>
  <c r="AU62" i="19"/>
  <c r="AT62" i="19"/>
  <c r="AS62" i="19"/>
  <c r="AR62" i="19"/>
  <c r="AO79" i="19"/>
  <c r="AP79" i="19"/>
  <c r="AQ79" i="19"/>
  <c r="I50" i="19"/>
  <c r="BH55" i="19"/>
  <c r="BG55" i="19"/>
  <c r="BF55" i="19"/>
  <c r="BD55" i="19"/>
  <c r="BH80" i="19"/>
  <c r="BG80" i="19"/>
  <c r="BF80" i="19"/>
  <c r="BD80" i="19"/>
  <c r="BG144" i="19"/>
  <c r="BH144" i="19"/>
  <c r="BG127" i="19"/>
  <c r="BH127" i="19"/>
  <c r="BG161" i="19"/>
  <c r="BH161" i="19"/>
  <c r="AZ22" i="18"/>
  <c r="AY22" i="18"/>
  <c r="AX22" i="18"/>
  <c r="AW22" i="18"/>
  <c r="AV22" i="18"/>
  <c r="AU22" i="18"/>
  <c r="AT22" i="18"/>
  <c r="AS22" i="18"/>
  <c r="AR22" i="18"/>
  <c r="BG116" i="19"/>
  <c r="BH116" i="19"/>
  <c r="AO45" i="18"/>
  <c r="AP45" i="18"/>
  <c r="AQ45" i="18"/>
  <c r="AO62" i="18"/>
  <c r="AN62" i="18"/>
  <c r="AP62" i="18"/>
  <c r="AQ62" i="18"/>
  <c r="AO78" i="18"/>
  <c r="AP78" i="18"/>
  <c r="AQ78" i="18"/>
  <c r="AO33" i="18"/>
  <c r="AN33" i="18"/>
  <c r="AH33" i="18"/>
  <c r="AP33" i="18"/>
  <c r="AQ33" i="18"/>
  <c r="AY23" i="18"/>
  <c r="AX23" i="18"/>
  <c r="AW23" i="18"/>
  <c r="AV23" i="18"/>
  <c r="AU23" i="18"/>
  <c r="AT23" i="18"/>
  <c r="AS23" i="18"/>
  <c r="AR23" i="18"/>
  <c r="AZ23" i="18"/>
  <c r="AP128" i="18"/>
  <c r="AO128" i="18"/>
  <c r="AQ128" i="18"/>
  <c r="AO112" i="18"/>
  <c r="AP112" i="18"/>
  <c r="AQ112" i="18"/>
  <c r="BG56" i="18"/>
  <c r="BF56" i="18"/>
  <c r="BD56" i="18"/>
  <c r="BH56" i="18"/>
  <c r="BG34" i="18"/>
  <c r="BF34" i="18"/>
  <c r="BD34" i="18"/>
  <c r="BH34" i="18"/>
  <c r="AO97" i="18"/>
  <c r="AN97" i="18"/>
  <c r="AP97" i="18"/>
  <c r="AQ97" i="18"/>
  <c r="BG3" i="18"/>
  <c r="BH3" i="18"/>
  <c r="BH62" i="18"/>
  <c r="BG62" i="18"/>
  <c r="BF62" i="18"/>
  <c r="BD62" i="18"/>
  <c r="AO95" i="18"/>
  <c r="AP95" i="18"/>
  <c r="AQ95" i="18"/>
  <c r="BG114" i="18"/>
  <c r="BF114" i="18"/>
  <c r="BD114" i="18"/>
  <c r="BH114" i="18"/>
  <c r="BH51" i="18"/>
  <c r="BG51" i="18"/>
  <c r="BG136" i="18"/>
  <c r="BF136" i="18"/>
  <c r="BD136" i="18"/>
  <c r="BH136" i="18"/>
  <c r="BG160" i="18"/>
  <c r="BF160" i="18"/>
  <c r="BD160" i="18"/>
  <c r="BH160" i="18"/>
  <c r="BG65" i="18"/>
  <c r="BF65" i="18"/>
  <c r="BD65" i="18"/>
  <c r="BH65" i="18"/>
  <c r="BA128" i="16"/>
  <c r="AZ128" i="16"/>
  <c r="AX128" i="16"/>
  <c r="BB128" i="16"/>
  <c r="BA120" i="16"/>
  <c r="AZ120" i="16"/>
  <c r="AX120" i="16"/>
  <c r="BB120" i="16"/>
  <c r="BB85" i="16"/>
  <c r="BA85" i="16"/>
  <c r="BA124" i="16"/>
  <c r="AZ124" i="16"/>
  <c r="AX124" i="16"/>
  <c r="BB124" i="16"/>
  <c r="BA140" i="16"/>
  <c r="AZ140" i="16"/>
  <c r="AX140" i="16"/>
  <c r="BB140" i="16"/>
  <c r="BB122" i="16"/>
  <c r="BA122" i="16"/>
  <c r="BA58" i="16"/>
  <c r="AZ58" i="16"/>
  <c r="AX58" i="16"/>
  <c r="BB58" i="16"/>
  <c r="BA63" i="16"/>
  <c r="AZ63" i="16"/>
  <c r="AX63" i="16"/>
  <c r="BB63" i="16"/>
  <c r="BB17" i="16"/>
  <c r="BA17" i="16"/>
  <c r="BA71" i="16"/>
  <c r="AZ71" i="16"/>
  <c r="AX71" i="16"/>
  <c r="BB71" i="16"/>
  <c r="BB115" i="16"/>
  <c r="BA115" i="16"/>
  <c r="BB23" i="16"/>
  <c r="BA23" i="16"/>
  <c r="BB5" i="16"/>
  <c r="BA5" i="16"/>
  <c r="BA96" i="16"/>
  <c r="AZ96" i="16"/>
  <c r="AX96" i="16"/>
  <c r="BB96" i="16"/>
  <c r="BB103" i="16"/>
  <c r="BA103" i="16"/>
  <c r="BA55" i="16"/>
  <c r="AZ55" i="16"/>
  <c r="AX55" i="16"/>
  <c r="BB55" i="16"/>
  <c r="BB10" i="16"/>
  <c r="BA10" i="16"/>
  <c r="AP98" i="20"/>
  <c r="AO98" i="20"/>
  <c r="AQ98" i="20"/>
  <c r="AO113" i="20"/>
  <c r="AP113" i="20"/>
  <c r="AQ113" i="20"/>
  <c r="BG84" i="20"/>
  <c r="BF84" i="20"/>
  <c r="BD84" i="20"/>
  <c r="BH84" i="20"/>
  <c r="BH160" i="20"/>
  <c r="BG160" i="20"/>
  <c r="AO60" i="19"/>
  <c r="AN60" i="19"/>
  <c r="AP60" i="19"/>
  <c r="AQ60" i="19"/>
  <c r="BG66" i="19"/>
  <c r="BH66" i="19"/>
  <c r="AZ39" i="20"/>
  <c r="AY39" i="20"/>
  <c r="AX39" i="20"/>
  <c r="AW39" i="20"/>
  <c r="AV39" i="20"/>
  <c r="AU39" i="20"/>
  <c r="AT39" i="20"/>
  <c r="AS39" i="20"/>
  <c r="AR39" i="20"/>
  <c r="K63" i="20"/>
  <c r="AI63" i="20"/>
  <c r="AP104" i="20"/>
  <c r="AO104" i="20"/>
  <c r="AN104" i="20"/>
  <c r="AQ104" i="20"/>
  <c r="BG92" i="20"/>
  <c r="BF92" i="20"/>
  <c r="BD92" i="20"/>
  <c r="BH92" i="20"/>
  <c r="AJ58" i="16"/>
  <c r="AI58" i="16"/>
  <c r="AK58" i="16"/>
  <c r="K108" i="16"/>
  <c r="AI111" i="16"/>
  <c r="AJ111" i="16"/>
  <c r="AK111" i="16"/>
  <c r="J34" i="19"/>
  <c r="AI34" i="19"/>
  <c r="AL34" i="19"/>
  <c r="AO97" i="19"/>
  <c r="AP97" i="19"/>
  <c r="AQ97" i="19"/>
  <c r="AO37" i="19"/>
  <c r="AP37" i="19"/>
  <c r="AQ37" i="19"/>
  <c r="AG102" i="19"/>
  <c r="AH102" i="19"/>
  <c r="BG53" i="19"/>
  <c r="BF53" i="19"/>
  <c r="BD53" i="19"/>
  <c r="BH53" i="19"/>
  <c r="BG78" i="19"/>
  <c r="BF78" i="19"/>
  <c r="BD78" i="19"/>
  <c r="BH78" i="19"/>
  <c r="BG143" i="19"/>
  <c r="BF143" i="19"/>
  <c r="BD143" i="19"/>
  <c r="BH143" i="19"/>
  <c r="AY31" i="20"/>
  <c r="AX31" i="20"/>
  <c r="AW31" i="20"/>
  <c r="AV31" i="20"/>
  <c r="AU31" i="20"/>
  <c r="AT31" i="20"/>
  <c r="AS31" i="20"/>
  <c r="AR31" i="20"/>
  <c r="AZ31" i="20"/>
  <c r="AO76" i="20"/>
  <c r="AP76" i="20"/>
  <c r="AQ76" i="20"/>
  <c r="AZ28" i="20"/>
  <c r="AY28" i="20"/>
  <c r="AX28" i="20"/>
  <c r="AW28" i="20"/>
  <c r="AV28" i="20"/>
  <c r="AU28" i="20"/>
  <c r="AT28" i="20"/>
  <c r="AS28" i="20"/>
  <c r="AR28" i="20"/>
  <c r="BP10" i="20"/>
  <c r="BN10" i="20"/>
  <c r="BM10" i="20"/>
  <c r="BL10" i="20"/>
  <c r="BK10" i="20"/>
  <c r="BJ10" i="20"/>
  <c r="BI10" i="20"/>
  <c r="BQ10" i="20"/>
  <c r="BO10" i="20"/>
  <c r="AY59" i="20"/>
  <c r="AX59" i="20"/>
  <c r="AW59" i="20"/>
  <c r="AV59" i="20"/>
  <c r="AU59" i="20"/>
  <c r="AT59" i="20"/>
  <c r="AS59" i="20"/>
  <c r="AR59" i="20"/>
  <c r="AZ59" i="20"/>
  <c r="AO72" i="20"/>
  <c r="AP72" i="20"/>
  <c r="AQ72" i="20"/>
  <c r="AP85" i="20"/>
  <c r="AO85" i="20"/>
  <c r="AQ85" i="20"/>
  <c r="BG40" i="20"/>
  <c r="BH40" i="20"/>
  <c r="BF48" i="20"/>
  <c r="BD48" i="20"/>
  <c r="AT63" i="16"/>
  <c r="AS63" i="16"/>
  <c r="AR63" i="16"/>
  <c r="AQ63" i="16"/>
  <c r="AP63" i="16"/>
  <c r="AO63" i="16"/>
  <c r="AN63" i="16"/>
  <c r="AM63" i="16"/>
  <c r="AL63" i="16"/>
  <c r="AT71" i="16"/>
  <c r="AS71" i="16"/>
  <c r="AR71" i="16"/>
  <c r="AQ71" i="16"/>
  <c r="AP71" i="16"/>
  <c r="AO71" i="16"/>
  <c r="AN71" i="16"/>
  <c r="AM71" i="16"/>
  <c r="AL71" i="16"/>
  <c r="AT79" i="16"/>
  <c r="AS79" i="16"/>
  <c r="AR79" i="16"/>
  <c r="AQ79" i="16"/>
  <c r="AP79" i="16"/>
  <c r="AO79" i="16"/>
  <c r="AN79" i="16"/>
  <c r="AM79" i="16"/>
  <c r="AL79" i="16"/>
  <c r="AT87" i="16"/>
  <c r="AS87" i="16"/>
  <c r="AR87" i="16"/>
  <c r="AQ87" i="16"/>
  <c r="AP87" i="16"/>
  <c r="AO87" i="16"/>
  <c r="AN87" i="16"/>
  <c r="AM87" i="16"/>
  <c r="AL87" i="16"/>
  <c r="AT99" i="16"/>
  <c r="AS99" i="16"/>
  <c r="AR99" i="16"/>
  <c r="AQ99" i="16"/>
  <c r="AP99" i="16"/>
  <c r="AO99" i="16"/>
  <c r="AN99" i="16"/>
  <c r="AM99" i="16"/>
  <c r="AL99" i="16"/>
  <c r="AJ106" i="16"/>
  <c r="AI106" i="16"/>
  <c r="AH106" i="16"/>
  <c r="AK106" i="16"/>
  <c r="BF109" i="20"/>
  <c r="BD109" i="20"/>
  <c r="BH148" i="20"/>
  <c r="BG148" i="20"/>
  <c r="BF148" i="20"/>
  <c r="BD148" i="20"/>
  <c r="AT104" i="16"/>
  <c r="AS104" i="16"/>
  <c r="AR104" i="16"/>
  <c r="AQ104" i="16"/>
  <c r="AP104" i="16"/>
  <c r="AO104" i="16"/>
  <c r="AN104" i="16"/>
  <c r="AM104" i="16"/>
  <c r="AL104" i="16"/>
  <c r="AT115" i="16"/>
  <c r="AS115" i="16"/>
  <c r="AR115" i="16"/>
  <c r="AQ115" i="16"/>
  <c r="AP115" i="16"/>
  <c r="AO115" i="16"/>
  <c r="AN115" i="16"/>
  <c r="AM115" i="16"/>
  <c r="AL115" i="16"/>
  <c r="AT124" i="16"/>
  <c r="AS124" i="16"/>
  <c r="AR124" i="16"/>
  <c r="AQ124" i="16"/>
  <c r="AP124" i="16"/>
  <c r="AO124" i="16"/>
  <c r="AN124" i="16"/>
  <c r="AM124" i="16"/>
  <c r="AL124" i="16"/>
  <c r="AT128" i="16"/>
  <c r="AS128" i="16"/>
  <c r="AR128" i="16"/>
  <c r="AQ128" i="16"/>
  <c r="AP128" i="16"/>
  <c r="AO128" i="16"/>
  <c r="AN128" i="16"/>
  <c r="AM128" i="16"/>
  <c r="AL128" i="16"/>
  <c r="BQ4" i="19"/>
  <c r="BP4" i="19"/>
  <c r="BO4" i="19"/>
  <c r="BN4" i="19"/>
  <c r="BM4" i="19"/>
  <c r="BL4" i="19"/>
  <c r="BK4" i="19"/>
  <c r="BJ4" i="19"/>
  <c r="BI4" i="19"/>
  <c r="BQ9" i="19"/>
  <c r="BP9" i="19"/>
  <c r="BO9" i="19"/>
  <c r="BN9" i="19"/>
  <c r="BM9" i="19"/>
  <c r="BL9" i="19"/>
  <c r="BK9" i="19"/>
  <c r="BJ9" i="19"/>
  <c r="BI9" i="19"/>
  <c r="AJ21" i="16"/>
  <c r="AI21" i="16"/>
  <c r="AH21" i="16"/>
  <c r="AK21" i="16"/>
  <c r="AO107" i="19"/>
  <c r="AN107" i="19"/>
  <c r="AP107" i="19"/>
  <c r="AQ107" i="19"/>
  <c r="R66" i="19"/>
  <c r="AI66" i="19"/>
  <c r="AL66" i="19"/>
  <c r="K66" i="19"/>
  <c r="BG70" i="19"/>
  <c r="BH70" i="19"/>
  <c r="BH67" i="19"/>
  <c r="BG67" i="19"/>
  <c r="BF67" i="19"/>
  <c r="BD67" i="19"/>
  <c r="BF38" i="19"/>
  <c r="BD38" i="19"/>
  <c r="BF87" i="19"/>
  <c r="BD87" i="19"/>
  <c r="BG113" i="19"/>
  <c r="BH113" i="19"/>
  <c r="AO106" i="18"/>
  <c r="AP106" i="18"/>
  <c r="AQ106" i="18"/>
  <c r="BH2" i="18"/>
  <c r="BG2" i="18"/>
  <c r="BG19" i="18"/>
  <c r="BF19" i="18"/>
  <c r="BD19" i="18"/>
  <c r="BH19" i="18"/>
  <c r="BH54" i="18"/>
  <c r="BG54" i="18"/>
  <c r="BG6" i="18"/>
  <c r="BF6" i="18"/>
  <c r="BD6" i="18"/>
  <c r="BH6" i="18"/>
  <c r="AO103" i="18"/>
  <c r="AN103" i="18"/>
  <c r="AP103" i="18"/>
  <c r="AQ103" i="18"/>
  <c r="BG49" i="18"/>
  <c r="BH49" i="18"/>
  <c r="BG84" i="18"/>
  <c r="BH84" i="18"/>
  <c r="BG123" i="18"/>
  <c r="BH123" i="18"/>
  <c r="BG137" i="18"/>
  <c r="BH137" i="18"/>
  <c r="BG161" i="18"/>
  <c r="BH161" i="18"/>
  <c r="BG135" i="18"/>
  <c r="BH135" i="18"/>
  <c r="BH158" i="18"/>
  <c r="BG158" i="18"/>
  <c r="BF158" i="18"/>
  <c r="BD158" i="18"/>
  <c r="BG92" i="18"/>
  <c r="BH92" i="18"/>
  <c r="BA108" i="16"/>
  <c r="BB108" i="16"/>
  <c r="BB117" i="16"/>
  <c r="BA117" i="16"/>
  <c r="AZ117" i="16"/>
  <c r="AX117" i="16"/>
  <c r="BB81" i="16"/>
  <c r="BA81" i="16"/>
  <c r="AZ81" i="16"/>
  <c r="AX81" i="16"/>
  <c r="BA126" i="16"/>
  <c r="BB126" i="16"/>
  <c r="BA114" i="16"/>
  <c r="BB114" i="16"/>
  <c r="BA82" i="16"/>
  <c r="BB82" i="16"/>
  <c r="BB130" i="16"/>
  <c r="BA130" i="16"/>
  <c r="AZ130" i="16"/>
  <c r="AX130" i="16"/>
  <c r="BB15" i="16"/>
  <c r="BA15" i="16"/>
  <c r="AZ15" i="16"/>
  <c r="AX15" i="16"/>
  <c r="BA68" i="16"/>
  <c r="BB68" i="16"/>
  <c r="BB99" i="16"/>
  <c r="BA99" i="16"/>
  <c r="AZ99" i="16"/>
  <c r="AX99" i="16"/>
  <c r="BB39" i="16"/>
  <c r="BA39" i="16"/>
  <c r="AZ39" i="16"/>
  <c r="AX39" i="16"/>
  <c r="BB20" i="16"/>
  <c r="BA20" i="16"/>
  <c r="AZ20" i="16"/>
  <c r="AX20" i="16"/>
  <c r="BA67" i="16"/>
  <c r="BB67" i="16"/>
  <c r="BB79" i="16"/>
  <c r="BA79" i="16"/>
  <c r="AZ79" i="16"/>
  <c r="AX79" i="16"/>
  <c r="BB107" i="16"/>
  <c r="BA107" i="16"/>
  <c r="AZ107" i="16"/>
  <c r="AX107" i="16"/>
  <c r="BH110" i="20"/>
  <c r="BG110" i="20"/>
  <c r="BF110" i="20"/>
  <c r="BD110" i="20"/>
  <c r="AT89" i="16"/>
  <c r="AS89" i="16"/>
  <c r="AR89" i="16"/>
  <c r="AQ89" i="16"/>
  <c r="AP89" i="16"/>
  <c r="AO89" i="16"/>
  <c r="AN89" i="16"/>
  <c r="AM89" i="16"/>
  <c r="AL89" i="16"/>
  <c r="AT127" i="16"/>
  <c r="AS127" i="16"/>
  <c r="AR127" i="16"/>
  <c r="AQ127" i="16"/>
  <c r="AP127" i="16"/>
  <c r="AO127" i="16"/>
  <c r="AN127" i="16"/>
  <c r="AM127" i="16"/>
  <c r="AL127" i="16"/>
  <c r="AC100" i="16"/>
  <c r="AF100" i="16"/>
  <c r="K100" i="16"/>
  <c r="AP36" i="19"/>
  <c r="AO36" i="19"/>
  <c r="AN36" i="19"/>
  <c r="AQ36" i="19"/>
  <c r="BG63" i="19"/>
  <c r="BF63" i="19"/>
  <c r="BD63" i="19"/>
  <c r="BH63" i="19"/>
  <c r="BG39" i="19"/>
  <c r="BF39" i="19"/>
  <c r="BD39" i="19"/>
  <c r="BH39" i="19"/>
  <c r="AO69" i="18"/>
  <c r="AN69" i="18"/>
  <c r="AP69" i="18"/>
  <c r="AQ69" i="18"/>
  <c r="AZ51" i="20"/>
  <c r="AY51" i="20"/>
  <c r="AX51" i="20"/>
  <c r="AW51" i="20"/>
  <c r="AV51" i="20"/>
  <c r="AU51" i="20"/>
  <c r="AT51" i="20"/>
  <c r="AS51" i="20"/>
  <c r="AR51" i="20"/>
  <c r="AG44" i="20"/>
  <c r="AP60" i="20"/>
  <c r="AO60" i="20"/>
  <c r="AN60" i="20"/>
  <c r="AQ60" i="20"/>
  <c r="BG133" i="20"/>
  <c r="BF133" i="20"/>
  <c r="BD133" i="20"/>
  <c r="BH133" i="20"/>
  <c r="BP6" i="20"/>
  <c r="BO6" i="20"/>
  <c r="BN6" i="20"/>
  <c r="BM6" i="20"/>
  <c r="BL6" i="20"/>
  <c r="BK6" i="20"/>
  <c r="BJ6" i="20"/>
  <c r="BI6" i="20"/>
  <c r="BQ6" i="20"/>
  <c r="I59" i="20"/>
  <c r="AZ47" i="20"/>
  <c r="AY47" i="20"/>
  <c r="AX47" i="20"/>
  <c r="AW47" i="20"/>
  <c r="AV47" i="20"/>
  <c r="AU47" i="20"/>
  <c r="AT47" i="20"/>
  <c r="AS47" i="20"/>
  <c r="AR47" i="20"/>
  <c r="AG42" i="20"/>
  <c r="AP120" i="20"/>
  <c r="AO120" i="20"/>
  <c r="AN120" i="20"/>
  <c r="AQ120" i="20"/>
  <c r="AN127" i="20"/>
  <c r="BG123" i="20"/>
  <c r="BH123" i="20"/>
  <c r="BG137" i="20"/>
  <c r="BH137" i="20"/>
  <c r="BG127" i="20"/>
  <c r="BH127" i="20"/>
  <c r="AC104" i="16"/>
  <c r="AF104" i="16"/>
  <c r="K104" i="16"/>
  <c r="AI36" i="16"/>
  <c r="AJ36" i="16"/>
  <c r="AK36" i="16"/>
  <c r="K128" i="16"/>
  <c r="AC128" i="16"/>
  <c r="AF128" i="16"/>
  <c r="BF144" i="20"/>
  <c r="BD144" i="20"/>
  <c r="AI24" i="16"/>
  <c r="AJ24" i="16"/>
  <c r="AK24" i="16"/>
  <c r="BQ5" i="19"/>
  <c r="BP5" i="19"/>
  <c r="BO5" i="19"/>
  <c r="BN5" i="19"/>
  <c r="BM5" i="19"/>
  <c r="BL5" i="19"/>
  <c r="BK5" i="19"/>
  <c r="BJ5" i="19"/>
  <c r="BI5" i="19"/>
  <c r="AO54" i="19"/>
  <c r="AP54" i="19"/>
  <c r="AQ54" i="19"/>
  <c r="AO109" i="19"/>
  <c r="AN109" i="19"/>
  <c r="AP109" i="19"/>
  <c r="AQ109" i="19"/>
  <c r="AZ58" i="19"/>
  <c r="AY58" i="19"/>
  <c r="AX58" i="19"/>
  <c r="AW58" i="19"/>
  <c r="AV58" i="19"/>
  <c r="AU58" i="19"/>
  <c r="AT58" i="19"/>
  <c r="AS58" i="19"/>
  <c r="AR58" i="19"/>
  <c r="AZ59" i="19"/>
  <c r="AY59" i="19"/>
  <c r="AX59" i="19"/>
  <c r="AW59" i="19"/>
  <c r="AV59" i="19"/>
  <c r="AU59" i="19"/>
  <c r="AT59" i="19"/>
  <c r="AS59" i="19"/>
  <c r="AR59" i="19"/>
  <c r="AO105" i="19"/>
  <c r="AP105" i="19"/>
  <c r="AQ105" i="19"/>
  <c r="AO121" i="19"/>
  <c r="AN121" i="19"/>
  <c r="AP121" i="19"/>
  <c r="AQ121" i="19"/>
  <c r="AO82" i="19"/>
  <c r="AN82" i="19"/>
  <c r="AP82" i="19"/>
  <c r="AQ82" i="19"/>
  <c r="AZ32" i="19"/>
  <c r="AY32" i="19"/>
  <c r="AX32" i="19"/>
  <c r="AW32" i="19"/>
  <c r="AV32" i="19"/>
  <c r="AU32" i="19"/>
  <c r="AT32" i="19"/>
  <c r="AS32" i="19"/>
  <c r="AR32" i="19"/>
  <c r="BG20" i="19"/>
  <c r="BF20" i="19"/>
  <c r="BD20" i="19"/>
  <c r="BH20" i="19"/>
  <c r="BG23" i="19"/>
  <c r="BF23" i="19"/>
  <c r="BD23" i="19"/>
  <c r="BH23" i="19"/>
  <c r="AG74" i="19"/>
  <c r="AH74" i="19"/>
  <c r="BH88" i="19"/>
  <c r="BG88" i="19"/>
  <c r="BG151" i="19"/>
  <c r="BF151" i="19"/>
  <c r="BD151" i="19"/>
  <c r="BH151" i="19"/>
  <c r="BG139" i="19"/>
  <c r="BF139" i="19"/>
  <c r="BD139" i="19"/>
  <c r="BH139" i="19"/>
  <c r="AO49" i="18"/>
  <c r="AN49" i="18"/>
  <c r="AP49" i="18"/>
  <c r="AQ49" i="18"/>
  <c r="AO66" i="18"/>
  <c r="AP66" i="18"/>
  <c r="AQ66" i="18"/>
  <c r="AO41" i="18"/>
  <c r="AN41" i="18"/>
  <c r="AG41" i="18"/>
  <c r="AJ41" i="18"/>
  <c r="AP41" i="18"/>
  <c r="AQ41" i="18"/>
  <c r="AO26" i="18"/>
  <c r="AP26" i="18"/>
  <c r="AQ26" i="18"/>
  <c r="BG15" i="18"/>
  <c r="BF15" i="18"/>
  <c r="BD15" i="18"/>
  <c r="BH15" i="18"/>
  <c r="BH70" i="18"/>
  <c r="BG70" i="18"/>
  <c r="AP121" i="18"/>
  <c r="AO121" i="18"/>
  <c r="AQ121" i="18"/>
  <c r="AO105" i="18"/>
  <c r="AP105" i="18"/>
  <c r="AQ105" i="18"/>
  <c r="BG7" i="18"/>
  <c r="BF7" i="18"/>
  <c r="BD7" i="18"/>
  <c r="BH7" i="18"/>
  <c r="BH38" i="18"/>
  <c r="BG38" i="18"/>
  <c r="AO100" i="18"/>
  <c r="AN100" i="18"/>
  <c r="AP100" i="18"/>
  <c r="AQ100" i="18"/>
  <c r="BH67" i="18"/>
  <c r="BG67" i="18"/>
  <c r="BF67" i="18"/>
  <c r="BD67" i="18"/>
  <c r="BG33" i="18"/>
  <c r="BH33" i="18"/>
  <c r="BG91" i="18"/>
  <c r="BH91" i="18"/>
  <c r="BH107" i="18"/>
  <c r="BG107" i="18"/>
  <c r="BF107" i="18"/>
  <c r="BD107" i="18"/>
  <c r="BG50" i="18"/>
  <c r="BH50" i="18"/>
  <c r="BG111" i="18"/>
  <c r="BH111" i="18"/>
  <c r="AP124" i="18"/>
  <c r="AO124" i="18"/>
  <c r="AN124" i="18"/>
  <c r="AQ124" i="18"/>
  <c r="BG73" i="18"/>
  <c r="BF73" i="18"/>
  <c r="BD73" i="18"/>
  <c r="BH73" i="18"/>
  <c r="BG144" i="18"/>
  <c r="BF144" i="18"/>
  <c r="BD144" i="18"/>
  <c r="BH144" i="18"/>
  <c r="BH59" i="18"/>
  <c r="BG59" i="18"/>
  <c r="BG103" i="18"/>
  <c r="BF103" i="18"/>
  <c r="BD103" i="18"/>
  <c r="BH103" i="18"/>
  <c r="BH142" i="18"/>
  <c r="BG142" i="18"/>
  <c r="BG159" i="18"/>
  <c r="BF159" i="18"/>
  <c r="BD159" i="18"/>
  <c r="BH159" i="18"/>
  <c r="BA144" i="16"/>
  <c r="AZ144" i="16"/>
  <c r="AX144" i="16"/>
  <c r="BB144" i="16"/>
  <c r="BB105" i="16"/>
  <c r="BA105" i="16"/>
  <c r="BA137" i="16"/>
  <c r="AZ137" i="16"/>
  <c r="AX137" i="16"/>
  <c r="BB137" i="16"/>
  <c r="BB113" i="16"/>
  <c r="BA113" i="16"/>
  <c r="BA76" i="16"/>
  <c r="AZ76" i="16"/>
  <c r="AX76" i="16"/>
  <c r="BB76" i="16"/>
  <c r="BA110" i="16"/>
  <c r="AZ110" i="16"/>
  <c r="AX110" i="16"/>
  <c r="BB110" i="16"/>
  <c r="BA78" i="16"/>
  <c r="AZ78" i="16"/>
  <c r="AX78" i="16"/>
  <c r="BB78" i="16"/>
  <c r="BA116" i="16"/>
  <c r="AZ116" i="16"/>
  <c r="AX116" i="16"/>
  <c r="BB116" i="16"/>
  <c r="BA92" i="16"/>
  <c r="AZ92" i="16"/>
  <c r="AX92" i="16"/>
  <c r="BB92" i="16"/>
  <c r="BA104" i="16"/>
  <c r="AZ104" i="16"/>
  <c r="AX104" i="16"/>
  <c r="BB104" i="16"/>
  <c r="BA57" i="16"/>
  <c r="AZ57" i="16"/>
  <c r="AX57" i="16"/>
  <c r="BB57" i="16"/>
  <c r="BA60" i="16"/>
  <c r="AZ60" i="16"/>
  <c r="AX60" i="16"/>
  <c r="BB60" i="16"/>
  <c r="BB65" i="16"/>
  <c r="BA65" i="16"/>
  <c r="BB83" i="16"/>
  <c r="BA83" i="16"/>
  <c r="BB35" i="16"/>
  <c r="BA35" i="16"/>
  <c r="BB87" i="16"/>
  <c r="BA87" i="16"/>
  <c r="BB18" i="16"/>
  <c r="BA18" i="16"/>
  <c r="BA37" i="16"/>
  <c r="AZ37" i="16"/>
  <c r="AX37" i="16"/>
  <c r="BB37" i="16"/>
  <c r="AY28" i="18"/>
  <c r="AX28" i="18"/>
  <c r="AZ28" i="18"/>
  <c r="AW28" i="18"/>
  <c r="AV28" i="18"/>
  <c r="AU28" i="18"/>
  <c r="AT28" i="18"/>
  <c r="AS28" i="18"/>
  <c r="AR28" i="18"/>
  <c r="BF140" i="19"/>
  <c r="BD140" i="19"/>
  <c r="BF141" i="19"/>
  <c r="BD141" i="19"/>
  <c r="AZ44" i="18"/>
  <c r="AY44" i="18"/>
  <c r="AX44" i="18"/>
  <c r="AW44" i="18"/>
  <c r="AV44" i="18"/>
  <c r="AU44" i="18"/>
  <c r="AT44" i="18"/>
  <c r="AS44" i="18"/>
  <c r="AR44" i="18"/>
  <c r="AY43" i="18"/>
  <c r="AX43" i="18"/>
  <c r="AZ43" i="18"/>
  <c r="AW43" i="18"/>
  <c r="AV43" i="18"/>
  <c r="AU43" i="18"/>
  <c r="AT43" i="18"/>
  <c r="AS43" i="18"/>
  <c r="AR43" i="18"/>
  <c r="BH35" i="18"/>
  <c r="BG35" i="18"/>
  <c r="BF35" i="18"/>
  <c r="BD35" i="18"/>
  <c r="BG113" i="18"/>
  <c r="BF113" i="18"/>
  <c r="BD113" i="18"/>
  <c r="BH113" i="18"/>
  <c r="BA135" i="16"/>
  <c r="AZ135" i="16"/>
  <c r="AX135" i="16"/>
  <c r="BB135" i="16"/>
  <c r="BA147" i="16"/>
  <c r="AZ147" i="16"/>
  <c r="AX147" i="16"/>
  <c r="BB147" i="16"/>
  <c r="AO97" i="20"/>
  <c r="AN97" i="20"/>
  <c r="AP97" i="20"/>
  <c r="AQ97" i="20"/>
  <c r="BG26" i="20"/>
  <c r="BH26" i="20"/>
  <c r="BG39" i="20"/>
  <c r="BH39" i="20"/>
  <c r="AN77" i="20"/>
  <c r="BF56" i="20"/>
  <c r="BD56" i="20"/>
  <c r="BH105" i="20"/>
  <c r="BG105" i="20"/>
  <c r="BF105" i="20"/>
  <c r="BD105" i="20"/>
  <c r="BF52" i="20"/>
  <c r="BD52" i="20"/>
  <c r="BF120" i="20"/>
  <c r="BD120" i="20"/>
  <c r="BH156" i="20"/>
  <c r="BG156" i="20"/>
  <c r="BF156" i="20"/>
  <c r="BD156" i="20"/>
  <c r="AT64" i="16"/>
  <c r="AS64" i="16"/>
  <c r="AR64" i="16"/>
  <c r="AQ64" i="16"/>
  <c r="AP64" i="16"/>
  <c r="AO64" i="16"/>
  <c r="AN64" i="16"/>
  <c r="AM64" i="16"/>
  <c r="AL64" i="16"/>
  <c r="AT72" i="16"/>
  <c r="AS72" i="16"/>
  <c r="AR72" i="16"/>
  <c r="AQ72" i="16"/>
  <c r="AP72" i="16"/>
  <c r="AO72" i="16"/>
  <c r="AN72" i="16"/>
  <c r="AM72" i="16"/>
  <c r="AL72" i="16"/>
  <c r="AT80" i="16"/>
  <c r="AS80" i="16"/>
  <c r="AR80" i="16"/>
  <c r="AQ80" i="16"/>
  <c r="AP80" i="16"/>
  <c r="AO80" i="16"/>
  <c r="AN80" i="16"/>
  <c r="AM80" i="16"/>
  <c r="AL80" i="16"/>
  <c r="AT88" i="16"/>
  <c r="AS88" i="16"/>
  <c r="AR88" i="16"/>
  <c r="AQ88" i="16"/>
  <c r="AP88" i="16"/>
  <c r="AO88" i="16"/>
  <c r="AN88" i="16"/>
  <c r="AM88" i="16"/>
  <c r="AL88" i="16"/>
  <c r="AT103" i="16"/>
  <c r="AS103" i="16"/>
  <c r="AR103" i="16"/>
  <c r="AQ103" i="16"/>
  <c r="AP103" i="16"/>
  <c r="AO103" i="16"/>
  <c r="AN103" i="16"/>
  <c r="AM103" i="16"/>
  <c r="AL103" i="16"/>
  <c r="AC115" i="16"/>
  <c r="J115" i="16"/>
  <c r="AF115" i="16"/>
  <c r="AT100" i="16"/>
  <c r="AS100" i="16"/>
  <c r="AR100" i="16"/>
  <c r="AQ100" i="16"/>
  <c r="AP100" i="16"/>
  <c r="AO100" i="16"/>
  <c r="AN100" i="16"/>
  <c r="AM100" i="16"/>
  <c r="AL100" i="16"/>
  <c r="AC3" i="19"/>
  <c r="AC5" i="19"/>
  <c r="AH17" i="19"/>
  <c r="AD3" i="19"/>
  <c r="AD5" i="19"/>
  <c r="BQ10" i="19"/>
  <c r="BP10" i="19"/>
  <c r="BO10" i="19"/>
  <c r="BN10" i="19"/>
  <c r="BM10" i="19"/>
  <c r="BL10" i="19"/>
  <c r="BK10" i="19"/>
  <c r="BJ10" i="19"/>
  <c r="BI10" i="19"/>
  <c r="AG108" i="19"/>
  <c r="I53" i="19"/>
  <c r="AL53" i="19"/>
  <c r="AI53" i="19"/>
  <c r="BG19" i="19"/>
  <c r="BF19" i="19"/>
  <c r="BD19" i="19"/>
  <c r="BH19" i="19"/>
  <c r="BH51" i="19"/>
  <c r="BG51" i="19"/>
  <c r="BG74" i="19"/>
  <c r="BF74" i="19"/>
  <c r="BD74" i="19"/>
  <c r="BH74" i="19"/>
  <c r="BG82" i="19"/>
  <c r="BF82" i="19"/>
  <c r="BD82" i="19"/>
  <c r="BH82" i="19"/>
  <c r="BF18" i="19"/>
  <c r="BD18" i="19"/>
  <c r="BF83" i="19"/>
  <c r="BD83" i="19"/>
  <c r="BF71" i="19"/>
  <c r="BD71" i="19"/>
  <c r="BG114" i="19"/>
  <c r="BH114" i="19"/>
  <c r="AY25" i="18"/>
  <c r="AZ25" i="18"/>
  <c r="AX25" i="18"/>
  <c r="AW25" i="18"/>
  <c r="AV25" i="18"/>
  <c r="AU25" i="18"/>
  <c r="AT25" i="18"/>
  <c r="AS25" i="18"/>
  <c r="AR25" i="18"/>
  <c r="BF132" i="19"/>
  <c r="BD132" i="19"/>
  <c r="AZ39" i="18"/>
  <c r="AY39" i="18"/>
  <c r="AX39" i="18"/>
  <c r="AW39" i="18"/>
  <c r="AV39" i="18"/>
  <c r="AU39" i="18"/>
  <c r="AT39" i="18"/>
  <c r="AS39" i="18"/>
  <c r="AR39" i="18"/>
  <c r="AZ34" i="18"/>
  <c r="AY34" i="18"/>
  <c r="AX34" i="18"/>
  <c r="AW34" i="18"/>
  <c r="AV34" i="18"/>
  <c r="AU34" i="18"/>
  <c r="AT34" i="18"/>
  <c r="AS34" i="18"/>
  <c r="AR34" i="18"/>
  <c r="BH90" i="18"/>
  <c r="BG90" i="18"/>
  <c r="BF90" i="18"/>
  <c r="BD90" i="18"/>
  <c r="AL22" i="18"/>
  <c r="H22" i="18"/>
  <c r="AI22" i="18"/>
  <c r="R22" i="18"/>
  <c r="AL44" i="18"/>
  <c r="BG98" i="18"/>
  <c r="BF98" i="18"/>
  <c r="BD98" i="18"/>
  <c r="BH98" i="18"/>
  <c r="BF85" i="18"/>
  <c r="BD85" i="18"/>
  <c r="BF29" i="18"/>
  <c r="BD29" i="18"/>
  <c r="BG146" i="18"/>
  <c r="BF146" i="18"/>
  <c r="BD146" i="18"/>
  <c r="BH146" i="18"/>
  <c r="BF21" i="18"/>
  <c r="BD21" i="18"/>
  <c r="BF125" i="18"/>
  <c r="BD125" i="18"/>
  <c r="J121" i="13"/>
  <c r="S95" i="13"/>
  <c r="N46" i="9"/>
  <c r="R59" i="9"/>
  <c r="R32" i="9"/>
  <c r="AZ113" i="19"/>
  <c r="AY113" i="19"/>
  <c r="AX113" i="19"/>
  <c r="AW113" i="19"/>
  <c r="AV113" i="19"/>
  <c r="AU113" i="19"/>
  <c r="AT113" i="19"/>
  <c r="AS113" i="19"/>
  <c r="AR113" i="19"/>
  <c r="AL58" i="19"/>
  <c r="AI58" i="19"/>
  <c r="I58" i="19"/>
  <c r="AI59" i="19"/>
  <c r="R59" i="19"/>
  <c r="AL59" i="19"/>
  <c r="I59" i="19"/>
  <c r="AZ50" i="19"/>
  <c r="AY50" i="19"/>
  <c r="AX50" i="19"/>
  <c r="AW50" i="19"/>
  <c r="AV50" i="19"/>
  <c r="AU50" i="19"/>
  <c r="AT50" i="19"/>
  <c r="AS50" i="19"/>
  <c r="AR50" i="19"/>
  <c r="AG90" i="19"/>
  <c r="AH90" i="19"/>
  <c r="AP118" i="19"/>
  <c r="AO118" i="19"/>
  <c r="AN118" i="19"/>
  <c r="AQ118" i="19"/>
  <c r="AG70" i="19"/>
  <c r="AH70" i="19"/>
  <c r="BH12" i="19"/>
  <c r="BG12" i="19"/>
  <c r="BG94" i="19"/>
  <c r="BF94" i="19"/>
  <c r="BD94" i="19"/>
  <c r="BH94" i="19"/>
  <c r="BG145" i="19"/>
  <c r="BF145" i="19"/>
  <c r="BD145" i="19"/>
  <c r="BH145" i="19"/>
  <c r="BG155" i="19"/>
  <c r="BF155" i="19"/>
  <c r="BD155" i="19"/>
  <c r="BH155" i="19"/>
  <c r="AZ30" i="18"/>
  <c r="AY30" i="18"/>
  <c r="AX30" i="18"/>
  <c r="AW30" i="18"/>
  <c r="AV30" i="18"/>
  <c r="AU30" i="18"/>
  <c r="AT30" i="18"/>
  <c r="AS30" i="18"/>
  <c r="AR30" i="18"/>
  <c r="AZ38" i="18"/>
  <c r="AY38" i="18"/>
  <c r="AX38" i="18"/>
  <c r="AW38" i="18"/>
  <c r="AV38" i="18"/>
  <c r="AU38" i="18"/>
  <c r="AT38" i="18"/>
  <c r="AS38" i="18"/>
  <c r="AR38" i="18"/>
  <c r="AZ35" i="18"/>
  <c r="AY35" i="18"/>
  <c r="AX35" i="18"/>
  <c r="AW35" i="18"/>
  <c r="AV35" i="18"/>
  <c r="AU35" i="18"/>
  <c r="AT35" i="18"/>
  <c r="AS35" i="18"/>
  <c r="AR35" i="18"/>
  <c r="BG95" i="18"/>
  <c r="BH95" i="18"/>
  <c r="BF117" i="18"/>
  <c r="BD117" i="18"/>
  <c r="BA118" i="16"/>
  <c r="AZ118" i="16"/>
  <c r="AX118" i="16"/>
  <c r="BB118" i="16"/>
  <c r="BA86" i="16"/>
  <c r="AZ86" i="16"/>
  <c r="AX86" i="16"/>
  <c r="BB86" i="16"/>
  <c r="BA74" i="16"/>
  <c r="AZ74" i="16"/>
  <c r="AX74" i="16"/>
  <c r="BB74" i="16"/>
  <c r="S80" i="13"/>
  <c r="S71" i="13"/>
  <c r="S69" i="13"/>
  <c r="I46" i="7"/>
  <c r="C12" i="1"/>
  <c r="C16" i="1"/>
  <c r="D18" i="1"/>
  <c r="AY24" i="18"/>
  <c r="AX24" i="18"/>
  <c r="AW24" i="18"/>
  <c r="AV24" i="18"/>
  <c r="AU24" i="18"/>
  <c r="AT24" i="18"/>
  <c r="AS24" i="18"/>
  <c r="AR24" i="18"/>
  <c r="AZ24" i="18"/>
  <c r="AZ60" i="18"/>
  <c r="AY60" i="18"/>
  <c r="AX60" i="18"/>
  <c r="AW60" i="18"/>
  <c r="AV60" i="18"/>
  <c r="AU60" i="18"/>
  <c r="AT60" i="18"/>
  <c r="AS60" i="18"/>
  <c r="AR60" i="18"/>
  <c r="BH18" i="18"/>
  <c r="BG18" i="18"/>
  <c r="BF18" i="18"/>
  <c r="BD18" i="18"/>
  <c r="BH27" i="18"/>
  <c r="BG27" i="18"/>
  <c r="BF27" i="18"/>
  <c r="BD27" i="18"/>
  <c r="BG42" i="18"/>
  <c r="BH42" i="18"/>
  <c r="BG99" i="18"/>
  <c r="BH99" i="18"/>
  <c r="BG106" i="18"/>
  <c r="BH106" i="18"/>
  <c r="BH104" i="18"/>
  <c r="BG104" i="18"/>
  <c r="BF104" i="18"/>
  <c r="BD104" i="18"/>
  <c r="BG145" i="18"/>
  <c r="BH145" i="18"/>
  <c r="BA145" i="16"/>
  <c r="BB145" i="16"/>
  <c r="BA106" i="16"/>
  <c r="BB106" i="16"/>
  <c r="BA70" i="16"/>
  <c r="BB70" i="16"/>
  <c r="BA131" i="16"/>
  <c r="BB131" i="16"/>
  <c r="AZ34" i="16"/>
  <c r="AX34" i="16"/>
  <c r="S55" i="13"/>
  <c r="R71" i="9"/>
  <c r="S84" i="13"/>
  <c r="S51" i="13"/>
  <c r="S91" i="13"/>
  <c r="C11" i="1"/>
  <c r="BH120" i="18"/>
  <c r="BG120" i="18"/>
  <c r="BF120" i="18"/>
  <c r="BD120" i="18"/>
  <c r="BG4" i="18"/>
  <c r="BH4" i="18"/>
  <c r="BH105" i="18"/>
  <c r="BG105" i="18"/>
  <c r="BF105" i="18"/>
  <c r="BD105" i="18"/>
  <c r="BG153" i="18"/>
  <c r="BH153" i="18"/>
  <c r="BG138" i="18"/>
  <c r="BH138" i="18"/>
  <c r="BA142" i="16"/>
  <c r="BB142" i="16"/>
  <c r="BA94" i="16"/>
  <c r="BB94" i="16"/>
  <c r="BA66" i="16"/>
  <c r="BB66" i="16"/>
  <c r="BB44" i="16"/>
  <c r="BA44" i="16"/>
  <c r="AZ44" i="16"/>
  <c r="AX44" i="16"/>
  <c r="BB31" i="16"/>
  <c r="BA31" i="16"/>
  <c r="AZ31" i="16"/>
  <c r="AX31" i="16"/>
  <c r="R70" i="9"/>
  <c r="R91" i="9"/>
  <c r="L91" i="9"/>
  <c r="BG16" i="19"/>
  <c r="BH16" i="19"/>
  <c r="AP110" i="19"/>
  <c r="AO110" i="19"/>
  <c r="AN110" i="19"/>
  <c r="AQ110" i="19"/>
  <c r="AP114" i="19"/>
  <c r="AO114" i="19"/>
  <c r="AQ114" i="19"/>
  <c r="BG98" i="19"/>
  <c r="BH98" i="19"/>
  <c r="BH59" i="19"/>
  <c r="BG59" i="19"/>
  <c r="BF59" i="19"/>
  <c r="BD59" i="19"/>
  <c r="BF79" i="19"/>
  <c r="BD79" i="19"/>
  <c r="AI44" i="18"/>
  <c r="H44" i="18"/>
  <c r="AZ40" i="18"/>
  <c r="AX40" i="18"/>
  <c r="AW40" i="18"/>
  <c r="AV40" i="18"/>
  <c r="AU40" i="18"/>
  <c r="AT40" i="18"/>
  <c r="AS40" i="18"/>
  <c r="AR40" i="18"/>
  <c r="AY40" i="18"/>
  <c r="AZ21" i="18"/>
  <c r="AY21" i="18"/>
  <c r="AX21" i="18"/>
  <c r="AW21" i="18"/>
  <c r="AV21" i="18"/>
  <c r="AU21" i="18"/>
  <c r="AT21" i="18"/>
  <c r="AS21" i="18"/>
  <c r="AR21" i="18"/>
  <c r="H38" i="18"/>
  <c r="AI60" i="18"/>
  <c r="I60" i="18"/>
  <c r="BG66" i="18"/>
  <c r="BF66" i="18"/>
  <c r="BD66" i="18"/>
  <c r="BH66" i="18"/>
  <c r="BH82" i="18"/>
  <c r="BG82" i="18"/>
  <c r="AL60" i="18"/>
  <c r="BG128" i="18"/>
  <c r="BH128" i="18"/>
  <c r="BF23" i="18"/>
  <c r="BD23" i="18"/>
  <c r="BF14" i="18"/>
  <c r="BD14" i="18"/>
  <c r="BF55" i="18"/>
  <c r="BD55" i="18"/>
  <c r="BF141" i="18"/>
  <c r="BD141" i="18"/>
  <c r="AZ141" i="16"/>
  <c r="AX141" i="16"/>
  <c r="BB14" i="16"/>
  <c r="BA14" i="16"/>
  <c r="BB4" i="16"/>
  <c r="BA4" i="16"/>
  <c r="BB19" i="16"/>
  <c r="BA19" i="16"/>
  <c r="R69" i="9"/>
  <c r="R57" i="9"/>
  <c r="R89" i="9"/>
  <c r="AN81" i="20"/>
  <c r="BF22" i="20"/>
  <c r="BD22" i="20"/>
  <c r="BF38" i="20"/>
  <c r="BD38" i="20"/>
  <c r="BF60" i="20"/>
  <c r="BD60" i="20"/>
  <c r="AT118" i="16"/>
  <c r="AS118" i="16"/>
  <c r="AR118" i="16"/>
  <c r="AQ118" i="16"/>
  <c r="AP118" i="16"/>
  <c r="AO118" i="16"/>
  <c r="AN118" i="16"/>
  <c r="AM118" i="16"/>
  <c r="AL118" i="16"/>
  <c r="AT69" i="16"/>
  <c r="AS69" i="16"/>
  <c r="AR69" i="16"/>
  <c r="AQ69" i="16"/>
  <c r="AP69" i="16"/>
  <c r="AO69" i="16"/>
  <c r="AN69" i="16"/>
  <c r="AM69" i="16"/>
  <c r="AL69" i="16"/>
  <c r="AT77" i="16"/>
  <c r="AS77" i="16"/>
  <c r="AR77" i="16"/>
  <c r="AQ77" i="16"/>
  <c r="AP77" i="16"/>
  <c r="AO77" i="16"/>
  <c r="AN77" i="16"/>
  <c r="AM77" i="16"/>
  <c r="AL77" i="16"/>
  <c r="AT85" i="16"/>
  <c r="AS85" i="16"/>
  <c r="AR85" i="16"/>
  <c r="AQ85" i="16"/>
  <c r="AP85" i="16"/>
  <c r="AO85" i="16"/>
  <c r="AN85" i="16"/>
  <c r="AM85" i="16"/>
  <c r="AL85" i="16"/>
  <c r="AT93" i="16"/>
  <c r="AS93" i="16"/>
  <c r="AR93" i="16"/>
  <c r="AQ93" i="16"/>
  <c r="AP93" i="16"/>
  <c r="AO93" i="16"/>
  <c r="AN93" i="16"/>
  <c r="AM93" i="16"/>
  <c r="AL93" i="16"/>
  <c r="BF124" i="20"/>
  <c r="BD124" i="20"/>
  <c r="AT48" i="16"/>
  <c r="AS48" i="16"/>
  <c r="AR48" i="16"/>
  <c r="AQ48" i="16"/>
  <c r="AP48" i="16"/>
  <c r="AO48" i="16"/>
  <c r="AN48" i="16"/>
  <c r="AM48" i="16"/>
  <c r="AL48" i="16"/>
  <c r="AZ34" i="19"/>
  <c r="AY34" i="19"/>
  <c r="AX34" i="19"/>
  <c r="AW34" i="19"/>
  <c r="AV34" i="19"/>
  <c r="AU34" i="19"/>
  <c r="AT34" i="19"/>
  <c r="AS34" i="19"/>
  <c r="AR34" i="19"/>
  <c r="AI67" i="19"/>
  <c r="AL67" i="19"/>
  <c r="K67" i="19"/>
  <c r="AL62" i="19"/>
  <c r="K62" i="19"/>
  <c r="AI62" i="19"/>
  <c r="I55" i="19"/>
  <c r="R55" i="19"/>
  <c r="AI55" i="19"/>
  <c r="AL55" i="19"/>
  <c r="AZ46" i="19"/>
  <c r="AY46" i="19"/>
  <c r="AX46" i="19"/>
  <c r="AW46" i="19"/>
  <c r="AV46" i="19"/>
  <c r="AU46" i="19"/>
  <c r="AT46" i="19"/>
  <c r="AS46" i="19"/>
  <c r="AR46" i="19"/>
  <c r="H32" i="19"/>
  <c r="AO98" i="19"/>
  <c r="AN98" i="19"/>
  <c r="AP98" i="19"/>
  <c r="AQ98" i="19"/>
  <c r="BH14" i="19"/>
  <c r="BG14" i="19"/>
  <c r="BF14" i="19"/>
  <c r="BD14" i="19"/>
  <c r="BG27" i="19"/>
  <c r="BH27" i="19"/>
  <c r="BG68" i="19"/>
  <c r="BH68" i="19"/>
  <c r="BF11" i="19"/>
  <c r="BD11" i="19"/>
  <c r="R58" i="19"/>
  <c r="BF75" i="19"/>
  <c r="BD75" i="19"/>
  <c r="BF30" i="19"/>
  <c r="BD30" i="19"/>
  <c r="BF54" i="19"/>
  <c r="BD54" i="19"/>
  <c r="BG129" i="19"/>
  <c r="BF129" i="19"/>
  <c r="BD129" i="19"/>
  <c r="BH129" i="19"/>
  <c r="BF99" i="19"/>
  <c r="BD99" i="19"/>
  <c r="AZ42" i="18"/>
  <c r="AY42" i="18"/>
  <c r="AX42" i="18"/>
  <c r="AW42" i="18"/>
  <c r="AV42" i="18"/>
  <c r="AU42" i="18"/>
  <c r="AT42" i="18"/>
  <c r="AS42" i="18"/>
  <c r="AR42" i="18"/>
  <c r="AM41" i="18"/>
  <c r="AI41" i="18"/>
  <c r="AL41" i="18"/>
  <c r="AK41" i="18"/>
  <c r="H41" i="18"/>
  <c r="AY27" i="18"/>
  <c r="AX27" i="18"/>
  <c r="AW27" i="18"/>
  <c r="AV27" i="18"/>
  <c r="AU27" i="18"/>
  <c r="AT27" i="18"/>
  <c r="AS27" i="18"/>
  <c r="AR27" i="18"/>
  <c r="AZ27" i="18"/>
  <c r="H39" i="18"/>
  <c r="BG8" i="18"/>
  <c r="BH8" i="18"/>
  <c r="BG11" i="18"/>
  <c r="BF11" i="18"/>
  <c r="BD11" i="18"/>
  <c r="BH11" i="18"/>
  <c r="BF126" i="18"/>
  <c r="BD126" i="18"/>
  <c r="BF77" i="18"/>
  <c r="BD77" i="18"/>
  <c r="BF37" i="18"/>
  <c r="BD37" i="18"/>
  <c r="BF69" i="18"/>
  <c r="BD69" i="18"/>
  <c r="BF16" i="18"/>
  <c r="BD16" i="18"/>
  <c r="BF149" i="18"/>
  <c r="BD149" i="18"/>
  <c r="BB13" i="16"/>
  <c r="BA13" i="16"/>
  <c r="AZ13" i="16"/>
  <c r="AX13" i="16"/>
  <c r="AZ139" i="16"/>
  <c r="AX139" i="16"/>
  <c r="BA123" i="16"/>
  <c r="AZ123" i="16"/>
  <c r="AX123" i="16"/>
  <c r="BB123" i="16"/>
  <c r="BB7" i="16"/>
  <c r="BA7" i="16"/>
  <c r="K63" i="9"/>
  <c r="R63" i="9"/>
  <c r="R106" i="9"/>
  <c r="AZ9" i="16"/>
  <c r="AX9" i="16"/>
  <c r="S106" i="13"/>
  <c r="S88" i="13"/>
  <c r="R53" i="9"/>
  <c r="S46" i="13"/>
  <c r="R108" i="9"/>
  <c r="N108" i="9"/>
  <c r="S67" i="13"/>
  <c r="R42" i="9"/>
  <c r="AZ31" i="18"/>
  <c r="AY31" i="18"/>
  <c r="AX31" i="18"/>
  <c r="AW31" i="18"/>
  <c r="AV31" i="18"/>
  <c r="AU31" i="18"/>
  <c r="AT31" i="18"/>
  <c r="AS31" i="18"/>
  <c r="AR31" i="18"/>
  <c r="BG58" i="18"/>
  <c r="BF58" i="18"/>
  <c r="BD58" i="18"/>
  <c r="BH58" i="18"/>
  <c r="BG83" i="18"/>
  <c r="BH83" i="18"/>
  <c r="BG31" i="18"/>
  <c r="BF31" i="18"/>
  <c r="BD31" i="18"/>
  <c r="BH31" i="18"/>
  <c r="BF93" i="18"/>
  <c r="BD93" i="18"/>
  <c r="BG154" i="18"/>
  <c r="BH154" i="18"/>
  <c r="BA129" i="16"/>
  <c r="BB129" i="16"/>
  <c r="BA161" i="16"/>
  <c r="BB161" i="16"/>
  <c r="BA134" i="16"/>
  <c r="BB134" i="16"/>
  <c r="BA90" i="16"/>
  <c r="BB90" i="16"/>
  <c r="AZ26" i="16"/>
  <c r="AX26" i="16"/>
  <c r="R40" i="9"/>
  <c r="R30" i="9"/>
  <c r="AI85" i="16"/>
  <c r="AH85" i="16"/>
  <c r="AJ85" i="16"/>
  <c r="AK85" i="16"/>
  <c r="AO34" i="18"/>
  <c r="AN34" i="18"/>
  <c r="AP34" i="18"/>
  <c r="AQ34" i="18"/>
  <c r="AI103" i="16"/>
  <c r="AJ103" i="16"/>
  <c r="AK103" i="16"/>
  <c r="AO28" i="18"/>
  <c r="AP28" i="18"/>
  <c r="AQ28" i="18"/>
  <c r="AO58" i="19"/>
  <c r="AN58" i="19"/>
  <c r="AP58" i="19"/>
  <c r="AQ58" i="19"/>
  <c r="BG5" i="19"/>
  <c r="BF5" i="19"/>
  <c r="BD5" i="19"/>
  <c r="BH5" i="19"/>
  <c r="BH4" i="19"/>
  <c r="BG4" i="19"/>
  <c r="BF4" i="19"/>
  <c r="BD4" i="19"/>
  <c r="AO24" i="20"/>
  <c r="AN24" i="20"/>
  <c r="AP24" i="20"/>
  <c r="AQ24" i="20"/>
  <c r="AI107" i="16"/>
  <c r="AJ107" i="16"/>
  <c r="AK107" i="16"/>
  <c r="AO75" i="19"/>
  <c r="AP75" i="19"/>
  <c r="AQ75" i="19"/>
  <c r="AI68" i="16"/>
  <c r="AH68" i="16"/>
  <c r="AJ68" i="16"/>
  <c r="AK68" i="16"/>
  <c r="AO22" i="20"/>
  <c r="AN22" i="20"/>
  <c r="AP22" i="20"/>
  <c r="AQ22" i="20"/>
  <c r="AI126" i="16"/>
  <c r="AJ126" i="16"/>
  <c r="AK126" i="16"/>
  <c r="AP63" i="19"/>
  <c r="AO63" i="19"/>
  <c r="AN63" i="19"/>
  <c r="AQ63" i="19"/>
  <c r="AI96" i="16"/>
  <c r="AH96" i="16"/>
  <c r="AJ96" i="16"/>
  <c r="AK96" i="16"/>
  <c r="AI67" i="16"/>
  <c r="AH67" i="16"/>
  <c r="AJ67" i="16"/>
  <c r="AK67" i="16"/>
  <c r="AO26" i="20"/>
  <c r="AP26" i="20"/>
  <c r="AQ26" i="20"/>
  <c r="AI66" i="16"/>
  <c r="AJ66" i="16"/>
  <c r="AK66" i="16"/>
  <c r="AO33" i="20"/>
  <c r="AN33" i="20"/>
  <c r="AP33" i="20"/>
  <c r="AQ33" i="20"/>
  <c r="AO27" i="18"/>
  <c r="AN27" i="18"/>
  <c r="AP27" i="18"/>
  <c r="AQ27" i="18"/>
  <c r="AP34" i="19"/>
  <c r="AO34" i="19"/>
  <c r="AN34" i="19"/>
  <c r="AQ34" i="19"/>
  <c r="AO39" i="18"/>
  <c r="AP39" i="18"/>
  <c r="AQ39" i="18"/>
  <c r="AI88" i="16"/>
  <c r="AH88" i="16"/>
  <c r="AJ88" i="16"/>
  <c r="AK88" i="16"/>
  <c r="AO43" i="18"/>
  <c r="AN43" i="18"/>
  <c r="AP43" i="18"/>
  <c r="AQ43" i="18"/>
  <c r="AO47" i="20"/>
  <c r="AP47" i="20"/>
  <c r="AQ47" i="20"/>
  <c r="AO31" i="20"/>
  <c r="AP31" i="20"/>
  <c r="AQ31" i="20"/>
  <c r="AI78" i="16"/>
  <c r="AH78" i="16"/>
  <c r="AJ78" i="16"/>
  <c r="AK78" i="16"/>
  <c r="AI120" i="16"/>
  <c r="AH120" i="16"/>
  <c r="AJ120" i="16"/>
  <c r="AK120" i="16"/>
  <c r="AO37" i="20"/>
  <c r="AP37" i="20"/>
  <c r="AQ37" i="20"/>
  <c r="BG3" i="20"/>
  <c r="BH3" i="20"/>
  <c r="AO21" i="18"/>
  <c r="AN21" i="18"/>
  <c r="AP21" i="18"/>
  <c r="AQ21" i="18"/>
  <c r="AO60" i="18"/>
  <c r="AP60" i="18"/>
  <c r="AQ60" i="18"/>
  <c r="AI100" i="16"/>
  <c r="AJ100" i="16"/>
  <c r="AK100" i="16"/>
  <c r="AI128" i="16"/>
  <c r="AH128" i="16"/>
  <c r="AJ128" i="16"/>
  <c r="AK128" i="16"/>
  <c r="AJ71" i="16"/>
  <c r="AI71" i="16"/>
  <c r="AK71" i="16"/>
  <c r="BG10" i="20"/>
  <c r="BH10" i="20"/>
  <c r="AI123" i="16"/>
  <c r="AH123" i="16"/>
  <c r="AJ123" i="16"/>
  <c r="AK123" i="16"/>
  <c r="AI119" i="16"/>
  <c r="AH119" i="16"/>
  <c r="AJ119" i="16"/>
  <c r="AK119" i="16"/>
  <c r="BG8" i="20"/>
  <c r="BH8" i="20"/>
  <c r="AO35" i="19"/>
  <c r="AN35" i="19"/>
  <c r="AP35" i="19"/>
  <c r="AQ35" i="19"/>
  <c r="AP122" i="19"/>
  <c r="AO122" i="19"/>
  <c r="AQ122" i="19"/>
  <c r="AI121" i="16"/>
  <c r="AJ121" i="16"/>
  <c r="AK121" i="16"/>
  <c r="AO38" i="18"/>
  <c r="AP38" i="18"/>
  <c r="AQ38" i="18"/>
  <c r="AI77" i="16"/>
  <c r="AH77" i="16"/>
  <c r="AJ77" i="16"/>
  <c r="AK77" i="16"/>
  <c r="AI69" i="16"/>
  <c r="AH69" i="16"/>
  <c r="AJ69" i="16"/>
  <c r="AK69" i="16"/>
  <c r="AO25" i="18"/>
  <c r="AP25" i="18"/>
  <c r="AQ25" i="18"/>
  <c r="AI124" i="16"/>
  <c r="AJ124" i="16"/>
  <c r="AK124" i="16"/>
  <c r="AI70" i="16"/>
  <c r="AH70" i="16"/>
  <c r="AJ70" i="16"/>
  <c r="AK70" i="16"/>
  <c r="AO66" i="19"/>
  <c r="AN66" i="19"/>
  <c r="AP66" i="19"/>
  <c r="AQ66" i="19"/>
  <c r="AI92" i="16"/>
  <c r="AJ92" i="16"/>
  <c r="AK92" i="16"/>
  <c r="AI91" i="16"/>
  <c r="AJ91" i="16"/>
  <c r="AK91" i="16"/>
  <c r="AK129" i="16"/>
  <c r="AJ129" i="16"/>
  <c r="AI129" i="16"/>
  <c r="AH129" i="16"/>
  <c r="AI93" i="16"/>
  <c r="AH93" i="16"/>
  <c r="AJ93" i="16"/>
  <c r="AK93" i="16"/>
  <c r="AO31" i="18"/>
  <c r="AP31" i="18"/>
  <c r="AQ31" i="18"/>
  <c r="AJ48" i="16"/>
  <c r="AI48" i="16"/>
  <c r="AH48" i="16"/>
  <c r="AK48" i="16"/>
  <c r="AO40" i="18"/>
  <c r="AN40" i="18"/>
  <c r="AP40" i="18"/>
  <c r="AQ40" i="18"/>
  <c r="AO24" i="18"/>
  <c r="AN24" i="18"/>
  <c r="AP24" i="18"/>
  <c r="AQ24" i="18"/>
  <c r="AO35" i="18"/>
  <c r="AP35" i="18"/>
  <c r="AQ35" i="18"/>
  <c r="AI80" i="16"/>
  <c r="AJ80" i="16"/>
  <c r="AK80" i="16"/>
  <c r="AP32" i="19"/>
  <c r="AO32" i="19"/>
  <c r="AQ32" i="19"/>
  <c r="AI127" i="16"/>
  <c r="AH127" i="16"/>
  <c r="AJ127" i="16"/>
  <c r="AK127" i="16"/>
  <c r="AJ115" i="16"/>
  <c r="AI115" i="16"/>
  <c r="AH115" i="16"/>
  <c r="AK115" i="16"/>
  <c r="AI99" i="16"/>
  <c r="AJ99" i="16"/>
  <c r="AK99" i="16"/>
  <c r="AJ63" i="16"/>
  <c r="AI63" i="16"/>
  <c r="AK63" i="16"/>
  <c r="AO28" i="20"/>
  <c r="AN28" i="20"/>
  <c r="AP28" i="20"/>
  <c r="AQ28" i="20"/>
  <c r="AO39" i="20"/>
  <c r="AP39" i="20"/>
  <c r="AQ39" i="20"/>
  <c r="AO22" i="18"/>
  <c r="AP22" i="18"/>
  <c r="AQ22" i="18"/>
  <c r="AI95" i="16"/>
  <c r="AH95" i="16"/>
  <c r="AJ95" i="16"/>
  <c r="AK95" i="16"/>
  <c r="AI117" i="16"/>
  <c r="AH117" i="16"/>
  <c r="AJ117" i="16"/>
  <c r="AK117" i="16"/>
  <c r="BH2" i="19"/>
  <c r="BG2" i="19"/>
  <c r="BF2" i="19"/>
  <c r="BD2" i="19"/>
  <c r="AI84" i="16"/>
  <c r="AH84" i="16"/>
  <c r="AJ84" i="16"/>
  <c r="AK84" i="16"/>
  <c r="AP67" i="19"/>
  <c r="AO67" i="19"/>
  <c r="AQ67" i="19"/>
  <c r="AO67" i="20"/>
  <c r="AP67" i="20"/>
  <c r="AQ67" i="20"/>
  <c r="AJ116" i="16"/>
  <c r="AI116" i="16"/>
  <c r="AH116" i="16"/>
  <c r="AK116" i="16"/>
  <c r="AO46" i="19"/>
  <c r="AN46" i="19"/>
  <c r="AP46" i="19"/>
  <c r="AQ46" i="19"/>
  <c r="AO51" i="20"/>
  <c r="AN51" i="20"/>
  <c r="AP51" i="20"/>
  <c r="AQ51" i="20"/>
  <c r="AI89" i="16"/>
  <c r="AJ89" i="16"/>
  <c r="AK89" i="16"/>
  <c r="AI104" i="16"/>
  <c r="AJ104" i="16"/>
  <c r="AK104" i="16"/>
  <c r="AJ87" i="16"/>
  <c r="AI87" i="16"/>
  <c r="AK87" i="16"/>
  <c r="AO23" i="18"/>
  <c r="AN23" i="18"/>
  <c r="AP23" i="18"/>
  <c r="AQ23" i="18"/>
  <c r="AO62" i="19"/>
  <c r="AP62" i="19"/>
  <c r="AQ62" i="19"/>
  <c r="BH9" i="20"/>
  <c r="BG9" i="20"/>
  <c r="BF9" i="20"/>
  <c r="BD9" i="20"/>
  <c r="AI108" i="16"/>
  <c r="AH108" i="16"/>
  <c r="AJ108" i="16"/>
  <c r="AK108" i="16"/>
  <c r="AI76" i="16"/>
  <c r="AJ76" i="16"/>
  <c r="AK76" i="16"/>
  <c r="AP63" i="20"/>
  <c r="AO63" i="20"/>
  <c r="AN63" i="20"/>
  <c r="AQ63" i="20"/>
  <c r="AP55" i="19"/>
  <c r="AO55" i="19"/>
  <c r="AQ55" i="19"/>
  <c r="AI83" i="16"/>
  <c r="AH83" i="16"/>
  <c r="AJ83" i="16"/>
  <c r="AK83" i="16"/>
  <c r="AI90" i="16"/>
  <c r="AJ90" i="16"/>
  <c r="AK90" i="16"/>
  <c r="AP55" i="20"/>
  <c r="AO55" i="20"/>
  <c r="AN55" i="20"/>
  <c r="AQ55" i="20"/>
  <c r="AI118" i="16"/>
  <c r="AH118" i="16"/>
  <c r="AJ118" i="16"/>
  <c r="AK118" i="16"/>
  <c r="AO30" i="18"/>
  <c r="AN30" i="18"/>
  <c r="AP30" i="18"/>
  <c r="AQ30" i="18"/>
  <c r="AO50" i="19"/>
  <c r="AP50" i="19"/>
  <c r="AQ50" i="19"/>
  <c r="AO113" i="19"/>
  <c r="AP113" i="19"/>
  <c r="AQ113" i="19"/>
  <c r="AI72" i="16"/>
  <c r="AH72" i="16"/>
  <c r="AJ72" i="16"/>
  <c r="AK72" i="16"/>
  <c r="AP59" i="19"/>
  <c r="AO59" i="19"/>
  <c r="AQ59" i="19"/>
  <c r="BG6" i="20"/>
  <c r="BH6" i="20"/>
  <c r="AI86" i="16"/>
  <c r="AH86" i="16"/>
  <c r="AJ86" i="16"/>
  <c r="AK86" i="16"/>
  <c r="AO35" i="20"/>
  <c r="AN35" i="20"/>
  <c r="AP35" i="20"/>
  <c r="AQ35" i="20"/>
  <c r="BH2" i="20"/>
  <c r="BG2" i="20"/>
  <c r="BF2" i="20"/>
  <c r="BD2" i="20"/>
  <c r="AI75" i="16"/>
  <c r="AH75" i="16"/>
  <c r="AJ75" i="16"/>
  <c r="AK75" i="16"/>
  <c r="AI82" i="16"/>
  <c r="AH82" i="16"/>
  <c r="AJ82" i="16"/>
  <c r="AK82" i="16"/>
  <c r="BH6" i="19"/>
  <c r="BG6" i="19"/>
  <c r="BF6" i="19"/>
  <c r="BD6" i="19"/>
  <c r="AO44" i="18"/>
  <c r="AN44" i="18"/>
  <c r="AP44" i="18"/>
  <c r="AQ44" i="18"/>
  <c r="AO42" i="18"/>
  <c r="AN42" i="18"/>
  <c r="AP42" i="18"/>
  <c r="AQ42" i="18"/>
  <c r="BG10" i="19"/>
  <c r="BH10" i="19"/>
  <c r="AI64" i="16"/>
  <c r="AH64" i="16"/>
  <c r="AJ64" i="16"/>
  <c r="AK64" i="16"/>
  <c r="BH9" i="19"/>
  <c r="BG9" i="19"/>
  <c r="AJ79" i="16"/>
  <c r="AI79" i="16"/>
  <c r="AH79" i="16"/>
  <c r="AK79" i="16"/>
  <c r="AO59" i="20"/>
  <c r="AN59" i="20"/>
  <c r="AP59" i="20"/>
  <c r="AQ59" i="20"/>
  <c r="AI81" i="16"/>
  <c r="AH81" i="16"/>
  <c r="AJ81" i="16"/>
  <c r="AK81" i="16"/>
  <c r="AO30" i="20"/>
  <c r="AP30" i="20"/>
  <c r="AQ30" i="20"/>
  <c r="AI73" i="16"/>
  <c r="AJ73" i="16"/>
  <c r="AK73" i="16"/>
  <c r="BH7" i="19"/>
  <c r="BG7" i="19"/>
  <c r="AI74" i="16"/>
  <c r="AJ74" i="16"/>
  <c r="AK74" i="16"/>
  <c r="AI65" i="16"/>
  <c r="AJ65" i="16"/>
  <c r="AK65" i="16"/>
  <c r="AK102" i="19"/>
  <c r="AJ102" i="19"/>
  <c r="AM102" i="19"/>
  <c r="AH44" i="19"/>
  <c r="AG44" i="19"/>
  <c r="AH68" i="20"/>
  <c r="AG68" i="20"/>
  <c r="AH77" i="18"/>
  <c r="AG77" i="18"/>
  <c r="AH73" i="18"/>
  <c r="AG73" i="18"/>
  <c r="AI98" i="20"/>
  <c r="AL75" i="20"/>
  <c r="R75" i="20"/>
  <c r="AI75" i="20"/>
  <c r="AL52" i="20"/>
  <c r="R52" i="20"/>
  <c r="AI52" i="20"/>
  <c r="AI54" i="20"/>
  <c r="R54" i="20"/>
  <c r="AL54" i="20"/>
  <c r="R30" i="20"/>
  <c r="AI30" i="20"/>
  <c r="AL30" i="20"/>
  <c r="H21" i="20"/>
  <c r="AI21" i="20"/>
  <c r="AG94" i="18"/>
  <c r="AH94" i="18"/>
  <c r="AG114" i="18"/>
  <c r="AH114" i="18"/>
  <c r="AK78" i="19"/>
  <c r="AM78" i="19"/>
  <c r="AJ78" i="19"/>
  <c r="AC89" i="16"/>
  <c r="AF89" i="16"/>
  <c r="R89" i="16"/>
  <c r="AC25" i="16"/>
  <c r="R25" i="16"/>
  <c r="AF25" i="16"/>
  <c r="AC103" i="16"/>
  <c r="AF103" i="16"/>
  <c r="R103" i="16"/>
  <c r="AC39" i="16"/>
  <c r="AF39" i="16"/>
  <c r="R39" i="16"/>
  <c r="AF78" i="16"/>
  <c r="AC78" i="16"/>
  <c r="R78" i="16"/>
  <c r="AC117" i="16"/>
  <c r="AF117" i="16"/>
  <c r="R117" i="16"/>
  <c r="AC53" i="16"/>
  <c r="R53" i="16"/>
  <c r="AF53" i="16"/>
  <c r="AC84" i="16"/>
  <c r="AC51" i="16"/>
  <c r="R51" i="16"/>
  <c r="AF51" i="16"/>
  <c r="AF82" i="16"/>
  <c r="AC82" i="16"/>
  <c r="R82" i="16"/>
  <c r="R120" i="16"/>
  <c r="AC120" i="16"/>
  <c r="AF120" i="16"/>
  <c r="R121" i="16"/>
  <c r="AC121" i="16"/>
  <c r="AF121" i="16"/>
  <c r="AK32" i="18"/>
  <c r="AM32" i="18"/>
  <c r="AJ32" i="18"/>
  <c r="AH39" i="19"/>
  <c r="AG39" i="19"/>
  <c r="AA43" i="16"/>
  <c r="AB43" i="16"/>
  <c r="V43" i="16"/>
  <c r="AB62" i="16"/>
  <c r="Y62" i="16"/>
  <c r="AA62" i="16"/>
  <c r="AH115" i="20"/>
  <c r="AG115" i="20"/>
  <c r="AH68" i="18"/>
  <c r="AG68" i="18"/>
  <c r="AA112" i="16"/>
  <c r="AB112" i="16"/>
  <c r="X112" i="16"/>
  <c r="AB109" i="16"/>
  <c r="Y109" i="16"/>
  <c r="AA109" i="16"/>
  <c r="AG66" i="20"/>
  <c r="AH66" i="20"/>
  <c r="AH100" i="19"/>
  <c r="AG100" i="19"/>
  <c r="AH45" i="19"/>
  <c r="AG45" i="19"/>
  <c r="AH61" i="20"/>
  <c r="AG61" i="20"/>
  <c r="AH52" i="20"/>
  <c r="AG52" i="20"/>
  <c r="AH46" i="18"/>
  <c r="AG46" i="18"/>
  <c r="AH43" i="19"/>
  <c r="AG43" i="19"/>
  <c r="AG124" i="20"/>
  <c r="AH124" i="20"/>
  <c r="AH53" i="20"/>
  <c r="AG53" i="20"/>
  <c r="AG25" i="20"/>
  <c r="AH25" i="20"/>
  <c r="AH128" i="19"/>
  <c r="AG128" i="19"/>
  <c r="AH84" i="19"/>
  <c r="AG84" i="19"/>
  <c r="AA114" i="16"/>
  <c r="AB114" i="16"/>
  <c r="X114" i="16"/>
  <c r="AH119" i="20"/>
  <c r="AG119" i="20"/>
  <c r="AH87" i="20"/>
  <c r="AG87" i="20"/>
  <c r="AG128" i="20"/>
  <c r="AH128" i="20"/>
  <c r="AB60" i="16"/>
  <c r="W60" i="16"/>
  <c r="AA60" i="16"/>
  <c r="AB57" i="16"/>
  <c r="W57" i="16"/>
  <c r="AA57" i="16"/>
  <c r="AG92" i="20"/>
  <c r="AH92" i="20"/>
  <c r="AK74" i="19"/>
  <c r="AJ74" i="19"/>
  <c r="AM74" i="19"/>
  <c r="AG126" i="18"/>
  <c r="AH126" i="18"/>
  <c r="AK86" i="19"/>
  <c r="AM86" i="19"/>
  <c r="AJ86" i="19"/>
  <c r="AK121" i="20"/>
  <c r="AJ121" i="20"/>
  <c r="AM121" i="20"/>
  <c r="AI119" i="20"/>
  <c r="AI111" i="20"/>
  <c r="R89" i="20"/>
  <c r="AI89" i="20"/>
  <c r="AL89" i="20"/>
  <c r="R91" i="20"/>
  <c r="AI91" i="20"/>
  <c r="AL91" i="20"/>
  <c r="AZ134" i="16"/>
  <c r="AX134" i="16"/>
  <c r="AH41" i="18"/>
  <c r="AZ14" i="16"/>
  <c r="AX14" i="16"/>
  <c r="BF128" i="18"/>
  <c r="BD128" i="18"/>
  <c r="AZ94" i="16"/>
  <c r="AX94" i="16"/>
  <c r="AZ131" i="16"/>
  <c r="AX131" i="16"/>
  <c r="BF145" i="18"/>
  <c r="BD145" i="18"/>
  <c r="BF42" i="18"/>
  <c r="BD42" i="18"/>
  <c r="BF12" i="19"/>
  <c r="BD12" i="19"/>
  <c r="AK90" i="19"/>
  <c r="AJ90" i="19"/>
  <c r="AM90" i="19"/>
  <c r="AZ87" i="16"/>
  <c r="AX87" i="16"/>
  <c r="AZ113" i="16"/>
  <c r="AX113" i="16"/>
  <c r="BF111" i="18"/>
  <c r="BD111" i="18"/>
  <c r="BF33" i="18"/>
  <c r="BD33" i="18"/>
  <c r="BF70" i="18"/>
  <c r="BD70" i="18"/>
  <c r="AN54" i="19"/>
  <c r="BF123" i="20"/>
  <c r="BD123" i="20"/>
  <c r="AZ126" i="16"/>
  <c r="AX126" i="16"/>
  <c r="BF92" i="18"/>
  <c r="BD92" i="18"/>
  <c r="BF137" i="18"/>
  <c r="BD137" i="18"/>
  <c r="BF2" i="18"/>
  <c r="BD2" i="18"/>
  <c r="AN72" i="20"/>
  <c r="AN76" i="20"/>
  <c r="AH111" i="16"/>
  <c r="AH58" i="16"/>
  <c r="AN113" i="20"/>
  <c r="AZ103" i="16"/>
  <c r="AX103" i="16"/>
  <c r="AZ115" i="16"/>
  <c r="AX115" i="16"/>
  <c r="AZ85" i="16"/>
  <c r="AX85" i="16"/>
  <c r="AN112" i="18"/>
  <c r="AN78" i="18"/>
  <c r="BF116" i="19"/>
  <c r="BD116" i="19"/>
  <c r="AN47" i="19"/>
  <c r="BF145" i="20"/>
  <c r="BD145" i="20"/>
  <c r="AK106" i="19"/>
  <c r="AJ106" i="19"/>
  <c r="AM106" i="19"/>
  <c r="BF149" i="20"/>
  <c r="BD149" i="20"/>
  <c r="AZ12" i="16"/>
  <c r="AX12" i="16"/>
  <c r="AZ80" i="16"/>
  <c r="AX80" i="16"/>
  <c r="AZ88" i="16"/>
  <c r="AX88" i="16"/>
  <c r="BF147" i="18"/>
  <c r="BD147" i="18"/>
  <c r="BF48" i="18"/>
  <c r="BD48" i="18"/>
  <c r="AN47" i="18"/>
  <c r="BF113" i="20"/>
  <c r="BD113" i="20"/>
  <c r="BF73" i="20"/>
  <c r="BD73" i="20"/>
  <c r="AZ51" i="16"/>
  <c r="AX51" i="16"/>
  <c r="BF151" i="18"/>
  <c r="BD151" i="18"/>
  <c r="BF102" i="18"/>
  <c r="BD102" i="18"/>
  <c r="BF140" i="18"/>
  <c r="BD140" i="18"/>
  <c r="BF44" i="18"/>
  <c r="BD44" i="18"/>
  <c r="AN57" i="18"/>
  <c r="BF159" i="19"/>
  <c r="BD159" i="19"/>
  <c r="AH32" i="16"/>
  <c r="BF132" i="20"/>
  <c r="BD132" i="20"/>
  <c r="AZ21" i="16"/>
  <c r="AX21" i="16"/>
  <c r="AZ119" i="16"/>
  <c r="AX119" i="16"/>
  <c r="AZ111" i="16"/>
  <c r="AX111" i="16"/>
  <c r="BF32" i="18"/>
  <c r="BD32" i="18"/>
  <c r="BF58" i="19"/>
  <c r="BD58" i="19"/>
  <c r="AF116" i="16"/>
  <c r="AL112" i="20"/>
  <c r="R112" i="20"/>
  <c r="AI112" i="20"/>
  <c r="R99" i="20"/>
  <c r="AL99" i="20"/>
  <c r="AI99" i="20"/>
  <c r="R109" i="20"/>
  <c r="AI109" i="20"/>
  <c r="AL109" i="20"/>
  <c r="AI90" i="20"/>
  <c r="R90" i="20"/>
  <c r="AL90" i="20"/>
  <c r="R81" i="20"/>
  <c r="AI81" i="20"/>
  <c r="AL81" i="20"/>
  <c r="R48" i="20"/>
  <c r="AL48" i="20"/>
  <c r="AI48" i="20"/>
  <c r="R83" i="20"/>
  <c r="AI83" i="20"/>
  <c r="AL83" i="20"/>
  <c r="AI46" i="20"/>
  <c r="R46" i="20"/>
  <c r="AL46" i="20"/>
  <c r="AI50" i="20"/>
  <c r="R50" i="20"/>
  <c r="AL50" i="20"/>
  <c r="AL41" i="20"/>
  <c r="R41" i="20"/>
  <c r="AI41" i="20"/>
  <c r="R26" i="20"/>
  <c r="AI26" i="20"/>
  <c r="AL26" i="20"/>
  <c r="AZ64" i="16"/>
  <c r="AX64" i="16"/>
  <c r="AZ109" i="16"/>
  <c r="AX109" i="16"/>
  <c r="AN113" i="18"/>
  <c r="AN48" i="18"/>
  <c r="BF131" i="19"/>
  <c r="BD131" i="19"/>
  <c r="BF73" i="19"/>
  <c r="BD73" i="19"/>
  <c r="AZ50" i="16"/>
  <c r="AX50" i="16"/>
  <c r="AZ75" i="16"/>
  <c r="AX75" i="16"/>
  <c r="BF94" i="18"/>
  <c r="BD94" i="18"/>
  <c r="BF78" i="18"/>
  <c r="BD78" i="18"/>
  <c r="AN53" i="18"/>
  <c r="BF107" i="19"/>
  <c r="BD107" i="19"/>
  <c r="AC81" i="16"/>
  <c r="AF81" i="16"/>
  <c r="R81" i="16"/>
  <c r="AC21" i="16"/>
  <c r="AF21" i="16"/>
  <c r="R21" i="16"/>
  <c r="AC56" i="16"/>
  <c r="AF56" i="16"/>
  <c r="R56" i="16"/>
  <c r="AC95" i="16"/>
  <c r="R95" i="16"/>
  <c r="AF95" i="16"/>
  <c r="AF31" i="16"/>
  <c r="R31" i="16"/>
  <c r="AC31" i="16"/>
  <c r="AF70" i="16"/>
  <c r="AC70" i="16"/>
  <c r="R70" i="16"/>
  <c r="AC109" i="16"/>
  <c r="AF109" i="16"/>
  <c r="R109" i="16"/>
  <c r="AC45" i="16"/>
  <c r="AF45" i="16"/>
  <c r="R45" i="16"/>
  <c r="AC76" i="16"/>
  <c r="R76" i="16"/>
  <c r="AF76" i="16"/>
  <c r="AC107" i="16"/>
  <c r="AF107" i="16"/>
  <c r="R107" i="16"/>
  <c r="AF43" i="16"/>
  <c r="R43" i="16"/>
  <c r="AC43" i="16"/>
  <c r="AF74" i="16"/>
  <c r="AC74" i="16"/>
  <c r="R74" i="16"/>
  <c r="R129" i="16"/>
  <c r="AF129" i="16"/>
  <c r="AC129" i="16"/>
  <c r="AN89" i="20"/>
  <c r="AI67" i="20"/>
  <c r="AZ54" i="16"/>
  <c r="AX54" i="16"/>
  <c r="AZ143" i="16"/>
  <c r="AX143" i="16"/>
  <c r="BF72" i="18"/>
  <c r="BD72" i="18"/>
  <c r="AN72" i="18"/>
  <c r="BF48" i="19"/>
  <c r="BD48" i="19"/>
  <c r="AN73" i="19"/>
  <c r="BF118" i="20"/>
  <c r="BD118" i="20"/>
  <c r="BF106" i="20"/>
  <c r="BD106" i="20"/>
  <c r="AN65" i="20"/>
  <c r="AN56" i="20"/>
  <c r="BF122" i="19"/>
  <c r="BD122" i="19"/>
  <c r="AN104" i="19"/>
  <c r="AN119" i="19"/>
  <c r="AN129" i="20"/>
  <c r="AN45" i="20"/>
  <c r="AN59" i="18"/>
  <c r="BF41" i="19"/>
  <c r="BD41" i="19"/>
  <c r="AN120" i="19"/>
  <c r="AN42" i="19"/>
  <c r="AH34" i="16"/>
  <c r="BF43" i="20"/>
  <c r="BD43" i="20"/>
  <c r="AN79" i="20"/>
  <c r="AN22" i="19"/>
  <c r="AH42" i="16"/>
  <c r="BF95" i="20"/>
  <c r="BD95" i="20"/>
  <c r="AN81" i="18"/>
  <c r="AN57" i="19"/>
  <c r="AH50" i="16"/>
  <c r="BF53" i="20"/>
  <c r="BD53" i="20"/>
  <c r="BF25" i="20"/>
  <c r="BD25" i="20"/>
  <c r="AN56" i="18"/>
  <c r="BF36" i="19"/>
  <c r="BD36" i="19"/>
  <c r="AN80" i="19"/>
  <c r="AH39" i="16"/>
  <c r="AN86" i="20"/>
  <c r="BF70" i="20"/>
  <c r="BD70" i="20"/>
  <c r="BF14" i="20"/>
  <c r="BD14" i="20"/>
  <c r="AN99" i="20"/>
  <c r="BF130" i="19"/>
  <c r="BD130" i="19"/>
  <c r="BF50" i="19"/>
  <c r="BD50" i="19"/>
  <c r="AG118" i="19"/>
  <c r="AH118" i="19"/>
  <c r="AG127" i="20"/>
  <c r="AH127" i="20"/>
  <c r="AH36" i="19"/>
  <c r="AG36" i="19"/>
  <c r="AH107" i="19"/>
  <c r="AG107" i="19"/>
  <c r="AH60" i="19"/>
  <c r="AG60" i="19"/>
  <c r="AG97" i="18"/>
  <c r="AH97" i="18"/>
  <c r="AI33" i="20"/>
  <c r="AG92" i="18"/>
  <c r="AH92" i="18"/>
  <c r="AG29" i="18"/>
  <c r="AH29" i="18"/>
  <c r="AH75" i="18"/>
  <c r="AG75" i="18"/>
  <c r="AG101" i="18"/>
  <c r="AH101" i="18"/>
  <c r="AG119" i="18"/>
  <c r="AH119" i="18"/>
  <c r="AG105" i="20"/>
  <c r="AH105" i="20"/>
  <c r="AL121" i="20"/>
  <c r="AI103" i="20"/>
  <c r="AL100" i="20"/>
  <c r="AI82" i="20"/>
  <c r="AI80" i="20"/>
  <c r="AL80" i="20"/>
  <c r="R80" i="20"/>
  <c r="AI110" i="20"/>
  <c r="R78" i="20"/>
  <c r="AI78" i="20"/>
  <c r="AL78" i="20"/>
  <c r="R42" i="20"/>
  <c r="AI42" i="20"/>
  <c r="AL42" i="20"/>
  <c r="AL25" i="20"/>
  <c r="R25" i="20"/>
  <c r="AI25" i="20"/>
  <c r="AL44" i="20"/>
  <c r="AI44" i="20"/>
  <c r="R44" i="20"/>
  <c r="R36" i="20"/>
  <c r="AI36" i="20"/>
  <c r="AL36" i="20"/>
  <c r="AI129" i="20"/>
  <c r="AH37" i="18"/>
  <c r="AG37" i="18"/>
  <c r="AB25" i="16"/>
  <c r="X25" i="16"/>
  <c r="AA25" i="16"/>
  <c r="AC87" i="16"/>
  <c r="AF87" i="16"/>
  <c r="R87" i="16"/>
  <c r="AF23" i="16"/>
  <c r="R23" i="16"/>
  <c r="AC23" i="16"/>
  <c r="AF62" i="16"/>
  <c r="AC62" i="16"/>
  <c r="R62" i="16"/>
  <c r="AC101" i="16"/>
  <c r="AF101" i="16"/>
  <c r="R101" i="16"/>
  <c r="AC37" i="16"/>
  <c r="AF37" i="16"/>
  <c r="R37" i="16"/>
  <c r="AC68" i="16"/>
  <c r="AF68" i="16"/>
  <c r="R68" i="16"/>
  <c r="AC99" i="16"/>
  <c r="R99" i="16"/>
  <c r="AF99" i="16"/>
  <c r="AF35" i="16"/>
  <c r="R35" i="16"/>
  <c r="AC35" i="16"/>
  <c r="AF66" i="16"/>
  <c r="AC66" i="16"/>
  <c r="R66" i="16"/>
  <c r="AF127" i="16"/>
  <c r="AH115" i="19"/>
  <c r="AG115" i="19"/>
  <c r="AG69" i="20"/>
  <c r="AH69" i="20"/>
  <c r="AG88" i="18"/>
  <c r="AH88" i="18"/>
  <c r="AH116" i="19"/>
  <c r="AG116" i="19"/>
  <c r="AH72" i="19"/>
  <c r="AG72" i="19"/>
  <c r="AB125" i="16"/>
  <c r="Y125" i="16"/>
  <c r="AA125" i="16"/>
  <c r="AH123" i="20"/>
  <c r="AG123" i="20"/>
  <c r="AG84" i="18"/>
  <c r="AH84" i="18"/>
  <c r="AH76" i="19"/>
  <c r="AG76" i="19"/>
  <c r="AH102" i="20"/>
  <c r="AG102" i="20"/>
  <c r="AH29" i="20"/>
  <c r="AG29" i="20"/>
  <c r="AG82" i="18"/>
  <c r="AH82" i="18"/>
  <c r="AH68" i="19"/>
  <c r="AG68" i="19"/>
  <c r="AA31" i="16"/>
  <c r="AB31" i="16"/>
  <c r="V31" i="16"/>
  <c r="AB47" i="16"/>
  <c r="W47" i="16"/>
  <c r="AA47" i="16"/>
  <c r="AG98" i="18"/>
  <c r="AH98" i="18"/>
  <c r="AH29" i="19"/>
  <c r="AG29" i="19"/>
  <c r="AH64" i="19"/>
  <c r="AG64" i="19"/>
  <c r="AB29" i="16"/>
  <c r="V29" i="16"/>
  <c r="AA29" i="16"/>
  <c r="AG62" i="20"/>
  <c r="AH62" i="20"/>
  <c r="AG69" i="19"/>
  <c r="AH69" i="19"/>
  <c r="AH38" i="19"/>
  <c r="AG38" i="19"/>
  <c r="AA110" i="16"/>
  <c r="AB110" i="16"/>
  <c r="X110" i="16"/>
  <c r="AG46" i="20"/>
  <c r="AH46" i="20"/>
  <c r="AH71" i="18"/>
  <c r="AG71" i="18"/>
  <c r="AA40" i="16"/>
  <c r="AB40" i="16"/>
  <c r="V40" i="16"/>
  <c r="AB38" i="16"/>
  <c r="V38" i="16"/>
  <c r="AA38" i="16"/>
  <c r="AH95" i="20"/>
  <c r="AG95" i="20"/>
  <c r="O54" i="1"/>
  <c r="O33" i="1"/>
  <c r="O41" i="1"/>
  <c r="O49" i="1"/>
  <c r="O57" i="1"/>
  <c r="O27" i="1"/>
  <c r="O22" i="1"/>
  <c r="O36" i="1"/>
  <c r="O60" i="1"/>
  <c r="O53" i="1"/>
  <c r="O44" i="1"/>
  <c r="O52" i="1"/>
  <c r="O26" i="1"/>
  <c r="O29" i="1"/>
  <c r="O37" i="1"/>
  <c r="O45" i="1"/>
  <c r="O31" i="1"/>
  <c r="O39" i="1"/>
  <c r="O47" i="1"/>
  <c r="O55" i="1"/>
  <c r="O34" i="1"/>
  <c r="O42" i="1"/>
  <c r="O50" i="1"/>
  <c r="O58" i="1"/>
  <c r="O25" i="1"/>
  <c r="O23" i="1"/>
  <c r="O40" i="1"/>
  <c r="O61" i="1"/>
  <c r="O56" i="1"/>
  <c r="O32" i="1"/>
  <c r="O48" i="1"/>
  <c r="O35" i="1"/>
  <c r="O43" i="1"/>
  <c r="O51" i="1"/>
  <c r="O59" i="1"/>
  <c r="O28" i="1"/>
  <c r="O24" i="1"/>
  <c r="O30" i="1"/>
  <c r="O38" i="1"/>
  <c r="O46" i="1"/>
  <c r="AG98" i="19"/>
  <c r="AH98" i="19"/>
  <c r="AZ7" i="16"/>
  <c r="AX7" i="16"/>
  <c r="BF68" i="19"/>
  <c r="BD68" i="19"/>
  <c r="BF82" i="18"/>
  <c r="BD82" i="18"/>
  <c r="BF98" i="19"/>
  <c r="BD98" i="19"/>
  <c r="BF16" i="19"/>
  <c r="BD16" i="19"/>
  <c r="AZ142" i="16"/>
  <c r="AX142" i="16"/>
  <c r="BF4" i="18"/>
  <c r="BD4" i="18"/>
  <c r="AZ70" i="16"/>
  <c r="AX70" i="16"/>
  <c r="AG77" i="20"/>
  <c r="AH77" i="20"/>
  <c r="AZ35" i="16"/>
  <c r="AX35" i="16"/>
  <c r="BF142" i="18"/>
  <c r="BD142" i="18"/>
  <c r="BF50" i="18"/>
  <c r="BD50" i="18"/>
  <c r="AH24" i="16"/>
  <c r="BF123" i="18"/>
  <c r="BD123" i="18"/>
  <c r="BF40" i="20"/>
  <c r="BD40" i="20"/>
  <c r="AN37" i="19"/>
  <c r="BF160" i="20"/>
  <c r="BD160" i="20"/>
  <c r="AN98" i="20"/>
  <c r="AZ122" i="16"/>
  <c r="AX122" i="16"/>
  <c r="AN95" i="18"/>
  <c r="AN128" i="18"/>
  <c r="BF161" i="19"/>
  <c r="BD161" i="19"/>
  <c r="BF100" i="20"/>
  <c r="BD100" i="20"/>
  <c r="AN117" i="20"/>
  <c r="BF78" i="20"/>
  <c r="BD78" i="20"/>
  <c r="AZ100" i="16"/>
  <c r="AX100" i="16"/>
  <c r="AZ159" i="16"/>
  <c r="AX159" i="16"/>
  <c r="BF156" i="18"/>
  <c r="BD156" i="18"/>
  <c r="BF119" i="18"/>
  <c r="BD119" i="18"/>
  <c r="BF30" i="18"/>
  <c r="BD30" i="18"/>
  <c r="AN64" i="18"/>
  <c r="AZ156" i="16"/>
  <c r="AX156" i="16"/>
  <c r="AZ153" i="16"/>
  <c r="AX153" i="16"/>
  <c r="BF52" i="18"/>
  <c r="BD52" i="18"/>
  <c r="BF116" i="18"/>
  <c r="BD116" i="18"/>
  <c r="BF81" i="18"/>
  <c r="BD81" i="18"/>
  <c r="BF64" i="18"/>
  <c r="BD64" i="18"/>
  <c r="AN90" i="18"/>
  <c r="BF108" i="19"/>
  <c r="BD108" i="19"/>
  <c r="BF77" i="20"/>
  <c r="BD77" i="20"/>
  <c r="AN125" i="20"/>
  <c r="AZ73" i="16"/>
  <c r="AX73" i="16"/>
  <c r="AZ52" i="16"/>
  <c r="AX52" i="16"/>
  <c r="AZ97" i="16"/>
  <c r="AX97" i="16"/>
  <c r="BF110" i="18"/>
  <c r="BD110" i="18"/>
  <c r="BF111" i="19"/>
  <c r="BD111" i="19"/>
  <c r="BF88" i="20"/>
  <c r="BD88" i="20"/>
  <c r="AI43" i="20"/>
  <c r="AL96" i="20"/>
  <c r="R96" i="20"/>
  <c r="AI96" i="20"/>
  <c r="R84" i="20"/>
  <c r="AL84" i="20"/>
  <c r="AI84" i="20"/>
  <c r="AL124" i="20"/>
  <c r="R124" i="20"/>
  <c r="AI124" i="20"/>
  <c r="R92" i="20"/>
  <c r="AL92" i="20"/>
  <c r="AI92" i="20"/>
  <c r="R76" i="20"/>
  <c r="AI76" i="20"/>
  <c r="AL76" i="20"/>
  <c r="AI102" i="20"/>
  <c r="R102" i="20"/>
  <c r="AL102" i="20"/>
  <c r="AI101" i="20"/>
  <c r="R101" i="20"/>
  <c r="AL101" i="20"/>
  <c r="AI77" i="20"/>
  <c r="AI35" i="20"/>
  <c r="AL35" i="20"/>
  <c r="R35" i="20"/>
  <c r="AI73" i="20"/>
  <c r="AL73" i="20"/>
  <c r="R73" i="20"/>
  <c r="AL34" i="20"/>
  <c r="R34" i="20"/>
  <c r="AI34" i="20"/>
  <c r="AL39" i="20"/>
  <c r="R39" i="20"/>
  <c r="AI39" i="20"/>
  <c r="AZ16" i="16"/>
  <c r="AX16" i="16"/>
  <c r="BF150" i="18"/>
  <c r="BD150" i="18"/>
  <c r="BF125" i="19"/>
  <c r="BD125" i="19"/>
  <c r="AZ102" i="16"/>
  <c r="AX102" i="16"/>
  <c r="AZ160" i="16"/>
  <c r="AX160" i="16"/>
  <c r="BF122" i="18"/>
  <c r="BD122" i="18"/>
  <c r="BF132" i="18"/>
  <c r="BD132" i="18"/>
  <c r="AN108" i="18"/>
  <c r="AN86" i="18"/>
  <c r="BF103" i="19"/>
  <c r="BD103" i="19"/>
  <c r="AC65" i="16"/>
  <c r="AF65" i="16"/>
  <c r="R65" i="16"/>
  <c r="AC40" i="16"/>
  <c r="AF79" i="16"/>
  <c r="R118" i="16"/>
  <c r="AC54" i="16"/>
  <c r="R54" i="16"/>
  <c r="AC93" i="16"/>
  <c r="AF93" i="16"/>
  <c r="AC29" i="16"/>
  <c r="AF29" i="16"/>
  <c r="R29" i="16"/>
  <c r="AC60" i="16"/>
  <c r="R60" i="16"/>
  <c r="AF60" i="16"/>
  <c r="AF27" i="16"/>
  <c r="AF58" i="16"/>
  <c r="AC126" i="16"/>
  <c r="AF126" i="16"/>
  <c r="R126" i="16"/>
  <c r="BF141" i="20"/>
  <c r="BD141" i="20"/>
  <c r="AZ61" i="16"/>
  <c r="AX61" i="16"/>
  <c r="AZ152" i="16"/>
  <c r="AX152" i="16"/>
  <c r="AN91" i="18"/>
  <c r="BF90" i="19"/>
  <c r="BD90" i="19"/>
  <c r="AI47" i="20"/>
  <c r="BF142" i="19"/>
  <c r="BD142" i="19"/>
  <c r="AN101" i="19"/>
  <c r="AN83" i="20"/>
  <c r="AN48" i="20"/>
  <c r="AN124" i="19"/>
  <c r="BF7" i="20"/>
  <c r="BD7" i="20"/>
  <c r="AH30" i="16"/>
  <c r="BF126" i="20"/>
  <c r="BD126" i="20"/>
  <c r="BF69" i="20"/>
  <c r="BD69" i="20"/>
  <c r="AN111" i="20"/>
  <c r="BF35" i="20"/>
  <c r="BD35" i="20"/>
  <c r="BF146" i="20"/>
  <c r="BD146" i="20"/>
  <c r="AN80" i="20"/>
  <c r="BF138" i="19"/>
  <c r="BD138" i="19"/>
  <c r="BF69" i="19"/>
  <c r="BD69" i="19"/>
  <c r="AN30" i="19"/>
  <c r="AN31" i="19"/>
  <c r="AN126" i="20"/>
  <c r="AN112" i="20"/>
  <c r="BF51" i="20"/>
  <c r="BD51" i="20"/>
  <c r="AN36" i="20"/>
  <c r="BF115" i="19"/>
  <c r="BD115" i="19"/>
  <c r="AN71" i="19"/>
  <c r="AN125" i="18"/>
  <c r="AN80" i="18"/>
  <c r="BF26" i="19"/>
  <c r="BD26" i="19"/>
  <c r="BF138" i="20"/>
  <c r="BD138" i="20"/>
  <c r="BF29" i="20"/>
  <c r="BD29" i="20"/>
  <c r="AN40" i="20"/>
  <c r="AN109" i="18"/>
  <c r="BF160" i="19"/>
  <c r="BD160" i="19"/>
  <c r="BF42" i="19"/>
  <c r="BD42" i="19"/>
  <c r="AN88" i="19"/>
  <c r="AH49" i="16"/>
  <c r="BF87" i="20"/>
  <c r="BD87" i="20"/>
  <c r="AN107" i="20"/>
  <c r="BF21" i="19"/>
  <c r="BD21" i="19"/>
  <c r="AN56" i="19"/>
  <c r="BF159" i="20"/>
  <c r="BD159" i="20"/>
  <c r="AN82" i="20"/>
  <c r="AN41" i="20"/>
  <c r="BF97" i="19"/>
  <c r="BD97" i="19"/>
  <c r="AK108" i="19"/>
  <c r="AM108" i="19"/>
  <c r="AJ108" i="19"/>
  <c r="AG121" i="19"/>
  <c r="AH121" i="19"/>
  <c r="AJ44" i="20"/>
  <c r="AM44" i="20"/>
  <c r="AK44" i="20"/>
  <c r="AG103" i="18"/>
  <c r="AH103" i="18"/>
  <c r="AZ161" i="16"/>
  <c r="AX161" i="16"/>
  <c r="AG33" i="18"/>
  <c r="AK70" i="19"/>
  <c r="AM70" i="19"/>
  <c r="AJ70" i="19"/>
  <c r="AG120" i="20"/>
  <c r="AH120" i="20"/>
  <c r="AH69" i="18"/>
  <c r="AG69" i="18"/>
  <c r="AB21" i="16"/>
  <c r="V21" i="16"/>
  <c r="AA21" i="16"/>
  <c r="AB106" i="16"/>
  <c r="Y106" i="16"/>
  <c r="AA106" i="16"/>
  <c r="AH62" i="18"/>
  <c r="AG62" i="18"/>
  <c r="AL33" i="20"/>
  <c r="AH52" i="19"/>
  <c r="AG52" i="19"/>
  <c r="AG89" i="19"/>
  <c r="AH89" i="19"/>
  <c r="AG117" i="18"/>
  <c r="AH117" i="18"/>
  <c r="AB105" i="16"/>
  <c r="Y105" i="16"/>
  <c r="AA105" i="16"/>
  <c r="AG104" i="18"/>
  <c r="AH104" i="18"/>
  <c r="AG101" i="20"/>
  <c r="AH101" i="20"/>
  <c r="AL128" i="20"/>
  <c r="AL116" i="20"/>
  <c r="AI122" i="20"/>
  <c r="AI60" i="20"/>
  <c r="R56" i="20"/>
  <c r="AI94" i="20"/>
  <c r="R93" i="20"/>
  <c r="R72" i="20"/>
  <c r="AI72" i="20"/>
  <c r="AL72" i="20"/>
  <c r="AI69" i="20"/>
  <c r="R69" i="20"/>
  <c r="AL69" i="20"/>
  <c r="R29" i="20"/>
  <c r="AI29" i="20"/>
  <c r="AL29" i="20"/>
  <c r="R65" i="20"/>
  <c r="AL28" i="20"/>
  <c r="AI31" i="20"/>
  <c r="AL31" i="20"/>
  <c r="R31" i="20"/>
  <c r="AG83" i="18"/>
  <c r="AH83" i="18"/>
  <c r="AH83" i="19"/>
  <c r="AG83" i="19"/>
  <c r="AH118" i="20"/>
  <c r="AG118" i="20"/>
  <c r="AG115" i="18"/>
  <c r="AH115" i="18"/>
  <c r="AH61" i="18"/>
  <c r="AG61" i="18"/>
  <c r="AC57" i="16"/>
  <c r="AF57" i="16"/>
  <c r="R57" i="16"/>
  <c r="R32" i="16"/>
  <c r="AF32" i="16"/>
  <c r="AC32" i="16"/>
  <c r="AC71" i="16"/>
  <c r="R71" i="16"/>
  <c r="AF71" i="16"/>
  <c r="AF110" i="16"/>
  <c r="AC110" i="16"/>
  <c r="R110" i="16"/>
  <c r="R46" i="16"/>
  <c r="AC46" i="16"/>
  <c r="AF46" i="16"/>
  <c r="AC85" i="16"/>
  <c r="AF85" i="16"/>
  <c r="R85" i="16"/>
  <c r="AC52" i="16"/>
  <c r="AC83" i="16"/>
  <c r="R83" i="16"/>
  <c r="AF83" i="16"/>
  <c r="AF114" i="16"/>
  <c r="AC114" i="16"/>
  <c r="R114" i="16"/>
  <c r="AC50" i="16"/>
  <c r="R50" i="16"/>
  <c r="AF50" i="16"/>
  <c r="R125" i="16"/>
  <c r="AC125" i="16"/>
  <c r="AF125" i="16"/>
  <c r="AG111" i="18"/>
  <c r="AH111" i="18"/>
  <c r="AH67" i="18"/>
  <c r="AG67" i="18"/>
  <c r="AG51" i="19"/>
  <c r="AH51" i="19"/>
  <c r="AH111" i="19"/>
  <c r="AG111" i="19"/>
  <c r="AA45" i="16"/>
  <c r="AB45" i="16"/>
  <c r="W45" i="16"/>
  <c r="AB53" i="16"/>
  <c r="W53" i="16"/>
  <c r="AA53" i="16"/>
  <c r="AG125" i="19"/>
  <c r="AH125" i="19"/>
  <c r="AH51" i="18"/>
  <c r="AG51" i="18"/>
  <c r="AG117" i="19"/>
  <c r="AH117" i="19"/>
  <c r="AB55" i="16"/>
  <c r="W55" i="16"/>
  <c r="AA55" i="16"/>
  <c r="AB23" i="16"/>
  <c r="V23" i="16"/>
  <c r="AA23" i="16"/>
  <c r="AH33" i="19"/>
  <c r="AG33" i="19"/>
  <c r="AH103" i="20"/>
  <c r="AG103" i="20"/>
  <c r="AG90" i="20"/>
  <c r="AH90" i="20"/>
  <c r="AH25" i="19"/>
  <c r="AG25" i="19"/>
  <c r="AB56" i="16"/>
  <c r="W56" i="16"/>
  <c r="AA56" i="16"/>
  <c r="AG87" i="18"/>
  <c r="AH87" i="18"/>
  <c r="AG58" i="20"/>
  <c r="AH58" i="20"/>
  <c r="AH26" i="19"/>
  <c r="AG26" i="19"/>
  <c r="AB46" i="16"/>
  <c r="W46" i="16"/>
  <c r="AA46" i="16"/>
  <c r="AG81" i="20"/>
  <c r="AH81" i="20"/>
  <c r="AG110" i="19"/>
  <c r="AH110" i="19"/>
  <c r="AH49" i="18"/>
  <c r="AG49" i="18"/>
  <c r="AG60" i="20"/>
  <c r="AH60" i="20"/>
  <c r="AG97" i="20"/>
  <c r="AH97" i="20"/>
  <c r="BF83" i="18"/>
  <c r="BD83" i="18"/>
  <c r="AZ129" i="16"/>
  <c r="AX129" i="16"/>
  <c r="BF8" i="18"/>
  <c r="BD8" i="18"/>
  <c r="BF27" i="19"/>
  <c r="BD27" i="19"/>
  <c r="AZ19" i="16"/>
  <c r="AX19" i="16"/>
  <c r="AN114" i="19"/>
  <c r="BF138" i="18"/>
  <c r="BD138" i="18"/>
  <c r="AZ106" i="16"/>
  <c r="AX106" i="16"/>
  <c r="BF106" i="18"/>
  <c r="BD106" i="18"/>
  <c r="BF95" i="18"/>
  <c r="BD95" i="18"/>
  <c r="BF114" i="19"/>
  <c r="BD114" i="19"/>
  <c r="BF51" i="19"/>
  <c r="BD51" i="19"/>
  <c r="BF39" i="20"/>
  <c r="BD39" i="20"/>
  <c r="AZ83" i="16"/>
  <c r="AX83" i="16"/>
  <c r="AZ105" i="16"/>
  <c r="AX105" i="16"/>
  <c r="AN105" i="18"/>
  <c r="AN66" i="18"/>
  <c r="BF88" i="19"/>
  <c r="BD88" i="19"/>
  <c r="AN105" i="19"/>
  <c r="AH36" i="16"/>
  <c r="BF127" i="20"/>
  <c r="BD127" i="20"/>
  <c r="AZ82" i="16"/>
  <c r="AX82" i="16"/>
  <c r="BF135" i="18"/>
  <c r="BD135" i="18"/>
  <c r="BF84" i="18"/>
  <c r="BD84" i="18"/>
  <c r="BF54" i="18"/>
  <c r="BD54" i="18"/>
  <c r="AN106" i="18"/>
  <c r="BF70" i="19"/>
  <c r="BD70" i="19"/>
  <c r="AN85" i="20"/>
  <c r="AZ10" i="16"/>
  <c r="AX10" i="16"/>
  <c r="AZ5" i="16"/>
  <c r="AX5" i="16"/>
  <c r="AZ17" i="16"/>
  <c r="AX17" i="16"/>
  <c r="BF51" i="18"/>
  <c r="BD51" i="18"/>
  <c r="BF127" i="19"/>
  <c r="BD127" i="19"/>
  <c r="AN79" i="19"/>
  <c r="BF37" i="20"/>
  <c r="BD37" i="20"/>
  <c r="BF84" i="19"/>
  <c r="BD84" i="19"/>
  <c r="AZ36" i="16"/>
  <c r="AX36" i="16"/>
  <c r="BF152" i="18"/>
  <c r="BD152" i="18"/>
  <c r="BF129" i="18"/>
  <c r="BD129" i="18"/>
  <c r="BF68" i="18"/>
  <c r="BD68" i="18"/>
  <c r="AN58" i="18"/>
  <c r="AN88" i="20"/>
  <c r="AZ62" i="16"/>
  <c r="AX62" i="16"/>
  <c r="BF155" i="18"/>
  <c r="BD155" i="18"/>
  <c r="BF139" i="18"/>
  <c r="BD139" i="18"/>
  <c r="BF26" i="18"/>
  <c r="BD26" i="18"/>
  <c r="AN127" i="18"/>
  <c r="BF12" i="18"/>
  <c r="BD12" i="18"/>
  <c r="BF136" i="19"/>
  <c r="BD136" i="19"/>
  <c r="AH54" i="16"/>
  <c r="AH94" i="16"/>
  <c r="BF50" i="20"/>
  <c r="BD50" i="20"/>
  <c r="AZ2" i="16"/>
  <c r="AX2" i="16"/>
  <c r="BF112" i="18"/>
  <c r="BD112" i="18"/>
  <c r="AN116" i="18"/>
  <c r="BF75" i="20"/>
  <c r="BD75" i="20"/>
  <c r="R120" i="20"/>
  <c r="AI120" i="20"/>
  <c r="AL120" i="20"/>
  <c r="AI118" i="20"/>
  <c r="AL118" i="20"/>
  <c r="R118" i="20"/>
  <c r="R115" i="20"/>
  <c r="AI115" i="20"/>
  <c r="AL115" i="20"/>
  <c r="R113" i="20"/>
  <c r="AI113" i="20"/>
  <c r="AL113" i="20"/>
  <c r="AI95" i="20"/>
  <c r="AL95" i="20"/>
  <c r="R95" i="20"/>
  <c r="AI86" i="20"/>
  <c r="R86" i="20"/>
  <c r="AL86" i="20"/>
  <c r="AL85" i="20"/>
  <c r="R85" i="20"/>
  <c r="AI85" i="20"/>
  <c r="R71" i="20"/>
  <c r="AL71" i="20"/>
  <c r="AI71" i="20"/>
  <c r="AI61" i="20"/>
  <c r="R61" i="20"/>
  <c r="AL61" i="20"/>
  <c r="AI57" i="20"/>
  <c r="AL57" i="20"/>
  <c r="R57" i="20"/>
  <c r="R23" i="20"/>
  <c r="AI23" i="20"/>
  <c r="AL23" i="20"/>
  <c r="BF46" i="18"/>
  <c r="BD46" i="18"/>
  <c r="BF106" i="19"/>
  <c r="BD106" i="19"/>
  <c r="AZ49" i="16"/>
  <c r="AX49" i="16"/>
  <c r="AZ150" i="16"/>
  <c r="AX150" i="16"/>
  <c r="BF89" i="18"/>
  <c r="BD89" i="18"/>
  <c r="BF25" i="18"/>
  <c r="BD25" i="18"/>
  <c r="BF13" i="18"/>
  <c r="BD13" i="18"/>
  <c r="AC113" i="16"/>
  <c r="AF113" i="16"/>
  <c r="R113" i="16"/>
  <c r="AC49" i="16"/>
  <c r="AF49" i="16"/>
  <c r="R49" i="16"/>
  <c r="AC88" i="16"/>
  <c r="AF88" i="16"/>
  <c r="R88" i="16"/>
  <c r="AF24" i="16"/>
  <c r="R24" i="16"/>
  <c r="AC24" i="16"/>
  <c r="R63" i="16"/>
  <c r="AF63" i="16"/>
  <c r="AC63" i="16"/>
  <c r="AF102" i="16"/>
  <c r="AC102" i="16"/>
  <c r="R102" i="16"/>
  <c r="AF38" i="16"/>
  <c r="AC38" i="16"/>
  <c r="R38" i="16"/>
  <c r="AC77" i="16"/>
  <c r="R77" i="16"/>
  <c r="AF77" i="16"/>
  <c r="AC44" i="16"/>
  <c r="AF44" i="16"/>
  <c r="R44" i="16"/>
  <c r="AC75" i="16"/>
  <c r="R75" i="16"/>
  <c r="AF75" i="16"/>
  <c r="AF106" i="16"/>
  <c r="AC106" i="16"/>
  <c r="R106" i="16"/>
  <c r="R42" i="16"/>
  <c r="AF42" i="16"/>
  <c r="AC42" i="16"/>
  <c r="AC124" i="16"/>
  <c r="R124" i="16"/>
  <c r="AF124" i="16"/>
  <c r="BF28" i="18"/>
  <c r="BD28" i="18"/>
  <c r="BF17" i="18"/>
  <c r="BD17" i="18"/>
  <c r="BF150" i="19"/>
  <c r="BD150" i="19"/>
  <c r="AN94" i="20"/>
  <c r="BF34" i="19"/>
  <c r="BD34" i="19"/>
  <c r="AN96" i="19"/>
  <c r="AN112" i="19"/>
  <c r="BF114" i="20"/>
  <c r="BD114" i="20"/>
  <c r="BF57" i="20"/>
  <c r="BD57" i="20"/>
  <c r="AN116" i="20"/>
  <c r="AN75" i="20"/>
  <c r="BF139" i="20"/>
  <c r="BD139" i="20"/>
  <c r="AN76" i="18"/>
  <c r="AH22" i="16"/>
  <c r="BF129" i="20"/>
  <c r="BD129" i="20"/>
  <c r="BF13" i="20"/>
  <c r="BD13" i="20"/>
  <c r="BF121" i="19"/>
  <c r="BD121" i="19"/>
  <c r="BF76" i="19"/>
  <c r="BD76" i="19"/>
  <c r="AN103" i="19"/>
  <c r="AN114" i="20"/>
  <c r="AN43" i="20"/>
  <c r="BF28" i="20"/>
  <c r="BD28" i="20"/>
  <c r="BF65" i="20"/>
  <c r="BD65" i="20"/>
  <c r="AN95" i="19"/>
  <c r="BF154" i="20"/>
  <c r="BD154" i="20"/>
  <c r="AN63" i="18"/>
  <c r="BF120" i="19"/>
  <c r="BD120" i="19"/>
  <c r="AN92" i="19"/>
  <c r="AH41" i="16"/>
  <c r="BF79" i="20"/>
  <c r="BD79" i="20"/>
  <c r="BF16" i="20"/>
  <c r="BD16" i="20"/>
  <c r="BF36" i="20"/>
  <c r="BD36" i="20"/>
  <c r="AN32" i="20"/>
  <c r="AN57" i="20"/>
  <c r="BF147" i="19"/>
  <c r="BD147" i="19"/>
  <c r="BF33" i="19"/>
  <c r="BD33" i="19"/>
  <c r="AN61" i="19"/>
  <c r="AH59" i="16"/>
  <c r="AN108" i="20"/>
  <c r="AN96" i="20"/>
  <c r="AH61" i="16"/>
  <c r="AN53" i="19"/>
  <c r="BF121" i="20"/>
  <c r="BD121" i="20"/>
  <c r="AN106" i="20"/>
  <c r="AN100" i="20"/>
  <c r="BF92" i="19"/>
  <c r="BD92" i="19"/>
  <c r="AG124" i="18"/>
  <c r="AH124" i="18"/>
  <c r="AG82" i="19"/>
  <c r="AH82" i="19"/>
  <c r="AG109" i="19"/>
  <c r="AH109" i="19"/>
  <c r="AJ42" i="20"/>
  <c r="AM42" i="20"/>
  <c r="AK42" i="20"/>
  <c r="AG104" i="20"/>
  <c r="AH104" i="20"/>
  <c r="AA26" i="16"/>
  <c r="AB26" i="16"/>
  <c r="V26" i="16"/>
  <c r="AH70" i="20"/>
  <c r="AG70" i="20"/>
  <c r="AH99" i="19"/>
  <c r="AG99" i="19"/>
  <c r="AH123" i="19"/>
  <c r="AG123" i="19"/>
  <c r="R108" i="20"/>
  <c r="AL108" i="20"/>
  <c r="AI108" i="20"/>
  <c r="AL125" i="20"/>
  <c r="R125" i="20"/>
  <c r="AI125" i="20"/>
  <c r="R107" i="20"/>
  <c r="AI107" i="20"/>
  <c r="AL107" i="20"/>
  <c r="AI114" i="20"/>
  <c r="AL114" i="20"/>
  <c r="R114" i="20"/>
  <c r="AI105" i="20"/>
  <c r="R105" i="20"/>
  <c r="AL105" i="20"/>
  <c r="R87" i="20"/>
  <c r="R64" i="20"/>
  <c r="AL64" i="20"/>
  <c r="AI64" i="20"/>
  <c r="AI70" i="20"/>
  <c r="R70" i="20"/>
  <c r="AL70" i="20"/>
  <c r="R53" i="20"/>
  <c r="AI53" i="20"/>
  <c r="AL53" i="20"/>
  <c r="AI38" i="20"/>
  <c r="AL38" i="20"/>
  <c r="R38" i="20"/>
  <c r="AL49" i="20"/>
  <c r="R49" i="20"/>
  <c r="AI49" i="20"/>
  <c r="R22" i="20"/>
  <c r="AI22" i="20"/>
  <c r="AL22" i="20"/>
  <c r="AG96" i="18"/>
  <c r="AH96" i="18"/>
  <c r="AD122" i="16"/>
  <c r="AE122" i="16"/>
  <c r="AH70" i="18"/>
  <c r="AG70" i="18"/>
  <c r="AC105" i="16"/>
  <c r="AF105" i="16"/>
  <c r="R105" i="16"/>
  <c r="AC41" i="16"/>
  <c r="R41" i="16"/>
  <c r="AF41" i="16"/>
  <c r="AC80" i="16"/>
  <c r="AF80" i="16"/>
  <c r="R80" i="16"/>
  <c r="AC119" i="16"/>
  <c r="AF119" i="16"/>
  <c r="R119" i="16"/>
  <c r="AF55" i="16"/>
  <c r="R55" i="16"/>
  <c r="AC55" i="16"/>
  <c r="AF94" i="16"/>
  <c r="AC94" i="16"/>
  <c r="R94" i="16"/>
  <c r="AC30" i="16"/>
  <c r="AF30" i="16"/>
  <c r="R30" i="16"/>
  <c r="AC69" i="16"/>
  <c r="R69" i="16"/>
  <c r="AF69" i="16"/>
  <c r="AC36" i="16"/>
  <c r="AF36" i="16"/>
  <c r="R36" i="16"/>
  <c r="AC67" i="16"/>
  <c r="AF67" i="16"/>
  <c r="R67" i="16"/>
  <c r="AF98" i="16"/>
  <c r="AC98" i="16"/>
  <c r="R98" i="16"/>
  <c r="R34" i="16"/>
  <c r="AC34" i="16"/>
  <c r="AF34" i="16"/>
  <c r="R123" i="16"/>
  <c r="AC123" i="16"/>
  <c r="AF123" i="16"/>
  <c r="AG73" i="20"/>
  <c r="AH73" i="20"/>
  <c r="AG94" i="19"/>
  <c r="AH94" i="19"/>
  <c r="AG77" i="19"/>
  <c r="AH77" i="19"/>
  <c r="AB101" i="16"/>
  <c r="Y101" i="16"/>
  <c r="AA101" i="16"/>
  <c r="AH78" i="20"/>
  <c r="AG78" i="20"/>
  <c r="AG27" i="20"/>
  <c r="AH27" i="20"/>
  <c r="AG93" i="19"/>
  <c r="AH93" i="19"/>
  <c r="AH48" i="19"/>
  <c r="AG48" i="19"/>
  <c r="AH74" i="20"/>
  <c r="AG74" i="20"/>
  <c r="AG64" i="20"/>
  <c r="AH64" i="20"/>
  <c r="AG93" i="18"/>
  <c r="AH93" i="18"/>
  <c r="AH28" i="19"/>
  <c r="AG28" i="19"/>
  <c r="AA113" i="16"/>
  <c r="AB113" i="16"/>
  <c r="X113" i="16"/>
  <c r="AG123" i="18"/>
  <c r="AH123" i="18"/>
  <c r="AH24" i="19"/>
  <c r="AG24" i="19"/>
  <c r="AB97" i="16"/>
  <c r="Y97" i="16"/>
  <c r="AA97" i="16"/>
  <c r="AG89" i="18"/>
  <c r="AH89" i="18"/>
  <c r="AH87" i="19"/>
  <c r="AG87" i="19"/>
  <c r="AB51" i="16"/>
  <c r="W51" i="16"/>
  <c r="AA51" i="16"/>
  <c r="AH65" i="18"/>
  <c r="AG65" i="18"/>
  <c r="AH27" i="19"/>
  <c r="AG27" i="19"/>
  <c r="AG85" i="19"/>
  <c r="AH85" i="19"/>
  <c r="AB98" i="16"/>
  <c r="Y98" i="16"/>
  <c r="AA98" i="16"/>
  <c r="AG54" i="20"/>
  <c r="AH54" i="20"/>
  <c r="AA33" i="16"/>
  <c r="AB33" i="16"/>
  <c r="V33" i="16"/>
  <c r="AH49" i="20"/>
  <c r="AG49" i="20"/>
  <c r="AG100" i="18"/>
  <c r="AH100" i="18"/>
  <c r="AG109" i="20"/>
  <c r="AH109" i="20"/>
  <c r="AG81" i="19"/>
  <c r="AH81" i="19"/>
  <c r="AA102" i="16"/>
  <c r="AB102" i="16"/>
  <c r="Y102" i="16"/>
  <c r="AG122" i="18"/>
  <c r="AH122" i="18"/>
  <c r="AH55" i="18"/>
  <c r="AG55" i="18"/>
  <c r="AH74" i="18"/>
  <c r="AG74" i="18"/>
  <c r="AZ90" i="16"/>
  <c r="AX90" i="16"/>
  <c r="BF154" i="18"/>
  <c r="BD154" i="18"/>
  <c r="AZ4" i="16"/>
  <c r="AX4" i="16"/>
  <c r="AZ66" i="16"/>
  <c r="AX66" i="16"/>
  <c r="BF153" i="18"/>
  <c r="BD153" i="18"/>
  <c r="AZ145" i="16"/>
  <c r="AX145" i="16"/>
  <c r="BF99" i="18"/>
  <c r="BD99" i="18"/>
  <c r="BF26" i="20"/>
  <c r="BD26" i="20"/>
  <c r="AZ18" i="16"/>
  <c r="AX18" i="16"/>
  <c r="AZ65" i="16"/>
  <c r="AX65" i="16"/>
  <c r="BF59" i="18"/>
  <c r="BD59" i="18"/>
  <c r="BF91" i="18"/>
  <c r="BD91" i="18"/>
  <c r="BF38" i="18"/>
  <c r="BD38" i="18"/>
  <c r="AN121" i="18"/>
  <c r="AN26" i="18"/>
  <c r="BF137" i="20"/>
  <c r="BD137" i="20"/>
  <c r="AZ67" i="16"/>
  <c r="AX67" i="16"/>
  <c r="AZ68" i="16"/>
  <c r="AX68" i="16"/>
  <c r="AZ114" i="16"/>
  <c r="AX114" i="16"/>
  <c r="AZ108" i="16"/>
  <c r="AX108" i="16"/>
  <c r="BF161" i="18"/>
  <c r="BD161" i="18"/>
  <c r="BF49" i="18"/>
  <c r="BD49" i="18"/>
  <c r="BF113" i="19"/>
  <c r="BD113" i="19"/>
  <c r="AN97" i="19"/>
  <c r="BF66" i="19"/>
  <c r="BD66" i="19"/>
  <c r="AZ23" i="16"/>
  <c r="AX23" i="16"/>
  <c r="BF3" i="18"/>
  <c r="BD3" i="18"/>
  <c r="AN45" i="18"/>
  <c r="BF144" i="19"/>
  <c r="BD144" i="19"/>
  <c r="AN110" i="20"/>
  <c r="BF47" i="19"/>
  <c r="BD47" i="19"/>
  <c r="AH28" i="16"/>
  <c r="AN93" i="20"/>
  <c r="AZ136" i="16"/>
  <c r="AX136" i="16"/>
  <c r="BF108" i="18"/>
  <c r="BD108" i="18"/>
  <c r="BF148" i="18"/>
  <c r="BD148" i="18"/>
  <c r="AN54" i="18"/>
  <c r="BF31" i="19"/>
  <c r="BD31" i="19"/>
  <c r="AZ42" i="16"/>
  <c r="AX42" i="16"/>
  <c r="AZ84" i="16"/>
  <c r="AX84" i="16"/>
  <c r="AZ158" i="16"/>
  <c r="AX158" i="16"/>
  <c r="BF57" i="18"/>
  <c r="BD57" i="18"/>
  <c r="BF88" i="18"/>
  <c r="BD88" i="18"/>
  <c r="BF40" i="18"/>
  <c r="BD40" i="18"/>
  <c r="BF157" i="19"/>
  <c r="BD157" i="19"/>
  <c r="BF97" i="20"/>
  <c r="BD97" i="20"/>
  <c r="BF100" i="19"/>
  <c r="BD100" i="19"/>
  <c r="AH44" i="16"/>
  <c r="AI127" i="20"/>
  <c r="AL127" i="20"/>
  <c r="R127" i="20"/>
  <c r="AL117" i="20"/>
  <c r="R117" i="20"/>
  <c r="AI117" i="20"/>
  <c r="R123" i="20"/>
  <c r="AI123" i="20"/>
  <c r="AL123" i="20"/>
  <c r="AI106" i="20"/>
  <c r="R106" i="20"/>
  <c r="AL106" i="20"/>
  <c r="AL97" i="20"/>
  <c r="AI79" i="20"/>
  <c r="AL79" i="20"/>
  <c r="R79" i="20"/>
  <c r="AI62" i="20"/>
  <c r="R62" i="20"/>
  <c r="AI66" i="20"/>
  <c r="R66" i="20"/>
  <c r="AL66" i="20"/>
  <c r="AL40" i="20"/>
  <c r="R40" i="20"/>
  <c r="AI40" i="20"/>
  <c r="AZ11" i="16"/>
  <c r="AX11" i="16"/>
  <c r="AN50" i="18"/>
  <c r="BF152" i="19"/>
  <c r="BD152" i="19"/>
  <c r="AZ21" i="20"/>
  <c r="AY21" i="20"/>
  <c r="AX21" i="20"/>
  <c r="AW21" i="20"/>
  <c r="AV21" i="20"/>
  <c r="AU21" i="20"/>
  <c r="AT21" i="20"/>
  <c r="AS21" i="20"/>
  <c r="AR21" i="20"/>
  <c r="AZ53" i="16"/>
  <c r="AX53" i="16"/>
  <c r="AZ132" i="16"/>
  <c r="AX132" i="16"/>
  <c r="BF118" i="18"/>
  <c r="BD118" i="18"/>
  <c r="BF121" i="18"/>
  <c r="BD121" i="18"/>
  <c r="AN118" i="18"/>
  <c r="AN52" i="18"/>
  <c r="AH35" i="16"/>
  <c r="AC97" i="16"/>
  <c r="AF97" i="16"/>
  <c r="R97" i="16"/>
  <c r="AC33" i="16"/>
  <c r="AF33" i="16"/>
  <c r="R33" i="16"/>
  <c r="AC72" i="16"/>
  <c r="R72" i="16"/>
  <c r="AF72" i="16"/>
  <c r="AC111" i="16"/>
  <c r="R47" i="16"/>
  <c r="R86" i="16"/>
  <c r="AC61" i="16"/>
  <c r="AC92" i="16"/>
  <c r="AF92" i="16"/>
  <c r="R92" i="16"/>
  <c r="AF28" i="16"/>
  <c r="R28" i="16"/>
  <c r="AC28" i="16"/>
  <c r="AF59" i="16"/>
  <c r="AC59" i="16"/>
  <c r="R59" i="16"/>
  <c r="AF90" i="16"/>
  <c r="AC90" i="16"/>
  <c r="R90" i="16"/>
  <c r="AC26" i="16"/>
  <c r="R26" i="16"/>
  <c r="AF26" i="16"/>
  <c r="AC122" i="16"/>
  <c r="AF122" i="16"/>
  <c r="R122" i="16"/>
  <c r="AZ112" i="16"/>
  <c r="AX112" i="16"/>
  <c r="BF115" i="18"/>
  <c r="BD115" i="18"/>
  <c r="AN85" i="18"/>
  <c r="AN102" i="18"/>
  <c r="BF96" i="19"/>
  <c r="BD96" i="19"/>
  <c r="AN38" i="20"/>
  <c r="BF99" i="20"/>
  <c r="BD99" i="20"/>
  <c r="AN107" i="18"/>
  <c r="AN122" i="20"/>
  <c r="AN91" i="20"/>
  <c r="BF18" i="20"/>
  <c r="BD18" i="20"/>
  <c r="AN36" i="18"/>
  <c r="BF17" i="19"/>
  <c r="BD17" i="19"/>
  <c r="AN65" i="19"/>
  <c r="AN84" i="20"/>
  <c r="AN34" i="20"/>
  <c r="AN91" i="19"/>
  <c r="AN40" i="19"/>
  <c r="AH37" i="16"/>
  <c r="AN99" i="18"/>
  <c r="BF118" i="19"/>
  <c r="BD118" i="19"/>
  <c r="BF28" i="19"/>
  <c r="BD28" i="19"/>
  <c r="AH27" i="16"/>
  <c r="BF142" i="20"/>
  <c r="BD142" i="20"/>
  <c r="BF45" i="20"/>
  <c r="BD45" i="20"/>
  <c r="BF20" i="20"/>
  <c r="BD20" i="20"/>
  <c r="AN71" i="20"/>
  <c r="AN120" i="18"/>
  <c r="BF109" i="19"/>
  <c r="BD109" i="19"/>
  <c r="AN23" i="19"/>
  <c r="AH52" i="16"/>
  <c r="AN23" i="20"/>
  <c r="AN79" i="18"/>
  <c r="AN127" i="19"/>
  <c r="AN41" i="19"/>
  <c r="AN50" i="20"/>
  <c r="AN110" i="18"/>
  <c r="AN21" i="19"/>
  <c r="BF122" i="20"/>
  <c r="BD122" i="20"/>
  <c r="AP21" i="20"/>
  <c r="AO21" i="20"/>
  <c r="AQ21" i="20"/>
  <c r="AH91" i="20"/>
  <c r="AG91" i="20"/>
  <c r="AH79" i="18"/>
  <c r="AG79" i="18"/>
  <c r="AH91" i="19"/>
  <c r="AG91" i="19"/>
  <c r="AH122" i="20"/>
  <c r="AG122" i="20"/>
  <c r="AH26" i="18"/>
  <c r="AG26" i="18"/>
  <c r="AK81" i="19"/>
  <c r="AJ81" i="19"/>
  <c r="AM81" i="19"/>
  <c r="AK49" i="20"/>
  <c r="AJ49" i="20"/>
  <c r="AM49" i="20"/>
  <c r="AK87" i="19"/>
  <c r="AJ87" i="19"/>
  <c r="AM87" i="19"/>
  <c r="AM96" i="18"/>
  <c r="AK96" i="18"/>
  <c r="AJ96" i="18"/>
  <c r="AK123" i="19"/>
  <c r="AJ123" i="19"/>
  <c r="AM123" i="19"/>
  <c r="AK82" i="19"/>
  <c r="AJ82" i="19"/>
  <c r="AM82" i="19"/>
  <c r="AG106" i="20"/>
  <c r="AH106" i="20"/>
  <c r="AH92" i="19"/>
  <c r="AG92" i="19"/>
  <c r="AH114" i="20"/>
  <c r="AG114" i="20"/>
  <c r="AH94" i="20"/>
  <c r="AG94" i="20"/>
  <c r="AB94" i="16"/>
  <c r="Y94" i="16"/>
  <c r="AA94" i="16"/>
  <c r="AG105" i="19"/>
  <c r="AH105" i="19"/>
  <c r="AK125" i="19"/>
  <c r="AJ125" i="19"/>
  <c r="AM125" i="19"/>
  <c r="AJ51" i="19"/>
  <c r="AM51" i="19"/>
  <c r="AK51" i="19"/>
  <c r="AK120" i="20"/>
  <c r="AJ120" i="20"/>
  <c r="AM120" i="20"/>
  <c r="AH82" i="20"/>
  <c r="AG82" i="20"/>
  <c r="AG125" i="18"/>
  <c r="AH125" i="18"/>
  <c r="AH30" i="19"/>
  <c r="AG30" i="19"/>
  <c r="AJ38" i="19"/>
  <c r="AM38" i="19"/>
  <c r="AK38" i="19"/>
  <c r="AK64" i="19"/>
  <c r="AM64" i="19"/>
  <c r="AJ64" i="19"/>
  <c r="AK102" i="20"/>
  <c r="AM102" i="20"/>
  <c r="AJ102" i="20"/>
  <c r="AD125" i="16"/>
  <c r="AE125" i="16"/>
  <c r="AD25" i="16"/>
  <c r="AE25" i="16"/>
  <c r="AM75" i="18"/>
  <c r="AJ75" i="18"/>
  <c r="AK75" i="18"/>
  <c r="AM97" i="18"/>
  <c r="AK97" i="18"/>
  <c r="AJ97" i="18"/>
  <c r="AK127" i="20"/>
  <c r="AJ127" i="20"/>
  <c r="AM127" i="20"/>
  <c r="AH99" i="20"/>
  <c r="AG99" i="20"/>
  <c r="AH79" i="20"/>
  <c r="AG79" i="20"/>
  <c r="AH129" i="20"/>
  <c r="AG129" i="20"/>
  <c r="AG73" i="19"/>
  <c r="AH73" i="19"/>
  <c r="AH53" i="18"/>
  <c r="AG53" i="18"/>
  <c r="AG48" i="18"/>
  <c r="AH48" i="18"/>
  <c r="AA111" i="16"/>
  <c r="AB111" i="16"/>
  <c r="X111" i="16"/>
  <c r="AG54" i="19"/>
  <c r="AH54" i="19"/>
  <c r="AE57" i="16"/>
  <c r="AD57" i="16"/>
  <c r="AK119" i="20"/>
  <c r="AJ119" i="20"/>
  <c r="AM119" i="20"/>
  <c r="AM46" i="18"/>
  <c r="AK46" i="18"/>
  <c r="AJ46" i="18"/>
  <c r="AK100" i="19"/>
  <c r="AM100" i="19"/>
  <c r="AJ100" i="19"/>
  <c r="AM68" i="18"/>
  <c r="AK68" i="18"/>
  <c r="AJ68" i="18"/>
  <c r="AJ39" i="19"/>
  <c r="AM39" i="19"/>
  <c r="AK39" i="19"/>
  <c r="AM114" i="18"/>
  <c r="AK114" i="18"/>
  <c r="AJ114" i="18"/>
  <c r="BF7" i="19"/>
  <c r="BD7" i="19"/>
  <c r="AN113" i="19"/>
  <c r="AH87" i="16"/>
  <c r="AH99" i="16"/>
  <c r="AN32" i="19"/>
  <c r="AH124" i="16"/>
  <c r="AH100" i="16"/>
  <c r="BF3" i="20"/>
  <c r="BD3" i="20"/>
  <c r="AN39" i="18"/>
  <c r="AG23" i="20"/>
  <c r="AH23" i="20"/>
  <c r="AG34" i="20"/>
  <c r="AH34" i="20"/>
  <c r="AG107" i="18"/>
  <c r="AH107" i="18"/>
  <c r="AH110" i="20"/>
  <c r="AG110" i="20"/>
  <c r="AG121" i="18"/>
  <c r="AH121" i="18"/>
  <c r="AM55" i="18"/>
  <c r="AK55" i="18"/>
  <c r="AJ55" i="18"/>
  <c r="AK85" i="19"/>
  <c r="AM85" i="19"/>
  <c r="AJ85" i="19"/>
  <c r="AM123" i="18"/>
  <c r="AK123" i="18"/>
  <c r="AJ123" i="18"/>
  <c r="AK64" i="20"/>
  <c r="AJ64" i="20"/>
  <c r="AM64" i="20"/>
  <c r="AK27" i="20"/>
  <c r="AJ27" i="20"/>
  <c r="AM27" i="20"/>
  <c r="AK94" i="19"/>
  <c r="AJ94" i="19"/>
  <c r="AM94" i="19"/>
  <c r="AK104" i="20"/>
  <c r="AJ104" i="20"/>
  <c r="AM104" i="20"/>
  <c r="AH103" i="19"/>
  <c r="AG103" i="19"/>
  <c r="AH75" i="20"/>
  <c r="AG75" i="20"/>
  <c r="AB54" i="16"/>
  <c r="W54" i="16"/>
  <c r="AA54" i="16"/>
  <c r="AG88" i="20"/>
  <c r="AH88" i="20"/>
  <c r="AH79" i="19"/>
  <c r="AG79" i="19"/>
  <c r="AG106" i="18"/>
  <c r="AH106" i="18"/>
  <c r="AE55" i="16"/>
  <c r="AD55" i="16"/>
  <c r="AE53" i="16"/>
  <c r="AD53" i="16"/>
  <c r="AM67" i="18"/>
  <c r="AJ67" i="18"/>
  <c r="AK67" i="18"/>
  <c r="AK115" i="18"/>
  <c r="AM115" i="18"/>
  <c r="AJ115" i="18"/>
  <c r="AM117" i="18"/>
  <c r="AK117" i="18"/>
  <c r="AJ117" i="18"/>
  <c r="AE106" i="16"/>
  <c r="AD106" i="16"/>
  <c r="AH71" i="19"/>
  <c r="AG71" i="19"/>
  <c r="AA30" i="16"/>
  <c r="AB30" i="16"/>
  <c r="X30" i="16"/>
  <c r="AG98" i="20"/>
  <c r="AH98" i="20"/>
  <c r="AE40" i="16"/>
  <c r="AD40" i="16"/>
  <c r="AE31" i="16"/>
  <c r="AD31" i="16"/>
  <c r="AK69" i="20"/>
  <c r="AJ69" i="20"/>
  <c r="AM69" i="20"/>
  <c r="AK60" i="19"/>
  <c r="AJ60" i="19"/>
  <c r="AM60" i="19"/>
  <c r="AH119" i="19"/>
  <c r="AG119" i="19"/>
  <c r="AG113" i="18"/>
  <c r="AH113" i="18"/>
  <c r="AH78" i="18"/>
  <c r="AG78" i="18"/>
  <c r="AG76" i="20"/>
  <c r="AH76" i="20"/>
  <c r="AK25" i="20"/>
  <c r="AM25" i="20"/>
  <c r="AJ25" i="20"/>
  <c r="AM77" i="18"/>
  <c r="AK77" i="18"/>
  <c r="AJ77" i="18"/>
  <c r="BF9" i="19"/>
  <c r="BD9" i="19"/>
  <c r="AN59" i="19"/>
  <c r="AA118" i="16"/>
  <c r="AB118" i="16"/>
  <c r="Y118" i="16"/>
  <c r="AB84" i="16"/>
  <c r="Y84" i="16"/>
  <c r="AA84" i="16"/>
  <c r="AB95" i="16"/>
  <c r="Y95" i="16"/>
  <c r="AA95" i="16"/>
  <c r="AB77" i="16"/>
  <c r="Y77" i="16"/>
  <c r="AA77" i="16"/>
  <c r="AN122" i="19"/>
  <c r="AH71" i="16"/>
  <c r="AB78" i="16"/>
  <c r="Y78" i="16"/>
  <c r="AA78" i="16"/>
  <c r="AG33" i="20"/>
  <c r="AH33" i="20"/>
  <c r="AB68" i="16"/>
  <c r="Y68" i="16"/>
  <c r="AA68" i="16"/>
  <c r="AH58" i="19"/>
  <c r="AG58" i="19"/>
  <c r="AB52" i="16"/>
  <c r="W52" i="16"/>
  <c r="AA52" i="16"/>
  <c r="AB27" i="16"/>
  <c r="X27" i="16"/>
  <c r="AA27" i="16"/>
  <c r="AG84" i="20"/>
  <c r="AH84" i="20"/>
  <c r="AH50" i="18"/>
  <c r="AG50" i="18"/>
  <c r="AH54" i="18"/>
  <c r="AG54" i="18"/>
  <c r="AK109" i="20"/>
  <c r="AJ109" i="20"/>
  <c r="AM109" i="20"/>
  <c r="AM27" i="19"/>
  <c r="AJ27" i="19"/>
  <c r="AK27" i="19"/>
  <c r="AK74" i="20"/>
  <c r="AM74" i="20"/>
  <c r="AJ74" i="20"/>
  <c r="AK78" i="20"/>
  <c r="AM78" i="20"/>
  <c r="AJ78" i="20"/>
  <c r="AK99" i="19"/>
  <c r="AJ99" i="19"/>
  <c r="AM99" i="19"/>
  <c r="AM124" i="18"/>
  <c r="AK124" i="18"/>
  <c r="AJ124" i="18"/>
  <c r="AH53" i="19"/>
  <c r="AG53" i="19"/>
  <c r="AH57" i="20"/>
  <c r="AG57" i="20"/>
  <c r="AH63" i="18"/>
  <c r="AG63" i="18"/>
  <c r="AG116" i="20"/>
  <c r="AH116" i="20"/>
  <c r="AH58" i="18"/>
  <c r="AG58" i="18"/>
  <c r="AH66" i="18"/>
  <c r="AG66" i="18"/>
  <c r="AK110" i="19"/>
  <c r="AJ110" i="19"/>
  <c r="AM110" i="19"/>
  <c r="AK58" i="20"/>
  <c r="AM58" i="20"/>
  <c r="AJ58" i="20"/>
  <c r="AK90" i="20"/>
  <c r="AJ90" i="20"/>
  <c r="AM90" i="20"/>
  <c r="AK118" i="20"/>
  <c r="AJ118" i="20"/>
  <c r="AM118" i="20"/>
  <c r="AH56" i="19"/>
  <c r="AG56" i="19"/>
  <c r="AG109" i="18"/>
  <c r="AH109" i="18"/>
  <c r="AG91" i="18"/>
  <c r="AH91" i="18"/>
  <c r="AH125" i="20"/>
  <c r="AG125" i="20"/>
  <c r="AM71" i="18"/>
  <c r="AK71" i="18"/>
  <c r="AJ71" i="18"/>
  <c r="AJ29" i="19"/>
  <c r="AM29" i="19"/>
  <c r="AK29" i="19"/>
  <c r="AK68" i="19"/>
  <c r="AM68" i="19"/>
  <c r="AJ68" i="19"/>
  <c r="AK76" i="19"/>
  <c r="AJ76" i="19"/>
  <c r="AM76" i="19"/>
  <c r="AK72" i="19"/>
  <c r="AJ72" i="19"/>
  <c r="AM72" i="19"/>
  <c r="AK115" i="19"/>
  <c r="AM115" i="19"/>
  <c r="AJ115" i="19"/>
  <c r="AM37" i="18"/>
  <c r="AJ37" i="18"/>
  <c r="AK37" i="18"/>
  <c r="AK118" i="19"/>
  <c r="AJ118" i="19"/>
  <c r="AM118" i="19"/>
  <c r="AB50" i="16"/>
  <c r="W50" i="16"/>
  <c r="AA50" i="16"/>
  <c r="AA34" i="16"/>
  <c r="AB34" i="16"/>
  <c r="X34" i="16"/>
  <c r="AH104" i="19"/>
  <c r="AG104" i="19"/>
  <c r="AH72" i="18"/>
  <c r="AG72" i="18"/>
  <c r="AA32" i="16"/>
  <c r="AB32" i="16"/>
  <c r="V32" i="16"/>
  <c r="AG112" i="18"/>
  <c r="AH112" i="18"/>
  <c r="AG72" i="20"/>
  <c r="AH72" i="20"/>
  <c r="AK126" i="18"/>
  <c r="AM126" i="18"/>
  <c r="AJ126" i="18"/>
  <c r="AD60" i="16"/>
  <c r="AE60" i="16"/>
  <c r="AK53" i="20"/>
  <c r="AJ53" i="20"/>
  <c r="AM53" i="20"/>
  <c r="AK52" i="20"/>
  <c r="AJ52" i="20"/>
  <c r="AM52" i="20"/>
  <c r="AK115" i="20"/>
  <c r="AM115" i="20"/>
  <c r="AJ115" i="20"/>
  <c r="AM94" i="18"/>
  <c r="AK94" i="18"/>
  <c r="AJ94" i="18"/>
  <c r="AB81" i="16"/>
  <c r="Y81" i="16"/>
  <c r="AA81" i="16"/>
  <c r="AG42" i="18"/>
  <c r="AH42" i="18"/>
  <c r="AB82" i="16"/>
  <c r="Y82" i="16"/>
  <c r="AA82" i="16"/>
  <c r="AH35" i="20"/>
  <c r="AG35" i="20"/>
  <c r="AB83" i="16"/>
  <c r="Y83" i="16"/>
  <c r="AA83" i="16"/>
  <c r="AG51" i="20"/>
  <c r="AH51" i="20"/>
  <c r="AH28" i="20"/>
  <c r="AG28" i="20"/>
  <c r="AA115" i="16"/>
  <c r="AB115" i="16"/>
  <c r="X115" i="16"/>
  <c r="AH24" i="18"/>
  <c r="AG24" i="18"/>
  <c r="AH66" i="19"/>
  <c r="AG66" i="19"/>
  <c r="AB119" i="16"/>
  <c r="Y119" i="16"/>
  <c r="AA119" i="16"/>
  <c r="AG43" i="18"/>
  <c r="AH43" i="18"/>
  <c r="AG34" i="19"/>
  <c r="AH34" i="19"/>
  <c r="AB67" i="16"/>
  <c r="Y67" i="16"/>
  <c r="AA67" i="16"/>
  <c r="AG24" i="20"/>
  <c r="AH24" i="20"/>
  <c r="AH34" i="18"/>
  <c r="AG34" i="18"/>
  <c r="AH21" i="19"/>
  <c r="AG21" i="19"/>
  <c r="AH23" i="19"/>
  <c r="AG23" i="19"/>
  <c r="AG65" i="19"/>
  <c r="AH65" i="19"/>
  <c r="AH38" i="20"/>
  <c r="AG38" i="20"/>
  <c r="AA35" i="16"/>
  <c r="AB35" i="16"/>
  <c r="X35" i="16"/>
  <c r="AH45" i="18"/>
  <c r="AG45" i="18"/>
  <c r="AD33" i="16"/>
  <c r="AE33" i="16"/>
  <c r="AM89" i="18"/>
  <c r="AK89" i="18"/>
  <c r="AJ89" i="18"/>
  <c r="AE113" i="16"/>
  <c r="AD113" i="16"/>
  <c r="AK73" i="20"/>
  <c r="AM73" i="20"/>
  <c r="AJ73" i="20"/>
  <c r="AM70" i="18"/>
  <c r="AK70" i="18"/>
  <c r="AJ70" i="18"/>
  <c r="AB61" i="16"/>
  <c r="W61" i="16"/>
  <c r="AA61" i="16"/>
  <c r="AG32" i="20"/>
  <c r="AH32" i="20"/>
  <c r="AG105" i="18"/>
  <c r="AH105" i="18"/>
  <c r="AK103" i="20"/>
  <c r="AM103" i="20"/>
  <c r="AJ103" i="20"/>
  <c r="AK101" i="20"/>
  <c r="AJ101" i="20"/>
  <c r="AM101" i="20"/>
  <c r="AJ89" i="19"/>
  <c r="AM89" i="19"/>
  <c r="AK89" i="19"/>
  <c r="AD21" i="16"/>
  <c r="AE21" i="16"/>
  <c r="AH40" i="20"/>
  <c r="AG40" i="20"/>
  <c r="AG36" i="20"/>
  <c r="AH36" i="20"/>
  <c r="AG80" i="20"/>
  <c r="AH80" i="20"/>
  <c r="AH124" i="19"/>
  <c r="AG124" i="19"/>
  <c r="AG86" i="18"/>
  <c r="AH86" i="18"/>
  <c r="AG117" i="20"/>
  <c r="AH117" i="20"/>
  <c r="AH37" i="19"/>
  <c r="AG37" i="19"/>
  <c r="AK77" i="20"/>
  <c r="AM77" i="20"/>
  <c r="AJ77" i="20"/>
  <c r="AK69" i="19"/>
  <c r="AM69" i="19"/>
  <c r="AJ69" i="19"/>
  <c r="AK105" i="20"/>
  <c r="AJ105" i="20"/>
  <c r="AM105" i="20"/>
  <c r="AM29" i="18"/>
  <c r="AK29" i="18"/>
  <c r="AJ29" i="18"/>
  <c r="AK107" i="19"/>
  <c r="AJ107" i="19"/>
  <c r="AM107" i="19"/>
  <c r="AH86" i="20"/>
  <c r="AG86" i="20"/>
  <c r="AH57" i="19"/>
  <c r="AG57" i="19"/>
  <c r="AH42" i="19"/>
  <c r="AG42" i="19"/>
  <c r="AE114" i="16"/>
  <c r="AD114" i="16"/>
  <c r="AK66" i="20"/>
  <c r="AM66" i="20"/>
  <c r="AJ66" i="20"/>
  <c r="AK68" i="20"/>
  <c r="AJ68" i="20"/>
  <c r="AM68" i="20"/>
  <c r="AN50" i="19"/>
  <c r="AG55" i="20"/>
  <c r="AH55" i="20"/>
  <c r="AH76" i="16"/>
  <c r="AN62" i="19"/>
  <c r="AN67" i="20"/>
  <c r="AN31" i="18"/>
  <c r="AN25" i="18"/>
  <c r="AN60" i="18"/>
  <c r="AN37" i="20"/>
  <c r="AH126" i="16"/>
  <c r="AG110" i="18"/>
  <c r="AH110" i="18"/>
  <c r="AH52" i="18"/>
  <c r="AG52" i="18"/>
  <c r="AM122" i="18"/>
  <c r="AK122" i="18"/>
  <c r="AJ122" i="18"/>
  <c r="AM100" i="18"/>
  <c r="AK100" i="18"/>
  <c r="AJ100" i="18"/>
  <c r="AM65" i="18"/>
  <c r="AK65" i="18"/>
  <c r="AJ65" i="18"/>
  <c r="AE97" i="16"/>
  <c r="AD97" i="16"/>
  <c r="AJ28" i="19"/>
  <c r="AM28" i="19"/>
  <c r="AK28" i="19"/>
  <c r="AK48" i="19"/>
  <c r="AM48" i="19"/>
  <c r="AJ48" i="19"/>
  <c r="AE101" i="16"/>
  <c r="AD101" i="16"/>
  <c r="AK70" i="20"/>
  <c r="AM70" i="20"/>
  <c r="AJ70" i="20"/>
  <c r="AG96" i="20"/>
  <c r="AH96" i="20"/>
  <c r="AH95" i="19"/>
  <c r="AG95" i="19"/>
  <c r="AG116" i="18"/>
  <c r="AH116" i="18"/>
  <c r="AG127" i="18"/>
  <c r="AH127" i="18"/>
  <c r="AK97" i="20"/>
  <c r="AJ97" i="20"/>
  <c r="AM97" i="20"/>
  <c r="AK81" i="20"/>
  <c r="AJ81" i="20"/>
  <c r="AM81" i="20"/>
  <c r="AM87" i="18"/>
  <c r="AK87" i="18"/>
  <c r="AJ87" i="18"/>
  <c r="AK117" i="19"/>
  <c r="AJ117" i="19"/>
  <c r="AM117" i="19"/>
  <c r="AE45" i="16"/>
  <c r="AD45" i="16"/>
  <c r="AM111" i="18"/>
  <c r="AK111" i="18"/>
  <c r="AJ111" i="18"/>
  <c r="AK83" i="19"/>
  <c r="AJ83" i="19"/>
  <c r="AM83" i="19"/>
  <c r="AK52" i="19"/>
  <c r="AJ52" i="19"/>
  <c r="AM52" i="19"/>
  <c r="AM33" i="18"/>
  <c r="AK33" i="18"/>
  <c r="AJ33" i="18"/>
  <c r="AK121" i="19"/>
  <c r="AJ121" i="19"/>
  <c r="AM121" i="19"/>
  <c r="AH107" i="20"/>
  <c r="AG107" i="20"/>
  <c r="AG48" i="20"/>
  <c r="AH48" i="20"/>
  <c r="AG108" i="18"/>
  <c r="AH108" i="18"/>
  <c r="AH64" i="18"/>
  <c r="AG64" i="18"/>
  <c r="AK95" i="20"/>
  <c r="AM95" i="20"/>
  <c r="AJ95" i="20"/>
  <c r="AK116" i="19"/>
  <c r="AJ116" i="19"/>
  <c r="AM116" i="19"/>
  <c r="AA39" i="16"/>
  <c r="AB39" i="16"/>
  <c r="V39" i="16"/>
  <c r="AH81" i="18"/>
  <c r="AG81" i="18"/>
  <c r="AH120" i="19"/>
  <c r="AG120" i="19"/>
  <c r="AH56" i="20"/>
  <c r="AG56" i="20"/>
  <c r="AH57" i="18"/>
  <c r="AG57" i="18"/>
  <c r="AH47" i="18"/>
  <c r="AG47" i="18"/>
  <c r="AK84" i="19"/>
  <c r="AJ84" i="19"/>
  <c r="AM84" i="19"/>
  <c r="AK61" i="20"/>
  <c r="AJ61" i="20"/>
  <c r="AM61" i="20"/>
  <c r="AE109" i="16"/>
  <c r="AD109" i="16"/>
  <c r="AE62" i="16"/>
  <c r="AD62" i="16"/>
  <c r="AH65" i="16"/>
  <c r="AH73" i="16"/>
  <c r="AN55" i="19"/>
  <c r="AH104" i="16"/>
  <c r="AN22" i="18"/>
  <c r="AH63" i="16"/>
  <c r="AH80" i="16"/>
  <c r="AH91" i="16"/>
  <c r="AN38" i="18"/>
  <c r="AN31" i="20"/>
  <c r="AH66" i="16"/>
  <c r="AN75" i="19"/>
  <c r="AN28" i="18"/>
  <c r="AG50" i="20"/>
  <c r="AH50" i="20"/>
  <c r="AG120" i="18"/>
  <c r="AH120" i="18"/>
  <c r="AG99" i="18"/>
  <c r="AH99" i="18"/>
  <c r="AH36" i="18"/>
  <c r="AG36" i="18"/>
  <c r="AG102" i="18"/>
  <c r="AH102" i="18"/>
  <c r="AG118" i="18"/>
  <c r="AH118" i="18"/>
  <c r="AK54" i="20"/>
  <c r="AM54" i="20"/>
  <c r="AJ54" i="20"/>
  <c r="AG108" i="20"/>
  <c r="AH108" i="20"/>
  <c r="AH112" i="19"/>
  <c r="AG112" i="19"/>
  <c r="AG114" i="19"/>
  <c r="AH114" i="19"/>
  <c r="AE46" i="16"/>
  <c r="AD46" i="16"/>
  <c r="AE56" i="16"/>
  <c r="AD56" i="16"/>
  <c r="AK33" i="19"/>
  <c r="AJ33" i="19"/>
  <c r="AM33" i="19"/>
  <c r="AM51" i="18"/>
  <c r="AJ51" i="18"/>
  <c r="AK51" i="18"/>
  <c r="AK111" i="19"/>
  <c r="AJ111" i="19"/>
  <c r="AM111" i="19"/>
  <c r="AM104" i="18"/>
  <c r="AK104" i="18"/>
  <c r="AJ104" i="18"/>
  <c r="AM69" i="18"/>
  <c r="AJ69" i="18"/>
  <c r="AK69" i="18"/>
  <c r="AG112" i="20"/>
  <c r="AH112" i="20"/>
  <c r="AH83" i="20"/>
  <c r="AG83" i="20"/>
  <c r="AG90" i="18"/>
  <c r="AH90" i="18"/>
  <c r="AK98" i="19"/>
  <c r="AJ98" i="19"/>
  <c r="AM98" i="19"/>
  <c r="AK46" i="20"/>
  <c r="AJ46" i="20"/>
  <c r="AM46" i="20"/>
  <c r="AK62" i="20"/>
  <c r="AM62" i="20"/>
  <c r="AJ62" i="20"/>
  <c r="AM98" i="18"/>
  <c r="AK98" i="18"/>
  <c r="AJ98" i="18"/>
  <c r="AM82" i="18"/>
  <c r="AK82" i="18"/>
  <c r="AJ82" i="18"/>
  <c r="AM84" i="18"/>
  <c r="AK84" i="18"/>
  <c r="AJ84" i="18"/>
  <c r="AM119" i="18"/>
  <c r="AK119" i="18"/>
  <c r="AJ119" i="18"/>
  <c r="AM92" i="18"/>
  <c r="AK92" i="18"/>
  <c r="AJ92" i="18"/>
  <c r="AJ36" i="19"/>
  <c r="AM36" i="19"/>
  <c r="AK36" i="19"/>
  <c r="AH80" i="19"/>
  <c r="AG80" i="19"/>
  <c r="AH65" i="20"/>
  <c r="AG65" i="20"/>
  <c r="AK128" i="20"/>
  <c r="AJ128" i="20"/>
  <c r="AM128" i="20"/>
  <c r="AK124" i="20"/>
  <c r="AM124" i="20"/>
  <c r="AJ124" i="20"/>
  <c r="AJ44" i="19"/>
  <c r="AM44" i="19"/>
  <c r="AK44" i="19"/>
  <c r="AG59" i="20"/>
  <c r="AH59" i="20"/>
  <c r="AA64" i="16"/>
  <c r="AB64" i="16"/>
  <c r="Y64" i="16"/>
  <c r="AH44" i="18"/>
  <c r="AG44" i="18"/>
  <c r="AB75" i="16"/>
  <c r="Y75" i="16"/>
  <c r="AA75" i="16"/>
  <c r="AB86" i="16"/>
  <c r="Y86" i="16"/>
  <c r="AA86" i="16"/>
  <c r="AB72" i="16"/>
  <c r="Y72" i="16"/>
  <c r="AA72" i="16"/>
  <c r="AH46" i="19"/>
  <c r="AG46" i="19"/>
  <c r="AN67" i="19"/>
  <c r="AH40" i="18"/>
  <c r="AG40" i="18"/>
  <c r="AB70" i="16"/>
  <c r="Y70" i="16"/>
  <c r="AA70" i="16"/>
  <c r="AH35" i="19"/>
  <c r="AG35" i="19"/>
  <c r="AB123" i="16"/>
  <c r="Y123" i="16"/>
  <c r="AA123" i="16"/>
  <c r="AA128" i="16"/>
  <c r="AB128" i="16"/>
  <c r="Y128" i="16"/>
  <c r="AB88" i="16"/>
  <c r="Y88" i="16"/>
  <c r="AA88" i="16"/>
  <c r="AA96" i="16"/>
  <c r="AB96" i="16"/>
  <c r="Y96" i="16"/>
  <c r="AB85" i="16"/>
  <c r="Y85" i="16"/>
  <c r="AA85" i="16"/>
  <c r="AH41" i="19"/>
  <c r="AG41" i="19"/>
  <c r="AH71" i="20"/>
  <c r="AG71" i="20"/>
  <c r="AB37" i="16"/>
  <c r="X37" i="16"/>
  <c r="AA37" i="16"/>
  <c r="AG85" i="18"/>
  <c r="AH85" i="18"/>
  <c r="AG93" i="20"/>
  <c r="AH93" i="20"/>
  <c r="AE102" i="16"/>
  <c r="AD102" i="16"/>
  <c r="AE98" i="16"/>
  <c r="AD98" i="16"/>
  <c r="AE51" i="16"/>
  <c r="AD51" i="16"/>
  <c r="AJ24" i="19"/>
  <c r="AM24" i="19"/>
  <c r="AK24" i="19"/>
  <c r="AK109" i="19"/>
  <c r="AM109" i="19"/>
  <c r="AJ109" i="19"/>
  <c r="AB59" i="16"/>
  <c r="W59" i="16"/>
  <c r="AA59" i="16"/>
  <c r="AB22" i="16"/>
  <c r="V22" i="16"/>
  <c r="AA22" i="16"/>
  <c r="AH96" i="19"/>
  <c r="AG96" i="19"/>
  <c r="AK60" i="20"/>
  <c r="AJ60" i="20"/>
  <c r="AM60" i="20"/>
  <c r="AM61" i="18"/>
  <c r="AJ61" i="18"/>
  <c r="AK61" i="18"/>
  <c r="AE105" i="16"/>
  <c r="AD105" i="16"/>
  <c r="AB49" i="16"/>
  <c r="W49" i="16"/>
  <c r="AA49" i="16"/>
  <c r="AG126" i="20"/>
  <c r="AH126" i="20"/>
  <c r="AH111" i="20"/>
  <c r="AG111" i="20"/>
  <c r="AG101" i="19"/>
  <c r="AH101" i="19"/>
  <c r="AG128" i="18"/>
  <c r="AH128" i="18"/>
  <c r="AA24" i="16"/>
  <c r="AB24" i="16"/>
  <c r="V24" i="16"/>
  <c r="AE38" i="16"/>
  <c r="AD38" i="16"/>
  <c r="AD29" i="16"/>
  <c r="AE29" i="16"/>
  <c r="AE47" i="16"/>
  <c r="AD47" i="16"/>
  <c r="AM29" i="20"/>
  <c r="AJ29" i="20"/>
  <c r="AK29" i="20"/>
  <c r="AK123" i="20"/>
  <c r="AM123" i="20"/>
  <c r="AJ123" i="20"/>
  <c r="AB42" i="16"/>
  <c r="V42" i="16"/>
  <c r="AA42" i="16"/>
  <c r="AH59" i="18"/>
  <c r="AG59" i="18"/>
  <c r="AG113" i="20"/>
  <c r="AH113" i="20"/>
  <c r="AK87" i="20"/>
  <c r="AM87" i="20"/>
  <c r="AJ87" i="20"/>
  <c r="AK128" i="19"/>
  <c r="AM128" i="19"/>
  <c r="AJ128" i="19"/>
  <c r="AJ43" i="19"/>
  <c r="AM43" i="19"/>
  <c r="AK43" i="19"/>
  <c r="AM45" i="19"/>
  <c r="AJ45" i="19"/>
  <c r="AK45" i="19"/>
  <c r="AH30" i="18"/>
  <c r="AG30" i="18"/>
  <c r="AA108" i="16"/>
  <c r="AB108" i="16"/>
  <c r="Y108" i="16"/>
  <c r="AH23" i="18"/>
  <c r="AG23" i="18"/>
  <c r="AB117" i="16"/>
  <c r="Y117" i="16"/>
  <c r="AA117" i="16"/>
  <c r="AA127" i="16"/>
  <c r="AB127" i="16"/>
  <c r="Y127" i="16"/>
  <c r="AB93" i="16"/>
  <c r="Y93" i="16"/>
  <c r="AA93" i="16"/>
  <c r="AB69" i="16"/>
  <c r="Y69" i="16"/>
  <c r="AA69" i="16"/>
  <c r="AH21" i="18"/>
  <c r="AG21" i="18"/>
  <c r="AB120" i="16"/>
  <c r="Y120" i="16"/>
  <c r="AA120" i="16"/>
  <c r="AH27" i="18"/>
  <c r="AG27" i="18"/>
  <c r="AH22" i="20"/>
  <c r="AG22" i="20"/>
  <c r="AG127" i="19"/>
  <c r="AH127" i="19"/>
  <c r="AH40" i="19"/>
  <c r="AG40" i="19"/>
  <c r="AA44" i="16"/>
  <c r="AB44" i="16"/>
  <c r="V44" i="16"/>
  <c r="AA28" i="16"/>
  <c r="AB28" i="16"/>
  <c r="V28" i="16"/>
  <c r="AG97" i="19"/>
  <c r="AH97" i="19"/>
  <c r="AM74" i="18"/>
  <c r="AK74" i="18"/>
  <c r="AJ74" i="18"/>
  <c r="AM93" i="18"/>
  <c r="AK93" i="18"/>
  <c r="AJ93" i="18"/>
  <c r="AK93" i="19"/>
  <c r="AM93" i="19"/>
  <c r="AJ93" i="19"/>
  <c r="AK77" i="19"/>
  <c r="AM77" i="19"/>
  <c r="AJ77" i="19"/>
  <c r="AE26" i="16"/>
  <c r="AD26" i="16"/>
  <c r="AG100" i="20"/>
  <c r="AH100" i="20"/>
  <c r="AH61" i="19"/>
  <c r="AG61" i="19"/>
  <c r="AB41" i="16"/>
  <c r="V41" i="16"/>
  <c r="AA41" i="16"/>
  <c r="AG43" i="20"/>
  <c r="AH43" i="20"/>
  <c r="AH76" i="18"/>
  <c r="AG76" i="18"/>
  <c r="AG85" i="20"/>
  <c r="AH85" i="20"/>
  <c r="AA36" i="16"/>
  <c r="AB36" i="16"/>
  <c r="X36" i="16"/>
  <c r="AM49" i="18"/>
  <c r="AK49" i="18"/>
  <c r="AJ49" i="18"/>
  <c r="AM26" i="19"/>
  <c r="AJ26" i="19"/>
  <c r="AK26" i="19"/>
  <c r="AJ25" i="19"/>
  <c r="AM25" i="19"/>
  <c r="AK25" i="19"/>
  <c r="AE23" i="16"/>
  <c r="AD23" i="16"/>
  <c r="AM83" i="18"/>
  <c r="AJ83" i="18"/>
  <c r="AK83" i="18"/>
  <c r="AM62" i="18"/>
  <c r="AK62" i="18"/>
  <c r="AJ62" i="18"/>
  <c r="AM103" i="18"/>
  <c r="AK103" i="18"/>
  <c r="AJ103" i="18"/>
  <c r="AG41" i="20"/>
  <c r="AH41" i="20"/>
  <c r="AH88" i="19"/>
  <c r="AG88" i="19"/>
  <c r="AH80" i="18"/>
  <c r="AG80" i="18"/>
  <c r="AH31" i="19"/>
  <c r="AG31" i="19"/>
  <c r="AG95" i="18"/>
  <c r="AH95" i="18"/>
  <c r="AE110" i="16"/>
  <c r="AD110" i="16"/>
  <c r="AM88" i="18"/>
  <c r="AK88" i="18"/>
  <c r="AJ88" i="18"/>
  <c r="AM101" i="18"/>
  <c r="AK101" i="18"/>
  <c r="AJ101" i="18"/>
  <c r="AH56" i="18"/>
  <c r="AG56" i="18"/>
  <c r="AH22" i="19"/>
  <c r="AG22" i="19"/>
  <c r="AG45" i="20"/>
  <c r="AH45" i="20"/>
  <c r="AG89" i="20"/>
  <c r="AH89" i="20"/>
  <c r="AH47" i="19"/>
  <c r="AG47" i="19"/>
  <c r="AB58" i="16"/>
  <c r="W58" i="16"/>
  <c r="AA58" i="16"/>
  <c r="AK92" i="20"/>
  <c r="AM92" i="20"/>
  <c r="AJ92" i="20"/>
  <c r="AE112" i="16"/>
  <c r="AD112" i="16"/>
  <c r="AE43" i="16"/>
  <c r="AD43" i="16"/>
  <c r="AM73" i="18"/>
  <c r="AK73" i="18"/>
  <c r="AJ73" i="18"/>
  <c r="AH74" i="16"/>
  <c r="AN30" i="20"/>
  <c r="AB79" i="16"/>
  <c r="Y79" i="16"/>
  <c r="AA79" i="16"/>
  <c r="BF10" i="19"/>
  <c r="BD10" i="19"/>
  <c r="BF6" i="20"/>
  <c r="BD6" i="20"/>
  <c r="AH90" i="16"/>
  <c r="AH63" i="20"/>
  <c r="AG63" i="20"/>
  <c r="AH89" i="16"/>
  <c r="AA116" i="16"/>
  <c r="AB116" i="16"/>
  <c r="X116" i="16"/>
  <c r="AN39" i="20"/>
  <c r="AN35" i="18"/>
  <c r="AA48" i="16"/>
  <c r="AB48" i="16"/>
  <c r="W48" i="16"/>
  <c r="AA129" i="16"/>
  <c r="AB129" i="16"/>
  <c r="Y129" i="16"/>
  <c r="AH92" i="16"/>
  <c r="AH121" i="16"/>
  <c r="BF8" i="20"/>
  <c r="BD8" i="20"/>
  <c r="BF10" i="20"/>
  <c r="BD10" i="20"/>
  <c r="AN47" i="20"/>
  <c r="AN26" i="20"/>
  <c r="AG63" i="19"/>
  <c r="AH63" i="19"/>
  <c r="AH107" i="16"/>
  <c r="AH103" i="16"/>
  <c r="AH26" i="20"/>
  <c r="AG26" i="20"/>
  <c r="AB66" i="16"/>
  <c r="Y66" i="16"/>
  <c r="AA66" i="16"/>
  <c r="AM64" i="18"/>
  <c r="AK64" i="18"/>
  <c r="AJ64" i="18"/>
  <c r="AK116" i="18"/>
  <c r="AM116" i="18"/>
  <c r="AJ116" i="18"/>
  <c r="AG62" i="19"/>
  <c r="AH62" i="19"/>
  <c r="AK124" i="19"/>
  <c r="AJ124" i="19"/>
  <c r="AM124" i="19"/>
  <c r="AE67" i="16"/>
  <c r="AD67" i="16"/>
  <c r="AK66" i="19"/>
  <c r="AJ66" i="19"/>
  <c r="AM66" i="19"/>
  <c r="AM112" i="18"/>
  <c r="AK112" i="18"/>
  <c r="AJ112" i="18"/>
  <c r="AE34" i="16"/>
  <c r="AD34" i="16"/>
  <c r="AM109" i="18"/>
  <c r="AK109" i="18"/>
  <c r="AJ109" i="18"/>
  <c r="AH122" i="19"/>
  <c r="AG122" i="19"/>
  <c r="AE118" i="16"/>
  <c r="AD118" i="16"/>
  <c r="AK75" i="20"/>
  <c r="AJ75" i="20"/>
  <c r="AM75" i="20"/>
  <c r="AK34" i="20"/>
  <c r="AJ34" i="20"/>
  <c r="AM34" i="20"/>
  <c r="AB99" i="16"/>
  <c r="Y99" i="16"/>
  <c r="AA99" i="16"/>
  <c r="AE94" i="16"/>
  <c r="AD94" i="16"/>
  <c r="AK91" i="19"/>
  <c r="AJ91" i="19"/>
  <c r="AM91" i="19"/>
  <c r="AK97" i="19"/>
  <c r="AM97" i="19"/>
  <c r="AJ97" i="19"/>
  <c r="AK128" i="18"/>
  <c r="AM128" i="18"/>
  <c r="AJ128" i="18"/>
  <c r="AD123" i="16"/>
  <c r="AE123" i="16"/>
  <c r="AG55" i="19"/>
  <c r="AH55" i="19"/>
  <c r="AE39" i="16"/>
  <c r="AD39" i="16"/>
  <c r="AJ21" i="19"/>
  <c r="AM21" i="19"/>
  <c r="AK21" i="19"/>
  <c r="AH35" i="18"/>
  <c r="AG35" i="18"/>
  <c r="AE58" i="16"/>
  <c r="AD58" i="16"/>
  <c r="AM22" i="19"/>
  <c r="AJ22" i="19"/>
  <c r="AK22" i="19"/>
  <c r="AM80" i="18"/>
  <c r="AK80" i="18"/>
  <c r="AJ80" i="18"/>
  <c r="AJ22" i="20"/>
  <c r="AM22" i="20"/>
  <c r="AK22" i="20"/>
  <c r="AE69" i="16"/>
  <c r="AD69" i="16"/>
  <c r="AJ23" i="18"/>
  <c r="AK23" i="18"/>
  <c r="AM23" i="18"/>
  <c r="AK96" i="19"/>
  <c r="AM96" i="19"/>
  <c r="AJ96" i="19"/>
  <c r="AK71" i="20"/>
  <c r="AJ71" i="20"/>
  <c r="AM71" i="20"/>
  <c r="AJ46" i="19"/>
  <c r="AM46" i="19"/>
  <c r="AK46" i="19"/>
  <c r="AM44" i="18"/>
  <c r="AJ44" i="18"/>
  <c r="AK44" i="18"/>
  <c r="AK83" i="20"/>
  <c r="AJ83" i="20"/>
  <c r="AM83" i="20"/>
  <c r="AK114" i="19"/>
  <c r="AJ114" i="19"/>
  <c r="AM114" i="19"/>
  <c r="AM99" i="18"/>
  <c r="AK99" i="18"/>
  <c r="AJ99" i="18"/>
  <c r="AH31" i="20"/>
  <c r="AG31" i="20"/>
  <c r="AB73" i="16"/>
  <c r="Y73" i="16"/>
  <c r="AA73" i="16"/>
  <c r="AK56" i="20"/>
  <c r="AJ56" i="20"/>
  <c r="AM56" i="20"/>
  <c r="AK95" i="19"/>
  <c r="AJ95" i="19"/>
  <c r="AM95" i="19"/>
  <c r="AA76" i="16"/>
  <c r="AB76" i="16"/>
  <c r="Y76" i="16"/>
  <c r="AK86" i="20"/>
  <c r="AJ86" i="20"/>
  <c r="AM86" i="20"/>
  <c r="AE35" i="16"/>
  <c r="AD35" i="16"/>
  <c r="AJ51" i="20"/>
  <c r="AK51" i="20"/>
  <c r="AM51" i="20"/>
  <c r="AJ42" i="18"/>
  <c r="AM42" i="18"/>
  <c r="AK42" i="18"/>
  <c r="AE50" i="16"/>
  <c r="AD50" i="16"/>
  <c r="AK56" i="19"/>
  <c r="AM56" i="19"/>
  <c r="AJ56" i="19"/>
  <c r="AM58" i="18"/>
  <c r="AK58" i="18"/>
  <c r="AJ58" i="18"/>
  <c r="AJ53" i="19"/>
  <c r="AM53" i="19"/>
  <c r="AK53" i="19"/>
  <c r="AE68" i="16"/>
  <c r="AD68" i="16"/>
  <c r="AE77" i="16"/>
  <c r="AD77" i="16"/>
  <c r="AG59" i="19"/>
  <c r="AH59" i="19"/>
  <c r="AM106" i="18"/>
  <c r="AK106" i="18"/>
  <c r="AJ106" i="18"/>
  <c r="AB87" i="16"/>
  <c r="Y87" i="16"/>
  <c r="AA87" i="16"/>
  <c r="AK54" i="19"/>
  <c r="AJ54" i="19"/>
  <c r="AM54" i="19"/>
  <c r="AK73" i="19"/>
  <c r="AJ73" i="19"/>
  <c r="AM73" i="19"/>
  <c r="AM125" i="18"/>
  <c r="AK125" i="18"/>
  <c r="AJ125" i="18"/>
  <c r="AK106" i="20"/>
  <c r="AM106" i="20"/>
  <c r="AJ106" i="20"/>
  <c r="AB90" i="16"/>
  <c r="Y90" i="16"/>
  <c r="AA90" i="16"/>
  <c r="AK65" i="20"/>
  <c r="AJ65" i="20"/>
  <c r="AM65" i="20"/>
  <c r="AM35" i="19"/>
  <c r="AJ35" i="19"/>
  <c r="AK35" i="19"/>
  <c r="AK80" i="19"/>
  <c r="AJ80" i="19"/>
  <c r="AM80" i="19"/>
  <c r="AK112" i="19"/>
  <c r="AM112" i="19"/>
  <c r="AJ112" i="19"/>
  <c r="AG38" i="18"/>
  <c r="AH38" i="18"/>
  <c r="AB65" i="16"/>
  <c r="Y65" i="16"/>
  <c r="AA65" i="16"/>
  <c r="AA126" i="16"/>
  <c r="AB126" i="16"/>
  <c r="Y126" i="16"/>
  <c r="AM37" i="19"/>
  <c r="AJ37" i="19"/>
  <c r="AK37" i="19"/>
  <c r="AJ38" i="20"/>
  <c r="AM38" i="20"/>
  <c r="AK38" i="20"/>
  <c r="AJ24" i="18"/>
  <c r="AK24" i="18"/>
  <c r="AM24" i="18"/>
  <c r="AE83" i="16"/>
  <c r="AD83" i="16"/>
  <c r="AE81" i="16"/>
  <c r="AD81" i="16"/>
  <c r="AE32" i="16"/>
  <c r="AD32" i="16"/>
  <c r="AK84" i="20"/>
  <c r="AM84" i="20"/>
  <c r="AJ84" i="20"/>
  <c r="AK76" i="20"/>
  <c r="AJ76" i="20"/>
  <c r="AM76" i="20"/>
  <c r="AK79" i="19"/>
  <c r="AJ79" i="19"/>
  <c r="AM79" i="19"/>
  <c r="AK103" i="19"/>
  <c r="AJ103" i="19"/>
  <c r="AM103" i="19"/>
  <c r="AM121" i="18"/>
  <c r="AK121" i="18"/>
  <c r="AJ121" i="18"/>
  <c r="AJ23" i="20"/>
  <c r="AM23" i="20"/>
  <c r="AK23" i="20"/>
  <c r="AH113" i="19"/>
  <c r="AG113" i="19"/>
  <c r="AK129" i="20"/>
  <c r="AM129" i="20"/>
  <c r="AJ129" i="20"/>
  <c r="AK82" i="20"/>
  <c r="AJ82" i="20"/>
  <c r="AM82" i="20"/>
  <c r="AK94" i="20"/>
  <c r="AJ94" i="20"/>
  <c r="AM94" i="20"/>
  <c r="AM79" i="18"/>
  <c r="AK79" i="18"/>
  <c r="AJ79" i="18"/>
  <c r="AK100" i="20"/>
  <c r="AJ100" i="20"/>
  <c r="AM100" i="20"/>
  <c r="AM90" i="18"/>
  <c r="AK90" i="18"/>
  <c r="AJ90" i="18"/>
  <c r="AK101" i="19"/>
  <c r="AM101" i="19"/>
  <c r="AJ101" i="19"/>
  <c r="AB121" i="16"/>
  <c r="Y121" i="16"/>
  <c r="AA121" i="16"/>
  <c r="AK111" i="20"/>
  <c r="AM111" i="20"/>
  <c r="AJ111" i="20"/>
  <c r="AB91" i="16"/>
  <c r="Y91" i="16"/>
  <c r="AA91" i="16"/>
  <c r="AM52" i="18"/>
  <c r="AK52" i="18"/>
  <c r="AJ52" i="18"/>
  <c r="AG37" i="20"/>
  <c r="AH37" i="20"/>
  <c r="AM55" i="20"/>
  <c r="AJ55" i="20"/>
  <c r="AK55" i="20"/>
  <c r="AK80" i="20"/>
  <c r="AJ80" i="20"/>
  <c r="AM80" i="20"/>
  <c r="AK34" i="19"/>
  <c r="AM34" i="19"/>
  <c r="AJ34" i="19"/>
  <c r="AM72" i="18"/>
  <c r="AK72" i="18"/>
  <c r="AJ72" i="18"/>
  <c r="AK125" i="20"/>
  <c r="AJ125" i="20"/>
  <c r="AM125" i="20"/>
  <c r="AE27" i="16"/>
  <c r="AD27" i="16"/>
  <c r="AE95" i="16"/>
  <c r="AD95" i="16"/>
  <c r="AM78" i="18"/>
  <c r="AK78" i="18"/>
  <c r="AJ78" i="18"/>
  <c r="AK110" i="20"/>
  <c r="AJ110" i="20"/>
  <c r="AM110" i="20"/>
  <c r="AH39" i="18"/>
  <c r="AG39" i="18"/>
  <c r="AE111" i="16"/>
  <c r="AD111" i="16"/>
  <c r="AG47" i="20"/>
  <c r="AH47" i="20"/>
  <c r="AK127" i="19"/>
  <c r="AM127" i="19"/>
  <c r="AJ127" i="19"/>
  <c r="AG67" i="19"/>
  <c r="AH67" i="19"/>
  <c r="AM43" i="20"/>
  <c r="AK43" i="20"/>
  <c r="AJ43" i="20"/>
  <c r="AJ47" i="19"/>
  <c r="AM47" i="19"/>
  <c r="AK47" i="19"/>
  <c r="AJ27" i="18"/>
  <c r="AK27" i="18"/>
  <c r="AM27" i="18"/>
  <c r="AK118" i="18"/>
  <c r="AM118" i="18"/>
  <c r="AJ118" i="18"/>
  <c r="AM120" i="18"/>
  <c r="AK120" i="18"/>
  <c r="AJ120" i="18"/>
  <c r="AK120" i="19"/>
  <c r="AM120" i="19"/>
  <c r="AJ120" i="19"/>
  <c r="AM108" i="18"/>
  <c r="AK108" i="18"/>
  <c r="AJ108" i="18"/>
  <c r="AA107" i="16"/>
  <c r="AB107" i="16"/>
  <c r="Y107" i="16"/>
  <c r="AA92" i="16"/>
  <c r="AB92" i="16"/>
  <c r="Y92" i="16"/>
  <c r="AE116" i="16"/>
  <c r="AD116" i="16"/>
  <c r="AD36" i="16"/>
  <c r="AE36" i="16"/>
  <c r="AE44" i="16"/>
  <c r="AD44" i="16"/>
  <c r="AE108" i="16"/>
  <c r="AD108" i="16"/>
  <c r="AK113" i="20"/>
  <c r="AJ113" i="20"/>
  <c r="AM113" i="20"/>
  <c r="AK93" i="20"/>
  <c r="AJ93" i="20"/>
  <c r="AM93" i="20"/>
  <c r="AE88" i="16"/>
  <c r="AD88" i="16"/>
  <c r="AE70" i="16"/>
  <c r="AD70" i="16"/>
  <c r="AD64" i="16"/>
  <c r="AE64" i="16"/>
  <c r="AK112" i="20"/>
  <c r="AJ112" i="20"/>
  <c r="AM112" i="20"/>
  <c r="AA80" i="16"/>
  <c r="AB80" i="16"/>
  <c r="Y80" i="16"/>
  <c r="AK96" i="20"/>
  <c r="AJ96" i="20"/>
  <c r="AM96" i="20"/>
  <c r="AH60" i="18"/>
  <c r="AG60" i="18"/>
  <c r="AH50" i="19"/>
  <c r="AG50" i="19"/>
  <c r="AM105" i="18"/>
  <c r="AK105" i="18"/>
  <c r="AJ105" i="18"/>
  <c r="AM34" i="18"/>
  <c r="AK34" i="18"/>
  <c r="AJ34" i="18"/>
  <c r="AJ35" i="20"/>
  <c r="AM35" i="20"/>
  <c r="AK35" i="20"/>
  <c r="AK116" i="20"/>
  <c r="AM116" i="20"/>
  <c r="AJ116" i="20"/>
  <c r="AK33" i="20"/>
  <c r="AJ33" i="20"/>
  <c r="AM33" i="20"/>
  <c r="AK98" i="20"/>
  <c r="AM98" i="20"/>
  <c r="AJ98" i="20"/>
  <c r="AK79" i="20"/>
  <c r="AJ79" i="20"/>
  <c r="AM79" i="20"/>
  <c r="AK114" i="20"/>
  <c r="AJ114" i="20"/>
  <c r="AM114" i="20"/>
  <c r="AK26" i="18"/>
  <c r="AJ26" i="18"/>
  <c r="AM26" i="18"/>
  <c r="AK91" i="20"/>
  <c r="AM91" i="20"/>
  <c r="AJ91" i="20"/>
  <c r="AE48" i="16"/>
  <c r="AD48" i="16"/>
  <c r="AB103" i="16"/>
  <c r="Y103" i="16"/>
  <c r="AA103" i="16"/>
  <c r="AE79" i="16"/>
  <c r="AD79" i="16"/>
  <c r="AM56" i="18"/>
  <c r="AK56" i="18"/>
  <c r="AJ56" i="18"/>
  <c r="AE41" i="16"/>
  <c r="AD41" i="16"/>
  <c r="AE22" i="16"/>
  <c r="AD22" i="16"/>
  <c r="AJ41" i="19"/>
  <c r="AM41" i="19"/>
  <c r="AK41" i="19"/>
  <c r="AE72" i="16"/>
  <c r="AD72" i="16"/>
  <c r="AB89" i="16"/>
  <c r="Y89" i="16"/>
  <c r="AA89" i="16"/>
  <c r="AH30" i="20"/>
  <c r="AG30" i="20"/>
  <c r="AK61" i="19"/>
  <c r="AM61" i="19"/>
  <c r="AJ61" i="19"/>
  <c r="AM40" i="19"/>
  <c r="AJ40" i="19"/>
  <c r="AK40" i="19"/>
  <c r="AE120" i="16"/>
  <c r="AD120" i="16"/>
  <c r="AM30" i="18"/>
  <c r="AK30" i="18"/>
  <c r="AJ30" i="18"/>
  <c r="AM59" i="18"/>
  <c r="AJ59" i="18"/>
  <c r="AK59" i="18"/>
  <c r="AE59" i="16"/>
  <c r="AD59" i="16"/>
  <c r="AE86" i="16"/>
  <c r="AD86" i="16"/>
  <c r="AK108" i="20"/>
  <c r="AJ108" i="20"/>
  <c r="AM108" i="20"/>
  <c r="AM102" i="18"/>
  <c r="AK102" i="18"/>
  <c r="AJ102" i="18"/>
  <c r="AK50" i="20"/>
  <c r="AJ50" i="20"/>
  <c r="AM50" i="20"/>
  <c r="AB63" i="16"/>
  <c r="Y63" i="16"/>
  <c r="AA63" i="16"/>
  <c r="AM47" i="18"/>
  <c r="AK47" i="18"/>
  <c r="AJ47" i="18"/>
  <c r="AM81" i="18"/>
  <c r="AK81" i="18"/>
  <c r="AJ81" i="18"/>
  <c r="AK48" i="20"/>
  <c r="AM48" i="20"/>
  <c r="AJ48" i="20"/>
  <c r="AH25" i="18"/>
  <c r="AG25" i="18"/>
  <c r="AJ42" i="19"/>
  <c r="AM42" i="19"/>
  <c r="AK42" i="19"/>
  <c r="AK117" i="20"/>
  <c r="AJ117" i="20"/>
  <c r="AM117" i="20"/>
  <c r="AK36" i="20"/>
  <c r="AJ36" i="20"/>
  <c r="AM36" i="20"/>
  <c r="AK65" i="19"/>
  <c r="AJ65" i="19"/>
  <c r="AM65" i="19"/>
  <c r="AJ43" i="18"/>
  <c r="AK43" i="18"/>
  <c r="AM43" i="18"/>
  <c r="AD115" i="16"/>
  <c r="AE115" i="16"/>
  <c r="AK104" i="19"/>
  <c r="AM104" i="19"/>
  <c r="AJ104" i="19"/>
  <c r="AM63" i="18"/>
  <c r="AK63" i="18"/>
  <c r="AJ63" i="18"/>
  <c r="AM54" i="18"/>
  <c r="AK54" i="18"/>
  <c r="AJ54" i="18"/>
  <c r="AE52" i="16"/>
  <c r="AD52" i="16"/>
  <c r="AE78" i="16"/>
  <c r="AD78" i="16"/>
  <c r="AE84" i="16"/>
  <c r="AD84" i="16"/>
  <c r="AK88" i="20"/>
  <c r="AJ88" i="20"/>
  <c r="AM88" i="20"/>
  <c r="AA100" i="16"/>
  <c r="AB100" i="16"/>
  <c r="Y100" i="16"/>
  <c r="AM48" i="18"/>
  <c r="AK48" i="18"/>
  <c r="AJ48" i="18"/>
  <c r="AK45" i="20"/>
  <c r="AM45" i="20"/>
  <c r="AJ45" i="20"/>
  <c r="AE85" i="16"/>
  <c r="AD85" i="16"/>
  <c r="AH39" i="20"/>
  <c r="AG39" i="20"/>
  <c r="AE28" i="16"/>
  <c r="AD28" i="16"/>
  <c r="AK88" i="19"/>
  <c r="AM88" i="19"/>
  <c r="AJ88" i="19"/>
  <c r="AE93" i="16"/>
  <c r="AD93" i="16"/>
  <c r="AE96" i="16"/>
  <c r="AD96" i="16"/>
  <c r="AJ63" i="19"/>
  <c r="AM63" i="19"/>
  <c r="AK63" i="19"/>
  <c r="AE129" i="16"/>
  <c r="AD129" i="16"/>
  <c r="AK63" i="20"/>
  <c r="AM63" i="20"/>
  <c r="AJ63" i="20"/>
  <c r="AB74" i="16"/>
  <c r="Y74" i="16"/>
  <c r="AA74" i="16"/>
  <c r="AK89" i="20"/>
  <c r="AJ89" i="20"/>
  <c r="AM89" i="20"/>
  <c r="AM95" i="18"/>
  <c r="AK95" i="18"/>
  <c r="AJ95" i="18"/>
  <c r="AK41" i="20"/>
  <c r="AJ41" i="20"/>
  <c r="AM41" i="20"/>
  <c r="AK85" i="20"/>
  <c r="AJ85" i="20"/>
  <c r="AM85" i="20"/>
  <c r="AD127" i="16"/>
  <c r="AE127" i="16"/>
  <c r="AE24" i="16"/>
  <c r="AD24" i="16"/>
  <c r="AK126" i="20"/>
  <c r="AJ126" i="20"/>
  <c r="AM126" i="20"/>
  <c r="AM85" i="18"/>
  <c r="AK85" i="18"/>
  <c r="AJ85" i="18"/>
  <c r="AK40" i="18"/>
  <c r="AJ40" i="18"/>
  <c r="AM40" i="18"/>
  <c r="AJ59" i="20"/>
  <c r="AK59" i="20"/>
  <c r="AM59" i="20"/>
  <c r="AM36" i="18"/>
  <c r="AK36" i="18"/>
  <c r="AJ36" i="18"/>
  <c r="AH28" i="18"/>
  <c r="AG28" i="18"/>
  <c r="AH22" i="18"/>
  <c r="AG22" i="18"/>
  <c r="AK107" i="20"/>
  <c r="AM107" i="20"/>
  <c r="AJ107" i="20"/>
  <c r="AK127" i="18"/>
  <c r="AM127" i="18"/>
  <c r="AJ127" i="18"/>
  <c r="AM110" i="18"/>
  <c r="AK110" i="18"/>
  <c r="AJ110" i="18"/>
  <c r="AG31" i="18"/>
  <c r="AH31" i="18"/>
  <c r="AM40" i="20"/>
  <c r="AJ40" i="20"/>
  <c r="AK40" i="20"/>
  <c r="AM32" i="20"/>
  <c r="AJ32" i="20"/>
  <c r="AK32" i="20"/>
  <c r="AM45" i="18"/>
  <c r="AJ45" i="18"/>
  <c r="AK45" i="18"/>
  <c r="AJ23" i="19"/>
  <c r="AM23" i="19"/>
  <c r="AK23" i="19"/>
  <c r="AE119" i="16"/>
  <c r="AD119" i="16"/>
  <c r="AK28" i="20"/>
  <c r="AJ28" i="20"/>
  <c r="AM28" i="20"/>
  <c r="AE82" i="16"/>
  <c r="AD82" i="16"/>
  <c r="AK72" i="20"/>
  <c r="AJ72" i="20"/>
  <c r="AM72" i="20"/>
  <c r="AM91" i="18"/>
  <c r="AK91" i="18"/>
  <c r="AJ91" i="18"/>
  <c r="AM113" i="18"/>
  <c r="AK113" i="18"/>
  <c r="AJ113" i="18"/>
  <c r="AE30" i="16"/>
  <c r="AD30" i="16"/>
  <c r="AE54" i="16"/>
  <c r="AD54" i="16"/>
  <c r="AM107" i="18"/>
  <c r="AK107" i="18"/>
  <c r="AJ107" i="18"/>
  <c r="AB124" i="16"/>
  <c r="Y124" i="16"/>
  <c r="AA124" i="16"/>
  <c r="AM53" i="18"/>
  <c r="AJ53" i="18"/>
  <c r="AK53" i="18"/>
  <c r="AK99" i="20"/>
  <c r="AM99" i="20"/>
  <c r="AJ99" i="20"/>
  <c r="AK30" i="19"/>
  <c r="AM30" i="19"/>
  <c r="AJ30" i="19"/>
  <c r="AK92" i="19"/>
  <c r="AJ92" i="19"/>
  <c r="AM92" i="19"/>
  <c r="AK122" i="20"/>
  <c r="AJ122" i="20"/>
  <c r="AM122" i="20"/>
  <c r="AK31" i="19"/>
  <c r="AJ31" i="19"/>
  <c r="AM31" i="19"/>
  <c r="AM76" i="18"/>
  <c r="AK76" i="18"/>
  <c r="AJ76" i="18"/>
  <c r="AK21" i="18"/>
  <c r="AJ21" i="18"/>
  <c r="AM21" i="18"/>
  <c r="AE117" i="16"/>
  <c r="AD117" i="16"/>
  <c r="AE42" i="16"/>
  <c r="AD42" i="16"/>
  <c r="AE49" i="16"/>
  <c r="AD49" i="16"/>
  <c r="AE37" i="16"/>
  <c r="AD37" i="16"/>
  <c r="AE128" i="16"/>
  <c r="AD128" i="16"/>
  <c r="AE75" i="16"/>
  <c r="AD75" i="16"/>
  <c r="AH75" i="19"/>
  <c r="AG75" i="19"/>
  <c r="AA104" i="16"/>
  <c r="AB104" i="16"/>
  <c r="Y104" i="16"/>
  <c r="AK57" i="18"/>
  <c r="AJ57" i="18"/>
  <c r="AM57" i="18"/>
  <c r="AG67" i="20"/>
  <c r="AH67" i="20"/>
  <c r="AK57" i="19"/>
  <c r="AM57" i="19"/>
  <c r="AJ57" i="19"/>
  <c r="AM86" i="18"/>
  <c r="AK86" i="18"/>
  <c r="AJ86" i="18"/>
  <c r="AE61" i="16"/>
  <c r="AD61" i="16"/>
  <c r="AM24" i="20"/>
  <c r="AJ24" i="20"/>
  <c r="AK24" i="20"/>
  <c r="AM66" i="18"/>
  <c r="AK66" i="18"/>
  <c r="AJ66" i="18"/>
  <c r="AK57" i="20"/>
  <c r="AJ57" i="20"/>
  <c r="AM57" i="20"/>
  <c r="AM50" i="18"/>
  <c r="AK50" i="18"/>
  <c r="AJ50" i="18"/>
  <c r="AK58" i="19"/>
  <c r="AM58" i="19"/>
  <c r="AJ58" i="19"/>
  <c r="AB71" i="16"/>
  <c r="Y71" i="16"/>
  <c r="AA71" i="16"/>
  <c r="AK119" i="19"/>
  <c r="AM119" i="19"/>
  <c r="AJ119" i="19"/>
  <c r="AK71" i="19"/>
  <c r="AJ71" i="19"/>
  <c r="AM71" i="19"/>
  <c r="AH32" i="19"/>
  <c r="AG32" i="19"/>
  <c r="AK105" i="19"/>
  <c r="AM105" i="19"/>
  <c r="AJ105" i="19"/>
  <c r="AN21" i="20"/>
  <c r="AK39" i="20"/>
  <c r="AJ39" i="20"/>
  <c r="AM39" i="20"/>
  <c r="AJ28" i="18"/>
  <c r="AK28" i="18"/>
  <c r="AM28" i="18"/>
  <c r="AE63" i="16"/>
  <c r="AC11" i="16"/>
  <c r="AD63" i="16"/>
  <c r="AJ67" i="19"/>
  <c r="AM67" i="19"/>
  <c r="AK67" i="19"/>
  <c r="AJ37" i="20"/>
  <c r="AM37" i="20"/>
  <c r="AK37" i="20"/>
  <c r="AE90" i="16"/>
  <c r="AD90" i="16"/>
  <c r="AE76" i="16"/>
  <c r="AD76" i="16"/>
  <c r="AJ62" i="19"/>
  <c r="AM62" i="19"/>
  <c r="AK62" i="19"/>
  <c r="AM32" i="19"/>
  <c r="AK32" i="19"/>
  <c r="AI11" i="19"/>
  <c r="AJ32" i="19"/>
  <c r="AE71" i="16"/>
  <c r="AD71" i="16"/>
  <c r="AE104" i="16"/>
  <c r="AD104" i="16"/>
  <c r="AD100" i="16"/>
  <c r="AE100" i="16"/>
  <c r="AJ30" i="20"/>
  <c r="AM30" i="20"/>
  <c r="AK30" i="20"/>
  <c r="AE107" i="16"/>
  <c r="AD107" i="16"/>
  <c r="AJ47" i="20"/>
  <c r="AK47" i="20"/>
  <c r="AM47" i="20"/>
  <c r="AD126" i="16"/>
  <c r="AE126" i="16"/>
  <c r="AJ31" i="20"/>
  <c r="AM31" i="20"/>
  <c r="AK31" i="20"/>
  <c r="AE65" i="16"/>
  <c r="AD65" i="16"/>
  <c r="AK67" i="20"/>
  <c r="AM67" i="20"/>
  <c r="AJ67" i="20"/>
  <c r="AE89" i="16"/>
  <c r="AD89" i="16"/>
  <c r="AE103" i="16"/>
  <c r="AD103" i="16"/>
  <c r="AE99" i="16"/>
  <c r="AD99" i="16"/>
  <c r="AK31" i="18"/>
  <c r="AJ31" i="18"/>
  <c r="AM31" i="18"/>
  <c r="AM50" i="19"/>
  <c r="AK50" i="19"/>
  <c r="AJ50" i="19"/>
  <c r="AE80" i="16"/>
  <c r="AD80" i="16"/>
  <c r="AK39" i="18"/>
  <c r="AM39" i="18"/>
  <c r="AJ39" i="18"/>
  <c r="AE91" i="16"/>
  <c r="AD91" i="16"/>
  <c r="AM113" i="19"/>
  <c r="AJ113" i="19"/>
  <c r="AK113" i="19"/>
  <c r="AM59" i="19"/>
  <c r="AK59" i="19"/>
  <c r="AJ59" i="19"/>
  <c r="AJ75" i="19"/>
  <c r="AM75" i="19"/>
  <c r="AK75" i="19"/>
  <c r="AG21" i="20"/>
  <c r="AH21" i="20"/>
  <c r="AE74" i="16"/>
  <c r="AD74" i="16"/>
  <c r="AK25" i="18"/>
  <c r="AJ25" i="18"/>
  <c r="AM25" i="18"/>
  <c r="AD121" i="16"/>
  <c r="AE121" i="16"/>
  <c r="AJ38" i="18"/>
  <c r="AM38" i="18"/>
  <c r="AK38" i="18"/>
  <c r="AJ122" i="19"/>
  <c r="AM122" i="19"/>
  <c r="AK122" i="19"/>
  <c r="AJ26" i="20"/>
  <c r="AM26" i="20"/>
  <c r="AK26" i="20"/>
  <c r="AD124" i="16"/>
  <c r="AE124" i="16"/>
  <c r="AM60" i="18"/>
  <c r="AJ60" i="18"/>
  <c r="AK60" i="18"/>
  <c r="AE87" i="16"/>
  <c r="AD87" i="16"/>
  <c r="AM35" i="18"/>
  <c r="AJ35" i="18"/>
  <c r="AK35" i="18"/>
  <c r="AJ22" i="18"/>
  <c r="AM22" i="18"/>
  <c r="AK22" i="18"/>
  <c r="AI11" i="18"/>
  <c r="AE92" i="16"/>
  <c r="AD92" i="16"/>
  <c r="AE73" i="16"/>
  <c r="AD73" i="16"/>
  <c r="AM55" i="19"/>
  <c r="AJ55" i="19"/>
  <c r="AK55" i="19"/>
  <c r="AE66" i="16"/>
  <c r="AD66" i="16"/>
  <c r="AM21" i="20"/>
  <c r="AK21" i="20"/>
  <c r="AI11" i="20"/>
  <c r="AJ21" i="20"/>
  <c r="R67" i="20"/>
  <c r="R24" i="20"/>
  <c r="AL63" i="20"/>
  <c r="H13" i="11"/>
  <c r="D13" i="11"/>
  <c r="G13" i="11"/>
  <c r="L13" i="11"/>
  <c r="C13" i="11"/>
  <c r="B15" i="11"/>
  <c r="E13" i="11"/>
  <c r="J13" i="11"/>
  <c r="F13" i="11"/>
  <c r="N13" i="11"/>
  <c r="Q13" i="11"/>
  <c r="M13" i="11"/>
  <c r="I13" i="11"/>
  <c r="P13" i="11"/>
  <c r="O13" i="11"/>
  <c r="K13" i="11"/>
  <c r="L41" i="11"/>
  <c r="L25" i="11"/>
  <c r="F83" i="11"/>
  <c r="F51" i="11"/>
  <c r="I76" i="11"/>
  <c r="J69" i="11"/>
  <c r="J51" i="11"/>
  <c r="J41" i="11"/>
  <c r="J32" i="11"/>
  <c r="J23" i="11"/>
  <c r="H82" i="11"/>
  <c r="H50" i="11"/>
  <c r="L44" i="12"/>
  <c r="L29" i="12"/>
  <c r="K34" i="12"/>
  <c r="K21" i="12"/>
  <c r="F34" i="12"/>
  <c r="I25" i="12"/>
  <c r="I72" i="12"/>
  <c r="H72" i="12"/>
  <c r="K68" i="12"/>
  <c r="H68" i="12"/>
  <c r="L68" i="12"/>
  <c r="I63" i="12"/>
  <c r="K63" i="12"/>
  <c r="H33" i="12"/>
  <c r="J33" i="12"/>
  <c r="F33" i="12"/>
  <c r="I33" i="12"/>
  <c r="K33" i="12"/>
  <c r="I84" i="14"/>
  <c r="L29" i="14"/>
  <c r="I59" i="14"/>
  <c r="L76" i="11"/>
  <c r="L62" i="11"/>
  <c r="L50" i="11"/>
  <c r="L32" i="11"/>
  <c r="F82" i="11"/>
  <c r="F66" i="11"/>
  <c r="F50" i="11"/>
  <c r="F34" i="11"/>
  <c r="L71" i="11"/>
  <c r="L55" i="11"/>
  <c r="I66" i="11"/>
  <c r="I57" i="11"/>
  <c r="I48" i="11"/>
  <c r="I39" i="11"/>
  <c r="J49" i="11"/>
  <c r="J82" i="11"/>
  <c r="H71" i="11"/>
  <c r="H64" i="11"/>
  <c r="H57" i="11"/>
  <c r="J50" i="11"/>
  <c r="H39" i="11"/>
  <c r="H32" i="11"/>
  <c r="H25" i="11"/>
  <c r="L70" i="12"/>
  <c r="K57" i="12"/>
  <c r="K45" i="12"/>
  <c r="F32" i="12"/>
  <c r="F21" i="12"/>
  <c r="I64" i="12"/>
  <c r="I38" i="12"/>
  <c r="F76" i="12"/>
  <c r="K76" i="12"/>
  <c r="J76" i="12"/>
  <c r="I76" i="12"/>
  <c r="H76" i="12"/>
  <c r="H62" i="12"/>
  <c r="H45" i="12"/>
  <c r="H36" i="12"/>
  <c r="L84" i="14"/>
  <c r="H77" i="14"/>
  <c r="L75" i="14"/>
  <c r="H75" i="14"/>
  <c r="L45" i="14"/>
  <c r="J62" i="14"/>
  <c r="J50" i="14"/>
  <c r="F65" i="14"/>
  <c r="I65" i="14"/>
  <c r="I57" i="14"/>
  <c r="J57" i="14"/>
  <c r="H39" i="14"/>
  <c r="I27" i="14"/>
  <c r="F27" i="14"/>
  <c r="H27" i="14"/>
  <c r="H23" i="14"/>
  <c r="G13" i="14"/>
  <c r="I13" i="14"/>
  <c r="C13" i="14"/>
  <c r="P13" i="14"/>
  <c r="Z27" i="9"/>
  <c r="V61" i="9"/>
  <c r="P90" i="9"/>
  <c r="R90" i="9" s="1"/>
  <c r="V27" i="9"/>
  <c r="V85" i="9"/>
  <c r="V69" i="9"/>
  <c r="V52" i="9"/>
  <c r="V105" i="9"/>
  <c r="I83" i="11"/>
  <c r="J76" i="11"/>
  <c r="J30" i="11"/>
  <c r="L32" i="12"/>
  <c r="K32" i="12"/>
  <c r="I23" i="12"/>
  <c r="K23" i="12"/>
  <c r="I73" i="14"/>
  <c r="H73" i="14"/>
  <c r="K73" i="14"/>
  <c r="L73" i="11"/>
  <c r="L30" i="11"/>
  <c r="F80" i="11"/>
  <c r="F64" i="11"/>
  <c r="F48" i="11"/>
  <c r="F32" i="11"/>
  <c r="K82" i="11"/>
  <c r="K66" i="11"/>
  <c r="K62" i="11"/>
  <c r="K41" i="11"/>
  <c r="K25" i="11"/>
  <c r="I82" i="11"/>
  <c r="I73" i="11"/>
  <c r="I64" i="11"/>
  <c r="I55" i="11"/>
  <c r="J56" i="11"/>
  <c r="H81" i="11"/>
  <c r="H63" i="11"/>
  <c r="C13" i="12"/>
  <c r="F82" i="12"/>
  <c r="F57" i="12"/>
  <c r="I21" i="12"/>
  <c r="J45" i="12"/>
  <c r="J32" i="12"/>
  <c r="J21" i="12"/>
  <c r="I66" i="12"/>
  <c r="K66" i="12"/>
  <c r="L53" i="12"/>
  <c r="H53" i="12"/>
  <c r="K53" i="12"/>
  <c r="H27" i="12"/>
  <c r="J27" i="12"/>
  <c r="L23" i="14"/>
  <c r="K54" i="14"/>
  <c r="K25" i="14"/>
  <c r="F62" i="14"/>
  <c r="F29" i="14"/>
  <c r="I30" i="14"/>
  <c r="H30" i="14"/>
  <c r="H22" i="14"/>
  <c r="I22" i="14"/>
  <c r="L22" i="14"/>
  <c r="Y31" i="8"/>
  <c r="P35" i="8"/>
  <c r="R35" i="8" s="1"/>
  <c r="P61" i="8"/>
  <c r="R61" i="8" s="1"/>
  <c r="F71" i="11"/>
  <c r="F39" i="11"/>
  <c r="I44" i="11"/>
  <c r="J83" i="11"/>
  <c r="J73" i="11"/>
  <c r="J55" i="11"/>
  <c r="H66" i="11"/>
  <c r="H34" i="11"/>
  <c r="I32" i="12"/>
  <c r="J78" i="12"/>
  <c r="J70" i="12"/>
  <c r="K70" i="12"/>
  <c r="F70" i="12"/>
  <c r="H57" i="12"/>
  <c r="L57" i="12"/>
  <c r="H48" i="12"/>
  <c r="K48" i="12"/>
  <c r="F48" i="12"/>
  <c r="L48" i="12"/>
  <c r="H44" i="12"/>
  <c r="F44" i="12"/>
  <c r="K44" i="12"/>
  <c r="I44" i="12"/>
  <c r="J77" i="14"/>
  <c r="L39" i="14"/>
  <c r="J33" i="14"/>
  <c r="H59" i="14"/>
  <c r="F59" i="14"/>
  <c r="H47" i="14"/>
  <c r="I47" i="14"/>
  <c r="L47" i="14"/>
  <c r="J47" i="14"/>
  <c r="H34" i="14"/>
  <c r="I34" i="14"/>
  <c r="F34" i="14"/>
  <c r="L34" i="14"/>
  <c r="H25" i="14"/>
  <c r="L69" i="11"/>
  <c r="L57" i="11"/>
  <c r="L44" i="11"/>
  <c r="F62" i="11"/>
  <c r="F30" i="11"/>
  <c r="K73" i="11"/>
  <c r="K69" i="11"/>
  <c r="K23" i="11"/>
  <c r="I80" i="11"/>
  <c r="I34" i="11"/>
  <c r="H62" i="11"/>
  <c r="H30" i="11"/>
  <c r="L34" i="12"/>
  <c r="K51" i="12"/>
  <c r="K25" i="12"/>
  <c r="I70" i="12"/>
  <c r="I48" i="12"/>
  <c r="I30" i="12"/>
  <c r="J77" i="12"/>
  <c r="J30" i="12"/>
  <c r="H83" i="12"/>
  <c r="J83" i="12"/>
  <c r="L74" i="12"/>
  <c r="J74" i="12"/>
  <c r="K74" i="12"/>
  <c r="J52" i="12"/>
  <c r="K52" i="12"/>
  <c r="I47" i="12"/>
  <c r="H21" i="12"/>
  <c r="F81" i="14"/>
  <c r="H81" i="14"/>
  <c r="F23" i="14"/>
  <c r="I46" i="14"/>
  <c r="I25" i="14"/>
  <c r="I50" i="14"/>
  <c r="F25" i="14"/>
  <c r="P46" i="8"/>
  <c r="R46" i="8"/>
  <c r="F69" i="11"/>
  <c r="K30" i="11"/>
  <c r="I69" i="11"/>
  <c r="I51" i="11"/>
  <c r="J62" i="11"/>
  <c r="J44" i="11"/>
  <c r="H78" i="12"/>
  <c r="L78" i="12"/>
  <c r="H51" i="12"/>
  <c r="H38" i="12"/>
  <c r="J38" i="12"/>
  <c r="F38" i="12"/>
  <c r="H34" i="12"/>
  <c r="H25" i="12"/>
  <c r="J46" i="14"/>
  <c r="F46" i="14"/>
  <c r="F33" i="14"/>
  <c r="I33" i="14"/>
  <c r="H29" i="14"/>
  <c r="K29" i="14"/>
  <c r="J82" i="12"/>
  <c r="I82" i="12"/>
  <c r="K82" i="12"/>
  <c r="L64" i="12"/>
  <c r="J64" i="12"/>
  <c r="K64" i="12"/>
  <c r="J42" i="12"/>
  <c r="L42" i="12"/>
  <c r="H42" i="12"/>
  <c r="K42" i="12"/>
  <c r="H29" i="12"/>
  <c r="I29" i="12"/>
  <c r="K29" i="12"/>
  <c r="J29" i="12"/>
  <c r="K13" i="12"/>
  <c r="B15" i="12"/>
  <c r="E13" i="12"/>
  <c r="G13" i="12"/>
  <c r="K39" i="14"/>
  <c r="F54" i="14"/>
  <c r="I39" i="14"/>
  <c r="J39" i="14"/>
  <c r="J29" i="14"/>
  <c r="F66" i="14"/>
  <c r="I66" i="14"/>
  <c r="L66" i="14"/>
  <c r="I45" i="14"/>
  <c r="F45" i="14"/>
  <c r="H45" i="14"/>
  <c r="H41" i="14"/>
  <c r="I63" i="17"/>
  <c r="L63" i="17"/>
  <c r="F52" i="17"/>
  <c r="I52" i="17"/>
  <c r="F36" i="17"/>
  <c r="I36" i="17"/>
  <c r="J26" i="17"/>
  <c r="L26" i="17"/>
  <c r="L79" i="17"/>
  <c r="L31" i="17"/>
  <c r="J42" i="17"/>
  <c r="H47" i="17"/>
  <c r="H31" i="17"/>
  <c r="F83" i="17"/>
  <c r="F62" i="17"/>
  <c r="F51" i="17"/>
  <c r="F78" i="14"/>
  <c r="K79" i="17"/>
  <c r="K63" i="17"/>
  <c r="K36" i="17"/>
  <c r="J52" i="17"/>
  <c r="I84" i="17"/>
  <c r="I47" i="17"/>
  <c r="H78" i="17"/>
  <c r="K78" i="17"/>
  <c r="F72" i="17"/>
  <c r="I72" i="17"/>
  <c r="L72" i="17"/>
  <c r="H67" i="17"/>
  <c r="K67" i="17"/>
  <c r="F56" i="17"/>
  <c r="H56" i="17"/>
  <c r="K56" i="17"/>
  <c r="H46" i="17"/>
  <c r="J46" i="17"/>
  <c r="K46" i="17"/>
  <c r="J35" i="17"/>
  <c r="H35" i="17"/>
  <c r="K35" i="17"/>
  <c r="L35" i="17"/>
  <c r="F24" i="17"/>
  <c r="I24" i="17"/>
  <c r="L24" i="17"/>
  <c r="H24" i="17"/>
  <c r="K24" i="17"/>
  <c r="R126" i="18"/>
  <c r="AI126" i="18"/>
  <c r="AL126" i="18"/>
  <c r="L52" i="17"/>
  <c r="K13" i="17"/>
  <c r="J63" i="17"/>
  <c r="H84" i="17"/>
  <c r="H58" i="17"/>
  <c r="H42" i="17"/>
  <c r="I58" i="17"/>
  <c r="F82" i="17"/>
  <c r="F71" i="17"/>
  <c r="I61" i="17"/>
  <c r="F61" i="17"/>
  <c r="F55" i="17"/>
  <c r="F45" i="17"/>
  <c r="I45" i="17"/>
  <c r="R116" i="18"/>
  <c r="AI116" i="18"/>
  <c r="AL116" i="18"/>
  <c r="AI94" i="18"/>
  <c r="AL94" i="18"/>
  <c r="R94" i="18"/>
  <c r="R80" i="18"/>
  <c r="K47" i="17"/>
  <c r="K31" i="17"/>
  <c r="I68" i="17"/>
  <c r="I31" i="17"/>
  <c r="F60" i="17"/>
  <c r="L60" i="17"/>
  <c r="F44" i="17"/>
  <c r="J44" i="17"/>
  <c r="L44" i="17"/>
  <c r="F28" i="17"/>
  <c r="J28" i="17"/>
  <c r="AI27" i="18"/>
  <c r="R84" i="19"/>
  <c r="AI84" i="19"/>
  <c r="AL84" i="19"/>
  <c r="L84" i="17"/>
  <c r="J36" i="17"/>
  <c r="H68" i="17"/>
  <c r="H52" i="17"/>
  <c r="H26" i="17"/>
  <c r="I42" i="17"/>
  <c r="F81" i="17"/>
  <c r="L81" i="17"/>
  <c r="L33" i="17"/>
  <c r="F33" i="17"/>
  <c r="AI89" i="19"/>
  <c r="AL89" i="19"/>
  <c r="R52" i="19"/>
  <c r="AI52" i="19"/>
  <c r="AL52" i="19"/>
  <c r="L36" i="17"/>
  <c r="K84" i="17"/>
  <c r="K58" i="17"/>
  <c r="K42" i="17"/>
  <c r="J84" i="17"/>
  <c r="J47" i="17"/>
  <c r="F80" i="17"/>
  <c r="J80" i="17"/>
  <c r="H75" i="17"/>
  <c r="K75" i="17"/>
  <c r="I70" i="17"/>
  <c r="L70" i="17"/>
  <c r="F64" i="17"/>
  <c r="H64" i="17"/>
  <c r="K64" i="17"/>
  <c r="J64" i="17"/>
  <c r="I54" i="17"/>
  <c r="I43" i="17"/>
  <c r="H43" i="17"/>
  <c r="K43" i="17"/>
  <c r="F32" i="17"/>
  <c r="H32" i="17"/>
  <c r="K32" i="17"/>
  <c r="AI117" i="18"/>
  <c r="R117" i="18"/>
  <c r="R112" i="19"/>
  <c r="AL112" i="19"/>
  <c r="AI112" i="19"/>
  <c r="L58" i="17"/>
  <c r="L47" i="17"/>
  <c r="J58" i="17"/>
  <c r="H79" i="17"/>
  <c r="H63" i="17"/>
  <c r="H36" i="17"/>
  <c r="F79" i="17"/>
  <c r="F63" i="17"/>
  <c r="J53" i="17"/>
  <c r="F53" i="17"/>
  <c r="F42" i="17"/>
  <c r="F37" i="17"/>
  <c r="J37" i="17"/>
  <c r="F26" i="17"/>
  <c r="AL95" i="18"/>
  <c r="AI95" i="18"/>
  <c r="AL125" i="19"/>
  <c r="AL117" i="19"/>
  <c r="R104" i="19"/>
  <c r="R87" i="19"/>
  <c r="AI86" i="19"/>
  <c r="AI81" i="19"/>
  <c r="AI76" i="19"/>
  <c r="AI60" i="19"/>
  <c r="R48" i="19"/>
  <c r="R44" i="19"/>
  <c r="AL43" i="19"/>
  <c r="P42" i="19"/>
  <c r="R42" i="19" s="1"/>
  <c r="R33" i="19"/>
  <c r="AL31" i="19"/>
  <c r="AL29" i="19"/>
  <c r="AI28" i="19"/>
  <c r="P26" i="19"/>
  <c r="R24" i="19"/>
  <c r="AI124" i="19"/>
  <c r="AI123" i="19"/>
  <c r="AI116" i="19"/>
  <c r="AI104" i="19"/>
  <c r="AI103" i="19"/>
  <c r="AI100" i="19"/>
  <c r="R96" i="19"/>
  <c r="AI87" i="19"/>
  <c r="R79" i="19"/>
  <c r="AI78" i="19"/>
  <c r="AI57" i="19"/>
  <c r="AI48" i="19"/>
  <c r="P39" i="19"/>
  <c r="P38" i="19"/>
  <c r="AI38" i="19" s="1"/>
  <c r="AL33" i="19"/>
  <c r="P32" i="19"/>
  <c r="R32" i="19" s="1"/>
  <c r="P27" i="19"/>
  <c r="AI24" i="19"/>
  <c r="AL21" i="19"/>
  <c r="AI110" i="18"/>
  <c r="AI109" i="18"/>
  <c r="R90" i="18"/>
  <c r="AI72" i="18"/>
  <c r="R59" i="18"/>
  <c r="AI48" i="18"/>
  <c r="K22" i="17"/>
  <c r="AI88" i="18"/>
  <c r="R83" i="18"/>
  <c r="AI78" i="18"/>
  <c r="AI64" i="18"/>
  <c r="AI54" i="18"/>
  <c r="P47" i="19"/>
  <c r="AI47" i="19" s="1"/>
  <c r="P35" i="19"/>
  <c r="R35" i="19" s="1"/>
  <c r="P23" i="19"/>
  <c r="R23" i="19" s="1"/>
  <c r="R47" i="19"/>
  <c r="AL47" i="19"/>
  <c r="AI42" i="19"/>
  <c r="AL42" i="19"/>
  <c r="AL39" i="19"/>
  <c r="AI23" i="19"/>
  <c r="AI32" i="19"/>
  <c r="AL32" i="19"/>
  <c r="R26" i="19"/>
  <c r="AI26" i="19"/>
  <c r="AL26" i="19"/>
  <c r="C12" i="13"/>
  <c r="E18" i="14"/>
  <c r="C11" i="18"/>
  <c r="C12" i="8"/>
  <c r="E18" i="11"/>
  <c r="C12" i="9"/>
  <c r="C12" i="18"/>
  <c r="C11" i="19"/>
  <c r="C12" i="19"/>
  <c r="C11" i="16"/>
  <c r="D18" i="11"/>
  <c r="C11" i="20"/>
  <c r="C18" i="14"/>
  <c r="C11" i="8"/>
  <c r="C11" i="13"/>
  <c r="C11" i="7"/>
  <c r="C11" i="9"/>
  <c r="C12" i="7"/>
  <c r="C18" i="11"/>
  <c r="C12" i="20"/>
  <c r="C12" i="16"/>
  <c r="E18" i="12"/>
  <c r="G18" i="11"/>
  <c r="G18" i="12"/>
  <c r="G18" i="14"/>
  <c r="C18" i="12"/>
  <c r="F54" i="17" l="1"/>
  <c r="J54" i="17"/>
  <c r="P13" i="17"/>
  <c r="Q13" i="17"/>
  <c r="C13" i="17"/>
  <c r="E13" i="17"/>
  <c r="F13" i="17"/>
  <c r="M13" i="17"/>
  <c r="L13" i="17"/>
  <c r="D13" i="17"/>
  <c r="G13" i="17"/>
  <c r="AI56" i="20"/>
  <c r="R82" i="20"/>
  <c r="R103" i="20"/>
  <c r="AL50" i="19"/>
  <c r="K37" i="11"/>
  <c r="P82" i="7"/>
  <c r="R82" i="7" s="1"/>
  <c r="T82" i="7" s="1"/>
  <c r="AI29" i="18"/>
  <c r="AL29" i="18"/>
  <c r="J13" i="17"/>
  <c r="AL23" i="19"/>
  <c r="L54" i="17"/>
  <c r="I74" i="17"/>
  <c r="H13" i="17"/>
  <c r="AI100" i="20"/>
  <c r="H43" i="12"/>
  <c r="L43" i="12"/>
  <c r="J43" i="12"/>
  <c r="K43" i="12"/>
  <c r="F43" i="12"/>
  <c r="I43" i="12"/>
  <c r="I74" i="14"/>
  <c r="H74" i="14"/>
  <c r="L74" i="14"/>
  <c r="J74" i="14"/>
  <c r="K74" i="14"/>
  <c r="F67" i="17"/>
  <c r="L67" i="17"/>
  <c r="J67" i="17"/>
  <c r="I67" i="17"/>
  <c r="L30" i="17"/>
  <c r="K30" i="17"/>
  <c r="I30" i="17"/>
  <c r="H30" i="17"/>
  <c r="R55" i="20"/>
  <c r="AI55" i="20"/>
  <c r="H21" i="11"/>
  <c r="J21" i="11"/>
  <c r="K21" i="11"/>
  <c r="L21" i="11"/>
  <c r="F21" i="11"/>
  <c r="J55" i="12"/>
  <c r="F55" i="12"/>
  <c r="L55" i="12"/>
  <c r="H55" i="12"/>
  <c r="K55" i="12"/>
  <c r="I53" i="14"/>
  <c r="J53" i="14"/>
  <c r="L53" i="14"/>
  <c r="H53" i="14"/>
  <c r="F53" i="14"/>
  <c r="V23" i="7"/>
  <c r="V17" i="7"/>
  <c r="P30" i="7"/>
  <c r="R30" i="7" s="1"/>
  <c r="T30" i="7" s="1"/>
  <c r="P72" i="7"/>
  <c r="R72" i="7" s="1"/>
  <c r="T72" i="7" s="1"/>
  <c r="P84" i="7"/>
  <c r="R84" i="7" s="1"/>
  <c r="T84" i="7" s="1"/>
  <c r="P99" i="7"/>
  <c r="R99" i="7" s="1"/>
  <c r="T99" i="7" s="1"/>
  <c r="V4" i="7"/>
  <c r="V12" i="7"/>
  <c r="P43" i="7"/>
  <c r="R43" i="7" s="1"/>
  <c r="T43" i="7" s="1"/>
  <c r="P52" i="7"/>
  <c r="R52" i="7" s="1"/>
  <c r="T52" i="7" s="1"/>
  <c r="P95" i="7"/>
  <c r="R95" i="7" s="1"/>
  <c r="T95" i="7" s="1"/>
  <c r="P61" i="7"/>
  <c r="R61" i="7" s="1"/>
  <c r="T61" i="7" s="1"/>
  <c r="V24" i="7"/>
  <c r="V18" i="7"/>
  <c r="P33" i="7"/>
  <c r="R33" i="7" s="1"/>
  <c r="T33" i="7" s="1"/>
  <c r="P92" i="7"/>
  <c r="R92" i="7" s="1"/>
  <c r="T92" i="7" s="1"/>
  <c r="P73" i="7"/>
  <c r="R73" i="7" s="1"/>
  <c r="T73" i="7" s="1"/>
  <c r="P78" i="7"/>
  <c r="R78" i="7" s="1"/>
  <c r="T78" i="7" s="1"/>
  <c r="P89" i="7"/>
  <c r="R89" i="7" s="1"/>
  <c r="T89" i="7" s="1"/>
  <c r="P100" i="7"/>
  <c r="R100" i="7" s="1"/>
  <c r="T100" i="7" s="1"/>
  <c r="V5" i="7"/>
  <c r="V13" i="7"/>
  <c r="D16" i="7"/>
  <c r="D19" i="7" s="1"/>
  <c r="P34" i="7"/>
  <c r="R34" i="7" s="1"/>
  <c r="T34" i="7" s="1"/>
  <c r="P62" i="7"/>
  <c r="R62" i="7" s="1"/>
  <c r="T62" i="7" s="1"/>
  <c r="V25" i="7"/>
  <c r="P23" i="7"/>
  <c r="R23" i="7" s="1"/>
  <c r="T23" i="7" s="1"/>
  <c r="P41" i="7"/>
  <c r="R41" i="7" s="1"/>
  <c r="T41" i="7" s="1"/>
  <c r="P63" i="7"/>
  <c r="R63" i="7" s="1"/>
  <c r="T63" i="7" s="1"/>
  <c r="P79" i="7"/>
  <c r="R79" i="7" s="1"/>
  <c r="T79" i="7" s="1"/>
  <c r="V6" i="7"/>
  <c r="V14" i="7"/>
  <c r="P35" i="7"/>
  <c r="R35" i="7" s="1"/>
  <c r="T35" i="7" s="1"/>
  <c r="P22" i="7"/>
  <c r="R22" i="7" s="1"/>
  <c r="P69" i="7"/>
  <c r="R69" i="7" s="1"/>
  <c r="T69" i="7" s="1"/>
  <c r="P88" i="7"/>
  <c r="R88" i="7" s="1"/>
  <c r="T88" i="7" s="1"/>
  <c r="P71" i="7"/>
  <c r="R71" i="7" s="1"/>
  <c r="T71" i="7" s="1"/>
  <c r="P86" i="7"/>
  <c r="R86" i="7" s="1"/>
  <c r="T86" i="7" s="1"/>
  <c r="V26" i="7"/>
  <c r="P28" i="7"/>
  <c r="R28" i="7" s="1"/>
  <c r="T28" i="7" s="1"/>
  <c r="P101" i="7"/>
  <c r="R101" i="7" s="1"/>
  <c r="T101" i="7" s="1"/>
  <c r="P64" i="7"/>
  <c r="R64" i="7" s="1"/>
  <c r="T64" i="7" s="1"/>
  <c r="P74" i="7"/>
  <c r="R74" i="7" s="1"/>
  <c r="T74" i="7" s="1"/>
  <c r="P80" i="7"/>
  <c r="R80" i="7" s="1"/>
  <c r="T80" i="7" s="1"/>
  <c r="P91" i="7"/>
  <c r="R91" i="7" s="1"/>
  <c r="T91" i="7" s="1"/>
  <c r="V7" i="7"/>
  <c r="V2" i="7"/>
  <c r="D15" i="7"/>
  <c r="C19" i="7" s="1"/>
  <c r="P42" i="7"/>
  <c r="R42" i="7" s="1"/>
  <c r="T42" i="7" s="1"/>
  <c r="P25" i="7"/>
  <c r="R25" i="7" s="1"/>
  <c r="T25" i="7" s="1"/>
  <c r="P104" i="7"/>
  <c r="R104" i="7" s="1"/>
  <c r="T104" i="7" s="1"/>
  <c r="P45" i="7"/>
  <c r="R45" i="7" s="1"/>
  <c r="T45" i="7" s="1"/>
  <c r="V19" i="7"/>
  <c r="V27" i="7"/>
  <c r="P21" i="7"/>
  <c r="R21" i="7" s="1"/>
  <c r="T21" i="7" s="1"/>
  <c r="P39" i="7"/>
  <c r="R39" i="7" s="1"/>
  <c r="T39" i="7" s="1"/>
  <c r="P102" i="7"/>
  <c r="R102" i="7" s="1"/>
  <c r="T102" i="7" s="1"/>
  <c r="P65" i="7"/>
  <c r="R65" i="7" s="1"/>
  <c r="T65" i="7" s="1"/>
  <c r="P81" i="7"/>
  <c r="R81" i="7" s="1"/>
  <c r="T81" i="7" s="1"/>
  <c r="P96" i="7"/>
  <c r="R96" i="7" s="1"/>
  <c r="T96" i="7" s="1"/>
  <c r="V8" i="7"/>
  <c r="P44" i="7"/>
  <c r="R44" i="7" s="1"/>
  <c r="T44" i="7" s="1"/>
  <c r="P38" i="7"/>
  <c r="R38" i="7" s="1"/>
  <c r="T38" i="7" s="1"/>
  <c r="P94" i="7"/>
  <c r="R94" i="7" s="1"/>
  <c r="T94" i="7" s="1"/>
  <c r="P51" i="7"/>
  <c r="R51" i="7" s="1"/>
  <c r="T51" i="7" s="1"/>
  <c r="P93" i="7"/>
  <c r="R93" i="7" s="1"/>
  <c r="T93" i="7" s="1"/>
  <c r="P47" i="7"/>
  <c r="R47" i="7" s="1"/>
  <c r="T47" i="7" s="1"/>
  <c r="P58" i="7"/>
  <c r="R58" i="7" s="1"/>
  <c r="T58" i="7" s="1"/>
  <c r="V20" i="7"/>
  <c r="V28" i="7"/>
  <c r="P103" i="7"/>
  <c r="R103" i="7" s="1"/>
  <c r="T103" i="7" s="1"/>
  <c r="P75" i="7"/>
  <c r="R75" i="7" s="1"/>
  <c r="T75" i="7" s="1"/>
  <c r="P97" i="7"/>
  <c r="R97" i="7" s="1"/>
  <c r="T97" i="7" s="1"/>
  <c r="V9" i="7"/>
  <c r="P36" i="7"/>
  <c r="R36" i="7" s="1"/>
  <c r="T36" i="7" s="1"/>
  <c r="P29" i="7"/>
  <c r="R29" i="7" s="1"/>
  <c r="T29" i="7" s="1"/>
  <c r="P53" i="7"/>
  <c r="R53" i="7" s="1"/>
  <c r="T53" i="7" s="1"/>
  <c r="P60" i="7"/>
  <c r="R60" i="7" s="1"/>
  <c r="T60" i="7" s="1"/>
  <c r="P50" i="7"/>
  <c r="R50" i="7" s="1"/>
  <c r="T50" i="7" s="1"/>
  <c r="P56" i="7"/>
  <c r="R56" i="7" s="1"/>
  <c r="T56" i="7" s="1"/>
  <c r="V22" i="7"/>
  <c r="V16" i="7"/>
  <c r="P37" i="7"/>
  <c r="R37" i="7" s="1"/>
  <c r="T37" i="7" s="1"/>
  <c r="P59" i="7"/>
  <c r="R59" i="7" s="1"/>
  <c r="T59" i="7" s="1"/>
  <c r="P67" i="7"/>
  <c r="R67" i="7" s="1"/>
  <c r="T67" i="7" s="1"/>
  <c r="P77" i="7"/>
  <c r="R77" i="7" s="1"/>
  <c r="T77" i="7" s="1"/>
  <c r="P83" i="7"/>
  <c r="R83" i="7" s="1"/>
  <c r="T83" i="7" s="1"/>
  <c r="V3" i="7"/>
  <c r="V11" i="7"/>
  <c r="P40" i="7"/>
  <c r="R40" i="7" s="1"/>
  <c r="T40" i="7" s="1"/>
  <c r="P26" i="7"/>
  <c r="R26" i="7" s="1"/>
  <c r="T26" i="7" s="1"/>
  <c r="P31" i="7"/>
  <c r="R31" i="7" s="1"/>
  <c r="T31" i="7" s="1"/>
  <c r="P46" i="7"/>
  <c r="R46" i="7" s="1"/>
  <c r="T46" i="7" s="1"/>
  <c r="P85" i="7"/>
  <c r="R85" i="7" s="1"/>
  <c r="T85" i="7" s="1"/>
  <c r="P70" i="7"/>
  <c r="R70" i="7" s="1"/>
  <c r="T70" i="7" s="1"/>
  <c r="P87" i="7"/>
  <c r="R87" i="7" s="1"/>
  <c r="T87" i="7" s="1"/>
  <c r="AI68" i="18"/>
  <c r="AL68" i="18"/>
  <c r="R68" i="18"/>
  <c r="R64" i="18"/>
  <c r="AL64" i="18"/>
  <c r="AL61" i="19"/>
  <c r="R61" i="19"/>
  <c r="R28" i="19"/>
  <c r="AL28" i="19"/>
  <c r="AI35" i="19"/>
  <c r="R38" i="19"/>
  <c r="F74" i="17"/>
  <c r="AL25" i="19"/>
  <c r="K54" i="17"/>
  <c r="K41" i="14"/>
  <c r="L37" i="11"/>
  <c r="I37" i="11"/>
  <c r="AI121" i="20"/>
  <c r="P55" i="7"/>
  <c r="R55" i="7" s="1"/>
  <c r="T55" i="7" s="1"/>
  <c r="P24" i="7"/>
  <c r="R24" i="7" s="1"/>
  <c r="T24" i="7" s="1"/>
  <c r="P49" i="7"/>
  <c r="R49" i="7" s="1"/>
  <c r="T49" i="7" s="1"/>
  <c r="P32" i="7"/>
  <c r="R32" i="7" s="1"/>
  <c r="T32" i="7" s="1"/>
  <c r="AL80" i="18"/>
  <c r="AI80" i="18"/>
  <c r="R76" i="18"/>
  <c r="AL76" i="18"/>
  <c r="R72" i="18"/>
  <c r="AL72" i="18"/>
  <c r="AI98" i="19"/>
  <c r="R98" i="19"/>
  <c r="AL98" i="19"/>
  <c r="AI64" i="19"/>
  <c r="R64" i="19"/>
  <c r="AL64" i="19"/>
  <c r="AL35" i="19"/>
  <c r="AL38" i="19"/>
  <c r="AI25" i="19"/>
  <c r="H54" i="17"/>
  <c r="L74" i="17"/>
  <c r="N13" i="17"/>
  <c r="B15" i="17"/>
  <c r="H74" i="17"/>
  <c r="I41" i="14"/>
  <c r="J37" i="11"/>
  <c r="AI88" i="20"/>
  <c r="AL55" i="20"/>
  <c r="J66" i="11"/>
  <c r="L66" i="11"/>
  <c r="J58" i="11"/>
  <c r="I58" i="11"/>
  <c r="K58" i="11"/>
  <c r="F58" i="11"/>
  <c r="L58" i="11"/>
  <c r="V15" i="7"/>
  <c r="Z11" i="8"/>
  <c r="X3" i="8"/>
  <c r="X17" i="8"/>
  <c r="P87" i="8"/>
  <c r="R87" i="8" s="1"/>
  <c r="P100" i="8"/>
  <c r="R100" i="8" s="1"/>
  <c r="P57" i="8"/>
  <c r="R57" i="8" s="1"/>
  <c r="P81" i="8"/>
  <c r="R81" i="8" s="1"/>
  <c r="P34" i="8"/>
  <c r="R34" i="8" s="1"/>
  <c r="P47" i="8"/>
  <c r="R47" i="8" s="1"/>
  <c r="P48" i="8"/>
  <c r="R48" i="8" s="1"/>
  <c r="P27" i="8"/>
  <c r="R27" i="8" s="1"/>
  <c r="P23" i="8"/>
  <c r="R23" i="8" s="1"/>
  <c r="X5" i="8"/>
  <c r="X18" i="8"/>
  <c r="P90" i="8"/>
  <c r="R90" i="8" s="1"/>
  <c r="P103" i="8"/>
  <c r="R103" i="8" s="1"/>
  <c r="P109" i="8"/>
  <c r="R109" i="8" s="1"/>
  <c r="P58" i="8"/>
  <c r="R58" i="8" s="1"/>
  <c r="P75" i="8"/>
  <c r="R75" i="8" s="1"/>
  <c r="P70" i="8"/>
  <c r="R70" i="8" s="1"/>
  <c r="P26" i="8"/>
  <c r="R26" i="8" s="1"/>
  <c r="P39" i="8"/>
  <c r="R39" i="8" s="1"/>
  <c r="P43" i="8"/>
  <c r="R43" i="8" s="1"/>
  <c r="P41" i="8"/>
  <c r="R41" i="8" s="1"/>
  <c r="Z19" i="8"/>
  <c r="X7" i="8"/>
  <c r="X19" i="8"/>
  <c r="P91" i="8"/>
  <c r="R91" i="8" s="1"/>
  <c r="P104" i="8"/>
  <c r="R104" i="8" s="1"/>
  <c r="P110" i="8"/>
  <c r="R110" i="8" s="1"/>
  <c r="P59" i="8"/>
  <c r="R59" i="8" s="1"/>
  <c r="P76" i="8"/>
  <c r="R76" i="8" s="1"/>
  <c r="P82" i="8"/>
  <c r="R82" i="8" s="1"/>
  <c r="P31" i="8"/>
  <c r="R31" i="8" s="1"/>
  <c r="X29" i="8"/>
  <c r="P28" i="8"/>
  <c r="R28" i="8" s="1"/>
  <c r="Z7" i="8"/>
  <c r="X9" i="8"/>
  <c r="X21" i="8"/>
  <c r="P105" i="8"/>
  <c r="R105" i="8" s="1"/>
  <c r="P60" i="8"/>
  <c r="R60" i="8" s="1"/>
  <c r="P83" i="8"/>
  <c r="R83" i="8" s="1"/>
  <c r="P44" i="8"/>
  <c r="R44" i="8" s="1"/>
  <c r="X31" i="8"/>
  <c r="X32" i="8"/>
  <c r="P42" i="8"/>
  <c r="R42" i="8" s="1"/>
  <c r="P33" i="8"/>
  <c r="R33" i="8" s="1"/>
  <c r="Z34" i="8"/>
  <c r="X10" i="8"/>
  <c r="X23" i="8"/>
  <c r="P52" i="8"/>
  <c r="R52" i="8" s="1"/>
  <c r="P111" i="8"/>
  <c r="R111" i="8" s="1"/>
  <c r="P72" i="8"/>
  <c r="R72" i="8" s="1"/>
  <c r="P77" i="8"/>
  <c r="R77" i="8" s="1"/>
  <c r="P84" i="8"/>
  <c r="R84" i="8" s="1"/>
  <c r="P95" i="8"/>
  <c r="R95" i="8" s="1"/>
  <c r="P56" i="8"/>
  <c r="R56" i="8" s="1"/>
  <c r="P54" i="8"/>
  <c r="R54" i="8" s="1"/>
  <c r="P38" i="8"/>
  <c r="R38" i="8" s="1"/>
  <c r="P40" i="8"/>
  <c r="R40" i="8" s="1"/>
  <c r="P37" i="8"/>
  <c r="R37" i="8" s="1"/>
  <c r="X28" i="8"/>
  <c r="Z33" i="8"/>
  <c r="Z15" i="8"/>
  <c r="X11" i="8"/>
  <c r="X25" i="8"/>
  <c r="P96" i="8"/>
  <c r="R96" i="8" s="1"/>
  <c r="P106" i="8"/>
  <c r="R106" i="8" s="1"/>
  <c r="P53" i="8"/>
  <c r="R53" i="8" s="1"/>
  <c r="P78" i="8"/>
  <c r="R78" i="8" s="1"/>
  <c r="X27" i="8"/>
  <c r="P49" i="8"/>
  <c r="R49" i="8" s="1"/>
  <c r="P32" i="8"/>
  <c r="R32" i="8" s="1"/>
  <c r="X34" i="8"/>
  <c r="Z31" i="8"/>
  <c r="Z23" i="8"/>
  <c r="P51" i="8"/>
  <c r="R51" i="8" s="1"/>
  <c r="X15" i="8"/>
  <c r="X2" i="8"/>
  <c r="P99" i="8"/>
  <c r="R99" i="8" s="1"/>
  <c r="P108" i="8"/>
  <c r="R108" i="8" s="1"/>
  <c r="P74" i="8"/>
  <c r="R74" i="8" s="1"/>
  <c r="P80" i="8"/>
  <c r="R80" i="8" s="1"/>
  <c r="P86" i="8"/>
  <c r="R86" i="8" s="1"/>
  <c r="X35" i="8"/>
  <c r="X30" i="8"/>
  <c r="P45" i="8"/>
  <c r="R45" i="8" s="1"/>
  <c r="P22" i="8"/>
  <c r="R22" i="8" s="1"/>
  <c r="P24" i="8"/>
  <c r="R24" i="8" s="1"/>
  <c r="P25" i="8"/>
  <c r="R25" i="8" s="1"/>
  <c r="P36" i="8"/>
  <c r="R36" i="8" s="1"/>
  <c r="Z32" i="8"/>
  <c r="AI83" i="18"/>
  <c r="AL83" i="18"/>
  <c r="F37" i="11"/>
  <c r="AL94" i="20"/>
  <c r="R88" i="20"/>
  <c r="J26" i="11"/>
  <c r="F26" i="11"/>
  <c r="K26" i="11"/>
  <c r="V21" i="7"/>
  <c r="I58" i="14"/>
  <c r="F58" i="14"/>
  <c r="H58" i="14"/>
  <c r="J58" i="14"/>
  <c r="L58" i="14"/>
  <c r="I35" i="14"/>
  <c r="F35" i="14"/>
  <c r="K35" i="14"/>
  <c r="J35" i="14"/>
  <c r="H35" i="14"/>
  <c r="L35" i="14"/>
  <c r="I79" i="17"/>
  <c r="J79" i="17"/>
  <c r="H48" i="17"/>
  <c r="I48" i="17"/>
  <c r="J48" i="17"/>
  <c r="K48" i="17"/>
  <c r="F48" i="17"/>
  <c r="L48" i="17"/>
  <c r="R85" i="19"/>
  <c r="AL85" i="19"/>
  <c r="AI85" i="19"/>
  <c r="I13" i="17"/>
  <c r="O13" i="17"/>
  <c r="K74" i="17"/>
  <c r="R50" i="19"/>
  <c r="P48" i="7"/>
  <c r="R48" i="7" s="1"/>
  <c r="T48" i="7" s="1"/>
  <c r="V10" i="7"/>
  <c r="I21" i="11"/>
  <c r="K79" i="11"/>
  <c r="J79" i="11"/>
  <c r="L79" i="11"/>
  <c r="H79" i="11"/>
  <c r="I79" i="11"/>
  <c r="F79" i="11"/>
  <c r="H77" i="12"/>
  <c r="L77" i="12"/>
  <c r="K77" i="12"/>
  <c r="I77" i="12"/>
  <c r="F77" i="12"/>
  <c r="L38" i="12"/>
  <c r="K38" i="12"/>
  <c r="L31" i="12"/>
  <c r="F31" i="12"/>
  <c r="H31" i="12"/>
  <c r="J23" i="12"/>
  <c r="H23" i="12"/>
  <c r="F23" i="12"/>
  <c r="K53" i="14"/>
  <c r="R33" i="9"/>
  <c r="G17" i="9" s="1"/>
  <c r="I23" i="11"/>
  <c r="K82" i="14"/>
  <c r="H78" i="14"/>
  <c r="K71" i="14"/>
  <c r="I26" i="14"/>
  <c r="W29" i="13"/>
  <c r="F75" i="11"/>
  <c r="K49" i="11"/>
  <c r="I75" i="11"/>
  <c r="I49" i="11"/>
  <c r="J70" i="11"/>
  <c r="J29" i="11"/>
  <c r="F53" i="12"/>
  <c r="I41" i="12"/>
  <c r="I82" i="14"/>
  <c r="L26" i="14"/>
  <c r="F50" i="14"/>
  <c r="I55" i="14"/>
  <c r="H57" i="14"/>
  <c r="F78" i="17"/>
  <c r="W27" i="13"/>
  <c r="K70" i="11"/>
  <c r="J53" i="12"/>
  <c r="H80" i="12"/>
  <c r="H64" i="12"/>
  <c r="K78" i="14"/>
  <c r="L55" i="14"/>
  <c r="F46" i="17"/>
  <c r="F34" i="17"/>
  <c r="R118" i="19"/>
  <c r="AI92" i="19"/>
  <c r="AL80" i="19"/>
  <c r="AI71" i="19"/>
  <c r="R40" i="19"/>
  <c r="AL36" i="19"/>
  <c r="W26" i="13"/>
  <c r="K34" i="11"/>
  <c r="J40" i="11"/>
  <c r="I70" i="11"/>
  <c r="H40" i="11"/>
  <c r="H29" i="11"/>
  <c r="L82" i="14"/>
  <c r="K37" i="14"/>
  <c r="I43" i="14"/>
  <c r="J55" i="14"/>
  <c r="H61" i="14"/>
  <c r="AI56" i="18"/>
  <c r="AI35" i="18"/>
  <c r="AI121" i="19"/>
  <c r="AL96" i="19"/>
  <c r="AI83" i="19"/>
  <c r="AL73" i="19"/>
  <c r="AI72" i="19"/>
  <c r="R36" i="19"/>
  <c r="W25" i="13"/>
  <c r="F41" i="12"/>
  <c r="I80" i="12"/>
  <c r="I79" i="12"/>
  <c r="H40" i="12"/>
  <c r="I80" i="14"/>
  <c r="L71" i="14"/>
  <c r="F37" i="14"/>
  <c r="J71" i="14"/>
  <c r="J26" i="14"/>
  <c r="H71" i="14"/>
  <c r="I37" i="14"/>
  <c r="F50" i="17"/>
  <c r="W24" i="13"/>
  <c r="F70" i="11"/>
  <c r="F40" i="11"/>
  <c r="J74" i="11"/>
  <c r="H22" i="11"/>
  <c r="J80" i="12"/>
  <c r="P33" i="18"/>
  <c r="R117" i="19"/>
  <c r="W31" i="13"/>
  <c r="W23" i="13"/>
  <c r="H84" i="11"/>
  <c r="K40" i="11"/>
  <c r="J75" i="11"/>
  <c r="J41" i="12"/>
  <c r="L37" i="14"/>
  <c r="K55" i="14"/>
  <c r="F55" i="14"/>
  <c r="AL106" i="18"/>
  <c r="R68" i="19"/>
  <c r="W30" i="13"/>
  <c r="W22" i="13"/>
  <c r="C15" i="20"/>
  <c r="C18" i="20" s="1"/>
  <c r="C16" i="18"/>
  <c r="D18" i="18" s="1"/>
  <c r="O125" i="13"/>
  <c r="O120" i="13"/>
  <c r="O118" i="13"/>
  <c r="O132" i="13"/>
  <c r="O133" i="13"/>
  <c r="O115" i="13"/>
  <c r="O124" i="13"/>
  <c r="O131" i="13"/>
  <c r="O129" i="13"/>
  <c r="O89" i="13"/>
  <c r="O123" i="13"/>
  <c r="O117" i="13"/>
  <c r="O136" i="13"/>
  <c r="O112" i="13"/>
  <c r="O111" i="13"/>
  <c r="O102" i="13"/>
  <c r="O122" i="13"/>
  <c r="O128" i="13"/>
  <c r="O137" i="13"/>
  <c r="O116" i="13"/>
  <c r="O119" i="13"/>
  <c r="O109" i="13"/>
  <c r="O126" i="13"/>
  <c r="O135" i="13"/>
  <c r="O114" i="13"/>
  <c r="C15" i="13"/>
  <c r="O134" i="13"/>
  <c r="O130" i="13"/>
  <c r="O110" i="13"/>
  <c r="O113" i="13"/>
  <c r="O127" i="13"/>
  <c r="O121" i="13"/>
  <c r="C16" i="16"/>
  <c r="D18" i="16" s="1"/>
  <c r="C15" i="19"/>
  <c r="C18" i="19" s="1"/>
  <c r="C16" i="19"/>
  <c r="D18" i="19" s="1"/>
  <c r="C15" i="16"/>
  <c r="C16" i="9"/>
  <c r="D18" i="9" s="1"/>
  <c r="C16" i="8"/>
  <c r="D18" i="8" s="1"/>
  <c r="O89" i="9"/>
  <c r="O91" i="9"/>
  <c r="O105" i="9"/>
  <c r="O110" i="9"/>
  <c r="O90" i="9"/>
  <c r="O85" i="9"/>
  <c r="O87" i="9"/>
  <c r="C15" i="9"/>
  <c r="C18" i="9" s="1"/>
  <c r="O86" i="9"/>
  <c r="O112" i="9"/>
  <c r="O111" i="9"/>
  <c r="O107" i="9"/>
  <c r="O88" i="9"/>
  <c r="O84" i="9"/>
  <c r="O106" i="9"/>
  <c r="O108" i="9"/>
  <c r="O109" i="9"/>
  <c r="C16" i="20"/>
  <c r="D18" i="20" s="1"/>
  <c r="C16" i="7"/>
  <c r="D18" i="7" s="1"/>
  <c r="O68" i="7"/>
  <c r="O45" i="7"/>
  <c r="O27" i="7"/>
  <c r="O50" i="7"/>
  <c r="O104" i="7"/>
  <c r="O46" i="7"/>
  <c r="O57" i="7"/>
  <c r="O93" i="7"/>
  <c r="O61" i="7"/>
  <c r="O89" i="7"/>
  <c r="O103" i="7"/>
  <c r="O101" i="7"/>
  <c r="O60" i="7"/>
  <c r="O53" i="7"/>
  <c r="O88" i="7"/>
  <c r="O99" i="7"/>
  <c r="O100" i="7"/>
  <c r="O47" i="7"/>
  <c r="O102" i="7"/>
  <c r="O55" i="7"/>
  <c r="O90" i="7"/>
  <c r="O94" i="7"/>
  <c r="O51" i="7"/>
  <c r="O96" i="7"/>
  <c r="O97" i="7"/>
  <c r="O62" i="7"/>
  <c r="C15" i="7"/>
  <c r="O54" i="7"/>
  <c r="O84" i="7"/>
  <c r="O70" i="7"/>
  <c r="O52" i="7"/>
  <c r="O69" i="7"/>
  <c r="O56" i="7"/>
  <c r="O58" i="7"/>
  <c r="O87" i="7"/>
  <c r="O71" i="7"/>
  <c r="O95" i="7"/>
  <c r="O91" i="7"/>
  <c r="O98" i="7"/>
  <c r="O86" i="7"/>
  <c r="O85" i="7"/>
  <c r="O48" i="7"/>
  <c r="C15" i="18"/>
  <c r="C18" i="18" s="1"/>
  <c r="C16" i="13"/>
  <c r="D18" i="13" s="1"/>
  <c r="O48" i="8"/>
  <c r="O49" i="8"/>
  <c r="O54" i="8"/>
  <c r="O42" i="8"/>
  <c r="O46" i="8"/>
  <c r="O47" i="8"/>
  <c r="O66" i="8"/>
  <c r="O64" i="8"/>
  <c r="O65" i="8"/>
  <c r="O95" i="8"/>
  <c r="C15" i="8"/>
  <c r="C18" i="8" s="1"/>
  <c r="O53" i="8"/>
  <c r="O61" i="8"/>
  <c r="O44" i="8"/>
  <c r="O45" i="8"/>
  <c r="O58" i="8"/>
  <c r="O93" i="8"/>
  <c r="O57" i="8"/>
  <c r="O67" i="8"/>
  <c r="O68" i="8"/>
  <c r="O56" i="8"/>
  <c r="O55" i="8"/>
  <c r="O69" i="8"/>
  <c r="O62" i="8"/>
  <c r="O92" i="8"/>
  <c r="O59" i="8"/>
  <c r="O94" i="8"/>
  <c r="O60" i="8"/>
  <c r="O43" i="8"/>
  <c r="O63" i="8"/>
  <c r="R22" i="19"/>
  <c r="AL22" i="19"/>
  <c r="AI22" i="19"/>
  <c r="AL27" i="19"/>
  <c r="R27" i="19"/>
  <c r="AI27" i="19"/>
  <c r="AC64" i="16"/>
  <c r="R64" i="16"/>
  <c r="AF64" i="16"/>
  <c r="AI39" i="19"/>
  <c r="R39" i="19"/>
  <c r="AI27" i="20"/>
  <c r="R27" i="20"/>
  <c r="R58" i="20"/>
  <c r="AL58" i="20"/>
  <c r="AI32" i="20"/>
  <c r="AL32" i="20"/>
  <c r="AC73" i="16"/>
  <c r="AF73" i="16"/>
  <c r="R73" i="16"/>
  <c r="AF112" i="16"/>
  <c r="R112" i="16"/>
  <c r="R74" i="20"/>
  <c r="AI74" i="20"/>
  <c r="AL74" i="20"/>
  <c r="AL77" i="20"/>
  <c r="R77" i="20"/>
  <c r="AL119" i="20"/>
  <c r="R119" i="20"/>
  <c r="AL104" i="20"/>
  <c r="R104" i="20"/>
  <c r="AI104" i="20"/>
  <c r="R111" i="20"/>
  <c r="AL111" i="20"/>
  <c r="AL98" i="20"/>
  <c r="R98" i="20"/>
  <c r="AI97" i="20"/>
  <c r="R97" i="20"/>
  <c r="AI87" i="20"/>
  <c r="AL87" i="20"/>
  <c r="AL68" i="20"/>
  <c r="R68" i="20"/>
  <c r="AI68" i="20"/>
  <c r="AL93" i="20"/>
  <c r="AI93" i="20"/>
  <c r="AC127" i="16"/>
  <c r="R127" i="16"/>
  <c r="R108" i="16"/>
  <c r="AC108" i="16"/>
  <c r="AF108" i="16"/>
  <c r="R52" i="16"/>
  <c r="AF52" i="16"/>
  <c r="AC91" i="16"/>
  <c r="AF91" i="16"/>
  <c r="R91" i="16"/>
  <c r="AC27" i="16"/>
  <c r="R27" i="16"/>
  <c r="R58" i="16"/>
  <c r="AC58" i="16"/>
  <c r="T22" i="7"/>
  <c r="R111" i="16"/>
  <c r="AF111" i="16"/>
  <c r="AF47" i="16"/>
  <c r="AC47" i="16"/>
  <c r="AF86" i="16"/>
  <c r="AC86" i="16"/>
  <c r="R22" i="16"/>
  <c r="AC22" i="16"/>
  <c r="AF22" i="16"/>
  <c r="R61" i="16"/>
  <c r="AF61" i="16"/>
  <c r="H74" i="12"/>
  <c r="F74" i="12"/>
  <c r="I74" i="12"/>
  <c r="I13" i="12"/>
  <c r="O13" i="12"/>
  <c r="F13" i="12"/>
  <c r="J13" i="12"/>
  <c r="P13" i="12"/>
  <c r="M13" i="12"/>
  <c r="D13" i="12"/>
  <c r="N13" i="12"/>
  <c r="H13" i="12"/>
  <c r="AI65" i="20"/>
  <c r="R122" i="20"/>
  <c r="AI128" i="20"/>
  <c r="AC79" i="16"/>
  <c r="AL45" i="20"/>
  <c r="H65" i="11"/>
  <c r="K65" i="11"/>
  <c r="J65" i="11"/>
  <c r="F65" i="11"/>
  <c r="I65" i="11"/>
  <c r="L65" i="11"/>
  <c r="J67" i="14"/>
  <c r="H67" i="14"/>
  <c r="F67" i="14"/>
  <c r="K67" i="14"/>
  <c r="L67" i="14"/>
  <c r="I67" i="14"/>
  <c r="I21" i="14"/>
  <c r="H21" i="14"/>
  <c r="J21" i="14"/>
  <c r="F21" i="14"/>
  <c r="L21" i="14"/>
  <c r="AI116" i="20"/>
  <c r="AF40" i="16"/>
  <c r="R21" i="20"/>
  <c r="R110" i="20"/>
  <c r="AI45" i="20"/>
  <c r="H58" i="12"/>
  <c r="I58" i="12"/>
  <c r="L58" i="12"/>
  <c r="F58" i="12"/>
  <c r="J45" i="14"/>
  <c r="K45" i="14"/>
  <c r="P26" i="13"/>
  <c r="S26" i="13" s="1"/>
  <c r="P119" i="13"/>
  <c r="S119" i="13" s="1"/>
  <c r="U119" i="13" s="1"/>
  <c r="AF96" i="16"/>
  <c r="R59" i="20"/>
  <c r="H76" i="11"/>
  <c r="K76" i="11"/>
  <c r="F76" i="11"/>
  <c r="K50" i="11"/>
  <c r="I50" i="11"/>
  <c r="H24" i="11"/>
  <c r="K24" i="11"/>
  <c r="I24" i="11"/>
  <c r="J24" i="11"/>
  <c r="F24" i="11"/>
  <c r="L24" i="11"/>
  <c r="F78" i="12"/>
  <c r="K78" i="12"/>
  <c r="I78" i="12"/>
  <c r="H50" i="12"/>
  <c r="K50" i="12"/>
  <c r="L50" i="12"/>
  <c r="F50" i="12"/>
  <c r="J50" i="12"/>
  <c r="I50" i="12"/>
  <c r="I39" i="12"/>
  <c r="J39" i="12"/>
  <c r="K39" i="12"/>
  <c r="H61" i="12"/>
  <c r="F61" i="12"/>
  <c r="K61" i="12"/>
  <c r="J61" i="12"/>
  <c r="I61" i="12"/>
  <c r="L61" i="12"/>
  <c r="H83" i="14"/>
  <c r="K83" i="14"/>
  <c r="L83" i="14"/>
  <c r="M13" i="14"/>
  <c r="D13" i="14"/>
  <c r="P56" i="13"/>
  <c r="S56" i="13" s="1"/>
  <c r="P68" i="13"/>
  <c r="S68" i="13" s="1"/>
  <c r="P82" i="13"/>
  <c r="S82" i="13" s="1"/>
  <c r="P87" i="13"/>
  <c r="S87" i="13" s="1"/>
  <c r="P102" i="13"/>
  <c r="S102" i="13" s="1"/>
  <c r="P112" i="13"/>
  <c r="S112" i="13" s="1"/>
  <c r="P65" i="13"/>
  <c r="S65" i="13" s="1"/>
  <c r="P58" i="13"/>
  <c r="S58" i="13" s="1"/>
  <c r="P60" i="13"/>
  <c r="S60" i="13" s="1"/>
  <c r="P98" i="13"/>
  <c r="S98" i="13" s="1"/>
  <c r="W17" i="13"/>
  <c r="P77" i="13"/>
  <c r="S77" i="13" s="1"/>
  <c r="P120" i="13"/>
  <c r="S120" i="13" s="1"/>
  <c r="P126" i="13"/>
  <c r="S126" i="13" s="1"/>
  <c r="W19" i="13"/>
  <c r="P62" i="13"/>
  <c r="S62" i="13" s="1"/>
  <c r="P72" i="13"/>
  <c r="S72" i="13" s="1"/>
  <c r="P96" i="13"/>
  <c r="S96" i="13" s="1"/>
  <c r="P78" i="13"/>
  <c r="S78" i="13" s="1"/>
  <c r="P114" i="13"/>
  <c r="S114" i="13" s="1"/>
  <c r="P123" i="13"/>
  <c r="S123" i="13" s="1"/>
  <c r="P25" i="13"/>
  <c r="S25" i="13" s="1"/>
  <c r="P66" i="13"/>
  <c r="S66" i="13" s="1"/>
  <c r="P100" i="13"/>
  <c r="S100" i="13" s="1"/>
  <c r="P74" i="13"/>
  <c r="S74" i="13" s="1"/>
  <c r="P85" i="13"/>
  <c r="S85" i="13" s="1"/>
  <c r="P103" i="13"/>
  <c r="S103" i="13" s="1"/>
  <c r="P110" i="13"/>
  <c r="S110" i="13" s="1"/>
  <c r="P118" i="13"/>
  <c r="S118" i="13" s="1"/>
  <c r="U118" i="13" s="1"/>
  <c r="P28" i="13"/>
  <c r="S28" i="13" s="1"/>
  <c r="W20" i="13"/>
  <c r="P73" i="13"/>
  <c r="S73" i="13" s="1"/>
  <c r="P81" i="13"/>
  <c r="S81" i="13" s="1"/>
  <c r="P115" i="13"/>
  <c r="S115" i="13" s="1"/>
  <c r="P21" i="13"/>
  <c r="S21" i="13" s="1"/>
  <c r="P37" i="13"/>
  <c r="S37" i="13" s="1"/>
  <c r="P42" i="13"/>
  <c r="S42" i="13" s="1"/>
  <c r="W7" i="13"/>
  <c r="W14" i="13"/>
  <c r="P54" i="13"/>
  <c r="S54" i="13" s="1"/>
  <c r="P83" i="13"/>
  <c r="S83" i="13" s="1"/>
  <c r="P101" i="13"/>
  <c r="S101" i="13" s="1"/>
  <c r="W8" i="13"/>
  <c r="W18" i="13"/>
  <c r="P124" i="13"/>
  <c r="S124" i="13" s="1"/>
  <c r="P31" i="13"/>
  <c r="S31" i="13" s="1"/>
  <c r="P35" i="13"/>
  <c r="S35" i="13" s="1"/>
  <c r="W9" i="13"/>
  <c r="P47" i="13"/>
  <c r="S47" i="13" s="1"/>
  <c r="P49" i="13"/>
  <c r="S49" i="13" s="1"/>
  <c r="P86" i="13"/>
  <c r="S86" i="13" s="1"/>
  <c r="P22" i="13"/>
  <c r="S22" i="13" s="1"/>
  <c r="W2" i="13"/>
  <c r="W10" i="13"/>
  <c r="W15" i="13"/>
  <c r="P50" i="13"/>
  <c r="S50" i="13" s="1"/>
  <c r="P125" i="13"/>
  <c r="S125" i="13" s="1"/>
  <c r="W3" i="13"/>
  <c r="W11" i="13"/>
  <c r="P92" i="13"/>
  <c r="S92" i="13" s="1"/>
  <c r="P107" i="13"/>
  <c r="S107" i="13" s="1"/>
  <c r="P111" i="13"/>
  <c r="S111" i="13" s="1"/>
  <c r="P117" i="13"/>
  <c r="S117" i="13" s="1"/>
  <c r="U117" i="13" s="1"/>
  <c r="P127" i="13"/>
  <c r="S127" i="13" s="1"/>
  <c r="P36" i="13"/>
  <c r="S36" i="13" s="1"/>
  <c r="W4" i="13"/>
  <c r="W12" i="13"/>
  <c r="P79" i="13"/>
  <c r="S79" i="13" s="1"/>
  <c r="W5" i="13"/>
  <c r="W13" i="13"/>
  <c r="W16" i="13"/>
  <c r="AI28" i="20"/>
  <c r="R60" i="20"/>
  <c r="R126" i="20"/>
  <c r="AC118" i="16"/>
  <c r="AI59" i="20"/>
  <c r="H61" i="11"/>
  <c r="K61" i="11"/>
  <c r="F61" i="11"/>
  <c r="J61" i="11"/>
  <c r="I61" i="11"/>
  <c r="L61" i="11"/>
  <c r="K39" i="11"/>
  <c r="L39" i="11"/>
  <c r="J39" i="11"/>
  <c r="I31" i="12"/>
  <c r="J31" i="12"/>
  <c r="K31" i="12"/>
  <c r="H70" i="14"/>
  <c r="J70" i="14"/>
  <c r="K70" i="14"/>
  <c r="F49" i="14"/>
  <c r="I49" i="14"/>
  <c r="H49" i="14"/>
  <c r="J49" i="14"/>
  <c r="K49" i="14"/>
  <c r="AL126" i="20"/>
  <c r="R84" i="16"/>
  <c r="I54" i="11"/>
  <c r="H54" i="11"/>
  <c r="L54" i="11"/>
  <c r="F54" i="11"/>
  <c r="K54" i="11"/>
  <c r="P113" i="13"/>
  <c r="S113" i="13" s="1"/>
  <c r="P93" i="8"/>
  <c r="R93" i="8" s="1"/>
  <c r="P63" i="8"/>
  <c r="R63" i="8" s="1"/>
  <c r="P65" i="8"/>
  <c r="R65" i="8" s="1"/>
  <c r="P67" i="8"/>
  <c r="R67" i="8" s="1"/>
  <c r="P69" i="8"/>
  <c r="R69" i="8" s="1"/>
  <c r="X8" i="8"/>
  <c r="X16" i="8"/>
  <c r="X24" i="8"/>
  <c r="P89" i="8"/>
  <c r="R89" i="8" s="1"/>
  <c r="P97" i="8"/>
  <c r="R97" i="8" s="1"/>
  <c r="P102" i="8"/>
  <c r="R102" i="8" s="1"/>
  <c r="P112" i="8"/>
  <c r="R112" i="8" s="1"/>
  <c r="Z4" i="8"/>
  <c r="Z8" i="8"/>
  <c r="Z12" i="8"/>
  <c r="Z16" i="8"/>
  <c r="Z20" i="8"/>
  <c r="Z24" i="8"/>
  <c r="Z28" i="8"/>
  <c r="Z5" i="8"/>
  <c r="Z9" i="8"/>
  <c r="Z13" i="8"/>
  <c r="Z17" i="8"/>
  <c r="Z21" i="8"/>
  <c r="Z25" i="8"/>
  <c r="Z30" i="8"/>
  <c r="P92" i="8"/>
  <c r="R92" i="8" s="1"/>
  <c r="P94" i="8"/>
  <c r="R94" i="8" s="1"/>
  <c r="P64" i="8"/>
  <c r="R64" i="8" s="1"/>
  <c r="P66" i="8"/>
  <c r="R66" i="8" s="1"/>
  <c r="P68" i="8"/>
  <c r="R68" i="8" s="1"/>
  <c r="P62" i="8"/>
  <c r="R62" i="8" s="1"/>
  <c r="X4" i="8"/>
  <c r="X12" i="8"/>
  <c r="X20" i="8"/>
  <c r="P71" i="8"/>
  <c r="R71" i="8" s="1"/>
  <c r="P50" i="8"/>
  <c r="R50" i="8" s="1"/>
  <c r="Z35" i="8"/>
  <c r="Z6" i="8"/>
  <c r="Z10" i="8"/>
  <c r="Z14" i="8"/>
  <c r="Z18" i="8"/>
  <c r="Z22" i="8"/>
  <c r="Z26" i="8"/>
  <c r="Z2" i="8"/>
  <c r="X6" i="8"/>
  <c r="X14" i="8"/>
  <c r="X22" i="8"/>
  <c r="P88" i="8"/>
  <c r="R88" i="8" s="1"/>
  <c r="P101" i="8"/>
  <c r="R101" i="8" s="1"/>
  <c r="F41" i="14"/>
  <c r="J41" i="14"/>
  <c r="P39" i="13"/>
  <c r="S39" i="13" s="1"/>
  <c r="F78" i="11"/>
  <c r="K78" i="11"/>
  <c r="I67" i="11"/>
  <c r="I41" i="11"/>
  <c r="I38" i="11"/>
  <c r="I52" i="12"/>
  <c r="I28" i="12"/>
  <c r="J56" i="12"/>
  <c r="H84" i="12"/>
  <c r="H49" i="12"/>
  <c r="I77" i="14"/>
  <c r="K27" i="14"/>
  <c r="J23" i="14"/>
  <c r="H69" i="14"/>
  <c r="Z29" i="8"/>
  <c r="Z27" i="8"/>
  <c r="H60" i="17"/>
  <c r="I60" i="17"/>
  <c r="J60" i="17"/>
  <c r="K60" i="17"/>
  <c r="F67" i="11"/>
  <c r="I52" i="11"/>
  <c r="J67" i="11"/>
  <c r="J52" i="11"/>
  <c r="H78" i="11"/>
  <c r="H26" i="11"/>
  <c r="F56" i="12"/>
  <c r="J66" i="12"/>
  <c r="L43" i="14"/>
  <c r="K47" i="14"/>
  <c r="K43" i="14"/>
  <c r="F43" i="14"/>
  <c r="F66" i="17"/>
  <c r="H66" i="17"/>
  <c r="J66" i="17"/>
  <c r="L66" i="17"/>
  <c r="I66" i="17"/>
  <c r="K66" i="17"/>
  <c r="L78" i="11"/>
  <c r="L63" i="11"/>
  <c r="I63" i="11"/>
  <c r="I26" i="11"/>
  <c r="J78" i="11"/>
  <c r="J48" i="11"/>
  <c r="H59" i="11"/>
  <c r="H52" i="11"/>
  <c r="H48" i="11"/>
  <c r="H41" i="11"/>
  <c r="F66" i="12"/>
  <c r="J37" i="12"/>
  <c r="H56" i="12"/>
  <c r="H52" i="12"/>
  <c r="H76" i="14"/>
  <c r="J54" i="14"/>
  <c r="H54" i="14"/>
  <c r="H43" i="14"/>
  <c r="K23" i="14"/>
  <c r="U86" i="9"/>
  <c r="F23" i="17"/>
  <c r="J23" i="17"/>
  <c r="H23" i="17"/>
  <c r="K23" i="17"/>
  <c r="L23" i="17"/>
  <c r="R110" i="18"/>
  <c r="AL110" i="18"/>
  <c r="I84" i="11"/>
  <c r="H58" i="11"/>
  <c r="I55" i="12"/>
  <c r="J36" i="12"/>
  <c r="H28" i="12"/>
  <c r="F76" i="14"/>
  <c r="F70" i="17"/>
  <c r="K70" i="17"/>
  <c r="J70" i="17"/>
  <c r="H70" i="17"/>
  <c r="R87" i="18"/>
  <c r="AL87" i="18"/>
  <c r="F52" i="11"/>
  <c r="K52" i="11"/>
  <c r="I59" i="11"/>
  <c r="J59" i="11"/>
  <c r="F28" i="12"/>
  <c r="L32" i="17"/>
  <c r="I32" i="17"/>
  <c r="J32" i="17"/>
  <c r="L27" i="14"/>
  <c r="P54" i="7"/>
  <c r="R54" i="7" s="1"/>
  <c r="T54" i="7" s="1"/>
  <c r="P57" i="7"/>
  <c r="R57" i="7" s="1"/>
  <c r="T57" i="7" s="1"/>
  <c r="P68" i="7"/>
  <c r="R68" i="7" s="1"/>
  <c r="T68" i="7" s="1"/>
  <c r="P90" i="7"/>
  <c r="R90" i="7" s="1"/>
  <c r="T90" i="7" s="1"/>
  <c r="I51" i="17"/>
  <c r="L50" i="17"/>
  <c r="L38" i="17"/>
  <c r="H50" i="17"/>
  <c r="H28" i="17"/>
  <c r="I78" i="17"/>
  <c r="AI124" i="18"/>
  <c r="AL123" i="18"/>
  <c r="R121" i="18"/>
  <c r="P118" i="18"/>
  <c r="P113" i="18"/>
  <c r="P112" i="18"/>
  <c r="AI101" i="18"/>
  <c r="P96" i="18"/>
  <c r="P93" i="18"/>
  <c r="AL78" i="18"/>
  <c r="P77" i="18"/>
  <c r="P73" i="18"/>
  <c r="P65" i="18"/>
  <c r="P57" i="18"/>
  <c r="AL54" i="18"/>
  <c r="P53" i="18"/>
  <c r="AI43" i="18"/>
  <c r="P39" i="18"/>
  <c r="P37" i="18"/>
  <c r="P34" i="18"/>
  <c r="R32" i="18"/>
  <c r="P30" i="18"/>
  <c r="R121" i="19"/>
  <c r="AI61" i="19"/>
  <c r="J30" i="17"/>
  <c r="F30" i="17"/>
  <c r="P127" i="18"/>
  <c r="P120" i="18"/>
  <c r="P115" i="18"/>
  <c r="P114" i="18"/>
  <c r="P100" i="18"/>
  <c r="P84" i="18"/>
  <c r="P69" i="18"/>
  <c r="P45" i="18"/>
  <c r="P23" i="18"/>
  <c r="AL128" i="19"/>
  <c r="AL115" i="19"/>
  <c r="AL111" i="19"/>
  <c r="AL107" i="19"/>
  <c r="R99" i="19"/>
  <c r="AL95" i="19"/>
  <c r="AL92" i="19"/>
  <c r="R60" i="19"/>
  <c r="AL28" i="18"/>
  <c r="R128" i="19"/>
  <c r="R120" i="19"/>
  <c r="R115" i="19"/>
  <c r="AI111" i="19"/>
  <c r="R107" i="19"/>
  <c r="AL103" i="19"/>
  <c r="AL91" i="19"/>
  <c r="AL88" i="19"/>
  <c r="R75" i="19"/>
  <c r="AL56" i="19"/>
  <c r="L75" i="17"/>
  <c r="K72" i="17"/>
  <c r="K38" i="17"/>
  <c r="I75" i="17"/>
  <c r="P128" i="18"/>
  <c r="P125" i="18"/>
  <c r="P122" i="18"/>
  <c r="AL109" i="18"/>
  <c r="P107" i="18"/>
  <c r="AI106" i="18"/>
  <c r="R104" i="18"/>
  <c r="P103" i="18"/>
  <c r="P102" i="18"/>
  <c r="P99" i="18"/>
  <c r="R91" i="18"/>
  <c r="AI90" i="18"/>
  <c r="AI86" i="18"/>
  <c r="P85" i="18"/>
  <c r="P74" i="18"/>
  <c r="P70" i="18"/>
  <c r="P66" i="18"/>
  <c r="AL63" i="18"/>
  <c r="P58" i="18"/>
  <c r="P51" i="18"/>
  <c r="P46" i="18"/>
  <c r="P40" i="18"/>
  <c r="P38" i="18"/>
  <c r="P31" i="18"/>
  <c r="AI28" i="18"/>
  <c r="P25" i="18"/>
  <c r="P24" i="18"/>
  <c r="P21" i="18"/>
  <c r="AI125" i="19"/>
  <c r="AL124" i="19"/>
  <c r="AI99" i="19"/>
  <c r="R91" i="19"/>
  <c r="R88" i="19"/>
  <c r="R56" i="19"/>
  <c r="L28" i="17"/>
  <c r="J56" i="17"/>
  <c r="P108" i="18"/>
  <c r="P105" i="18"/>
  <c r="P98" i="18"/>
  <c r="AL92" i="18"/>
  <c r="P79" i="18"/>
  <c r="AI76" i="18"/>
  <c r="P75" i="18"/>
  <c r="P71" i="18"/>
  <c r="P67" i="18"/>
  <c r="P62" i="18"/>
  <c r="P55" i="18"/>
  <c r="AI52" i="18"/>
  <c r="P47" i="18"/>
  <c r="R36" i="18"/>
  <c r="AI120" i="19"/>
  <c r="AL83" i="19"/>
  <c r="AI75" i="19"/>
  <c r="H18" i="11"/>
  <c r="K18" i="14"/>
  <c r="L18" i="17"/>
  <c r="L18" i="11"/>
  <c r="K18" i="12"/>
  <c r="D18" i="17"/>
  <c r="D18" i="12"/>
  <c r="J18" i="14"/>
  <c r="G18" i="17"/>
  <c r="L18" i="14"/>
  <c r="H18" i="14"/>
  <c r="K18" i="11"/>
  <c r="J18" i="11"/>
  <c r="J18" i="17"/>
  <c r="F18" i="14"/>
  <c r="F18" i="17"/>
  <c r="C18" i="17"/>
  <c r="L18" i="12"/>
  <c r="I18" i="17"/>
  <c r="F18" i="11"/>
  <c r="K18" i="17"/>
  <c r="E18" i="17"/>
  <c r="F18" i="12"/>
  <c r="I18" i="11"/>
  <c r="I18" i="14"/>
  <c r="I18" i="12"/>
  <c r="H18" i="12"/>
  <c r="J18" i="12"/>
  <c r="H18" i="17"/>
  <c r="D18" i="14"/>
  <c r="G17" i="8" l="1"/>
  <c r="E14" i="7"/>
  <c r="R33" i="18"/>
  <c r="AI33" i="18"/>
  <c r="AL33" i="18"/>
  <c r="O5" i="14"/>
  <c r="O2" i="12"/>
  <c r="O3" i="12"/>
  <c r="O5" i="17"/>
  <c r="O4" i="17"/>
  <c r="O1" i="12"/>
  <c r="O6" i="12"/>
  <c r="O5" i="12"/>
  <c r="O3" i="17"/>
  <c r="O2" i="17"/>
  <c r="O3" i="11"/>
  <c r="O2" i="11"/>
  <c r="O4" i="11"/>
  <c r="O5" i="11"/>
  <c r="O3" i="14"/>
  <c r="O2" i="14"/>
  <c r="O1" i="17"/>
  <c r="O6" i="17"/>
  <c r="O4" i="14"/>
  <c r="O1" i="11"/>
  <c r="O6" i="11"/>
  <c r="O1" i="14"/>
  <c r="O6" i="14"/>
  <c r="O4" i="12"/>
  <c r="AL108" i="18"/>
  <c r="R108" i="18"/>
  <c r="AI108" i="18"/>
  <c r="AL107" i="18"/>
  <c r="R107" i="18"/>
  <c r="AI107" i="18"/>
  <c r="R71" i="18"/>
  <c r="AL71" i="18"/>
  <c r="AI71" i="18"/>
  <c r="AL21" i="18"/>
  <c r="AI21" i="18"/>
  <c r="R21" i="18"/>
  <c r="R51" i="18"/>
  <c r="AL51" i="18"/>
  <c r="AI51" i="18"/>
  <c r="R114" i="18"/>
  <c r="AI114" i="18"/>
  <c r="AL114" i="18"/>
  <c r="R30" i="18"/>
  <c r="AI30" i="18"/>
  <c r="AL30" i="18"/>
  <c r="R57" i="18"/>
  <c r="AI57" i="18"/>
  <c r="AL57" i="18"/>
  <c r="AL112" i="18"/>
  <c r="R112" i="18"/>
  <c r="AI112" i="18"/>
  <c r="AL58" i="18"/>
  <c r="R58" i="18"/>
  <c r="AI58" i="18"/>
  <c r="AI113" i="18"/>
  <c r="R113" i="18"/>
  <c r="AL113" i="18"/>
  <c r="C18" i="16"/>
  <c r="F18" i="16"/>
  <c r="F19" i="16" s="1"/>
  <c r="F18" i="13"/>
  <c r="F19" i="13" s="1"/>
  <c r="C18" i="13"/>
  <c r="F18" i="7"/>
  <c r="F19" i="7" s="1"/>
  <c r="C18" i="7"/>
  <c r="R25" i="18"/>
  <c r="AI25" i="18"/>
  <c r="AL25" i="18"/>
  <c r="AL99" i="18"/>
  <c r="AI99" i="18"/>
  <c r="R99" i="18"/>
  <c r="AL125" i="18"/>
  <c r="AI125" i="18"/>
  <c r="R125" i="18"/>
  <c r="AI120" i="18"/>
  <c r="R120" i="18"/>
  <c r="AL120" i="18"/>
  <c r="AL34" i="18"/>
  <c r="R34" i="18"/>
  <c r="AI34" i="18"/>
  <c r="AL73" i="18"/>
  <c r="R73" i="18"/>
  <c r="AI73" i="18"/>
  <c r="AL118" i="18"/>
  <c r="R118" i="18"/>
  <c r="AI118" i="18"/>
  <c r="E14" i="13"/>
  <c r="AI24" i="18"/>
  <c r="R24" i="18"/>
  <c r="AL24" i="18"/>
  <c r="AI79" i="18"/>
  <c r="AL79" i="18"/>
  <c r="R79" i="18"/>
  <c r="R102" i="18"/>
  <c r="AL102" i="18"/>
  <c r="AI102" i="18"/>
  <c r="R23" i="18"/>
  <c r="AI23" i="18"/>
  <c r="AL23" i="18"/>
  <c r="AI77" i="18"/>
  <c r="AL77" i="18"/>
  <c r="R77" i="18"/>
  <c r="AL115" i="18"/>
  <c r="R115" i="18"/>
  <c r="AI115" i="18"/>
  <c r="AL128" i="18"/>
  <c r="R128" i="18"/>
  <c r="AI128" i="18"/>
  <c r="AI37" i="18"/>
  <c r="AL37" i="18"/>
  <c r="R37" i="18"/>
  <c r="R31" i="18"/>
  <c r="AL31" i="18"/>
  <c r="AI31" i="18"/>
  <c r="AL70" i="18"/>
  <c r="R70" i="18"/>
  <c r="AI70" i="18"/>
  <c r="R103" i="18"/>
  <c r="AI103" i="18"/>
  <c r="AL103" i="18"/>
  <c r="AI45" i="18"/>
  <c r="AL45" i="18"/>
  <c r="R45" i="18"/>
  <c r="AI39" i="18"/>
  <c r="AL39" i="18"/>
  <c r="R39" i="18"/>
  <c r="R47" i="18"/>
  <c r="AL47" i="18"/>
  <c r="AI47" i="18"/>
  <c r="AL66" i="18"/>
  <c r="R66" i="18"/>
  <c r="AI66" i="18"/>
  <c r="R127" i="18"/>
  <c r="AL127" i="18"/>
  <c r="AI127" i="18"/>
  <c r="AI55" i="18"/>
  <c r="AL55" i="18"/>
  <c r="R55" i="18"/>
  <c r="R98" i="18"/>
  <c r="AL98" i="18"/>
  <c r="AI98" i="18"/>
  <c r="AL38" i="18"/>
  <c r="AI38" i="18"/>
  <c r="R38" i="18"/>
  <c r="R74" i="18"/>
  <c r="AL74" i="18"/>
  <c r="AI74" i="18"/>
  <c r="AI69" i="18"/>
  <c r="R69" i="18"/>
  <c r="AL69" i="18"/>
  <c r="AI93" i="18"/>
  <c r="AL93" i="18"/>
  <c r="R93" i="18"/>
  <c r="AI62" i="18"/>
  <c r="R62" i="18"/>
  <c r="AL62" i="18"/>
  <c r="AI85" i="18"/>
  <c r="AL85" i="18"/>
  <c r="R85" i="18"/>
  <c r="AI96" i="18"/>
  <c r="R96" i="18"/>
  <c r="AL96" i="18"/>
  <c r="R75" i="18"/>
  <c r="AI75" i="18"/>
  <c r="AL75" i="18"/>
  <c r="R122" i="18"/>
  <c r="AL122" i="18"/>
  <c r="AI122" i="18"/>
  <c r="R65" i="18"/>
  <c r="AL65" i="18"/>
  <c r="AI65" i="18"/>
  <c r="AI105" i="18"/>
  <c r="R105" i="18"/>
  <c r="AL105" i="18"/>
  <c r="R40" i="18"/>
  <c r="AI40" i="18"/>
  <c r="AL40" i="18"/>
  <c r="AI84" i="18"/>
  <c r="R84" i="18"/>
  <c r="AL84" i="18"/>
  <c r="AI53" i="18"/>
  <c r="AL53" i="18"/>
  <c r="R53" i="18"/>
  <c r="AI67" i="18"/>
  <c r="AL67" i="18"/>
  <c r="R67" i="18"/>
  <c r="AL46" i="18"/>
  <c r="R46" i="18"/>
  <c r="AI46" i="18"/>
  <c r="R100" i="18"/>
  <c r="AI100" i="18"/>
  <c r="AL100" i="18"/>
  <c r="P68" i="14" l="1"/>
  <c r="P21" i="14"/>
  <c r="P124" i="14"/>
  <c r="P212" i="14"/>
  <c r="P210" i="14"/>
  <c r="P280" i="14"/>
  <c r="P29" i="14"/>
  <c r="P147" i="14"/>
  <c r="P220" i="14"/>
  <c r="P218" i="14"/>
  <c r="P288" i="14"/>
  <c r="P42" i="14"/>
  <c r="P154" i="14"/>
  <c r="P183" i="14"/>
  <c r="P243" i="14"/>
  <c r="P281" i="14"/>
  <c r="P50" i="14"/>
  <c r="P162" i="14"/>
  <c r="P200" i="14"/>
  <c r="P251" i="14"/>
  <c r="P289" i="14"/>
  <c r="P106" i="14"/>
  <c r="P188" i="14"/>
  <c r="P263" i="14"/>
  <c r="P97" i="14"/>
  <c r="P67" i="14"/>
  <c r="P190" i="14"/>
  <c r="P301" i="14"/>
  <c r="P247" i="14"/>
  <c r="P111" i="14"/>
  <c r="P75" i="14"/>
  <c r="P297" i="14"/>
  <c r="P213" i="14"/>
  <c r="P195" i="14"/>
  <c r="P104" i="14"/>
  <c r="P166" i="14"/>
  <c r="P226" i="14"/>
  <c r="P328" i="14"/>
  <c r="P271" i="14"/>
  <c r="P132" i="14"/>
  <c r="P134" i="14"/>
  <c r="P85" i="14"/>
  <c r="P222" i="14"/>
  <c r="P276" i="14"/>
  <c r="P274" i="14"/>
  <c r="P31" i="14"/>
  <c r="P93" i="14"/>
  <c r="P230" i="14"/>
  <c r="P284" i="14"/>
  <c r="P282" i="14"/>
  <c r="P54" i="14"/>
  <c r="P44" i="14"/>
  <c r="P41" i="14"/>
  <c r="P253" i="14"/>
  <c r="P307" i="14"/>
  <c r="P30" i="14"/>
  <c r="P52" i="14"/>
  <c r="P141" i="14"/>
  <c r="P122" i="14"/>
  <c r="P148" i="14"/>
  <c r="P211" i="14"/>
  <c r="P249" i="14"/>
  <c r="P319" i="14"/>
  <c r="P130" i="14"/>
  <c r="P151" i="14"/>
  <c r="P219" i="14"/>
  <c r="P257" i="14"/>
  <c r="P94" i="14"/>
  <c r="P53" i="14"/>
  <c r="P181" i="14"/>
  <c r="P244" i="14"/>
  <c r="P242" i="14"/>
  <c r="P312" i="14"/>
  <c r="P61" i="14"/>
  <c r="P187" i="14"/>
  <c r="P252" i="14"/>
  <c r="P250" i="14"/>
  <c r="P320" i="14"/>
  <c r="P123" i="14"/>
  <c r="P233" i="14"/>
  <c r="P89" i="14"/>
  <c r="P309" i="14"/>
  <c r="P164" i="14"/>
  <c r="P69" i="14"/>
  <c r="P266" i="14"/>
  <c r="P169" i="14"/>
  <c r="P144" i="14"/>
  <c r="P332" i="14"/>
  <c r="P58" i="14"/>
  <c r="P153" i="14"/>
  <c r="P116" i="14"/>
  <c r="P329" i="14"/>
  <c r="P245" i="14"/>
  <c r="P231" i="14"/>
  <c r="P239" i="14"/>
  <c r="P65" i="14"/>
  <c r="P199" i="14"/>
  <c r="P74" i="14"/>
  <c r="P186" i="14"/>
  <c r="P221" i="14"/>
  <c r="P275" i="14"/>
  <c r="P313" i="14"/>
  <c r="P80" i="14"/>
  <c r="P194" i="14"/>
  <c r="P229" i="14"/>
  <c r="P283" i="14"/>
  <c r="P321" i="14"/>
  <c r="P158" i="14"/>
  <c r="P117" i="14"/>
  <c r="P254" i="14"/>
  <c r="P308" i="14"/>
  <c r="P306" i="14"/>
  <c r="P161" i="14"/>
  <c r="P125" i="14"/>
  <c r="P262" i="14"/>
  <c r="P198" i="14"/>
  <c r="P286" i="14"/>
  <c r="P338" i="14"/>
  <c r="P157" i="14"/>
  <c r="P22" i="14"/>
  <c r="P26" i="14"/>
  <c r="P105" i="14"/>
  <c r="P87" i="14"/>
  <c r="P118" i="14"/>
  <c r="P115" i="14"/>
  <c r="P95" i="14"/>
  <c r="P168" i="14"/>
  <c r="P324" i="14"/>
  <c r="P165" i="14"/>
  <c r="P236" i="14"/>
  <c r="P295" i="14"/>
  <c r="P135" i="14"/>
  <c r="P341" i="14"/>
  <c r="P72" i="14"/>
  <c r="P185" i="14"/>
  <c r="P47" i="14"/>
  <c r="P204" i="14"/>
  <c r="P172" i="14"/>
  <c r="P335" i="14"/>
  <c r="P290" i="14"/>
  <c r="P203" i="14"/>
  <c r="P77" i="14"/>
  <c r="P59" i="14"/>
  <c r="P193" i="14"/>
  <c r="P64" i="14"/>
  <c r="P128" i="14"/>
  <c r="P28" i="14"/>
  <c r="P92" i="14"/>
  <c r="P156" i="14"/>
  <c r="P182" i="14"/>
  <c r="P261" i="14"/>
  <c r="P159" i="14"/>
  <c r="P36" i="14"/>
  <c r="P323" i="14"/>
  <c r="P138" i="14"/>
  <c r="P63" i="14"/>
  <c r="P48" i="14"/>
  <c r="P46" i="14"/>
  <c r="P300" i="14"/>
  <c r="P278" i="14"/>
  <c r="P303" i="14"/>
  <c r="P305" i="14"/>
  <c r="P291" i="14"/>
  <c r="P38" i="14"/>
  <c r="P91" i="14"/>
  <c r="P25" i="14"/>
  <c r="P103" i="14"/>
  <c r="P78" i="14"/>
  <c r="P285" i="14"/>
  <c r="P137" i="14"/>
  <c r="P81" i="14"/>
  <c r="P23" i="14"/>
  <c r="P37" i="14"/>
  <c r="P318" i="14"/>
  <c r="P139" i="14"/>
  <c r="P32" i="14"/>
  <c r="P325" i="14"/>
  <c r="P314" i="14"/>
  <c r="P109" i="14"/>
  <c r="P184" i="14"/>
  <c r="P126" i="14"/>
  <c r="P235" i="14"/>
  <c r="P178" i="14"/>
  <c r="P209" i="14"/>
  <c r="P227" i="14"/>
  <c r="P205" i="14"/>
  <c r="P82" i="14"/>
  <c r="P240" i="14"/>
  <c r="P202" i="14"/>
  <c r="P228" i="14"/>
  <c r="P331" i="14"/>
  <c r="P260" i="14"/>
  <c r="P79" i="14"/>
  <c r="P142" i="14"/>
  <c r="P39" i="14"/>
  <c r="P216" i="14"/>
  <c r="P55" i="14"/>
  <c r="P127" i="14"/>
  <c r="P101" i="14"/>
  <c r="P107" i="14"/>
  <c r="P217" i="14"/>
  <c r="P98" i="14"/>
  <c r="P192" i="14"/>
  <c r="P160" i="14"/>
  <c r="P57" i="14"/>
  <c r="P322" i="14"/>
  <c r="P173" i="14"/>
  <c r="P234" i="14"/>
  <c r="P129" i="14"/>
  <c r="P143" i="14"/>
  <c r="P298" i="14"/>
  <c r="P131" i="14"/>
  <c r="P84" i="14"/>
  <c r="P311" i="14"/>
  <c r="P163" i="14"/>
  <c r="P112" i="14"/>
  <c r="P45" i="14"/>
  <c r="P201" i="14"/>
  <c r="P238" i="14"/>
  <c r="P149" i="14"/>
  <c r="P340" i="14"/>
  <c r="P191" i="14"/>
  <c r="P294" i="14"/>
  <c r="P27" i="14"/>
  <c r="P110" i="14"/>
  <c r="P317" i="14"/>
  <c r="P167" i="14"/>
  <c r="P49" i="14"/>
  <c r="P316" i="14"/>
  <c r="P225" i="14"/>
  <c r="P108" i="14"/>
  <c r="P71" i="14"/>
  <c r="P146" i="14"/>
  <c r="P70" i="14"/>
  <c r="P33" i="14"/>
  <c r="P336" i="14"/>
  <c r="P265" i="14"/>
  <c r="P259" i="14"/>
  <c r="P302" i="14"/>
  <c r="P60" i="14"/>
  <c r="P272" i="14"/>
  <c r="P299" i="14"/>
  <c r="P277" i="14"/>
  <c r="P292" i="14"/>
  <c r="P145" i="14"/>
  <c r="P56" i="14"/>
  <c r="P120" i="14"/>
  <c r="P255" i="14"/>
  <c r="P83" i="14"/>
  <c r="P197" i="14"/>
  <c r="P174" i="14"/>
  <c r="P179" i="14"/>
  <c r="P248" i="14"/>
  <c r="P113" i="14"/>
  <c r="P96" i="14"/>
  <c r="P51" i="14"/>
  <c r="P270" i="14"/>
  <c r="P264" i="14"/>
  <c r="P175" i="14"/>
  <c r="P273" i="14"/>
  <c r="P214" i="14"/>
  <c r="P40" i="14"/>
  <c r="P208" i="14"/>
  <c r="P136" i="14"/>
  <c r="P152" i="14"/>
  <c r="P114" i="14"/>
  <c r="P215" i="14"/>
  <c r="P180" i="14"/>
  <c r="P258" i="14"/>
  <c r="P241" i="14"/>
  <c r="P73" i="14"/>
  <c r="P339" i="14"/>
  <c r="P86" i="14"/>
  <c r="P293" i="14"/>
  <c r="P140" i="14"/>
  <c r="P24" i="14"/>
  <c r="P88" i="14"/>
  <c r="P223" i="14"/>
  <c r="P100" i="14"/>
  <c r="P177" i="14"/>
  <c r="P189" i="14"/>
  <c r="P269" i="14"/>
  <c r="P171" i="14"/>
  <c r="P310" i="14"/>
  <c r="P304" i="14"/>
  <c r="P99" i="14"/>
  <c r="P121" i="14"/>
  <c r="P279" i="14"/>
  <c r="P330" i="14"/>
  <c r="P43" i="14"/>
  <c r="P334" i="14"/>
  <c r="P327" i="14"/>
  <c r="P337" i="14"/>
  <c r="P133" i="14"/>
  <c r="P206" i="14"/>
  <c r="P66" i="14"/>
  <c r="P35" i="14"/>
  <c r="P119" i="14"/>
  <c r="P150" i="14"/>
  <c r="P62" i="14"/>
  <c r="P224" i="14"/>
  <c r="P90" i="14"/>
  <c r="P155" i="14"/>
  <c r="P287" i="14"/>
  <c r="P326" i="14"/>
  <c r="P315" i="14"/>
  <c r="P256" i="14"/>
  <c r="P196" i="14"/>
  <c r="P102" i="14"/>
  <c r="P176" i="14"/>
  <c r="P207" i="14"/>
  <c r="P268" i="14"/>
  <c r="P246" i="14"/>
  <c r="P34" i="14"/>
  <c r="P232" i="14"/>
  <c r="P267" i="14"/>
  <c r="P237" i="14"/>
  <c r="P170" i="14"/>
  <c r="P296" i="14"/>
  <c r="P333" i="14"/>
  <c r="P76" i="14"/>
  <c r="Q69" i="14"/>
  <c r="Q58" i="14"/>
  <c r="Q286" i="14"/>
  <c r="Q88" i="14"/>
  <c r="Q47" i="14"/>
  <c r="Q166" i="14"/>
  <c r="Q327" i="14"/>
  <c r="Q60" i="14"/>
  <c r="Q113" i="14"/>
  <c r="Q22" i="14"/>
  <c r="Q55" i="14"/>
  <c r="Q135" i="14"/>
  <c r="Q122" i="14"/>
  <c r="Q56" i="14"/>
  <c r="Q186" i="14"/>
  <c r="Q197" i="14"/>
  <c r="Q73" i="14"/>
  <c r="Q100" i="14"/>
  <c r="Q196" i="14"/>
  <c r="Q182" i="14"/>
  <c r="Q110" i="14"/>
  <c r="Q124" i="14"/>
  <c r="Q132" i="14"/>
  <c r="Q321" i="14"/>
  <c r="Q41" i="14"/>
  <c r="Q262" i="14"/>
  <c r="Q267" i="14"/>
  <c r="Q164" i="14"/>
  <c r="Q57" i="14"/>
  <c r="Q270" i="14"/>
  <c r="Q283" i="14"/>
  <c r="Q189" i="14"/>
  <c r="Q65" i="14"/>
  <c r="Q278" i="14"/>
  <c r="Q291" i="14"/>
  <c r="Q208" i="14"/>
  <c r="Q75" i="14"/>
  <c r="Q294" i="14"/>
  <c r="Q299" i="14"/>
  <c r="Q216" i="14"/>
  <c r="Q163" i="14"/>
  <c r="Q176" i="14"/>
  <c r="Q105" i="14"/>
  <c r="Q288" i="14"/>
  <c r="Q90" i="14"/>
  <c r="Q277" i="14"/>
  <c r="Q210" i="14"/>
  <c r="Q21" i="14"/>
  <c r="Q161" i="14"/>
  <c r="Q149" i="14"/>
  <c r="Q306" i="14"/>
  <c r="Q199" i="14"/>
  <c r="Q165" i="14"/>
  <c r="Q205" i="14"/>
  <c r="Q251" i="14"/>
  <c r="Q27" i="14"/>
  <c r="Q131" i="14"/>
  <c r="Q154" i="14"/>
  <c r="Q260" i="14"/>
  <c r="Q250" i="14"/>
  <c r="Q33" i="14"/>
  <c r="Q254" i="14"/>
  <c r="Q259" i="14"/>
  <c r="Q140" i="14"/>
  <c r="Q123" i="14"/>
  <c r="Q36" i="14"/>
  <c r="Q44" i="14"/>
  <c r="Q256" i="14"/>
  <c r="Q139" i="14"/>
  <c r="Q145" i="14"/>
  <c r="Q64" i="14"/>
  <c r="Q264" i="14"/>
  <c r="Q147" i="14"/>
  <c r="Q148" i="14"/>
  <c r="Q80" i="14"/>
  <c r="Q272" i="14"/>
  <c r="Q155" i="14"/>
  <c r="Q173" i="14"/>
  <c r="Q97" i="14"/>
  <c r="Q280" i="14"/>
  <c r="Q74" i="14"/>
  <c r="Q261" i="14"/>
  <c r="Q202" i="14"/>
  <c r="Q81" i="14"/>
  <c r="Q144" i="14"/>
  <c r="Q138" i="14"/>
  <c r="Q298" i="14"/>
  <c r="Q111" i="14"/>
  <c r="Q255" i="14"/>
  <c r="Q228" i="14"/>
  <c r="Q160" i="14"/>
  <c r="Q142" i="14"/>
  <c r="Q303" i="14"/>
  <c r="Q333" i="14"/>
  <c r="Q89" i="14"/>
  <c r="Q95" i="14"/>
  <c r="Q82" i="14"/>
  <c r="Q310" i="14"/>
  <c r="Q112" i="14"/>
  <c r="Q146" i="14"/>
  <c r="Q26" i="14"/>
  <c r="Q213" i="14"/>
  <c r="Q49" i="14"/>
  <c r="Q85" i="14"/>
  <c r="Q190" i="14"/>
  <c r="Q153" i="14"/>
  <c r="Q159" i="14"/>
  <c r="Q52" i="14"/>
  <c r="Q169" i="14"/>
  <c r="Q211" i="14"/>
  <c r="Q217" i="14"/>
  <c r="Q106" i="14"/>
  <c r="Q301" i="14"/>
  <c r="Q234" i="14"/>
  <c r="Q45" i="14"/>
  <c r="Q178" i="14"/>
  <c r="Q162" i="14"/>
  <c r="Q330" i="14"/>
  <c r="Q53" i="14"/>
  <c r="Q207" i="14"/>
  <c r="Q192" i="14"/>
  <c r="Q338" i="14"/>
  <c r="Q61" i="14"/>
  <c r="Q215" i="14"/>
  <c r="Q194" i="14"/>
  <c r="Q24" i="14"/>
  <c r="Q79" i="14"/>
  <c r="Q223" i="14"/>
  <c r="Q204" i="14"/>
  <c r="Q68" i="14"/>
  <c r="Q175" i="14"/>
  <c r="Q319" i="14"/>
  <c r="Q292" i="14"/>
  <c r="Q233" i="14"/>
  <c r="Q86" i="14"/>
  <c r="Q109" i="14"/>
  <c r="Q120" i="14"/>
  <c r="Q305" i="14"/>
  <c r="Q25" i="14"/>
  <c r="Q238" i="14"/>
  <c r="Q243" i="14"/>
  <c r="Q137" i="14"/>
  <c r="Q107" i="14"/>
  <c r="Q117" i="14"/>
  <c r="Q236" i="14"/>
  <c r="Q226" i="14"/>
  <c r="Q38" i="14"/>
  <c r="Q185" i="14"/>
  <c r="Q229" i="14"/>
  <c r="Q275" i="14"/>
  <c r="Q37" i="14"/>
  <c r="Q168" i="14"/>
  <c r="Q152" i="14"/>
  <c r="Q322" i="14"/>
  <c r="Q127" i="14"/>
  <c r="Q279" i="14"/>
  <c r="Q252" i="14"/>
  <c r="Q193" i="14"/>
  <c r="Q143" i="14"/>
  <c r="Q287" i="14"/>
  <c r="Q268" i="14"/>
  <c r="Q201" i="14"/>
  <c r="Q151" i="14"/>
  <c r="Q295" i="14"/>
  <c r="Q276" i="14"/>
  <c r="Q209" i="14"/>
  <c r="Q167" i="14"/>
  <c r="Q311" i="14"/>
  <c r="Q284" i="14"/>
  <c r="Q225" i="14"/>
  <c r="Q70" i="14"/>
  <c r="Q108" i="14"/>
  <c r="Q104" i="14"/>
  <c r="Q297" i="14"/>
  <c r="Q174" i="14"/>
  <c r="Q230" i="14"/>
  <c r="Q235" i="14"/>
  <c r="Q76" i="14"/>
  <c r="Q99" i="14"/>
  <c r="Q326" i="14"/>
  <c r="Q331" i="14"/>
  <c r="Q240" i="14"/>
  <c r="Q300" i="14"/>
  <c r="Q293" i="14"/>
  <c r="Q244" i="14"/>
  <c r="Q30" i="14"/>
  <c r="Q340" i="14"/>
  <c r="Q46" i="14"/>
  <c r="Q40" i="14"/>
  <c r="Q54" i="14"/>
  <c r="Q63" i="14"/>
  <c r="Q62" i="14"/>
  <c r="Q96" i="14"/>
  <c r="Q158" i="14"/>
  <c r="Q227" i="14"/>
  <c r="Q91" i="14"/>
  <c r="Q323" i="14"/>
  <c r="Q187" i="14"/>
  <c r="Q129" i="14"/>
  <c r="Q315" i="14"/>
  <c r="Q324" i="14"/>
  <c r="Q332" i="14"/>
  <c r="Q118" i="14"/>
  <c r="Q177" i="14"/>
  <c r="Q126" i="14"/>
  <c r="Q188" i="14"/>
  <c r="Q134" i="14"/>
  <c r="Q203" i="14"/>
  <c r="Q150" i="14"/>
  <c r="Q219" i="14"/>
  <c r="Q83" i="14"/>
  <c r="Q307" i="14"/>
  <c r="Q179" i="14"/>
  <c r="Q121" i="14"/>
  <c r="Q98" i="14"/>
  <c r="Q218" i="14"/>
  <c r="Q67" i="14"/>
  <c r="Q290" i="14"/>
  <c r="Q339" i="14"/>
  <c r="Q23" i="14"/>
  <c r="Q34" i="14"/>
  <c r="Q136" i="14"/>
  <c r="Q42" i="14"/>
  <c r="Q156" i="14"/>
  <c r="Q50" i="14"/>
  <c r="Q170" i="14"/>
  <c r="Q66" i="14"/>
  <c r="Q184" i="14"/>
  <c r="Q141" i="14"/>
  <c r="Q282" i="14"/>
  <c r="Q247" i="14"/>
  <c r="Q157" i="14"/>
  <c r="Q32" i="14"/>
  <c r="Q249" i="14"/>
  <c r="Q78" i="14"/>
  <c r="Q29" i="14"/>
  <c r="Q314" i="14"/>
  <c r="Q133" i="14"/>
  <c r="Q114" i="14"/>
  <c r="Q242" i="14"/>
  <c r="Q130" i="14"/>
  <c r="Q258" i="14"/>
  <c r="Q31" i="14"/>
  <c r="Q266" i="14"/>
  <c r="Q72" i="14"/>
  <c r="Q274" i="14"/>
  <c r="Q231" i="14"/>
  <c r="Q77" i="14"/>
  <c r="Q335" i="14"/>
  <c r="Q241" i="14"/>
  <c r="Q116" i="14"/>
  <c r="Q313" i="14"/>
  <c r="Q171" i="14"/>
  <c r="Q102" i="14"/>
  <c r="Q119" i="14"/>
  <c r="Q180" i="14"/>
  <c r="Q84" i="14"/>
  <c r="Q265" i="14"/>
  <c r="Q92" i="14"/>
  <c r="Q273" i="14"/>
  <c r="Q93" i="14"/>
  <c r="Q281" i="14"/>
  <c r="Q101" i="14"/>
  <c r="Q289" i="14"/>
  <c r="Q214" i="14"/>
  <c r="Q71" i="14"/>
  <c r="Q318" i="14"/>
  <c r="Q232" i="14"/>
  <c r="Q200" i="14"/>
  <c r="Q304" i="14"/>
  <c r="Q239" i="14"/>
  <c r="Q195" i="14"/>
  <c r="Q115" i="14"/>
  <c r="Q257" i="14"/>
  <c r="Q125" i="14"/>
  <c r="Q329" i="14"/>
  <c r="Q172" i="14"/>
  <c r="Q337" i="14"/>
  <c r="Q181" i="14"/>
  <c r="Q28" i="14"/>
  <c r="Q206" i="14"/>
  <c r="Q48" i="14"/>
  <c r="Q302" i="14"/>
  <c r="Q224" i="14"/>
  <c r="Q198" i="14"/>
  <c r="Q296" i="14"/>
  <c r="Q285" i="14"/>
  <c r="Q222" i="14"/>
  <c r="Q263" i="14"/>
  <c r="Q271" i="14"/>
  <c r="Q248" i="14"/>
  <c r="Q221" i="14"/>
  <c r="Q320" i="14"/>
  <c r="Q237" i="14"/>
  <c r="Q328" i="14"/>
  <c r="Q245" i="14"/>
  <c r="Q336" i="14"/>
  <c r="Q253" i="14"/>
  <c r="Q59" i="14"/>
  <c r="Q39" i="14"/>
  <c r="Q103" i="14"/>
  <c r="Q220" i="14"/>
  <c r="Q191" i="14"/>
  <c r="Q316" i="14"/>
  <c r="Q269" i="14"/>
  <c r="Q246" i="14"/>
  <c r="Q334" i="14"/>
  <c r="Q312" i="14"/>
  <c r="Q309" i="14"/>
  <c r="Q35" i="14"/>
  <c r="Q317" i="14"/>
  <c r="Q43" i="14"/>
  <c r="Q325" i="14"/>
  <c r="Q51" i="14"/>
  <c r="Q341" i="14"/>
  <c r="Q87" i="14"/>
  <c r="Q212" i="14"/>
  <c r="Q183" i="14"/>
  <c r="Q308" i="14"/>
  <c r="Q94" i="14"/>
  <c r="Q128" i="14"/>
  <c r="O132" i="14"/>
  <c r="O213" i="14"/>
  <c r="O85" i="14"/>
  <c r="O88" i="14"/>
  <c r="O284" i="14"/>
  <c r="O121" i="14"/>
  <c r="O308" i="14"/>
  <c r="O314" i="14"/>
  <c r="O195" i="14"/>
  <c r="O141" i="14"/>
  <c r="O221" i="14"/>
  <c r="O95" i="14"/>
  <c r="O146" i="14"/>
  <c r="O278" i="14"/>
  <c r="O253" i="14"/>
  <c r="O282" i="14"/>
  <c r="O335" i="14"/>
  <c r="O40" i="14"/>
  <c r="O45" i="14"/>
  <c r="O312" i="14"/>
  <c r="O44" i="14"/>
  <c r="O300" i="14"/>
  <c r="O265" i="14"/>
  <c r="O334" i="14"/>
  <c r="O200" i="14"/>
  <c r="O234" i="14"/>
  <c r="O295" i="14"/>
  <c r="O80" i="14"/>
  <c r="O94" i="14"/>
  <c r="O336" i="14"/>
  <c r="O47" i="14"/>
  <c r="O227" i="14"/>
  <c r="O167" i="14"/>
  <c r="O193" i="14"/>
  <c r="O276" i="14"/>
  <c r="O166" i="14"/>
  <c r="O255" i="14"/>
  <c r="O89" i="14"/>
  <c r="O104" i="14"/>
  <c r="O43" i="14"/>
  <c r="O39" i="14"/>
  <c r="O277" i="14"/>
  <c r="O149" i="14"/>
  <c r="O82" i="14"/>
  <c r="O21" i="14"/>
  <c r="O32" i="14"/>
  <c r="O162" i="14"/>
  <c r="O160" i="14"/>
  <c r="O263" i="14"/>
  <c r="O52" i="14"/>
  <c r="O301" i="14"/>
  <c r="O127" i="14"/>
  <c r="O240" i="14"/>
  <c r="O67" i="14"/>
  <c r="O131" i="14"/>
  <c r="O69" i="14"/>
  <c r="O222" i="14"/>
  <c r="O83" i="14"/>
  <c r="O119" i="14"/>
  <c r="O171" i="14"/>
  <c r="O156" i="14"/>
  <c r="O194" i="14"/>
  <c r="O29" i="14"/>
  <c r="O65" i="14"/>
  <c r="O317" i="14"/>
  <c r="O322" i="14"/>
  <c r="O147" i="14"/>
  <c r="O99" i="14"/>
  <c r="O142" i="14"/>
  <c r="O215" i="14"/>
  <c r="O161" i="14"/>
  <c r="O315" i="14"/>
  <c r="O264" i="14"/>
  <c r="O158" i="14"/>
  <c r="O111" i="14"/>
  <c r="O305" i="14"/>
  <c r="O55" i="14"/>
  <c r="O261" i="14"/>
  <c r="O74" i="14"/>
  <c r="O46" i="14"/>
  <c r="O105" i="14"/>
  <c r="O341" i="14"/>
  <c r="O36" i="14"/>
  <c r="O114" i="14"/>
  <c r="O190" i="14"/>
  <c r="O112" i="14"/>
  <c r="O243" i="14"/>
  <c r="O225" i="14"/>
  <c r="O327" i="14"/>
  <c r="O140" i="14"/>
  <c r="O179" i="14"/>
  <c r="O210" i="14"/>
  <c r="O304" i="14"/>
  <c r="O173" i="14"/>
  <c r="O268" i="14"/>
  <c r="O233" i="14"/>
  <c r="O302" i="14"/>
  <c r="O151" i="14"/>
  <c r="O218" i="14"/>
  <c r="O271" i="14"/>
  <c r="O113" i="14"/>
  <c r="O283" i="14"/>
  <c r="O232" i="14"/>
  <c r="O125" i="14"/>
  <c r="O204" i="14"/>
  <c r="O182" i="14"/>
  <c r="O262" i="14"/>
  <c r="O205" i="14"/>
  <c r="O242" i="14"/>
  <c r="O303" i="14"/>
  <c r="O96" i="14"/>
  <c r="O102" i="14"/>
  <c r="O53" i="14"/>
  <c r="O22" i="14"/>
  <c r="O241" i="14"/>
  <c r="O239" i="14"/>
  <c r="O237" i="14"/>
  <c r="O259" i="14"/>
  <c r="O38" i="14"/>
  <c r="O165" i="14"/>
  <c r="O49" i="14"/>
  <c r="O169" i="14"/>
  <c r="O196" i="14"/>
  <c r="O100" i="14"/>
  <c r="O176" i="14"/>
  <c r="O27" i="14"/>
  <c r="O106" i="14"/>
  <c r="O307" i="14"/>
  <c r="O289" i="14"/>
  <c r="O178" i="14"/>
  <c r="O63" i="14"/>
  <c r="O260" i="14"/>
  <c r="O274" i="14"/>
  <c r="O144" i="14"/>
  <c r="O116" i="14"/>
  <c r="O135" i="14"/>
  <c r="O321" i="14"/>
  <c r="O41" i="14"/>
  <c r="O285" i="14"/>
  <c r="O298" i="14"/>
  <c r="O75" i="14"/>
  <c r="O48" i="14"/>
  <c r="O66" i="14"/>
  <c r="O320" i="14"/>
  <c r="O60" i="14"/>
  <c r="O324" i="14"/>
  <c r="O273" i="14"/>
  <c r="O73" i="14"/>
  <c r="O325" i="14"/>
  <c r="O330" i="14"/>
  <c r="O175" i="14"/>
  <c r="O107" i="14"/>
  <c r="O159" i="14"/>
  <c r="O231" i="14"/>
  <c r="O139" i="14"/>
  <c r="O168" i="14"/>
  <c r="O124" i="14"/>
  <c r="O235" i="14"/>
  <c r="O290" i="14"/>
  <c r="O206" i="14"/>
  <c r="O217" i="14"/>
  <c r="O51" i="14"/>
  <c r="O56" i="14"/>
  <c r="O252" i="14"/>
  <c r="O164" i="14"/>
  <c r="O245" i="14"/>
  <c r="O109" i="14"/>
  <c r="O183" i="14"/>
  <c r="O86" i="14"/>
  <c r="O50" i="14"/>
  <c r="O254" i="14"/>
  <c r="O153" i="14"/>
  <c r="O340" i="14"/>
  <c r="O338" i="14"/>
  <c r="O223" i="14"/>
  <c r="O81" i="14"/>
  <c r="O251" i="14"/>
  <c r="O199" i="14"/>
  <c r="O93" i="14"/>
  <c r="O192" i="14"/>
  <c r="O163" i="14"/>
  <c r="O238" i="14"/>
  <c r="O90" i="14"/>
  <c r="O126" i="14"/>
  <c r="O191" i="14"/>
  <c r="O172" i="14"/>
  <c r="O211" i="14"/>
  <c r="O70" i="14"/>
  <c r="O133" i="14"/>
  <c r="O212" i="14"/>
  <c r="O201" i="14"/>
  <c r="O270" i="14"/>
  <c r="O229" i="14"/>
  <c r="O258" i="14"/>
  <c r="O311" i="14"/>
  <c r="O296" i="14"/>
  <c r="O310" i="14"/>
  <c r="O134" i="14"/>
  <c r="O266" i="14"/>
  <c r="O208" i="14"/>
  <c r="O244" i="14"/>
  <c r="O117" i="14"/>
  <c r="O120" i="14"/>
  <c r="O316" i="14"/>
  <c r="O71" i="14"/>
  <c r="O309" i="14"/>
  <c r="O197" i="14"/>
  <c r="O269" i="14"/>
  <c r="O118" i="14"/>
  <c r="O216" i="14"/>
  <c r="O318" i="14"/>
  <c r="O64" i="14"/>
  <c r="O203" i="14"/>
  <c r="O180" i="14"/>
  <c r="O287" i="14"/>
  <c r="O185" i="14"/>
  <c r="O339" i="14"/>
  <c r="O288" i="14"/>
  <c r="O28" i="14"/>
  <c r="O292" i="14"/>
  <c r="O257" i="14"/>
  <c r="O326" i="14"/>
  <c r="O154" i="14"/>
  <c r="O226" i="14"/>
  <c r="O279" i="14"/>
  <c r="O129" i="14"/>
  <c r="O291" i="14"/>
  <c r="O248" i="14"/>
  <c r="O76" i="14"/>
  <c r="O332" i="14"/>
  <c r="O281" i="14"/>
  <c r="O35" i="14"/>
  <c r="O333" i="14"/>
  <c r="O26" i="14"/>
  <c r="O187" i="14"/>
  <c r="O230" i="14"/>
  <c r="O92" i="14"/>
  <c r="O155" i="14"/>
  <c r="O174" i="14"/>
  <c r="O34" i="14"/>
  <c r="O294" i="14"/>
  <c r="O181" i="14"/>
  <c r="O98" i="14"/>
  <c r="O138" i="14"/>
  <c r="O137" i="14"/>
  <c r="O152" i="14"/>
  <c r="O108" i="14"/>
  <c r="O61" i="14"/>
  <c r="O184" i="14"/>
  <c r="O280" i="14"/>
  <c r="O33" i="14"/>
  <c r="O58" i="14"/>
  <c r="O267" i="14"/>
  <c r="O249" i="14"/>
  <c r="O54" i="14"/>
  <c r="O128" i="14"/>
  <c r="O110" i="14"/>
  <c r="O150" i="14"/>
  <c r="O148" i="14"/>
  <c r="O188" i="14"/>
  <c r="O337" i="14"/>
  <c r="O57" i="14"/>
  <c r="O293" i="14"/>
  <c r="O306" i="14"/>
  <c r="O78" i="14"/>
  <c r="O72" i="14"/>
  <c r="O87" i="14"/>
  <c r="O328" i="14"/>
  <c r="O23" i="14"/>
  <c r="O219" i="14"/>
  <c r="O143" i="14"/>
  <c r="O157" i="14"/>
  <c r="O236" i="14"/>
  <c r="O209" i="14"/>
  <c r="O286" i="14"/>
  <c r="O189" i="14"/>
  <c r="O115" i="14"/>
  <c r="O202" i="14"/>
  <c r="O319" i="14"/>
  <c r="O177" i="14"/>
  <c r="O323" i="14"/>
  <c r="O68" i="14"/>
  <c r="O130" i="14"/>
  <c r="O79" i="14"/>
  <c r="O24" i="14"/>
  <c r="O220" i="14"/>
  <c r="O31" i="14"/>
  <c r="O228" i="14"/>
  <c r="O250" i="14"/>
  <c r="O30" i="14"/>
  <c r="O59" i="14"/>
  <c r="O122" i="14"/>
  <c r="O331" i="14"/>
  <c r="O313" i="14"/>
  <c r="O214" i="14"/>
  <c r="O123" i="14"/>
  <c r="O186" i="14"/>
  <c r="O247" i="14"/>
  <c r="O97" i="14"/>
  <c r="O275" i="14"/>
  <c r="O224" i="14"/>
  <c r="O101" i="14"/>
  <c r="O198" i="14"/>
  <c r="O170" i="14"/>
  <c r="O246" i="14"/>
  <c r="O91" i="14"/>
  <c r="O136" i="14"/>
  <c r="O207" i="14"/>
  <c r="O145" i="14"/>
  <c r="O299" i="14"/>
  <c r="O256" i="14"/>
  <c r="O84" i="14"/>
  <c r="O42" i="14"/>
  <c r="O297" i="14"/>
  <c r="O77" i="14"/>
  <c r="O37" i="14"/>
  <c r="O62" i="14"/>
  <c r="O329" i="14"/>
  <c r="O25" i="14"/>
  <c r="O272" i="14"/>
  <c r="O103" i="14"/>
  <c r="O7" i="14"/>
  <c r="E5" i="14" s="1"/>
  <c r="O60" i="12"/>
  <c r="O21" i="12"/>
  <c r="O143" i="12"/>
  <c r="O282" i="12"/>
  <c r="O196" i="12"/>
  <c r="O245" i="12"/>
  <c r="O210" i="12"/>
  <c r="O87" i="12"/>
  <c r="O332" i="12"/>
  <c r="O252" i="12"/>
  <c r="O253" i="12"/>
  <c r="O218" i="12"/>
  <c r="O95" i="12"/>
  <c r="O340" i="12"/>
  <c r="O277" i="12"/>
  <c r="O261" i="12"/>
  <c r="O226" i="12"/>
  <c r="O103" i="12"/>
  <c r="O164" i="12"/>
  <c r="O303" i="12"/>
  <c r="O269" i="12"/>
  <c r="O234" i="12"/>
  <c r="O111" i="12"/>
  <c r="O176" i="12"/>
  <c r="O311" i="12"/>
  <c r="O28" i="12"/>
  <c r="O242" i="12"/>
  <c r="O119" i="12"/>
  <c r="O220" i="12"/>
  <c r="O319" i="12"/>
  <c r="O38" i="12"/>
  <c r="O250" i="12"/>
  <c r="O127" i="12"/>
  <c r="O276" i="12"/>
  <c r="O327" i="12"/>
  <c r="O49" i="12"/>
  <c r="O258" i="12"/>
  <c r="O135" i="12"/>
  <c r="O279" i="12"/>
  <c r="O335" i="12"/>
  <c r="O132" i="12"/>
  <c r="O97" i="12"/>
  <c r="O207" i="12"/>
  <c r="O331" i="12"/>
  <c r="O280" i="12"/>
  <c r="O70" i="12"/>
  <c r="O31" i="12"/>
  <c r="O151" i="12"/>
  <c r="O288" i="12"/>
  <c r="O216" i="12"/>
  <c r="O81" i="12"/>
  <c r="O43" i="12"/>
  <c r="O159" i="12"/>
  <c r="O291" i="12"/>
  <c r="O235" i="12"/>
  <c r="O92" i="12"/>
  <c r="O53" i="12"/>
  <c r="O167" i="12"/>
  <c r="O294" i="12"/>
  <c r="O236" i="12"/>
  <c r="O100" i="12"/>
  <c r="O63" i="12"/>
  <c r="O175" i="12"/>
  <c r="O299" i="12"/>
  <c r="O243" i="12"/>
  <c r="O108" i="12"/>
  <c r="O75" i="12"/>
  <c r="O183" i="12"/>
  <c r="O307" i="12"/>
  <c r="O244" i="12"/>
  <c r="O116" i="12"/>
  <c r="O85" i="12"/>
  <c r="O191" i="12"/>
  <c r="O315" i="12"/>
  <c r="O255" i="12"/>
  <c r="O124" i="12"/>
  <c r="O89" i="12"/>
  <c r="O199" i="12"/>
  <c r="O323" i="12"/>
  <c r="O275" i="12"/>
  <c r="O24" i="12"/>
  <c r="O71" i="12"/>
  <c r="O161" i="12"/>
  <c r="O78" i="12"/>
  <c r="O298" i="12"/>
  <c r="O334" i="12"/>
  <c r="O140" i="12"/>
  <c r="O105" i="12"/>
  <c r="O215" i="12"/>
  <c r="O339" i="12"/>
  <c r="O283" i="12"/>
  <c r="O148" i="12"/>
  <c r="O113" i="12"/>
  <c r="O223" i="12"/>
  <c r="O184" i="12"/>
  <c r="O286" i="12"/>
  <c r="O156" i="12"/>
  <c r="O121" i="12"/>
  <c r="O25" i="12"/>
  <c r="O228" i="12"/>
  <c r="O292" i="12"/>
  <c r="O29" i="12"/>
  <c r="O129" i="12"/>
  <c r="O36" i="12"/>
  <c r="O254" i="12"/>
  <c r="O302" i="12"/>
  <c r="O39" i="12"/>
  <c r="O137" i="12"/>
  <c r="O46" i="12"/>
  <c r="O268" i="12"/>
  <c r="O310" i="12"/>
  <c r="O51" i="12"/>
  <c r="O145" i="12"/>
  <c r="O57" i="12"/>
  <c r="O272" i="12"/>
  <c r="O318" i="12"/>
  <c r="O61" i="12"/>
  <c r="O153" i="12"/>
  <c r="O68" i="12"/>
  <c r="O274" i="12"/>
  <c r="O326" i="12"/>
  <c r="O27" i="12"/>
  <c r="O203" i="12"/>
  <c r="O289" i="12"/>
  <c r="O214" i="12"/>
  <c r="O270" i="12"/>
  <c r="O34" i="12"/>
  <c r="O147" i="12"/>
  <c r="O233" i="12"/>
  <c r="O158" i="12"/>
  <c r="O232" i="12"/>
  <c r="O42" i="12"/>
  <c r="O155" i="12"/>
  <c r="O241" i="12"/>
  <c r="O166" i="12"/>
  <c r="O239" i="12"/>
  <c r="O50" i="12"/>
  <c r="O163" i="12"/>
  <c r="O249" i="12"/>
  <c r="O174" i="12"/>
  <c r="O240" i="12"/>
  <c r="O58" i="12"/>
  <c r="O171" i="12"/>
  <c r="O257" i="12"/>
  <c r="O182" i="12"/>
  <c r="O247" i="12"/>
  <c r="O66" i="12"/>
  <c r="O179" i="12"/>
  <c r="O265" i="12"/>
  <c r="O190" i="12"/>
  <c r="O260" i="12"/>
  <c r="O74" i="12"/>
  <c r="O187" i="12"/>
  <c r="O273" i="12"/>
  <c r="O198" i="12"/>
  <c r="O264" i="12"/>
  <c r="O82" i="12"/>
  <c r="O195" i="12"/>
  <c r="O281" i="12"/>
  <c r="O206" i="12"/>
  <c r="O266" i="12"/>
  <c r="O109" i="12"/>
  <c r="O73" i="12"/>
  <c r="O88" i="12"/>
  <c r="O271" i="12"/>
  <c r="O329" i="12"/>
  <c r="O37" i="12"/>
  <c r="O211" i="12"/>
  <c r="O22" i="12"/>
  <c r="O222" i="12"/>
  <c r="O278" i="12"/>
  <c r="O47" i="12"/>
  <c r="O219" i="12"/>
  <c r="O33" i="12"/>
  <c r="O230" i="12"/>
  <c r="O284" i="12"/>
  <c r="O59" i="12"/>
  <c r="O227" i="12"/>
  <c r="O44" i="12"/>
  <c r="O238" i="12"/>
  <c r="O293" i="12"/>
  <c r="O69" i="12"/>
  <c r="O30" i="12"/>
  <c r="O54" i="12"/>
  <c r="O246" i="12"/>
  <c r="O297" i="12"/>
  <c r="O79" i="12"/>
  <c r="O41" i="12"/>
  <c r="O65" i="12"/>
  <c r="O204" i="12"/>
  <c r="O305" i="12"/>
  <c r="O93" i="12"/>
  <c r="O52" i="12"/>
  <c r="O76" i="12"/>
  <c r="O224" i="12"/>
  <c r="O313" i="12"/>
  <c r="O101" i="12"/>
  <c r="O62" i="12"/>
  <c r="O86" i="12"/>
  <c r="O267" i="12"/>
  <c r="O321" i="12"/>
  <c r="O173" i="12"/>
  <c r="O138" i="12"/>
  <c r="O152" i="12"/>
  <c r="O212" i="12"/>
  <c r="O296" i="12"/>
  <c r="O117" i="12"/>
  <c r="O84" i="12"/>
  <c r="O96" i="12"/>
  <c r="O295" i="12"/>
  <c r="O337" i="12"/>
  <c r="O125" i="12"/>
  <c r="O90" i="12"/>
  <c r="O104" i="12"/>
  <c r="O301" i="12"/>
  <c r="O180" i="12"/>
  <c r="O133" i="12"/>
  <c r="O98" i="12"/>
  <c r="O112" i="12"/>
  <c r="O309" i="12"/>
  <c r="O200" i="12"/>
  <c r="O141" i="12"/>
  <c r="O106" i="12"/>
  <c r="O120" i="12"/>
  <c r="O317" i="12"/>
  <c r="O251" i="12"/>
  <c r="O149" i="12"/>
  <c r="O114" i="12"/>
  <c r="O128" i="12"/>
  <c r="O325" i="12"/>
  <c r="O262" i="12"/>
  <c r="O157" i="12"/>
  <c r="O122" i="12"/>
  <c r="O136" i="12"/>
  <c r="O333" i="12"/>
  <c r="O287" i="12"/>
  <c r="O165" i="12"/>
  <c r="O130" i="12"/>
  <c r="O144" i="12"/>
  <c r="O341" i="12"/>
  <c r="O290" i="12"/>
  <c r="O26" i="12"/>
  <c r="O231" i="12"/>
  <c r="O94" i="12"/>
  <c r="O177" i="12"/>
  <c r="O99" i="12"/>
  <c r="O56" i="12"/>
  <c r="O330" i="12"/>
  <c r="O126" i="12"/>
  <c r="O209" i="12"/>
  <c r="O131" i="12"/>
  <c r="O237" i="12"/>
  <c r="O248" i="12"/>
  <c r="O256" i="12"/>
  <c r="O168" i="12"/>
  <c r="O162" i="12"/>
  <c r="O205" i="12"/>
  <c r="O328" i="12"/>
  <c r="O300" i="12"/>
  <c r="O55" i="12"/>
  <c r="O194" i="12"/>
  <c r="O139" i="12"/>
  <c r="O32" i="12"/>
  <c r="O306" i="12"/>
  <c r="O102" i="12"/>
  <c r="O185" i="12"/>
  <c r="O107" i="12"/>
  <c r="O64" i="12"/>
  <c r="O338" i="12"/>
  <c r="O134" i="12"/>
  <c r="O217" i="12"/>
  <c r="O225" i="12"/>
  <c r="O83" i="12"/>
  <c r="O40" i="12"/>
  <c r="O314" i="12"/>
  <c r="O110" i="12"/>
  <c r="O193" i="12"/>
  <c r="O115" i="12"/>
  <c r="O72" i="12"/>
  <c r="O172" i="12"/>
  <c r="O142" i="12"/>
  <c r="O77" i="12"/>
  <c r="O146" i="12"/>
  <c r="O189" i="12"/>
  <c r="O312" i="12"/>
  <c r="O263" i="12"/>
  <c r="O35" i="12"/>
  <c r="O178" i="12"/>
  <c r="O221" i="12"/>
  <c r="O188" i="12"/>
  <c r="O316" i="12"/>
  <c r="O150" i="12"/>
  <c r="O169" i="12"/>
  <c r="O91" i="12"/>
  <c r="O48" i="12"/>
  <c r="O322" i="12"/>
  <c r="O118" i="12"/>
  <c r="O201" i="12"/>
  <c r="O123" i="12"/>
  <c r="O80" i="12"/>
  <c r="O192" i="12"/>
  <c r="O154" i="12"/>
  <c r="O45" i="12"/>
  <c r="O259" i="12"/>
  <c r="O336" i="12"/>
  <c r="O197" i="12"/>
  <c r="O186" i="12"/>
  <c r="O202" i="12"/>
  <c r="O23" i="12"/>
  <c r="O308" i="12"/>
  <c r="O324" i="12"/>
  <c r="O320" i="12"/>
  <c r="O229" i="12"/>
  <c r="O181" i="12"/>
  <c r="O170" i="12"/>
  <c r="O67" i="12"/>
  <c r="O160" i="12"/>
  <c r="O285" i="12"/>
  <c r="O208" i="12"/>
  <c r="O304" i="12"/>
  <c r="O213" i="12"/>
  <c r="O7" i="12"/>
  <c r="E4" i="12" s="1"/>
  <c r="O40" i="11"/>
  <c r="O114" i="11"/>
  <c r="O241" i="11"/>
  <c r="O38" i="11"/>
  <c r="O87" i="11"/>
  <c r="O276" i="11"/>
  <c r="O321" i="11"/>
  <c r="O88" i="11"/>
  <c r="O109" i="11"/>
  <c r="O227" i="11"/>
  <c r="O230" i="11"/>
  <c r="O72" i="11"/>
  <c r="O160" i="11"/>
  <c r="O181" i="11"/>
  <c r="O143" i="11"/>
  <c r="O107" i="11"/>
  <c r="O66" i="11"/>
  <c r="O83" i="11"/>
  <c r="O101" i="11"/>
  <c r="O226" i="11"/>
  <c r="O195" i="11"/>
  <c r="O64" i="11"/>
  <c r="O152" i="11"/>
  <c r="O173" i="11"/>
  <c r="O341" i="11"/>
  <c r="O313" i="11"/>
  <c r="O163" i="11"/>
  <c r="O224" i="11"/>
  <c r="O245" i="11"/>
  <c r="O219" i="11"/>
  <c r="O187" i="11"/>
  <c r="O98" i="11"/>
  <c r="O296" i="11"/>
  <c r="O39" i="11"/>
  <c r="O332" i="11"/>
  <c r="O334" i="11"/>
  <c r="O82" i="11"/>
  <c r="O52" i="11"/>
  <c r="O108" i="11"/>
  <c r="O282" i="11"/>
  <c r="O26" i="11"/>
  <c r="O65" i="11"/>
  <c r="O272" i="11"/>
  <c r="O293" i="11"/>
  <c r="O314" i="11"/>
  <c r="O268" i="11"/>
  <c r="O50" i="11"/>
  <c r="O28" i="11"/>
  <c r="O84" i="11"/>
  <c r="O257" i="11"/>
  <c r="O243" i="11"/>
  <c r="O129" i="11"/>
  <c r="O37" i="11"/>
  <c r="O156" i="11"/>
  <c r="O80" i="11"/>
  <c r="O42" i="11"/>
  <c r="O336" i="11"/>
  <c r="O79" i="11"/>
  <c r="O211" i="11"/>
  <c r="O242" i="11"/>
  <c r="O121" i="11"/>
  <c r="O29" i="11"/>
  <c r="O148" i="11"/>
  <c r="O329" i="11"/>
  <c r="O306" i="11"/>
  <c r="O193" i="11"/>
  <c r="O102" i="11"/>
  <c r="O220" i="11"/>
  <c r="O203" i="11"/>
  <c r="O234" i="11"/>
  <c r="O43" i="11"/>
  <c r="O62" i="11"/>
  <c r="O111" i="11"/>
  <c r="O307" i="11"/>
  <c r="O333" i="11"/>
  <c r="O112" i="11"/>
  <c r="O133" i="11"/>
  <c r="O273" i="11"/>
  <c r="O147" i="11"/>
  <c r="O21" i="11"/>
  <c r="O326" i="11"/>
  <c r="O185" i="11"/>
  <c r="O212" i="11"/>
  <c r="O207" i="11"/>
  <c r="O54" i="11"/>
  <c r="O335" i="11"/>
  <c r="O91" i="11"/>
  <c r="O44" i="11"/>
  <c r="O228" i="11"/>
  <c r="O322" i="11"/>
  <c r="O145" i="11"/>
  <c r="O70" i="11"/>
  <c r="O284" i="11"/>
  <c r="O337" i="11"/>
  <c r="O89" i="11"/>
  <c r="O60" i="11"/>
  <c r="O116" i="11"/>
  <c r="O286" i="11"/>
  <c r="O281" i="11"/>
  <c r="O161" i="11"/>
  <c r="O69" i="11"/>
  <c r="O188" i="11"/>
  <c r="O167" i="11"/>
  <c r="O154" i="11"/>
  <c r="O233" i="11"/>
  <c r="O30" i="11"/>
  <c r="O260" i="11"/>
  <c r="O49" i="11"/>
  <c r="O86" i="11"/>
  <c r="O174" i="11"/>
  <c r="O27" i="11"/>
  <c r="O95" i="11"/>
  <c r="O327" i="11"/>
  <c r="O117" i="11"/>
  <c r="O301" i="11"/>
  <c r="O179" i="11"/>
  <c r="O45" i="11"/>
  <c r="O262" i="11"/>
  <c r="O222" i="11"/>
  <c r="O209" i="11"/>
  <c r="O197" i="11"/>
  <c r="O340" i="11"/>
  <c r="O270" i="11"/>
  <c r="O153" i="11"/>
  <c r="O61" i="11"/>
  <c r="O180" i="11"/>
  <c r="O142" i="11"/>
  <c r="O151" i="11"/>
  <c r="O225" i="11"/>
  <c r="O22" i="11"/>
  <c r="O252" i="11"/>
  <c r="O250" i="11"/>
  <c r="O292" i="11"/>
  <c r="O75" i="11"/>
  <c r="O93" i="11"/>
  <c r="O199" i="11"/>
  <c r="O56" i="11"/>
  <c r="O165" i="11"/>
  <c r="O310" i="11"/>
  <c r="O216" i="11"/>
  <c r="O218" i="11"/>
  <c r="O90" i="11"/>
  <c r="O31" i="11"/>
  <c r="O231" i="11"/>
  <c r="O74" i="11"/>
  <c r="O110" i="11"/>
  <c r="O146" i="11"/>
  <c r="O266" i="11"/>
  <c r="O51" i="11"/>
  <c r="O261" i="11"/>
  <c r="O138" i="11"/>
  <c r="O324" i="11"/>
  <c r="O217" i="11"/>
  <c r="O126" i="11"/>
  <c r="O244" i="11"/>
  <c r="O246" i="11"/>
  <c r="O279" i="11"/>
  <c r="O67" i="11"/>
  <c r="O85" i="11"/>
  <c r="O198" i="11"/>
  <c r="O135" i="11"/>
  <c r="O48" i="11"/>
  <c r="O136" i="11"/>
  <c r="O157" i="11"/>
  <c r="O294" i="11"/>
  <c r="O291" i="11"/>
  <c r="O139" i="11"/>
  <c r="O229" i="11"/>
  <c r="O166" i="11"/>
  <c r="O280" i="11"/>
  <c r="O317" i="11"/>
  <c r="O58" i="11"/>
  <c r="O92" i="11"/>
  <c r="O319" i="11"/>
  <c r="O137" i="11"/>
  <c r="O125" i="11"/>
  <c r="O271" i="11"/>
  <c r="O315" i="11"/>
  <c r="O176" i="11"/>
  <c r="O47" i="11"/>
  <c r="O239" i="11"/>
  <c r="O259" i="11"/>
  <c r="O59" i="11"/>
  <c r="O78" i="11"/>
  <c r="O127" i="11"/>
  <c r="O338" i="11"/>
  <c r="O32" i="11"/>
  <c r="O128" i="11"/>
  <c r="O149" i="11"/>
  <c r="O290" i="11"/>
  <c r="O289" i="11"/>
  <c r="O131" i="11"/>
  <c r="O200" i="11"/>
  <c r="O221" i="11"/>
  <c r="O190" i="11"/>
  <c r="O162" i="11"/>
  <c r="O113" i="11"/>
  <c r="O140" i="11"/>
  <c r="O303" i="11"/>
  <c r="O94" i="11"/>
  <c r="O202" i="11"/>
  <c r="O35" i="11"/>
  <c r="O103" i="11"/>
  <c r="O300" i="11"/>
  <c r="O201" i="11"/>
  <c r="O189" i="11"/>
  <c r="O267" i="11"/>
  <c r="O235" i="11"/>
  <c r="O240" i="11"/>
  <c r="O172" i="11"/>
  <c r="O316" i="11"/>
  <c r="O24" i="11"/>
  <c r="O120" i="11"/>
  <c r="O141" i="11"/>
  <c r="O275" i="11"/>
  <c r="O278" i="11"/>
  <c r="O123" i="11"/>
  <c r="O192" i="11"/>
  <c r="O213" i="11"/>
  <c r="O178" i="11"/>
  <c r="O159" i="11"/>
  <c r="O57" i="11"/>
  <c r="O264" i="11"/>
  <c r="O285" i="11"/>
  <c r="O177" i="11"/>
  <c r="O204" i="11"/>
  <c r="O206" i="11"/>
  <c r="O46" i="11"/>
  <c r="O295" i="11"/>
  <c r="O96" i="11"/>
  <c r="O249" i="11"/>
  <c r="O255" i="11"/>
  <c r="O104" i="11"/>
  <c r="O253" i="11"/>
  <c r="O339" i="11"/>
  <c r="O99" i="11"/>
  <c r="O304" i="11"/>
  <c r="O236" i="11"/>
  <c r="O274" i="11"/>
  <c r="O115" i="11"/>
  <c r="O184" i="11"/>
  <c r="O205" i="11"/>
  <c r="O175" i="11"/>
  <c r="O331" i="11"/>
  <c r="O41" i="11"/>
  <c r="O256" i="11"/>
  <c r="O277" i="11"/>
  <c r="O305" i="11"/>
  <c r="O254" i="11"/>
  <c r="O34" i="11"/>
  <c r="O328" i="11"/>
  <c r="O71" i="11"/>
  <c r="O171" i="11"/>
  <c r="O144" i="11"/>
  <c r="O308" i="11"/>
  <c r="O155" i="11"/>
  <c r="O237" i="11"/>
  <c r="O186" i="11"/>
  <c r="O288" i="11"/>
  <c r="O323" i="11"/>
  <c r="O309" i="11"/>
  <c r="O168" i="11"/>
  <c r="O100" i="11"/>
  <c r="O238" i="11"/>
  <c r="O25" i="11"/>
  <c r="O53" i="11"/>
  <c r="O119" i="11"/>
  <c r="O325" i="11"/>
  <c r="O33" i="11"/>
  <c r="O248" i="11"/>
  <c r="O269" i="11"/>
  <c r="O302" i="11"/>
  <c r="O251" i="11"/>
  <c r="O130" i="11"/>
  <c r="O320" i="11"/>
  <c r="O63" i="11"/>
  <c r="O183" i="11"/>
  <c r="O214" i="11"/>
  <c r="O105" i="11"/>
  <c r="O76" i="11"/>
  <c r="O132" i="11"/>
  <c r="O299" i="11"/>
  <c r="O298" i="11"/>
  <c r="O73" i="11"/>
  <c r="O208" i="11"/>
  <c r="O191" i="11"/>
  <c r="O81" i="11"/>
  <c r="O23" i="11"/>
  <c r="O287" i="11"/>
  <c r="O36" i="11"/>
  <c r="O265" i="11"/>
  <c r="O330" i="11"/>
  <c r="O232" i="11"/>
  <c r="O164" i="11"/>
  <c r="O247" i="11"/>
  <c r="O106" i="11"/>
  <c r="O118" i="11"/>
  <c r="O150" i="11"/>
  <c r="O223" i="11"/>
  <c r="O122" i="11"/>
  <c r="O312" i="11"/>
  <c r="O55" i="11"/>
  <c r="O182" i="11"/>
  <c r="O134" i="11"/>
  <c r="O97" i="11"/>
  <c r="O68" i="11"/>
  <c r="O124" i="11"/>
  <c r="O297" i="11"/>
  <c r="O283" i="11"/>
  <c r="O169" i="11"/>
  <c r="O77" i="11"/>
  <c r="O196" i="11"/>
  <c r="O170" i="11"/>
  <c r="O158" i="11"/>
  <c r="O311" i="11"/>
  <c r="O210" i="11"/>
  <c r="O263" i="11"/>
  <c r="O194" i="11"/>
  <c r="O258" i="11"/>
  <c r="O215" i="11"/>
  <c r="O318" i="11"/>
  <c r="O7" i="11"/>
  <c r="E4" i="11" s="1"/>
  <c r="P48" i="11"/>
  <c r="P26" i="11"/>
  <c r="P90" i="11"/>
  <c r="P60" i="11"/>
  <c r="P117" i="11"/>
  <c r="P323" i="11"/>
  <c r="P56" i="11"/>
  <c r="P67" i="11"/>
  <c r="P86" i="11"/>
  <c r="P235" i="11"/>
  <c r="P293" i="11"/>
  <c r="P64" i="11"/>
  <c r="P75" i="11"/>
  <c r="P94" i="11"/>
  <c r="P256" i="11"/>
  <c r="P295" i="11"/>
  <c r="P72" i="11"/>
  <c r="P83" i="11"/>
  <c r="P102" i="11"/>
  <c r="P259" i="11"/>
  <c r="P301" i="11"/>
  <c r="P80" i="11"/>
  <c r="P89" i="11"/>
  <c r="P110" i="11"/>
  <c r="P277" i="11"/>
  <c r="P304" i="11"/>
  <c r="P24" i="11"/>
  <c r="P35" i="11"/>
  <c r="P54" i="11"/>
  <c r="P176" i="11"/>
  <c r="P239" i="11"/>
  <c r="P156" i="11"/>
  <c r="P169" i="11"/>
  <c r="P190" i="11"/>
  <c r="P192" i="11"/>
  <c r="P135" i="11"/>
  <c r="P164" i="11"/>
  <c r="P177" i="11"/>
  <c r="P198" i="11"/>
  <c r="P199" i="11"/>
  <c r="P163" i="11"/>
  <c r="P243" i="11"/>
  <c r="P154" i="11"/>
  <c r="P61" i="11"/>
  <c r="P181" i="11"/>
  <c r="P240" i="11"/>
  <c r="P116" i="11"/>
  <c r="P129" i="11"/>
  <c r="P150" i="11"/>
  <c r="P330" i="11"/>
  <c r="P96" i="11"/>
  <c r="P124" i="11"/>
  <c r="P137" i="11"/>
  <c r="P158" i="11"/>
  <c r="P333" i="11"/>
  <c r="P104" i="11"/>
  <c r="P132" i="11"/>
  <c r="P145" i="11"/>
  <c r="P166" i="11"/>
  <c r="P336" i="11"/>
  <c r="P112" i="11"/>
  <c r="P140" i="11"/>
  <c r="P153" i="11"/>
  <c r="P174" i="11"/>
  <c r="P147" i="11"/>
  <c r="P120" i="11"/>
  <c r="P84" i="11"/>
  <c r="P97" i="11"/>
  <c r="P118" i="11"/>
  <c r="P279" i="11"/>
  <c r="P307" i="11"/>
  <c r="P57" i="11"/>
  <c r="P233" i="11"/>
  <c r="P254" i="11"/>
  <c r="P308" i="11"/>
  <c r="P274" i="11"/>
  <c r="P65" i="11"/>
  <c r="P241" i="11"/>
  <c r="P262" i="11"/>
  <c r="P341" i="11"/>
  <c r="P291" i="11"/>
  <c r="P283" i="11"/>
  <c r="P218" i="11"/>
  <c r="P127" i="11"/>
  <c r="P245" i="11"/>
  <c r="P160" i="11"/>
  <c r="P180" i="11"/>
  <c r="P193" i="11"/>
  <c r="P214" i="11"/>
  <c r="P227" i="11"/>
  <c r="P195" i="11"/>
  <c r="P25" i="11"/>
  <c r="P201" i="11"/>
  <c r="P222" i="11"/>
  <c r="P260" i="11"/>
  <c r="P224" i="11"/>
  <c r="P33" i="11"/>
  <c r="P209" i="11"/>
  <c r="P230" i="11"/>
  <c r="P275" i="11"/>
  <c r="P231" i="11"/>
  <c r="P41" i="11"/>
  <c r="P217" i="11"/>
  <c r="P238" i="11"/>
  <c r="P288" i="11"/>
  <c r="P247" i="11"/>
  <c r="P148" i="11"/>
  <c r="P161" i="11"/>
  <c r="P182" i="11"/>
  <c r="P179" i="11"/>
  <c r="P128" i="11"/>
  <c r="P123" i="11"/>
  <c r="P297" i="11"/>
  <c r="P39" i="11"/>
  <c r="P212" i="11"/>
  <c r="P152" i="11"/>
  <c r="P131" i="11"/>
  <c r="P305" i="11"/>
  <c r="P47" i="11"/>
  <c r="P219" i="11"/>
  <c r="P159" i="11"/>
  <c r="P303" i="11"/>
  <c r="P59" i="11"/>
  <c r="P78" i="11"/>
  <c r="P228" i="11"/>
  <c r="P276" i="11"/>
  <c r="P81" i="11"/>
  <c r="P257" i="11"/>
  <c r="P278" i="11"/>
  <c r="P143" i="11"/>
  <c r="P319" i="11"/>
  <c r="P91" i="11"/>
  <c r="P265" i="11"/>
  <c r="P286" i="11"/>
  <c r="P168" i="11"/>
  <c r="P322" i="11"/>
  <c r="P99" i="11"/>
  <c r="P273" i="11"/>
  <c r="P294" i="11"/>
  <c r="P175" i="11"/>
  <c r="P325" i="11"/>
  <c r="P107" i="11"/>
  <c r="P281" i="11"/>
  <c r="P23" i="11"/>
  <c r="P184" i="11"/>
  <c r="P328" i="11"/>
  <c r="P49" i="11"/>
  <c r="P225" i="11"/>
  <c r="P246" i="11"/>
  <c r="P290" i="11"/>
  <c r="P272" i="11"/>
  <c r="P74" i="11"/>
  <c r="P44" i="11"/>
  <c r="P101" i="11"/>
  <c r="P317" i="11"/>
  <c r="P258" i="11"/>
  <c r="P82" i="11"/>
  <c r="P52" i="11"/>
  <c r="P109" i="11"/>
  <c r="P320" i="11"/>
  <c r="P268" i="11"/>
  <c r="P324" i="11"/>
  <c r="P121" i="11"/>
  <c r="P142" i="11"/>
  <c r="P327" i="11"/>
  <c r="P88" i="11"/>
  <c r="P34" i="11"/>
  <c r="P321" i="11"/>
  <c r="P63" i="11"/>
  <c r="P271" i="11"/>
  <c r="P216" i="11"/>
  <c r="P42" i="11"/>
  <c r="P329" i="11"/>
  <c r="P71" i="11"/>
  <c r="P284" i="11"/>
  <c r="P223" i="11"/>
  <c r="P50" i="11"/>
  <c r="P337" i="11"/>
  <c r="P79" i="11"/>
  <c r="P302" i="11"/>
  <c r="P244" i="11"/>
  <c r="P58" i="11"/>
  <c r="P28" i="11"/>
  <c r="P85" i="11"/>
  <c r="P311" i="11"/>
  <c r="P248" i="11"/>
  <c r="P115" i="11"/>
  <c r="P289" i="11"/>
  <c r="P31" i="11"/>
  <c r="P191" i="11"/>
  <c r="P331" i="11"/>
  <c r="P138" i="11"/>
  <c r="P45" i="11"/>
  <c r="P165" i="11"/>
  <c r="P204" i="11"/>
  <c r="P215" i="11"/>
  <c r="P146" i="11"/>
  <c r="P53" i="11"/>
  <c r="P173" i="11"/>
  <c r="P211" i="11"/>
  <c r="P236" i="11"/>
  <c r="P108" i="11"/>
  <c r="P185" i="11"/>
  <c r="P206" i="11"/>
  <c r="P220" i="11"/>
  <c r="P188" i="11"/>
  <c r="P98" i="11"/>
  <c r="P68" i="11"/>
  <c r="P125" i="11"/>
  <c r="P332" i="11"/>
  <c r="P287" i="11"/>
  <c r="P106" i="11"/>
  <c r="P76" i="11"/>
  <c r="P133" i="11"/>
  <c r="P340" i="11"/>
  <c r="P300" i="11"/>
  <c r="P114" i="11"/>
  <c r="P21" i="11"/>
  <c r="P141" i="11"/>
  <c r="P139" i="11"/>
  <c r="P334" i="11"/>
  <c r="P122" i="11"/>
  <c r="P29" i="11"/>
  <c r="P149" i="11"/>
  <c r="P171" i="11"/>
  <c r="P155" i="11"/>
  <c r="P66" i="11"/>
  <c r="P36" i="11"/>
  <c r="P93" i="11"/>
  <c r="P314" i="11"/>
  <c r="P251" i="11"/>
  <c r="P202" i="11"/>
  <c r="P111" i="11"/>
  <c r="P229" i="11"/>
  <c r="P335" i="11"/>
  <c r="P296" i="11"/>
  <c r="P210" i="11"/>
  <c r="P119" i="11"/>
  <c r="P237" i="11"/>
  <c r="P339" i="11"/>
  <c r="P298" i="11"/>
  <c r="P172" i="11"/>
  <c r="P249" i="11"/>
  <c r="P270" i="11"/>
  <c r="P136" i="11"/>
  <c r="P310" i="11"/>
  <c r="P162" i="11"/>
  <c r="P69" i="11"/>
  <c r="P189" i="11"/>
  <c r="P267" i="11"/>
  <c r="P252" i="11"/>
  <c r="P170" i="11"/>
  <c r="P77" i="11"/>
  <c r="P197" i="11"/>
  <c r="P280" i="11"/>
  <c r="P255" i="11"/>
  <c r="P178" i="11"/>
  <c r="P87" i="11"/>
  <c r="P205" i="11"/>
  <c r="P282" i="11"/>
  <c r="P264" i="11"/>
  <c r="P186" i="11"/>
  <c r="P95" i="11"/>
  <c r="P213" i="11"/>
  <c r="P299" i="11"/>
  <c r="P266" i="11"/>
  <c r="P130" i="11"/>
  <c r="P37" i="11"/>
  <c r="P157" i="11"/>
  <c r="P183" i="11"/>
  <c r="P32" i="11"/>
  <c r="P43" i="11"/>
  <c r="P62" i="11"/>
  <c r="P200" i="11"/>
  <c r="P250" i="11"/>
  <c r="P40" i="11"/>
  <c r="P51" i="11"/>
  <c r="P70" i="11"/>
  <c r="P207" i="11"/>
  <c r="P263" i="11"/>
  <c r="P285" i="11"/>
  <c r="P73" i="11"/>
  <c r="P313" i="11"/>
  <c r="P55" i="11"/>
  <c r="P269" i="11"/>
  <c r="P187" i="11"/>
  <c r="P226" i="11"/>
  <c r="P22" i="11"/>
  <c r="P253" i="11"/>
  <c r="P167" i="11"/>
  <c r="P306" i="11"/>
  <c r="P234" i="11"/>
  <c r="P30" i="11"/>
  <c r="P261" i="11"/>
  <c r="P196" i="11"/>
  <c r="P309" i="11"/>
  <c r="P242" i="11"/>
  <c r="P38" i="11"/>
  <c r="P144" i="11"/>
  <c r="P203" i="11"/>
  <c r="P312" i="11"/>
  <c r="P27" i="11"/>
  <c r="P46" i="11"/>
  <c r="P151" i="11"/>
  <c r="P232" i="11"/>
  <c r="P315" i="11"/>
  <c r="P194" i="11"/>
  <c r="P103" i="11"/>
  <c r="P221" i="11"/>
  <c r="P326" i="11"/>
  <c r="P92" i="11"/>
  <c r="P105" i="11"/>
  <c r="P126" i="11"/>
  <c r="P292" i="11"/>
  <c r="P316" i="11"/>
  <c r="P100" i="11"/>
  <c r="P113" i="11"/>
  <c r="P134" i="11"/>
  <c r="P318" i="11"/>
  <c r="P338" i="11"/>
  <c r="P208" i="11"/>
  <c r="Q57" i="11"/>
  <c r="Q226" i="11"/>
  <c r="Q26" i="11"/>
  <c r="Q33" i="11"/>
  <c r="Q202" i="11"/>
  <c r="Q116" i="11"/>
  <c r="Q290" i="11"/>
  <c r="Q56" i="11"/>
  <c r="Q92" i="11"/>
  <c r="Q266" i="11"/>
  <c r="Q59" i="11"/>
  <c r="Q183" i="11"/>
  <c r="Q250" i="11"/>
  <c r="Q47" i="11"/>
  <c r="Q137" i="11"/>
  <c r="Q307" i="11"/>
  <c r="Q227" i="11"/>
  <c r="Q143" i="11"/>
  <c r="Q194" i="11"/>
  <c r="Q66" i="11"/>
  <c r="Q44" i="11"/>
  <c r="Q117" i="11"/>
  <c r="Q42" i="11"/>
  <c r="Q330" i="11"/>
  <c r="Q146" i="11"/>
  <c r="Q72" i="11"/>
  <c r="Q28" i="11"/>
  <c r="Q110" i="11"/>
  <c r="Q288" i="11"/>
  <c r="Q225" i="11"/>
  <c r="Q90" i="11"/>
  <c r="Q207" i="11"/>
  <c r="Q282" i="11"/>
  <c r="Q195" i="11"/>
  <c r="Q48" i="11"/>
  <c r="Q84" i="11"/>
  <c r="Q171" i="11"/>
  <c r="Q24" i="11"/>
  <c r="Q35" i="11"/>
  <c r="Q109" i="11"/>
  <c r="Q34" i="11"/>
  <c r="Q235" i="11"/>
  <c r="Q157" i="11"/>
  <c r="Q29" i="11"/>
  <c r="Q139" i="11"/>
  <c r="Q70" i="11"/>
  <c r="Q236" i="11"/>
  <c r="Q302" i="11"/>
  <c r="Q80" i="11"/>
  <c r="Q36" i="11"/>
  <c r="Q82" i="11"/>
  <c r="Q30" i="11"/>
  <c r="Q85" i="11"/>
  <c r="Q98" i="11"/>
  <c r="Q173" i="11"/>
  <c r="Q64" i="11"/>
  <c r="Q75" i="11"/>
  <c r="Q124" i="11"/>
  <c r="Q104" i="11"/>
  <c r="Q219" i="11"/>
  <c r="Q135" i="11"/>
  <c r="Q315" i="11"/>
  <c r="Q161" i="11"/>
  <c r="Q49" i="11"/>
  <c r="Q61" i="11"/>
  <c r="Q163" i="11"/>
  <c r="Q107" i="11"/>
  <c r="Q54" i="11"/>
  <c r="Q199" i="11"/>
  <c r="Q326" i="11"/>
  <c r="Q128" i="11"/>
  <c r="Q95" i="11"/>
  <c r="Q283" i="11"/>
  <c r="Q320" i="11"/>
  <c r="Q40" i="11"/>
  <c r="Q55" i="11"/>
  <c r="Q185" i="11"/>
  <c r="Q74" i="11"/>
  <c r="Q150" i="11"/>
  <c r="Q317" i="11"/>
  <c r="Q43" i="11"/>
  <c r="Q246" i="11"/>
  <c r="Q280" i="11"/>
  <c r="Q218" i="11"/>
  <c r="Q303" i="11"/>
  <c r="Q276" i="11"/>
  <c r="Q37" i="11"/>
  <c r="Q228" i="11"/>
  <c r="Q197" i="11"/>
  <c r="Q87" i="11"/>
  <c r="Q327" i="11"/>
  <c r="Q152" i="11"/>
  <c r="Q231" i="11"/>
  <c r="Q305" i="11"/>
  <c r="Q300" i="11"/>
  <c r="Q39" i="11"/>
  <c r="Q184" i="11"/>
  <c r="Q149" i="11"/>
  <c r="Q138" i="11"/>
  <c r="Q119" i="11"/>
  <c r="Q263" i="11"/>
  <c r="Q233" i="11"/>
  <c r="Q78" i="11"/>
  <c r="Q159" i="11"/>
  <c r="Q140" i="11"/>
  <c r="Q240" i="11"/>
  <c r="Q132" i="11"/>
  <c r="Q142" i="11"/>
  <c r="Q311" i="11"/>
  <c r="Q243" i="11"/>
  <c r="Q230" i="11"/>
  <c r="Q267" i="11"/>
  <c r="Q210" i="11"/>
  <c r="Q296" i="11"/>
  <c r="Q261" i="11"/>
  <c r="Q76" i="11"/>
  <c r="Q200" i="11"/>
  <c r="Q188" i="11"/>
  <c r="Q62" i="11"/>
  <c r="Q318" i="11"/>
  <c r="Q148" i="11"/>
  <c r="Q215" i="11"/>
  <c r="Q275" i="11"/>
  <c r="Q285" i="11"/>
  <c r="Q31" i="11"/>
  <c r="Q168" i="11"/>
  <c r="Q108" i="11"/>
  <c r="Q126" i="11"/>
  <c r="Q297" i="11"/>
  <c r="Q131" i="11"/>
  <c r="Q21" i="11"/>
  <c r="Q41" i="11"/>
  <c r="Q174" i="11"/>
  <c r="Q337" i="11"/>
  <c r="Q101" i="11"/>
  <c r="Q223" i="11"/>
  <c r="Q245" i="11"/>
  <c r="Q156" i="11"/>
  <c r="Q211" i="11"/>
  <c r="Q222" i="11"/>
  <c r="Q241" i="11"/>
  <c r="Q186" i="11"/>
  <c r="Q264" i="11"/>
  <c r="Q232" i="11"/>
  <c r="Q68" i="11"/>
  <c r="Q176" i="11"/>
  <c r="Q153" i="11"/>
  <c r="Q46" i="11"/>
  <c r="Q292" i="11"/>
  <c r="Q331" i="11"/>
  <c r="Q191" i="11"/>
  <c r="Q260" i="11"/>
  <c r="Q281" i="11"/>
  <c r="Q23" i="11"/>
  <c r="Q136" i="11"/>
  <c r="Q100" i="11"/>
  <c r="Q118" i="11"/>
  <c r="Q286" i="11"/>
  <c r="Q187" i="11"/>
  <c r="Q214" i="11"/>
  <c r="Q213" i="11"/>
  <c r="Q45" i="11"/>
  <c r="Q115" i="11"/>
  <c r="Q83" i="11"/>
  <c r="Q201" i="11"/>
  <c r="Q58" i="11"/>
  <c r="Q27" i="11"/>
  <c r="Q71" i="11"/>
  <c r="Q193" i="11"/>
  <c r="Q338" i="11"/>
  <c r="Q322" i="11"/>
  <c r="Q144" i="11"/>
  <c r="Q313" i="11"/>
  <c r="Q22" i="11"/>
  <c r="Q262" i="11"/>
  <c r="Q325" i="11"/>
  <c r="Q167" i="11"/>
  <c r="Q220" i="11"/>
  <c r="Q251" i="11"/>
  <c r="Q279" i="11"/>
  <c r="Q113" i="11"/>
  <c r="Q165" i="11"/>
  <c r="Q94" i="11"/>
  <c r="Q269" i="11"/>
  <c r="Q155" i="11"/>
  <c r="Q190" i="11"/>
  <c r="Q340" i="11"/>
  <c r="Q122" i="11"/>
  <c r="Q208" i="11"/>
  <c r="Q160" i="11"/>
  <c r="Q306" i="11"/>
  <c r="Q324" i="11"/>
  <c r="Q304" i="11"/>
  <c r="Q81" i="11"/>
  <c r="Q203" i="11"/>
  <c r="Q170" i="11"/>
  <c r="Q273" i="11"/>
  <c r="Q147" i="11"/>
  <c r="Q114" i="11"/>
  <c r="Q134" i="11"/>
  <c r="Q341" i="11"/>
  <c r="Q310" i="11"/>
  <c r="Q112" i="11"/>
  <c r="Q259" i="11"/>
  <c r="Q319" i="11"/>
  <c r="Q151" i="11"/>
  <c r="Q192" i="11"/>
  <c r="Q244" i="11"/>
  <c r="Q271" i="11"/>
  <c r="Q105" i="11"/>
  <c r="Q141" i="11"/>
  <c r="Q86" i="11"/>
  <c r="Q257" i="11"/>
  <c r="Q123" i="11"/>
  <c r="Q182" i="11"/>
  <c r="Q332" i="11"/>
  <c r="Q106" i="11"/>
  <c r="Q181" i="11"/>
  <c r="Q339" i="11"/>
  <c r="Q298" i="11"/>
  <c r="Q321" i="11"/>
  <c r="Q301" i="11"/>
  <c r="Q96" i="11"/>
  <c r="Q256" i="11"/>
  <c r="Q291" i="11"/>
  <c r="Q25" i="11"/>
  <c r="Q234" i="11"/>
  <c r="Q53" i="11"/>
  <c r="Q121" i="11"/>
  <c r="Q178" i="11"/>
  <c r="Q60" i="11"/>
  <c r="Q198" i="11"/>
  <c r="Q164" i="11"/>
  <c r="Q180" i="11"/>
  <c r="Q127" i="11"/>
  <c r="Q169" i="11"/>
  <c r="Q217" i="11"/>
  <c r="Q255" i="11"/>
  <c r="Q97" i="11"/>
  <c r="Q133" i="11"/>
  <c r="Q79" i="11"/>
  <c r="Q253" i="11"/>
  <c r="Q99" i="11"/>
  <c r="Q166" i="11"/>
  <c r="Q329" i="11"/>
  <c r="Q67" i="11"/>
  <c r="Q177" i="11"/>
  <c r="Q335" i="11"/>
  <c r="Q274" i="11"/>
  <c r="Q312" i="11"/>
  <c r="Q293" i="11"/>
  <c r="Q88" i="11"/>
  <c r="Q249" i="11"/>
  <c r="Q272" i="11"/>
  <c r="Q111" i="11"/>
  <c r="Q336" i="11"/>
  <c r="Q216" i="11"/>
  <c r="Q125" i="11"/>
  <c r="Q258" i="11"/>
  <c r="Q270" i="11"/>
  <c r="Q63" i="11"/>
  <c r="Q323" i="11"/>
  <c r="Q242" i="11"/>
  <c r="Q237" i="11"/>
  <c r="Q189" i="11"/>
  <c r="Q32" i="11"/>
  <c r="Q73" i="11"/>
  <c r="Q154" i="11"/>
  <c r="Q172" i="11"/>
  <c r="Q328" i="11"/>
  <c r="Q295" i="11"/>
  <c r="Q284" i="11"/>
  <c r="Q130" i="11"/>
  <c r="Q314" i="11"/>
  <c r="Q77" i="11"/>
  <c r="Q247" i="11"/>
  <c r="Q212" i="11"/>
  <c r="Q51" i="11"/>
  <c r="Q309" i="11"/>
  <c r="Q224" i="11"/>
  <c r="Q239" i="11"/>
  <c r="Q50" i="11"/>
  <c r="Q287" i="11"/>
  <c r="Q252" i="11"/>
  <c r="Q316" i="11"/>
  <c r="Q175" i="11"/>
  <c r="Q129" i="11"/>
  <c r="Q179" i="11"/>
  <c r="Q209" i="11"/>
  <c r="Q120" i="11"/>
  <c r="Q145" i="11"/>
  <c r="Q89" i="11"/>
  <c r="Q91" i="11"/>
  <c r="Q254" i="11"/>
  <c r="Q289" i="11"/>
  <c r="Q103" i="11"/>
  <c r="Q308" i="11"/>
  <c r="Q238" i="11"/>
  <c r="Q294" i="11"/>
  <c r="Q205" i="11"/>
  <c r="Q38" i="11"/>
  <c r="Q229" i="11"/>
  <c r="Q65" i="11"/>
  <c r="Q206" i="11"/>
  <c r="Q196" i="11"/>
  <c r="Q221" i="11"/>
  <c r="Q265" i="11"/>
  <c r="Q93" i="11"/>
  <c r="Q158" i="11"/>
  <c r="Q299" i="11"/>
  <c r="Q69" i="11"/>
  <c r="Q333" i="11"/>
  <c r="Q334" i="11"/>
  <c r="Q162" i="11"/>
  <c r="Q248" i="11"/>
  <c r="Q278" i="11"/>
  <c r="Q52" i="11"/>
  <c r="Q277" i="11"/>
  <c r="Q268" i="11"/>
  <c r="Q102" i="11"/>
  <c r="Q204" i="11"/>
  <c r="Q151" i="12"/>
  <c r="Q92" i="12"/>
  <c r="Q114" i="12"/>
  <c r="Q110" i="12"/>
  <c r="Q44" i="12"/>
  <c r="Q139" i="12"/>
  <c r="Q22" i="12"/>
  <c r="Q325" i="12"/>
  <c r="Q222" i="12"/>
  <c r="Q53" i="12"/>
  <c r="Q147" i="12"/>
  <c r="Q119" i="12"/>
  <c r="Q191" i="12"/>
  <c r="Q132" i="12"/>
  <c r="Q154" i="12"/>
  <c r="Q303" i="12"/>
  <c r="Q266" i="12"/>
  <c r="Q199" i="12"/>
  <c r="Q140" i="12"/>
  <c r="Q162" i="12"/>
  <c r="Q311" i="12"/>
  <c r="Q268" i="12"/>
  <c r="Q207" i="12"/>
  <c r="Q148" i="12"/>
  <c r="Q170" i="12"/>
  <c r="Q319" i="12"/>
  <c r="Q270" i="12"/>
  <c r="Q30" i="12"/>
  <c r="Q314" i="12"/>
  <c r="Q232" i="12"/>
  <c r="Q217" i="12"/>
  <c r="Q337" i="12"/>
  <c r="Q265" i="12"/>
  <c r="Q56" i="12"/>
  <c r="Q54" i="12"/>
  <c r="Q341" i="12"/>
  <c r="Q322" i="12"/>
  <c r="Q284" i="12"/>
  <c r="Q305" i="12"/>
  <c r="Q272" i="12"/>
  <c r="Q215" i="12"/>
  <c r="Q156" i="12"/>
  <c r="Q21" i="12"/>
  <c r="Q35" i="12"/>
  <c r="Q117" i="12"/>
  <c r="Q203" i="12"/>
  <c r="Q88" i="12"/>
  <c r="Q285" i="12"/>
  <c r="Q43" i="12"/>
  <c r="Q125" i="12"/>
  <c r="Q211" i="12"/>
  <c r="Q183" i="12"/>
  <c r="Q255" i="12"/>
  <c r="Q196" i="12"/>
  <c r="Q66" i="12"/>
  <c r="Q246" i="12"/>
  <c r="Q330" i="12"/>
  <c r="Q263" i="12"/>
  <c r="Q204" i="12"/>
  <c r="Q76" i="12"/>
  <c r="Q249" i="12"/>
  <c r="Q338" i="12"/>
  <c r="Q24" i="12"/>
  <c r="Q220" i="12"/>
  <c r="Q27" i="12"/>
  <c r="Q32" i="12"/>
  <c r="Q181" i="12"/>
  <c r="Q267" i="12"/>
  <c r="Q152" i="12"/>
  <c r="Q226" i="12"/>
  <c r="Q41" i="12"/>
  <c r="Q189" i="12"/>
  <c r="Q275" i="12"/>
  <c r="Q247" i="12"/>
  <c r="Q70" i="12"/>
  <c r="Q28" i="12"/>
  <c r="Q129" i="12"/>
  <c r="Q292" i="12"/>
  <c r="Q264" i="12"/>
  <c r="Q79" i="12"/>
  <c r="Q37" i="12"/>
  <c r="Q137" i="12"/>
  <c r="Q302" i="12"/>
  <c r="Q278" i="12"/>
  <c r="Q94" i="12"/>
  <c r="Q46" i="12"/>
  <c r="Q145" i="12"/>
  <c r="Q310" i="12"/>
  <c r="Q281" i="12"/>
  <c r="Q96" i="12"/>
  <c r="Q133" i="12"/>
  <c r="Q210" i="12"/>
  <c r="Q245" i="12"/>
  <c r="Q252" i="12"/>
  <c r="Q198" i="12"/>
  <c r="Q31" i="12"/>
  <c r="Q84" i="12"/>
  <c r="Q102" i="12"/>
  <c r="Q55" i="12"/>
  <c r="Q23" i="12"/>
  <c r="Q103" i="12"/>
  <c r="Q36" i="12"/>
  <c r="Q65" i="12"/>
  <c r="Q216" i="12"/>
  <c r="Q299" i="12"/>
  <c r="Q111" i="12"/>
  <c r="Q45" i="12"/>
  <c r="Q74" i="12"/>
  <c r="Q61" i="12"/>
  <c r="Q142" i="12"/>
  <c r="Q99" i="12"/>
  <c r="Q193" i="12"/>
  <c r="Q230" i="12"/>
  <c r="Q313" i="12"/>
  <c r="Q150" i="12"/>
  <c r="Q107" i="12"/>
  <c r="Q25" i="12"/>
  <c r="Q123" i="12"/>
  <c r="Q95" i="12"/>
  <c r="Q167" i="12"/>
  <c r="Q108" i="12"/>
  <c r="Q130" i="12"/>
  <c r="Q269" i="12"/>
  <c r="Q234" i="12"/>
  <c r="Q175" i="12"/>
  <c r="Q116" i="12"/>
  <c r="Q138" i="12"/>
  <c r="Q134" i="12"/>
  <c r="Q71" i="12"/>
  <c r="Q163" i="12"/>
  <c r="Q49" i="12"/>
  <c r="Q190" i="12"/>
  <c r="Q304" i="12"/>
  <c r="Q80" i="12"/>
  <c r="Q171" i="12"/>
  <c r="Q58" i="12"/>
  <c r="Q218" i="12"/>
  <c r="Q312" i="12"/>
  <c r="Q93" i="12"/>
  <c r="Q179" i="12"/>
  <c r="Q68" i="12"/>
  <c r="Q250" i="12"/>
  <c r="Q320" i="12"/>
  <c r="Q202" i="12"/>
  <c r="Q219" i="12"/>
  <c r="Q173" i="12"/>
  <c r="Q309" i="12"/>
  <c r="Q97" i="12"/>
  <c r="Q214" i="12"/>
  <c r="Q273" i="12"/>
  <c r="Q40" i="12"/>
  <c r="Q296" i="12"/>
  <c r="Q260" i="12"/>
  <c r="Q290" i="12"/>
  <c r="Q287" i="12"/>
  <c r="Q101" i="12"/>
  <c r="Q187" i="12"/>
  <c r="Q159" i="12"/>
  <c r="Q231" i="12"/>
  <c r="Q172" i="12"/>
  <c r="Q39" i="12"/>
  <c r="Q174" i="12"/>
  <c r="Q306" i="12"/>
  <c r="Q239" i="12"/>
  <c r="Q180" i="12"/>
  <c r="Q48" i="12"/>
  <c r="Q59" i="12"/>
  <c r="Q141" i="12"/>
  <c r="Q227" i="12"/>
  <c r="Q112" i="12"/>
  <c r="Q316" i="12"/>
  <c r="Q67" i="12"/>
  <c r="Q149" i="12"/>
  <c r="Q235" i="12"/>
  <c r="Q120" i="12"/>
  <c r="Q324" i="12"/>
  <c r="Q75" i="12"/>
  <c r="Q83" i="12"/>
  <c r="Q165" i="12"/>
  <c r="Q251" i="12"/>
  <c r="Q223" i="12"/>
  <c r="Q42" i="12"/>
  <c r="Q236" i="12"/>
  <c r="Q105" i="12"/>
  <c r="Q280" i="12"/>
  <c r="Q258" i="12"/>
  <c r="Q52" i="12"/>
  <c r="Q244" i="12"/>
  <c r="Q51" i="12"/>
  <c r="Q60" i="12"/>
  <c r="Q205" i="12"/>
  <c r="Q291" i="12"/>
  <c r="Q176" i="12"/>
  <c r="Q274" i="12"/>
  <c r="Q69" i="12"/>
  <c r="Q213" i="12"/>
  <c r="Q29" i="12"/>
  <c r="Q184" i="12"/>
  <c r="Q276" i="12"/>
  <c r="Q78" i="12"/>
  <c r="Q221" i="12"/>
  <c r="Q38" i="12"/>
  <c r="Q192" i="12"/>
  <c r="Q279" i="12"/>
  <c r="Q164" i="12"/>
  <c r="Q300" i="12"/>
  <c r="Q185" i="12"/>
  <c r="Q259" i="12"/>
  <c r="Q206" i="12"/>
  <c r="Q144" i="12"/>
  <c r="Q26" i="12"/>
  <c r="Q333" i="12"/>
  <c r="Q277" i="12"/>
  <c r="Q87" i="12"/>
  <c r="Q229" i="12"/>
  <c r="Q47" i="12"/>
  <c r="Q33" i="12"/>
  <c r="Q118" i="12"/>
  <c r="Q73" i="12"/>
  <c r="Q169" i="12"/>
  <c r="Q334" i="12"/>
  <c r="Q293" i="12"/>
  <c r="Q126" i="12"/>
  <c r="Q82" i="12"/>
  <c r="Q50" i="12"/>
  <c r="Q127" i="12"/>
  <c r="Q63" i="12"/>
  <c r="Q90" i="12"/>
  <c r="Q240" i="12"/>
  <c r="Q323" i="12"/>
  <c r="Q135" i="12"/>
  <c r="Q72" i="12"/>
  <c r="Q98" i="12"/>
  <c r="Q158" i="12"/>
  <c r="Q209" i="12"/>
  <c r="Q329" i="12"/>
  <c r="Q188" i="12"/>
  <c r="Q261" i="12"/>
  <c r="Q233" i="12"/>
  <c r="Q121" i="12"/>
  <c r="Q256" i="12"/>
  <c r="Q208" i="12"/>
  <c r="Q34" i="12"/>
  <c r="Q336" i="12"/>
  <c r="Q201" i="12"/>
  <c r="Q157" i="12"/>
  <c r="Q128" i="12"/>
  <c r="Q109" i="12"/>
  <c r="Q57" i="12"/>
  <c r="Q340" i="12"/>
  <c r="Q186" i="12"/>
  <c r="Q168" i="12"/>
  <c r="Q124" i="12"/>
  <c r="Q294" i="12"/>
  <c r="Q153" i="12"/>
  <c r="Q194" i="12"/>
  <c r="Q81" i="12"/>
  <c r="Q237" i="12"/>
  <c r="Q195" i="12"/>
  <c r="Q104" i="12"/>
  <c r="Q178" i="12"/>
  <c r="Q64" i="12"/>
  <c r="Q289" i="12"/>
  <c r="Q86" i="12"/>
  <c r="Q122" i="12"/>
  <c r="Q318" i="12"/>
  <c r="Q295" i="12"/>
  <c r="Q212" i="12"/>
  <c r="Q253" i="12"/>
  <c r="Q177" i="12"/>
  <c r="Q238" i="12"/>
  <c r="Q197" i="12"/>
  <c r="Q113" i="12"/>
  <c r="Q257" i="12"/>
  <c r="Q282" i="12"/>
  <c r="Q327" i="12"/>
  <c r="Q328" i="12"/>
  <c r="Q331" i="12"/>
  <c r="Q115" i="12"/>
  <c r="Q301" i="12"/>
  <c r="Q224" i="12"/>
  <c r="Q308" i="12"/>
  <c r="Q283" i="12"/>
  <c r="Q160" i="12"/>
  <c r="Q242" i="12"/>
  <c r="Q131" i="12"/>
  <c r="Q315" i="12"/>
  <c r="Q62" i="12"/>
  <c r="Q321" i="12"/>
  <c r="Q243" i="12"/>
  <c r="Q332" i="12"/>
  <c r="Q182" i="12"/>
  <c r="Q228" i="12"/>
  <c r="Q225" i="12"/>
  <c r="Q286" i="12"/>
  <c r="Q262" i="12"/>
  <c r="Q200" i="12"/>
  <c r="Q146" i="12"/>
  <c r="Q161" i="12"/>
  <c r="Q143" i="12"/>
  <c r="Q106" i="12"/>
  <c r="Q339" i="12"/>
  <c r="Q307" i="12"/>
  <c r="Q89" i="12"/>
  <c r="Q248" i="12"/>
  <c r="Q254" i="12"/>
  <c r="Q100" i="12"/>
  <c r="Q288" i="12"/>
  <c r="Q335" i="12"/>
  <c r="Q326" i="12"/>
  <c r="Q271" i="12"/>
  <c r="Q85" i="12"/>
  <c r="Q166" i="12"/>
  <c r="Q297" i="12"/>
  <c r="Q136" i="12"/>
  <c r="Q317" i="12"/>
  <c r="Q91" i="12"/>
  <c r="Q77" i="12"/>
  <c r="Q155" i="12"/>
  <c r="Q241" i="12"/>
  <c r="Q298" i="12"/>
  <c r="P57" i="17"/>
  <c r="P27" i="17"/>
  <c r="P99" i="17"/>
  <c r="P70" i="17"/>
  <c r="P62" i="17"/>
  <c r="P72" i="17"/>
  <c r="P50" i="17"/>
  <c r="P21" i="17"/>
  <c r="P116" i="17"/>
  <c r="P64" i="17"/>
  <c r="P120" i="17"/>
  <c r="P37" i="17"/>
  <c r="P119" i="17"/>
  <c r="P105" i="17"/>
  <c r="P47" i="17"/>
  <c r="P28" i="17"/>
  <c r="P35" i="17"/>
  <c r="P79" i="17"/>
  <c r="P80" i="17"/>
  <c r="P87" i="17"/>
  <c r="P59" i="17"/>
  <c r="P110" i="17"/>
  <c r="P55" i="17"/>
  <c r="P102" i="17"/>
  <c r="P77" i="17"/>
  <c r="P114" i="17"/>
  <c r="P95" i="17"/>
  <c r="P96" i="17"/>
  <c r="P39" i="17"/>
  <c r="P84" i="17"/>
  <c r="P109" i="17"/>
  <c r="P97" i="17"/>
  <c r="P58" i="17"/>
  <c r="P94" i="17"/>
  <c r="P60" i="17"/>
  <c r="P67" i="17"/>
  <c r="P43" i="17"/>
  <c r="P42" i="17"/>
  <c r="P107" i="17"/>
  <c r="P101" i="17"/>
  <c r="P108" i="17"/>
  <c r="P25" i="17"/>
  <c r="P63" i="17"/>
  <c r="P23" i="17"/>
  <c r="P83" i="17"/>
  <c r="P46" i="17"/>
  <c r="P38" i="17"/>
  <c r="P30" i="17"/>
  <c r="P100" i="17"/>
  <c r="P68" i="17"/>
  <c r="P32" i="17"/>
  <c r="P112" i="17"/>
  <c r="P29" i="17"/>
  <c r="P53" i="17"/>
  <c r="P54" i="17"/>
  <c r="P61" i="17"/>
  <c r="P106" i="17"/>
  <c r="P34" i="17"/>
  <c r="P40" i="17"/>
  <c r="P74" i="17"/>
  <c r="P82" i="17"/>
  <c r="P26" i="17"/>
  <c r="P91" i="17"/>
  <c r="P71" i="17"/>
  <c r="P113" i="17"/>
  <c r="P73" i="17"/>
  <c r="P75" i="17"/>
  <c r="P93" i="17"/>
  <c r="P88" i="17"/>
  <c r="P92" i="17"/>
  <c r="P41" i="17"/>
  <c r="P85" i="17"/>
  <c r="P31" i="17"/>
  <c r="P45" i="17"/>
  <c r="P48" i="17"/>
  <c r="P89" i="17"/>
  <c r="P78" i="17"/>
  <c r="P81" i="17"/>
  <c r="P44" i="17"/>
  <c r="P51" i="17"/>
  <c r="P49" i="17"/>
  <c r="P104" i="17"/>
  <c r="P36" i="17"/>
  <c r="P86" i="17"/>
  <c r="P98" i="17"/>
  <c r="P52" i="17"/>
  <c r="P33" i="17"/>
  <c r="P76" i="17"/>
  <c r="P103" i="17"/>
  <c r="P117" i="17"/>
  <c r="P69" i="17"/>
  <c r="P56" i="17"/>
  <c r="P66" i="17"/>
  <c r="P24" i="17"/>
  <c r="P22" i="17"/>
  <c r="P111" i="17"/>
  <c r="P90" i="17"/>
  <c r="P65" i="17"/>
  <c r="P118" i="17"/>
  <c r="P115" i="17"/>
  <c r="P101" i="12"/>
  <c r="P83" i="12"/>
  <c r="P214" i="12"/>
  <c r="P179" i="12"/>
  <c r="P94" i="12"/>
  <c r="P50" i="12"/>
  <c r="P89" i="12"/>
  <c r="P22" i="12"/>
  <c r="P132" i="12"/>
  <c r="P234" i="12"/>
  <c r="P141" i="12"/>
  <c r="P122" i="12"/>
  <c r="P254" i="12"/>
  <c r="P219" i="12"/>
  <c r="P112" i="12"/>
  <c r="P114" i="12"/>
  <c r="P255" i="12"/>
  <c r="P205" i="12"/>
  <c r="P138" i="12"/>
  <c r="P261" i="12"/>
  <c r="P225" i="12"/>
  <c r="P139" i="12"/>
  <c r="P239" i="12"/>
  <c r="P298" i="12"/>
  <c r="P100" i="12"/>
  <c r="P183" i="12"/>
  <c r="P339" i="12"/>
  <c r="P238" i="12"/>
  <c r="P103" i="12"/>
  <c r="P291" i="12"/>
  <c r="P54" i="12"/>
  <c r="P224" i="12"/>
  <c r="P340" i="12"/>
  <c r="P319" i="12"/>
  <c r="P152" i="12"/>
  <c r="P263" i="12"/>
  <c r="P248" i="12"/>
  <c r="P65" i="12"/>
  <c r="P325" i="12"/>
  <c r="P328" i="12"/>
  <c r="P27" i="12"/>
  <c r="P146" i="12"/>
  <c r="P26" i="12"/>
  <c r="P243" i="12"/>
  <c r="P158" i="12"/>
  <c r="P123" i="12"/>
  <c r="P153" i="12"/>
  <c r="P86" i="12"/>
  <c r="P196" i="12"/>
  <c r="P44" i="12"/>
  <c r="P81" i="12"/>
  <c r="P186" i="12"/>
  <c r="P80" i="12"/>
  <c r="P63" i="12"/>
  <c r="P176" i="12"/>
  <c r="P42" i="12"/>
  <c r="P292" i="12"/>
  <c r="P281" i="12"/>
  <c r="P64" i="12"/>
  <c r="P302" i="12"/>
  <c r="P284" i="12"/>
  <c r="P178" i="12"/>
  <c r="P265" i="12"/>
  <c r="P232" i="12"/>
  <c r="P163" i="12"/>
  <c r="P185" i="12"/>
  <c r="P306" i="12"/>
  <c r="P140" i="12"/>
  <c r="P191" i="12"/>
  <c r="P197" i="12"/>
  <c r="P262" i="12"/>
  <c r="P119" i="12"/>
  <c r="P294" i="12"/>
  <c r="P25" i="12"/>
  <c r="P24" i="12"/>
  <c r="P189" i="12"/>
  <c r="P327" i="12"/>
  <c r="P160" i="12"/>
  <c r="P285" i="12"/>
  <c r="P252" i="12"/>
  <c r="P68" i="12"/>
  <c r="P108" i="12"/>
  <c r="P210" i="12"/>
  <c r="P109" i="12"/>
  <c r="P90" i="12"/>
  <c r="P222" i="12"/>
  <c r="P187" i="12"/>
  <c r="P75" i="12"/>
  <c r="P102" i="12"/>
  <c r="P61" i="12"/>
  <c r="P38" i="12"/>
  <c r="P148" i="12"/>
  <c r="P250" i="12"/>
  <c r="P149" i="12"/>
  <c r="P130" i="12"/>
  <c r="P34" i="12"/>
  <c r="P137" i="12"/>
  <c r="P229" i="12"/>
  <c r="P337" i="12"/>
  <c r="P145" i="12"/>
  <c r="P267" i="12"/>
  <c r="P213" i="12"/>
  <c r="P74" i="12"/>
  <c r="P310" i="12"/>
  <c r="P293" i="12"/>
  <c r="P202" i="12"/>
  <c r="P275" i="12"/>
  <c r="P240" i="12"/>
  <c r="P203" i="12"/>
  <c r="P236" i="12"/>
  <c r="P314" i="12"/>
  <c r="P164" i="12"/>
  <c r="P199" i="12"/>
  <c r="P217" i="12"/>
  <c r="P58" i="12"/>
  <c r="P127" i="12"/>
  <c r="P299" i="12"/>
  <c r="P57" i="12"/>
  <c r="P45" i="12"/>
  <c r="P209" i="12"/>
  <c r="P335" i="12"/>
  <c r="P62" i="12"/>
  <c r="P172" i="12"/>
  <c r="P274" i="12"/>
  <c r="P39" i="12"/>
  <c r="P154" i="12"/>
  <c r="P37" i="12"/>
  <c r="P251" i="12"/>
  <c r="P144" i="12"/>
  <c r="P166" i="12"/>
  <c r="P131" i="12"/>
  <c r="P35" i="12"/>
  <c r="P212" i="12"/>
  <c r="P52" i="12"/>
  <c r="P92" i="12"/>
  <c r="P194" i="12"/>
  <c r="P111" i="12"/>
  <c r="P88" i="12"/>
  <c r="P333" i="12"/>
  <c r="P336" i="12"/>
  <c r="P96" i="12"/>
  <c r="P341" i="12"/>
  <c r="P165" i="12"/>
  <c r="P161" i="12"/>
  <c r="P271" i="12"/>
  <c r="P287" i="12"/>
  <c r="P85" i="12"/>
  <c r="P318" i="12"/>
  <c r="P297" i="12"/>
  <c r="P242" i="12"/>
  <c r="P280" i="12"/>
  <c r="P247" i="12"/>
  <c r="P227" i="12"/>
  <c r="P244" i="12"/>
  <c r="P322" i="12"/>
  <c r="P204" i="12"/>
  <c r="P207" i="12"/>
  <c r="P233" i="12"/>
  <c r="P93" i="12"/>
  <c r="P135" i="12"/>
  <c r="P307" i="12"/>
  <c r="P67" i="12"/>
  <c r="P29" i="12"/>
  <c r="P76" i="12"/>
  <c r="P116" i="12"/>
  <c r="P218" i="12"/>
  <c r="P117" i="12"/>
  <c r="P98" i="12"/>
  <c r="P208" i="12"/>
  <c r="P230" i="12"/>
  <c r="P195" i="12"/>
  <c r="P118" i="12"/>
  <c r="P82" i="12"/>
  <c r="P46" i="12"/>
  <c r="P156" i="12"/>
  <c r="P258" i="12"/>
  <c r="P175" i="12"/>
  <c r="P168" i="12"/>
  <c r="P300" i="12"/>
  <c r="P269" i="12"/>
  <c r="P184" i="12"/>
  <c r="P308" i="12"/>
  <c r="P273" i="12"/>
  <c r="P104" i="12"/>
  <c r="P181" i="12"/>
  <c r="P177" i="12"/>
  <c r="P169" i="12"/>
  <c r="P295" i="12"/>
  <c r="P296" i="12"/>
  <c r="P97" i="12"/>
  <c r="P326" i="12"/>
  <c r="P305" i="12"/>
  <c r="P266" i="12"/>
  <c r="P283" i="12"/>
  <c r="P260" i="12"/>
  <c r="P41" i="12"/>
  <c r="P249" i="12"/>
  <c r="P330" i="12"/>
  <c r="P228" i="12"/>
  <c r="P215" i="12"/>
  <c r="P241" i="12"/>
  <c r="P142" i="12"/>
  <c r="P107" i="12"/>
  <c r="P70" i="12"/>
  <c r="P180" i="12"/>
  <c r="P282" i="12"/>
  <c r="P49" i="12"/>
  <c r="P162" i="12"/>
  <c r="P77" i="12"/>
  <c r="P48" i="12"/>
  <c r="P31" i="12"/>
  <c r="P182" i="12"/>
  <c r="P147" i="12"/>
  <c r="P47" i="12"/>
  <c r="P220" i="12"/>
  <c r="P53" i="12"/>
  <c r="P110" i="12"/>
  <c r="P56" i="12"/>
  <c r="P257" i="12"/>
  <c r="P134" i="12"/>
  <c r="P66" i="12"/>
  <c r="P276" i="12"/>
  <c r="P36" i="12"/>
  <c r="P192" i="12"/>
  <c r="P316" i="12"/>
  <c r="P277" i="12"/>
  <c r="P120" i="12"/>
  <c r="P201" i="12"/>
  <c r="P221" i="12"/>
  <c r="P23" i="12"/>
  <c r="P301" i="12"/>
  <c r="P304" i="12"/>
  <c r="P105" i="12"/>
  <c r="P334" i="12"/>
  <c r="P313" i="12"/>
  <c r="P21" i="12"/>
  <c r="P286" i="12"/>
  <c r="P264" i="12"/>
  <c r="P73" i="12"/>
  <c r="P253" i="12"/>
  <c r="P338" i="12"/>
  <c r="P206" i="12"/>
  <c r="P171" i="12"/>
  <c r="P79" i="12"/>
  <c r="P40" i="12"/>
  <c r="P84" i="12"/>
  <c r="P124" i="12"/>
  <c r="P226" i="12"/>
  <c r="P143" i="12"/>
  <c r="P125" i="12"/>
  <c r="P106" i="12"/>
  <c r="P246" i="12"/>
  <c r="P211" i="12"/>
  <c r="P126" i="12"/>
  <c r="P91" i="12"/>
  <c r="P121" i="12"/>
  <c r="P133" i="12"/>
  <c r="P151" i="12"/>
  <c r="P315" i="12"/>
  <c r="P157" i="12"/>
  <c r="P159" i="12"/>
  <c r="P323" i="12"/>
  <c r="P174" i="12"/>
  <c r="P87" i="12"/>
  <c r="P279" i="12"/>
  <c r="P60" i="12"/>
  <c r="P200" i="12"/>
  <c r="P324" i="12"/>
  <c r="P303" i="12"/>
  <c r="P128" i="12"/>
  <c r="P256" i="12"/>
  <c r="P237" i="12"/>
  <c r="P43" i="12"/>
  <c r="P309" i="12"/>
  <c r="P312" i="12"/>
  <c r="P113" i="12"/>
  <c r="P173" i="12"/>
  <c r="P321" i="12"/>
  <c r="P32" i="12"/>
  <c r="P289" i="12"/>
  <c r="P278" i="12"/>
  <c r="P270" i="12"/>
  <c r="P235" i="12"/>
  <c r="P150" i="12"/>
  <c r="P115" i="12"/>
  <c r="P78" i="12"/>
  <c r="P188" i="12"/>
  <c r="P290" i="12"/>
  <c r="P28" i="12"/>
  <c r="P59" i="12"/>
  <c r="P170" i="12"/>
  <c r="P69" i="12"/>
  <c r="P51" i="12"/>
  <c r="P190" i="12"/>
  <c r="P155" i="12"/>
  <c r="P33" i="12"/>
  <c r="P72" i="12"/>
  <c r="P223" i="12"/>
  <c r="P268" i="12"/>
  <c r="P99" i="12"/>
  <c r="P231" i="12"/>
  <c r="P272" i="12"/>
  <c r="P71" i="12"/>
  <c r="P167" i="12"/>
  <c r="P331" i="12"/>
  <c r="P198" i="12"/>
  <c r="P95" i="12"/>
  <c r="P288" i="12"/>
  <c r="P30" i="12"/>
  <c r="P216" i="12"/>
  <c r="P332" i="12"/>
  <c r="P311" i="12"/>
  <c r="P136" i="12"/>
  <c r="P259" i="12"/>
  <c r="P245" i="12"/>
  <c r="P55" i="12"/>
  <c r="P317" i="12"/>
  <c r="P320" i="12"/>
  <c r="P129" i="12"/>
  <c r="P193" i="12"/>
  <c r="P329" i="12"/>
  <c r="O69" i="17"/>
  <c r="O46" i="17"/>
  <c r="O82" i="17"/>
  <c r="O56" i="17"/>
  <c r="O44" i="17"/>
  <c r="O113" i="17"/>
  <c r="O81" i="17"/>
  <c r="O65" i="17"/>
  <c r="O109" i="17"/>
  <c r="O72" i="17"/>
  <c r="O85" i="17"/>
  <c r="O24" i="17"/>
  <c r="O70" i="17"/>
  <c r="O60" i="17"/>
  <c r="O110" i="17"/>
  <c r="O73" i="17"/>
  <c r="O36" i="17"/>
  <c r="O62" i="17"/>
  <c r="O104" i="17"/>
  <c r="O63" i="17"/>
  <c r="O43" i="17"/>
  <c r="O80" i="17"/>
  <c r="O42" i="17"/>
  <c r="O78" i="17"/>
  <c r="O89" i="17"/>
  <c r="O22" i="17"/>
  <c r="O50" i="17"/>
  <c r="O75" i="17"/>
  <c r="O53" i="17"/>
  <c r="O26" i="17"/>
  <c r="O27" i="17"/>
  <c r="O95" i="17"/>
  <c r="O23" i="17"/>
  <c r="O88" i="17"/>
  <c r="O61" i="17"/>
  <c r="O108" i="17"/>
  <c r="O107" i="17"/>
  <c r="O71" i="17"/>
  <c r="O86" i="17"/>
  <c r="O41" i="17"/>
  <c r="O45" i="17"/>
  <c r="O33" i="17"/>
  <c r="O112" i="17"/>
  <c r="O91" i="17"/>
  <c r="O74" i="17"/>
  <c r="O35" i="17"/>
  <c r="O58" i="17"/>
  <c r="O32" i="17"/>
  <c r="O38" i="17"/>
  <c r="O68" i="17"/>
  <c r="O52" i="17"/>
  <c r="O51" i="17"/>
  <c r="O21" i="17"/>
  <c r="O25" i="17"/>
  <c r="O119" i="17"/>
  <c r="O103" i="17"/>
  <c r="O66" i="17"/>
  <c r="O55" i="17"/>
  <c r="O77" i="17"/>
  <c r="O40" i="17"/>
  <c r="O97" i="17"/>
  <c r="O99" i="17"/>
  <c r="O49" i="17"/>
  <c r="O117" i="17"/>
  <c r="O115" i="17"/>
  <c r="O106" i="17"/>
  <c r="O111" i="17"/>
  <c r="O54" i="17"/>
  <c r="O93" i="17"/>
  <c r="O47" i="17"/>
  <c r="O102" i="17"/>
  <c r="O48" i="17"/>
  <c r="O116" i="17"/>
  <c r="O67" i="17"/>
  <c r="O57" i="17"/>
  <c r="O31" i="17"/>
  <c r="O98" i="17"/>
  <c r="O87" i="17"/>
  <c r="O101" i="17"/>
  <c r="O118" i="17"/>
  <c r="O84" i="17"/>
  <c r="O37" i="17"/>
  <c r="O34" i="17"/>
  <c r="O29" i="17"/>
  <c r="O76" i="17"/>
  <c r="O120" i="17"/>
  <c r="O39" i="17"/>
  <c r="O96" i="17"/>
  <c r="O79" i="17"/>
  <c r="O30" i="17"/>
  <c r="O92" i="17"/>
  <c r="O83" i="17"/>
  <c r="O64" i="17"/>
  <c r="O28" i="17"/>
  <c r="O100" i="17"/>
  <c r="O105" i="17"/>
  <c r="O59" i="17"/>
  <c r="O90" i="17"/>
  <c r="O114" i="17"/>
  <c r="O94" i="17"/>
  <c r="O7" i="17"/>
  <c r="E5" i="17" s="1"/>
  <c r="Q65" i="17"/>
  <c r="Q51" i="17"/>
  <c r="Q75" i="17"/>
  <c r="Q47" i="17"/>
  <c r="Q35" i="17"/>
  <c r="Q76" i="17"/>
  <c r="Q61" i="17"/>
  <c r="Q64" i="17"/>
  <c r="Q58" i="17"/>
  <c r="Q24" i="17"/>
  <c r="Q31" i="17"/>
  <c r="Q25" i="17"/>
  <c r="Q28" i="17"/>
  <c r="Q62" i="17"/>
  <c r="Q48" i="17"/>
  <c r="Q116" i="17"/>
  <c r="Q46" i="17"/>
  <c r="Q80" i="17"/>
  <c r="Q82" i="17"/>
  <c r="Q87" i="17"/>
  <c r="Q93" i="17"/>
  <c r="Q27" i="17"/>
  <c r="Q29" i="17"/>
  <c r="Q44" i="17"/>
  <c r="Q63" i="17"/>
  <c r="Q39" i="17"/>
  <c r="Q96" i="17"/>
  <c r="Q120" i="17"/>
  <c r="Q66" i="17"/>
  <c r="Q23" i="17"/>
  <c r="Q45" i="17"/>
  <c r="Q69" i="17"/>
  <c r="Q97" i="17"/>
  <c r="Q112" i="17"/>
  <c r="Q34" i="17"/>
  <c r="Q74" i="17"/>
  <c r="Q78" i="17"/>
  <c r="Q42" i="17"/>
  <c r="Q72" i="17"/>
  <c r="Q101" i="17"/>
  <c r="Q32" i="17"/>
  <c r="Q56" i="17"/>
  <c r="Q89" i="17"/>
  <c r="Q43" i="17"/>
  <c r="Q36" i="17"/>
  <c r="Q102" i="17"/>
  <c r="Q38" i="17"/>
  <c r="Q79" i="17"/>
  <c r="Q100" i="17"/>
  <c r="Q40" i="17"/>
  <c r="Q53" i="17"/>
  <c r="Q119" i="17"/>
  <c r="Q105" i="17"/>
  <c r="Q50" i="17"/>
  <c r="Q22" i="17"/>
  <c r="Q83" i="17"/>
  <c r="Q54" i="17"/>
  <c r="Q103" i="17"/>
  <c r="Q106" i="17"/>
  <c r="Q67" i="17"/>
  <c r="Q30" i="17"/>
  <c r="Q113" i="17"/>
  <c r="Q104" i="17"/>
  <c r="Q114" i="17"/>
  <c r="Q77" i="17"/>
  <c r="Q99" i="17"/>
  <c r="Q37" i="17"/>
  <c r="Q70" i="17"/>
  <c r="Q94" i="17"/>
  <c r="Q98" i="17"/>
  <c r="Q84" i="17"/>
  <c r="Q108" i="17"/>
  <c r="Q118" i="17"/>
  <c r="Q107" i="17"/>
  <c r="Q33" i="17"/>
  <c r="Q110" i="17"/>
  <c r="Q60" i="17"/>
  <c r="Q21" i="17"/>
  <c r="Q117" i="17"/>
  <c r="Q86" i="17"/>
  <c r="Q95" i="17"/>
  <c r="Q115" i="17"/>
  <c r="Q59" i="17"/>
  <c r="Q41" i="17"/>
  <c r="Q88" i="17"/>
  <c r="Q92" i="17"/>
  <c r="Q52" i="17"/>
  <c r="Q91" i="17"/>
  <c r="Q57" i="17"/>
  <c r="Q71" i="17"/>
  <c r="Q73" i="17"/>
  <c r="Q68" i="17"/>
  <c r="Q85" i="17"/>
  <c r="Q111" i="17"/>
  <c r="Q81" i="17"/>
  <c r="Q55" i="17"/>
  <c r="Q26" i="17"/>
  <c r="Q90" i="17"/>
  <c r="Q49" i="17"/>
  <c r="Q109" i="17"/>
  <c r="P18" i="17"/>
  <c r="Q18" i="12"/>
  <c r="Q18" i="17"/>
  <c r="O18" i="14"/>
  <c r="P18" i="14"/>
  <c r="Q18" i="14"/>
  <c r="P18" i="11"/>
  <c r="O18" i="12"/>
  <c r="O18" i="11"/>
  <c r="Q18" i="11"/>
  <c r="P18" i="12"/>
  <c r="O18" i="17"/>
  <c r="E6" i="17" l="1"/>
  <c r="E9" i="17" s="1"/>
  <c r="E10" i="17" s="1"/>
  <c r="E6" i="11"/>
  <c r="E9" i="11" s="1"/>
  <c r="E10" i="11" s="1"/>
  <c r="E5" i="11"/>
  <c r="E5" i="12"/>
  <c r="M79" i="12" s="1"/>
  <c r="E6" i="12"/>
  <c r="M341" i="12" s="1"/>
  <c r="E4" i="17"/>
  <c r="E4" i="14"/>
  <c r="E6" i="14"/>
  <c r="E9" i="14" s="1"/>
  <c r="E10" i="14" s="1"/>
  <c r="M82" i="12" l="1"/>
  <c r="M179" i="12"/>
  <c r="M96" i="12"/>
  <c r="M75" i="12"/>
  <c r="M298" i="12"/>
  <c r="M317" i="12"/>
  <c r="M97" i="12"/>
  <c r="N97" i="12" s="1"/>
  <c r="M153" i="12"/>
  <c r="M249" i="12"/>
  <c r="M56" i="12"/>
  <c r="M209" i="12"/>
  <c r="M138" i="12"/>
  <c r="M154" i="12"/>
  <c r="M118" i="12"/>
  <c r="M196" i="12"/>
  <c r="N196" i="12" s="1"/>
  <c r="M35" i="12"/>
  <c r="M116" i="12"/>
  <c r="M194" i="12"/>
  <c r="M280" i="12"/>
  <c r="M235" i="12"/>
  <c r="M259" i="12"/>
  <c r="M254" i="12"/>
  <c r="M87" i="12"/>
  <c r="R87" i="12" s="1"/>
  <c r="M287" i="12"/>
  <c r="M159" i="12"/>
  <c r="M240" i="12"/>
  <c r="M73" i="12"/>
  <c r="M242" i="12"/>
  <c r="M120" i="12"/>
  <c r="M155" i="12"/>
  <c r="M81" i="12"/>
  <c r="R81" i="12" s="1"/>
  <c r="M115" i="12"/>
  <c r="M45" i="12"/>
  <c r="M39" i="12"/>
  <c r="M135" i="12"/>
  <c r="M156" i="12"/>
  <c r="M59" i="12"/>
  <c r="M322" i="12"/>
  <c r="M164" i="12"/>
  <c r="R164" i="12" s="1"/>
  <c r="V29" i="12"/>
  <c r="M307" i="12"/>
  <c r="M220" i="12"/>
  <c r="M316" i="12"/>
  <c r="M309" i="12"/>
  <c r="M84" i="12"/>
  <c r="M122" i="12"/>
  <c r="M117" i="12"/>
  <c r="N117" i="12" s="1"/>
  <c r="M214" i="12"/>
  <c r="M206" i="12"/>
  <c r="M99" i="12"/>
  <c r="M191" i="12"/>
  <c r="M24" i="12"/>
  <c r="M248" i="12"/>
  <c r="M103" i="11"/>
  <c r="M300" i="11"/>
  <c r="N300" i="11" s="1"/>
  <c r="M320" i="12"/>
  <c r="M37" i="12"/>
  <c r="M136" i="12"/>
  <c r="M94" i="12"/>
  <c r="M225" i="12"/>
  <c r="M271" i="12"/>
  <c r="V5" i="12"/>
  <c r="M299" i="12"/>
  <c r="R299" i="12" s="1"/>
  <c r="M30" i="12"/>
  <c r="M201" i="12"/>
  <c r="M185" i="12"/>
  <c r="V32" i="12"/>
  <c r="V9" i="12"/>
  <c r="M169" i="12"/>
  <c r="M104" i="11"/>
  <c r="M177" i="11"/>
  <c r="R177" i="11" s="1"/>
  <c r="V30" i="11"/>
  <c r="V10" i="11"/>
  <c r="M59" i="11"/>
  <c r="M60" i="12"/>
  <c r="M208" i="12"/>
  <c r="M238" i="12"/>
  <c r="M213" i="12"/>
  <c r="M331" i="12"/>
  <c r="R331" i="12" s="1"/>
  <c r="M260" i="12"/>
  <c r="M292" i="12"/>
  <c r="M47" i="12"/>
  <c r="M149" i="12"/>
  <c r="M161" i="12"/>
  <c r="M226" i="12"/>
  <c r="V7" i="12"/>
  <c r="M231" i="12"/>
  <c r="N231" i="12" s="1"/>
  <c r="M200" i="12"/>
  <c r="M129" i="11"/>
  <c r="M51" i="11"/>
  <c r="M38" i="11"/>
  <c r="M311" i="12"/>
  <c r="M281" i="12"/>
  <c r="M68" i="12"/>
  <c r="N68" i="12" s="1"/>
  <c r="M48" i="12"/>
  <c r="N48" i="12" s="1"/>
  <c r="M42" i="12"/>
  <c r="M256" i="12"/>
  <c r="M246" i="12"/>
  <c r="M243" i="12"/>
  <c r="M207" i="12"/>
  <c r="M127" i="12"/>
  <c r="N127" i="12" s="1"/>
  <c r="V31" i="12"/>
  <c r="M168" i="12"/>
  <c r="N168" i="12" s="1"/>
  <c r="M220" i="11"/>
  <c r="M49" i="12"/>
  <c r="M250" i="12"/>
  <c r="M144" i="12"/>
  <c r="M77" i="12"/>
  <c r="M173" i="12"/>
  <c r="M38" i="12"/>
  <c r="R38" i="12" s="1"/>
  <c r="M337" i="12"/>
  <c r="N337" i="12" s="1"/>
  <c r="M333" i="12"/>
  <c r="M270" i="12"/>
  <c r="M326" i="12"/>
  <c r="M205" i="12"/>
  <c r="M41" i="12"/>
  <c r="M275" i="12"/>
  <c r="M262" i="12"/>
  <c r="M43" i="12"/>
  <c r="N43" i="12" s="1"/>
  <c r="M108" i="11"/>
  <c r="M43" i="11"/>
  <c r="M121" i="12"/>
  <c r="M23" i="12"/>
  <c r="M264" i="11"/>
  <c r="M170" i="12"/>
  <c r="V3" i="12"/>
  <c r="M131" i="11"/>
  <c r="N131" i="11" s="1"/>
  <c r="M269" i="11"/>
  <c r="M275" i="11"/>
  <c r="R275" i="11" s="1"/>
  <c r="M55" i="12"/>
  <c r="M319" i="12"/>
  <c r="M186" i="12"/>
  <c r="N186" i="12" s="1"/>
  <c r="M303" i="12"/>
  <c r="M106" i="12"/>
  <c r="R106" i="12" s="1"/>
  <c r="M329" i="12"/>
  <c r="N329" i="12" s="1"/>
  <c r="V11" i="12"/>
  <c r="V30" i="12"/>
  <c r="M104" i="12"/>
  <c r="M157" i="12"/>
  <c r="M286" i="12"/>
  <c r="R286" i="12" s="1"/>
  <c r="M338" i="12"/>
  <c r="M162" i="12"/>
  <c r="R162" i="12" s="1"/>
  <c r="M36" i="12"/>
  <c r="N36" i="12" s="1"/>
  <c r="V27" i="12"/>
  <c r="M261" i="12"/>
  <c r="M269" i="12"/>
  <c r="M332" i="11"/>
  <c r="M251" i="11"/>
  <c r="M263" i="11"/>
  <c r="M268" i="11"/>
  <c r="N268" i="11" s="1"/>
  <c r="M213" i="11"/>
  <c r="N213" i="11" s="1"/>
  <c r="M331" i="11"/>
  <c r="M84" i="11"/>
  <c r="M304" i="11"/>
  <c r="M314" i="11"/>
  <c r="M203" i="11"/>
  <c r="M125" i="11"/>
  <c r="M171" i="11"/>
  <c r="M164" i="11"/>
  <c r="R164" i="11" s="1"/>
  <c r="M87" i="11"/>
  <c r="N87" i="11" s="1"/>
  <c r="M267" i="11"/>
  <c r="R267" i="11" s="1"/>
  <c r="M122" i="11"/>
  <c r="M243" i="11"/>
  <c r="M296" i="11"/>
  <c r="N296" i="11" s="1"/>
  <c r="M196" i="11"/>
  <c r="V31" i="11"/>
  <c r="M99" i="11"/>
  <c r="N99" i="11" s="1"/>
  <c r="M247" i="11"/>
  <c r="M44" i="11"/>
  <c r="N44" i="11" s="1"/>
  <c r="M119" i="11"/>
  <c r="M340" i="12"/>
  <c r="M199" i="12"/>
  <c r="M85" i="12"/>
  <c r="M189" i="12"/>
  <c r="N189" i="12" s="1"/>
  <c r="M222" i="12"/>
  <c r="N222" i="12" s="1"/>
  <c r="M230" i="12"/>
  <c r="N230" i="12" s="1"/>
  <c r="M251" i="12"/>
  <c r="V8" i="12"/>
  <c r="M217" i="12"/>
  <c r="M105" i="12"/>
  <c r="N105" i="12" s="1"/>
  <c r="M22" i="12"/>
  <c r="M297" i="12"/>
  <c r="R297" i="12" s="1"/>
  <c r="M182" i="12"/>
  <c r="R182" i="12" s="1"/>
  <c r="V26" i="12"/>
  <c r="M111" i="12"/>
  <c r="N111" i="12" s="1"/>
  <c r="M295" i="12"/>
  <c r="M265" i="12"/>
  <c r="M89" i="12"/>
  <c r="R89" i="12" s="1"/>
  <c r="M241" i="12"/>
  <c r="V17" i="12"/>
  <c r="M301" i="12"/>
  <c r="N301" i="12" s="1"/>
  <c r="M32" i="12"/>
  <c r="M232" i="12"/>
  <c r="N232" i="12" s="1"/>
  <c r="V21" i="12"/>
  <c r="M151" i="12"/>
  <c r="V6" i="12"/>
  <c r="M221" i="12"/>
  <c r="M184" i="12"/>
  <c r="N184" i="12" s="1"/>
  <c r="M294" i="12"/>
  <c r="N294" i="12" s="1"/>
  <c r="M133" i="11"/>
  <c r="M77" i="11"/>
  <c r="N77" i="11" s="1"/>
  <c r="M98" i="11"/>
  <c r="M121" i="11"/>
  <c r="M294" i="11"/>
  <c r="M178" i="11"/>
  <c r="M73" i="11"/>
  <c r="M146" i="11"/>
  <c r="R146" i="11" s="1"/>
  <c r="M250" i="11"/>
  <c r="M57" i="11"/>
  <c r="M148" i="11"/>
  <c r="M37" i="11"/>
  <c r="M299" i="11"/>
  <c r="R299" i="11" s="1"/>
  <c r="V22" i="11"/>
  <c r="M97" i="11"/>
  <c r="N97" i="11" s="1"/>
  <c r="V17" i="11"/>
  <c r="M66" i="11"/>
  <c r="R66" i="11" s="1"/>
  <c r="M61" i="11"/>
  <c r="R61" i="11" s="1"/>
  <c r="M63" i="11"/>
  <c r="M179" i="11"/>
  <c r="M140" i="11"/>
  <c r="R140" i="11" s="1"/>
  <c r="M85" i="11"/>
  <c r="M201" i="11"/>
  <c r="M174" i="11"/>
  <c r="N174" i="11" s="1"/>
  <c r="M24" i="11"/>
  <c r="M161" i="11"/>
  <c r="R161" i="11" s="1"/>
  <c r="M205" i="11"/>
  <c r="M307" i="11"/>
  <c r="M112" i="11"/>
  <c r="N112" i="11" s="1"/>
  <c r="M226" i="11"/>
  <c r="M190" i="11"/>
  <c r="M290" i="11"/>
  <c r="N290" i="11" s="1"/>
  <c r="M320" i="11"/>
  <c r="M170" i="11"/>
  <c r="N170" i="11" s="1"/>
  <c r="M302" i="11"/>
  <c r="M139" i="11"/>
  <c r="V27" i="11"/>
  <c r="M197" i="11"/>
  <c r="V32" i="11"/>
  <c r="M159" i="11"/>
  <c r="N159" i="11" s="1"/>
  <c r="M254" i="11"/>
  <c r="M91" i="11"/>
  <c r="R91" i="11" s="1"/>
  <c r="M245" i="11"/>
  <c r="M335" i="11"/>
  <c r="M100" i="11"/>
  <c r="N100" i="11" s="1"/>
  <c r="M128" i="11"/>
  <c r="M280" i="11"/>
  <c r="M95" i="11"/>
  <c r="N95" i="11" s="1"/>
  <c r="M152" i="11"/>
  <c r="N152" i="11" s="1"/>
  <c r="M194" i="11"/>
  <c r="N194" i="11" s="1"/>
  <c r="M134" i="11"/>
  <c r="M291" i="11"/>
  <c r="M219" i="11"/>
  <c r="N219" i="11" s="1"/>
  <c r="M65" i="11"/>
  <c r="N65" i="11" s="1"/>
  <c r="M289" i="11"/>
  <c r="M80" i="11"/>
  <c r="R80" i="11" s="1"/>
  <c r="M35" i="11"/>
  <c r="V33" i="11"/>
  <c r="M123" i="11"/>
  <c r="V23" i="11"/>
  <c r="M225" i="11"/>
  <c r="N225" i="11" s="1"/>
  <c r="V20" i="11"/>
  <c r="M265" i="11"/>
  <c r="M53" i="11"/>
  <c r="N53" i="11" s="1"/>
  <c r="V5" i="11"/>
  <c r="M319" i="11"/>
  <c r="N319" i="11" s="1"/>
  <c r="M259" i="11"/>
  <c r="M154" i="11"/>
  <c r="R154" i="11" s="1"/>
  <c r="M274" i="11"/>
  <c r="N274" i="11" s="1"/>
  <c r="M246" i="11"/>
  <c r="M144" i="11"/>
  <c r="N144" i="11" s="1"/>
  <c r="M212" i="11"/>
  <c r="R212" i="11" s="1"/>
  <c r="M75" i="11"/>
  <c r="M180" i="11"/>
  <c r="R180" i="11" s="1"/>
  <c r="M153" i="11"/>
  <c r="M58" i="11"/>
  <c r="R58" i="11" s="1"/>
  <c r="M298" i="11"/>
  <c r="M138" i="11"/>
  <c r="M313" i="11"/>
  <c r="N313" i="11" s="1"/>
  <c r="M42" i="11"/>
  <c r="R42" i="11" s="1"/>
  <c r="V6" i="11"/>
  <c r="M162" i="11"/>
  <c r="M102" i="11"/>
  <c r="M209" i="11"/>
  <c r="M260" i="11"/>
  <c r="R260" i="11" s="1"/>
  <c r="M142" i="11"/>
  <c r="M238" i="11"/>
  <c r="R238" i="11" s="1"/>
  <c r="M68" i="11"/>
  <c r="N68" i="11" s="1"/>
  <c r="M96" i="11"/>
  <c r="M337" i="11"/>
  <c r="M261" i="11"/>
  <c r="M22" i="11"/>
  <c r="M173" i="11"/>
  <c r="R173" i="11" s="1"/>
  <c r="M270" i="11"/>
  <c r="M200" i="11"/>
  <c r="M253" i="11"/>
  <c r="R253" i="11" s="1"/>
  <c r="M285" i="11"/>
  <c r="V3" i="11"/>
  <c r="M227" i="11"/>
  <c r="M70" i="11"/>
  <c r="M306" i="11"/>
  <c r="M288" i="11"/>
  <c r="M39" i="11"/>
  <c r="N39" i="11" s="1"/>
  <c r="M324" i="11"/>
  <c r="R324" i="11" s="1"/>
  <c r="M186" i="11"/>
  <c r="M126" i="11"/>
  <c r="M249" i="11"/>
  <c r="M79" i="11"/>
  <c r="M83" i="11"/>
  <c r="M114" i="11"/>
  <c r="M223" i="11"/>
  <c r="N223" i="11" s="1"/>
  <c r="M330" i="11"/>
  <c r="N330" i="11" s="1"/>
  <c r="M82" i="11"/>
  <c r="M215" i="11"/>
  <c r="M117" i="11"/>
  <c r="M28" i="11"/>
  <c r="M169" i="11"/>
  <c r="N169" i="11" s="1"/>
  <c r="M232" i="11"/>
  <c r="M132" i="11"/>
  <c r="N132" i="11" s="1"/>
  <c r="M32" i="11"/>
  <c r="N32" i="11" s="1"/>
  <c r="M242" i="11"/>
  <c r="M198" i="11"/>
  <c r="M292" i="11"/>
  <c r="M124" i="11"/>
  <c r="M106" i="11"/>
  <c r="N106" i="11" s="1"/>
  <c r="M150" i="11"/>
  <c r="M322" i="11"/>
  <c r="R322" i="11" s="1"/>
  <c r="M147" i="11"/>
  <c r="R147" i="11" s="1"/>
  <c r="M30" i="11"/>
  <c r="M266" i="11"/>
  <c r="R266" i="11" s="1"/>
  <c r="M47" i="11"/>
  <c r="M115" i="11"/>
  <c r="M282" i="11"/>
  <c r="N282" i="11" s="1"/>
  <c r="M23" i="11"/>
  <c r="M323" i="11"/>
  <c r="M172" i="11"/>
  <c r="R172" i="11" s="1"/>
  <c r="M278" i="11"/>
  <c r="M157" i="11"/>
  <c r="R157" i="11" s="1"/>
  <c r="M52" i="11"/>
  <c r="M336" i="11"/>
  <c r="M185" i="11"/>
  <c r="N185" i="11" s="1"/>
  <c r="M67" i="11"/>
  <c r="V25" i="11"/>
  <c r="M60" i="11"/>
  <c r="R60" i="11" s="1"/>
  <c r="M46" i="11"/>
  <c r="M287" i="11"/>
  <c r="R287" i="11" s="1"/>
  <c r="M130" i="11"/>
  <c r="V28" i="11"/>
  <c r="V11" i="11"/>
  <c r="M155" i="11"/>
  <c r="M25" i="11"/>
  <c r="M165" i="11"/>
  <c r="N165" i="11" s="1"/>
  <c r="M40" i="11"/>
  <c r="V8" i="11"/>
  <c r="M341" i="11"/>
  <c r="M183" i="11"/>
  <c r="M303" i="11"/>
  <c r="M258" i="11"/>
  <c r="N258" i="11" s="1"/>
  <c r="M222" i="11"/>
  <c r="R222" i="11" s="1"/>
  <c r="M192" i="11"/>
  <c r="N192" i="11" s="1"/>
  <c r="M111" i="11"/>
  <c r="M262" i="11"/>
  <c r="R262" i="11" s="1"/>
  <c r="M176" i="11"/>
  <c r="M221" i="11"/>
  <c r="M166" i="11"/>
  <c r="R166" i="11" s="1"/>
  <c r="M233" i="11"/>
  <c r="R233" i="11" s="1"/>
  <c r="M158" i="11"/>
  <c r="R158" i="11" s="1"/>
  <c r="M277" i="11"/>
  <c r="N277" i="11" s="1"/>
  <c r="M297" i="11"/>
  <c r="M31" i="11"/>
  <c r="R31" i="11" s="1"/>
  <c r="M188" i="11"/>
  <c r="M89" i="11"/>
  <c r="V15" i="11"/>
  <c r="M224" i="11"/>
  <c r="R224" i="11" s="1"/>
  <c r="V12" i="11"/>
  <c r="M329" i="11"/>
  <c r="N329" i="11" s="1"/>
  <c r="M237" i="11"/>
  <c r="M326" i="11"/>
  <c r="R326" i="11" s="1"/>
  <c r="M305" i="11"/>
  <c r="M338" i="11"/>
  <c r="M116" i="11"/>
  <c r="R116" i="11" s="1"/>
  <c r="V26" i="11"/>
  <c r="M191" i="11"/>
  <c r="R191" i="11" s="1"/>
  <c r="M92" i="11"/>
  <c r="R92" i="11" s="1"/>
  <c r="M29" i="11"/>
  <c r="R29" i="11" s="1"/>
  <c r="M112" i="12"/>
  <c r="N112" i="12" s="1"/>
  <c r="M152" i="12"/>
  <c r="R152" i="12" s="1"/>
  <c r="M190" i="12"/>
  <c r="M327" i="12"/>
  <c r="R327" i="12" s="1"/>
  <c r="M132" i="12"/>
  <c r="N132" i="12" s="1"/>
  <c r="M167" i="12"/>
  <c r="N167" i="12" s="1"/>
  <c r="M237" i="12"/>
  <c r="N237" i="12" s="1"/>
  <c r="M183" i="12"/>
  <c r="R183" i="12" s="1"/>
  <c r="M70" i="12"/>
  <c r="N70" i="12" s="1"/>
  <c r="M276" i="12"/>
  <c r="M203" i="12"/>
  <c r="M312" i="12"/>
  <c r="R312" i="12" s="1"/>
  <c r="M69" i="12"/>
  <c r="N69" i="12" s="1"/>
  <c r="M95" i="12"/>
  <c r="N95" i="12" s="1"/>
  <c r="M306" i="12"/>
  <c r="N306" i="12" s="1"/>
  <c r="M57" i="12"/>
  <c r="M141" i="11"/>
  <c r="R141" i="11" s="1"/>
  <c r="M284" i="11"/>
  <c r="V14" i="11"/>
  <c r="M230" i="11"/>
  <c r="N230" i="11" s="1"/>
  <c r="M216" i="11"/>
  <c r="R216" i="11" s="1"/>
  <c r="M55" i="11"/>
  <c r="N55" i="11" s="1"/>
  <c r="M168" i="11"/>
  <c r="R168" i="11" s="1"/>
  <c r="M120" i="11"/>
  <c r="V18" i="11"/>
  <c r="M175" i="11"/>
  <c r="N175" i="11" s="1"/>
  <c r="M105" i="11"/>
  <c r="M229" i="11"/>
  <c r="N229" i="11" s="1"/>
  <c r="M137" i="11"/>
  <c r="N137" i="11" s="1"/>
  <c r="V21" i="11"/>
  <c r="M311" i="11"/>
  <c r="N311" i="11" s="1"/>
  <c r="M88" i="11"/>
  <c r="V29" i="11"/>
  <c r="M244" i="11"/>
  <c r="M26" i="11"/>
  <c r="N26" i="11" s="1"/>
  <c r="M34" i="11"/>
  <c r="N34" i="11" s="1"/>
  <c r="M74" i="11"/>
  <c r="R74" i="11" s="1"/>
  <c r="M136" i="11"/>
  <c r="R136" i="11" s="1"/>
  <c r="M202" i="11"/>
  <c r="N202" i="11" s="1"/>
  <c r="M64" i="11"/>
  <c r="M86" i="12"/>
  <c r="R86" i="12" s="1"/>
  <c r="M31" i="12"/>
  <c r="M236" i="12"/>
  <c r="M302" i="12"/>
  <c r="M78" i="12"/>
  <c r="N78" i="12" s="1"/>
  <c r="M188" i="12"/>
  <c r="R188" i="12" s="1"/>
  <c r="V24" i="12"/>
  <c r="M140" i="12"/>
  <c r="R140" i="12" s="1"/>
  <c r="V15" i="12"/>
  <c r="M123" i="12"/>
  <c r="M67" i="12"/>
  <c r="N67" i="12" s="1"/>
  <c r="M178" i="12"/>
  <c r="N178" i="12" s="1"/>
  <c r="M83" i="12"/>
  <c r="R83" i="12" s="1"/>
  <c r="M288" i="12"/>
  <c r="N288" i="12" s="1"/>
  <c r="V25" i="12"/>
  <c r="M228" i="12"/>
  <c r="M181" i="12"/>
  <c r="R181" i="12" s="1"/>
  <c r="M285" i="12"/>
  <c r="M100" i="12"/>
  <c r="M244" i="12"/>
  <c r="M293" i="12"/>
  <c r="N293" i="12" s="1"/>
  <c r="M177" i="12"/>
  <c r="N177" i="12" s="1"/>
  <c r="M107" i="12"/>
  <c r="N107" i="12" s="1"/>
  <c r="M114" i="12"/>
  <c r="R114" i="12" s="1"/>
  <c r="M172" i="12"/>
  <c r="R172" i="12" s="1"/>
  <c r="M219" i="12"/>
  <c r="M193" i="12"/>
  <c r="M176" i="12"/>
  <c r="N176" i="12" s="1"/>
  <c r="V7" i="11"/>
  <c r="M78" i="11"/>
  <c r="M72" i="11"/>
  <c r="N72" i="11" s="1"/>
  <c r="M110" i="11"/>
  <c r="N110" i="11" s="1"/>
  <c r="M211" i="11"/>
  <c r="R211" i="11" s="1"/>
  <c r="M163" i="11"/>
  <c r="N163" i="11" s="1"/>
  <c r="M149" i="11"/>
  <c r="M218" i="11"/>
  <c r="N218" i="11" s="1"/>
  <c r="M93" i="11"/>
  <c r="N93" i="11" s="1"/>
  <c r="M62" i="11"/>
  <c r="R62" i="11" s="1"/>
  <c r="M71" i="11"/>
  <c r="N71" i="11" s="1"/>
  <c r="M107" i="11"/>
  <c r="M36" i="11"/>
  <c r="N36" i="11" s="1"/>
  <c r="M339" i="11"/>
  <c r="N339" i="11" s="1"/>
  <c r="M90" i="11"/>
  <c r="N90" i="11" s="1"/>
  <c r="M231" i="11"/>
  <c r="R231" i="11" s="1"/>
  <c r="M316" i="11"/>
  <c r="R316" i="11" s="1"/>
  <c r="M54" i="11"/>
  <c r="R54" i="11" s="1"/>
  <c r="M187" i="11"/>
  <c r="N187" i="11" s="1"/>
  <c r="M208" i="11"/>
  <c r="N208" i="11" s="1"/>
  <c r="M325" i="11"/>
  <c r="R325" i="11" s="1"/>
  <c r="M293" i="11"/>
  <c r="M214" i="11"/>
  <c r="M204" i="11"/>
  <c r="R204" i="11" s="1"/>
  <c r="V4" i="11"/>
  <c r="M49" i="11"/>
  <c r="N49" i="11" s="1"/>
  <c r="M295" i="11"/>
  <c r="R295" i="11" s="1"/>
  <c r="M207" i="11"/>
  <c r="V19" i="11"/>
  <c r="M228" i="11"/>
  <c r="M118" i="11"/>
  <c r="N118" i="11" s="1"/>
  <c r="M283" i="11"/>
  <c r="N283" i="11" s="1"/>
  <c r="M241" i="11"/>
  <c r="R241" i="11" s="1"/>
  <c r="M206" i="11"/>
  <c r="N206" i="11" s="1"/>
  <c r="M276" i="11"/>
  <c r="R276" i="11" s="1"/>
  <c r="M151" i="11"/>
  <c r="M240" i="11"/>
  <c r="N240" i="11" s="1"/>
  <c r="M135" i="11"/>
  <c r="V16" i="11"/>
  <c r="M156" i="11"/>
  <c r="M317" i="11"/>
  <c r="N317" i="11" s="1"/>
  <c r="M182" i="11"/>
  <c r="R182" i="11" s="1"/>
  <c r="V2" i="11"/>
  <c r="M45" i="11"/>
  <c r="R45" i="11" s="1"/>
  <c r="V24" i="11"/>
  <c r="M271" i="11"/>
  <c r="R271" i="11" s="1"/>
  <c r="M312" i="11"/>
  <c r="N312" i="11" s="1"/>
  <c r="M195" i="11"/>
  <c r="R195" i="11" s="1"/>
  <c r="M286" i="11"/>
  <c r="N286" i="11" s="1"/>
  <c r="E9" i="12"/>
  <c r="E10" i="12" s="1"/>
  <c r="M171" i="12"/>
  <c r="R171" i="12" s="1"/>
  <c r="M195" i="12"/>
  <c r="R195" i="12" s="1"/>
  <c r="M93" i="12"/>
  <c r="R93" i="12" s="1"/>
  <c r="M91" i="12"/>
  <c r="M305" i="12"/>
  <c r="N305" i="12" s="1"/>
  <c r="M50" i="12"/>
  <c r="M223" i="12"/>
  <c r="R223" i="12" s="1"/>
  <c r="M64" i="12"/>
  <c r="N64" i="12" s="1"/>
  <c r="M318" i="12"/>
  <c r="R318" i="12" s="1"/>
  <c r="M62" i="12"/>
  <c r="N62" i="12" s="1"/>
  <c r="M279" i="12"/>
  <c r="R279" i="12" s="1"/>
  <c r="M272" i="12"/>
  <c r="M227" i="12"/>
  <c r="M158" i="12"/>
  <c r="R158" i="12" s="1"/>
  <c r="M258" i="12"/>
  <c r="R258" i="12" s="1"/>
  <c r="M137" i="12"/>
  <c r="R137" i="12" s="1"/>
  <c r="M25" i="12"/>
  <c r="N25" i="12" s="1"/>
  <c r="M310" i="12"/>
  <c r="M216" i="12"/>
  <c r="R216" i="12" s="1"/>
  <c r="M53" i="12"/>
  <c r="N53" i="12" s="1"/>
  <c r="M113" i="12"/>
  <c r="M147" i="12"/>
  <c r="N147" i="12" s="1"/>
  <c r="M187" i="12"/>
  <c r="N187" i="12" s="1"/>
  <c r="M103" i="12"/>
  <c r="N103" i="12" s="1"/>
  <c r="V23" i="12"/>
  <c r="M304" i="12"/>
  <c r="N304" i="12" s="1"/>
  <c r="M229" i="12"/>
  <c r="N229" i="12" s="1"/>
  <c r="M210" i="12"/>
  <c r="M204" i="12"/>
  <c r="N204" i="12" s="1"/>
  <c r="M324" i="12"/>
  <c r="R324" i="12" s="1"/>
  <c r="M143" i="12"/>
  <c r="R143" i="12" s="1"/>
  <c r="M325" i="12"/>
  <c r="R325" i="12" s="1"/>
  <c r="M21" i="12"/>
  <c r="N21" i="12" s="1"/>
  <c r="M102" i="12"/>
  <c r="N102" i="12" s="1"/>
  <c r="M198" i="12"/>
  <c r="R198" i="12" s="1"/>
  <c r="M146" i="12"/>
  <c r="M125" i="12"/>
  <c r="R125" i="12" s="1"/>
  <c r="M273" i="12"/>
  <c r="N273" i="12" s="1"/>
  <c r="V10" i="12"/>
  <c r="M72" i="12"/>
  <c r="R72" i="12" s="1"/>
  <c r="M247" i="12"/>
  <c r="N247" i="12" s="1"/>
  <c r="M74" i="12"/>
  <c r="R74" i="12" s="1"/>
  <c r="M51" i="12"/>
  <c r="R51" i="12" s="1"/>
  <c r="M126" i="12"/>
  <c r="M150" i="12"/>
  <c r="R150" i="12" s="1"/>
  <c r="M166" i="12"/>
  <c r="N166" i="12" s="1"/>
  <c r="M277" i="12"/>
  <c r="N277" i="12" s="1"/>
  <c r="M71" i="12"/>
  <c r="M266" i="12"/>
  <c r="R266" i="12" s="1"/>
  <c r="M334" i="12"/>
  <c r="N334" i="12" s="1"/>
  <c r="M224" i="12"/>
  <c r="N224" i="12" s="1"/>
  <c r="M174" i="12"/>
  <c r="N174" i="12" s="1"/>
  <c r="M54" i="12"/>
  <c r="N54" i="12" s="1"/>
  <c r="M175" i="12"/>
  <c r="N175" i="12" s="1"/>
  <c r="M218" i="12"/>
  <c r="R218" i="12" s="1"/>
  <c r="M61" i="12"/>
  <c r="R61" i="12" s="1"/>
  <c r="M130" i="12"/>
  <c r="N130" i="12" s="1"/>
  <c r="M339" i="12"/>
  <c r="R339" i="12" s="1"/>
  <c r="V13" i="12"/>
  <c r="M252" i="12"/>
  <c r="R252" i="12" s="1"/>
  <c r="M90" i="12"/>
  <c r="N90" i="12" s="1"/>
  <c r="M101" i="12"/>
  <c r="N101" i="12" s="1"/>
  <c r="M76" i="12"/>
  <c r="R76" i="12" s="1"/>
  <c r="M308" i="12"/>
  <c r="N308" i="12" s="1"/>
  <c r="V28" i="12"/>
  <c r="M129" i="12"/>
  <c r="N129" i="12" s="1"/>
  <c r="M145" i="12"/>
  <c r="R145" i="12" s="1"/>
  <c r="M284" i="12"/>
  <c r="N284" i="12" s="1"/>
  <c r="M27" i="12"/>
  <c r="R27" i="12" s="1"/>
  <c r="M148" i="12"/>
  <c r="R148" i="12" s="1"/>
  <c r="M109" i="12"/>
  <c r="R109" i="12" s="1"/>
  <c r="M268" i="12"/>
  <c r="R268" i="12" s="1"/>
  <c r="M282" i="12"/>
  <c r="R282" i="12" s="1"/>
  <c r="M28" i="12"/>
  <c r="R28" i="12" s="1"/>
  <c r="M202" i="12"/>
  <c r="N202" i="12" s="1"/>
  <c r="M58" i="12"/>
  <c r="R58" i="12" s="1"/>
  <c r="V4" i="12"/>
  <c r="M63" i="12"/>
  <c r="R63" i="12" s="1"/>
  <c r="M290" i="12"/>
  <c r="N290" i="12" s="1"/>
  <c r="M131" i="12"/>
  <c r="N131" i="12" s="1"/>
  <c r="M88" i="12"/>
  <c r="N88" i="12" s="1"/>
  <c r="M212" i="12"/>
  <c r="R212" i="12" s="1"/>
  <c r="M332" i="12"/>
  <c r="N332" i="12" s="1"/>
  <c r="M65" i="12"/>
  <c r="R65" i="12" s="1"/>
  <c r="M134" i="12"/>
  <c r="M29" i="12"/>
  <c r="R29" i="12" s="1"/>
  <c r="M110" i="12"/>
  <c r="N110" i="12" s="1"/>
  <c r="M278" i="12"/>
  <c r="R278" i="12" s="1"/>
  <c r="M165" i="12"/>
  <c r="N165" i="12" s="1"/>
  <c r="M133" i="12"/>
  <c r="R133" i="12" s="1"/>
  <c r="M283" i="12"/>
  <c r="N283" i="12" s="1"/>
  <c r="M180" i="12"/>
  <c r="N180" i="12" s="1"/>
  <c r="M234" i="12"/>
  <c r="N234" i="12" s="1"/>
  <c r="M289" i="12"/>
  <c r="M119" i="12"/>
  <c r="R119" i="12" s="1"/>
  <c r="M323" i="12"/>
  <c r="R323" i="12" s="1"/>
  <c r="M80" i="12"/>
  <c r="R80" i="12" s="1"/>
  <c r="M255" i="12"/>
  <c r="M321" i="12"/>
  <c r="N321" i="12" s="1"/>
  <c r="M163" i="12"/>
  <c r="N163" i="12" s="1"/>
  <c r="V22" i="12"/>
  <c r="M124" i="12"/>
  <c r="R124" i="12" s="1"/>
  <c r="M296" i="12"/>
  <c r="N296" i="12" s="1"/>
  <c r="M215" i="12"/>
  <c r="R215" i="12" s="1"/>
  <c r="M267" i="12"/>
  <c r="R267" i="12" s="1"/>
  <c r="M108" i="12"/>
  <c r="M245" i="12"/>
  <c r="R245" i="12" s="1"/>
  <c r="M274" i="12"/>
  <c r="M197" i="12"/>
  <c r="M239" i="12"/>
  <c r="R239" i="12" s="1"/>
  <c r="M128" i="12"/>
  <c r="N128" i="12" s="1"/>
  <c r="M192" i="12"/>
  <c r="V2" i="12"/>
  <c r="M264" i="12"/>
  <c r="N264" i="12" s="1"/>
  <c r="M336" i="12"/>
  <c r="N336" i="12" s="1"/>
  <c r="V12" i="12"/>
  <c r="M315" i="12"/>
  <c r="M263" i="12"/>
  <c r="N263" i="12" s="1"/>
  <c r="M66" i="12"/>
  <c r="N66" i="12" s="1"/>
  <c r="M257" i="12"/>
  <c r="R257" i="12" s="1"/>
  <c r="M328" i="12"/>
  <c r="R328" i="12" s="1"/>
  <c r="M160" i="12"/>
  <c r="R160" i="12" s="1"/>
  <c r="M141" i="12"/>
  <c r="R141" i="12" s="1"/>
  <c r="M142" i="12"/>
  <c r="M44" i="12"/>
  <c r="M92" i="12"/>
  <c r="R92" i="12" s="1"/>
  <c r="M34" i="12"/>
  <c r="N34" i="12" s="1"/>
  <c r="M46" i="12"/>
  <c r="R46" i="12" s="1"/>
  <c r="M98" i="12"/>
  <c r="N98" i="12" s="1"/>
  <c r="M252" i="11"/>
  <c r="N252" i="11" s="1"/>
  <c r="M27" i="11"/>
  <c r="N27" i="11" s="1"/>
  <c r="M272" i="11"/>
  <c r="M86" i="11"/>
  <c r="R86" i="11" s="1"/>
  <c r="M210" i="11"/>
  <c r="N210" i="11" s="1"/>
  <c r="M33" i="11"/>
  <c r="N33" i="11" s="1"/>
  <c r="M113" i="11"/>
  <c r="N113" i="11" s="1"/>
  <c r="M340" i="11"/>
  <c r="N340" i="11" s="1"/>
  <c r="M81" i="11"/>
  <c r="N81" i="11" s="1"/>
  <c r="V9" i="11"/>
  <c r="M41" i="11"/>
  <c r="M310" i="11"/>
  <c r="R310" i="11" s="1"/>
  <c r="M160" i="11"/>
  <c r="N160" i="11" s="1"/>
  <c r="V13" i="11"/>
  <c r="M50" i="11"/>
  <c r="N50" i="11" s="1"/>
  <c r="M328" i="11"/>
  <c r="R328" i="11" s="1"/>
  <c r="M281" i="11"/>
  <c r="R281" i="11" s="1"/>
  <c r="M255" i="11"/>
  <c r="R255" i="11" s="1"/>
  <c r="M248" i="11"/>
  <c r="R248" i="11" s="1"/>
  <c r="M145" i="11"/>
  <c r="N145" i="11" s="1"/>
  <c r="M318" i="11"/>
  <c r="N318" i="11" s="1"/>
  <c r="M235" i="11"/>
  <c r="N235" i="11" s="1"/>
  <c r="M167" i="11"/>
  <c r="N167" i="11" s="1"/>
  <c r="M189" i="11"/>
  <c r="R189" i="11" s="1"/>
  <c r="M48" i="11"/>
  <c r="R48" i="11" s="1"/>
  <c r="M184" i="11"/>
  <c r="R184" i="11" s="1"/>
  <c r="M69" i="11"/>
  <c r="R69" i="11" s="1"/>
  <c r="M333" i="11"/>
  <c r="M257" i="11"/>
  <c r="N257" i="11" s="1"/>
  <c r="M327" i="11"/>
  <c r="R327" i="11" s="1"/>
  <c r="M234" i="11"/>
  <c r="R234" i="11" s="1"/>
  <c r="M321" i="11"/>
  <c r="R321" i="11" s="1"/>
  <c r="M256" i="11"/>
  <c r="R256" i="11" s="1"/>
  <c r="M273" i="11"/>
  <c r="N273" i="11" s="1"/>
  <c r="M236" i="11"/>
  <c r="R236" i="11" s="1"/>
  <c r="M127" i="11"/>
  <c r="R127" i="11" s="1"/>
  <c r="M239" i="11"/>
  <c r="R239" i="11" s="1"/>
  <c r="M308" i="11"/>
  <c r="N308" i="11" s="1"/>
  <c r="M76" i="11"/>
  <c r="N76" i="11" s="1"/>
  <c r="M301" i="11"/>
  <c r="N301" i="11" s="1"/>
  <c r="M334" i="11"/>
  <c r="N334" i="11" s="1"/>
  <c r="M217" i="11"/>
  <c r="N217" i="11" s="1"/>
  <c r="M181" i="11"/>
  <c r="R181" i="11" s="1"/>
  <c r="M21" i="11"/>
  <c r="M101" i="11"/>
  <c r="R101" i="11" s="1"/>
  <c r="M279" i="11"/>
  <c r="R279" i="11" s="1"/>
  <c r="M56" i="11"/>
  <c r="N56" i="11" s="1"/>
  <c r="M109" i="11"/>
  <c r="N109" i="11" s="1"/>
  <c r="M143" i="11"/>
  <c r="M94" i="11"/>
  <c r="N94" i="11" s="1"/>
  <c r="M309" i="11"/>
  <c r="N309" i="11" s="1"/>
  <c r="M199" i="11"/>
  <c r="N199" i="11" s="1"/>
  <c r="M315" i="11"/>
  <c r="N315" i="11" s="1"/>
  <c r="M193" i="11"/>
  <c r="N193" i="11" s="1"/>
  <c r="M40" i="12"/>
  <c r="N40" i="12" s="1"/>
  <c r="M313" i="12"/>
  <c r="N313" i="12" s="1"/>
  <c r="V18" i="12"/>
  <c r="M233" i="12"/>
  <c r="R233" i="12" s="1"/>
  <c r="M253" i="12"/>
  <c r="N253" i="12" s="1"/>
  <c r="M26" i="12"/>
  <c r="R26" i="12" s="1"/>
  <c r="V20" i="12"/>
  <c r="V19" i="12"/>
  <c r="M335" i="12"/>
  <c r="R335" i="12" s="1"/>
  <c r="M300" i="12"/>
  <c r="R300" i="12" s="1"/>
  <c r="M52" i="12"/>
  <c r="N52" i="12" s="1"/>
  <c r="M314" i="12"/>
  <c r="N314" i="12" s="1"/>
  <c r="M139" i="12"/>
  <c r="R139" i="12" s="1"/>
  <c r="M330" i="12"/>
  <c r="N330" i="12" s="1"/>
  <c r="V14" i="12"/>
  <c r="V16" i="12"/>
  <c r="M291" i="12"/>
  <c r="R291" i="12" s="1"/>
  <c r="M33" i="12"/>
  <c r="N33" i="12" s="1"/>
  <c r="V33" i="12"/>
  <c r="M211" i="12"/>
  <c r="R211" i="12" s="1"/>
  <c r="N37" i="12"/>
  <c r="R37" i="12"/>
  <c r="N250" i="12"/>
  <c r="R250" i="12"/>
  <c r="R287" i="12"/>
  <c r="N287" i="12"/>
  <c r="N194" i="12"/>
  <c r="R194" i="12"/>
  <c r="R220" i="12"/>
  <c r="N220" i="12"/>
  <c r="N96" i="12"/>
  <c r="R96" i="12"/>
  <c r="N154" i="12"/>
  <c r="R154" i="12"/>
  <c r="N260" i="12"/>
  <c r="R260" i="12"/>
  <c r="N333" i="12"/>
  <c r="R333" i="12"/>
  <c r="N270" i="12"/>
  <c r="R270" i="12"/>
  <c r="R191" i="12"/>
  <c r="N191" i="12"/>
  <c r="N246" i="12"/>
  <c r="R246" i="12"/>
  <c r="N259" i="12"/>
  <c r="R259" i="12"/>
  <c r="N152" i="12"/>
  <c r="R186" i="12"/>
  <c r="N205" i="12"/>
  <c r="R205" i="12"/>
  <c r="R201" i="12"/>
  <c r="N201" i="12"/>
  <c r="R322" i="12"/>
  <c r="N322" i="12"/>
  <c r="R127" i="12"/>
  <c r="R177" i="12"/>
  <c r="N286" i="12"/>
  <c r="N203" i="12"/>
  <c r="R203" i="12"/>
  <c r="N39" i="12"/>
  <c r="R39" i="12"/>
  <c r="N191" i="11"/>
  <c r="R77" i="11"/>
  <c r="N216" i="11"/>
  <c r="N73" i="11"/>
  <c r="R73" i="11"/>
  <c r="N314" i="11"/>
  <c r="R314" i="11"/>
  <c r="N37" i="11"/>
  <c r="R37" i="11"/>
  <c r="N59" i="11"/>
  <c r="R59" i="11"/>
  <c r="R339" i="11"/>
  <c r="N66" i="11"/>
  <c r="R196" i="11"/>
  <c r="N196" i="11"/>
  <c r="R145" i="11"/>
  <c r="N325" i="11"/>
  <c r="N140" i="11"/>
  <c r="R312" i="11"/>
  <c r="R199" i="11"/>
  <c r="R44" i="11"/>
  <c r="N204" i="11"/>
  <c r="R43" i="11"/>
  <c r="N43" i="11"/>
  <c r="R234" i="12"/>
  <c r="N29" i="12"/>
  <c r="N134" i="12"/>
  <c r="R134" i="12"/>
  <c r="N65" i="12"/>
  <c r="N27" i="12"/>
  <c r="R284" i="12"/>
  <c r="R305" i="12"/>
  <c r="R187" i="12"/>
  <c r="N138" i="12"/>
  <c r="R138" i="12"/>
  <c r="N138" i="11"/>
  <c r="R138" i="11"/>
  <c r="R298" i="11"/>
  <c r="N298" i="11"/>
  <c r="N58" i="11"/>
  <c r="N153" i="11"/>
  <c r="R153" i="11"/>
  <c r="N75" i="11"/>
  <c r="R75" i="11"/>
  <c r="R144" i="11"/>
  <c r="N246" i="11"/>
  <c r="R246" i="11"/>
  <c r="N154" i="11"/>
  <c r="N259" i="11"/>
  <c r="R259" i="11"/>
  <c r="N265" i="11"/>
  <c r="R265" i="11"/>
  <c r="R123" i="11"/>
  <c r="N123" i="11"/>
  <c r="R35" i="11"/>
  <c r="N35" i="11"/>
  <c r="N289" i="11"/>
  <c r="R289" i="11"/>
  <c r="N291" i="11"/>
  <c r="R291" i="11"/>
  <c r="R134" i="11"/>
  <c r="N134" i="11"/>
  <c r="N280" i="11"/>
  <c r="R280" i="11"/>
  <c r="N128" i="11"/>
  <c r="R128" i="11"/>
  <c r="N335" i="11"/>
  <c r="R335" i="11"/>
  <c r="N245" i="11"/>
  <c r="R245" i="11"/>
  <c r="R254" i="11"/>
  <c r="N254" i="11"/>
  <c r="N197" i="11"/>
  <c r="R197" i="11"/>
  <c r="N31" i="12"/>
  <c r="R31" i="12"/>
  <c r="N136" i="12"/>
  <c r="R136" i="12"/>
  <c r="N159" i="12"/>
  <c r="R159" i="12"/>
  <c r="N217" i="12"/>
  <c r="R217" i="12"/>
  <c r="N235" i="12"/>
  <c r="R235" i="12"/>
  <c r="R67" i="12"/>
  <c r="N326" i="12"/>
  <c r="R326" i="12"/>
  <c r="R288" i="12"/>
  <c r="R280" i="12"/>
  <c r="N280" i="12"/>
  <c r="N242" i="12"/>
  <c r="R242" i="12"/>
  <c r="R100" i="12"/>
  <c r="N100" i="12"/>
  <c r="N257" i="12"/>
  <c r="N183" i="12"/>
  <c r="N248" i="12"/>
  <c r="R248" i="12"/>
  <c r="R232" i="12"/>
  <c r="N170" i="12"/>
  <c r="R170" i="12"/>
  <c r="N114" i="12"/>
  <c r="N162" i="12"/>
  <c r="R44" i="12"/>
  <c r="N44" i="12"/>
  <c r="N221" i="12"/>
  <c r="R221" i="12"/>
  <c r="R184" i="12"/>
  <c r="N46" i="12"/>
  <c r="N332" i="11"/>
  <c r="R332" i="11"/>
  <c r="N284" i="11"/>
  <c r="R284" i="11"/>
  <c r="N121" i="11"/>
  <c r="R121" i="11"/>
  <c r="R38" i="11"/>
  <c r="N38" i="11"/>
  <c r="R163" i="11"/>
  <c r="N331" i="11"/>
  <c r="R331" i="11"/>
  <c r="N250" i="11"/>
  <c r="R250" i="11"/>
  <c r="R264" i="11"/>
  <c r="N264" i="11"/>
  <c r="R125" i="11"/>
  <c r="N125" i="11"/>
  <c r="N310" i="11"/>
  <c r="R229" i="11"/>
  <c r="N181" i="11"/>
  <c r="R333" i="11"/>
  <c r="N333" i="11"/>
  <c r="N122" i="11"/>
  <c r="R122" i="11"/>
  <c r="N63" i="11"/>
  <c r="R63" i="11"/>
  <c r="N179" i="11"/>
  <c r="R179" i="11"/>
  <c r="N271" i="11"/>
  <c r="R247" i="11"/>
  <c r="N247" i="11"/>
  <c r="R214" i="11"/>
  <c r="N214" i="11"/>
  <c r="N275" i="11"/>
  <c r="N201" i="11"/>
  <c r="R201" i="11"/>
  <c r="R193" i="11"/>
  <c r="R64" i="11"/>
  <c r="N64" i="11"/>
  <c r="R311" i="12"/>
  <c r="N311" i="12"/>
  <c r="N85" i="12"/>
  <c r="R85" i="12"/>
  <c r="N320" i="12"/>
  <c r="R320" i="12"/>
  <c r="R54" i="12"/>
  <c r="R174" i="12"/>
  <c r="N71" i="12"/>
  <c r="R71" i="12"/>
  <c r="R126" i="12"/>
  <c r="N126" i="12"/>
  <c r="R273" i="12"/>
  <c r="N125" i="12"/>
  <c r="N146" i="12"/>
  <c r="R146" i="12"/>
  <c r="R102" i="12"/>
  <c r="R204" i="12"/>
  <c r="N210" i="12"/>
  <c r="R210" i="12"/>
  <c r="R304" i="12"/>
  <c r="N91" i="12"/>
  <c r="R91" i="12"/>
  <c r="R90" i="12"/>
  <c r="R269" i="12"/>
  <c r="N269" i="12"/>
  <c r="N56" i="12"/>
  <c r="R56" i="12"/>
  <c r="R49" i="11"/>
  <c r="N133" i="11"/>
  <c r="R133" i="11"/>
  <c r="N104" i="11"/>
  <c r="R104" i="11"/>
  <c r="N263" i="11"/>
  <c r="R263" i="11"/>
  <c r="N86" i="11"/>
  <c r="R230" i="11"/>
  <c r="R118" i="11"/>
  <c r="N178" i="11"/>
  <c r="R178" i="11"/>
  <c r="N108" i="11"/>
  <c r="R108" i="11"/>
  <c r="N304" i="11"/>
  <c r="R304" i="11"/>
  <c r="N151" i="11"/>
  <c r="R151" i="11"/>
  <c r="N148" i="11"/>
  <c r="R148" i="11"/>
  <c r="N269" i="11"/>
  <c r="R269" i="11"/>
  <c r="N54" i="11"/>
  <c r="R296" i="11"/>
  <c r="R26" i="11"/>
  <c r="N139" i="11"/>
  <c r="R139" i="11"/>
  <c r="N302" i="11"/>
  <c r="R302" i="11"/>
  <c r="N320" i="11"/>
  <c r="R320" i="11"/>
  <c r="N190" i="11"/>
  <c r="R190" i="11"/>
  <c r="R226" i="11"/>
  <c r="N226" i="11"/>
  <c r="N307" i="11"/>
  <c r="R307" i="11"/>
  <c r="N205" i="11"/>
  <c r="R205" i="11"/>
  <c r="N161" i="11"/>
  <c r="R24" i="11"/>
  <c r="N24" i="11"/>
  <c r="R144" i="12"/>
  <c r="N144" i="12"/>
  <c r="N77" i="12"/>
  <c r="R77" i="12"/>
  <c r="R281" i="12"/>
  <c r="N281" i="12"/>
  <c r="R225" i="12"/>
  <c r="N225" i="12"/>
  <c r="R135" i="12"/>
  <c r="N135" i="12"/>
  <c r="N316" i="12"/>
  <c r="R316" i="12"/>
  <c r="N240" i="12"/>
  <c r="R240" i="12"/>
  <c r="N292" i="12"/>
  <c r="R292" i="12"/>
  <c r="N82" i="12"/>
  <c r="R82" i="12"/>
  <c r="N47" i="12"/>
  <c r="R47" i="12"/>
  <c r="N55" i="12"/>
  <c r="R55" i="12"/>
  <c r="R73" i="12"/>
  <c r="N73" i="12"/>
  <c r="N115" i="12"/>
  <c r="R115" i="12"/>
  <c r="N190" i="12"/>
  <c r="R190" i="12"/>
  <c r="R303" i="12"/>
  <c r="N303" i="12"/>
  <c r="N24" i="12"/>
  <c r="R24" i="12"/>
  <c r="N341" i="12"/>
  <c r="R341" i="12"/>
  <c r="R185" i="12"/>
  <c r="N185" i="12"/>
  <c r="N45" i="12"/>
  <c r="R45" i="12"/>
  <c r="R275" i="12"/>
  <c r="N275" i="12"/>
  <c r="R157" i="12"/>
  <c r="N157" i="12"/>
  <c r="R276" i="12"/>
  <c r="N276" i="12"/>
  <c r="N120" i="12"/>
  <c r="R120" i="12"/>
  <c r="N151" i="12"/>
  <c r="R151" i="12"/>
  <c r="R253" i="12"/>
  <c r="N26" i="12"/>
  <c r="R53" i="12"/>
  <c r="R252" i="11"/>
  <c r="N207" i="11"/>
  <c r="R207" i="11"/>
  <c r="R98" i="11"/>
  <c r="N98" i="11"/>
  <c r="R129" i="11"/>
  <c r="N129" i="11"/>
  <c r="R55" i="11"/>
  <c r="N239" i="11"/>
  <c r="R203" i="11"/>
  <c r="N203" i="11"/>
  <c r="R41" i="11"/>
  <c r="N41" i="11"/>
  <c r="R105" i="11"/>
  <c r="N105" i="11"/>
  <c r="R217" i="11"/>
  <c r="N135" i="11"/>
  <c r="R135" i="11"/>
  <c r="N299" i="11"/>
  <c r="N51" i="11"/>
  <c r="R51" i="11"/>
  <c r="R90" i="11"/>
  <c r="N267" i="11"/>
  <c r="N88" i="11"/>
  <c r="R88" i="11"/>
  <c r="N61" i="11"/>
  <c r="R257" i="11"/>
  <c r="R208" i="11"/>
  <c r="R293" i="11"/>
  <c r="N293" i="11"/>
  <c r="N69" i="11"/>
  <c r="N85" i="11"/>
  <c r="R85" i="11"/>
  <c r="R119" i="11"/>
  <c r="N119" i="11"/>
  <c r="R179" i="12"/>
  <c r="N179" i="12"/>
  <c r="R214" i="12"/>
  <c r="N214" i="12"/>
  <c r="R35" i="12"/>
  <c r="N35" i="12"/>
  <c r="N94" i="12"/>
  <c r="R94" i="12"/>
  <c r="R60" i="12"/>
  <c r="N60" i="12"/>
  <c r="N317" i="12"/>
  <c r="R317" i="12"/>
  <c r="N236" i="12"/>
  <c r="R236" i="12"/>
  <c r="R189" i="12"/>
  <c r="N173" i="12"/>
  <c r="R173" i="12"/>
  <c r="N188" i="12"/>
  <c r="N251" i="12"/>
  <c r="R251" i="12"/>
  <c r="N274" i="12"/>
  <c r="R274" i="12"/>
  <c r="R105" i="12"/>
  <c r="R156" i="12"/>
  <c r="N156" i="12"/>
  <c r="N30" i="12"/>
  <c r="R30" i="12"/>
  <c r="R264" i="12"/>
  <c r="R295" i="12"/>
  <c r="N295" i="12"/>
  <c r="R161" i="12"/>
  <c r="N161" i="12"/>
  <c r="N315" i="12"/>
  <c r="R315" i="12"/>
  <c r="N216" i="12"/>
  <c r="N310" i="12"/>
  <c r="R310" i="12"/>
  <c r="N227" i="12"/>
  <c r="R227" i="12"/>
  <c r="N272" i="12"/>
  <c r="R272" i="12"/>
  <c r="N279" i="12"/>
  <c r="R219" i="12"/>
  <c r="N219" i="12"/>
  <c r="R193" i="12"/>
  <c r="N193" i="12"/>
  <c r="N23" i="12"/>
  <c r="R23" i="12"/>
  <c r="M82" i="14"/>
  <c r="M190" i="14"/>
  <c r="M184" i="14"/>
  <c r="M189" i="14"/>
  <c r="M269" i="14"/>
  <c r="M139" i="14"/>
  <c r="M60" i="14"/>
  <c r="M282" i="14"/>
  <c r="M248" i="14"/>
  <c r="M286" i="14"/>
  <c r="M260" i="14"/>
  <c r="M95" i="14"/>
  <c r="M315" i="14"/>
  <c r="M337" i="14"/>
  <c r="M29" i="14"/>
  <c r="M93" i="14"/>
  <c r="M66" i="14"/>
  <c r="V12" i="14"/>
  <c r="M132" i="14"/>
  <c r="M81" i="14"/>
  <c r="M237" i="14"/>
  <c r="M107" i="14"/>
  <c r="M44" i="14"/>
  <c r="M250" i="14"/>
  <c r="M216" i="14"/>
  <c r="M254" i="14"/>
  <c r="M228" i="14"/>
  <c r="V13" i="14"/>
  <c r="M283" i="14"/>
  <c r="M305" i="14"/>
  <c r="M311" i="14"/>
  <c r="V23" i="14"/>
  <c r="M323" i="14"/>
  <c r="M46" i="14"/>
  <c r="M181" i="14"/>
  <c r="M80" i="14"/>
  <c r="M202" i="14"/>
  <c r="M106" i="14"/>
  <c r="M293" i="14"/>
  <c r="M232" i="14"/>
  <c r="M291" i="14"/>
  <c r="M170" i="14"/>
  <c r="M264" i="14"/>
  <c r="M146" i="14"/>
  <c r="M235" i="14"/>
  <c r="M257" i="14"/>
  <c r="M263" i="14"/>
  <c r="M333" i="14"/>
  <c r="M22" i="14"/>
  <c r="V20" i="14"/>
  <c r="M25" i="14"/>
  <c r="M312" i="14"/>
  <c r="M51" i="14"/>
  <c r="M324" i="14"/>
  <c r="M159" i="14"/>
  <c r="M149" i="14"/>
  <c r="M113" i="14"/>
  <c r="M144" i="14"/>
  <c r="M125" i="14"/>
  <c r="M114" i="14"/>
  <c r="M203" i="14"/>
  <c r="M225" i="14"/>
  <c r="M231" i="14"/>
  <c r="M301" i="14"/>
  <c r="M171" i="14"/>
  <c r="V4" i="14"/>
  <c r="M314" i="14"/>
  <c r="M280" i="14"/>
  <c r="M318" i="14"/>
  <c r="M292" i="14"/>
  <c r="M127" i="14"/>
  <c r="M23" i="14"/>
  <c r="M69" i="14"/>
  <c r="V6" i="14"/>
  <c r="M109" i="14"/>
  <c r="M57" i="14"/>
  <c r="M135" i="14"/>
  <c r="M116" i="14"/>
  <c r="M161" i="14"/>
  <c r="M182" i="14"/>
  <c r="M36" i="14"/>
  <c r="M212" i="14"/>
  <c r="M255" i="14"/>
  <c r="M330" i="14"/>
  <c r="M31" i="14"/>
  <c r="M155" i="14"/>
  <c r="M79" i="14"/>
  <c r="M299" i="14"/>
  <c r="M321" i="14"/>
  <c r="M327" i="14"/>
  <c r="M85" i="14"/>
  <c r="M54" i="14"/>
  <c r="M33" i="14"/>
  <c r="M112" i="14"/>
  <c r="V8" i="14"/>
  <c r="M213" i="14"/>
  <c r="M83" i="14"/>
  <c r="M32" i="14"/>
  <c r="M226" i="14"/>
  <c r="M193" i="14"/>
  <c r="M230" i="14"/>
  <c r="M204" i="14"/>
  <c r="M178" i="14"/>
  <c r="M267" i="14"/>
  <c r="M289" i="14"/>
  <c r="M295" i="14"/>
  <c r="M53" i="14"/>
  <c r="M38" i="14"/>
  <c r="M102" i="14"/>
  <c r="V16" i="14"/>
  <c r="V3" i="14"/>
  <c r="M141" i="14"/>
  <c r="V15" i="14"/>
  <c r="M191" i="14"/>
  <c r="M188" i="14"/>
  <c r="M156" i="14"/>
  <c r="M185" i="14"/>
  <c r="M172" i="14"/>
  <c r="V2" i="14"/>
  <c r="M118" i="14"/>
  <c r="M62" i="14"/>
  <c r="M229" i="14"/>
  <c r="M160" i="14"/>
  <c r="M196" i="14"/>
  <c r="M123" i="14"/>
  <c r="M270" i="14"/>
  <c r="M313" i="14"/>
  <c r="M259" i="14"/>
  <c r="M302" i="14"/>
  <c r="M143" i="14"/>
  <c r="M55" i="14"/>
  <c r="M97" i="14"/>
  <c r="M76" i="14"/>
  <c r="M117" i="14"/>
  <c r="M90" i="14"/>
  <c r="M192" i="14"/>
  <c r="M201" i="14"/>
  <c r="M207" i="14"/>
  <c r="M277" i="14"/>
  <c r="M147" i="14"/>
  <c r="M64" i="14"/>
  <c r="M290" i="14"/>
  <c r="M256" i="14"/>
  <c r="M294" i="14"/>
  <c r="M268" i="14"/>
  <c r="M111" i="14"/>
  <c r="M331" i="14"/>
  <c r="M37" i="14"/>
  <c r="M61" i="14"/>
  <c r="M101" i="14"/>
  <c r="M70" i="14"/>
  <c r="M148" i="14"/>
  <c r="M136" i="14"/>
  <c r="M137" i="14"/>
  <c r="M245" i="14"/>
  <c r="M115" i="14"/>
  <c r="M48" i="14"/>
  <c r="M258" i="14"/>
  <c r="M224" i="14"/>
  <c r="M262" i="14"/>
  <c r="M236" i="14"/>
  <c r="M328" i="14"/>
  <c r="M45" i="14"/>
  <c r="M167" i="14"/>
  <c r="M145" i="14"/>
  <c r="M157" i="14"/>
  <c r="M234" i="14"/>
  <c r="M138" i="14"/>
  <c r="M325" i="14"/>
  <c r="M296" i="14"/>
  <c r="M68" i="14"/>
  <c r="V17" i="14"/>
  <c r="M24" i="14"/>
  <c r="M210" i="14"/>
  <c r="M174" i="14"/>
  <c r="M214" i="14"/>
  <c r="M198" i="14"/>
  <c r="M154" i="14"/>
  <c r="M243" i="14"/>
  <c r="M265" i="14"/>
  <c r="M271" i="14"/>
  <c r="M341" i="14"/>
  <c r="M26" i="14"/>
  <c r="M78" i="14"/>
  <c r="M35" i="14"/>
  <c r="M320" i="14"/>
  <c r="M73" i="14"/>
  <c r="M332" i="14"/>
  <c r="M175" i="14"/>
  <c r="M177" i="14"/>
  <c r="M129" i="14"/>
  <c r="M164" i="14"/>
  <c r="M158" i="14"/>
  <c r="M122" i="14"/>
  <c r="M211" i="14"/>
  <c r="M233" i="14"/>
  <c r="M239" i="14"/>
  <c r="M309" i="14"/>
  <c r="M179" i="14"/>
  <c r="V7" i="14"/>
  <c r="M322" i="14"/>
  <c r="M288" i="14"/>
  <c r="M326" i="14"/>
  <c r="M300" i="14"/>
  <c r="M39" i="14"/>
  <c r="M96" i="14"/>
  <c r="M65" i="14"/>
  <c r="M77" i="14"/>
  <c r="M206" i="14"/>
  <c r="M217" i="14"/>
  <c r="M52" i="14"/>
  <c r="M244" i="14"/>
  <c r="M319" i="14"/>
  <c r="M276" i="14"/>
  <c r="M131" i="14"/>
  <c r="M56" i="14"/>
  <c r="M274" i="14"/>
  <c r="M240" i="14"/>
  <c r="M278" i="14"/>
  <c r="M252" i="14"/>
  <c r="M87" i="14"/>
  <c r="M307" i="14"/>
  <c r="M329" i="14"/>
  <c r="M335" i="14"/>
  <c r="M92" i="14"/>
  <c r="M58" i="14"/>
  <c r="M43" i="14"/>
  <c r="M120" i="14"/>
  <c r="V18" i="14"/>
  <c r="M221" i="14"/>
  <c r="M99" i="14"/>
  <c r="M40" i="14"/>
  <c r="M242" i="14"/>
  <c r="M208" i="14"/>
  <c r="M246" i="14"/>
  <c r="M220" i="14"/>
  <c r="V5" i="14"/>
  <c r="M275" i="14"/>
  <c r="M297" i="14"/>
  <c r="M303" i="14"/>
  <c r="M63" i="14"/>
  <c r="M42" i="14"/>
  <c r="M110" i="14"/>
  <c r="M88" i="14"/>
  <c r="M27" i="14"/>
  <c r="M165" i="14"/>
  <c r="M30" i="14"/>
  <c r="V9" i="14"/>
  <c r="M89" i="14"/>
  <c r="M166" i="14"/>
  <c r="V22" i="14"/>
  <c r="M261" i="14"/>
  <c r="M197" i="14"/>
  <c r="M227" i="14"/>
  <c r="M187" i="14"/>
  <c r="M334" i="14"/>
  <c r="M281" i="14"/>
  <c r="M195" i="14"/>
  <c r="V14" i="14"/>
  <c r="M338" i="14"/>
  <c r="M304" i="14"/>
  <c r="M41" i="14"/>
  <c r="M316" i="14"/>
  <c r="M151" i="14"/>
  <c r="M142" i="14"/>
  <c r="M105" i="14"/>
  <c r="M140" i="14"/>
  <c r="M124" i="14"/>
  <c r="M98" i="14"/>
  <c r="M194" i="14"/>
  <c r="M209" i="14"/>
  <c r="M215" i="14"/>
  <c r="M285" i="14"/>
  <c r="M163" i="14"/>
  <c r="M72" i="14"/>
  <c r="M306" i="14"/>
  <c r="M272" i="14"/>
  <c r="M310" i="14"/>
  <c r="M284" i="14"/>
  <c r="M119" i="14"/>
  <c r="M339" i="14"/>
  <c r="M47" i="14"/>
  <c r="M71" i="14"/>
  <c r="M108" i="14"/>
  <c r="M74" i="14"/>
  <c r="M152" i="14"/>
  <c r="M153" i="14"/>
  <c r="M150" i="14"/>
  <c r="M253" i="14"/>
  <c r="M103" i="14"/>
  <c r="M100" i="14"/>
  <c r="M49" i="14"/>
  <c r="M128" i="14"/>
  <c r="M199" i="14"/>
  <c r="M176" i="14"/>
  <c r="M223" i="14"/>
  <c r="M266" i="14"/>
  <c r="V19" i="14"/>
  <c r="M84" i="14"/>
  <c r="M298" i="14"/>
  <c r="M50" i="14"/>
  <c r="M126" i="14"/>
  <c r="M104" i="14"/>
  <c r="M59" i="14"/>
  <c r="M205" i="14"/>
  <c r="M75" i="14"/>
  <c r="M28" i="14"/>
  <c r="M218" i="14"/>
  <c r="M180" i="14"/>
  <c r="M222" i="14"/>
  <c r="M200" i="14"/>
  <c r="M162" i="14"/>
  <c r="M251" i="14"/>
  <c r="M273" i="14"/>
  <c r="M279" i="14"/>
  <c r="M21" i="14"/>
  <c r="M34" i="14"/>
  <c r="M94" i="14"/>
  <c r="M67" i="14"/>
  <c r="M336" i="14"/>
  <c r="M134" i="14"/>
  <c r="V11" i="14"/>
  <c r="M183" i="14"/>
  <c r="M186" i="14"/>
  <c r="M133" i="14"/>
  <c r="M168" i="14"/>
  <c r="M169" i="14"/>
  <c r="M130" i="14"/>
  <c r="M219" i="14"/>
  <c r="M241" i="14"/>
  <c r="M247" i="14"/>
  <c r="M317" i="14"/>
  <c r="M86" i="14"/>
  <c r="M340" i="14"/>
  <c r="V21" i="14"/>
  <c r="M121" i="14"/>
  <c r="M173" i="14"/>
  <c r="M91" i="14"/>
  <c r="M238" i="14"/>
  <c r="M249" i="14"/>
  <c r="V10" i="14"/>
  <c r="M308" i="14"/>
  <c r="M287" i="14"/>
  <c r="N116" i="11"/>
  <c r="N338" i="11"/>
  <c r="R338" i="11"/>
  <c r="N305" i="11"/>
  <c r="R305" i="11"/>
  <c r="N326" i="11"/>
  <c r="N237" i="11"/>
  <c r="R237" i="11"/>
  <c r="N224" i="11"/>
  <c r="R89" i="11"/>
  <c r="N89" i="11"/>
  <c r="N188" i="11"/>
  <c r="R188" i="11"/>
  <c r="N31" i="11"/>
  <c r="R297" i="11"/>
  <c r="N297" i="11"/>
  <c r="N166" i="11"/>
  <c r="N221" i="11"/>
  <c r="R221" i="11"/>
  <c r="N176" i="11"/>
  <c r="R176" i="11"/>
  <c r="N262" i="11"/>
  <c r="N111" i="11"/>
  <c r="R111" i="11"/>
  <c r="N222" i="11"/>
  <c r="N303" i="11"/>
  <c r="R303" i="11"/>
  <c r="N183" i="11"/>
  <c r="R183" i="11"/>
  <c r="R341" i="11"/>
  <c r="N341" i="11"/>
  <c r="R40" i="11"/>
  <c r="N40" i="11"/>
  <c r="R25" i="11"/>
  <c r="N25" i="11"/>
  <c r="N155" i="11"/>
  <c r="R155" i="11"/>
  <c r="R130" i="11"/>
  <c r="N130" i="11"/>
  <c r="N287" i="11"/>
  <c r="N46" i="11"/>
  <c r="R46" i="11"/>
  <c r="N67" i="11"/>
  <c r="R67" i="11"/>
  <c r="R336" i="11"/>
  <c r="N336" i="11"/>
  <c r="N52" i="11"/>
  <c r="R52" i="11"/>
  <c r="N289" i="12"/>
  <c r="R289" i="12"/>
  <c r="N208" i="12"/>
  <c r="R208" i="12"/>
  <c r="R238" i="12"/>
  <c r="N238" i="12"/>
  <c r="R79" i="12"/>
  <c r="N79" i="12"/>
  <c r="N206" i="12"/>
  <c r="R206" i="12"/>
  <c r="N38" i="12"/>
  <c r="R155" i="12"/>
  <c r="N155" i="12"/>
  <c r="R271" i="12"/>
  <c r="N271" i="12"/>
  <c r="N42" i="12"/>
  <c r="R42" i="12"/>
  <c r="N256" i="12"/>
  <c r="R256" i="12"/>
  <c r="R309" i="12"/>
  <c r="N309" i="12"/>
  <c r="N116" i="12"/>
  <c r="R116" i="12"/>
  <c r="R112" i="12"/>
  <c r="R319" i="12"/>
  <c r="N319" i="12"/>
  <c r="R149" i="12"/>
  <c r="N149" i="12"/>
  <c r="N243" i="12"/>
  <c r="R243" i="12"/>
  <c r="R84" i="12"/>
  <c r="N84" i="12"/>
  <c r="N106" i="12"/>
  <c r="R207" i="12"/>
  <c r="N207" i="12"/>
  <c r="N285" i="12"/>
  <c r="R285" i="12"/>
  <c r="R75" i="12"/>
  <c r="N75" i="12"/>
  <c r="N122" i="12"/>
  <c r="R122" i="12"/>
  <c r="N32" i="12"/>
  <c r="R32" i="12"/>
  <c r="R118" i="12"/>
  <c r="N118" i="12"/>
  <c r="N338" i="12"/>
  <c r="R338" i="12"/>
  <c r="R142" i="12"/>
  <c r="N142" i="12"/>
  <c r="R121" i="12"/>
  <c r="N121" i="12"/>
  <c r="R50" i="12"/>
  <c r="N50" i="12"/>
  <c r="N76" i="12"/>
  <c r="N169" i="12"/>
  <c r="R169" i="12"/>
  <c r="N113" i="12"/>
  <c r="R113" i="12"/>
  <c r="N200" i="12"/>
  <c r="R200" i="12"/>
  <c r="M67" i="17"/>
  <c r="V21" i="17"/>
  <c r="M105" i="17"/>
  <c r="M23" i="17"/>
  <c r="V27" i="17"/>
  <c r="V15" i="17"/>
  <c r="M61" i="17"/>
  <c r="M89" i="17"/>
  <c r="M26" i="17"/>
  <c r="M54" i="17"/>
  <c r="V28" i="17"/>
  <c r="M75" i="17"/>
  <c r="M115" i="17"/>
  <c r="M109" i="17"/>
  <c r="M65" i="17"/>
  <c r="M99" i="17"/>
  <c r="M77" i="17"/>
  <c r="M36" i="17"/>
  <c r="M78" i="17"/>
  <c r="V37" i="17"/>
  <c r="M52" i="17"/>
  <c r="M74" i="17"/>
  <c r="M30" i="17"/>
  <c r="V19" i="17"/>
  <c r="M117" i="17"/>
  <c r="V20" i="17"/>
  <c r="M56" i="17"/>
  <c r="M90" i="17"/>
  <c r="M98" i="17"/>
  <c r="M66" i="17"/>
  <c r="V9" i="17"/>
  <c r="V33" i="17"/>
  <c r="M46" i="17"/>
  <c r="M69" i="17"/>
  <c r="M48" i="17"/>
  <c r="M96" i="17"/>
  <c r="M62" i="17"/>
  <c r="M33" i="17"/>
  <c r="M95" i="17"/>
  <c r="V4" i="17"/>
  <c r="M43" i="17"/>
  <c r="V13" i="17"/>
  <c r="M120" i="17"/>
  <c r="V7" i="17"/>
  <c r="M53" i="17"/>
  <c r="M85" i="17"/>
  <c r="V10" i="17"/>
  <c r="M114" i="17"/>
  <c r="M116" i="17"/>
  <c r="M25" i="17"/>
  <c r="V29" i="17"/>
  <c r="M45" i="17"/>
  <c r="V38" i="17"/>
  <c r="M58" i="17"/>
  <c r="V6" i="17"/>
  <c r="M60" i="17"/>
  <c r="M112" i="17"/>
  <c r="M64" i="17"/>
  <c r="M82" i="17"/>
  <c r="M100" i="17"/>
  <c r="M106" i="17"/>
  <c r="M55" i="17"/>
  <c r="M88" i="17"/>
  <c r="M104" i="17"/>
  <c r="M118" i="17"/>
  <c r="M92" i="17"/>
  <c r="V36" i="17"/>
  <c r="V3" i="17"/>
  <c r="M27" i="17"/>
  <c r="M63" i="17"/>
  <c r="V34" i="17"/>
  <c r="V31" i="17"/>
  <c r="M83" i="17"/>
  <c r="M21" i="17"/>
  <c r="M44" i="17"/>
  <c r="M29" i="17"/>
  <c r="M103" i="17"/>
  <c r="M91" i="17"/>
  <c r="V16" i="17"/>
  <c r="M47" i="17"/>
  <c r="M42" i="17"/>
  <c r="V25" i="17"/>
  <c r="V32" i="17"/>
  <c r="M97" i="17"/>
  <c r="M71" i="17"/>
  <c r="M31" i="17"/>
  <c r="M101" i="17"/>
  <c r="M119" i="17"/>
  <c r="V30" i="17"/>
  <c r="V12" i="17"/>
  <c r="M70" i="17"/>
  <c r="M102" i="17"/>
  <c r="V2" i="17"/>
  <c r="M94" i="17"/>
  <c r="M76" i="17"/>
  <c r="M113" i="17"/>
  <c r="V18" i="17"/>
  <c r="M41" i="17"/>
  <c r="M22" i="17"/>
  <c r="M110" i="17"/>
  <c r="M24" i="17"/>
  <c r="M34" i="17"/>
  <c r="M32" i="17"/>
  <c r="M35" i="17"/>
  <c r="V17" i="17"/>
  <c r="M40" i="17"/>
  <c r="V39" i="17"/>
  <c r="V14" i="17"/>
  <c r="M93" i="17"/>
  <c r="M87" i="17"/>
  <c r="M28" i="17"/>
  <c r="M79" i="17"/>
  <c r="V8" i="17"/>
  <c r="M80" i="17"/>
  <c r="M49" i="17"/>
  <c r="M86" i="17"/>
  <c r="M68" i="17"/>
  <c r="M111" i="17"/>
  <c r="M81" i="17"/>
  <c r="V26" i="17"/>
  <c r="M57" i="17"/>
  <c r="V22" i="17"/>
  <c r="M107" i="17"/>
  <c r="V40" i="17"/>
  <c r="M50" i="17"/>
  <c r="V11" i="17"/>
  <c r="V35" i="17"/>
  <c r="M59" i="17"/>
  <c r="V24" i="17"/>
  <c r="M37" i="17"/>
  <c r="M108" i="17"/>
  <c r="M39" i="17"/>
  <c r="M73" i="17"/>
  <c r="M51" i="17"/>
  <c r="V5" i="17"/>
  <c r="M72" i="17"/>
  <c r="M84" i="17"/>
  <c r="V23" i="17"/>
  <c r="M38" i="17"/>
  <c r="N103" i="11"/>
  <c r="R103" i="11"/>
  <c r="N78" i="11"/>
  <c r="R78" i="11"/>
  <c r="R251" i="11"/>
  <c r="N251" i="11"/>
  <c r="N272" i="11"/>
  <c r="R272" i="11"/>
  <c r="N228" i="11"/>
  <c r="R228" i="11"/>
  <c r="R294" i="11"/>
  <c r="N294" i="11"/>
  <c r="N220" i="11"/>
  <c r="R220" i="11"/>
  <c r="R149" i="11"/>
  <c r="N149" i="11"/>
  <c r="N84" i="11"/>
  <c r="R84" i="11"/>
  <c r="N120" i="11"/>
  <c r="R120" i="11"/>
  <c r="N57" i="11"/>
  <c r="R57" i="11"/>
  <c r="R107" i="11"/>
  <c r="N107" i="11"/>
  <c r="N171" i="11"/>
  <c r="R171" i="11"/>
  <c r="R137" i="11"/>
  <c r="R21" i="11"/>
  <c r="N21" i="11"/>
  <c r="N156" i="11"/>
  <c r="R156" i="11"/>
  <c r="R97" i="11"/>
  <c r="N316" i="11"/>
  <c r="N243" i="11"/>
  <c r="R243" i="11"/>
  <c r="N255" i="11"/>
  <c r="N244" i="11"/>
  <c r="R244" i="11"/>
  <c r="N143" i="11"/>
  <c r="R143" i="11"/>
  <c r="N157" i="11"/>
  <c r="N278" i="11"/>
  <c r="R278" i="11"/>
  <c r="R323" i="11"/>
  <c r="N323" i="11"/>
  <c r="R23" i="11"/>
  <c r="N23" i="11"/>
  <c r="N115" i="11"/>
  <c r="R115" i="11"/>
  <c r="N47" i="11"/>
  <c r="R47" i="11"/>
  <c r="N266" i="11"/>
  <c r="N30" i="11"/>
  <c r="R30" i="11"/>
  <c r="N322" i="11"/>
  <c r="R150" i="11"/>
  <c r="N150" i="11"/>
  <c r="R255" i="12"/>
  <c r="N255" i="12"/>
  <c r="N340" i="12"/>
  <c r="R340" i="12"/>
  <c r="N307" i="12"/>
  <c r="R307" i="12"/>
  <c r="N209" i="12"/>
  <c r="R209" i="12"/>
  <c r="R298" i="12"/>
  <c r="N298" i="12"/>
  <c r="N199" i="12"/>
  <c r="R199" i="12"/>
  <c r="R249" i="12"/>
  <c r="N249" i="12"/>
  <c r="R296" i="12"/>
  <c r="N302" i="12"/>
  <c r="R302" i="12"/>
  <c r="R213" i="12"/>
  <c r="N213" i="12"/>
  <c r="N108" i="12"/>
  <c r="R108" i="12"/>
  <c r="N99" i="12"/>
  <c r="R99" i="12"/>
  <c r="N197" i="12"/>
  <c r="R197" i="12"/>
  <c r="N123" i="12"/>
  <c r="R123" i="12"/>
  <c r="R22" i="12"/>
  <c r="N22" i="12"/>
  <c r="N192" i="12"/>
  <c r="R192" i="12"/>
  <c r="N59" i="12"/>
  <c r="R59" i="12"/>
  <c r="R336" i="12"/>
  <c r="R228" i="12"/>
  <c r="N228" i="12"/>
  <c r="R265" i="12"/>
  <c r="N265" i="12"/>
  <c r="N41" i="12"/>
  <c r="R41" i="12"/>
  <c r="N254" i="12"/>
  <c r="R254" i="12"/>
  <c r="N241" i="12"/>
  <c r="R241" i="12"/>
  <c r="N226" i="12"/>
  <c r="R226" i="12"/>
  <c r="N244" i="12"/>
  <c r="R244" i="12"/>
  <c r="R104" i="12"/>
  <c r="N104" i="12"/>
  <c r="R70" i="12"/>
  <c r="N262" i="12"/>
  <c r="R262" i="12"/>
  <c r="N172" i="12"/>
  <c r="N153" i="12"/>
  <c r="R153" i="12"/>
  <c r="R261" i="12"/>
  <c r="N261" i="12"/>
  <c r="R176" i="12"/>
  <c r="N49" i="12"/>
  <c r="R49" i="12"/>
  <c r="N57" i="12"/>
  <c r="R57" i="12"/>
  <c r="R124" i="11"/>
  <c r="N124" i="11"/>
  <c r="N292" i="11"/>
  <c r="R292" i="11"/>
  <c r="R198" i="11"/>
  <c r="N198" i="11"/>
  <c r="N242" i="11"/>
  <c r="R242" i="11"/>
  <c r="R132" i="11"/>
  <c r="R232" i="11"/>
  <c r="N232" i="11"/>
  <c r="R169" i="11"/>
  <c r="R28" i="11"/>
  <c r="N28" i="11"/>
  <c r="N117" i="11"/>
  <c r="R117" i="11"/>
  <c r="N215" i="11"/>
  <c r="R215" i="11"/>
  <c r="R82" i="11"/>
  <c r="N82" i="11"/>
  <c r="R223" i="11"/>
  <c r="N114" i="11"/>
  <c r="R114" i="11"/>
  <c r="N83" i="11"/>
  <c r="R83" i="11"/>
  <c r="N79" i="11"/>
  <c r="R79" i="11"/>
  <c r="R249" i="11"/>
  <c r="N249" i="11"/>
  <c r="N126" i="11"/>
  <c r="R126" i="11"/>
  <c r="R186" i="11"/>
  <c r="N186" i="11"/>
  <c r="N288" i="11"/>
  <c r="R288" i="11"/>
  <c r="N306" i="11"/>
  <c r="R306" i="11"/>
  <c r="R70" i="11"/>
  <c r="N70" i="11"/>
  <c r="N227" i="11"/>
  <c r="R227" i="11"/>
  <c r="R285" i="11"/>
  <c r="N285" i="11"/>
  <c r="R200" i="11"/>
  <c r="N200" i="11"/>
  <c r="R270" i="11"/>
  <c r="N270" i="11"/>
  <c r="R22" i="11"/>
  <c r="N22" i="11"/>
  <c r="N261" i="11"/>
  <c r="R261" i="11"/>
  <c r="R337" i="11"/>
  <c r="N337" i="11"/>
  <c r="N96" i="11"/>
  <c r="R96" i="11"/>
  <c r="N238" i="11"/>
  <c r="R142" i="11"/>
  <c r="N142" i="11"/>
  <c r="N260" i="11"/>
  <c r="R209" i="11"/>
  <c r="N209" i="11"/>
  <c r="R102" i="11"/>
  <c r="N102" i="11"/>
  <c r="N162" i="11"/>
  <c r="R162" i="11"/>
  <c r="R50" i="11" l="1"/>
  <c r="N335" i="12"/>
  <c r="R76" i="11"/>
  <c r="R103" i="12"/>
  <c r="R64" i="12"/>
  <c r="N137" i="12"/>
  <c r="N195" i="11"/>
  <c r="R34" i="11"/>
  <c r="N62" i="11"/>
  <c r="N164" i="12"/>
  <c r="R308" i="12"/>
  <c r="N239" i="12"/>
  <c r="N215" i="12"/>
  <c r="R219" i="11"/>
  <c r="R225" i="11"/>
  <c r="R131" i="12"/>
  <c r="N234" i="11"/>
  <c r="N299" i="12"/>
  <c r="N172" i="11"/>
  <c r="R167" i="11"/>
  <c r="R283" i="11"/>
  <c r="N323" i="12"/>
  <c r="N173" i="11"/>
  <c r="R39" i="11"/>
  <c r="R106" i="11"/>
  <c r="N328" i="12"/>
  <c r="N147" i="11"/>
  <c r="R282" i="11"/>
  <c r="N312" i="12"/>
  <c r="R56" i="11"/>
  <c r="R68" i="12"/>
  <c r="R174" i="11"/>
  <c r="R112" i="11"/>
  <c r="R218" i="11"/>
  <c r="R95" i="12"/>
  <c r="N324" i="12"/>
  <c r="N72" i="12"/>
  <c r="R175" i="12"/>
  <c r="N45" i="11"/>
  <c r="R206" i="11"/>
  <c r="N297" i="12"/>
  <c r="R100" i="11"/>
  <c r="R313" i="11"/>
  <c r="N278" i="12"/>
  <c r="N136" i="11"/>
  <c r="R268" i="11"/>
  <c r="R167" i="12"/>
  <c r="R131" i="11"/>
  <c r="R330" i="11"/>
  <c r="R160" i="11"/>
  <c r="R185" i="11"/>
  <c r="N158" i="11"/>
  <c r="N158" i="12"/>
  <c r="R178" i="12"/>
  <c r="R318" i="11"/>
  <c r="R196" i="12"/>
  <c r="N325" i="12"/>
  <c r="N74" i="12"/>
  <c r="N61" i="12"/>
  <c r="N89" i="12"/>
  <c r="R274" i="11"/>
  <c r="N148" i="12"/>
  <c r="N327" i="12"/>
  <c r="R43" i="12"/>
  <c r="N324" i="11"/>
  <c r="R315" i="11"/>
  <c r="R40" i="12"/>
  <c r="N160" i="12"/>
  <c r="N339" i="12"/>
  <c r="N291" i="12"/>
  <c r="N268" i="12"/>
  <c r="N182" i="11"/>
  <c r="N211" i="11"/>
  <c r="R321" i="12"/>
  <c r="N81" i="12"/>
  <c r="N331" i="12"/>
  <c r="N253" i="11"/>
  <c r="R36" i="12"/>
  <c r="N93" i="12"/>
  <c r="R107" i="12"/>
  <c r="R300" i="11"/>
  <c r="N164" i="11"/>
  <c r="N236" i="11"/>
  <c r="N198" i="12"/>
  <c r="N256" i="11"/>
  <c r="N28" i="12"/>
  <c r="R231" i="12"/>
  <c r="R68" i="11"/>
  <c r="R222" i="12"/>
  <c r="N92" i="11"/>
  <c r="N177" i="11"/>
  <c r="R309" i="11"/>
  <c r="N58" i="12"/>
  <c r="R180" i="12"/>
  <c r="R337" i="12"/>
  <c r="N60" i="11"/>
  <c r="N146" i="11"/>
  <c r="N87" i="12"/>
  <c r="R168" i="12"/>
  <c r="R129" i="12"/>
  <c r="R32" i="11"/>
  <c r="R117" i="12"/>
  <c r="R48" i="12"/>
  <c r="R290" i="11"/>
  <c r="R97" i="12"/>
  <c r="R329" i="12"/>
  <c r="R72" i="11"/>
  <c r="N150" i="12"/>
  <c r="N252" i="12"/>
  <c r="N168" i="11"/>
  <c r="N181" i="12"/>
  <c r="R175" i="11"/>
  <c r="R263" i="12"/>
  <c r="N101" i="11"/>
  <c r="N92" i="12"/>
  <c r="N127" i="11"/>
  <c r="N139" i="12"/>
  <c r="R101" i="12"/>
  <c r="R62" i="12"/>
  <c r="N248" i="11"/>
  <c r="R81" i="11"/>
  <c r="R334" i="12"/>
  <c r="R113" i="11"/>
  <c r="N195" i="12"/>
  <c r="R230" i="12"/>
  <c r="R163" i="12"/>
  <c r="R152" i="11"/>
  <c r="R65" i="11"/>
  <c r="N29" i="11"/>
  <c r="N48" i="11"/>
  <c r="R87" i="11"/>
  <c r="R334" i="11"/>
  <c r="N212" i="12"/>
  <c r="N133" i="12"/>
  <c r="N281" i="11"/>
  <c r="N140" i="12"/>
  <c r="R93" i="11"/>
  <c r="R110" i="11"/>
  <c r="N218" i="12"/>
  <c r="R277" i="12"/>
  <c r="R78" i="12"/>
  <c r="R33" i="11"/>
  <c r="R235" i="11"/>
  <c r="R69" i="12"/>
  <c r="R258" i="11"/>
  <c r="N223" i="12"/>
  <c r="N328" i="11"/>
  <c r="N241" i="11"/>
  <c r="N141" i="11"/>
  <c r="N233" i="12"/>
  <c r="R147" i="12"/>
  <c r="N143" i="12"/>
  <c r="N231" i="11"/>
  <c r="R308" i="11"/>
  <c r="R27" i="11"/>
  <c r="N109" i="12"/>
  <c r="N63" i="12"/>
  <c r="N233" i="11"/>
  <c r="R128" i="12"/>
  <c r="R293" i="12"/>
  <c r="R132" i="12"/>
  <c r="N119" i="12"/>
  <c r="R36" i="11"/>
  <c r="R229" i="12"/>
  <c r="N51" i="12"/>
  <c r="N74" i="11"/>
  <c r="N184" i="11"/>
  <c r="R34" i="12"/>
  <c r="N245" i="12"/>
  <c r="R290" i="12"/>
  <c r="R283" i="12"/>
  <c r="N279" i="11"/>
  <c r="N141" i="12"/>
  <c r="R66" i="12"/>
  <c r="R111" i="12"/>
  <c r="R194" i="11"/>
  <c r="N180" i="11"/>
  <c r="N145" i="12"/>
  <c r="R110" i="12"/>
  <c r="R240" i="11"/>
  <c r="N83" i="12"/>
  <c r="R273" i="11"/>
  <c r="N211" i="12"/>
  <c r="N258" i="12"/>
  <c r="N124" i="12"/>
  <c r="R94" i="11"/>
  <c r="R170" i="11"/>
  <c r="R317" i="11"/>
  <c r="R166" i="12"/>
  <c r="R224" i="12"/>
  <c r="R286" i="11"/>
  <c r="N91" i="11"/>
  <c r="R319" i="11"/>
  <c r="R202" i="12"/>
  <c r="N327" i="11"/>
  <c r="N189" i="11"/>
  <c r="R332" i="12"/>
  <c r="R340" i="11"/>
  <c r="R202" i="11"/>
  <c r="R213" i="11"/>
  <c r="R301" i="11"/>
  <c r="R247" i="12"/>
  <c r="N266" i="12"/>
  <c r="R130" i="12"/>
  <c r="R159" i="11"/>
  <c r="R95" i="11"/>
  <c r="N80" i="11"/>
  <c r="N212" i="11"/>
  <c r="N42" i="11"/>
  <c r="R187" i="11"/>
  <c r="R210" i="11"/>
  <c r="N295" i="11"/>
  <c r="R330" i="12"/>
  <c r="R192" i="11"/>
  <c r="R277" i="11"/>
  <c r="N171" i="12"/>
  <c r="R237" i="12"/>
  <c r="N318" i="12"/>
  <c r="R25" i="12"/>
  <c r="N182" i="12"/>
  <c r="N321" i="11"/>
  <c r="R294" i="12"/>
  <c r="R313" i="12"/>
  <c r="R21" i="12"/>
  <c r="R109" i="11"/>
  <c r="R98" i="12"/>
  <c r="R53" i="11"/>
  <c r="R88" i="12"/>
  <c r="R165" i="12"/>
  <c r="R311" i="11"/>
  <c r="R165" i="11"/>
  <c r="R314" i="12"/>
  <c r="N86" i="12"/>
  <c r="N276" i="11"/>
  <c r="R306" i="12"/>
  <c r="N267" i="12"/>
  <c r="R99" i="11"/>
  <c r="R71" i="11"/>
  <c r="N282" i="12"/>
  <c r="N80" i="12"/>
  <c r="R329" i="11"/>
  <c r="N300" i="12"/>
  <c r="R301" i="12"/>
  <c r="R52" i="12"/>
  <c r="R33" i="12"/>
  <c r="R81" i="17"/>
  <c r="N81" i="17"/>
  <c r="R28" i="17"/>
  <c r="N28" i="17"/>
  <c r="R32" i="17"/>
  <c r="N32" i="17"/>
  <c r="N76" i="17"/>
  <c r="R76" i="17"/>
  <c r="R101" i="17"/>
  <c r="N101" i="17"/>
  <c r="N88" i="17"/>
  <c r="R88" i="17"/>
  <c r="N95" i="17"/>
  <c r="R95" i="17"/>
  <c r="R30" i="17"/>
  <c r="N30" i="17"/>
  <c r="N65" i="17"/>
  <c r="R65" i="17"/>
  <c r="R61" i="17"/>
  <c r="N61" i="17"/>
  <c r="N308" i="14"/>
  <c r="R308" i="14"/>
  <c r="R340" i="14"/>
  <c r="N340" i="14"/>
  <c r="N168" i="14"/>
  <c r="R168" i="14"/>
  <c r="N94" i="14"/>
  <c r="R94" i="14"/>
  <c r="N222" i="14"/>
  <c r="R222" i="14"/>
  <c r="N126" i="14"/>
  <c r="R126" i="14"/>
  <c r="N199" i="14"/>
  <c r="R199" i="14"/>
  <c r="N152" i="14"/>
  <c r="R152" i="14"/>
  <c r="N310" i="14"/>
  <c r="R310" i="14"/>
  <c r="N194" i="14"/>
  <c r="R194" i="14"/>
  <c r="R41" i="14"/>
  <c r="N41" i="14"/>
  <c r="N227" i="14"/>
  <c r="R227" i="14"/>
  <c r="R165" i="14"/>
  <c r="N165" i="14"/>
  <c r="N275" i="14"/>
  <c r="R275" i="14"/>
  <c r="N221" i="14"/>
  <c r="R221" i="14"/>
  <c r="R307" i="14"/>
  <c r="N307" i="14"/>
  <c r="N276" i="14"/>
  <c r="R276" i="14"/>
  <c r="N96" i="14"/>
  <c r="R96" i="14"/>
  <c r="R309" i="14"/>
  <c r="N309" i="14"/>
  <c r="N177" i="14"/>
  <c r="R177" i="14"/>
  <c r="N341" i="14"/>
  <c r="R341" i="14"/>
  <c r="R210" i="14"/>
  <c r="N210" i="14"/>
  <c r="R157" i="14"/>
  <c r="N157" i="14"/>
  <c r="R258" i="14"/>
  <c r="N258" i="14"/>
  <c r="N101" i="14"/>
  <c r="R101" i="14"/>
  <c r="R290" i="14"/>
  <c r="N290" i="14"/>
  <c r="N117" i="14"/>
  <c r="R117" i="14"/>
  <c r="R270" i="14"/>
  <c r="N270" i="14"/>
  <c r="N172" i="14"/>
  <c r="R172" i="14"/>
  <c r="N204" i="14"/>
  <c r="R204" i="14"/>
  <c r="R112" i="14"/>
  <c r="N112" i="14"/>
  <c r="N155" i="14"/>
  <c r="R155" i="14"/>
  <c r="R116" i="14"/>
  <c r="N116" i="14"/>
  <c r="R292" i="14"/>
  <c r="N292" i="14"/>
  <c r="R225" i="14"/>
  <c r="N225" i="14"/>
  <c r="N324" i="14"/>
  <c r="R324" i="14"/>
  <c r="R257" i="14"/>
  <c r="N257" i="14"/>
  <c r="N106" i="14"/>
  <c r="R106" i="14"/>
  <c r="N305" i="14"/>
  <c r="R305" i="14"/>
  <c r="N107" i="14"/>
  <c r="R107" i="14"/>
  <c r="N337" i="14"/>
  <c r="R337" i="14"/>
  <c r="R139" i="14"/>
  <c r="N139" i="14"/>
  <c r="R51" i="17"/>
  <c r="N51" i="17"/>
  <c r="N111" i="17"/>
  <c r="R111" i="17"/>
  <c r="N87" i="17"/>
  <c r="R87" i="17"/>
  <c r="N34" i="17"/>
  <c r="R34" i="17"/>
  <c r="R94" i="17"/>
  <c r="N94" i="17"/>
  <c r="R31" i="17"/>
  <c r="N31" i="17"/>
  <c r="R91" i="17"/>
  <c r="N91" i="17"/>
  <c r="R63" i="17"/>
  <c r="N63" i="17"/>
  <c r="R55" i="17"/>
  <c r="N55" i="17"/>
  <c r="N58" i="17"/>
  <c r="R58" i="17"/>
  <c r="N85" i="17"/>
  <c r="R85" i="17"/>
  <c r="N33" i="17"/>
  <c r="R33" i="17"/>
  <c r="N66" i="17"/>
  <c r="R66" i="17"/>
  <c r="R74" i="17"/>
  <c r="N74" i="17"/>
  <c r="N109" i="17"/>
  <c r="R109" i="17"/>
  <c r="N86" i="14"/>
  <c r="R86" i="14"/>
  <c r="N133" i="14"/>
  <c r="R133" i="14"/>
  <c r="N34" i="14"/>
  <c r="R34" i="14"/>
  <c r="R180" i="14"/>
  <c r="N180" i="14"/>
  <c r="R50" i="14"/>
  <c r="N50" i="14"/>
  <c r="N128" i="14"/>
  <c r="R128" i="14"/>
  <c r="N74" i="14"/>
  <c r="R74" i="14"/>
  <c r="R272" i="14"/>
  <c r="N272" i="14"/>
  <c r="R98" i="14"/>
  <c r="N98" i="14"/>
  <c r="N304" i="14"/>
  <c r="R304" i="14"/>
  <c r="N197" i="14"/>
  <c r="R197" i="14"/>
  <c r="N27" i="14"/>
  <c r="R27" i="14"/>
  <c r="R87" i="14"/>
  <c r="N87" i="14"/>
  <c r="N319" i="14"/>
  <c r="R319" i="14"/>
  <c r="N39" i="14"/>
  <c r="R39" i="14"/>
  <c r="R239" i="14"/>
  <c r="N239" i="14"/>
  <c r="N175" i="14"/>
  <c r="R175" i="14"/>
  <c r="N271" i="14"/>
  <c r="R271" i="14"/>
  <c r="N24" i="14"/>
  <c r="R24" i="14"/>
  <c r="N145" i="14"/>
  <c r="R145" i="14"/>
  <c r="N48" i="14"/>
  <c r="R48" i="14"/>
  <c r="N61" i="14"/>
  <c r="R61" i="14"/>
  <c r="N64" i="14"/>
  <c r="R64" i="14"/>
  <c r="N76" i="14"/>
  <c r="R76" i="14"/>
  <c r="R123" i="14"/>
  <c r="N123" i="14"/>
  <c r="R185" i="14"/>
  <c r="N185" i="14"/>
  <c r="N102" i="14"/>
  <c r="R102" i="14"/>
  <c r="N230" i="14"/>
  <c r="R230" i="14"/>
  <c r="N33" i="14"/>
  <c r="R33" i="14"/>
  <c r="N31" i="14"/>
  <c r="R31" i="14"/>
  <c r="N135" i="14"/>
  <c r="R135" i="14"/>
  <c r="N318" i="14"/>
  <c r="R318" i="14"/>
  <c r="R203" i="14"/>
  <c r="N203" i="14"/>
  <c r="N51" i="14"/>
  <c r="R51" i="14"/>
  <c r="N235" i="14"/>
  <c r="R235" i="14"/>
  <c r="R202" i="14"/>
  <c r="N202" i="14"/>
  <c r="N283" i="14"/>
  <c r="R283" i="14"/>
  <c r="R237" i="14"/>
  <c r="N237" i="14"/>
  <c r="N315" i="14"/>
  <c r="R315" i="14"/>
  <c r="N269" i="14"/>
  <c r="R269" i="14"/>
  <c r="N73" i="17"/>
  <c r="R73" i="17"/>
  <c r="N50" i="17"/>
  <c r="R50" i="17"/>
  <c r="N68" i="17"/>
  <c r="R68" i="17"/>
  <c r="N93" i="17"/>
  <c r="R93" i="17"/>
  <c r="R24" i="17"/>
  <c r="N24" i="17"/>
  <c r="N71" i="17"/>
  <c r="R71" i="17"/>
  <c r="N103" i="17"/>
  <c r="R103" i="17"/>
  <c r="R27" i="17"/>
  <c r="N27" i="17"/>
  <c r="N106" i="17"/>
  <c r="R106" i="17"/>
  <c r="R53" i="17"/>
  <c r="N53" i="17"/>
  <c r="R62" i="17"/>
  <c r="N62" i="17"/>
  <c r="R98" i="17"/>
  <c r="N98" i="17"/>
  <c r="R52" i="17"/>
  <c r="N52" i="17"/>
  <c r="R115" i="17"/>
  <c r="N115" i="17"/>
  <c r="N249" i="14"/>
  <c r="R249" i="14"/>
  <c r="R317" i="14"/>
  <c r="N317" i="14"/>
  <c r="N186" i="14"/>
  <c r="R186" i="14"/>
  <c r="R21" i="14"/>
  <c r="N21" i="14"/>
  <c r="R218" i="14"/>
  <c r="N218" i="14"/>
  <c r="N298" i="14"/>
  <c r="R298" i="14"/>
  <c r="N49" i="14"/>
  <c r="R49" i="14"/>
  <c r="R108" i="14"/>
  <c r="N108" i="14"/>
  <c r="N306" i="14"/>
  <c r="R306" i="14"/>
  <c r="N124" i="14"/>
  <c r="R124" i="14"/>
  <c r="R338" i="14"/>
  <c r="N338" i="14"/>
  <c r="R261" i="14"/>
  <c r="N261" i="14"/>
  <c r="R88" i="14"/>
  <c r="N88" i="14"/>
  <c r="R220" i="14"/>
  <c r="N220" i="14"/>
  <c r="R120" i="14"/>
  <c r="N120" i="14"/>
  <c r="N252" i="14"/>
  <c r="R252" i="14"/>
  <c r="R244" i="14"/>
  <c r="N244" i="14"/>
  <c r="N300" i="14"/>
  <c r="R300" i="14"/>
  <c r="N233" i="14"/>
  <c r="R233" i="14"/>
  <c r="N332" i="14"/>
  <c r="R332" i="14"/>
  <c r="N265" i="14"/>
  <c r="R265" i="14"/>
  <c r="R167" i="14"/>
  <c r="N167" i="14"/>
  <c r="R115" i="14"/>
  <c r="N115" i="14"/>
  <c r="R37" i="14"/>
  <c r="N37" i="14"/>
  <c r="R147" i="14"/>
  <c r="N147" i="14"/>
  <c r="N97" i="14"/>
  <c r="R97" i="14"/>
  <c r="R196" i="14"/>
  <c r="N196" i="14"/>
  <c r="N156" i="14"/>
  <c r="R156" i="14"/>
  <c r="R38" i="14"/>
  <c r="N38" i="14"/>
  <c r="N193" i="14"/>
  <c r="R193" i="14"/>
  <c r="R54" i="14"/>
  <c r="N54" i="14"/>
  <c r="R330" i="14"/>
  <c r="N330" i="14"/>
  <c r="N57" i="14"/>
  <c r="R57" i="14"/>
  <c r="N280" i="14"/>
  <c r="R280" i="14"/>
  <c r="N114" i="14"/>
  <c r="R114" i="14"/>
  <c r="N312" i="14"/>
  <c r="R312" i="14"/>
  <c r="R146" i="14"/>
  <c r="N146" i="14"/>
  <c r="N80" i="14"/>
  <c r="R80" i="14"/>
  <c r="N81" i="14"/>
  <c r="R81" i="14"/>
  <c r="R95" i="14"/>
  <c r="N95" i="14"/>
  <c r="N189" i="14"/>
  <c r="R189" i="14"/>
  <c r="R39" i="17"/>
  <c r="N39" i="17"/>
  <c r="R86" i="17"/>
  <c r="N86" i="17"/>
  <c r="N110" i="17"/>
  <c r="R110" i="17"/>
  <c r="R102" i="17"/>
  <c r="N102" i="17"/>
  <c r="N97" i="17"/>
  <c r="R97" i="17"/>
  <c r="R29" i="17"/>
  <c r="N29" i="17"/>
  <c r="N100" i="17"/>
  <c r="R100" i="17"/>
  <c r="R45" i="17"/>
  <c r="N45" i="17"/>
  <c r="R96" i="17"/>
  <c r="N96" i="17"/>
  <c r="N90" i="17"/>
  <c r="R90" i="17"/>
  <c r="N75" i="17"/>
  <c r="R75" i="17"/>
  <c r="N23" i="17"/>
  <c r="R23" i="17"/>
  <c r="N238" i="14"/>
  <c r="R238" i="14"/>
  <c r="R247" i="14"/>
  <c r="N247" i="14"/>
  <c r="N183" i="14"/>
  <c r="R183" i="14"/>
  <c r="N279" i="14"/>
  <c r="R279" i="14"/>
  <c r="N28" i="14"/>
  <c r="R28" i="14"/>
  <c r="N84" i="14"/>
  <c r="R84" i="14"/>
  <c r="R100" i="14"/>
  <c r="N100" i="14"/>
  <c r="R71" i="14"/>
  <c r="N71" i="14"/>
  <c r="N72" i="14"/>
  <c r="R72" i="14"/>
  <c r="R140" i="14"/>
  <c r="N140" i="14"/>
  <c r="R110" i="14"/>
  <c r="N110" i="14"/>
  <c r="R246" i="14"/>
  <c r="N246" i="14"/>
  <c r="R43" i="14"/>
  <c r="N43" i="14"/>
  <c r="N278" i="14"/>
  <c r="R278" i="14"/>
  <c r="R52" i="14"/>
  <c r="N52" i="14"/>
  <c r="R326" i="14"/>
  <c r="N326" i="14"/>
  <c r="R211" i="14"/>
  <c r="N211" i="14"/>
  <c r="R73" i="14"/>
  <c r="N73" i="14"/>
  <c r="N243" i="14"/>
  <c r="R243" i="14"/>
  <c r="N68" i="14"/>
  <c r="R68" i="14"/>
  <c r="N45" i="14"/>
  <c r="R45" i="14"/>
  <c r="R245" i="14"/>
  <c r="N245" i="14"/>
  <c r="N331" i="14"/>
  <c r="R331" i="14"/>
  <c r="R277" i="14"/>
  <c r="N277" i="14"/>
  <c r="N55" i="14"/>
  <c r="R55" i="14"/>
  <c r="R160" i="14"/>
  <c r="N160" i="14"/>
  <c r="N188" i="14"/>
  <c r="R188" i="14"/>
  <c r="R53" i="14"/>
  <c r="N53" i="14"/>
  <c r="R226" i="14"/>
  <c r="N226" i="14"/>
  <c r="R85" i="14"/>
  <c r="N85" i="14"/>
  <c r="R255" i="14"/>
  <c r="N255" i="14"/>
  <c r="R109" i="14"/>
  <c r="N109" i="14"/>
  <c r="N314" i="14"/>
  <c r="R314" i="14"/>
  <c r="N125" i="14"/>
  <c r="R125" i="14"/>
  <c r="N25" i="14"/>
  <c r="R25" i="14"/>
  <c r="N264" i="14"/>
  <c r="R264" i="14"/>
  <c r="N181" i="14"/>
  <c r="R181" i="14"/>
  <c r="N228" i="14"/>
  <c r="R228" i="14"/>
  <c r="N132" i="14"/>
  <c r="R132" i="14"/>
  <c r="R260" i="14"/>
  <c r="N260" i="14"/>
  <c r="R184" i="14"/>
  <c r="N184" i="14"/>
  <c r="N38" i="17"/>
  <c r="R38" i="17"/>
  <c r="R108" i="17"/>
  <c r="N108" i="17"/>
  <c r="N107" i="17"/>
  <c r="R107" i="17"/>
  <c r="N49" i="17"/>
  <c r="R49" i="17"/>
  <c r="R22" i="17"/>
  <c r="N22" i="17"/>
  <c r="R70" i="17"/>
  <c r="N70" i="17"/>
  <c r="N44" i="17"/>
  <c r="R44" i="17"/>
  <c r="N82" i="17"/>
  <c r="R82" i="17"/>
  <c r="N120" i="17"/>
  <c r="R120" i="17"/>
  <c r="N48" i="17"/>
  <c r="R48" i="17"/>
  <c r="N56" i="17"/>
  <c r="R56" i="17"/>
  <c r="N78" i="17"/>
  <c r="R78" i="17"/>
  <c r="R105" i="17"/>
  <c r="N105" i="17"/>
  <c r="R91" i="14"/>
  <c r="N91" i="14"/>
  <c r="R241" i="14"/>
  <c r="N241" i="14"/>
  <c r="N273" i="14"/>
  <c r="R273" i="14"/>
  <c r="N75" i="14"/>
  <c r="R75" i="14"/>
  <c r="R103" i="14"/>
  <c r="N103" i="14"/>
  <c r="N47" i="14"/>
  <c r="R47" i="14"/>
  <c r="N163" i="14"/>
  <c r="R163" i="14"/>
  <c r="N105" i="14"/>
  <c r="R105" i="14"/>
  <c r="R195" i="14"/>
  <c r="N195" i="14"/>
  <c r="N166" i="14"/>
  <c r="R166" i="14"/>
  <c r="R42" i="14"/>
  <c r="N42" i="14"/>
  <c r="N208" i="14"/>
  <c r="R208" i="14"/>
  <c r="R58" i="14"/>
  <c r="N58" i="14"/>
  <c r="R240" i="14"/>
  <c r="N240" i="14"/>
  <c r="R217" i="14"/>
  <c r="N217" i="14"/>
  <c r="N288" i="14"/>
  <c r="R288" i="14"/>
  <c r="R122" i="14"/>
  <c r="N122" i="14"/>
  <c r="R320" i="14"/>
  <c r="N320" i="14"/>
  <c r="N154" i="14"/>
  <c r="R154" i="14"/>
  <c r="N296" i="14"/>
  <c r="R296" i="14"/>
  <c r="R328" i="14"/>
  <c r="N328" i="14"/>
  <c r="R137" i="14"/>
  <c r="N137" i="14"/>
  <c r="R111" i="14"/>
  <c r="N111" i="14"/>
  <c r="R207" i="14"/>
  <c r="N207" i="14"/>
  <c r="N143" i="14"/>
  <c r="R143" i="14"/>
  <c r="R229" i="14"/>
  <c r="N229" i="14"/>
  <c r="N191" i="14"/>
  <c r="R191" i="14"/>
  <c r="R295" i="14"/>
  <c r="N295" i="14"/>
  <c r="N32" i="14"/>
  <c r="R32" i="14"/>
  <c r="R327" i="14"/>
  <c r="N327" i="14"/>
  <c r="N212" i="14"/>
  <c r="R212" i="14"/>
  <c r="N144" i="14"/>
  <c r="R144" i="14"/>
  <c r="N170" i="14"/>
  <c r="R170" i="14"/>
  <c r="R46" i="14"/>
  <c r="N46" i="14"/>
  <c r="N254" i="14"/>
  <c r="R254" i="14"/>
  <c r="R286" i="14"/>
  <c r="N286" i="14"/>
  <c r="R190" i="14"/>
  <c r="N190" i="14"/>
  <c r="R37" i="17"/>
  <c r="N37" i="17"/>
  <c r="N80" i="17"/>
  <c r="R80" i="17"/>
  <c r="R40" i="17"/>
  <c r="N40" i="17"/>
  <c r="N41" i="17"/>
  <c r="R41" i="17"/>
  <c r="R21" i="17"/>
  <c r="N21" i="17"/>
  <c r="R92" i="17"/>
  <c r="N92" i="17"/>
  <c r="N64" i="17"/>
  <c r="R64" i="17"/>
  <c r="N25" i="17"/>
  <c r="R25" i="17"/>
  <c r="N69" i="17"/>
  <c r="R69" i="17"/>
  <c r="N36" i="17"/>
  <c r="R36" i="17"/>
  <c r="R54" i="17"/>
  <c r="N54" i="17"/>
  <c r="R173" i="14"/>
  <c r="N173" i="14"/>
  <c r="R219" i="14"/>
  <c r="N219" i="14"/>
  <c r="R134" i="14"/>
  <c r="N134" i="14"/>
  <c r="N251" i="14"/>
  <c r="R251" i="14"/>
  <c r="R205" i="14"/>
  <c r="N205" i="14"/>
  <c r="N266" i="14"/>
  <c r="R266" i="14"/>
  <c r="R253" i="14"/>
  <c r="N253" i="14"/>
  <c r="N339" i="14"/>
  <c r="R339" i="14"/>
  <c r="R285" i="14"/>
  <c r="N285" i="14"/>
  <c r="N142" i="14"/>
  <c r="R142" i="14"/>
  <c r="N281" i="14"/>
  <c r="R281" i="14"/>
  <c r="N89" i="14"/>
  <c r="R89" i="14"/>
  <c r="N63" i="14"/>
  <c r="R63" i="14"/>
  <c r="R242" i="14"/>
  <c r="N242" i="14"/>
  <c r="R92" i="14"/>
  <c r="N92" i="14"/>
  <c r="N274" i="14"/>
  <c r="R274" i="14"/>
  <c r="N206" i="14"/>
  <c r="R206" i="14"/>
  <c r="N322" i="14"/>
  <c r="R322" i="14"/>
  <c r="N158" i="14"/>
  <c r="R158" i="14"/>
  <c r="N35" i="14"/>
  <c r="R35" i="14"/>
  <c r="R198" i="14"/>
  <c r="N198" i="14"/>
  <c r="N325" i="14"/>
  <c r="R325" i="14"/>
  <c r="R236" i="14"/>
  <c r="N236" i="14"/>
  <c r="N136" i="14"/>
  <c r="R136" i="14"/>
  <c r="R268" i="14"/>
  <c r="N268" i="14"/>
  <c r="R201" i="14"/>
  <c r="N201" i="14"/>
  <c r="R302" i="14"/>
  <c r="N302" i="14"/>
  <c r="R62" i="14"/>
  <c r="N62" i="14"/>
  <c r="N289" i="14"/>
  <c r="R289" i="14"/>
  <c r="N83" i="14"/>
  <c r="R83" i="14"/>
  <c r="R321" i="14"/>
  <c r="N321" i="14"/>
  <c r="N36" i="14"/>
  <c r="R36" i="14"/>
  <c r="R69" i="14"/>
  <c r="N69" i="14"/>
  <c r="N171" i="14"/>
  <c r="R171" i="14"/>
  <c r="R113" i="14"/>
  <c r="N113" i="14"/>
  <c r="N22" i="14"/>
  <c r="R22" i="14"/>
  <c r="R291" i="14"/>
  <c r="N291" i="14"/>
  <c r="N323" i="14"/>
  <c r="R323" i="14"/>
  <c r="R216" i="14"/>
  <c r="N216" i="14"/>
  <c r="R66" i="14"/>
  <c r="N66" i="14"/>
  <c r="R248" i="14"/>
  <c r="N248" i="14"/>
  <c r="R82" i="14"/>
  <c r="N82" i="14"/>
  <c r="R84" i="17"/>
  <c r="N84" i="17"/>
  <c r="R57" i="17"/>
  <c r="N57" i="17"/>
  <c r="R42" i="17"/>
  <c r="N42" i="17"/>
  <c r="R83" i="17"/>
  <c r="N83" i="17"/>
  <c r="R118" i="17"/>
  <c r="N118" i="17"/>
  <c r="R112" i="17"/>
  <c r="N112" i="17"/>
  <c r="R116" i="17"/>
  <c r="N116" i="17"/>
  <c r="N43" i="17"/>
  <c r="R43" i="17"/>
  <c r="N46" i="17"/>
  <c r="R46" i="17"/>
  <c r="R117" i="17"/>
  <c r="N117" i="17"/>
  <c r="R77" i="17"/>
  <c r="N77" i="17"/>
  <c r="R26" i="17"/>
  <c r="N26" i="17"/>
  <c r="N67" i="17"/>
  <c r="R67" i="17"/>
  <c r="N121" i="14"/>
  <c r="R121" i="14"/>
  <c r="N130" i="14"/>
  <c r="R130" i="14"/>
  <c r="R336" i="14"/>
  <c r="N336" i="14"/>
  <c r="N162" i="14"/>
  <c r="R162" i="14"/>
  <c r="N59" i="14"/>
  <c r="R59" i="14"/>
  <c r="R223" i="14"/>
  <c r="N223" i="14"/>
  <c r="R150" i="14"/>
  <c r="N150" i="14"/>
  <c r="R119" i="14"/>
  <c r="N119" i="14"/>
  <c r="R215" i="14"/>
  <c r="N215" i="14"/>
  <c r="N151" i="14"/>
  <c r="R151" i="14"/>
  <c r="N334" i="14"/>
  <c r="R334" i="14"/>
  <c r="R303" i="14"/>
  <c r="N303" i="14"/>
  <c r="N40" i="14"/>
  <c r="R40" i="14"/>
  <c r="R335" i="14"/>
  <c r="N335" i="14"/>
  <c r="R56" i="14"/>
  <c r="N56" i="14"/>
  <c r="N77" i="14"/>
  <c r="R77" i="14"/>
  <c r="N164" i="14"/>
  <c r="R164" i="14"/>
  <c r="N78" i="14"/>
  <c r="R78" i="14"/>
  <c r="R214" i="14"/>
  <c r="N214" i="14"/>
  <c r="N138" i="14"/>
  <c r="R138" i="14"/>
  <c r="N262" i="14"/>
  <c r="R262" i="14"/>
  <c r="N148" i="14"/>
  <c r="R148" i="14"/>
  <c r="N294" i="14"/>
  <c r="R294" i="14"/>
  <c r="R192" i="14"/>
  <c r="N192" i="14"/>
  <c r="R259" i="14"/>
  <c r="N259" i="14"/>
  <c r="N118" i="14"/>
  <c r="R118" i="14"/>
  <c r="N141" i="14"/>
  <c r="R141" i="14"/>
  <c r="N267" i="14"/>
  <c r="R267" i="14"/>
  <c r="R213" i="14"/>
  <c r="N213" i="14"/>
  <c r="R299" i="14"/>
  <c r="N299" i="14"/>
  <c r="R182" i="14"/>
  <c r="N182" i="14"/>
  <c r="R23" i="14"/>
  <c r="N23" i="14"/>
  <c r="N301" i="14"/>
  <c r="R301" i="14"/>
  <c r="R149" i="14"/>
  <c r="N149" i="14"/>
  <c r="R333" i="14"/>
  <c r="N333" i="14"/>
  <c r="R232" i="14"/>
  <c r="N232" i="14"/>
  <c r="R250" i="14"/>
  <c r="N250" i="14"/>
  <c r="N93" i="14"/>
  <c r="R93" i="14"/>
  <c r="N282" i="14"/>
  <c r="R282" i="14"/>
  <c r="R72" i="17"/>
  <c r="N72" i="17"/>
  <c r="N59" i="17"/>
  <c r="R59" i="17"/>
  <c r="N79" i="17"/>
  <c r="R79" i="17"/>
  <c r="R35" i="17"/>
  <c r="N35" i="17"/>
  <c r="N113" i="17"/>
  <c r="R113" i="17"/>
  <c r="R119" i="17"/>
  <c r="N119" i="17"/>
  <c r="R47" i="17"/>
  <c r="N47" i="17"/>
  <c r="N104" i="17"/>
  <c r="R104" i="17"/>
  <c r="N60" i="17"/>
  <c r="R60" i="17"/>
  <c r="N114" i="17"/>
  <c r="R114" i="17"/>
  <c r="R99" i="17"/>
  <c r="N99" i="17"/>
  <c r="R89" i="17"/>
  <c r="N89" i="17"/>
  <c r="N287" i="14"/>
  <c r="R287" i="14"/>
  <c r="N169" i="14"/>
  <c r="R169" i="14"/>
  <c r="N67" i="14"/>
  <c r="R67" i="14"/>
  <c r="N200" i="14"/>
  <c r="R200" i="14"/>
  <c r="N104" i="14"/>
  <c r="R104" i="14"/>
  <c r="N176" i="14"/>
  <c r="R176" i="14"/>
  <c r="N153" i="14"/>
  <c r="R153" i="14"/>
  <c r="N284" i="14"/>
  <c r="R284" i="14"/>
  <c r="N209" i="14"/>
  <c r="R209" i="14"/>
  <c r="R316" i="14"/>
  <c r="N316" i="14"/>
  <c r="R187" i="14"/>
  <c r="N187" i="14"/>
  <c r="R30" i="14"/>
  <c r="N30" i="14"/>
  <c r="R297" i="14"/>
  <c r="N297" i="14"/>
  <c r="N99" i="14"/>
  <c r="R99" i="14"/>
  <c r="R329" i="14"/>
  <c r="N329" i="14"/>
  <c r="R131" i="14"/>
  <c r="N131" i="14"/>
  <c r="N65" i="14"/>
  <c r="R65" i="14"/>
  <c r="N179" i="14"/>
  <c r="R179" i="14"/>
  <c r="N129" i="14"/>
  <c r="R129" i="14"/>
  <c r="N26" i="14"/>
  <c r="R26" i="14"/>
  <c r="R174" i="14"/>
  <c r="N174" i="14"/>
  <c r="R234" i="14"/>
  <c r="N234" i="14"/>
  <c r="N224" i="14"/>
  <c r="R224" i="14"/>
  <c r="R70" i="14"/>
  <c r="N70" i="14"/>
  <c r="N256" i="14"/>
  <c r="R256" i="14"/>
  <c r="R90" i="14"/>
  <c r="N90" i="14"/>
  <c r="R313" i="14"/>
  <c r="N313" i="14"/>
  <c r="N178" i="14"/>
  <c r="R178" i="14"/>
  <c r="R79" i="14"/>
  <c r="N79" i="14"/>
  <c r="R161" i="14"/>
  <c r="N161" i="14"/>
  <c r="R127" i="14"/>
  <c r="N127" i="14"/>
  <c r="N231" i="14"/>
  <c r="R231" i="14"/>
  <c r="R159" i="14"/>
  <c r="N159" i="14"/>
  <c r="R263" i="14"/>
  <c r="N263" i="14"/>
  <c r="R293" i="14"/>
  <c r="N293" i="14"/>
  <c r="N311" i="14"/>
  <c r="R311" i="14"/>
  <c r="N44" i="14"/>
  <c r="R44" i="14"/>
  <c r="N29" i="14"/>
  <c r="R29" i="14"/>
  <c r="R60" i="14"/>
  <c r="N60" i="14"/>
  <c r="N18" i="17"/>
  <c r="N18" i="14"/>
  <c r="N18" i="12"/>
  <c r="N18" i="11"/>
  <c r="E7" i="11" l="1"/>
  <c r="F5" i="11" s="1"/>
  <c r="H5" i="11" s="1"/>
  <c r="E7" i="12"/>
  <c r="F4" i="12" s="1"/>
  <c r="H4" i="12" s="1"/>
  <c r="E7" i="17"/>
  <c r="E7" i="14"/>
  <c r="F5" i="12" l="1"/>
  <c r="H5" i="12" s="1"/>
  <c r="F6" i="12"/>
  <c r="H6" i="12" s="1"/>
  <c r="F9" i="12" s="1"/>
  <c r="F6" i="11"/>
  <c r="H6" i="11" s="1"/>
  <c r="F9" i="11" s="1"/>
  <c r="F4" i="11"/>
  <c r="H4" i="11" s="1"/>
  <c r="F4" i="14"/>
  <c r="H4" i="14" s="1"/>
  <c r="F6" i="14"/>
  <c r="H6" i="14" s="1"/>
  <c r="F9" i="14" s="1"/>
  <c r="F5" i="14"/>
  <c r="H5" i="14" s="1"/>
  <c r="F4" i="17"/>
  <c r="H4" i="17" s="1"/>
  <c r="F6" i="17"/>
  <c r="H6" i="17" s="1"/>
  <c r="F9" i="17" s="1"/>
  <c r="F10" i="17" s="1"/>
  <c r="F5" i="17"/>
  <c r="H5" i="17" s="1"/>
  <c r="F8" i="14"/>
  <c r="F8" i="17"/>
  <c r="F8" i="11"/>
  <c r="F8" i="12"/>
  <c r="G9" i="12" l="1"/>
  <c r="G9" i="11"/>
  <c r="G9" i="17"/>
  <c r="G9" i="14"/>
</calcChain>
</file>

<file path=xl/sharedStrings.xml><?xml version="1.0" encoding="utf-8"?>
<sst xmlns="http://schemas.openxmlformats.org/spreadsheetml/2006/main" count="3498" uniqueCount="455">
  <si>
    <t>JAVSO..47..105</t>
  </si>
  <si>
    <t>before</t>
  </si>
  <si>
    <t>2019-07-05</t>
  </si>
  <si>
    <t>w. new point</t>
  </si>
  <si>
    <t>IBVS 6196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</si>
  <si>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</si>
  <si>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</si>
  <si>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</si>
  <si>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</si>
  <si>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</si>
  <si>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</si>
  <si>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</si>
  <si>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</si>
  <si>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</si>
  <si>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</si>
  <si>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</si>
  <si>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</si>
  <si>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</si>
  <si>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</si>
  <si>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</si>
  <si>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</si>
  <si>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</si>
  <si>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</si>
  <si>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</si>
  <si>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</si>
  <si>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</si>
  <si>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</si>
  <si>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</si>
  <si>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</si>
  <si>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</si>
  <si>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Misc</t>
  </si>
  <si>
    <t>IBVS</t>
  </si>
  <si>
    <t>GCVS 4</t>
  </si>
  <si>
    <t>GCVS</t>
  </si>
  <si>
    <t>BBSAG Bull.117</t>
  </si>
  <si>
    <t>IBVS 5230</t>
  </si>
  <si>
    <t>II</t>
  </si>
  <si>
    <t>I</t>
  </si>
  <si>
    <t>Nelson</t>
  </si>
  <si>
    <t>IBVS 5592</t>
  </si>
  <si>
    <t>EW/KW</t>
  </si>
  <si>
    <t>IBVS 5672</t>
  </si>
  <si>
    <t>In M67</t>
  </si>
  <si>
    <t>IBVS 5684</t>
  </si>
  <si>
    <t>IBVS 5690</t>
  </si>
  <si>
    <t>AH Cnc / GSC 0814-2291</t>
  </si>
  <si>
    <t># of data points:</t>
  </si>
  <si>
    <t>AH Cnc / gsc 0814-2291</t>
  </si>
  <si>
    <t>My time zone &gt;&gt;&gt;&gt;&gt;</t>
  </si>
  <si>
    <t>(PST=8, PDT=MDT=7, MDT=CST=6, etc.)</t>
  </si>
  <si>
    <t>JD today</t>
  </si>
  <si>
    <t>New Cycle</t>
  </si>
  <si>
    <t>Next ToM</t>
  </si>
  <si>
    <t>IBVS 5760</t>
  </si>
  <si>
    <t>Start of linear fit &gt;&gt;&gt;&gt;&gt;&gt;&gt;&gt;&gt;&gt;&gt;&gt;&gt;&gt;&gt;&gt;&gt;&gt;&gt;&gt;&gt;</t>
  </si>
  <si>
    <t>IBVS 5871</t>
  </si>
  <si>
    <t>IBVS 5938</t>
  </si>
  <si>
    <t>I?</t>
  </si>
  <si>
    <t>Zhang 2005AJ....129..979</t>
  </si>
  <si>
    <t>Qian 2006AJ....131.3028</t>
  </si>
  <si>
    <t>Qian 2006AJ....131.3029</t>
  </si>
  <si>
    <t>Qian 2006AJ....131.3030</t>
  </si>
  <si>
    <t>Qian 2006AJ....131.3031</t>
  </si>
  <si>
    <t>Qian 2006AJ....131.3032</t>
  </si>
  <si>
    <t>Qian 2006AJ....131.3033</t>
  </si>
  <si>
    <t>Qian</t>
  </si>
  <si>
    <t>Add cycle</t>
  </si>
  <si>
    <t>Old Cycle</t>
  </si>
  <si>
    <t>My time zone</t>
  </si>
  <si>
    <t>(PST=8, PDT=MDT=7, etc.)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</si>
  <si>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</si>
  <si>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</si>
  <si>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Wt*diff</t>
    </r>
    <r>
      <rPr>
        <b/>
        <vertAlign val="superscript"/>
        <sz val="10"/>
        <rFont val="Arial"/>
        <family val="2"/>
      </rPr>
      <t>2</t>
    </r>
  </si>
  <si>
    <t>Zhang</t>
  </si>
  <si>
    <t>S6</t>
  </si>
  <si>
    <t>IBVS 5929</t>
  </si>
  <si>
    <t>Lin. Ephemeris =</t>
  </si>
  <si>
    <t>Quadr. Ephemeris =</t>
  </si>
  <si>
    <t>Quad Fit</t>
  </si>
  <si>
    <t>ZA =</t>
  </si>
  <si>
    <t>X2.X4-X3.X3</t>
  </si>
  <si>
    <t>A</t>
  </si>
  <si>
    <t xml:space="preserve">ZB = </t>
  </si>
  <si>
    <t>X1.X4-X2.X3</t>
  </si>
  <si>
    <t>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</si>
  <si>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</si>
  <si>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</si>
  <si>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</si>
  <si>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</si>
  <si>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</si>
  <si>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</si>
  <si>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</si>
  <si>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</si>
  <si>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</si>
  <si>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</si>
  <si>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</si>
  <si>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</si>
  <si>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</si>
  <si>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</si>
  <si>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</si>
  <si>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</si>
  <si>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</si>
  <si>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</si>
  <si>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</si>
  <si>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</si>
  <si>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</si>
  <si>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</si>
  <si>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</si>
  <si>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</si>
  <si>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</si>
  <si>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</si>
  <si>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</si>
  <si>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</si>
  <si>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</si>
  <si>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</si>
  <si>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K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</si>
  <si>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</si>
  <si>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</si>
  <si>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</si>
  <si>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</si>
  <si>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</si>
  <si>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</si>
  <si>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</si>
  <si>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</si>
  <si>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</si>
  <si>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</si>
  <si>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</si>
  <si>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</si>
  <si>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</si>
  <si>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</si>
  <si>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</si>
  <si>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</si>
  <si>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</si>
  <si>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</si>
  <si>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</si>
  <si>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</si>
  <si>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</si>
  <si>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</si>
  <si>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</si>
  <si>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</si>
  <si>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</si>
  <si>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</si>
  <si>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</si>
  <si>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</si>
  <si>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V</t>
  </si>
  <si>
    <t>W</t>
  </si>
  <si>
    <t>Z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</si>
  <si>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</si>
  <si>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</si>
  <si>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Qian's elements</t>
  </si>
  <si>
    <t>Kreiner et 1l. 2001</t>
  </si>
  <si>
    <t>pg</t>
  </si>
  <si>
    <t>CCD</t>
  </si>
  <si>
    <t>Sine Ampl. =</t>
  </si>
  <si>
    <t>Freq (deg) =</t>
  </si>
  <si>
    <t>Phase (deg) =</t>
  </si>
  <si>
    <t>Qian Fit</t>
  </si>
  <si>
    <t>Analysis of Qian et al. 2006AJ....131.3028</t>
  </si>
  <si>
    <t>Qian's fit</t>
  </si>
  <si>
    <t>Kreiner et al 2001</t>
  </si>
  <si>
    <t>Now do my own fit</t>
  </si>
  <si>
    <t>My fit</t>
  </si>
  <si>
    <t>Quad</t>
  </si>
  <si>
    <t>Sine</t>
  </si>
  <si>
    <t xml:space="preserve">Correlation = 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</si>
  <si>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</si>
  <si>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</si>
  <si>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</si>
  <si>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</si>
  <si>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</si>
  <si>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</si>
  <si>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</si>
  <si>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</si>
  <si>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</si>
  <si>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</si>
  <si>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</si>
  <si>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</si>
  <si>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</si>
  <si>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</si>
  <si>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</si>
  <si>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</si>
  <si>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Start of linear fit (row #)</t>
  </si>
  <si>
    <t>Linear Ephemeris =</t>
  </si>
  <si>
    <t>Quad. Ephemeris =</t>
  </si>
  <si>
    <t>OEJV 0137</t>
  </si>
  <si>
    <t>IBVS 5918</t>
  </si>
  <si>
    <t>IBVS 5959</t>
  </si>
  <si>
    <t>IBVS 5992</t>
  </si>
  <si>
    <t>IBVS 6010</t>
  </si>
  <si>
    <t>.0025</t>
  </si>
  <si>
    <t>.0036</t>
  </si>
  <si>
    <t>.0030</t>
  </si>
  <si>
    <t>.0039</t>
  </si>
  <si>
    <t>.0021</t>
  </si>
  <si>
    <t>.0011</t>
  </si>
  <si>
    <t>Q. Fit 1</t>
  </si>
  <si>
    <t>Q. Fit 2</t>
  </si>
  <si>
    <t>PE</t>
  </si>
  <si>
    <t>(Yakut et al 2009)</t>
  </si>
  <si>
    <t>DEFUNCT PAGE</t>
  </si>
  <si>
    <t>RHN Fit</t>
  </si>
  <si>
    <t>IBVS 6029</t>
  </si>
  <si>
    <t>IBVS 6149</t>
  </si>
  <si>
    <t>Minima from the Lichtenknecker Database of the BAV</t>
  </si>
  <si>
    <t>http://www.bav-astro.de/LkDB/index.php?lang=en&amp;sprache_dial=en</t>
  </si>
  <si>
    <t>vis</t>
  </si>
  <si>
    <t>2450904.288 </t>
  </si>
  <si>
    <t> 31.03.1998 18:54 </t>
  </si>
  <si>
    <t> 0.080 </t>
  </si>
  <si>
    <t>E </t>
  </si>
  <si>
    <t>?</t>
  </si>
  <si>
    <t> R.Diethelm </t>
  </si>
  <si>
    <t> BBS 117 </t>
  </si>
  <si>
    <t>2451956.9876 </t>
  </si>
  <si>
    <t> 16.02.2001 11:42 </t>
  </si>
  <si>
    <t> -0.0681 </t>
  </si>
  <si>
    <t> X.B.Zhang et al. </t>
  </si>
  <si>
    <t> AJ 129, 979 ff </t>
  </si>
  <si>
    <t>2451957.1642 </t>
  </si>
  <si>
    <t> 16.02.2001 15:56 </t>
  </si>
  <si>
    <t> -0.0718 </t>
  </si>
  <si>
    <t>2451958.0662 </t>
  </si>
  <si>
    <t> 17.02.2001 13:35 </t>
  </si>
  <si>
    <t> -0.0709 </t>
  </si>
  <si>
    <t>2451958.2465 </t>
  </si>
  <si>
    <t> 17.02.2001 17:54 </t>
  </si>
  <si>
    <t> -0.0708 </t>
  </si>
  <si>
    <t>2451959.1478 </t>
  </si>
  <si>
    <t> 18.02.2001 15:32 </t>
  </si>
  <si>
    <t> -0.0706 </t>
  </si>
  <si>
    <t>2452995.2842 </t>
  </si>
  <si>
    <t> 21.12.2003 18:49 </t>
  </si>
  <si>
    <t> -0.0218 </t>
  </si>
  <si>
    <t>2452996.3640 </t>
  </si>
  <si>
    <t> 22.12.2003 20:44 </t>
  </si>
  <si>
    <t> -0.0233 </t>
  </si>
  <si>
    <t>2452997.2642 </t>
  </si>
  <si>
    <t> 23.12.2003 18:20 </t>
  </si>
  <si>
    <t> -0.0242 </t>
  </si>
  <si>
    <t>2453001.2290 </t>
  </si>
  <si>
    <t> 27.12.2003 17:29 </t>
  </si>
  <si>
    <t> -0.0243 </t>
  </si>
  <si>
    <t>2453004.1135 </t>
  </si>
  <si>
    <t> 30.12.2003 14:43 </t>
  </si>
  <si>
    <t>2453004.2951 </t>
  </si>
  <si>
    <t> 30.12.2003 19:04 </t>
  </si>
  <si>
    <t> -0.0219 </t>
  </si>
  <si>
    <t>2453005.1948 </t>
  </si>
  <si>
    <t> 31.12.2003 16:40 </t>
  </si>
  <si>
    <t>2453005.3747 </t>
  </si>
  <si>
    <t> 31.12.2003 20:59 </t>
  </si>
  <si>
    <t> -0.0236 </t>
  </si>
  <si>
    <t>2453006.2758 </t>
  </si>
  <si>
    <t> 01.01.2004 18:37 </t>
  </si>
  <si>
    <t>2453007.1818 </t>
  </si>
  <si>
    <t> 02.01.2004 16:21 </t>
  </si>
  <si>
    <t> -0.0187 </t>
  </si>
  <si>
    <t>2453008.2609 </t>
  </si>
  <si>
    <t> 03.01.2004 18:15 </t>
  </si>
  <si>
    <t> -0.0210 </t>
  </si>
  <si>
    <t>2453009.3435 </t>
  </si>
  <si>
    <t> 04.01.2004 20:14 </t>
  </si>
  <si>
    <t> -0.0197 </t>
  </si>
  <si>
    <t>2453047.3702 </t>
  </si>
  <si>
    <t> 11.02.2004 20:53 </t>
  </si>
  <si>
    <t> -0.0195 </t>
  </si>
  <si>
    <t> T.Krajci </t>
  </si>
  <si>
    <t>IBVS 5592 </t>
  </si>
  <si>
    <t>2453380.2541 </t>
  </si>
  <si>
    <t> 09.01.2005 18:05 </t>
  </si>
  <si>
    <t> -0.0028 </t>
  </si>
  <si>
    <t> Nakajima </t>
  </si>
  <si>
    <t>VSB 44 </t>
  </si>
  <si>
    <t>2453437.7466 </t>
  </si>
  <si>
    <t> 08.03.2005 05:55 </t>
  </si>
  <si>
    <t> -0.0007 </t>
  </si>
  <si>
    <t> T. Krajci </t>
  </si>
  <si>
    <t>IBVS 5690 </t>
  </si>
  <si>
    <t>2453442.7929 </t>
  </si>
  <si>
    <t> 13.03.2005 07:01 </t>
  </si>
  <si>
    <t> -0.0006 </t>
  </si>
  <si>
    <t> R. Nelson </t>
  </si>
  <si>
    <t>IBVS 5672 </t>
  </si>
  <si>
    <t>2453765.3982 </t>
  </si>
  <si>
    <t> 29.01.2006 21:33 </t>
  </si>
  <si>
    <t> 0.0101 </t>
  </si>
  <si>
    <t> I. Biro et al. </t>
  </si>
  <si>
    <t>IBVS 5684 </t>
  </si>
  <si>
    <t>2454060.9837 </t>
  </si>
  <si>
    <t> 21.11.2006 11:36 </t>
  </si>
  <si>
    <t> 0.0340 </t>
  </si>
  <si>
    <t>C </t>
  </si>
  <si>
    <t>IBVS 5760 </t>
  </si>
  <si>
    <t>2454173.4445 </t>
  </si>
  <si>
    <t> 13.03.2007 22:40 </t>
  </si>
  <si>
    <t> 0.0372 </t>
  </si>
  <si>
    <t>o</t>
  </si>
  <si>
    <t> U.Schmidt </t>
  </si>
  <si>
    <t>BAVM 214 </t>
  </si>
  <si>
    <t>2454513.3642 </t>
  </si>
  <si>
    <t> 16.02.2008 20:44 </t>
  </si>
  <si>
    <t> 0.0610 </t>
  </si>
  <si>
    <t>-I</t>
  </si>
  <si>
    <t> M.&amp; K.Rätz </t>
  </si>
  <si>
    <t>BAVM 209 </t>
  </si>
  <si>
    <t>2454831.8360 </t>
  </si>
  <si>
    <t> 31.12.2008 08:03 </t>
  </si>
  <si>
    <t>36319.5</t>
  </si>
  <si>
    <t> 0.0832 </t>
  </si>
  <si>
    <t>IBVS 5871 </t>
  </si>
  <si>
    <t>2454883.7412 </t>
  </si>
  <si>
    <t> 21.02.2009 05:47 </t>
  </si>
  <si>
    <t>36463.5</t>
  </si>
  <si>
    <t> 0.0849 </t>
  </si>
  <si>
    <t> R.Nelson </t>
  </si>
  <si>
    <t>IBVS 5929 </t>
  </si>
  <si>
    <t>2454946.6421 </t>
  </si>
  <si>
    <t> 25.04.2009 03:24 </t>
  </si>
  <si>
    <t>36638</t>
  </si>
  <si>
    <t> 0.0889 </t>
  </si>
  <si>
    <t> S.Dvorak </t>
  </si>
  <si>
    <t>IBVS 5938 </t>
  </si>
  <si>
    <t>2455567.0004 </t>
  </si>
  <si>
    <t> 05.01.2011 12:00 </t>
  </si>
  <si>
    <t>38359</t>
  </si>
  <si>
    <t> 0.1282 </t>
  </si>
  <si>
    <t>IBVS 5992 </t>
  </si>
  <si>
    <t>2455621.4277 </t>
  </si>
  <si>
    <t> 28.02.2011 22:15 </t>
  </si>
  <si>
    <t>38510</t>
  </si>
  <si>
    <t> 0.1290 </t>
  </si>
  <si>
    <t> J.Trnka </t>
  </si>
  <si>
    <t>OEJV 0137 </t>
  </si>
  <si>
    <t>2455621.4281 </t>
  </si>
  <si>
    <t> 28.02.2011 22:16 </t>
  </si>
  <si>
    <t> 0.1294 </t>
  </si>
  <si>
    <t>2455621.4292 </t>
  </si>
  <si>
    <t> 28.02.2011 22:18 </t>
  </si>
  <si>
    <t> 0.1305 </t>
  </si>
  <si>
    <t>2455621.4321 </t>
  </si>
  <si>
    <t> 28.02.2011 22:22 </t>
  </si>
  <si>
    <t> 0.1334 </t>
  </si>
  <si>
    <t> F.Agerer </t>
  </si>
  <si>
    <t>BAVM 220 </t>
  </si>
  <si>
    <t>2455621.4323 </t>
  </si>
  <si>
    <t> 0.1336 </t>
  </si>
  <si>
    <t>2455621.4325 </t>
  </si>
  <si>
    <t> 0.1338 </t>
  </si>
  <si>
    <t>2455621.4330 </t>
  </si>
  <si>
    <t> 28.02.2011 22:23 </t>
  </si>
  <si>
    <t> 0.1343 </t>
  </si>
  <si>
    <t>2455621.4331 </t>
  </si>
  <si>
    <t> 0.1344 </t>
  </si>
  <si>
    <t>2455625.4152 </t>
  </si>
  <si>
    <t> 04.03.2011 21:57 </t>
  </si>
  <si>
    <t> 0.1516 </t>
  </si>
  <si>
    <t>2455649.3804 </t>
  </si>
  <si>
    <t> 28.03.2011 21:07 </t>
  </si>
  <si>
    <t> 0.1475 </t>
  </si>
  <si>
    <t>2455660.7209 </t>
  </si>
  <si>
    <t> 09.04.2011 05:18 </t>
  </si>
  <si>
    <t> 0.1341 </t>
  </si>
  <si>
    <t>2456001.7214 </t>
  </si>
  <si>
    <t> 15.03.2012 05:18 </t>
  </si>
  <si>
    <t> 0.1574 </t>
  </si>
  <si>
    <t>IBVS 6029 </t>
  </si>
  <si>
    <t>2456736.3440 </t>
  </si>
  <si>
    <t> 19.03.2014 20:15 </t>
  </si>
  <si>
    <t> 0.2013 </t>
  </si>
  <si>
    <t> W.Moschner &amp; P.Frank </t>
  </si>
  <si>
    <t>BAVM 238 </t>
  </si>
  <si>
    <t>s5</t>
  </si>
  <si>
    <t>s6</t>
  </si>
  <si>
    <t>s7</t>
  </si>
  <si>
    <t>Sine + Quad fit</t>
  </si>
  <si>
    <t>Multiplier</t>
  </si>
  <si>
    <t>Power of 10</t>
  </si>
  <si>
    <t>Q.+LiTE fit</t>
  </si>
  <si>
    <t>Q fit</t>
  </si>
  <si>
    <t>A.BOX</t>
  </si>
  <si>
    <t>1+e cos nu</t>
  </si>
  <si>
    <t>sin(nu + nu_o)</t>
  </si>
  <si>
    <t>nu</t>
  </si>
  <si>
    <t>tan (nu/2)</t>
  </si>
  <si>
    <t>E7</t>
  </si>
  <si>
    <t>E6</t>
  </si>
  <si>
    <t>E5</t>
  </si>
  <si>
    <t>E4</t>
  </si>
  <si>
    <t>E3</t>
  </si>
  <si>
    <t>E2</t>
  </si>
  <si>
    <t>E1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</si>
  <si>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</si>
  <si>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</si>
  <si>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days</t>
  </si>
  <si>
    <t>Cnst</t>
  </si>
  <si>
    <t>Slope</t>
  </si>
  <si>
    <t xml:space="preserve">A (ampl) = </t>
  </si>
  <si>
    <t>e (eccen)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</si>
  <si>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</si>
  <si>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years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</si>
  <si>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</si>
  <si>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degrees</t>
  </si>
  <si>
    <t xml:space="preserve">To = </t>
  </si>
  <si>
    <t>HJD</t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</si>
  <si>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</si>
  <si>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</si>
  <si>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e sin nu_o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</si>
  <si>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</si>
  <si>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AU</t>
  </si>
  <si>
    <t>dP/dt =</t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</si>
  <si>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</si>
  <si>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t>cycle #</t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</si>
  <si>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</si>
  <si>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</si>
  <si>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</si>
  <si>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rad/cycle</t>
  </si>
  <si>
    <t>LiTE</t>
  </si>
  <si>
    <t>corr'n</t>
  </si>
  <si>
    <t>Q+S fit</t>
  </si>
  <si>
    <t>LiTE Resid</t>
  </si>
  <si>
    <t>Q. resid</t>
  </si>
  <si>
    <t>Q+S resid</t>
  </si>
  <si>
    <r>
      <t>wt.diff</t>
    </r>
    <r>
      <rPr>
        <b/>
        <vertAlign val="superscript"/>
        <sz val="10"/>
        <rFont val="Arial"/>
        <family val="2"/>
      </rPr>
      <t>2</t>
    </r>
  </si>
  <si>
    <t>Q resid</t>
  </si>
  <si>
    <t xml:space="preserve"> e sin nu</t>
  </si>
  <si>
    <t>B7</t>
  </si>
  <si>
    <t>B6</t>
  </si>
  <si>
    <t>B5</t>
  </si>
  <si>
    <t>B4</t>
  </si>
  <si>
    <t>B3</t>
  </si>
  <si>
    <t>B2</t>
  </si>
  <si>
    <t>B1</t>
  </si>
  <si>
    <t>cycles</t>
  </si>
  <si>
    <t>Q.fit</t>
  </si>
  <si>
    <t>Whelen et al 1979MNRAS.186..729</t>
  </si>
  <si>
    <t>(Kreiner et 1l. 2001)</t>
  </si>
  <si>
    <t>Peng 2018RAA….16..157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</si>
  <si>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</si>
  <si>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</si>
  <si>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</si>
  <si>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</si>
  <si>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</si>
  <si>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a12 sin i</t>
  </si>
  <si>
    <t>f (m3)</t>
  </si>
  <si>
    <r>
      <t>P</t>
    </r>
    <r>
      <rPr>
        <b/>
        <vertAlign val="subscript"/>
        <sz val="10"/>
        <rFont val="Arial"/>
        <family val="2"/>
      </rPr>
      <t>3</t>
    </r>
  </si>
  <si>
    <t>Go to Row &gt;&gt;&gt;&gt;&gt;&gt;&gt;&gt;</t>
  </si>
  <si>
    <t>In/Out</t>
  </si>
  <si>
    <t>Q+LiTE fit</t>
  </si>
  <si>
    <t>Q+L resid</t>
  </si>
  <si>
    <r>
      <t>Sum diff</t>
    </r>
    <r>
      <rPr>
        <vertAlign val="superscript"/>
        <sz val="10"/>
        <rFont val="Arial"/>
        <family val="2"/>
      </rPr>
      <t>2</t>
    </r>
  </si>
  <si>
    <t>Count</t>
  </si>
  <si>
    <t>rms error</t>
  </si>
  <si>
    <t>Constant &gt;&gt;&gt;&gt;&gt;</t>
  </si>
  <si>
    <t>S5</t>
  </si>
  <si>
    <t>PE?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</si>
</sst>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0000"/>
    <numFmt numFmtId="166" formatCode="0.000"/>
    <numFmt numFmtId="167" formatCode="0.E+00"/>
    <numFmt numFmtId="168" formatCode="0.0%"/>
    <numFmt numFmtId="169" formatCode="0.000E+00"/>
    <numFmt numFmtId="170" formatCode="0.0"/>
  </numFmts>
  <fonts count="57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8"/>
      <name val="Arial"/>
      <family val="2"/>
    </font>
    <font>
      <sz val="10"/>
      <color indexed="14"/>
      <name val="Arial"/>
      <family val="2"/>
    </font>
    <font>
      <i/>
      <sz val="10"/>
      <color indexed="20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z val="10"/>
      <color indexed="63"/>
      <name val="Arial"/>
      <family val="2"/>
    </font>
    <font>
      <b/>
      <vertAlign val="subscript"/>
      <sz val="10"/>
      <name val="Arial"/>
      <family val="2"/>
    </font>
    <font>
      <sz val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9">
    <xf numFmtId="0" fontId="0" fillId="0" borderId="0">
      <alignment vertical="top"/>
    </xf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0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42" fillId="7" borderId="1" applyNumberFormat="0" applyAlignment="0" applyProtection="0"/>
    <xf numFmtId="0" fontId="43" fillId="0" borderId="4" applyNumberFormat="0" applyFill="0" applyAlignment="0" applyProtection="0"/>
    <xf numFmtId="0" fontId="44" fillId="22" borderId="0" applyNumberFormat="0" applyBorder="0" applyAlignment="0" applyProtection="0"/>
    <xf numFmtId="0" fontId="6" fillId="0" borderId="0"/>
    <xf numFmtId="0" fontId="10" fillId="0" borderId="0"/>
    <xf numFmtId="0" fontId="10" fillId="23" borderId="5" applyNumberFormat="0" applyFont="0" applyAlignment="0" applyProtection="0"/>
    <xf numFmtId="0" fontId="45" fillId="20" borderId="6" applyNumberFormat="0" applyAlignment="0" applyProtection="0"/>
    <xf numFmtId="0" fontId="46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47" fillId="0" borderId="0" applyNumberFormat="0" applyFill="0" applyBorder="0" applyAlignment="0" applyProtection="0"/>
  </cellStyleXfs>
  <cellXfs count="347">
    <xf numFmtId="0" fontId="0" fillId="0" borderId="0" xfId="0" applyAlignment="1"/>
    <xf numFmtId="14" fontId="0" fillId="0" borderId="0" xfId="0" applyNumberFormat="1" applyAlignment="1"/>
    <xf numFmtId="0" fontId="4" fillId="0" borderId="0" xfId="0" applyFon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65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5" xfId="0" applyBorder="1">
      <alignment vertical="top"/>
    </xf>
    <xf numFmtId="0" fontId="0" fillId="0" borderId="0" xfId="0">
      <alignment vertical="top"/>
    </xf>
    <xf numFmtId="0" fontId="3" fillId="0" borderId="5" xfId="0" applyFont="1" applyBorder="1">
      <alignment vertical="top"/>
    </xf>
    <xf numFmtId="0" fontId="7" fillId="0" borderId="0" xfId="0" applyFont="1">
      <alignment vertical="top"/>
    </xf>
    <xf numFmtId="0" fontId="5" fillId="0" borderId="5" xfId="0" applyFont="1" applyBorder="1" applyAlignment="1">
      <alignment horizontal="left"/>
    </xf>
    <xf numFmtId="0" fontId="10" fillId="0" borderId="0" xfId="0" applyFont="1" applyAlignment="1">
      <alignment horizontal="left" vertical="center"/>
    </xf>
    <xf numFmtId="0" fontId="11" fillId="0" borderId="0" xfId="0" applyFont="1" applyAlignment="1"/>
    <xf numFmtId="0" fontId="0" fillId="0" borderId="0" xfId="0" applyAlignment="1">
      <alignment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5" fillId="0" borderId="0" xfId="0" applyFont="1">
      <alignment vertical="top"/>
    </xf>
    <xf numFmtId="0" fontId="4" fillId="0" borderId="0" xfId="0" applyFont="1">
      <alignment vertical="top"/>
    </xf>
    <xf numFmtId="0" fontId="12" fillId="0" borderId="0" xfId="0" applyFont="1" applyAlignment="1">
      <alignment horizontal="center"/>
    </xf>
    <xf numFmtId="0" fontId="13" fillId="0" borderId="0" xfId="0" applyFont="1">
      <alignment vertical="top"/>
    </xf>
    <xf numFmtId="0" fontId="11" fillId="0" borderId="0" xfId="0" applyFont="1">
      <alignment vertical="top"/>
    </xf>
    <xf numFmtId="0" fontId="11" fillId="0" borderId="0" xfId="0" applyFont="1" applyAlignment="1">
      <alignment horizontal="center"/>
    </xf>
    <xf numFmtId="22" fontId="12" fillId="0" borderId="0" xfId="0" applyNumberFormat="1" applyFont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12" fillId="0" borderId="0" xfId="0" applyFont="1">
      <alignment vertical="top"/>
    </xf>
    <xf numFmtId="0" fontId="12" fillId="0" borderId="0" xfId="0" applyFont="1" applyAlignment="1">
      <alignment horizontal="left" vertical="top"/>
    </xf>
    <xf numFmtId="0" fontId="12" fillId="0" borderId="0" xfId="0" applyFont="1" applyAlignment="1"/>
    <xf numFmtId="0" fontId="16" fillId="0" borderId="0" xfId="0" applyFont="1">
      <alignment vertical="top"/>
    </xf>
    <xf numFmtId="0" fontId="15" fillId="0" borderId="0" xfId="0" applyFont="1" applyAlignment="1">
      <alignment horizontal="left"/>
    </xf>
    <xf numFmtId="0" fontId="15" fillId="0" borderId="0" xfId="0" applyFont="1" applyAlignment="1"/>
    <xf numFmtId="0" fontId="5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3" fillId="0" borderId="0" xfId="0" applyFont="1" applyAlignment="1"/>
    <xf numFmtId="11" fontId="0" fillId="0" borderId="0" xfId="0" applyNumberFormat="1" applyAlignment="1"/>
    <xf numFmtId="0" fontId="0" fillId="0" borderId="11" xfId="0" applyBorder="1">
      <alignment vertical="top"/>
    </xf>
    <xf numFmtId="0" fontId="0" fillId="0" borderId="12" xfId="0" applyBorder="1">
      <alignment vertical="top"/>
    </xf>
    <xf numFmtId="0" fontId="0" fillId="0" borderId="13" xfId="0" applyBorder="1">
      <alignment vertical="top"/>
    </xf>
    <xf numFmtId="0" fontId="7" fillId="0" borderId="0" xfId="0" applyFont="1" applyAlignment="1">
      <alignment horizontal="center"/>
    </xf>
    <xf numFmtId="0" fontId="0" fillId="0" borderId="14" xfId="0" applyBorder="1" applyAlignment="1"/>
    <xf numFmtId="0" fontId="0" fillId="0" borderId="15" xfId="0" applyBorder="1" applyAlignment="1"/>
    <xf numFmtId="0" fontId="21" fillId="0" borderId="0" xfId="0" applyFont="1">
      <alignment vertical="top"/>
    </xf>
    <xf numFmtId="0" fontId="22" fillId="0" borderId="0" xfId="0" applyFont="1">
      <alignment vertical="top"/>
    </xf>
    <xf numFmtId="0" fontId="7" fillId="0" borderId="16" xfId="0" applyFont="1" applyBorder="1">
      <alignment vertical="top"/>
    </xf>
    <xf numFmtId="0" fontId="23" fillId="0" borderId="17" xfId="0" applyFont="1" applyBorder="1">
      <alignment vertical="top"/>
    </xf>
    <xf numFmtId="0" fontId="12" fillId="0" borderId="11" xfId="0" applyFont="1" applyBorder="1">
      <alignment vertical="top"/>
    </xf>
    <xf numFmtId="167" fontId="12" fillId="0" borderId="11" xfId="0" applyNumberFormat="1" applyFont="1" applyBorder="1" applyAlignment="1">
      <alignment horizontal="center"/>
    </xf>
    <xf numFmtId="168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8" xfId="0" applyFont="1" applyBorder="1">
      <alignment vertical="top"/>
    </xf>
    <xf numFmtId="0" fontId="23" fillId="0" borderId="19" xfId="0" applyFont="1" applyBorder="1">
      <alignment vertical="top"/>
    </xf>
    <xf numFmtId="0" fontId="12" fillId="0" borderId="12" xfId="0" applyFont="1" applyBorder="1">
      <alignment vertical="top"/>
    </xf>
    <xf numFmtId="167" fontId="12" fillId="0" borderId="12" xfId="0" applyNumberFormat="1" applyFont="1" applyBorder="1" applyAlignment="1">
      <alignment horizontal="center"/>
    </xf>
    <xf numFmtId="0" fontId="7" fillId="0" borderId="20" xfId="0" applyFont="1" applyBorder="1">
      <alignment vertical="top"/>
    </xf>
    <xf numFmtId="0" fontId="23" fillId="0" borderId="21" xfId="0" applyFont="1" applyBorder="1">
      <alignment vertical="top"/>
    </xf>
    <xf numFmtId="0" fontId="12" fillId="0" borderId="13" xfId="0" applyFont="1" applyBorder="1">
      <alignment vertical="top"/>
    </xf>
    <xf numFmtId="167" fontId="12" fillId="0" borderId="13" xfId="0" applyNumberFormat="1" applyFont="1" applyBorder="1" applyAlignment="1">
      <alignment horizontal="center"/>
    </xf>
    <xf numFmtId="0" fontId="22" fillId="0" borderId="10" xfId="0" applyFont="1" applyBorder="1">
      <alignment vertical="top"/>
    </xf>
    <xf numFmtId="0" fontId="0" fillId="0" borderId="10" xfId="0" applyBorder="1">
      <alignment vertical="top"/>
    </xf>
    <xf numFmtId="0" fontId="23" fillId="0" borderId="0" xfId="0" applyFont="1">
      <alignment vertical="top"/>
    </xf>
    <xf numFmtId="167" fontId="12" fillId="0" borderId="0" xfId="0" applyNumberFormat="1" applyFont="1" applyAlignment="1">
      <alignment horizontal="center"/>
    </xf>
    <xf numFmtId="0" fontId="9" fillId="0" borderId="0" xfId="0" applyFont="1">
      <alignment vertical="top"/>
    </xf>
    <xf numFmtId="168" fontId="9" fillId="0" borderId="0" xfId="0" applyNumberFormat="1" applyFont="1">
      <alignment vertical="top"/>
    </xf>
    <xf numFmtId="10" fontId="9" fillId="0" borderId="0" xfId="0" applyNumberFormat="1" applyFont="1">
      <alignment vertical="top"/>
    </xf>
    <xf numFmtId="0" fontId="15" fillId="0" borderId="0" xfId="0" applyFont="1" applyAlignment="1">
      <alignment horizontal="center"/>
    </xf>
    <xf numFmtId="0" fontId="24" fillId="0" borderId="0" xfId="0" applyFont="1">
      <alignment vertical="top"/>
    </xf>
    <xf numFmtId="0" fontId="25" fillId="0" borderId="0" xfId="0" applyFont="1" applyAlignment="1">
      <alignment horizontal="center"/>
    </xf>
    <xf numFmtId="0" fontId="10" fillId="0" borderId="0" xfId="0" applyFont="1">
      <alignment vertical="top"/>
    </xf>
    <xf numFmtId="0" fontId="14" fillId="0" borderId="10" xfId="0" applyFont="1" applyBorder="1" applyAlignment="1">
      <alignment horizontal="center"/>
    </xf>
    <xf numFmtId="0" fontId="15" fillId="24" borderId="5" xfId="0" applyFont="1" applyFill="1" applyBorder="1">
      <alignment vertical="top"/>
    </xf>
    <xf numFmtId="0" fontId="12" fillId="0" borderId="22" xfId="0" applyFont="1" applyBorder="1">
      <alignment vertical="top"/>
    </xf>
    <xf numFmtId="0" fontId="18" fillId="25" borderId="0" xfId="0" applyFont="1" applyFill="1" applyAlignment="1"/>
    <xf numFmtId="0" fontId="0" fillId="0" borderId="23" xfId="0" applyBorder="1">
      <alignment vertical="top"/>
    </xf>
    <xf numFmtId="0" fontId="26" fillId="0" borderId="0" xfId="0" applyFont="1" applyAlignment="1"/>
    <xf numFmtId="0" fontId="23" fillId="0" borderId="0" xfId="0" applyFont="1" applyAlignment="1"/>
    <xf numFmtId="0" fontId="10" fillId="0" borderId="0" xfId="0" applyFont="1" applyAlignment="1">
      <alignment horizontal="left" vertical="top" wrapText="1"/>
    </xf>
    <xf numFmtId="0" fontId="5" fillId="0" borderId="0" xfId="0" applyFont="1">
      <alignment vertical="top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/>
    <xf numFmtId="0" fontId="5" fillId="0" borderId="0" xfId="0" applyFont="1" applyAlignment="1"/>
    <xf numFmtId="14" fontId="10" fillId="0" borderId="0" xfId="0" applyNumberFormat="1" applyFont="1" applyAlignment="1"/>
    <xf numFmtId="0" fontId="10" fillId="0" borderId="0" xfId="0" applyFont="1" applyAlignment="1">
      <alignment horizontal="left" vertical="top"/>
    </xf>
    <xf numFmtId="165" fontId="10" fillId="0" borderId="0" xfId="0" applyNumberFormat="1" applyFont="1" applyAlignment="1">
      <alignment horizontal="left"/>
    </xf>
    <xf numFmtId="0" fontId="17" fillId="0" borderId="0" xfId="0" applyFont="1" applyAlignme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166" fontId="10" fillId="0" borderId="0" xfId="0" applyNumberFormat="1" applyFont="1" applyAlignment="1">
      <alignment horizontal="left"/>
    </xf>
    <xf numFmtId="0" fontId="27" fillId="25" borderId="0" xfId="0" applyFont="1" applyFill="1" applyAlignment="1"/>
    <xf numFmtId="0" fontId="11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wrapText="1"/>
    </xf>
    <xf numFmtId="0" fontId="0" fillId="0" borderId="12" xfId="0" applyBorder="1" applyAlignment="1"/>
    <xf numFmtId="0" fontId="0" fillId="0" borderId="13" xfId="0" applyBorder="1" applyAlignment="1"/>
    <xf numFmtId="0" fontId="15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8" fillId="0" borderId="0" xfId="0" applyFont="1">
      <alignment vertical="top"/>
    </xf>
    <xf numFmtId="0" fontId="15" fillId="24" borderId="22" xfId="0" applyFont="1" applyFill="1" applyBorder="1">
      <alignment vertical="top"/>
    </xf>
    <xf numFmtId="0" fontId="14" fillId="0" borderId="0" xfId="0" applyFont="1" applyAlignment="1"/>
    <xf numFmtId="0" fontId="0" fillId="0" borderId="11" xfId="0" applyBorder="1" applyAlignment="1"/>
    <xf numFmtId="0" fontId="0" fillId="0" borderId="24" xfId="0" applyBorder="1" applyAlignment="1"/>
    <xf numFmtId="0" fontId="0" fillId="0" borderId="25" xfId="0" applyBorder="1" applyAlignment="1"/>
    <xf numFmtId="0" fontId="5" fillId="0" borderId="0" xfId="0" applyFont="1" applyAlignment="1">
      <alignment horizontal="left" vertical="top"/>
    </xf>
    <xf numFmtId="165" fontId="5" fillId="0" borderId="0" xfId="0" applyNumberFormat="1" applyFont="1" applyAlignment="1">
      <alignment horizontal="left"/>
    </xf>
    <xf numFmtId="166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9" fillId="0" borderId="0" xfId="0" applyFont="1" applyAlignment="1"/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/>
    </xf>
    <xf numFmtId="0" fontId="19" fillId="0" borderId="0" xfId="0" applyFont="1">
      <alignment vertical="top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 wrapText="1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30" fillId="26" borderId="0" xfId="0" applyFont="1" applyFill="1" applyAlignment="1"/>
    <xf numFmtId="0" fontId="5" fillId="0" borderId="10" xfId="0" applyFont="1" applyBorder="1" applyAlignment="1"/>
    <xf numFmtId="0" fontId="10" fillId="0" borderId="10" xfId="0" applyFont="1" applyBorder="1" applyAlignment="1"/>
    <xf numFmtId="0" fontId="25" fillId="0" borderId="0" xfId="0" quotePrefix="1" applyFont="1">
      <alignment vertical="top"/>
    </xf>
    <xf numFmtId="0" fontId="24" fillId="0" borderId="0" xfId="0" applyFont="1" applyAlignment="1"/>
    <xf numFmtId="0" fontId="30" fillId="0" borderId="0" xfId="0" applyFont="1" applyAlignment="1"/>
    <xf numFmtId="0" fontId="30" fillId="0" borderId="0" xfId="0" applyFont="1" applyAlignment="1">
      <alignment horizontal="left"/>
    </xf>
    <xf numFmtId="0" fontId="31" fillId="0" borderId="0" xfId="0" applyFont="1" applyAlignment="1">
      <alignment horizontal="left" wrapText="1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horizontal="left"/>
    </xf>
    <xf numFmtId="0" fontId="0" fillId="0" borderId="16" xfId="0" applyBorder="1" applyAlignment="1">
      <alignment horizontal="center"/>
    </xf>
    <xf numFmtId="0" fontId="0" fillId="0" borderId="17" xfId="0" applyBorder="1">
      <alignment vertical="top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33" fillId="0" borderId="0" xfId="38" applyAlignment="1" applyProtection="1">
      <alignment horizontal="left"/>
    </xf>
    <xf numFmtId="0" fontId="0" fillId="0" borderId="20" xfId="0" applyBorder="1" applyAlignment="1">
      <alignment horizontal="center"/>
    </xf>
    <xf numFmtId="0" fontId="0" fillId="0" borderId="21" xfId="0" applyBorder="1">
      <alignment vertical="top"/>
    </xf>
    <xf numFmtId="0" fontId="0" fillId="0" borderId="0" xfId="0" quotePrefix="1">
      <alignment vertical="top"/>
    </xf>
    <xf numFmtId="0" fontId="5" fillId="27" borderId="26" xfId="0" applyFont="1" applyFill="1" applyBorder="1" applyAlignment="1">
      <alignment horizontal="left" vertical="top" wrapText="1" indent="1"/>
    </xf>
    <xf numFmtId="0" fontId="5" fillId="27" borderId="26" xfId="0" applyFont="1" applyFill="1" applyBorder="1" applyAlignment="1">
      <alignment horizontal="center" vertical="top" wrapText="1"/>
    </xf>
    <xf numFmtId="0" fontId="5" fillId="27" borderId="26" xfId="0" applyFont="1" applyFill="1" applyBorder="1" applyAlignment="1">
      <alignment horizontal="right" vertical="top" wrapText="1"/>
    </xf>
    <xf numFmtId="0" fontId="33" fillId="27" borderId="26" xfId="38" applyFill="1" applyBorder="1" applyAlignment="1" applyProtection="1">
      <alignment horizontal="right" vertical="top" wrapText="1"/>
    </xf>
    <xf numFmtId="0" fontId="17" fillId="0" borderId="0" xfId="42" applyFont="1" applyAlignment="1">
      <alignment wrapText="1"/>
    </xf>
    <xf numFmtId="0" fontId="17" fillId="0" borderId="0" xfId="42" applyFont="1" applyAlignment="1">
      <alignment horizontal="center" wrapText="1"/>
    </xf>
    <xf numFmtId="165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 wrapText="1"/>
    </xf>
    <xf numFmtId="0" fontId="30" fillId="0" borderId="0" xfId="42" applyFont="1" applyAlignment="1">
      <alignment horizontal="left" wrapText="1"/>
    </xf>
    <xf numFmtId="0" fontId="7" fillId="0" borderId="14" xfId="0" applyFont="1" applyBorder="1" applyAlignment="1"/>
    <xf numFmtId="0" fontId="0" fillId="0" borderId="27" xfId="0" applyBorder="1" applyAlignment="1"/>
    <xf numFmtId="0" fontId="0" fillId="0" borderId="0" xfId="0" quotePrefix="1" applyAlignment="1"/>
    <xf numFmtId="0" fontId="7" fillId="0" borderId="27" xfId="0" applyFont="1" applyBorder="1" applyAlignment="1">
      <alignment horizontal="center"/>
    </xf>
    <xf numFmtId="0" fontId="7" fillId="0" borderId="27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0" fillId="0" borderId="16" xfId="0" applyBorder="1" applyAlignment="1"/>
    <xf numFmtId="0" fontId="12" fillId="0" borderId="28" xfId="0" applyFont="1" applyBorder="1" applyAlignment="1"/>
    <xf numFmtId="0" fontId="0" fillId="0" borderId="28" xfId="0" applyBorder="1" applyAlignment="1">
      <alignment horizontal="right"/>
    </xf>
    <xf numFmtId="0" fontId="0" fillId="0" borderId="17" xfId="0" applyBorder="1" applyAlignment="1"/>
    <xf numFmtId="0" fontId="0" fillId="26" borderId="16" xfId="0" applyFill="1" applyBorder="1" applyAlignment="1"/>
    <xf numFmtId="0" fontId="10" fillId="26" borderId="17" xfId="0" applyFont="1" applyFill="1" applyBorder="1" applyAlignment="1"/>
    <xf numFmtId="0" fontId="31" fillId="0" borderId="11" xfId="0" applyFont="1" applyBorder="1" applyAlignment="1"/>
    <xf numFmtId="0" fontId="0" fillId="0" borderId="19" xfId="0" applyBorder="1" applyAlignment="1"/>
    <xf numFmtId="0" fontId="31" fillId="0" borderId="17" xfId="0" applyFont="1" applyBorder="1" applyAlignment="1"/>
    <xf numFmtId="0" fontId="0" fillId="26" borderId="18" xfId="0" applyFill="1" applyBorder="1" applyAlignment="1"/>
    <xf numFmtId="0" fontId="10" fillId="26" borderId="19" xfId="0" applyFont="1" applyFill="1" applyBorder="1" applyAlignment="1"/>
    <xf numFmtId="0" fontId="31" fillId="0" borderId="12" xfId="0" applyFont="1" applyBorder="1" applyAlignment="1"/>
    <xf numFmtId="0" fontId="31" fillId="0" borderId="19" xfId="0" applyFont="1" applyBorder="1" applyAlignment="1"/>
    <xf numFmtId="0" fontId="0" fillId="28" borderId="18" xfId="0" applyFill="1" applyBorder="1" applyAlignment="1"/>
    <xf numFmtId="0" fontId="10" fillId="29" borderId="19" xfId="0" applyFont="1" applyFill="1" applyBorder="1" applyAlignment="1"/>
    <xf numFmtId="0" fontId="10" fillId="28" borderId="18" xfId="0" applyFont="1" applyFill="1" applyBorder="1" applyAlignment="1"/>
    <xf numFmtId="0" fontId="0" fillId="26" borderId="20" xfId="0" applyFill="1" applyBorder="1" applyAlignment="1"/>
    <xf numFmtId="0" fontId="10" fillId="26" borderId="21" xfId="0" applyFont="1" applyFill="1" applyBorder="1" applyAlignment="1"/>
    <xf numFmtId="0" fontId="31" fillId="0" borderId="13" xfId="0" applyFont="1" applyBorder="1" applyAlignment="1"/>
    <xf numFmtId="0" fontId="31" fillId="0" borderId="21" xfId="0" applyFont="1" applyBorder="1" applyAlignment="1"/>
    <xf numFmtId="0" fontId="0" fillId="0" borderId="18" xfId="0" applyBorder="1" applyAlignment="1"/>
    <xf numFmtId="0" fontId="0" fillId="0" borderId="18" xfId="0" applyBorder="1" applyAlignment="1">
      <alignment horizontal="left"/>
    </xf>
    <xf numFmtId="0" fontId="13" fillId="0" borderId="18" xfId="0" applyFont="1" applyBorder="1" applyAlignment="1"/>
    <xf numFmtId="2" fontId="12" fillId="0" borderId="0" xfId="0" applyNumberFormat="1" applyFont="1" applyAlignment="1"/>
    <xf numFmtId="1" fontId="12" fillId="0" borderId="0" xfId="0" applyNumberFormat="1" applyFont="1" applyAlignment="1"/>
    <xf numFmtId="169" fontId="12" fillId="0" borderId="0" xfId="0" applyNumberFormat="1" applyFont="1" applyAlignment="1"/>
    <xf numFmtId="0" fontId="10" fillId="0" borderId="20" xfId="0" applyFont="1" applyBorder="1" applyAlignment="1"/>
    <xf numFmtId="0" fontId="52" fillId="29" borderId="10" xfId="0" applyFont="1" applyFill="1" applyBorder="1" applyAlignment="1"/>
    <xf numFmtId="0" fontId="0" fillId="0" borderId="10" xfId="0" applyBorder="1" applyAlignment="1"/>
    <xf numFmtId="0" fontId="0" fillId="0" borderId="21" xfId="0" applyBorder="1" applyAlignment="1"/>
    <xf numFmtId="0" fontId="5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66" fontId="0" fillId="0" borderId="0" xfId="0" applyNumberFormat="1" applyAlignment="1"/>
    <xf numFmtId="0" fontId="0" fillId="28" borderId="0" xfId="0" applyFill="1" applyAlignment="1">
      <alignment horizontal="left"/>
    </xf>
    <xf numFmtId="0" fontId="0" fillId="0" borderId="10" xfId="0" applyBorder="1" applyAlignment="1">
      <alignment horizontal="left"/>
    </xf>
    <xf numFmtId="0" fontId="30" fillId="0" borderId="0" xfId="0" applyFont="1">
      <alignment vertical="top"/>
    </xf>
    <xf numFmtId="0" fontId="25" fillId="0" borderId="0" xfId="0" applyFont="1">
      <alignment vertical="top"/>
    </xf>
    <xf numFmtId="0" fontId="54" fillId="0" borderId="0" xfId="0" applyFont="1" applyAlignment="1"/>
    <xf numFmtId="0" fontId="0" fillId="26" borderId="20" xfId="0" applyFill="1" applyBorder="1" applyAlignment="1">
      <alignment horizontal="center"/>
    </xf>
    <xf numFmtId="0" fontId="0" fillId="26" borderId="10" xfId="0" applyFill="1" applyBorder="1" applyAlignment="1">
      <alignment horizontal="center"/>
    </xf>
    <xf numFmtId="0" fontId="0" fillId="29" borderId="10" xfId="0" applyFill="1" applyBorder="1" applyAlignment="1">
      <alignment horizontal="center"/>
    </xf>
    <xf numFmtId="0" fontId="10" fillId="26" borderId="10" xfId="0" applyFont="1" applyFill="1" applyBorder="1" applyAlignment="1">
      <alignment horizontal="center"/>
    </xf>
    <xf numFmtId="2" fontId="0" fillId="0" borderId="0" xfId="0" applyNumberFormat="1" applyAlignment="1"/>
    <xf numFmtId="165" fontId="0" fillId="0" borderId="0" xfId="0" applyNumberFormat="1" applyAlignment="1"/>
    <xf numFmtId="170" fontId="0" fillId="0" borderId="0" xfId="0" applyNumberFormat="1" applyAlignment="1"/>
    <xf numFmtId="1" fontId="7" fillId="0" borderId="0" xfId="0" applyNumberFormat="1" applyFont="1" applyAlignment="1"/>
    <xf numFmtId="2" fontId="7" fillId="0" borderId="0" xfId="0" applyNumberFormat="1" applyFont="1" applyAlignment="1"/>
    <xf numFmtId="168" fontId="0" fillId="0" borderId="0" xfId="0" applyNumberFormat="1" applyAlignment="1"/>
    <xf numFmtId="10" fontId="0" fillId="0" borderId="0" xfId="0" applyNumberFormat="1" applyAlignment="1"/>
    <xf numFmtId="0" fontId="7" fillId="26" borderId="20" xfId="0" applyFont="1" applyFill="1" applyBorder="1" applyAlignment="1">
      <alignment horizontal="center"/>
    </xf>
    <xf numFmtId="0" fontId="7" fillId="26" borderId="10" xfId="0" applyFont="1" applyFill="1" applyBorder="1" applyAlignment="1">
      <alignment horizontal="center"/>
    </xf>
    <xf numFmtId="0" fontId="7" fillId="29" borderId="10" xfId="0" applyFont="1" applyFill="1" applyBorder="1" applyAlignment="1">
      <alignment horizontal="center"/>
    </xf>
    <xf numFmtId="1" fontId="23" fillId="0" borderId="1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10" fillId="25" borderId="22" xfId="0" applyFont="1" applyFill="1" applyBorder="1" applyAlignment="1">
      <alignment horizontal="center"/>
    </xf>
    <xf numFmtId="0" fontId="10" fillId="25" borderId="5" xfId="0" applyFont="1" applyFill="1" applyBorder="1" applyAlignment="1">
      <alignment horizontal="center"/>
    </xf>
    <xf numFmtId="0" fontId="17" fillId="0" borderId="0" xfId="43" applyFont="1" applyAlignment="1">
      <alignment horizontal="left"/>
    </xf>
    <xf numFmtId="0" fontId="17" fillId="0" borderId="0" xfId="43" applyFont="1" applyAlignment="1">
      <alignment horizontal="center"/>
    </xf>
    <xf numFmtId="0" fontId="11" fillId="26" borderId="0" xfId="0" applyFont="1" applyFill="1" applyAlignment="1"/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3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15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quotePrefix="1" applyAlignment="1">
      <alignment vertical="center"/>
    </xf>
    <xf numFmtId="0" fontId="7" fillId="0" borderId="27" xfId="0" applyFont="1" applyBorder="1" applyAlignment="1">
      <alignment horizontal="center" vertical="center"/>
    </xf>
    <xf numFmtId="0" fontId="7" fillId="0" borderId="27" xfId="0" applyFont="1" applyBorder="1" applyAlignment="1">
      <alignment horizontal="left" vertical="center"/>
    </xf>
    <xf numFmtId="0" fontId="15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0" fillId="0" borderId="16" xfId="0" applyBorder="1" applyAlignment="1">
      <alignment vertical="center"/>
    </xf>
    <xf numFmtId="0" fontId="12" fillId="0" borderId="28" xfId="0" applyFont="1" applyBorder="1" applyAlignment="1">
      <alignment vertical="center"/>
    </xf>
    <xf numFmtId="0" fontId="0" fillId="0" borderId="28" xfId="0" applyBorder="1" applyAlignment="1">
      <alignment horizontal="right" vertical="center"/>
    </xf>
    <xf numFmtId="0" fontId="0" fillId="0" borderId="17" xfId="0" applyBorder="1" applyAlignment="1">
      <alignment vertical="center"/>
    </xf>
    <xf numFmtId="0" fontId="23" fillId="0" borderId="0" xfId="0" applyFont="1" applyAlignment="1">
      <alignment vertical="center"/>
    </xf>
    <xf numFmtId="0" fontId="0" fillId="26" borderId="16" xfId="0" applyFill="1" applyBorder="1" applyAlignment="1">
      <alignment vertical="center"/>
    </xf>
    <xf numFmtId="0" fontId="10" fillId="26" borderId="17" xfId="0" applyFont="1" applyFill="1" applyBorder="1" applyAlignment="1">
      <alignment vertical="center"/>
    </xf>
    <xf numFmtId="0" fontId="31" fillId="0" borderId="11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31" fillId="0" borderId="17" xfId="0" applyFont="1" applyBorder="1" applyAlignment="1">
      <alignment vertical="center"/>
    </xf>
    <xf numFmtId="0" fontId="0" fillId="26" borderId="18" xfId="0" applyFill="1" applyBorder="1" applyAlignment="1">
      <alignment vertical="center"/>
    </xf>
    <xf numFmtId="0" fontId="10" fillId="26" borderId="19" xfId="0" applyFont="1" applyFill="1" applyBorder="1" applyAlignment="1">
      <alignment vertical="center"/>
    </xf>
    <xf numFmtId="0" fontId="31" fillId="0" borderId="12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31" fillId="0" borderId="19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23" xfId="0" applyBorder="1" applyAlignment="1">
      <alignment vertical="center"/>
    </xf>
    <xf numFmtId="0" fontId="0" fillId="28" borderId="18" xfId="0" applyFill="1" applyBorder="1" applyAlignment="1">
      <alignment vertical="center"/>
    </xf>
    <xf numFmtId="0" fontId="10" fillId="29" borderId="19" xfId="0" applyFont="1" applyFill="1" applyBorder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0" fillId="28" borderId="18" xfId="0" applyFont="1" applyFill="1" applyBorder="1" applyAlignment="1">
      <alignment vertical="center"/>
    </xf>
    <xf numFmtId="0" fontId="0" fillId="0" borderId="10" xfId="0" applyBorder="1" applyAlignment="1">
      <alignment horizontal="left" vertical="center"/>
    </xf>
    <xf numFmtId="1" fontId="0" fillId="0" borderId="0" xfId="0" applyNumberFormat="1" applyAlignment="1">
      <alignment vertical="center"/>
    </xf>
    <xf numFmtId="0" fontId="0" fillId="26" borderId="20" xfId="0" applyFill="1" applyBorder="1" applyAlignment="1">
      <alignment vertical="center"/>
    </xf>
    <xf numFmtId="0" fontId="10" fillId="26" borderId="21" xfId="0" applyFont="1" applyFill="1" applyBorder="1" applyAlignment="1">
      <alignment vertical="center"/>
    </xf>
    <xf numFmtId="0" fontId="31" fillId="0" borderId="13" xfId="0" applyFont="1" applyBorder="1" applyAlignment="1">
      <alignment vertical="center"/>
    </xf>
    <xf numFmtId="0" fontId="31" fillId="0" borderId="21" xfId="0" applyFont="1" applyBorder="1" applyAlignment="1">
      <alignment vertical="center"/>
    </xf>
    <xf numFmtId="0" fontId="0" fillId="28" borderId="0" xfId="0" applyFill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8" xfId="0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13" fillId="0" borderId="18" xfId="0" applyFont="1" applyBorder="1" applyAlignment="1">
      <alignment vertical="center"/>
    </xf>
    <xf numFmtId="2" fontId="12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1" fontId="12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9" fontId="12" fillId="0" borderId="0" xfId="0" applyNumberFormat="1" applyFont="1" applyAlignment="1">
      <alignment vertical="center"/>
    </xf>
    <xf numFmtId="166" fontId="0" fillId="0" borderId="0" xfId="0" applyNumberFormat="1" applyAlignment="1">
      <alignment vertical="center"/>
    </xf>
    <xf numFmtId="0" fontId="10" fillId="0" borderId="20" xfId="0" applyFont="1" applyBorder="1" applyAlignment="1">
      <alignment vertical="center"/>
    </xf>
    <xf numFmtId="0" fontId="52" fillId="29" borderId="10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14" xfId="0" applyBorder="1" applyAlignment="1">
      <alignment vertical="center"/>
    </xf>
    <xf numFmtId="22" fontId="12" fillId="0" borderId="0" xfId="0" applyNumberFormat="1" applyFont="1" applyAlignment="1">
      <alignment vertical="center"/>
    </xf>
    <xf numFmtId="0" fontId="53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14" fontId="1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165" fontId="10" fillId="0" borderId="0" xfId="0" applyNumberFormat="1" applyFont="1" applyAlignment="1">
      <alignment horizontal="left" vertical="center"/>
    </xf>
    <xf numFmtId="0" fontId="25" fillId="0" borderId="0" xfId="0" quotePrefix="1" applyFont="1" applyAlignment="1">
      <alignment vertical="center"/>
    </xf>
    <xf numFmtId="0" fontId="26" fillId="0" borderId="0" xfId="0" applyFont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6" fontId="10" fillId="0" borderId="0" xfId="0" applyNumberFormat="1" applyFont="1" applyAlignment="1">
      <alignment horizontal="left" vertical="center"/>
    </xf>
    <xf numFmtId="165" fontId="26" fillId="0" borderId="0" xfId="0" applyNumberFormat="1" applyFont="1" applyAlignment="1">
      <alignment horizontal="left" vertical="center"/>
    </xf>
    <xf numFmtId="0" fontId="27" fillId="25" borderId="0" xfId="0" applyFont="1" applyFill="1" applyAlignment="1">
      <alignment vertical="center"/>
    </xf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vertical="center" wrapText="1"/>
    </xf>
    <xf numFmtId="0" fontId="30" fillId="26" borderId="0" xfId="0" applyFont="1" applyFill="1" applyAlignment="1">
      <alignment vertical="center"/>
    </xf>
    <xf numFmtId="0" fontId="17" fillId="0" borderId="0" xfId="42" applyFont="1" applyAlignment="1">
      <alignment vertical="center" wrapText="1"/>
    </xf>
    <xf numFmtId="0" fontId="17" fillId="0" borderId="0" xfId="42" applyFont="1" applyAlignment="1">
      <alignment horizontal="center" vertical="center" wrapText="1"/>
    </xf>
    <xf numFmtId="0" fontId="30" fillId="0" borderId="0" xfId="42" applyFont="1" applyAlignment="1">
      <alignment horizontal="left" vertical="center" wrapText="1"/>
    </xf>
    <xf numFmtId="0" fontId="25" fillId="0" borderId="0" xfId="0" applyFont="1" applyAlignment="1">
      <alignment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center" vertical="center" wrapText="1"/>
    </xf>
    <xf numFmtId="0" fontId="17" fillId="0" borderId="0" xfId="43" applyFont="1" applyAlignment="1">
      <alignment horizontal="left" vertical="center"/>
    </xf>
    <xf numFmtId="0" fontId="17" fillId="0" borderId="0" xfId="43" applyFont="1" applyAlignment="1">
      <alignment horizontal="center" vertical="center"/>
    </xf>
    <xf numFmtId="0" fontId="11" fillId="26" borderId="0" xfId="0" applyFont="1" applyFill="1" applyAlignment="1">
      <alignment vertical="center"/>
    </xf>
    <xf numFmtId="0" fontId="54" fillId="0" borderId="0" xfId="0" applyFont="1" applyAlignment="1">
      <alignment vertical="center"/>
    </xf>
    <xf numFmtId="165" fontId="30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4" fillId="0" borderId="0" xfId="0" applyFont="1" applyAlignment="1">
      <alignment vertical="center"/>
    </xf>
    <xf numFmtId="14" fontId="0" fillId="0" borderId="0" xfId="0" applyNumberFormat="1" applyAlignment="1">
      <alignment vertical="center"/>
    </xf>
    <xf numFmtId="0" fontId="5" fillId="0" borderId="10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26" fillId="0" borderId="0" xfId="0" applyFont="1" applyAlignment="1">
      <alignment horizontal="left" vertical="center" wrapText="1"/>
    </xf>
    <xf numFmtId="166" fontId="26" fillId="0" borderId="0" xfId="0" applyNumberFormat="1" applyFont="1" applyAlignment="1">
      <alignment horizontal="left" vertical="center"/>
    </xf>
    <xf numFmtId="0" fontId="31" fillId="26" borderId="0" xfId="0" applyFont="1" applyFill="1" applyAlignment="1">
      <alignment vertical="center"/>
    </xf>
    <xf numFmtId="0" fontId="29" fillId="0" borderId="0" xfId="0" applyFont="1" applyAlignment="1">
      <alignment horizontal="left" vertical="center"/>
    </xf>
    <xf numFmtId="0" fontId="26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165" fontId="0" fillId="0" borderId="0" xfId="0" applyNumberFormat="1" applyAlignment="1">
      <alignment horizontal="left" vertical="center"/>
    </xf>
    <xf numFmtId="0" fontId="12" fillId="25" borderId="0" xfId="0" applyFont="1" applyFill="1" applyAlignment="1">
      <alignment vertical="center"/>
    </xf>
    <xf numFmtId="0" fontId="17" fillId="0" borderId="0" xfId="42" applyFont="1" applyAlignment="1">
      <alignment horizontal="left" vertical="center" wrapText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C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847305389221557"/>
          <c:y val="3.47003154574132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23353293413173"/>
          <c:y val="0.15141955835962145"/>
          <c:w val="0.81736526946107779"/>
          <c:h val="0.649842271293375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1'!$H$21:$H$983</c:f>
              <c:numCache>
                <c:formatCode>General</c:formatCode>
                <c:ptCount val="963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9">
                  <c:v>-3.6528999997244682E-2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0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1B-4B86-984F-B5891E8B9A4C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  <c:pt idx="68">
                    <c:v>5.0000000000000001E-3</c:v>
                  </c:pt>
                  <c:pt idx="69">
                    <c:v>0</c:v>
                  </c:pt>
                  <c:pt idx="71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1.1999999999999999E-3</c:v>
                  </c:pt>
                  <c:pt idx="79">
                    <c:v>0</c:v>
                  </c:pt>
                  <c:pt idx="81">
                    <c:v>2.0000000000000001E-4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4.0000000000000002E-4</c:v>
                  </c:pt>
                  <c:pt idx="89">
                    <c:v>2.9999999999999997E-4</c:v>
                  </c:pt>
                  <c:pt idx="90">
                    <c:v>1.6999999999999999E-3</c:v>
                  </c:pt>
                  <c:pt idx="91">
                    <c:v>4.0000000000000002E-4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1E-4</c:v>
                  </c:pt>
                  <c:pt idx="95">
                    <c:v>1.1999999999999999E-3</c:v>
                  </c:pt>
                  <c:pt idx="96">
                    <c:v>5.9999999999999995E-4</c:v>
                  </c:pt>
                  <c:pt idx="97">
                    <c:v>1E-3</c:v>
                  </c:pt>
                  <c:pt idx="98">
                    <c:v>5.0000000000000001E-4</c:v>
                  </c:pt>
                  <c:pt idx="99">
                    <c:v>2.5000000000000001E-3</c:v>
                  </c:pt>
                  <c:pt idx="100">
                    <c:v>3.5999999999999999E-3</c:v>
                  </c:pt>
                  <c:pt idx="101">
                    <c:v>3.0000000000000001E-3</c:v>
                  </c:pt>
                  <c:pt idx="102">
                    <c:v>3.8999999999999998E-3</c:v>
                  </c:pt>
                  <c:pt idx="103">
                    <c:v>2.5000000000000001E-3</c:v>
                  </c:pt>
                  <c:pt idx="104">
                    <c:v>2.0999999999999999E-3</c:v>
                  </c:pt>
                  <c:pt idx="105">
                    <c:v>1.1000000000000001E-3</c:v>
                  </c:pt>
                  <c:pt idx="106">
                    <c:v>4.0000000000000002E-4</c:v>
                  </c:pt>
                  <c:pt idx="107">
                    <c:v>5.0000000000000001E-4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3.1E-4</c:v>
                  </c:pt>
                  <c:pt idx="111">
                    <c:v>1.37E-4</c:v>
                  </c:pt>
                  <c:pt idx="112">
                    <c:v>7.6500000000000003E-5</c:v>
                  </c:pt>
                  <c:pt idx="113">
                    <c:v>8.8999999999999995E-5</c:v>
                  </c:pt>
                  <c:pt idx="114">
                    <c:v>2.9799999999999998E-4</c:v>
                  </c:pt>
                  <c:pt idx="115">
                    <c:v>1.55E-4</c:v>
                  </c:pt>
                  <c:pt idx="116">
                    <c:v>2.0000000000000001E-4</c:v>
                  </c:pt>
                </c:numCache>
              </c:numRef>
            </c:plus>
            <c:min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  <c:pt idx="68">
                    <c:v>5.0000000000000001E-3</c:v>
                  </c:pt>
                  <c:pt idx="69">
                    <c:v>0</c:v>
                  </c:pt>
                  <c:pt idx="71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1.1999999999999999E-3</c:v>
                  </c:pt>
                  <c:pt idx="79">
                    <c:v>0</c:v>
                  </c:pt>
                  <c:pt idx="81">
                    <c:v>2.0000000000000001E-4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4.0000000000000002E-4</c:v>
                  </c:pt>
                  <c:pt idx="89">
                    <c:v>2.9999999999999997E-4</c:v>
                  </c:pt>
                  <c:pt idx="90">
                    <c:v>1.6999999999999999E-3</c:v>
                  </c:pt>
                  <c:pt idx="91">
                    <c:v>4.0000000000000002E-4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1E-4</c:v>
                  </c:pt>
                  <c:pt idx="95">
                    <c:v>1.1999999999999999E-3</c:v>
                  </c:pt>
                  <c:pt idx="96">
                    <c:v>5.9999999999999995E-4</c:v>
                  </c:pt>
                  <c:pt idx="97">
                    <c:v>1E-3</c:v>
                  </c:pt>
                  <c:pt idx="98">
                    <c:v>5.0000000000000001E-4</c:v>
                  </c:pt>
                  <c:pt idx="99">
                    <c:v>2.5000000000000001E-3</c:v>
                  </c:pt>
                  <c:pt idx="100">
                    <c:v>3.5999999999999999E-3</c:v>
                  </c:pt>
                  <c:pt idx="101">
                    <c:v>3.0000000000000001E-3</c:v>
                  </c:pt>
                  <c:pt idx="102">
                    <c:v>3.8999999999999998E-3</c:v>
                  </c:pt>
                  <c:pt idx="103">
                    <c:v>2.5000000000000001E-3</c:v>
                  </c:pt>
                  <c:pt idx="104">
                    <c:v>2.0999999999999999E-3</c:v>
                  </c:pt>
                  <c:pt idx="105">
                    <c:v>1.1000000000000001E-3</c:v>
                  </c:pt>
                  <c:pt idx="106">
                    <c:v>4.0000000000000002E-4</c:v>
                  </c:pt>
                  <c:pt idx="107">
                    <c:v>5.0000000000000001E-4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3.1E-4</c:v>
                  </c:pt>
                  <c:pt idx="111">
                    <c:v>1.37E-4</c:v>
                  </c:pt>
                  <c:pt idx="112">
                    <c:v>7.6500000000000003E-5</c:v>
                  </c:pt>
                  <c:pt idx="113">
                    <c:v>8.8999999999999995E-5</c:v>
                  </c:pt>
                  <c:pt idx="114">
                    <c:v>2.9799999999999998E-4</c:v>
                  </c:pt>
                  <c:pt idx="115">
                    <c:v>1.55E-4</c:v>
                  </c:pt>
                  <c:pt idx="11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1'!$I$21:$I$983</c:f>
              <c:numCache>
                <c:formatCode>General</c:formatCode>
                <c:ptCount val="963"/>
                <c:pt idx="28">
                  <c:v>3.2528800002182834E-2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1B-4B86-984F-B5891E8B9A4C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PE?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'Active 1'!$D$21:$D$39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1'!$J$21:$J$983</c:f>
              <c:numCache>
                <c:formatCode>General</c:formatCode>
                <c:ptCount val="963"/>
                <c:pt idx="6">
                  <c:v>-3.9682399998127948E-2</c:v>
                </c:pt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9">
                  <c:v>5.8943600000930019E-2</c:v>
                </c:pt>
                <c:pt idx="41">
                  <c:v>5.8619999996153638E-2</c:v>
                </c:pt>
                <c:pt idx="43">
                  <c:v>6.4319999997678678E-2</c:v>
                </c:pt>
                <c:pt idx="49">
                  <c:v>7.317499999771826E-2</c:v>
                </c:pt>
                <c:pt idx="50">
                  <c:v>7.88749999992433E-2</c:v>
                </c:pt>
                <c:pt idx="52">
                  <c:v>7.1971999997913372E-2</c:v>
                </c:pt>
                <c:pt idx="54">
                  <c:v>7.455140000092797E-2</c:v>
                </c:pt>
                <c:pt idx="69">
                  <c:v>0.11169539999536937</c:v>
                </c:pt>
                <c:pt idx="71">
                  <c:v>0.11117180000292137</c:v>
                </c:pt>
                <c:pt idx="74">
                  <c:v>0.13005239999620244</c:v>
                </c:pt>
                <c:pt idx="75">
                  <c:v>0.13055239999812329</c:v>
                </c:pt>
                <c:pt idx="79">
                  <c:v>0.12938979999307776</c:v>
                </c:pt>
                <c:pt idx="85">
                  <c:v>0.13326300000335323</c:v>
                </c:pt>
                <c:pt idx="86">
                  <c:v>0.14405619999888586</c:v>
                </c:pt>
                <c:pt idx="87">
                  <c:v>0.14409300000261283</c:v>
                </c:pt>
                <c:pt idx="90">
                  <c:v>0.16756539999914821</c:v>
                </c:pt>
                <c:pt idx="91">
                  <c:v>0.19121380000433419</c:v>
                </c:pt>
                <c:pt idx="99">
                  <c:v>0.26286499999696389</c:v>
                </c:pt>
                <c:pt idx="100">
                  <c:v>0.26306499999918742</c:v>
                </c:pt>
                <c:pt idx="101">
                  <c:v>0.26326500000141095</c:v>
                </c:pt>
                <c:pt idx="102">
                  <c:v>0.26376499999605585</c:v>
                </c:pt>
                <c:pt idx="103">
                  <c:v>0.26386500000080559</c:v>
                </c:pt>
                <c:pt idx="104">
                  <c:v>0.28111180000269087</c:v>
                </c:pt>
                <c:pt idx="105">
                  <c:v>0.2769719999996596</c:v>
                </c:pt>
                <c:pt idx="108">
                  <c:v>0.3264361999972607</c:v>
                </c:pt>
                <c:pt idx="109">
                  <c:v>0.33013339999888558</c:v>
                </c:pt>
                <c:pt idx="110">
                  <c:v>0.34384899999713525</c:v>
                </c:pt>
                <c:pt idx="111">
                  <c:v>0.34330700000282377</c:v>
                </c:pt>
                <c:pt idx="112">
                  <c:v>0.34969039999850793</c:v>
                </c:pt>
                <c:pt idx="113">
                  <c:v>0.35164059999806341</c:v>
                </c:pt>
                <c:pt idx="114">
                  <c:v>0.35068360000150278</c:v>
                </c:pt>
                <c:pt idx="115">
                  <c:v>0.35228700000152458</c:v>
                </c:pt>
                <c:pt idx="116">
                  <c:v>0.2814829999988433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1B-4B86-984F-B5891E8B9A4C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1'!$K$21:$K$983</c:f>
              <c:numCache>
                <c:formatCode>General</c:formatCode>
                <c:ptCount val="963"/>
                <c:pt idx="38">
                  <c:v>5.5801999995310325E-2</c:v>
                </c:pt>
                <c:pt idx="40">
                  <c:v>6.4643600002455059E-2</c:v>
                </c:pt>
                <c:pt idx="42">
                  <c:v>6.4220000000204891E-2</c:v>
                </c:pt>
                <c:pt idx="44">
                  <c:v>6.3604200004192535E-2</c:v>
                </c:pt>
                <c:pt idx="45">
                  <c:v>5.9983599996485282E-2</c:v>
                </c:pt>
                <c:pt idx="46">
                  <c:v>6.0880600001837593E-2</c:v>
                </c:pt>
                <c:pt idx="47">
                  <c:v>6.0960000002523884E-2</c:v>
                </c:pt>
                <c:pt idx="48">
                  <c:v>6.1156999996455852E-2</c:v>
                </c:pt>
                <c:pt idx="51">
                  <c:v>7.88749999992433E-2</c:v>
                </c:pt>
                <c:pt idx="53">
                  <c:v>7.7671999999438412E-2</c:v>
                </c:pt>
                <c:pt idx="55">
                  <c:v>7.455140000092797E-2</c:v>
                </c:pt>
                <c:pt idx="56">
                  <c:v>0.10932760000287089</c:v>
                </c:pt>
                <c:pt idx="57">
                  <c:v>0.10780399999930523</c:v>
                </c:pt>
                <c:pt idx="58">
                  <c:v>0.10690099999919767</c:v>
                </c:pt>
                <c:pt idx="59">
                  <c:v>0.10684780000156024</c:v>
                </c:pt>
                <c:pt idx="60">
                  <c:v>0.10781819999829168</c:v>
                </c:pt>
                <c:pt idx="61">
                  <c:v>0.10919760000251699</c:v>
                </c:pt>
                <c:pt idx="62">
                  <c:v>0.10779460000048857</c:v>
                </c:pt>
                <c:pt idx="63">
                  <c:v>0.10747400000400376</c:v>
                </c:pt>
                <c:pt idx="64">
                  <c:v>0.10747100000298815</c:v>
                </c:pt>
                <c:pt idx="65">
                  <c:v>0.11236799999460345</c:v>
                </c:pt>
                <c:pt idx="66">
                  <c:v>0.11014440000144532</c:v>
                </c:pt>
                <c:pt idx="67">
                  <c:v>0.11142079999990528</c:v>
                </c:pt>
                <c:pt idx="68">
                  <c:v>0.11157419999653939</c:v>
                </c:pt>
                <c:pt idx="70">
                  <c:v>0.11169539999536937</c:v>
                </c:pt>
                <c:pt idx="72">
                  <c:v>0.11117180000292137</c:v>
                </c:pt>
                <c:pt idx="73">
                  <c:v>0.12802599999849917</c:v>
                </c:pt>
                <c:pt idx="76">
                  <c:v>0.1301545999958762</c:v>
                </c:pt>
                <c:pt idx="77">
                  <c:v>0.1284897999939858</c:v>
                </c:pt>
                <c:pt idx="78">
                  <c:v>0.12918979999813018</c:v>
                </c:pt>
                <c:pt idx="80">
                  <c:v>0.13038979999691946</c:v>
                </c:pt>
                <c:pt idx="81">
                  <c:v>0.13024814111849992</c:v>
                </c:pt>
                <c:pt idx="82">
                  <c:v>0.12584360000619199</c:v>
                </c:pt>
                <c:pt idx="83">
                  <c:v>0.13064360000134911</c:v>
                </c:pt>
                <c:pt idx="84">
                  <c:v>0.13234360000205925</c:v>
                </c:pt>
                <c:pt idx="88">
                  <c:v>0.14070380000339355</c:v>
                </c:pt>
                <c:pt idx="89">
                  <c:v>0.16441979999945033</c:v>
                </c:pt>
                <c:pt idx="92">
                  <c:v>0.21321360000729328</c:v>
                </c:pt>
                <c:pt idx="93">
                  <c:v>0.21488079999835463</c:v>
                </c:pt>
                <c:pt idx="94">
                  <c:v>0.21879139999509789</c:v>
                </c:pt>
                <c:pt idx="95">
                  <c:v>0.25778619999618968</c:v>
                </c:pt>
                <c:pt idx="96">
                  <c:v>0.25848499999847263</c:v>
                </c:pt>
                <c:pt idx="97">
                  <c:v>0.25888499999564374</c:v>
                </c:pt>
                <c:pt idx="98">
                  <c:v>0.25998499999695923</c:v>
                </c:pt>
                <c:pt idx="106">
                  <c:v>0.26357419999840204</c:v>
                </c:pt>
                <c:pt idx="107">
                  <c:v>0.2866989999965881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1B-4B86-984F-B5891E8B9A4C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1'!$L$21:$L$983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B1B-4B86-984F-B5891E8B9A4C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1'!$M$21:$M$983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B1B-4B86-984F-B5891E8B9A4C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1'!$N$21:$N$983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B1B-4B86-984F-B5891E8B9A4C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1'!$O$21:$O$983</c:f>
              <c:numCache>
                <c:formatCode>General</c:formatCode>
                <c:ptCount val="963"/>
                <c:pt idx="68">
                  <c:v>0.19010218639556886</c:v>
                </c:pt>
                <c:pt idx="81">
                  <c:v>0.20322834946926005</c:v>
                </c:pt>
                <c:pt idx="88">
                  <c:v>0.2139374797800655</c:v>
                </c:pt>
                <c:pt idx="89">
                  <c:v>0.22374919693633422</c:v>
                </c:pt>
                <c:pt idx="90">
                  <c:v>0.22748243565920723</c:v>
                </c:pt>
                <c:pt idx="91">
                  <c:v>0.23876591038891626</c:v>
                </c:pt>
                <c:pt idx="92">
                  <c:v>0.24933743734935943</c:v>
                </c:pt>
                <c:pt idx="93">
                  <c:v>0.25106047060607006</c:v>
                </c:pt>
                <c:pt idx="94">
                  <c:v>0.25314845187895896</c:v>
                </c:pt>
                <c:pt idx="95">
                  <c:v>0.27374109239839606</c:v>
                </c:pt>
                <c:pt idx="96">
                  <c:v>0.2755478842161968</c:v>
                </c:pt>
                <c:pt idx="97">
                  <c:v>0.2755478842161968</c:v>
                </c:pt>
                <c:pt idx="98">
                  <c:v>0.2755478842161968</c:v>
                </c:pt>
                <c:pt idx="99">
                  <c:v>0.2755478842161968</c:v>
                </c:pt>
                <c:pt idx="100">
                  <c:v>0.2755478842161968</c:v>
                </c:pt>
                <c:pt idx="101">
                  <c:v>0.2755478842161968</c:v>
                </c:pt>
                <c:pt idx="102">
                  <c:v>0.2755478842161968</c:v>
                </c:pt>
                <c:pt idx="103">
                  <c:v>0.2755478842161968</c:v>
                </c:pt>
                <c:pt idx="104">
                  <c:v>0.2756795048121955</c:v>
                </c:pt>
                <c:pt idx="105">
                  <c:v>0.27647521114255147</c:v>
                </c:pt>
                <c:pt idx="106">
                  <c:v>0.2768521246674569</c:v>
                </c:pt>
                <c:pt idx="107">
                  <c:v>0.28817149592334734</c:v>
                </c:pt>
                <c:pt idx="108">
                  <c:v>0.3111333071707616</c:v>
                </c:pt>
                <c:pt idx="109">
                  <c:v>0.31255720270929332</c:v>
                </c:pt>
                <c:pt idx="110">
                  <c:v>0.3212561275539364</c:v>
                </c:pt>
                <c:pt idx="111">
                  <c:v>0.32158517904393324</c:v>
                </c:pt>
                <c:pt idx="112">
                  <c:v>0.32162107557011477</c:v>
                </c:pt>
                <c:pt idx="113">
                  <c:v>0.32274583339046747</c:v>
                </c:pt>
                <c:pt idx="114">
                  <c:v>0.32277574716228541</c:v>
                </c:pt>
                <c:pt idx="115">
                  <c:v>0.322781729916649</c:v>
                </c:pt>
                <c:pt idx="116">
                  <c:v>0.3710924714025452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B1B-4B86-984F-B5891E8B9A4C}"/>
            </c:ext>
          </c:extLst>
        </c:ser>
        <c:ser>
          <c:idx val="8"/>
          <c:order val="8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1'!$V$2:$V$15</c:f>
              <c:numCache>
                <c:formatCode>General</c:formatCode>
                <c:ptCount val="14"/>
                <c:pt idx="0">
                  <c:v>36000</c:v>
                </c:pt>
                <c:pt idx="1">
                  <c:v>37000</c:v>
                </c:pt>
                <c:pt idx="2">
                  <c:v>38000</c:v>
                </c:pt>
                <c:pt idx="3">
                  <c:v>39000</c:v>
                </c:pt>
                <c:pt idx="4">
                  <c:v>40000</c:v>
                </c:pt>
                <c:pt idx="5">
                  <c:v>41000</c:v>
                </c:pt>
                <c:pt idx="6">
                  <c:v>42000</c:v>
                </c:pt>
                <c:pt idx="7">
                  <c:v>43000</c:v>
                </c:pt>
                <c:pt idx="8">
                  <c:v>44000</c:v>
                </c:pt>
                <c:pt idx="9">
                  <c:v>45000</c:v>
                </c:pt>
                <c:pt idx="10">
                  <c:v>46000</c:v>
                </c:pt>
                <c:pt idx="11">
                  <c:v>47000</c:v>
                </c:pt>
                <c:pt idx="12">
                  <c:v>48000</c:v>
                </c:pt>
                <c:pt idx="13">
                  <c:v>49000</c:v>
                </c:pt>
              </c:numCache>
            </c:numRef>
          </c:xVal>
          <c:yVal>
            <c:numRef>
              <c:f>'Active 1'!$W$2:$W$15</c:f>
              <c:numCache>
                <c:formatCode>General</c:formatCode>
                <c:ptCount val="14"/>
                <c:pt idx="0">
                  <c:v>1.0737298620954516E-2</c:v>
                </c:pt>
                <c:pt idx="1">
                  <c:v>2.1058566343827412E-2</c:v>
                </c:pt>
                <c:pt idx="2">
                  <c:v>3.2372656422101853E-2</c:v>
                </c:pt>
                <c:pt idx="3">
                  <c:v>4.4679568855777618E-2</c:v>
                </c:pt>
                <c:pt idx="4">
                  <c:v>5.7979303644855151E-2</c:v>
                </c:pt>
                <c:pt idx="5">
                  <c:v>7.2271860789334008E-2</c:v>
                </c:pt>
                <c:pt idx="6">
                  <c:v>8.7557240289214744E-2</c:v>
                </c:pt>
                <c:pt idx="7">
                  <c:v>0.10383544214449703</c:v>
                </c:pt>
                <c:pt idx="8">
                  <c:v>0.12110646635518063</c:v>
                </c:pt>
                <c:pt idx="9">
                  <c:v>0.139370312921266</c:v>
                </c:pt>
                <c:pt idx="10">
                  <c:v>0.15862698184275303</c:v>
                </c:pt>
                <c:pt idx="11">
                  <c:v>0.1788764731196415</c:v>
                </c:pt>
                <c:pt idx="12">
                  <c:v>0.20011878675193162</c:v>
                </c:pt>
                <c:pt idx="13">
                  <c:v>0.22235392273962318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B1B-4B86-984F-B5891E8B9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610736"/>
        <c:axId val="1"/>
      </c:scatterChart>
      <c:valAx>
        <c:axId val="6536107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940119760479045"/>
              <c:y val="0.84858044164037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40119760479042E-2"/>
              <c:y val="0.38170347003154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6107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664670658682635"/>
          <c:y val="0.917981072555205"/>
          <c:w val="0.74550898203592819"/>
          <c:h val="6.30914826498422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Residuals from LiTE Fit</a:t>
            </a:r>
          </a:p>
        </c:rich>
      </c:tx>
      <c:layout>
        <c:manualLayout>
          <c:xMode val="edge"/>
          <c:yMode val="edge"/>
          <c:x val="0.33201099862517186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518188500058E-2"/>
          <c:y val="0.12962996452847153"/>
          <c:w val="0.87698525982925635"/>
          <c:h val="0.7037055217259882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2'!$V$20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2'!$V$21:$V$974</c:f>
              <c:numCache>
                <c:formatCode>General</c:formatCode>
                <c:ptCount val="954"/>
                <c:pt idx="0">
                  <c:v>-4.5116516585919406E-2</c:v>
                </c:pt>
                <c:pt idx="1">
                  <c:v>-5.0414665908798145E-2</c:v>
                </c:pt>
                <c:pt idx="2">
                  <c:v>-5.1146115968659145E-2</c:v>
                </c:pt>
                <c:pt idx="3">
                  <c:v>-8.625500161531309E-2</c:v>
                </c:pt>
                <c:pt idx="5">
                  <c:v>-6.6954021566583588E-2</c:v>
                </c:pt>
                <c:pt idx="7">
                  <c:v>-6.0053073605277639E-2</c:v>
                </c:pt>
                <c:pt idx="8">
                  <c:v>-8.5552470806515735E-2</c:v>
                </c:pt>
                <c:pt idx="10">
                  <c:v>-6.4264788236041565E-2</c:v>
                </c:pt>
                <c:pt idx="11">
                  <c:v>-4.692872313408071E-2</c:v>
                </c:pt>
                <c:pt idx="12">
                  <c:v>-6.0303496203465472E-2</c:v>
                </c:pt>
                <c:pt idx="17">
                  <c:v>-4.9879245633622983E-2</c:v>
                </c:pt>
                <c:pt idx="18">
                  <c:v>-4.3295428994426829E-2</c:v>
                </c:pt>
                <c:pt idx="19">
                  <c:v>-4.8709121019817017E-2</c:v>
                </c:pt>
                <c:pt idx="20">
                  <c:v>-4.3448436512563894E-2</c:v>
                </c:pt>
                <c:pt idx="21">
                  <c:v>-4.4226967380776722E-2</c:v>
                </c:pt>
                <c:pt idx="22">
                  <c:v>-2.1428337214427835E-2</c:v>
                </c:pt>
                <c:pt idx="23">
                  <c:v>-2.6964775978673423E-2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32-4E9F-A852-858B72976392}"/>
            </c:ext>
          </c:extLst>
        </c:ser>
        <c:ser>
          <c:idx val="10"/>
          <c:order val="1"/>
          <c:tx>
            <c:strRef>
              <c:f>'Active 2'!$W$20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2'!$W$21:$W$974</c:f>
              <c:numCache>
                <c:formatCode>General</c:formatCode>
                <c:ptCount val="954"/>
                <c:pt idx="24">
                  <c:v>2.9976455487531493E-2</c:v>
                </c:pt>
                <c:pt idx="25">
                  <c:v>2.9758743637365317E-2</c:v>
                </c:pt>
                <c:pt idx="26">
                  <c:v>2.9275359948965268E-2</c:v>
                </c:pt>
                <c:pt idx="27">
                  <c:v>3.1057648840725281E-2</c:v>
                </c:pt>
                <c:pt idx="28">
                  <c:v>0.14808743878464103</c:v>
                </c:pt>
                <c:pt idx="29">
                  <c:v>0.15659829792405905</c:v>
                </c:pt>
                <c:pt idx="30">
                  <c:v>0.15592873673819663</c:v>
                </c:pt>
                <c:pt idx="31">
                  <c:v>0.15630983597678175</c:v>
                </c:pt>
                <c:pt idx="32">
                  <c:v>0.1567019060001435</c:v>
                </c:pt>
                <c:pt idx="33">
                  <c:v>0.15779569793392384</c:v>
                </c:pt>
                <c:pt idx="34">
                  <c:v>0.1516867069675974</c:v>
                </c:pt>
                <c:pt idx="35">
                  <c:v>0.15780360349420686</c:v>
                </c:pt>
                <c:pt idx="36">
                  <c:v>0.15948974324528237</c:v>
                </c:pt>
                <c:pt idx="37">
                  <c:v>0.15932661432832201</c:v>
                </c:pt>
                <c:pt idx="38">
                  <c:v>0.17724927343941821</c:v>
                </c:pt>
                <c:pt idx="39">
                  <c:v>0.18711031231675318</c:v>
                </c:pt>
                <c:pt idx="40">
                  <c:v>0.1866875405834256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32-4E9F-A852-858B72976392}"/>
            </c:ext>
          </c:extLst>
        </c:ser>
        <c:ser>
          <c:idx val="0"/>
          <c:order val="2"/>
          <c:tx>
            <c:strRef>
              <c:f>'Active 2'!$X$20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2'!$X$21:$X$974</c:f>
              <c:numCache>
                <c:formatCode>General</c:formatCode>
                <c:ptCount val="954"/>
                <c:pt idx="4">
                  <c:v>-7.4565387476424411E-2</c:v>
                </c:pt>
                <c:pt idx="6">
                  <c:v>-8.5539135280854467E-2</c:v>
                </c:pt>
                <c:pt idx="9">
                  <c:v>-6.6433482396101556E-2</c:v>
                </c:pt>
                <c:pt idx="13">
                  <c:v>-4.9122193077315982E-2</c:v>
                </c:pt>
                <c:pt idx="14">
                  <c:v>-4.9527857095314751E-2</c:v>
                </c:pt>
                <c:pt idx="15">
                  <c:v>-4.7556131999010182E-2</c:v>
                </c:pt>
                <c:pt idx="16">
                  <c:v>-5.10104695464626E-2</c:v>
                </c:pt>
                <c:pt idx="89">
                  <c:v>0.34149258050133924</c:v>
                </c:pt>
                <c:pt idx="90">
                  <c:v>0.34169258050356277</c:v>
                </c:pt>
                <c:pt idx="91">
                  <c:v>0.3418925805057863</c:v>
                </c:pt>
                <c:pt idx="92">
                  <c:v>0.3423925805004312</c:v>
                </c:pt>
                <c:pt idx="93">
                  <c:v>0.34249258050518094</c:v>
                </c:pt>
                <c:pt idx="94">
                  <c:v>0.35967776686227365</c:v>
                </c:pt>
                <c:pt idx="95">
                  <c:v>0.35516572602705759</c:v>
                </c:pt>
                <c:pt idx="101">
                  <c:v>0.39194301214351968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832-4E9F-A852-858B72976392}"/>
            </c:ext>
          </c:extLst>
        </c:ser>
        <c:ser>
          <c:idx val="1"/>
          <c:order val="3"/>
          <c:tx>
            <c:strRef>
              <c:f>'Active 2'!$Y$20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2'!$Y$21:$Y$974</c:f>
              <c:numCache>
                <c:formatCode>General</c:formatCode>
                <c:ptCount val="954"/>
                <c:pt idx="41">
                  <c:v>0.18678754058089939</c:v>
                </c:pt>
                <c:pt idx="42">
                  <c:v>0.18608279564103289</c:v>
                </c:pt>
                <c:pt idx="43">
                  <c:v>0.18246229630585381</c:v>
                </c:pt>
                <c:pt idx="44">
                  <c:v>0.18335979386763196</c:v>
                </c:pt>
                <c:pt idx="45">
                  <c:v>0.18343929221838987</c:v>
                </c:pt>
                <c:pt idx="46">
                  <c:v>0.18363677815684615</c:v>
                </c:pt>
                <c:pt idx="47">
                  <c:v>0.19510409382370322</c:v>
                </c:pt>
                <c:pt idx="48">
                  <c:v>0.20080409382522826</c:v>
                </c:pt>
                <c:pt idx="49">
                  <c:v>0.19389785326699097</c:v>
                </c:pt>
                <c:pt idx="50">
                  <c:v>0.19647660407127049</c:v>
                </c:pt>
                <c:pt idx="51">
                  <c:v>0.22645193961958704</c:v>
                </c:pt>
                <c:pt idx="52">
                  <c:v>0.22491738797417321</c:v>
                </c:pt>
                <c:pt idx="53">
                  <c:v>0.22400525470704985</c:v>
                </c:pt>
                <c:pt idx="54">
                  <c:v>0.22391179394192828</c:v>
                </c:pt>
                <c:pt idx="55">
                  <c:v>0.22485283738730227</c:v>
                </c:pt>
                <c:pt idx="56">
                  <c:v>0.22623040048613391</c:v>
                </c:pt>
                <c:pt idx="57">
                  <c:v>0.22481821221817155</c:v>
                </c:pt>
                <c:pt idx="58">
                  <c:v>0.22449577382095251</c:v>
                </c:pt>
                <c:pt idx="59">
                  <c:v>0.22448357808045821</c:v>
                </c:pt>
                <c:pt idx="60">
                  <c:v>0.22937137610946584</c:v>
                </c:pt>
                <c:pt idx="61">
                  <c:v>0.2271367255528253</c:v>
                </c:pt>
                <c:pt idx="62">
                  <c:v>0.22840206604039598</c:v>
                </c:pt>
                <c:pt idx="63">
                  <c:v>0.22816090977264725</c:v>
                </c:pt>
                <c:pt idx="64">
                  <c:v>0.22790210198059013</c:v>
                </c:pt>
                <c:pt idx="65">
                  <c:v>0.2273668420567419</c:v>
                </c:pt>
                <c:pt idx="66">
                  <c:v>0.24073754782936441</c:v>
                </c:pt>
                <c:pt idx="67">
                  <c:v>0.24217439581999389</c:v>
                </c:pt>
                <c:pt idx="68">
                  <c:v>0.24267439582191475</c:v>
                </c:pt>
                <c:pt idx="69">
                  <c:v>0.24212980127783257</c:v>
                </c:pt>
                <c:pt idx="70">
                  <c:v>0.24044631341539432</c:v>
                </c:pt>
                <c:pt idx="71">
                  <c:v>0.24114631341953871</c:v>
                </c:pt>
                <c:pt idx="72">
                  <c:v>0.24234631341832799</c:v>
                </c:pt>
                <c:pt idx="73">
                  <c:v>0.2421578885520394</c:v>
                </c:pt>
                <c:pt idx="74">
                  <c:v>0.23738396333515591</c:v>
                </c:pt>
                <c:pt idx="75">
                  <c:v>0.24218396333031303</c:v>
                </c:pt>
                <c:pt idx="76">
                  <c:v>0.24388396333102316</c:v>
                </c:pt>
                <c:pt idx="77">
                  <c:v>0.24456364407292636</c:v>
                </c:pt>
                <c:pt idx="78">
                  <c:v>0.25270537376447755</c:v>
                </c:pt>
                <c:pt idx="79">
                  <c:v>0.25179207726713837</c:v>
                </c:pt>
                <c:pt idx="80">
                  <c:v>0.24819130566193134</c:v>
                </c:pt>
                <c:pt idx="81">
                  <c:v>0.26754016110092538</c:v>
                </c:pt>
                <c:pt idx="82">
                  <c:v>0.30427952004707692</c:v>
                </c:pt>
                <c:pt idx="83">
                  <c:v>0.30512311555480509</c:v>
                </c:pt>
                <c:pt idx="84">
                  <c:v>0.30803581568265015</c:v>
                </c:pt>
                <c:pt idx="85">
                  <c:v>0.33726069458834934</c:v>
                </c:pt>
                <c:pt idx="86">
                  <c:v>0.33711258050284798</c:v>
                </c:pt>
                <c:pt idx="87">
                  <c:v>0.33751258050001909</c:v>
                </c:pt>
                <c:pt idx="88">
                  <c:v>0.33861258050133458</c:v>
                </c:pt>
                <c:pt idx="96">
                  <c:v>0.34159174733144981</c:v>
                </c:pt>
                <c:pt idx="97">
                  <c:v>0.35947206531199211</c:v>
                </c:pt>
                <c:pt idx="98">
                  <c:v>0.38887290951313891</c:v>
                </c:pt>
                <c:pt idx="99">
                  <c:v>0.37423946676909936</c:v>
                </c:pt>
                <c:pt idx="100">
                  <c:v>0.39177612874201423</c:v>
                </c:pt>
                <c:pt idx="102">
                  <c:v>0.40186282827627928</c:v>
                </c:pt>
                <c:pt idx="103">
                  <c:v>0.40117843354919525</c:v>
                </c:pt>
                <c:pt idx="104">
                  <c:v>0.40754630479079135</c:v>
                </c:pt>
                <c:pt idx="105">
                  <c:v>0.40901045666012409</c:v>
                </c:pt>
                <c:pt idx="106">
                  <c:v>0.40804054358919617</c:v>
                </c:pt>
                <c:pt idx="107">
                  <c:v>0.40964136105971294</c:v>
                </c:pt>
                <c:pt idx="108">
                  <c:v>0.49910824371962559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832-4E9F-A852-858B72976392}"/>
            </c:ext>
          </c:extLst>
        </c:ser>
        <c:ser>
          <c:idx val="2"/>
          <c:order val="4"/>
          <c:tx>
            <c:strRef>
              <c:f>'Active 2'!$AY$1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2'!$AW$2:$AW$161</c:f>
              <c:numCache>
                <c:formatCode>General</c:formatCode>
                <c:ptCount val="160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'Active 2'!$AY$2:$AY$161</c:f>
              <c:numCache>
                <c:formatCode>General</c:formatCode>
                <c:ptCount val="160"/>
                <c:pt idx="0">
                  <c:v>1.5548396768935213E-2</c:v>
                </c:pt>
                <c:pt idx="1">
                  <c:v>1.1626803967954652E-2</c:v>
                </c:pt>
                <c:pt idx="2">
                  <c:v>7.793874938931189E-3</c:v>
                </c:pt>
                <c:pt idx="3">
                  <c:v>4.049609681864845E-3</c:v>
                </c:pt>
                <c:pt idx="4">
                  <c:v>3.9400819675561305E-4</c:v>
                </c:pt>
                <c:pt idx="5">
                  <c:v>-3.1729295163965207E-3</c:v>
                </c:pt>
                <c:pt idx="6">
                  <c:v>-6.6512034575915355E-3</c:v>
                </c:pt>
                <c:pt idx="7">
                  <c:v>-1.0040813626829438E-2</c:v>
                </c:pt>
                <c:pt idx="8">
                  <c:v>-1.3341760024110236E-2</c:v>
                </c:pt>
                <c:pt idx="9">
                  <c:v>-1.6554042649433928E-2</c:v>
                </c:pt>
                <c:pt idx="10">
                  <c:v>-1.9677661502800509E-2</c:v>
                </c:pt>
                <c:pt idx="11">
                  <c:v>-2.271261658420997E-2</c:v>
                </c:pt>
                <c:pt idx="12">
                  <c:v>-2.5658907893662333E-2</c:v>
                </c:pt>
                <c:pt idx="13">
                  <c:v>-2.8516535431157584E-2</c:v>
                </c:pt>
                <c:pt idx="14">
                  <c:v>-3.1285499196695724E-2</c:v>
                </c:pt>
                <c:pt idx="15">
                  <c:v>-3.3965799190276758E-2</c:v>
                </c:pt>
                <c:pt idx="16">
                  <c:v>-3.6557435411900679E-2</c:v>
                </c:pt>
                <c:pt idx="17">
                  <c:v>-3.9060407861567489E-2</c:v>
                </c:pt>
                <c:pt idx="18">
                  <c:v>-4.1474716539277201E-2</c:v>
                </c:pt>
                <c:pt idx="19">
                  <c:v>-4.3800361445029794E-2</c:v>
                </c:pt>
                <c:pt idx="20">
                  <c:v>-4.6037342578825274E-2</c:v>
                </c:pt>
                <c:pt idx="21">
                  <c:v>-4.818565994066365E-2</c:v>
                </c:pt>
                <c:pt idx="22">
                  <c:v>-5.0245313530544899E-2</c:v>
                </c:pt>
                <c:pt idx="23">
                  <c:v>-5.2216303348469058E-2</c:v>
                </c:pt>
                <c:pt idx="24">
                  <c:v>-5.4098629394436104E-2</c:v>
                </c:pt>
                <c:pt idx="25">
                  <c:v>-5.5892291668446045E-2</c:v>
                </c:pt>
                <c:pt idx="26">
                  <c:v>-5.7597290170498874E-2</c:v>
                </c:pt>
                <c:pt idx="27">
                  <c:v>-5.9213624900594591E-2</c:v>
                </c:pt>
                <c:pt idx="28">
                  <c:v>-6.0741295858733196E-2</c:v>
                </c:pt>
                <c:pt idx="29">
                  <c:v>-6.2180303044914696E-2</c:v>
                </c:pt>
                <c:pt idx="30">
                  <c:v>-6.3530646459139084E-2</c:v>
                </c:pt>
                <c:pt idx="31">
                  <c:v>-6.4792326101406367E-2</c:v>
                </c:pt>
                <c:pt idx="32">
                  <c:v>-6.5965341971716537E-2</c:v>
                </c:pt>
                <c:pt idx="33">
                  <c:v>-6.7049694070069596E-2</c:v>
                </c:pt>
                <c:pt idx="34">
                  <c:v>-6.8045382396465529E-2</c:v>
                </c:pt>
                <c:pt idx="35">
                  <c:v>-6.8952406950904377E-2</c:v>
                </c:pt>
                <c:pt idx="36">
                  <c:v>-6.9770767733386099E-2</c:v>
                </c:pt>
                <c:pt idx="37">
                  <c:v>-7.0500464743910723E-2</c:v>
                </c:pt>
                <c:pt idx="38">
                  <c:v>-7.1141497982478236E-2</c:v>
                </c:pt>
                <c:pt idx="39">
                  <c:v>-7.169386744908865E-2</c:v>
                </c:pt>
                <c:pt idx="40">
                  <c:v>-7.2157573143741938E-2</c:v>
                </c:pt>
                <c:pt idx="41">
                  <c:v>-7.2532615066438128E-2</c:v>
                </c:pt>
                <c:pt idx="42">
                  <c:v>-7.2818993217177191E-2</c:v>
                </c:pt>
                <c:pt idx="43">
                  <c:v>-7.3016707595959157E-2</c:v>
                </c:pt>
                <c:pt idx="44">
                  <c:v>-7.3125758202784011E-2</c:v>
                </c:pt>
                <c:pt idx="45">
                  <c:v>-7.3146145037651766E-2</c:v>
                </c:pt>
                <c:pt idx="46">
                  <c:v>-7.3077868100562396E-2</c:v>
                </c:pt>
                <c:pt idx="47">
                  <c:v>-7.2920927391515913E-2</c:v>
                </c:pt>
                <c:pt idx="48">
                  <c:v>-7.2675322910512333E-2</c:v>
                </c:pt>
                <c:pt idx="49">
                  <c:v>-7.234105465755164E-2</c:v>
                </c:pt>
                <c:pt idx="50">
                  <c:v>-7.1918122632633835E-2</c:v>
                </c:pt>
                <c:pt idx="51">
                  <c:v>-7.1406526835758918E-2</c:v>
                </c:pt>
                <c:pt idx="52">
                  <c:v>-7.0806267266926903E-2</c:v>
                </c:pt>
                <c:pt idx="53">
                  <c:v>-7.0117343926137776E-2</c:v>
                </c:pt>
                <c:pt idx="54">
                  <c:v>-6.9339756813391537E-2</c:v>
                </c:pt>
                <c:pt idx="55">
                  <c:v>-6.8473505928688186E-2</c:v>
                </c:pt>
                <c:pt idx="56">
                  <c:v>-6.7518591272027723E-2</c:v>
                </c:pt>
                <c:pt idx="57">
                  <c:v>-6.6475012843410161E-2</c:v>
                </c:pt>
                <c:pt idx="58">
                  <c:v>-6.5342770642835474E-2</c:v>
                </c:pt>
                <c:pt idx="59">
                  <c:v>-6.4121864670303674E-2</c:v>
                </c:pt>
                <c:pt idx="60">
                  <c:v>-6.2812294925814777E-2</c:v>
                </c:pt>
                <c:pt idx="61">
                  <c:v>-6.1414061409368774E-2</c:v>
                </c:pt>
                <c:pt idx="62">
                  <c:v>-5.9927164120965659E-2</c:v>
                </c:pt>
                <c:pt idx="63">
                  <c:v>-5.8351603060605425E-2</c:v>
                </c:pt>
                <c:pt idx="64">
                  <c:v>-5.6687378228288093E-2</c:v>
                </c:pt>
                <c:pt idx="65">
                  <c:v>-5.4934489624013649E-2</c:v>
                </c:pt>
                <c:pt idx="66">
                  <c:v>-5.3092937247782093E-2</c:v>
                </c:pt>
                <c:pt idx="67">
                  <c:v>-5.1162721099593432E-2</c:v>
                </c:pt>
                <c:pt idx="68">
                  <c:v>-4.9143841179447659E-2</c:v>
                </c:pt>
                <c:pt idx="69">
                  <c:v>-4.7036297487344773E-2</c:v>
                </c:pt>
                <c:pt idx="70">
                  <c:v>-4.4840090023284783E-2</c:v>
                </c:pt>
                <c:pt idx="71">
                  <c:v>-4.255521878726768E-2</c:v>
                </c:pt>
                <c:pt idx="72">
                  <c:v>-4.0181683779293466E-2</c:v>
                </c:pt>
                <c:pt idx="73">
                  <c:v>-3.7719484999362132E-2</c:v>
                </c:pt>
                <c:pt idx="74">
                  <c:v>-3.5168622447473701E-2</c:v>
                </c:pt>
                <c:pt idx="75">
                  <c:v>-3.2529096123628164E-2</c:v>
                </c:pt>
                <c:pt idx="76">
                  <c:v>-2.9800906027825508E-2</c:v>
                </c:pt>
                <c:pt idx="77">
                  <c:v>-2.6984052160065754E-2</c:v>
                </c:pt>
                <c:pt idx="78">
                  <c:v>-2.4078534520348888E-2</c:v>
                </c:pt>
                <c:pt idx="79">
                  <c:v>-2.1084353108674903E-2</c:v>
                </c:pt>
                <c:pt idx="80">
                  <c:v>-1.8001507925043819E-2</c:v>
                </c:pt>
                <c:pt idx="81">
                  <c:v>-1.4829998969455624E-2</c:v>
                </c:pt>
                <c:pt idx="82">
                  <c:v>-1.1569826241910316E-2</c:v>
                </c:pt>
                <c:pt idx="83">
                  <c:v>-8.2209897424078832E-3</c:v>
                </c:pt>
                <c:pt idx="84">
                  <c:v>-4.7834894709483516E-3</c:v>
                </c:pt>
                <c:pt idx="85">
                  <c:v>-1.2573254275317219E-3</c:v>
                </c:pt>
                <c:pt idx="86">
                  <c:v>2.3575023878420337E-3</c:v>
                </c:pt>
                <c:pt idx="87">
                  <c:v>6.0609939751728875E-3</c:v>
                </c:pt>
                <c:pt idx="88">
                  <c:v>9.8531493344608534E-3</c:v>
                </c:pt>
                <c:pt idx="89">
                  <c:v>1.3733968465705917E-2</c:v>
                </c:pt>
                <c:pt idx="90">
                  <c:v>1.7703451368908107E-2</c:v>
                </c:pt>
                <c:pt idx="91">
                  <c:v>2.1761598044067396E-2</c:v>
                </c:pt>
                <c:pt idx="92">
                  <c:v>2.5908408491183796E-2</c:v>
                </c:pt>
                <c:pt idx="93">
                  <c:v>3.0143882710257308E-2</c:v>
                </c:pt>
                <c:pt idx="94">
                  <c:v>3.4468020701287932E-2</c:v>
                </c:pt>
                <c:pt idx="95">
                  <c:v>3.8880822464275655E-2</c:v>
                </c:pt>
                <c:pt idx="96">
                  <c:v>4.3382287999220503E-2</c:v>
                </c:pt>
                <c:pt idx="97">
                  <c:v>4.797241730612245E-2</c:v>
                </c:pt>
                <c:pt idx="98">
                  <c:v>5.2651210384981523E-2</c:v>
                </c:pt>
                <c:pt idx="99">
                  <c:v>5.7418667235797707E-2</c:v>
                </c:pt>
                <c:pt idx="100">
                  <c:v>6.2274787858570976E-2</c:v>
                </c:pt>
                <c:pt idx="101">
                  <c:v>6.7219572253301371E-2</c:v>
                </c:pt>
                <c:pt idx="102">
                  <c:v>7.2253020419988864E-2</c:v>
                </c:pt>
                <c:pt idx="103">
                  <c:v>7.7375132358633483E-2</c:v>
                </c:pt>
                <c:pt idx="104">
                  <c:v>8.25859080692352E-2</c:v>
                </c:pt>
                <c:pt idx="105">
                  <c:v>8.7885347551794016E-2</c:v>
                </c:pt>
                <c:pt idx="106">
                  <c:v>9.3273450806309957E-2</c:v>
                </c:pt>
                <c:pt idx="107">
                  <c:v>9.8750217832782997E-2</c:v>
                </c:pt>
                <c:pt idx="108">
                  <c:v>0.10431564863121318</c:v>
                </c:pt>
                <c:pt idx="109">
                  <c:v>0.10996974320160044</c:v>
                </c:pt>
                <c:pt idx="110">
                  <c:v>0.1157125015439448</c:v>
                </c:pt>
                <c:pt idx="111">
                  <c:v>0.12154392365824629</c:v>
                </c:pt>
                <c:pt idx="112">
                  <c:v>0.1274640095445049</c:v>
                </c:pt>
                <c:pt idx="113">
                  <c:v>0.13347275920272059</c:v>
                </c:pt>
                <c:pt idx="114">
                  <c:v>0.1395701726328934</c:v>
                </c:pt>
                <c:pt idx="115">
                  <c:v>0.14575624983502333</c:v>
                </c:pt>
                <c:pt idx="116">
                  <c:v>0.15203099080911034</c:v>
                </c:pt>
                <c:pt idx="117">
                  <c:v>0.15839439555515453</c:v>
                </c:pt>
                <c:pt idx="118">
                  <c:v>0.16484646407315576</c:v>
                </c:pt>
                <c:pt idx="119">
                  <c:v>0.17138719636311414</c:v>
                </c:pt>
                <c:pt idx="120">
                  <c:v>0.17801659242502957</c:v>
                </c:pt>
                <c:pt idx="121">
                  <c:v>0.18473465225890215</c:v>
                </c:pt>
                <c:pt idx="122">
                  <c:v>0.19154137586473183</c:v>
                </c:pt>
                <c:pt idx="123">
                  <c:v>0.19843676324251866</c:v>
                </c:pt>
                <c:pt idx="124">
                  <c:v>0.20542081439226254</c:v>
                </c:pt>
                <c:pt idx="125">
                  <c:v>0.21249352931396359</c:v>
                </c:pt>
                <c:pt idx="126">
                  <c:v>0.21965490800762172</c:v>
                </c:pt>
                <c:pt idx="127">
                  <c:v>0.22690495047323694</c:v>
                </c:pt>
                <c:pt idx="128">
                  <c:v>0.23424365671080932</c:v>
                </c:pt>
                <c:pt idx="129">
                  <c:v>0.2416710267203388</c:v>
                </c:pt>
                <c:pt idx="130">
                  <c:v>0.24918706050182532</c:v>
                </c:pt>
                <c:pt idx="131">
                  <c:v>0.25679175805526899</c:v>
                </c:pt>
                <c:pt idx="132">
                  <c:v>0.26448511938066982</c:v>
                </c:pt>
                <c:pt idx="133">
                  <c:v>0.27226714447802769</c:v>
                </c:pt>
                <c:pt idx="134">
                  <c:v>0.28013783334734271</c:v>
                </c:pt>
                <c:pt idx="135">
                  <c:v>0.28809718598861483</c:v>
                </c:pt>
                <c:pt idx="136">
                  <c:v>0.29614520240184405</c:v>
                </c:pt>
                <c:pt idx="137">
                  <c:v>0.30428188258703037</c:v>
                </c:pt>
                <c:pt idx="138">
                  <c:v>0.31250722654417379</c:v>
                </c:pt>
                <c:pt idx="139">
                  <c:v>0.32082123427327436</c:v>
                </c:pt>
                <c:pt idx="140">
                  <c:v>0.32922390577433203</c:v>
                </c:pt>
                <c:pt idx="141">
                  <c:v>0.33771524104734679</c:v>
                </c:pt>
                <c:pt idx="142">
                  <c:v>0.34629524009231866</c:v>
                </c:pt>
                <c:pt idx="143">
                  <c:v>0.35496390290924767</c:v>
                </c:pt>
                <c:pt idx="144">
                  <c:v>0.36372122949813374</c:v>
                </c:pt>
                <c:pt idx="145">
                  <c:v>0.37256721985897695</c:v>
                </c:pt>
                <c:pt idx="146">
                  <c:v>0.38150187399177726</c:v>
                </c:pt>
                <c:pt idx="147">
                  <c:v>0.39052519189653467</c:v>
                </c:pt>
                <c:pt idx="148">
                  <c:v>0.39963717357324924</c:v>
                </c:pt>
                <c:pt idx="149">
                  <c:v>0.40883781902192085</c:v>
                </c:pt>
                <c:pt idx="150">
                  <c:v>0.41812712824254961</c:v>
                </c:pt>
                <c:pt idx="151">
                  <c:v>0.42750510123513552</c:v>
                </c:pt>
                <c:pt idx="152">
                  <c:v>0.43697173799967848</c:v>
                </c:pt>
                <c:pt idx="153">
                  <c:v>0.44652703853617859</c:v>
                </c:pt>
                <c:pt idx="154">
                  <c:v>0.45617100284463574</c:v>
                </c:pt>
                <c:pt idx="155">
                  <c:v>0.46590363092505005</c:v>
                </c:pt>
                <c:pt idx="156">
                  <c:v>0.47572492277742151</c:v>
                </c:pt>
                <c:pt idx="157">
                  <c:v>0.48563487840175001</c:v>
                </c:pt>
                <c:pt idx="158">
                  <c:v>0.49563349779803567</c:v>
                </c:pt>
                <c:pt idx="159">
                  <c:v>0.50572078096627837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832-4E9F-A852-858B72976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72576"/>
        <c:axId val="1"/>
      </c:scatterChart>
      <c:valAx>
        <c:axId val="6535725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359899457012314"/>
              <c:y val="0.9206374203224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137566137566134E-3"/>
              <c:y val="0.402117513088641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725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35477509755724"/>
          <c:y val="0.93121943090447024"/>
          <c:w val="0.37698468247024675"/>
          <c:h val="5.29100529100529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9393997237948558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45745961585799"/>
          <c:y val="0.14814859468012961"/>
          <c:w val="0.83884410355880834"/>
          <c:h val="0.660495817948911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(old)'!$H$21:$H$988</c:f>
              <c:numCache>
                <c:formatCode>General</c:formatCode>
                <c:ptCount val="968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AD-4696-BC3D-4D8827F7042A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(old)'!$D$21:$D$988</c:f>
                <c:numCache>
                  <c:formatCode>General</c:formatCode>
                  <c:ptCount val="9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(old)'!$D$21:$D$988</c:f>
                <c:numCache>
                  <c:formatCode>General</c:formatCode>
                  <c:ptCount val="9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(old)'!$I$21:$I$988</c:f>
              <c:numCache>
                <c:formatCode>General</c:formatCode>
                <c:ptCount val="968"/>
                <c:pt idx="25">
                  <c:v>0.34093935999408131</c:v>
                </c:pt>
                <c:pt idx="28">
                  <c:v>0.35975802000029944</c:v>
                </c:pt>
                <c:pt idx="36">
                  <c:v>0.37050720000115689</c:v>
                </c:pt>
                <c:pt idx="38">
                  <c:v>0.44366787000035401</c:v>
                </c:pt>
                <c:pt idx="40">
                  <c:v>0.44931573999929242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AD-4696-BC3D-4D8827F7042A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</c:numCache>
              </c:numRef>
            </c:plus>
            <c:minus>
              <c:numRef>
                <c:f>'A (old)'!$D$21:$D$39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(old)'!$J$21:$J$988</c:f>
              <c:numCache>
                <c:formatCode>General</c:formatCode>
                <c:ptCount val="968"/>
                <c:pt idx="3">
                  <c:v>0.29333236999809742</c:v>
                </c:pt>
                <c:pt idx="4">
                  <c:v>0.29290943000523839</c:v>
                </c:pt>
                <c:pt idx="10">
                  <c:v>0.30779268000333104</c:v>
                </c:pt>
                <c:pt idx="11">
                  <c:v>0.30659023000043817</c:v>
                </c:pt>
                <c:pt idx="12">
                  <c:v>0.30346973999985494</c:v>
                </c:pt>
                <c:pt idx="26">
                  <c:v>0.3410823399972287</c:v>
                </c:pt>
                <c:pt idx="27">
                  <c:v>0.34055939999961993</c:v>
                </c:pt>
                <c:pt idx="29">
                  <c:v>0.35809409999637865</c:v>
                </c:pt>
                <c:pt idx="30">
                  <c:v>0.35879410000052303</c:v>
                </c:pt>
                <c:pt idx="31">
                  <c:v>0.35999409999931231</c:v>
                </c:pt>
                <c:pt idx="33">
                  <c:v>0.35546737000549911</c:v>
                </c:pt>
                <c:pt idx="34">
                  <c:v>0.36026737000065623</c:v>
                </c:pt>
                <c:pt idx="35">
                  <c:v>0.36196737000136636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AD-4696-BC3D-4D8827F7042A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plus>
            <c:min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(old)'!$K$21:$K$988</c:f>
              <c:numCache>
                <c:formatCode>General</c:formatCode>
                <c:ptCount val="968"/>
                <c:pt idx="2">
                  <c:v>0.28427473000192549</c:v>
                </c:pt>
                <c:pt idx="5">
                  <c:v>0.29230385999835562</c:v>
                </c:pt>
                <c:pt idx="6">
                  <c:v>0.28868337000312749</c:v>
                </c:pt>
                <c:pt idx="7">
                  <c:v>0.28958091999811586</c:v>
                </c:pt>
                <c:pt idx="8">
                  <c:v>0.28966042999672936</c:v>
                </c:pt>
                <c:pt idx="9">
                  <c:v>0.28985798000212526</c:v>
                </c:pt>
                <c:pt idx="13">
                  <c:v>0.33866097000282025</c:v>
                </c:pt>
                <c:pt idx="14">
                  <c:v>0.33713803000136977</c:v>
                </c:pt>
                <c:pt idx="15">
                  <c:v>0.33623557999817422</c:v>
                </c:pt>
                <c:pt idx="16">
                  <c:v>0.33618479999859119</c:v>
                </c:pt>
                <c:pt idx="17">
                  <c:v>0.33715695999853779</c:v>
                </c:pt>
                <c:pt idx="18">
                  <c:v>0.33853647000069031</c:v>
                </c:pt>
                <c:pt idx="19">
                  <c:v>0.33713401999557391</c:v>
                </c:pt>
                <c:pt idx="20">
                  <c:v>0.3368135299970163</c:v>
                </c:pt>
                <c:pt idx="21">
                  <c:v>0.33681108000018867</c:v>
                </c:pt>
                <c:pt idx="22">
                  <c:v>0.34170862999599194</c:v>
                </c:pt>
                <c:pt idx="23">
                  <c:v>0.33948569000494899</c:v>
                </c:pt>
                <c:pt idx="24">
                  <c:v>0.34076274999824818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AD-4696-BC3D-4D8827F7042A}"/>
            </c:ext>
          </c:extLst>
        </c:ser>
        <c:ser>
          <c:idx val="2"/>
          <c:order val="4"/>
          <c:tx>
            <c:strRef>
              <c:f>'A (old)'!#REF!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plus>
            <c:min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(old)'!$L$21:$L$988</c:f>
              <c:numCache>
                <c:formatCode>General</c:formatCode>
                <c:ptCount val="968"/>
                <c:pt idx="32">
                  <c:v>0.35985464112309273</c:v>
                </c:pt>
                <c:pt idx="37">
                  <c:v>0.39440359999571228</c:v>
                </c:pt>
                <c:pt idx="39">
                  <c:v>0.44536674999835668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0AD-4696-BC3D-4D8827F7042A}"/>
            </c:ext>
          </c:extLst>
        </c:ser>
        <c:ser>
          <c:idx val="5"/>
          <c:order val="5"/>
          <c:tx>
            <c:strRef>
              <c:f>'A (old)'!$L$20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plus>
            <c:min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(old)'!$M$21:$M$988</c:f>
              <c:numCache>
                <c:formatCode>General</c:formatCode>
                <c:ptCount val="96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AD-4696-BC3D-4D8827F7042A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plus>
            <c:min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(old)'!$N$21:$N$988</c:f>
              <c:numCache>
                <c:formatCode>General</c:formatCode>
                <c:ptCount val="968"/>
                <c:pt idx="1">
                  <c:v>0.26058595000358764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0AD-4696-BC3D-4D8827F7042A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(old)'!$O$21:$O$988</c:f>
              <c:numCache>
                <c:formatCode>General</c:formatCode>
                <c:ptCount val="968"/>
                <c:pt idx="1">
                  <c:v>0.23940682837921512</c:v>
                </c:pt>
                <c:pt idx="2">
                  <c:v>0.27233571909209597</c:v>
                </c:pt>
                <c:pt idx="3">
                  <c:v>0.28945386132610812</c:v>
                </c:pt>
                <c:pt idx="4">
                  <c:v>0.28950615707631389</c:v>
                </c:pt>
                <c:pt idx="5">
                  <c:v>0.29031674120450285</c:v>
                </c:pt>
                <c:pt idx="6">
                  <c:v>0.29032545716287045</c:v>
                </c:pt>
                <c:pt idx="7">
                  <c:v>0.29036903695470856</c:v>
                </c:pt>
                <c:pt idx="8">
                  <c:v>0.29037775291307621</c:v>
                </c:pt>
                <c:pt idx="9">
                  <c:v>0.29042133270491433</c:v>
                </c:pt>
                <c:pt idx="10">
                  <c:v>0.30759177068913224</c:v>
                </c:pt>
                <c:pt idx="11">
                  <c:v>0.30763535048097035</c:v>
                </c:pt>
                <c:pt idx="12">
                  <c:v>0.30764406643933795</c:v>
                </c:pt>
                <c:pt idx="13">
                  <c:v>0.34052937736038069</c:v>
                </c:pt>
                <c:pt idx="14">
                  <c:v>0.3405816731105864</c:v>
                </c:pt>
                <c:pt idx="15">
                  <c:v>0.34062525290242451</c:v>
                </c:pt>
                <c:pt idx="16">
                  <c:v>0.34081700398651227</c:v>
                </c:pt>
                <c:pt idx="17">
                  <c:v>0.3409564593203942</c:v>
                </c:pt>
                <c:pt idx="18">
                  <c:v>0.3409651752787618</c:v>
                </c:pt>
                <c:pt idx="19">
                  <c:v>0.34100875507059991</c:v>
                </c:pt>
                <c:pt idx="20">
                  <c:v>0.34101747102896762</c:v>
                </c:pt>
                <c:pt idx="21">
                  <c:v>0.34106105082080573</c:v>
                </c:pt>
                <c:pt idx="22">
                  <c:v>0.34110463061264384</c:v>
                </c:pt>
                <c:pt idx="23">
                  <c:v>0.34115692636284956</c:v>
                </c:pt>
                <c:pt idx="24">
                  <c:v>0.34120922211305527</c:v>
                </c:pt>
                <c:pt idx="25">
                  <c:v>0.34304828932862386</c:v>
                </c:pt>
                <c:pt idx="26">
                  <c:v>0.3447740490854132</c:v>
                </c:pt>
                <c:pt idx="27">
                  <c:v>0.34482634483561903</c:v>
                </c:pt>
                <c:pt idx="28">
                  <c:v>0.36192705515289592</c:v>
                </c:pt>
                <c:pt idx="29">
                  <c:v>0.36199678281983683</c:v>
                </c:pt>
                <c:pt idx="30">
                  <c:v>0.36199678281983683</c:v>
                </c:pt>
                <c:pt idx="31">
                  <c:v>0.36199678281983683</c:v>
                </c:pt>
                <c:pt idx="32">
                  <c:v>0.36217110198718938</c:v>
                </c:pt>
                <c:pt idx="33">
                  <c:v>0.36353950745090624</c:v>
                </c:pt>
                <c:pt idx="34">
                  <c:v>0.36353950745090624</c:v>
                </c:pt>
                <c:pt idx="35">
                  <c:v>0.36353950745090624</c:v>
                </c:pt>
                <c:pt idx="36">
                  <c:v>0.37777266746523508</c:v>
                </c:pt>
                <c:pt idx="37">
                  <c:v>0.39206683918813723</c:v>
                </c:pt>
                <c:pt idx="38">
                  <c:v>0.42934499312646213</c:v>
                </c:pt>
                <c:pt idx="39">
                  <c:v>0.43185518913633769</c:v>
                </c:pt>
                <c:pt idx="40">
                  <c:v>0.43489705860663819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0AD-4696-BC3D-4D8827F70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96696"/>
        <c:axId val="1"/>
      </c:scatterChart>
      <c:valAx>
        <c:axId val="653596696"/>
        <c:scaling>
          <c:orientation val="minMax"/>
          <c:max val="37000"/>
          <c:min val="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90705913826884"/>
              <c:y val="0.848768024367324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831955922865015E-2"/>
              <c:y val="0.38580376527008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96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9972480712638191"/>
          <c:y val="0.91975600272188196"/>
          <c:w val="0.88843090894629895"/>
          <c:h val="0.981484721817180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8320642744084471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7108910654903"/>
          <c:y val="0.14769252958613219"/>
          <c:w val="0.82290137680505782"/>
          <c:h val="0.658462527738172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(old)'!$H$21:$H$988</c:f>
              <c:numCache>
                <c:formatCode>General</c:formatCode>
                <c:ptCount val="968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9B-481D-8B06-B67BE78B8AEF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(old)'!$D$21:$D$988</c:f>
                <c:numCache>
                  <c:formatCode>General</c:formatCode>
                  <c:ptCount val="9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(old)'!$D$21:$D$988</c:f>
                <c:numCache>
                  <c:formatCode>General</c:formatCode>
                  <c:ptCount val="9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(old)'!$I$21:$I$988</c:f>
              <c:numCache>
                <c:formatCode>General</c:formatCode>
                <c:ptCount val="968"/>
                <c:pt idx="25">
                  <c:v>0.34093935999408131</c:v>
                </c:pt>
                <c:pt idx="28">
                  <c:v>0.35975802000029944</c:v>
                </c:pt>
                <c:pt idx="36">
                  <c:v>0.37050720000115689</c:v>
                </c:pt>
                <c:pt idx="38">
                  <c:v>0.44366787000035401</c:v>
                </c:pt>
                <c:pt idx="40">
                  <c:v>0.44931573999929242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9B-481D-8B06-B67BE78B8AEF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</c:numCache>
              </c:numRef>
            </c:plus>
            <c:minus>
              <c:numRef>
                <c:f>'A (old)'!$D$21:$D$39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(old)'!$J$21:$J$988</c:f>
              <c:numCache>
                <c:formatCode>General</c:formatCode>
                <c:ptCount val="968"/>
                <c:pt idx="3">
                  <c:v>0.29333236999809742</c:v>
                </c:pt>
                <c:pt idx="4">
                  <c:v>0.29290943000523839</c:v>
                </c:pt>
                <c:pt idx="10">
                  <c:v>0.30779268000333104</c:v>
                </c:pt>
                <c:pt idx="11">
                  <c:v>0.30659023000043817</c:v>
                </c:pt>
                <c:pt idx="12">
                  <c:v>0.30346973999985494</c:v>
                </c:pt>
                <c:pt idx="26">
                  <c:v>0.3410823399972287</c:v>
                </c:pt>
                <c:pt idx="27">
                  <c:v>0.34055939999961993</c:v>
                </c:pt>
                <c:pt idx="29">
                  <c:v>0.35809409999637865</c:v>
                </c:pt>
                <c:pt idx="30">
                  <c:v>0.35879410000052303</c:v>
                </c:pt>
                <c:pt idx="31">
                  <c:v>0.35999409999931231</c:v>
                </c:pt>
                <c:pt idx="33">
                  <c:v>0.35546737000549911</c:v>
                </c:pt>
                <c:pt idx="34">
                  <c:v>0.36026737000065623</c:v>
                </c:pt>
                <c:pt idx="35">
                  <c:v>0.36196737000136636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9B-481D-8B06-B67BE78B8AEF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plus>
            <c:min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(old)'!$K$21:$K$988</c:f>
              <c:numCache>
                <c:formatCode>General</c:formatCode>
                <c:ptCount val="968"/>
                <c:pt idx="2">
                  <c:v>0.28427473000192549</c:v>
                </c:pt>
                <c:pt idx="5">
                  <c:v>0.29230385999835562</c:v>
                </c:pt>
                <c:pt idx="6">
                  <c:v>0.28868337000312749</c:v>
                </c:pt>
                <c:pt idx="7">
                  <c:v>0.28958091999811586</c:v>
                </c:pt>
                <c:pt idx="8">
                  <c:v>0.28966042999672936</c:v>
                </c:pt>
                <c:pt idx="9">
                  <c:v>0.28985798000212526</c:v>
                </c:pt>
                <c:pt idx="13">
                  <c:v>0.33866097000282025</c:v>
                </c:pt>
                <c:pt idx="14">
                  <c:v>0.33713803000136977</c:v>
                </c:pt>
                <c:pt idx="15">
                  <c:v>0.33623557999817422</c:v>
                </c:pt>
                <c:pt idx="16">
                  <c:v>0.33618479999859119</c:v>
                </c:pt>
                <c:pt idx="17">
                  <c:v>0.33715695999853779</c:v>
                </c:pt>
                <c:pt idx="18">
                  <c:v>0.33853647000069031</c:v>
                </c:pt>
                <c:pt idx="19">
                  <c:v>0.33713401999557391</c:v>
                </c:pt>
                <c:pt idx="20">
                  <c:v>0.3368135299970163</c:v>
                </c:pt>
                <c:pt idx="21">
                  <c:v>0.33681108000018867</c:v>
                </c:pt>
                <c:pt idx="22">
                  <c:v>0.34170862999599194</c:v>
                </c:pt>
                <c:pt idx="23">
                  <c:v>0.33948569000494899</c:v>
                </c:pt>
                <c:pt idx="24">
                  <c:v>0.34076274999824818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9B-481D-8B06-B67BE78B8AEF}"/>
            </c:ext>
          </c:extLst>
        </c:ser>
        <c:ser>
          <c:idx val="2"/>
          <c:order val="4"/>
          <c:tx>
            <c:strRef>
              <c:f>'A (old)'!#REF!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plus>
            <c:min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(old)'!$L$21:$L$988</c:f>
              <c:numCache>
                <c:formatCode>General</c:formatCode>
                <c:ptCount val="968"/>
                <c:pt idx="32">
                  <c:v>0.35985464112309273</c:v>
                </c:pt>
                <c:pt idx="37">
                  <c:v>0.39440359999571228</c:v>
                </c:pt>
                <c:pt idx="39">
                  <c:v>0.44536674999835668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9B-481D-8B06-B67BE78B8AEF}"/>
            </c:ext>
          </c:extLst>
        </c:ser>
        <c:ser>
          <c:idx val="5"/>
          <c:order val="5"/>
          <c:tx>
            <c:strRef>
              <c:f>'A (old)'!$L$20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plus>
            <c:min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(old)'!$M$21:$M$988</c:f>
              <c:numCache>
                <c:formatCode>General</c:formatCode>
                <c:ptCount val="96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9B-481D-8B06-B67BE78B8AEF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plus>
            <c:minus>
              <c:numRef>
                <c:f>'A (old)'!$D$21:$D$88</c:f>
                <c:numCache>
                  <c:formatCode>General</c:formatCode>
                  <c:ptCount val="68"/>
                  <c:pt idx="0">
                    <c:v>0</c:v>
                  </c:pt>
                  <c:pt idx="1">
                    <c:v>2E-3</c:v>
                  </c:pt>
                  <c:pt idx="2">
                    <c:v>2.0000000000000001E-4</c:v>
                  </c:pt>
                  <c:pt idx="25">
                    <c:v>5.0000000000000001E-3</c:v>
                  </c:pt>
                  <c:pt idx="28">
                    <c:v>1.1999999999999999E-3</c:v>
                  </c:pt>
                  <c:pt idx="32">
                    <c:v>2.0000000000000001E-4</c:v>
                  </c:pt>
                  <c:pt idx="36">
                    <c:v>4.0000000000000002E-4</c:v>
                  </c:pt>
                  <c:pt idx="37">
                    <c:v>2.9999999999999997E-4</c:v>
                  </c:pt>
                  <c:pt idx="38">
                    <c:v>4.0000000000000002E-4</c:v>
                  </c:pt>
                  <c:pt idx="39">
                    <c:v>2.9999999999999997E-4</c:v>
                  </c:pt>
                  <c:pt idx="40">
                    <c:v>1E-4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(old)'!$N$21:$N$988</c:f>
              <c:numCache>
                <c:formatCode>General</c:formatCode>
                <c:ptCount val="968"/>
                <c:pt idx="1">
                  <c:v>0.26058595000358764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29B-481D-8B06-B67BE78B8AEF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(old)'!$F$21:$F$988</c:f>
              <c:numCache>
                <c:formatCode>General</c:formatCode>
                <c:ptCount val="968"/>
                <c:pt idx="0">
                  <c:v>0</c:v>
                </c:pt>
                <c:pt idx="1">
                  <c:v>25422.5</c:v>
                </c:pt>
                <c:pt idx="2">
                  <c:v>27311.5</c:v>
                </c:pt>
                <c:pt idx="3">
                  <c:v>28293.5</c:v>
                </c:pt>
                <c:pt idx="4">
                  <c:v>28296.5</c:v>
                </c:pt>
                <c:pt idx="5">
                  <c:v>28343</c:v>
                </c:pt>
                <c:pt idx="6">
                  <c:v>28343.5</c:v>
                </c:pt>
                <c:pt idx="7">
                  <c:v>28346</c:v>
                </c:pt>
                <c:pt idx="8">
                  <c:v>28346.5</c:v>
                </c:pt>
                <c:pt idx="9">
                  <c:v>28349</c:v>
                </c:pt>
                <c:pt idx="10">
                  <c:v>29334</c:v>
                </c:pt>
                <c:pt idx="11">
                  <c:v>29336.5</c:v>
                </c:pt>
                <c:pt idx="12">
                  <c:v>29337</c:v>
                </c:pt>
                <c:pt idx="13">
                  <c:v>31223.5</c:v>
                </c:pt>
                <c:pt idx="14">
                  <c:v>31226.5</c:v>
                </c:pt>
                <c:pt idx="15">
                  <c:v>31229</c:v>
                </c:pt>
                <c:pt idx="16">
                  <c:v>31240</c:v>
                </c:pt>
                <c:pt idx="17">
                  <c:v>31248</c:v>
                </c:pt>
                <c:pt idx="18">
                  <c:v>31248.5</c:v>
                </c:pt>
                <c:pt idx="19">
                  <c:v>31251</c:v>
                </c:pt>
                <c:pt idx="20">
                  <c:v>31251.5</c:v>
                </c:pt>
                <c:pt idx="21">
                  <c:v>31254</c:v>
                </c:pt>
                <c:pt idx="22">
                  <c:v>31256.5</c:v>
                </c:pt>
                <c:pt idx="23">
                  <c:v>31259.5</c:v>
                </c:pt>
                <c:pt idx="24">
                  <c:v>31262.5</c:v>
                </c:pt>
                <c:pt idx="25">
                  <c:v>31368</c:v>
                </c:pt>
                <c:pt idx="26">
                  <c:v>31467</c:v>
                </c:pt>
                <c:pt idx="27">
                  <c:v>31470</c:v>
                </c:pt>
                <c:pt idx="28">
                  <c:v>32451</c:v>
                </c:pt>
                <c:pt idx="29">
                  <c:v>32455</c:v>
                </c:pt>
                <c:pt idx="30">
                  <c:v>32455</c:v>
                </c:pt>
                <c:pt idx="31">
                  <c:v>32455</c:v>
                </c:pt>
                <c:pt idx="32">
                  <c:v>32465</c:v>
                </c:pt>
                <c:pt idx="33">
                  <c:v>32543.5</c:v>
                </c:pt>
                <c:pt idx="34">
                  <c:v>32543.5</c:v>
                </c:pt>
                <c:pt idx="35">
                  <c:v>32543.5</c:v>
                </c:pt>
                <c:pt idx="36">
                  <c:v>33360</c:v>
                </c:pt>
                <c:pt idx="37">
                  <c:v>34180</c:v>
                </c:pt>
                <c:pt idx="38">
                  <c:v>36318.5</c:v>
                </c:pt>
                <c:pt idx="39">
                  <c:v>36462.5</c:v>
                </c:pt>
                <c:pt idx="40">
                  <c:v>36637</c:v>
                </c:pt>
              </c:numCache>
            </c:numRef>
          </c:xVal>
          <c:yVal>
            <c:numRef>
              <c:f>'A (old)'!$O$21:$O$988</c:f>
              <c:numCache>
                <c:formatCode>General</c:formatCode>
                <c:ptCount val="968"/>
                <c:pt idx="1">
                  <c:v>0.23940682837921512</c:v>
                </c:pt>
                <c:pt idx="2">
                  <c:v>0.27233571909209597</c:v>
                </c:pt>
                <c:pt idx="3">
                  <c:v>0.28945386132610812</c:v>
                </c:pt>
                <c:pt idx="4">
                  <c:v>0.28950615707631389</c:v>
                </c:pt>
                <c:pt idx="5">
                  <c:v>0.29031674120450285</c:v>
                </c:pt>
                <c:pt idx="6">
                  <c:v>0.29032545716287045</c:v>
                </c:pt>
                <c:pt idx="7">
                  <c:v>0.29036903695470856</c:v>
                </c:pt>
                <c:pt idx="8">
                  <c:v>0.29037775291307621</c:v>
                </c:pt>
                <c:pt idx="9">
                  <c:v>0.29042133270491433</c:v>
                </c:pt>
                <c:pt idx="10">
                  <c:v>0.30759177068913224</c:v>
                </c:pt>
                <c:pt idx="11">
                  <c:v>0.30763535048097035</c:v>
                </c:pt>
                <c:pt idx="12">
                  <c:v>0.30764406643933795</c:v>
                </c:pt>
                <c:pt idx="13">
                  <c:v>0.34052937736038069</c:v>
                </c:pt>
                <c:pt idx="14">
                  <c:v>0.3405816731105864</c:v>
                </c:pt>
                <c:pt idx="15">
                  <c:v>0.34062525290242451</c:v>
                </c:pt>
                <c:pt idx="16">
                  <c:v>0.34081700398651227</c:v>
                </c:pt>
                <c:pt idx="17">
                  <c:v>0.3409564593203942</c:v>
                </c:pt>
                <c:pt idx="18">
                  <c:v>0.3409651752787618</c:v>
                </c:pt>
                <c:pt idx="19">
                  <c:v>0.34100875507059991</c:v>
                </c:pt>
                <c:pt idx="20">
                  <c:v>0.34101747102896762</c:v>
                </c:pt>
                <c:pt idx="21">
                  <c:v>0.34106105082080573</c:v>
                </c:pt>
                <c:pt idx="22">
                  <c:v>0.34110463061264384</c:v>
                </c:pt>
                <c:pt idx="23">
                  <c:v>0.34115692636284956</c:v>
                </c:pt>
                <c:pt idx="24">
                  <c:v>0.34120922211305527</c:v>
                </c:pt>
                <c:pt idx="25">
                  <c:v>0.34304828932862386</c:v>
                </c:pt>
                <c:pt idx="26">
                  <c:v>0.3447740490854132</c:v>
                </c:pt>
                <c:pt idx="27">
                  <c:v>0.34482634483561903</c:v>
                </c:pt>
                <c:pt idx="28">
                  <c:v>0.36192705515289592</c:v>
                </c:pt>
                <c:pt idx="29">
                  <c:v>0.36199678281983683</c:v>
                </c:pt>
                <c:pt idx="30">
                  <c:v>0.36199678281983683</c:v>
                </c:pt>
                <c:pt idx="31">
                  <c:v>0.36199678281983683</c:v>
                </c:pt>
                <c:pt idx="32">
                  <c:v>0.36217110198718938</c:v>
                </c:pt>
                <c:pt idx="33">
                  <c:v>0.36353950745090624</c:v>
                </c:pt>
                <c:pt idx="34">
                  <c:v>0.36353950745090624</c:v>
                </c:pt>
                <c:pt idx="35">
                  <c:v>0.36353950745090624</c:v>
                </c:pt>
                <c:pt idx="36">
                  <c:v>0.37777266746523508</c:v>
                </c:pt>
                <c:pt idx="37">
                  <c:v>0.39206683918813723</c:v>
                </c:pt>
                <c:pt idx="38">
                  <c:v>0.42934499312646213</c:v>
                </c:pt>
                <c:pt idx="39">
                  <c:v>0.43185518913633769</c:v>
                </c:pt>
                <c:pt idx="40">
                  <c:v>0.43489705860663819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9B-481D-8B06-B67BE78B8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600296"/>
        <c:axId val="1"/>
      </c:scatterChart>
      <c:valAx>
        <c:axId val="6536002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61100759351642"/>
              <c:y val="0.867693599838481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84616030688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6002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6641237402576586"/>
          <c:y val="0.92000129214617399"/>
          <c:w val="0.9297717937929515"/>
          <c:h val="0.98153975368463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-- O-C Diagram</a:t>
            </a:r>
          </a:p>
        </c:rich>
      </c:tx>
      <c:layout>
        <c:manualLayout>
          <c:xMode val="edge"/>
          <c:yMode val="edge"/>
          <c:x val="0.39066722659667541"/>
          <c:y val="3.06603773584905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3342881956878E-2"/>
          <c:y val="0.10849069097634483"/>
          <c:w val="0.89466783159873908"/>
          <c:h val="0.754717850270224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(1)'!$E$20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(1)'!$D$21:$D$74</c:f>
              <c:numCache>
                <c:formatCode>General</c:formatCode>
                <c:ptCount val="54"/>
                <c:pt idx="0">
                  <c:v>0</c:v>
                </c:pt>
                <c:pt idx="1">
                  <c:v>0.18890000000000001</c:v>
                </c:pt>
                <c:pt idx="2">
                  <c:v>0.28710000000000002</c:v>
                </c:pt>
                <c:pt idx="3">
                  <c:v>0.28739999999999999</c:v>
                </c:pt>
                <c:pt idx="4">
                  <c:v>0.29204999999999998</c:v>
                </c:pt>
                <c:pt idx="5">
                  <c:v>0.29210000000000003</c:v>
                </c:pt>
                <c:pt idx="6">
                  <c:v>0.29235</c:v>
                </c:pt>
                <c:pt idx="7">
                  <c:v>0.29239999999999999</c:v>
                </c:pt>
                <c:pt idx="8">
                  <c:v>0.29265000000000002</c:v>
                </c:pt>
                <c:pt idx="9">
                  <c:v>0.39115</c:v>
                </c:pt>
                <c:pt idx="10">
                  <c:v>0.39140000000000003</c:v>
                </c:pt>
                <c:pt idx="11">
                  <c:v>0.39145000000000002</c:v>
                </c:pt>
                <c:pt idx="12">
                  <c:v>0.58009999999999995</c:v>
                </c:pt>
                <c:pt idx="13">
                  <c:v>0.58040000000000003</c:v>
                </c:pt>
                <c:pt idx="14">
                  <c:v>0.58065</c:v>
                </c:pt>
                <c:pt idx="15">
                  <c:v>0.58174999999999999</c:v>
                </c:pt>
                <c:pt idx="16">
                  <c:v>0.58255000000000001</c:v>
                </c:pt>
                <c:pt idx="17">
                  <c:v>0.58260000000000001</c:v>
                </c:pt>
                <c:pt idx="18">
                  <c:v>0.58284999999999998</c:v>
                </c:pt>
                <c:pt idx="19">
                  <c:v>0.58289999999999997</c:v>
                </c:pt>
                <c:pt idx="20">
                  <c:v>0.58314999999999995</c:v>
                </c:pt>
                <c:pt idx="21">
                  <c:v>0.58340000000000003</c:v>
                </c:pt>
                <c:pt idx="22">
                  <c:v>0.5837</c:v>
                </c:pt>
                <c:pt idx="23">
                  <c:v>0.58399999999999996</c:v>
                </c:pt>
                <c:pt idx="24">
                  <c:v>0.59455000000000002</c:v>
                </c:pt>
                <c:pt idx="25">
                  <c:v>0.60445000000000004</c:v>
                </c:pt>
                <c:pt idx="26">
                  <c:v>0.60475000000000001</c:v>
                </c:pt>
                <c:pt idx="27">
                  <c:v>0.70284999999999997</c:v>
                </c:pt>
                <c:pt idx="28">
                  <c:v>0.70325000000000004</c:v>
                </c:pt>
                <c:pt idx="29">
                  <c:v>0.70325000000000004</c:v>
                </c:pt>
                <c:pt idx="30">
                  <c:v>0.70325000000000004</c:v>
                </c:pt>
                <c:pt idx="31">
                  <c:v>0.70425000000000004</c:v>
                </c:pt>
                <c:pt idx="32">
                  <c:v>0.71209999999999996</c:v>
                </c:pt>
                <c:pt idx="33">
                  <c:v>0.71209999999999996</c:v>
                </c:pt>
                <c:pt idx="34">
                  <c:v>0.71209999999999996</c:v>
                </c:pt>
                <c:pt idx="35">
                  <c:v>0.79374999999999996</c:v>
                </c:pt>
                <c:pt idx="36">
                  <c:v>0.87575000000000003</c:v>
                </c:pt>
                <c:pt idx="37">
                  <c:v>0.90695000000000003</c:v>
                </c:pt>
                <c:pt idx="38">
                  <c:v>1.00125</c:v>
                </c:pt>
                <c:pt idx="39">
                  <c:v>1.0895999999999999</c:v>
                </c:pt>
                <c:pt idx="40">
                  <c:v>1.1040000000000001</c:v>
                </c:pt>
                <c:pt idx="41">
                  <c:v>1.1214500000000001</c:v>
                </c:pt>
                <c:pt idx="42">
                  <c:v>1.29355</c:v>
                </c:pt>
                <c:pt idx="43">
                  <c:v>1.3086500000000001</c:v>
                </c:pt>
                <c:pt idx="44">
                  <c:v>1.3086500000000001</c:v>
                </c:pt>
                <c:pt idx="45">
                  <c:v>1.3086500000000001</c:v>
                </c:pt>
                <c:pt idx="46">
                  <c:v>1.3086500000000001</c:v>
                </c:pt>
                <c:pt idx="47">
                  <c:v>1.3086500000000001</c:v>
                </c:pt>
                <c:pt idx="48">
                  <c:v>1.3086500000000001</c:v>
                </c:pt>
                <c:pt idx="49">
                  <c:v>1.3086500000000001</c:v>
                </c:pt>
                <c:pt idx="50">
                  <c:v>1.3086500000000001</c:v>
                </c:pt>
                <c:pt idx="51">
                  <c:v>1.30975</c:v>
                </c:pt>
                <c:pt idx="52">
                  <c:v>1.3164</c:v>
                </c:pt>
                <c:pt idx="53">
                  <c:v>1.31955</c:v>
                </c:pt>
              </c:numCache>
            </c:numRef>
          </c:xVal>
          <c:yVal>
            <c:numRef>
              <c:f>'Q_fit (1)'!$E$21:$E$74</c:f>
              <c:numCache>
                <c:formatCode>General</c:formatCode>
                <c:ptCount val="54"/>
                <c:pt idx="0">
                  <c:v>0</c:v>
                </c:pt>
                <c:pt idx="1">
                  <c:v>-2.8064991201972589E-3</c:v>
                </c:pt>
                <c:pt idx="2">
                  <c:v>-7.522476946178358E-3</c:v>
                </c:pt>
                <c:pt idx="3">
                  <c:v>-7.9874952134559862E-3</c:v>
                </c:pt>
                <c:pt idx="4">
                  <c:v>-9.245278277376201E-3</c:v>
                </c:pt>
                <c:pt idx="5">
                  <c:v>-1.287278132076608E-2</c:v>
                </c:pt>
                <c:pt idx="6">
                  <c:v>-1.2010296537482645E-2</c:v>
                </c:pt>
                <c:pt idx="7">
                  <c:v>-1.1937799579754937E-2</c:v>
                </c:pt>
                <c:pt idx="8">
                  <c:v>-1.1775314800615888E-2</c:v>
                </c:pt>
                <c:pt idx="9">
                  <c:v>-7.6563108959817328E-3</c:v>
                </c:pt>
                <c:pt idx="10">
                  <c:v>-8.8938261178554967E-3</c:v>
                </c:pt>
                <c:pt idx="11">
                  <c:v>-1.2021329159324523E-2</c:v>
                </c:pt>
                <c:pt idx="12">
                  <c:v>-3.2903130559134297E-3</c:v>
                </c:pt>
                <c:pt idx="13">
                  <c:v>-4.8553313172305934E-3</c:v>
                </c:pt>
                <c:pt idx="14">
                  <c:v>-5.7928465394070372E-3</c:v>
                </c:pt>
                <c:pt idx="15">
                  <c:v>-5.997913503961172E-3</c:v>
                </c:pt>
                <c:pt idx="16">
                  <c:v>-5.1379622018430382E-3</c:v>
                </c:pt>
                <c:pt idx="17">
                  <c:v>-3.7654652405763045E-3</c:v>
                </c:pt>
                <c:pt idx="18">
                  <c:v>-5.2029804646736011E-3</c:v>
                </c:pt>
                <c:pt idx="19">
                  <c:v>-5.5304835041170008E-3</c:v>
                </c:pt>
                <c:pt idx="20">
                  <c:v>-5.5679987199255265E-3</c:v>
                </c:pt>
                <c:pt idx="21">
                  <c:v>-7.0551394310314208E-4</c:v>
                </c:pt>
                <c:pt idx="22">
                  <c:v>-2.9705322012887336E-3</c:v>
                </c:pt>
                <c:pt idx="23">
                  <c:v>-1.7355504678562284E-3</c:v>
                </c:pt>
                <c:pt idx="24">
                  <c:v>-3.0386926882783882E-3</c:v>
                </c:pt>
                <c:pt idx="25">
                  <c:v>-4.2842953480430879E-3</c:v>
                </c:pt>
                <c:pt idx="26">
                  <c:v>-4.849313605518546E-3</c:v>
                </c:pt>
                <c:pt idx="27">
                  <c:v>5.8971464750356972E-4</c:v>
                </c:pt>
                <c:pt idx="28">
                  <c:v>-1.1303097053314559E-3</c:v>
                </c:pt>
                <c:pt idx="29">
                  <c:v>-4.3030970118707046E-4</c:v>
                </c:pt>
                <c:pt idx="30">
                  <c:v>7.6969029760221019E-4</c:v>
                </c:pt>
                <c:pt idx="31">
                  <c:v>4.8997054545907304E-4</c:v>
                </c:pt>
                <c:pt idx="32">
                  <c:v>-4.9983484350377694E-3</c:v>
                </c:pt>
                <c:pt idx="33">
                  <c:v>-1.9834843988064677E-4</c:v>
                </c:pt>
                <c:pt idx="34">
                  <c:v>1.5016515608294867E-3</c:v>
                </c:pt>
                <c:pt idx="35">
                  <c:v>-1.410818804288283E-3</c:v>
                </c:pt>
                <c:pt idx="36">
                  <c:v>1.0984189517330378E-2</c:v>
                </c:pt>
                <c:pt idx="37">
                  <c:v>9.8222902452107519E-3</c:v>
                </c:pt>
                <c:pt idx="38">
                  <c:v>2.0451549826248083E-2</c:v>
                </c:pt>
                <c:pt idx="39">
                  <c:v>3.0253671597165521E-2</c:v>
                </c:pt>
                <c:pt idx="40">
                  <c:v>2.9932795005152002E-2</c:v>
                </c:pt>
                <c:pt idx="41">
                  <c:v>3.1434232754691038E-2</c:v>
                </c:pt>
                <c:pt idx="42">
                  <c:v>4.6668756323924754E-2</c:v>
                </c:pt>
                <c:pt idx="43">
                  <c:v>4.5282837127160747E-2</c:v>
                </c:pt>
                <c:pt idx="44">
                  <c:v>4.5682837124331854E-2</c:v>
                </c:pt>
                <c:pt idx="45">
                  <c:v>4.6782837125647347E-2</c:v>
                </c:pt>
                <c:pt idx="46">
                  <c:v>4.9662837125652004E-2</c:v>
                </c:pt>
                <c:pt idx="47">
                  <c:v>4.9862837127875537E-2</c:v>
                </c:pt>
                <c:pt idx="48">
                  <c:v>5.0062837130099069E-2</c:v>
                </c:pt>
                <c:pt idx="49">
                  <c:v>5.0562837124743965E-2</c:v>
                </c:pt>
                <c:pt idx="50">
                  <c:v>5.066283712949371E-2</c:v>
                </c:pt>
                <c:pt idx="51">
                  <c:v>6.7757770164462272E-2</c:v>
                </c:pt>
                <c:pt idx="52">
                  <c:v>6.2699865353351925E-2</c:v>
                </c:pt>
                <c:pt idx="53">
                  <c:v>4.8867173594771884E-2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8D-4400-8A7F-4A4B8ACB96E0}"/>
            </c:ext>
          </c:extLst>
        </c:ser>
        <c:ser>
          <c:idx val="1"/>
          <c:order val="1"/>
          <c:tx>
            <c:strRef>
              <c:f>'Q_fit (1)'!$V$1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(1)'!$U$2:$U$113</c:f>
              <c:numCache>
                <c:formatCode>General</c:formatCode>
                <c:ptCount val="11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</c:numCache>
            </c:numRef>
          </c:xVal>
          <c:yVal>
            <c:numRef>
              <c:f>'Q_fit (1)'!$V$2:$V$113</c:f>
              <c:numCache>
                <c:formatCode>General</c:formatCode>
                <c:ptCount val="112"/>
                <c:pt idx="0">
                  <c:v>-1.8041002402914082E-3</c:v>
                </c:pt>
                <c:pt idx="1">
                  <c:v>-5.4484615888095184E-3</c:v>
                </c:pt>
                <c:pt idx="2">
                  <c:v>-7.816665539039527E-3</c:v>
                </c:pt>
                <c:pt idx="3">
                  <c:v>-8.9087120909814368E-3</c:v>
                </c:pt>
                <c:pt idx="4">
                  <c:v>-8.7246012446352428E-3</c:v>
                </c:pt>
                <c:pt idx="5">
                  <c:v>-7.2643330000009519E-3</c:v>
                </c:pt>
                <c:pt idx="6">
                  <c:v>-4.5279073570785588E-3</c:v>
                </c:pt>
                <c:pt idx="7">
                  <c:v>-5.1532431586806537E-4</c:v>
                </c:pt>
                <c:pt idx="8">
                  <c:v>4.7734161236305389E-3</c:v>
                </c:pt>
                <c:pt idx="9">
                  <c:v>1.1338313961417226E-2</c:v>
                </c:pt>
                <c:pt idx="10">
                  <c:v>1.9179369197492024E-2</c:v>
                </c:pt>
                <c:pt idx="11">
                  <c:v>2.8296581831854933E-2</c:v>
                </c:pt>
                <c:pt idx="12">
                  <c:v>3.8689951864505918E-2</c:v>
                </c:pt>
                <c:pt idx="13">
                  <c:v>5.0359479295445021E-2</c:v>
                </c:pt>
                <c:pt idx="14">
                  <c:v>6.3305164124672214E-2</c:v>
                </c:pt>
                <c:pt idx="15">
                  <c:v>7.7527006352187511E-2</c:v>
                </c:pt>
                <c:pt idx="16">
                  <c:v>9.3025005977990946E-2</c:v>
                </c:pt>
                <c:pt idx="17">
                  <c:v>0.10979916300208239</c:v>
                </c:pt>
                <c:pt idx="18">
                  <c:v>0.12784947742446201</c:v>
                </c:pt>
                <c:pt idx="19">
                  <c:v>0.14717594924512972</c:v>
                </c:pt>
                <c:pt idx="20">
                  <c:v>0.16777857846408553</c:v>
                </c:pt>
                <c:pt idx="21">
                  <c:v>0.18965736508132941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8D-4400-8A7F-4A4B8ACB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459912"/>
        <c:axId val="1"/>
      </c:scatterChart>
      <c:valAx>
        <c:axId val="635459912"/>
        <c:scaling>
          <c:orientation val="minMax"/>
          <c:max val="1.4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545991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5066722659667541"/>
          <c:y val="0.9316047640271381"/>
          <c:w val="0.58800069991251092"/>
          <c:h val="0.9787745753478928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8320642744084471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71765171580668"/>
          <c:y val="0.14634168126798494"/>
          <c:w val="0.82290137680505782"/>
          <c:h val="0.66158635073234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(2)'!$H$21:$H$899</c:f>
              <c:numCache>
                <c:formatCode>General</c:formatCode>
                <c:ptCount val="879"/>
                <c:pt idx="12">
                  <c:v>-4.2243600000801962E-2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B5-47A7-89DF-37BC5B239D53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(2)'!$D$21:$D$899</c:f>
                <c:numCache>
                  <c:formatCode>General</c:formatCode>
                  <c:ptCount val="8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1.1999999999999999E-3</c:v>
                  </c:pt>
                  <c:pt idx="69">
                    <c:v>0</c:v>
                  </c:pt>
                  <c:pt idx="70">
                    <c:v>2.0000000000000001E-4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4.0000000000000002E-4</c:v>
                  </c:pt>
                  <c:pt idx="78">
                    <c:v>2.9999999999999997E-4</c:v>
                  </c:pt>
                  <c:pt idx="79">
                    <c:v>1E-4</c:v>
                  </c:pt>
                  <c:pt idx="80">
                    <c:v>5.9999999999999995E-4</c:v>
                  </c:pt>
                  <c:pt idx="81">
                    <c:v>1E-3</c:v>
                  </c:pt>
                  <c:pt idx="82">
                    <c:v>5.0000000000000001E-4</c:v>
                  </c:pt>
                  <c:pt idx="83">
                    <c:v>2.9999999999999997E-4</c:v>
                  </c:pt>
                </c:numCache>
              </c:numRef>
            </c:plus>
            <c:minus>
              <c:numRef>
                <c:f>'B (2)'!$D$21:$D$899</c:f>
                <c:numCache>
                  <c:formatCode>General</c:formatCode>
                  <c:ptCount val="8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1.1999999999999999E-3</c:v>
                  </c:pt>
                  <c:pt idx="69">
                    <c:v>0</c:v>
                  </c:pt>
                  <c:pt idx="70">
                    <c:v>2.0000000000000001E-4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4.0000000000000002E-4</c:v>
                  </c:pt>
                  <c:pt idx="78">
                    <c:v>2.9999999999999997E-4</c:v>
                  </c:pt>
                  <c:pt idx="79">
                    <c:v>1E-4</c:v>
                  </c:pt>
                  <c:pt idx="80">
                    <c:v>5.9999999999999995E-4</c:v>
                  </c:pt>
                  <c:pt idx="81">
                    <c:v>1E-3</c:v>
                  </c:pt>
                  <c:pt idx="82">
                    <c:v>5.0000000000000001E-4</c:v>
                  </c:pt>
                  <c:pt idx="8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(2)'!$I$21:$I$899</c:f>
              <c:numCache>
                <c:formatCode>General</c:formatCode>
                <c:ptCount val="879"/>
                <c:pt idx="6">
                  <c:v>-3.9682399998127948E-2</c:v>
                </c:pt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5.8943600000930019E-2</c:v>
                </c:pt>
                <c:pt idx="40">
                  <c:v>5.8619999996153638E-2</c:v>
                </c:pt>
                <c:pt idx="41">
                  <c:v>6.4319999997678678E-2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0.13005239999620244</c:v>
                </c:pt>
                <c:pt idx="67">
                  <c:v>0.13055239999812329</c:v>
                </c:pt>
                <c:pt idx="68">
                  <c:v>0.1301545999958762</c:v>
                </c:pt>
                <c:pt idx="69">
                  <c:v>0.12938979999307776</c:v>
                </c:pt>
                <c:pt idx="72">
                  <c:v>0.13326300000335323</c:v>
                </c:pt>
                <c:pt idx="73">
                  <c:v>0.14405619999888586</c:v>
                </c:pt>
                <c:pt idx="74">
                  <c:v>0.14409300000261283</c:v>
                </c:pt>
                <c:pt idx="75">
                  <c:v>0.14070380000339355</c:v>
                </c:pt>
                <c:pt idx="77">
                  <c:v>0.21321360000729328</c:v>
                </c:pt>
                <c:pt idx="79">
                  <c:v>0.21879139999509789</c:v>
                </c:pt>
                <c:pt idx="80">
                  <c:v>0.25848499999847263</c:v>
                </c:pt>
                <c:pt idx="81">
                  <c:v>0.25888499999564374</c:v>
                </c:pt>
                <c:pt idx="82">
                  <c:v>0.25998499999695923</c:v>
                </c:pt>
                <c:pt idx="83">
                  <c:v>0.14991279999958351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B5-47A7-89DF-37BC5B239D53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'B (2)'!$D$21:$D$43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(2)'!$J$21:$J$899</c:f>
              <c:numCache>
                <c:formatCode>General</c:formatCode>
                <c:ptCount val="879"/>
                <c:pt idx="71">
                  <c:v>0.13234360000205925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B5-47A7-89DF-37BC5B239D53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(2)'!$K$21:$K$899</c:f>
              <c:numCache>
                <c:formatCode>General</c:formatCode>
                <c:ptCount val="879"/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B5-47A7-89DF-37BC5B239D53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(2)'!$L$21:$L$899</c:f>
              <c:numCache>
                <c:formatCode>General</c:formatCode>
                <c:ptCount val="879"/>
                <c:pt idx="70">
                  <c:v>0.13024814111849992</c:v>
                </c:pt>
                <c:pt idx="76">
                  <c:v>0.16441979999945033</c:v>
                </c:pt>
                <c:pt idx="78">
                  <c:v>0.21488079999835463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CB5-47A7-89DF-37BC5B239D53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(2)'!$M$21:$M$899</c:f>
              <c:numCache>
                <c:formatCode>General</c:formatCode>
                <c:ptCount val="879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9">
                  <c:v>-3.6528999997244682E-2</c:v>
                </c:pt>
                <c:pt idx="10">
                  <c:v>-3.5406600007263478E-2</c:v>
                </c:pt>
                <c:pt idx="11">
                  <c:v>-2.5277000000642147E-2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B5-47A7-89DF-37BC5B239D53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(2)'!$N$21:$N$899</c:f>
              <c:numCache>
                <c:formatCode>General</c:formatCode>
                <c:ptCount val="879"/>
                <c:pt idx="28">
                  <c:v>3.2528800002182834E-2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CB5-47A7-89DF-37BC5B239D53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(2)'!$O$21:$O$899</c:f>
              <c:numCache>
                <c:formatCode>General</c:formatCode>
                <c:ptCount val="879"/>
                <c:pt idx="6">
                  <c:v>-0.35035764010962939</c:v>
                </c:pt>
                <c:pt idx="24">
                  <c:v>-7.6567874399117941E-2</c:v>
                </c:pt>
                <c:pt idx="25">
                  <c:v>-7.6561986193911025E-2</c:v>
                </c:pt>
                <c:pt idx="26">
                  <c:v>-7.6467774910600639E-2</c:v>
                </c:pt>
                <c:pt idx="27">
                  <c:v>-7.6461886705393722E-2</c:v>
                </c:pt>
                <c:pt idx="29">
                  <c:v>5.276655297047611E-2</c:v>
                </c:pt>
                <c:pt idx="30">
                  <c:v>5.3349485285959342E-2</c:v>
                </c:pt>
                <c:pt idx="31">
                  <c:v>5.3355373491166258E-2</c:v>
                </c:pt>
                <c:pt idx="32">
                  <c:v>5.3420143748442173E-2</c:v>
                </c:pt>
                <c:pt idx="33">
                  <c:v>5.5068841206374619E-2</c:v>
                </c:pt>
                <c:pt idx="34">
                  <c:v>5.5133611463650534E-2</c:v>
                </c:pt>
                <c:pt idx="35">
                  <c:v>5.5592891469788852E-2</c:v>
                </c:pt>
                <c:pt idx="36">
                  <c:v>5.5751873010375208E-2</c:v>
                </c:pt>
                <c:pt idx="37">
                  <c:v>5.6482010456031018E-2</c:v>
                </c:pt>
                <c:pt idx="39">
                  <c:v>7.8244816900739367E-2</c:v>
                </c:pt>
                <c:pt idx="40">
                  <c:v>7.828014613198081E-2</c:v>
                </c:pt>
                <c:pt idx="41">
                  <c:v>7.828014613198081E-2</c:v>
                </c:pt>
                <c:pt idx="47">
                  <c:v>9.0498171936301663E-2</c:v>
                </c:pt>
                <c:pt idx="48">
                  <c:v>9.0498171936301663E-2</c:v>
                </c:pt>
                <c:pt idx="49">
                  <c:v>9.052761296233619E-2</c:v>
                </c:pt>
                <c:pt idx="50">
                  <c:v>9.0533501167543051E-2</c:v>
                </c:pt>
                <c:pt idx="63">
                  <c:v>0.11445139071797739</c:v>
                </c:pt>
                <c:pt idx="64">
                  <c:v>0.11561725534894396</c:v>
                </c:pt>
                <c:pt idx="65">
                  <c:v>0.11565258458018535</c:v>
                </c:pt>
                <c:pt idx="66">
                  <c:v>0.12683428626809157</c:v>
                </c:pt>
                <c:pt idx="67">
                  <c:v>0.12683428626809157</c:v>
                </c:pt>
                <c:pt idx="68">
                  <c:v>0.12720524319612636</c:v>
                </c:pt>
                <c:pt idx="69">
                  <c:v>0.12725234883778158</c:v>
                </c:pt>
                <c:pt idx="70">
                  <c:v>0.12737011294191958</c:v>
                </c:pt>
                <c:pt idx="72">
                  <c:v>0.12888926988530025</c:v>
                </c:pt>
                <c:pt idx="73">
                  <c:v>0.1352367550983401</c:v>
                </c:pt>
                <c:pt idx="74">
                  <c:v>0.13742716743530758</c:v>
                </c:pt>
                <c:pt idx="75">
                  <c:v>0.13791000026227351</c:v>
                </c:pt>
                <c:pt idx="76">
                  <c:v>0.14756665680159209</c:v>
                </c:pt>
                <c:pt idx="77">
                  <c:v>0.17275051047151035</c:v>
                </c:pt>
                <c:pt idx="78">
                  <c:v>0.17444631357109797</c:v>
                </c:pt>
                <c:pt idx="79">
                  <c:v>0.17650129718830665</c:v>
                </c:pt>
                <c:pt idx="80">
                  <c:v>0.19854673748294638</c:v>
                </c:pt>
                <c:pt idx="81">
                  <c:v>0.19854673748294638</c:v>
                </c:pt>
                <c:pt idx="82">
                  <c:v>0.19854673748294638</c:v>
                </c:pt>
                <c:pt idx="83">
                  <c:v>0.23497706309804667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CB5-47A7-89DF-37BC5B239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81936"/>
        <c:axId val="1"/>
      </c:scatterChart>
      <c:valAx>
        <c:axId val="6535819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5757247901257"/>
              <c:y val="0.86890371935215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84146981627296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81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7557267936927731"/>
          <c:y val="0.92073298764483702"/>
          <c:w val="0.91603117549237645"/>
          <c:h val="0.981708597400934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40882002383790228"/>
          <c:y val="3.4582132564841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84624553039332"/>
          <c:y val="0.14121037463976946"/>
          <c:w val="0.8498212157330155"/>
          <c:h val="0.680115273775216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(2)'!$H$21:$H$899</c:f>
              <c:numCache>
                <c:formatCode>General</c:formatCode>
                <c:ptCount val="879"/>
                <c:pt idx="12">
                  <c:v>-4.2243600000801962E-2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CB-459F-BE99-1C0EBE0B618A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(2)'!$D$21:$D$899</c:f>
                <c:numCache>
                  <c:formatCode>General</c:formatCode>
                  <c:ptCount val="8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1.1999999999999999E-3</c:v>
                  </c:pt>
                  <c:pt idx="69">
                    <c:v>0</c:v>
                  </c:pt>
                  <c:pt idx="70">
                    <c:v>2.0000000000000001E-4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4.0000000000000002E-4</c:v>
                  </c:pt>
                  <c:pt idx="78">
                    <c:v>2.9999999999999997E-4</c:v>
                  </c:pt>
                  <c:pt idx="79">
                    <c:v>1E-4</c:v>
                  </c:pt>
                  <c:pt idx="80">
                    <c:v>5.9999999999999995E-4</c:v>
                  </c:pt>
                  <c:pt idx="81">
                    <c:v>1E-3</c:v>
                  </c:pt>
                  <c:pt idx="82">
                    <c:v>5.0000000000000001E-4</c:v>
                  </c:pt>
                  <c:pt idx="83">
                    <c:v>2.9999999999999997E-4</c:v>
                  </c:pt>
                </c:numCache>
              </c:numRef>
            </c:plus>
            <c:minus>
              <c:numRef>
                <c:f>'B (2)'!$D$21:$D$899</c:f>
                <c:numCache>
                  <c:formatCode>General</c:formatCode>
                  <c:ptCount val="8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1.1999999999999999E-3</c:v>
                  </c:pt>
                  <c:pt idx="69">
                    <c:v>0</c:v>
                  </c:pt>
                  <c:pt idx="70">
                    <c:v>2.0000000000000001E-4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4.0000000000000002E-4</c:v>
                  </c:pt>
                  <c:pt idx="78">
                    <c:v>2.9999999999999997E-4</c:v>
                  </c:pt>
                  <c:pt idx="79">
                    <c:v>1E-4</c:v>
                  </c:pt>
                  <c:pt idx="80">
                    <c:v>5.9999999999999995E-4</c:v>
                  </c:pt>
                  <c:pt idx="81">
                    <c:v>1E-3</c:v>
                  </c:pt>
                  <c:pt idx="82">
                    <c:v>5.0000000000000001E-4</c:v>
                  </c:pt>
                  <c:pt idx="8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(2)'!$I$21:$I$899</c:f>
              <c:numCache>
                <c:formatCode>General</c:formatCode>
                <c:ptCount val="879"/>
                <c:pt idx="6">
                  <c:v>-3.9682399998127948E-2</c:v>
                </c:pt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5.8943600000930019E-2</c:v>
                </c:pt>
                <c:pt idx="40">
                  <c:v>5.8619999996153638E-2</c:v>
                </c:pt>
                <c:pt idx="41">
                  <c:v>6.4319999997678678E-2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0.13005239999620244</c:v>
                </c:pt>
                <c:pt idx="67">
                  <c:v>0.13055239999812329</c:v>
                </c:pt>
                <c:pt idx="68">
                  <c:v>0.1301545999958762</c:v>
                </c:pt>
                <c:pt idx="69">
                  <c:v>0.12938979999307776</c:v>
                </c:pt>
                <c:pt idx="72">
                  <c:v>0.13326300000335323</c:v>
                </c:pt>
                <c:pt idx="73">
                  <c:v>0.14405619999888586</c:v>
                </c:pt>
                <c:pt idx="74">
                  <c:v>0.14409300000261283</c:v>
                </c:pt>
                <c:pt idx="75">
                  <c:v>0.14070380000339355</c:v>
                </c:pt>
                <c:pt idx="77">
                  <c:v>0.21321360000729328</c:v>
                </c:pt>
                <c:pt idx="79">
                  <c:v>0.21879139999509789</c:v>
                </c:pt>
                <c:pt idx="80">
                  <c:v>0.25848499999847263</c:v>
                </c:pt>
                <c:pt idx="81">
                  <c:v>0.25888499999564374</c:v>
                </c:pt>
                <c:pt idx="82">
                  <c:v>0.25998499999695923</c:v>
                </c:pt>
                <c:pt idx="83">
                  <c:v>0.14991279999958351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CB-459F-BE99-1C0EBE0B618A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'B (2)'!$D$21:$D$43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(2)'!$J$21:$J$899</c:f>
              <c:numCache>
                <c:formatCode>General</c:formatCode>
                <c:ptCount val="879"/>
                <c:pt idx="71">
                  <c:v>0.13234360000205925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CB-459F-BE99-1C0EBE0B618A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(2)'!$K$21:$K$899</c:f>
              <c:numCache>
                <c:formatCode>General</c:formatCode>
                <c:ptCount val="879"/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CB-459F-BE99-1C0EBE0B618A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(2)'!$L$21:$L$899</c:f>
              <c:numCache>
                <c:formatCode>General</c:formatCode>
                <c:ptCount val="879"/>
                <c:pt idx="70">
                  <c:v>0.13024814111849992</c:v>
                </c:pt>
                <c:pt idx="76">
                  <c:v>0.16441979999945033</c:v>
                </c:pt>
                <c:pt idx="78">
                  <c:v>0.21488079999835463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3CB-459F-BE99-1C0EBE0B618A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(2)'!$F$21:$F$103</c:f>
              <c:numCache>
                <c:formatCode>General</c:formatCode>
                <c:ptCount val="8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</c:numCache>
            </c:numRef>
          </c:xVal>
          <c:yVal>
            <c:numRef>
              <c:f>'B (2)'!$M$21:$M$103</c:f>
              <c:numCache>
                <c:formatCode>General</c:formatCode>
                <c:ptCount val="83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9">
                  <c:v>-3.6528999997244682E-2</c:v>
                </c:pt>
                <c:pt idx="10">
                  <c:v>-3.5406600007263478E-2</c:v>
                </c:pt>
                <c:pt idx="11">
                  <c:v>-2.5277000000642147E-2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CB-459F-BE99-1C0EBE0B618A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(2)'!$D$21:$D$83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(2)'!$N$21:$N$899</c:f>
              <c:numCache>
                <c:formatCode>General</c:formatCode>
                <c:ptCount val="879"/>
                <c:pt idx="28">
                  <c:v>3.2528800002182834E-2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3CB-459F-BE99-1C0EBE0B618A}"/>
            </c:ext>
          </c:extLst>
        </c:ser>
        <c:ser>
          <c:idx val="7"/>
          <c:order val="7"/>
          <c:tx>
            <c:strRef>
              <c:f>'B (2)'!$V$1</c:f>
              <c:strCache>
                <c:ptCount val="1"/>
                <c:pt idx="0">
                  <c:v>Q. Fit 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(2)'!$U$2:$U$27</c:f>
              <c:numCache>
                <c:formatCode>General</c:formatCode>
                <c:ptCount val="26"/>
                <c:pt idx="0">
                  <c:v>-12000</c:v>
                </c:pt>
                <c:pt idx="1">
                  <c:v>-10000</c:v>
                </c:pt>
                <c:pt idx="2">
                  <c:v>-8000</c:v>
                </c:pt>
                <c:pt idx="3">
                  <c:v>-6000</c:v>
                </c:pt>
                <c:pt idx="4">
                  <c:v>-4000</c:v>
                </c:pt>
                <c:pt idx="5">
                  <c:v>-2000</c:v>
                </c:pt>
                <c:pt idx="6">
                  <c:v>0</c:v>
                </c:pt>
                <c:pt idx="7">
                  <c:v>2000</c:v>
                </c:pt>
                <c:pt idx="8">
                  <c:v>4000</c:v>
                </c:pt>
                <c:pt idx="9">
                  <c:v>6000</c:v>
                </c:pt>
                <c:pt idx="10">
                  <c:v>8000</c:v>
                </c:pt>
                <c:pt idx="11">
                  <c:v>10000</c:v>
                </c:pt>
                <c:pt idx="12">
                  <c:v>12000</c:v>
                </c:pt>
                <c:pt idx="13">
                  <c:v>14000</c:v>
                </c:pt>
                <c:pt idx="14">
                  <c:v>16000</c:v>
                </c:pt>
                <c:pt idx="15">
                  <c:v>18000</c:v>
                </c:pt>
                <c:pt idx="16">
                  <c:v>20000</c:v>
                </c:pt>
                <c:pt idx="17">
                  <c:v>22000</c:v>
                </c:pt>
                <c:pt idx="18">
                  <c:v>24000</c:v>
                </c:pt>
                <c:pt idx="19">
                  <c:v>26000</c:v>
                </c:pt>
                <c:pt idx="20">
                  <c:v>28000</c:v>
                </c:pt>
                <c:pt idx="21">
                  <c:v>30000</c:v>
                </c:pt>
                <c:pt idx="22">
                  <c:v>32000</c:v>
                </c:pt>
                <c:pt idx="23">
                  <c:v>34000</c:v>
                </c:pt>
                <c:pt idx="24">
                  <c:v>36000</c:v>
                </c:pt>
                <c:pt idx="25">
                  <c:v>38000</c:v>
                </c:pt>
              </c:numCache>
            </c:numRef>
          </c:xVal>
          <c:yVal>
            <c:numRef>
              <c:f>'B (2)'!$V$2:$V$27</c:f>
              <c:numCache>
                <c:formatCode>General</c:formatCode>
                <c:ptCount val="26"/>
                <c:pt idx="0">
                  <c:v>5.2207527836183779E-2</c:v>
                </c:pt>
                <c:pt idx="1">
                  <c:v>3.8526050872816499E-2</c:v>
                </c:pt>
                <c:pt idx="2">
                  <c:v>2.5992067859774738E-2</c:v>
                </c:pt>
                <c:pt idx="3">
                  <c:v>1.4605578797058493E-2</c:v>
                </c:pt>
                <c:pt idx="4">
                  <c:v>4.3665836846677655E-3</c:v>
                </c:pt>
                <c:pt idx="5">
                  <c:v>-4.724917477397444E-3</c:v>
                </c:pt>
                <c:pt idx="6">
                  <c:v>-1.2668924689137134E-2</c:v>
                </c:pt>
                <c:pt idx="7">
                  <c:v>-1.9465437950551306E-2</c:v>
                </c:pt>
                <c:pt idx="8">
                  <c:v>-2.5114457261639963E-2</c:v>
                </c:pt>
                <c:pt idx="9">
                  <c:v>-2.96159826224031E-2</c:v>
                </c:pt>
                <c:pt idx="10">
                  <c:v>-3.2970014032840715E-2</c:v>
                </c:pt>
                <c:pt idx="11">
                  <c:v>-3.5176551492952811E-2</c:v>
                </c:pt>
                <c:pt idx="12">
                  <c:v>-3.6235595002739401E-2</c:v>
                </c:pt>
                <c:pt idx="13">
                  <c:v>-3.6147144562200452E-2</c:v>
                </c:pt>
                <c:pt idx="14">
                  <c:v>-3.4911200171336011E-2</c:v>
                </c:pt>
                <c:pt idx="15">
                  <c:v>-3.2527761830146038E-2</c:v>
                </c:pt>
                <c:pt idx="16">
                  <c:v>-2.8996829538630538E-2</c:v>
                </c:pt>
                <c:pt idx="17">
                  <c:v>-2.431840329678954E-2</c:v>
                </c:pt>
                <c:pt idx="18">
                  <c:v>-1.8492483104623009E-2</c:v>
                </c:pt>
                <c:pt idx="19">
                  <c:v>-1.1519068962130966E-2</c:v>
                </c:pt>
                <c:pt idx="20">
                  <c:v>-3.3981608693133963E-3</c:v>
                </c:pt>
                <c:pt idx="21">
                  <c:v>5.8702411738296573E-3</c:v>
                </c:pt>
                <c:pt idx="22">
                  <c:v>1.6286137167298265E-2</c:v>
                </c:pt>
                <c:pt idx="23">
                  <c:v>2.784952711109237E-2</c:v>
                </c:pt>
                <c:pt idx="24">
                  <c:v>4.0560411005212016E-2</c:v>
                </c:pt>
                <c:pt idx="25">
                  <c:v>5.4418788849657174E-2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3CB-459F-BE99-1C0EBE0B618A}"/>
            </c:ext>
          </c:extLst>
        </c:ser>
        <c:ser>
          <c:idx val="8"/>
          <c:order val="8"/>
          <c:tx>
            <c:strRef>
              <c:f>'B (2)'!$X$1</c:f>
              <c:strCache>
                <c:ptCount val="1"/>
                <c:pt idx="0">
                  <c:v>Q. Fit 2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(2)'!$W$2:$W$14</c:f>
              <c:numCache>
                <c:formatCode>General</c:formatCode>
                <c:ptCount val="13"/>
                <c:pt idx="0">
                  <c:v>38000</c:v>
                </c:pt>
                <c:pt idx="1">
                  <c:v>39000</c:v>
                </c:pt>
                <c:pt idx="2">
                  <c:v>40000</c:v>
                </c:pt>
                <c:pt idx="3">
                  <c:v>41000</c:v>
                </c:pt>
                <c:pt idx="4">
                  <c:v>42000</c:v>
                </c:pt>
                <c:pt idx="5">
                  <c:v>43000</c:v>
                </c:pt>
                <c:pt idx="6">
                  <c:v>44000</c:v>
                </c:pt>
                <c:pt idx="7">
                  <c:v>45000</c:v>
                </c:pt>
                <c:pt idx="8">
                  <c:v>46000</c:v>
                </c:pt>
                <c:pt idx="9">
                  <c:v>47000</c:v>
                </c:pt>
                <c:pt idx="10">
                  <c:v>48000</c:v>
                </c:pt>
                <c:pt idx="11">
                  <c:v>49000</c:v>
                </c:pt>
                <c:pt idx="12">
                  <c:v>50000</c:v>
                </c:pt>
              </c:numCache>
            </c:numRef>
          </c:xVal>
          <c:yVal>
            <c:numRef>
              <c:f>'B (2)'!$X$2:$X$14</c:f>
              <c:numCache>
                <c:formatCode>General</c:formatCode>
                <c:ptCount val="13"/>
                <c:pt idx="0">
                  <c:v>3.3775149385858017E-2</c:v>
                </c:pt>
                <c:pt idx="1">
                  <c:v>4.5394920269529515E-2</c:v>
                </c:pt>
                <c:pt idx="2">
                  <c:v>5.811913689827275E-2</c:v>
                </c:pt>
                <c:pt idx="3">
                  <c:v>7.1947799272088053E-2</c:v>
                </c:pt>
                <c:pt idx="4">
                  <c:v>8.6880907390974982E-2</c:v>
                </c:pt>
                <c:pt idx="5">
                  <c:v>0.10291846125493398</c:v>
                </c:pt>
                <c:pt idx="6">
                  <c:v>0.12006046086396471</c:v>
                </c:pt>
                <c:pt idx="7">
                  <c:v>0.1383069062180674</c:v>
                </c:pt>
                <c:pt idx="8">
                  <c:v>0.15765779731724172</c:v>
                </c:pt>
                <c:pt idx="9">
                  <c:v>0.17811313416148833</c:v>
                </c:pt>
                <c:pt idx="10">
                  <c:v>0.19967291675080667</c:v>
                </c:pt>
                <c:pt idx="11">
                  <c:v>0.22233714508519675</c:v>
                </c:pt>
                <c:pt idx="12">
                  <c:v>0.24610581916465879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CB-459F-BE99-1C0EBE0B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81576"/>
        <c:axId val="1"/>
      </c:scatterChart>
      <c:valAx>
        <c:axId val="6535815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200238379022644"/>
              <c:y val="0.878962536023054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100119189511323E-2"/>
              <c:y val="0.394812680115273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815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0858164481525626"/>
          <c:y val="0.9250720461095101"/>
          <c:w val="0.87604290822407638"/>
          <c:h val="0.9827089337175792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19b.  AH Cnc - [37378.339, 0.3604412] </a:t>
            </a:r>
          </a:p>
        </c:rich>
      </c:tx>
      <c:layout>
        <c:manualLayout>
          <c:xMode val="edge"/>
          <c:yMode val="edge"/>
          <c:x val="0.15879850855552927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58809975617347"/>
          <c:y val="0.15441176470588236"/>
          <c:w val="0.83476482317598999"/>
          <c:h val="0.716911764705882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(2)'!$M$20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(2)'!$F$21:$F$899</c:f>
              <c:numCache>
                <c:formatCode>General</c:formatCode>
                <c:ptCount val="879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44697.5</c:v>
                </c:pt>
                <c:pt idx="73">
                  <c:v>45236.5</c:v>
                </c:pt>
                <c:pt idx="74">
                  <c:v>45422.5</c:v>
                </c:pt>
                <c:pt idx="75">
                  <c:v>45463.5</c:v>
                </c:pt>
                <c:pt idx="76">
                  <c:v>46283.5</c:v>
                </c:pt>
                <c:pt idx="77">
                  <c:v>48422</c:v>
                </c:pt>
                <c:pt idx="78">
                  <c:v>48566</c:v>
                </c:pt>
                <c:pt idx="79">
                  <c:v>48740.5</c:v>
                </c:pt>
                <c:pt idx="80">
                  <c:v>50612.5</c:v>
                </c:pt>
                <c:pt idx="81">
                  <c:v>50612.5</c:v>
                </c:pt>
                <c:pt idx="82">
                  <c:v>50612.5</c:v>
                </c:pt>
                <c:pt idx="83">
                  <c:v>53706</c:v>
                </c:pt>
              </c:numCache>
            </c:numRef>
          </c:xVal>
          <c:yVal>
            <c:numRef>
              <c:f>'B (2)'!$M$21:$M$899</c:f>
              <c:numCache>
                <c:formatCode>General</c:formatCode>
                <c:ptCount val="879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9">
                  <c:v>-3.6528999997244682E-2</c:v>
                </c:pt>
                <c:pt idx="10">
                  <c:v>-3.5406600007263478E-2</c:v>
                </c:pt>
                <c:pt idx="11">
                  <c:v>-2.5277000000642147E-2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58-4BCB-BA30-266ADC9E7A43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(2)'!$D$21:$D$899</c:f>
                <c:numCache>
                  <c:formatCode>General</c:formatCode>
                  <c:ptCount val="8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1.1999999999999999E-3</c:v>
                  </c:pt>
                  <c:pt idx="69">
                    <c:v>0</c:v>
                  </c:pt>
                  <c:pt idx="70">
                    <c:v>2.0000000000000001E-4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4.0000000000000002E-4</c:v>
                  </c:pt>
                  <c:pt idx="78">
                    <c:v>2.9999999999999997E-4</c:v>
                  </c:pt>
                  <c:pt idx="79">
                    <c:v>1E-4</c:v>
                  </c:pt>
                  <c:pt idx="80">
                    <c:v>5.9999999999999995E-4</c:v>
                  </c:pt>
                  <c:pt idx="81">
                    <c:v>1E-3</c:v>
                  </c:pt>
                  <c:pt idx="82">
                    <c:v>5.0000000000000001E-4</c:v>
                  </c:pt>
                  <c:pt idx="83">
                    <c:v>2.9999999999999997E-4</c:v>
                  </c:pt>
                </c:numCache>
              </c:numRef>
            </c:plus>
            <c:minus>
              <c:numRef>
                <c:f>'B (2)'!$D$21:$D$899</c:f>
                <c:numCache>
                  <c:formatCode>General</c:formatCode>
                  <c:ptCount val="87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1.1999999999999999E-3</c:v>
                  </c:pt>
                  <c:pt idx="69">
                    <c:v>0</c:v>
                  </c:pt>
                  <c:pt idx="70">
                    <c:v>2.0000000000000001E-4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4.0000000000000002E-4</c:v>
                  </c:pt>
                  <c:pt idx="76">
                    <c:v>2.9999999999999997E-4</c:v>
                  </c:pt>
                  <c:pt idx="77">
                    <c:v>4.0000000000000002E-4</c:v>
                  </c:pt>
                  <c:pt idx="78">
                    <c:v>2.9999999999999997E-4</c:v>
                  </c:pt>
                  <c:pt idx="79">
                    <c:v>1E-4</c:v>
                  </c:pt>
                  <c:pt idx="80">
                    <c:v>5.9999999999999995E-4</c:v>
                  </c:pt>
                  <c:pt idx="81">
                    <c:v>1E-3</c:v>
                  </c:pt>
                  <c:pt idx="82">
                    <c:v>5.0000000000000001E-4</c:v>
                  </c:pt>
                  <c:pt idx="83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(2)'!$F$44:$F$899</c:f>
              <c:numCache>
                <c:formatCode>General</c:formatCode>
                <c:ptCount val="856"/>
                <c:pt idx="0">
                  <c:v>18413.5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37526</c:v>
                </c:pt>
                <c:pt idx="6">
                  <c:v>38233.5</c:v>
                </c:pt>
                <c:pt idx="7">
                  <c:v>38283</c:v>
                </c:pt>
                <c:pt idx="8">
                  <c:v>38283.5</c:v>
                </c:pt>
                <c:pt idx="9">
                  <c:v>38289</c:v>
                </c:pt>
                <c:pt idx="10">
                  <c:v>38429</c:v>
                </c:pt>
                <c:pt idx="11">
                  <c:v>38434.5</c:v>
                </c:pt>
                <c:pt idx="12">
                  <c:v>38473.5</c:v>
                </c:pt>
                <c:pt idx="13">
                  <c:v>38487</c:v>
                </c:pt>
                <c:pt idx="14">
                  <c:v>38549</c:v>
                </c:pt>
                <c:pt idx="15">
                  <c:v>39415</c:v>
                </c:pt>
                <c:pt idx="16">
                  <c:v>40397</c:v>
                </c:pt>
                <c:pt idx="17">
                  <c:v>40400</c:v>
                </c:pt>
                <c:pt idx="18">
                  <c:v>40400</c:v>
                </c:pt>
                <c:pt idx="19">
                  <c:v>40446.5</c:v>
                </c:pt>
                <c:pt idx="20">
                  <c:v>40447</c:v>
                </c:pt>
                <c:pt idx="21">
                  <c:v>40449.5</c:v>
                </c:pt>
                <c:pt idx="22">
                  <c:v>40450</c:v>
                </c:pt>
                <c:pt idx="23">
                  <c:v>40452.5</c:v>
                </c:pt>
                <c:pt idx="24">
                  <c:v>41437.5</c:v>
                </c:pt>
                <c:pt idx="25">
                  <c:v>41437.5</c:v>
                </c:pt>
                <c:pt idx="26">
                  <c:v>41440</c:v>
                </c:pt>
                <c:pt idx="27">
                  <c:v>41440.5</c:v>
                </c:pt>
                <c:pt idx="28">
                  <c:v>43327</c:v>
                </c:pt>
                <c:pt idx="29">
                  <c:v>43330</c:v>
                </c:pt>
                <c:pt idx="30">
                  <c:v>43332.5</c:v>
                </c:pt>
                <c:pt idx="31">
                  <c:v>43343.5</c:v>
                </c:pt>
                <c:pt idx="32">
                  <c:v>43351.5</c:v>
                </c:pt>
                <c:pt idx="33">
                  <c:v>43352</c:v>
                </c:pt>
                <c:pt idx="34">
                  <c:v>43354.5</c:v>
                </c:pt>
                <c:pt idx="35">
                  <c:v>43355</c:v>
                </c:pt>
                <c:pt idx="36">
                  <c:v>43357.5</c:v>
                </c:pt>
                <c:pt idx="37">
                  <c:v>43360</c:v>
                </c:pt>
                <c:pt idx="38">
                  <c:v>43363</c:v>
                </c:pt>
                <c:pt idx="39">
                  <c:v>43366</c:v>
                </c:pt>
                <c:pt idx="40">
                  <c:v>43471.5</c:v>
                </c:pt>
                <c:pt idx="41">
                  <c:v>43570.5</c:v>
                </c:pt>
                <c:pt idx="42">
                  <c:v>43573.5</c:v>
                </c:pt>
                <c:pt idx="43">
                  <c:v>44523</c:v>
                </c:pt>
                <c:pt idx="44">
                  <c:v>44523</c:v>
                </c:pt>
                <c:pt idx="45">
                  <c:v>44554.5</c:v>
                </c:pt>
                <c:pt idx="46">
                  <c:v>44558.5</c:v>
                </c:pt>
                <c:pt idx="47">
                  <c:v>44568.5</c:v>
                </c:pt>
                <c:pt idx="48">
                  <c:v>44647</c:v>
                </c:pt>
                <c:pt idx="49">
                  <c:v>44697.5</c:v>
                </c:pt>
                <c:pt idx="50">
                  <c:v>45236.5</c:v>
                </c:pt>
                <c:pt idx="51">
                  <c:v>45422.5</c:v>
                </c:pt>
                <c:pt idx="52">
                  <c:v>45463.5</c:v>
                </c:pt>
                <c:pt idx="53">
                  <c:v>46283.5</c:v>
                </c:pt>
                <c:pt idx="54">
                  <c:v>48422</c:v>
                </c:pt>
                <c:pt idx="55">
                  <c:v>48566</c:v>
                </c:pt>
                <c:pt idx="56">
                  <c:v>48740.5</c:v>
                </c:pt>
                <c:pt idx="57">
                  <c:v>50612.5</c:v>
                </c:pt>
                <c:pt idx="58">
                  <c:v>50612.5</c:v>
                </c:pt>
                <c:pt idx="59">
                  <c:v>50612.5</c:v>
                </c:pt>
                <c:pt idx="60">
                  <c:v>53706</c:v>
                </c:pt>
              </c:numCache>
            </c:numRef>
          </c:xVal>
          <c:yVal>
            <c:numRef>
              <c:f>'B (2)'!$G$44:$G$899</c:f>
              <c:numCache>
                <c:formatCode>General</c:formatCode>
                <c:ptCount val="856"/>
                <c:pt idx="0">
                  <c:v>-3.503620000265073E-2</c:v>
                </c:pt>
                <c:pt idx="1">
                  <c:v>-2.3141199999372475E-2</c:v>
                </c:pt>
                <c:pt idx="2">
                  <c:v>-2.3361799998383503E-2</c:v>
                </c:pt>
                <c:pt idx="3">
                  <c:v>-2.3891400000138674E-2</c:v>
                </c:pt>
                <c:pt idx="4">
                  <c:v>-2.2111999998742249E-2</c:v>
                </c:pt>
                <c:pt idx="5">
                  <c:v>3.2528800002182834E-2</c:v>
                </c:pt>
                <c:pt idx="6">
                  <c:v>3.8279799999145325E-2</c:v>
                </c:pt>
                <c:pt idx="7">
                  <c:v>3.7440399995830376E-2</c:v>
                </c:pt>
                <c:pt idx="8">
                  <c:v>3.7819799996213987E-2</c:v>
                </c:pt>
                <c:pt idx="9">
                  <c:v>3.8193199994566385E-2</c:v>
                </c:pt>
                <c:pt idx="10">
                  <c:v>3.8825199997518212E-2</c:v>
                </c:pt>
                <c:pt idx="11">
                  <c:v>3.269860000727931E-2</c:v>
                </c:pt>
                <c:pt idx="12">
                  <c:v>3.8691800000378862E-2</c:v>
                </c:pt>
                <c:pt idx="13">
                  <c:v>4.033559999516001E-2</c:v>
                </c:pt>
                <c:pt idx="14">
                  <c:v>3.9981200003239792E-2</c:v>
                </c:pt>
                <c:pt idx="15">
                  <c:v>5.5801999995310325E-2</c:v>
                </c:pt>
                <c:pt idx="16">
                  <c:v>5.8943600000930019E-2</c:v>
                </c:pt>
                <c:pt idx="17">
                  <c:v>5.8619999996153638E-2</c:v>
                </c:pt>
                <c:pt idx="18">
                  <c:v>6.4319999997678678E-2</c:v>
                </c:pt>
                <c:pt idx="19">
                  <c:v>6.3604200004192535E-2</c:v>
                </c:pt>
                <c:pt idx="20">
                  <c:v>5.9983599996485282E-2</c:v>
                </c:pt>
                <c:pt idx="21">
                  <c:v>6.0880600001837593E-2</c:v>
                </c:pt>
                <c:pt idx="22">
                  <c:v>6.0960000002523884E-2</c:v>
                </c:pt>
                <c:pt idx="23">
                  <c:v>6.1156999996455852E-2</c:v>
                </c:pt>
                <c:pt idx="24">
                  <c:v>7.317499999771826E-2</c:v>
                </c:pt>
                <c:pt idx="25">
                  <c:v>7.88749999992433E-2</c:v>
                </c:pt>
                <c:pt idx="26">
                  <c:v>7.1971999997913372E-2</c:v>
                </c:pt>
                <c:pt idx="27">
                  <c:v>7.455140000092797E-2</c:v>
                </c:pt>
                <c:pt idx="28">
                  <c:v>0.10932760000287089</c:v>
                </c:pt>
                <c:pt idx="29">
                  <c:v>0.10780399999930523</c:v>
                </c:pt>
                <c:pt idx="30">
                  <c:v>0.10690099999919767</c:v>
                </c:pt>
                <c:pt idx="31">
                  <c:v>0.10684780000156024</c:v>
                </c:pt>
                <c:pt idx="32">
                  <c:v>0.10781819999829168</c:v>
                </c:pt>
                <c:pt idx="33">
                  <c:v>0.10919760000251699</c:v>
                </c:pt>
                <c:pt idx="34">
                  <c:v>0.10779460000048857</c:v>
                </c:pt>
                <c:pt idx="35">
                  <c:v>0.10747400000400376</c:v>
                </c:pt>
                <c:pt idx="36">
                  <c:v>0.10747100000298815</c:v>
                </c:pt>
                <c:pt idx="37">
                  <c:v>0.11236799999460345</c:v>
                </c:pt>
                <c:pt idx="38">
                  <c:v>0.11014440000144532</c:v>
                </c:pt>
                <c:pt idx="39">
                  <c:v>0.11142079999990528</c:v>
                </c:pt>
                <c:pt idx="40">
                  <c:v>0.11157419999653939</c:v>
                </c:pt>
                <c:pt idx="41">
                  <c:v>0.11169539999536937</c:v>
                </c:pt>
                <c:pt idx="42">
                  <c:v>0.11117180000292137</c:v>
                </c:pt>
                <c:pt idx="43">
                  <c:v>0.13005239999620244</c:v>
                </c:pt>
                <c:pt idx="44">
                  <c:v>0.13055239999812329</c:v>
                </c:pt>
                <c:pt idx="45">
                  <c:v>0.1301545999958762</c:v>
                </c:pt>
                <c:pt idx="46">
                  <c:v>0.12938979999307776</c:v>
                </c:pt>
                <c:pt idx="47">
                  <c:v>0.13024814111849992</c:v>
                </c:pt>
                <c:pt idx="48">
                  <c:v>0.13234360000205925</c:v>
                </c:pt>
                <c:pt idx="49">
                  <c:v>0.13326300000335323</c:v>
                </c:pt>
                <c:pt idx="50">
                  <c:v>0.14405619999888586</c:v>
                </c:pt>
                <c:pt idx="51">
                  <c:v>0.14409300000261283</c:v>
                </c:pt>
                <c:pt idx="52">
                  <c:v>0.14070380000339355</c:v>
                </c:pt>
                <c:pt idx="53">
                  <c:v>0.16441979999945033</c:v>
                </c:pt>
                <c:pt idx="54">
                  <c:v>0.21321360000729328</c:v>
                </c:pt>
                <c:pt idx="55">
                  <c:v>0.21488079999835463</c:v>
                </c:pt>
                <c:pt idx="56">
                  <c:v>0.21879139999509789</c:v>
                </c:pt>
                <c:pt idx="57">
                  <c:v>0.25848499999847263</c:v>
                </c:pt>
                <c:pt idx="58">
                  <c:v>0.25888499999564374</c:v>
                </c:pt>
                <c:pt idx="59">
                  <c:v>0.25998499999695923</c:v>
                </c:pt>
                <c:pt idx="60">
                  <c:v>0.14991279999958351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58-4BCB-BA30-266ADC9E7A43}"/>
            </c:ext>
          </c:extLst>
        </c:ser>
        <c:ser>
          <c:idx val="7"/>
          <c:order val="2"/>
          <c:tx>
            <c:strRef>
              <c:f>'B (2)'!$V$1</c:f>
              <c:strCache>
                <c:ptCount val="1"/>
                <c:pt idx="0">
                  <c:v>Q. Fit 1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(2)'!$U$2:$U$27</c:f>
              <c:numCache>
                <c:formatCode>General</c:formatCode>
                <c:ptCount val="26"/>
                <c:pt idx="0">
                  <c:v>-12000</c:v>
                </c:pt>
                <c:pt idx="1">
                  <c:v>-10000</c:v>
                </c:pt>
                <c:pt idx="2">
                  <c:v>-8000</c:v>
                </c:pt>
                <c:pt idx="3">
                  <c:v>-6000</c:v>
                </c:pt>
                <c:pt idx="4">
                  <c:v>-4000</c:v>
                </c:pt>
                <c:pt idx="5">
                  <c:v>-2000</c:v>
                </c:pt>
                <c:pt idx="6">
                  <c:v>0</c:v>
                </c:pt>
                <c:pt idx="7">
                  <c:v>2000</c:v>
                </c:pt>
                <c:pt idx="8">
                  <c:v>4000</c:v>
                </c:pt>
                <c:pt idx="9">
                  <c:v>6000</c:v>
                </c:pt>
                <c:pt idx="10">
                  <c:v>8000</c:v>
                </c:pt>
                <c:pt idx="11">
                  <c:v>10000</c:v>
                </c:pt>
                <c:pt idx="12">
                  <c:v>12000</c:v>
                </c:pt>
                <c:pt idx="13">
                  <c:v>14000</c:v>
                </c:pt>
                <c:pt idx="14">
                  <c:v>16000</c:v>
                </c:pt>
                <c:pt idx="15">
                  <c:v>18000</c:v>
                </c:pt>
                <c:pt idx="16">
                  <c:v>20000</c:v>
                </c:pt>
                <c:pt idx="17">
                  <c:v>22000</c:v>
                </c:pt>
                <c:pt idx="18">
                  <c:v>24000</c:v>
                </c:pt>
                <c:pt idx="19">
                  <c:v>26000</c:v>
                </c:pt>
                <c:pt idx="20">
                  <c:v>28000</c:v>
                </c:pt>
                <c:pt idx="21">
                  <c:v>30000</c:v>
                </c:pt>
                <c:pt idx="22">
                  <c:v>32000</c:v>
                </c:pt>
                <c:pt idx="23">
                  <c:v>34000</c:v>
                </c:pt>
                <c:pt idx="24">
                  <c:v>36000</c:v>
                </c:pt>
                <c:pt idx="25">
                  <c:v>38000</c:v>
                </c:pt>
              </c:numCache>
            </c:numRef>
          </c:xVal>
          <c:yVal>
            <c:numRef>
              <c:f>'B (2)'!$V$2:$V$27</c:f>
              <c:numCache>
                <c:formatCode>General</c:formatCode>
                <c:ptCount val="26"/>
                <c:pt idx="0">
                  <c:v>5.2207527836183779E-2</c:v>
                </c:pt>
                <c:pt idx="1">
                  <c:v>3.8526050872816499E-2</c:v>
                </c:pt>
                <c:pt idx="2">
                  <c:v>2.5992067859774738E-2</c:v>
                </c:pt>
                <c:pt idx="3">
                  <c:v>1.4605578797058493E-2</c:v>
                </c:pt>
                <c:pt idx="4">
                  <c:v>4.3665836846677655E-3</c:v>
                </c:pt>
                <c:pt idx="5">
                  <c:v>-4.724917477397444E-3</c:v>
                </c:pt>
                <c:pt idx="6">
                  <c:v>-1.2668924689137134E-2</c:v>
                </c:pt>
                <c:pt idx="7">
                  <c:v>-1.9465437950551306E-2</c:v>
                </c:pt>
                <c:pt idx="8">
                  <c:v>-2.5114457261639963E-2</c:v>
                </c:pt>
                <c:pt idx="9">
                  <c:v>-2.96159826224031E-2</c:v>
                </c:pt>
                <c:pt idx="10">
                  <c:v>-3.2970014032840715E-2</c:v>
                </c:pt>
                <c:pt idx="11">
                  <c:v>-3.5176551492952811E-2</c:v>
                </c:pt>
                <c:pt idx="12">
                  <c:v>-3.6235595002739401E-2</c:v>
                </c:pt>
                <c:pt idx="13">
                  <c:v>-3.6147144562200452E-2</c:v>
                </c:pt>
                <c:pt idx="14">
                  <c:v>-3.4911200171336011E-2</c:v>
                </c:pt>
                <c:pt idx="15">
                  <c:v>-3.2527761830146038E-2</c:v>
                </c:pt>
                <c:pt idx="16">
                  <c:v>-2.8996829538630538E-2</c:v>
                </c:pt>
                <c:pt idx="17">
                  <c:v>-2.431840329678954E-2</c:v>
                </c:pt>
                <c:pt idx="18">
                  <c:v>-1.8492483104623009E-2</c:v>
                </c:pt>
                <c:pt idx="19">
                  <c:v>-1.1519068962130966E-2</c:v>
                </c:pt>
                <c:pt idx="20">
                  <c:v>-3.3981608693133963E-3</c:v>
                </c:pt>
                <c:pt idx="21">
                  <c:v>5.8702411738296573E-3</c:v>
                </c:pt>
                <c:pt idx="22">
                  <c:v>1.6286137167298265E-2</c:v>
                </c:pt>
                <c:pt idx="23">
                  <c:v>2.784952711109237E-2</c:v>
                </c:pt>
                <c:pt idx="24">
                  <c:v>4.0560411005212016E-2</c:v>
                </c:pt>
                <c:pt idx="25">
                  <c:v>5.4418788849657174E-2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58-4BCB-BA30-266ADC9E7A43}"/>
            </c:ext>
          </c:extLst>
        </c:ser>
        <c:ser>
          <c:idx val="8"/>
          <c:order val="3"/>
          <c:tx>
            <c:strRef>
              <c:f>'B (2)'!$X$1</c:f>
              <c:strCache>
                <c:ptCount val="1"/>
                <c:pt idx="0">
                  <c:v>Q. Fit 2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(2)'!$W$2:$W$15</c:f>
              <c:numCache>
                <c:formatCode>General</c:formatCode>
                <c:ptCount val="14"/>
                <c:pt idx="0">
                  <c:v>38000</c:v>
                </c:pt>
                <c:pt idx="1">
                  <c:v>39000</c:v>
                </c:pt>
                <c:pt idx="2">
                  <c:v>40000</c:v>
                </c:pt>
                <c:pt idx="3">
                  <c:v>41000</c:v>
                </c:pt>
                <c:pt idx="4">
                  <c:v>42000</c:v>
                </c:pt>
                <c:pt idx="5">
                  <c:v>43000</c:v>
                </c:pt>
                <c:pt idx="6">
                  <c:v>44000</c:v>
                </c:pt>
                <c:pt idx="7">
                  <c:v>45000</c:v>
                </c:pt>
                <c:pt idx="8">
                  <c:v>46000</c:v>
                </c:pt>
                <c:pt idx="9">
                  <c:v>47000</c:v>
                </c:pt>
                <c:pt idx="10">
                  <c:v>48000</c:v>
                </c:pt>
                <c:pt idx="11">
                  <c:v>49000</c:v>
                </c:pt>
                <c:pt idx="12">
                  <c:v>50000</c:v>
                </c:pt>
                <c:pt idx="13">
                  <c:v>51000</c:v>
                </c:pt>
              </c:numCache>
            </c:numRef>
          </c:xVal>
          <c:yVal>
            <c:numRef>
              <c:f>'B (2)'!$X$2:$X$15</c:f>
              <c:numCache>
                <c:formatCode>General</c:formatCode>
                <c:ptCount val="14"/>
                <c:pt idx="0">
                  <c:v>3.3775149385858017E-2</c:v>
                </c:pt>
                <c:pt idx="1">
                  <c:v>4.5394920269529515E-2</c:v>
                </c:pt>
                <c:pt idx="2">
                  <c:v>5.811913689827275E-2</c:v>
                </c:pt>
                <c:pt idx="3">
                  <c:v>7.1947799272088053E-2</c:v>
                </c:pt>
                <c:pt idx="4">
                  <c:v>8.6880907390974982E-2</c:v>
                </c:pt>
                <c:pt idx="5">
                  <c:v>0.10291846125493398</c:v>
                </c:pt>
                <c:pt idx="6">
                  <c:v>0.12006046086396471</c:v>
                </c:pt>
                <c:pt idx="7">
                  <c:v>0.1383069062180674</c:v>
                </c:pt>
                <c:pt idx="8">
                  <c:v>0.15765779731724172</c:v>
                </c:pt>
                <c:pt idx="9">
                  <c:v>0.17811313416148833</c:v>
                </c:pt>
                <c:pt idx="10">
                  <c:v>0.19967291675080667</c:v>
                </c:pt>
                <c:pt idx="11">
                  <c:v>0.22233714508519675</c:v>
                </c:pt>
                <c:pt idx="12">
                  <c:v>0.24610581916465879</c:v>
                </c:pt>
                <c:pt idx="13">
                  <c:v>0.27097893898919234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C58-4BCB-BA30-266ADC9E7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87336"/>
        <c:axId val="1"/>
      </c:scatterChart>
      <c:valAx>
        <c:axId val="6535873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87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-- O-C Diagram</a:t>
            </a:r>
          </a:p>
        </c:rich>
      </c:tx>
      <c:layout>
        <c:manualLayout>
          <c:xMode val="edge"/>
          <c:yMode val="edge"/>
          <c:x val="0.39066722659667541"/>
          <c:y val="3.06603773584905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3342881956878E-2"/>
          <c:y val="0.10849069097634483"/>
          <c:w val="0.89866783680707918"/>
          <c:h val="0.754717850270224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(2)'!$D$21:$D$83</c:f>
              <c:numCache>
                <c:formatCode>General</c:formatCode>
                <c:ptCount val="63"/>
                <c:pt idx="0">
                  <c:v>-1.04095</c:v>
                </c:pt>
                <c:pt idx="1">
                  <c:v>-0.82040000000000002</c:v>
                </c:pt>
                <c:pt idx="2">
                  <c:v>-0.59899999999999998</c:v>
                </c:pt>
                <c:pt idx="3">
                  <c:v>-0.20030000000000001</c:v>
                </c:pt>
                <c:pt idx="4">
                  <c:v>0</c:v>
                </c:pt>
                <c:pt idx="5">
                  <c:v>8.9050000000000004E-2</c:v>
                </c:pt>
                <c:pt idx="6">
                  <c:v>0.71745000000000003</c:v>
                </c:pt>
                <c:pt idx="7">
                  <c:v>0.81874999999999998</c:v>
                </c:pt>
                <c:pt idx="8">
                  <c:v>0.88575000000000004</c:v>
                </c:pt>
                <c:pt idx="9">
                  <c:v>0.91554999999999997</c:v>
                </c:pt>
                <c:pt idx="10">
                  <c:v>1.1147499999999999</c:v>
                </c:pt>
                <c:pt idx="11">
                  <c:v>1.21035</c:v>
                </c:pt>
                <c:pt idx="12">
                  <c:v>1.2109000000000001</c:v>
                </c:pt>
                <c:pt idx="13">
                  <c:v>1.2136499999999999</c:v>
                </c:pt>
                <c:pt idx="14">
                  <c:v>1.2261</c:v>
                </c:pt>
                <c:pt idx="15">
                  <c:v>1.2311000000000001</c:v>
                </c:pt>
                <c:pt idx="16">
                  <c:v>1.4313</c:v>
                </c:pt>
                <c:pt idx="17">
                  <c:v>1.6050500000000001</c:v>
                </c:pt>
                <c:pt idx="18">
                  <c:v>1.613</c:v>
                </c:pt>
                <c:pt idx="19">
                  <c:v>1.6308</c:v>
                </c:pt>
                <c:pt idx="20">
                  <c:v>1.8181</c:v>
                </c:pt>
                <c:pt idx="21">
                  <c:v>1.84135</c:v>
                </c:pt>
                <c:pt idx="22">
                  <c:v>1.2102999999999999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xVal>
          <c:yVal>
            <c:numRef>
              <c:f>'Q_fit (2)'!$E$21:$E$83</c:f>
              <c:numCache>
                <c:formatCode>General</c:formatCode>
                <c:ptCount val="63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6">
                  <c:v>-2.4389399994106498E-2</c:v>
                </c:pt>
                <c:pt idx="7">
                  <c:v>-5.3325000000768341E-2</c:v>
                </c:pt>
                <c:pt idx="8">
                  <c:v>-3.6528999997244682E-2</c:v>
                </c:pt>
                <c:pt idx="9">
                  <c:v>-3.5406600007263478E-2</c:v>
                </c:pt>
                <c:pt idx="10">
                  <c:v>-2.5277000000642147E-2</c:v>
                </c:pt>
                <c:pt idx="11">
                  <c:v>-3.1064199996762909E-2</c:v>
                </c:pt>
                <c:pt idx="12">
                  <c:v>-3.1490800000028685E-2</c:v>
                </c:pt>
                <c:pt idx="13">
                  <c:v>-2.9623800000990741E-2</c:v>
                </c:pt>
                <c:pt idx="14">
                  <c:v>-3.3553199995367322E-2</c:v>
                </c:pt>
                <c:pt idx="15">
                  <c:v>-3.2613200004561804E-2</c:v>
                </c:pt>
                <c:pt idx="16">
                  <c:v>-3.3895599997777026E-2</c:v>
                </c:pt>
                <c:pt idx="17">
                  <c:v>-4.648060000181431E-2</c:v>
                </c:pt>
                <c:pt idx="18">
                  <c:v>-4.1556000003765803E-2</c:v>
                </c:pt>
                <c:pt idx="19">
                  <c:v>-4.3089600003440864E-2</c:v>
                </c:pt>
                <c:pt idx="20">
                  <c:v>-2.8457200001867022E-2</c:v>
                </c:pt>
                <c:pt idx="21">
                  <c:v>-3.503620000265073E-2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4-4093-BC82-07EB41AEC873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(2)'!$U$2:$U$113</c:f>
              <c:numCache>
                <c:formatCode>General</c:formatCode>
                <c:ptCount val="112"/>
                <c:pt idx="0">
                  <c:v>-1.2</c:v>
                </c:pt>
                <c:pt idx="1">
                  <c:v>-1</c:v>
                </c:pt>
                <c:pt idx="2">
                  <c:v>-0.8</c:v>
                </c:pt>
                <c:pt idx="3">
                  <c:v>-0.6</c:v>
                </c:pt>
                <c:pt idx="4">
                  <c:v>-0.4</c:v>
                </c:pt>
                <c:pt idx="5">
                  <c:v>-0.2</c:v>
                </c:pt>
                <c:pt idx="6">
                  <c:v>0</c:v>
                </c:pt>
                <c:pt idx="7">
                  <c:v>0.2</c:v>
                </c:pt>
                <c:pt idx="8">
                  <c:v>0.4</c:v>
                </c:pt>
                <c:pt idx="9">
                  <c:v>0.6</c:v>
                </c:pt>
                <c:pt idx="10">
                  <c:v>0.8</c:v>
                </c:pt>
                <c:pt idx="11">
                  <c:v>1</c:v>
                </c:pt>
                <c:pt idx="12">
                  <c:v>1.2</c:v>
                </c:pt>
                <c:pt idx="13">
                  <c:v>1.4</c:v>
                </c:pt>
                <c:pt idx="14">
                  <c:v>1.6</c:v>
                </c:pt>
                <c:pt idx="15">
                  <c:v>1.8</c:v>
                </c:pt>
                <c:pt idx="16">
                  <c:v>2</c:v>
                </c:pt>
                <c:pt idx="17">
                  <c:v>2.2000000000000002</c:v>
                </c:pt>
                <c:pt idx="18">
                  <c:v>2.4</c:v>
                </c:pt>
                <c:pt idx="19">
                  <c:v>2.6</c:v>
                </c:pt>
                <c:pt idx="20">
                  <c:v>2.8</c:v>
                </c:pt>
                <c:pt idx="21">
                  <c:v>3</c:v>
                </c:pt>
                <c:pt idx="22">
                  <c:v>3.2</c:v>
                </c:pt>
                <c:pt idx="23">
                  <c:v>3.4</c:v>
                </c:pt>
                <c:pt idx="24">
                  <c:v>3.6</c:v>
                </c:pt>
                <c:pt idx="25">
                  <c:v>3.8</c:v>
                </c:pt>
                <c:pt idx="26">
                  <c:v>4</c:v>
                </c:pt>
                <c:pt idx="27">
                  <c:v>4.2</c:v>
                </c:pt>
                <c:pt idx="28">
                  <c:v>4.4000000000000004</c:v>
                </c:pt>
                <c:pt idx="29">
                  <c:v>4.5999999999999996</c:v>
                </c:pt>
                <c:pt idx="30">
                  <c:v>4.8</c:v>
                </c:pt>
                <c:pt idx="31">
                  <c:v>5</c:v>
                </c:pt>
              </c:numCache>
            </c:numRef>
          </c:xVal>
          <c:yVal>
            <c:numRef>
              <c:f>'Q_fit (2)'!$V$2:$V$113</c:f>
              <c:numCache>
                <c:formatCode>General</c:formatCode>
                <c:ptCount val="112"/>
                <c:pt idx="0">
                  <c:v>4.1607322735375013E-2</c:v>
                </c:pt>
                <c:pt idx="1">
                  <c:v>3.1260116883938677E-2</c:v>
                </c:pt>
                <c:pt idx="2">
                  <c:v>2.1719251825968476E-2</c:v>
                </c:pt>
                <c:pt idx="3">
                  <c:v>1.2984727561464399E-2</c:v>
                </c:pt>
                <c:pt idx="4">
                  <c:v>5.0565440904264628E-3</c:v>
                </c:pt>
                <c:pt idx="5">
                  <c:v>-2.0652985871453442E-3</c:v>
                </c:pt>
                <c:pt idx="6">
                  <c:v>-8.3808004712510181E-3</c:v>
                </c:pt>
                <c:pt idx="7">
                  <c:v>-1.3889961561890559E-2</c:v>
                </c:pt>
                <c:pt idx="8">
                  <c:v>-1.8592781859063965E-2</c:v>
                </c:pt>
                <c:pt idx="9">
                  <c:v>-2.248926136277124E-2</c:v>
                </c:pt>
                <c:pt idx="10">
                  <c:v>-2.5579400073012383E-2</c:v>
                </c:pt>
                <c:pt idx="11">
                  <c:v>-2.786319798978739E-2</c:v>
                </c:pt>
                <c:pt idx="12">
                  <c:v>-2.9340655113096262E-2</c:v>
                </c:pt>
                <c:pt idx="13">
                  <c:v>-3.0011771442939005E-2</c:v>
                </c:pt>
                <c:pt idx="14">
                  <c:v>-2.9876546979315615E-2</c:v>
                </c:pt>
                <c:pt idx="15">
                  <c:v>-2.893498172222609E-2</c:v>
                </c:pt>
                <c:pt idx="16">
                  <c:v>-2.7187075671670426E-2</c:v>
                </c:pt>
                <c:pt idx="17">
                  <c:v>-2.463282882764864E-2</c:v>
                </c:pt>
                <c:pt idx="18">
                  <c:v>-2.1272241190160718E-2</c:v>
                </c:pt>
                <c:pt idx="19">
                  <c:v>-1.7105312759206667E-2</c:v>
                </c:pt>
                <c:pt idx="20">
                  <c:v>-1.2132043534786474E-2</c:v>
                </c:pt>
                <c:pt idx="21">
                  <c:v>-6.3524335169001522E-3</c:v>
                </c:pt>
                <c:pt idx="22">
                  <c:v>2.3351729445231229E-4</c:v>
                </c:pt>
                <c:pt idx="23">
                  <c:v>7.6258088992708778E-3</c:v>
                </c:pt>
                <c:pt idx="24">
                  <c:v>1.5824441297555614E-2</c:v>
                </c:pt>
                <c:pt idx="25">
                  <c:v>2.4829414489306478E-2</c:v>
                </c:pt>
                <c:pt idx="26">
                  <c:v>3.4640728474523458E-2</c:v>
                </c:pt>
                <c:pt idx="27">
                  <c:v>4.525838325320658E-2</c:v>
                </c:pt>
                <c:pt idx="28">
                  <c:v>5.6682378825355872E-2</c:v>
                </c:pt>
                <c:pt idx="29">
                  <c:v>6.8912715190971224E-2</c:v>
                </c:pt>
                <c:pt idx="30">
                  <c:v>8.1949392350052719E-2</c:v>
                </c:pt>
                <c:pt idx="31">
                  <c:v>9.5792410302600439E-2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34-4093-BC82-07EB41AEC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461352"/>
        <c:axId val="1"/>
      </c:scatterChart>
      <c:valAx>
        <c:axId val="635461352"/>
        <c:scaling>
          <c:orientation val="minMax"/>
          <c:max val="5"/>
          <c:min val="-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546135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5333389326334206"/>
          <c:y val="0.9316047640271381"/>
          <c:w val="0.59066736657917751"/>
          <c:h val="0.9787745753478928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-- O-C Diagram</a:t>
            </a:r>
          </a:p>
        </c:rich>
      </c:tx>
      <c:layout>
        <c:manualLayout>
          <c:xMode val="edge"/>
          <c:yMode val="edge"/>
          <c:x val="0.39066722659667541"/>
          <c:y val="3.06603773584905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33342881956878E-2"/>
          <c:y val="0.10849069097634483"/>
          <c:w val="0.89200116145984565"/>
          <c:h val="0.754717850270224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(3)'!$D$21:$D$83</c:f>
              <c:numCache>
                <c:formatCode>General</c:formatCode>
                <c:ptCount val="63"/>
                <c:pt idx="0">
                  <c:v>-1.04095</c:v>
                </c:pt>
                <c:pt idx="1">
                  <c:v>-0.82040000000000002</c:v>
                </c:pt>
                <c:pt idx="2">
                  <c:v>-0.59899999999999998</c:v>
                </c:pt>
                <c:pt idx="3">
                  <c:v>-0.20030000000000001</c:v>
                </c:pt>
                <c:pt idx="4">
                  <c:v>0</c:v>
                </c:pt>
                <c:pt idx="5">
                  <c:v>8.9050000000000004E-2</c:v>
                </c:pt>
                <c:pt idx="6">
                  <c:v>0.71745000000000003</c:v>
                </c:pt>
                <c:pt idx="7">
                  <c:v>0.81874999999999998</c:v>
                </c:pt>
                <c:pt idx="8">
                  <c:v>0.88575000000000004</c:v>
                </c:pt>
                <c:pt idx="9">
                  <c:v>0.91554999999999997</c:v>
                </c:pt>
                <c:pt idx="10">
                  <c:v>1.1147499999999999</c:v>
                </c:pt>
                <c:pt idx="11">
                  <c:v>1.21035</c:v>
                </c:pt>
                <c:pt idx="12">
                  <c:v>1.2109000000000001</c:v>
                </c:pt>
                <c:pt idx="13">
                  <c:v>1.2136499999999999</c:v>
                </c:pt>
                <c:pt idx="14">
                  <c:v>1.2261</c:v>
                </c:pt>
                <c:pt idx="15">
                  <c:v>1.2311000000000001</c:v>
                </c:pt>
                <c:pt idx="16">
                  <c:v>1.4313</c:v>
                </c:pt>
                <c:pt idx="17">
                  <c:v>1.6050500000000001</c:v>
                </c:pt>
                <c:pt idx="18">
                  <c:v>1.613</c:v>
                </c:pt>
                <c:pt idx="19">
                  <c:v>1.6308</c:v>
                </c:pt>
                <c:pt idx="20">
                  <c:v>1.8181</c:v>
                </c:pt>
                <c:pt idx="21">
                  <c:v>1.84135</c:v>
                </c:pt>
                <c:pt idx="22">
                  <c:v>1.2102999999999999</c:v>
                </c:pt>
                <c:pt idx="23">
                  <c:v>3.7526000000000002</c:v>
                </c:pt>
                <c:pt idx="24">
                  <c:v>3.9415</c:v>
                </c:pt>
                <c:pt idx="25">
                  <c:v>4.4646999999999997</c:v>
                </c:pt>
                <c:pt idx="26">
                  <c:v>4.4646999999999997</c:v>
                </c:pt>
                <c:pt idx="27">
                  <c:v>4.0446499999999999</c:v>
                </c:pt>
                <c:pt idx="28">
                  <c:v>4.0446999999999997</c:v>
                </c:pt>
                <c:pt idx="29">
                  <c:v>4.04495</c:v>
                </c:pt>
                <c:pt idx="30">
                  <c:v>4.0449999999999999</c:v>
                </c:pt>
                <c:pt idx="31">
                  <c:v>4.0452500000000002</c:v>
                </c:pt>
                <c:pt idx="32">
                  <c:v>4.4646999999999997</c:v>
                </c:pt>
                <c:pt idx="33">
                  <c:v>4.4646999999999997</c:v>
                </c:pt>
                <c:pt idx="34">
                  <c:v>4.4646999999999997</c:v>
                </c:pt>
                <c:pt idx="35">
                  <c:v>4.3327</c:v>
                </c:pt>
                <c:pt idx="36">
                  <c:v>4.3330000000000002</c:v>
                </c:pt>
                <c:pt idx="37">
                  <c:v>4.3332499999999996</c:v>
                </c:pt>
                <c:pt idx="38">
                  <c:v>4.3343499999999997</c:v>
                </c:pt>
                <c:pt idx="39">
                  <c:v>4.3351499999999996</c:v>
                </c:pt>
                <c:pt idx="40">
                  <c:v>4.3352000000000004</c:v>
                </c:pt>
                <c:pt idx="41">
                  <c:v>4.3354499999999998</c:v>
                </c:pt>
                <c:pt idx="42">
                  <c:v>4.3354999999999997</c:v>
                </c:pt>
                <c:pt idx="43">
                  <c:v>4.33575</c:v>
                </c:pt>
                <c:pt idx="44">
                  <c:v>4.3360000000000003</c:v>
                </c:pt>
                <c:pt idx="45">
                  <c:v>4.3362999999999996</c:v>
                </c:pt>
                <c:pt idx="46">
                  <c:v>4.3365999999999998</c:v>
                </c:pt>
                <c:pt idx="47">
                  <c:v>4.3471500000000001</c:v>
                </c:pt>
                <c:pt idx="48">
                  <c:v>4.4646999999999997</c:v>
                </c:pt>
                <c:pt idx="49">
                  <c:v>4.4646999999999997</c:v>
                </c:pt>
                <c:pt idx="50">
                  <c:v>4.4554499999999999</c:v>
                </c:pt>
                <c:pt idx="51">
                  <c:v>4.4646999999999997</c:v>
                </c:pt>
                <c:pt idx="52">
                  <c:v>4.4646999999999997</c:v>
                </c:pt>
                <c:pt idx="53">
                  <c:v>4.4646999999999997</c:v>
                </c:pt>
                <c:pt idx="54">
                  <c:v>4.4568500000000002</c:v>
                </c:pt>
                <c:pt idx="55">
                  <c:v>4.4646999999999997</c:v>
                </c:pt>
                <c:pt idx="56">
                  <c:v>4.4646999999999997</c:v>
                </c:pt>
                <c:pt idx="57">
                  <c:v>4.4646999999999997</c:v>
                </c:pt>
                <c:pt idx="58">
                  <c:v>4.5463500000000003</c:v>
                </c:pt>
                <c:pt idx="59">
                  <c:v>4.6283500000000002</c:v>
                </c:pt>
                <c:pt idx="60">
                  <c:v>4.8422000000000001</c:v>
                </c:pt>
                <c:pt idx="61">
                  <c:v>4.8566000000000003</c:v>
                </c:pt>
                <c:pt idx="62">
                  <c:v>4.8740500000000004</c:v>
                </c:pt>
              </c:numCache>
            </c:numRef>
          </c:xVal>
          <c:yVal>
            <c:numRef>
              <c:f>'Q_fit (3)'!$E$21:$E$83</c:f>
              <c:numCache>
                <c:formatCode>General</c:formatCode>
                <c:ptCount val="63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6">
                  <c:v>-2.4389399994106498E-2</c:v>
                </c:pt>
                <c:pt idx="7">
                  <c:v>-5.3325000000768341E-2</c:v>
                </c:pt>
                <c:pt idx="8">
                  <c:v>-3.6528999997244682E-2</c:v>
                </c:pt>
                <c:pt idx="9">
                  <c:v>-3.5406600007263478E-2</c:v>
                </c:pt>
                <c:pt idx="10">
                  <c:v>-2.5277000000642147E-2</c:v>
                </c:pt>
                <c:pt idx="11">
                  <c:v>-3.1064199996762909E-2</c:v>
                </c:pt>
                <c:pt idx="12">
                  <c:v>-3.1490800000028685E-2</c:v>
                </c:pt>
                <c:pt idx="13">
                  <c:v>-2.9623800000990741E-2</c:v>
                </c:pt>
                <c:pt idx="14">
                  <c:v>-3.3553199995367322E-2</c:v>
                </c:pt>
                <c:pt idx="15">
                  <c:v>-3.2613200004561804E-2</c:v>
                </c:pt>
                <c:pt idx="16">
                  <c:v>-3.3895599997777026E-2</c:v>
                </c:pt>
                <c:pt idx="17">
                  <c:v>-4.648060000181431E-2</c:v>
                </c:pt>
                <c:pt idx="18">
                  <c:v>-4.1556000003765803E-2</c:v>
                </c:pt>
                <c:pt idx="19">
                  <c:v>-4.3089600003440864E-2</c:v>
                </c:pt>
                <c:pt idx="20">
                  <c:v>-2.8457200001867022E-2</c:v>
                </c:pt>
                <c:pt idx="21">
                  <c:v>-3.503620000265073E-2</c:v>
                </c:pt>
                <c:pt idx="22">
                  <c:v>0</c:v>
                </c:pt>
                <c:pt idx="23">
                  <c:v>3.2528800002182834E-2</c:v>
                </c:pt>
                <c:pt idx="24">
                  <c:v>5.5801999995310325E-2</c:v>
                </c:pt>
                <c:pt idx="25">
                  <c:v>0.13234360000205925</c:v>
                </c:pt>
                <c:pt idx="26">
                  <c:v>0.13234360000205925</c:v>
                </c:pt>
                <c:pt idx="27">
                  <c:v>6.3604200004192535E-2</c:v>
                </c:pt>
                <c:pt idx="28">
                  <c:v>5.9983599996485282E-2</c:v>
                </c:pt>
                <c:pt idx="29">
                  <c:v>6.0880600001837593E-2</c:v>
                </c:pt>
                <c:pt idx="30">
                  <c:v>6.0960000002523884E-2</c:v>
                </c:pt>
                <c:pt idx="31">
                  <c:v>6.1156999996455852E-2</c:v>
                </c:pt>
                <c:pt idx="32">
                  <c:v>0.13234360000205925</c:v>
                </c:pt>
                <c:pt idx="33">
                  <c:v>0.13234360000205925</c:v>
                </c:pt>
                <c:pt idx="34">
                  <c:v>0.13234360000205925</c:v>
                </c:pt>
                <c:pt idx="35">
                  <c:v>0.10932760000287089</c:v>
                </c:pt>
                <c:pt idx="36">
                  <c:v>0.10780399999930523</c:v>
                </c:pt>
                <c:pt idx="37">
                  <c:v>0.10690099999919767</c:v>
                </c:pt>
                <c:pt idx="38">
                  <c:v>0.10684780000156024</c:v>
                </c:pt>
                <c:pt idx="39">
                  <c:v>0.10781819999829168</c:v>
                </c:pt>
                <c:pt idx="40">
                  <c:v>0.10919760000251699</c:v>
                </c:pt>
                <c:pt idx="41">
                  <c:v>0.10779460000048857</c:v>
                </c:pt>
                <c:pt idx="42">
                  <c:v>0.10747400000400376</c:v>
                </c:pt>
                <c:pt idx="43">
                  <c:v>0.10747100000298815</c:v>
                </c:pt>
                <c:pt idx="44">
                  <c:v>0.11236799999460345</c:v>
                </c:pt>
                <c:pt idx="45">
                  <c:v>0.11014440000144532</c:v>
                </c:pt>
                <c:pt idx="46">
                  <c:v>0.11142079999990528</c:v>
                </c:pt>
                <c:pt idx="47">
                  <c:v>0.11157419999653939</c:v>
                </c:pt>
                <c:pt idx="48">
                  <c:v>0.13234360000205925</c:v>
                </c:pt>
                <c:pt idx="49">
                  <c:v>0.13234360000205925</c:v>
                </c:pt>
                <c:pt idx="50">
                  <c:v>0.1301545999958762</c:v>
                </c:pt>
                <c:pt idx="51">
                  <c:v>0.13234360000205925</c:v>
                </c:pt>
                <c:pt idx="52">
                  <c:v>0.13234360000205925</c:v>
                </c:pt>
                <c:pt idx="53">
                  <c:v>0.13234360000205925</c:v>
                </c:pt>
                <c:pt idx="54">
                  <c:v>0.13024814111849992</c:v>
                </c:pt>
                <c:pt idx="55">
                  <c:v>0.13234360000205925</c:v>
                </c:pt>
                <c:pt idx="56">
                  <c:v>0.13234360000205925</c:v>
                </c:pt>
                <c:pt idx="57">
                  <c:v>0.13234360000205925</c:v>
                </c:pt>
                <c:pt idx="58">
                  <c:v>0.14070380000339355</c:v>
                </c:pt>
                <c:pt idx="59">
                  <c:v>0.16441979999945033</c:v>
                </c:pt>
                <c:pt idx="60">
                  <c:v>0.21321360000729328</c:v>
                </c:pt>
                <c:pt idx="61">
                  <c:v>0.21488079999835463</c:v>
                </c:pt>
                <c:pt idx="62">
                  <c:v>0.21879139999509789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C1-4D80-8D3B-B98327B49CF4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(3)'!$U$2:$U$113</c:f>
              <c:numCache>
                <c:formatCode>General</c:formatCode>
                <c:ptCount val="112"/>
                <c:pt idx="0">
                  <c:v>-1.2</c:v>
                </c:pt>
                <c:pt idx="1">
                  <c:v>-1</c:v>
                </c:pt>
                <c:pt idx="2">
                  <c:v>-0.8</c:v>
                </c:pt>
                <c:pt idx="3">
                  <c:v>-0.6</c:v>
                </c:pt>
                <c:pt idx="4">
                  <c:v>-0.4</c:v>
                </c:pt>
                <c:pt idx="5">
                  <c:v>-0.2</c:v>
                </c:pt>
                <c:pt idx="6">
                  <c:v>0</c:v>
                </c:pt>
                <c:pt idx="7">
                  <c:v>0.2</c:v>
                </c:pt>
                <c:pt idx="8">
                  <c:v>0.4</c:v>
                </c:pt>
                <c:pt idx="9">
                  <c:v>0.6</c:v>
                </c:pt>
                <c:pt idx="10">
                  <c:v>0.8</c:v>
                </c:pt>
                <c:pt idx="11">
                  <c:v>1</c:v>
                </c:pt>
                <c:pt idx="12">
                  <c:v>1.2</c:v>
                </c:pt>
                <c:pt idx="13">
                  <c:v>1.4</c:v>
                </c:pt>
                <c:pt idx="14">
                  <c:v>1.6</c:v>
                </c:pt>
                <c:pt idx="15">
                  <c:v>1.8</c:v>
                </c:pt>
                <c:pt idx="16">
                  <c:v>2</c:v>
                </c:pt>
                <c:pt idx="17">
                  <c:v>2.2000000000000002</c:v>
                </c:pt>
                <c:pt idx="18">
                  <c:v>2.4</c:v>
                </c:pt>
                <c:pt idx="19">
                  <c:v>2.6</c:v>
                </c:pt>
                <c:pt idx="20">
                  <c:v>2.8</c:v>
                </c:pt>
                <c:pt idx="21">
                  <c:v>3</c:v>
                </c:pt>
                <c:pt idx="22">
                  <c:v>3.2</c:v>
                </c:pt>
                <c:pt idx="23">
                  <c:v>3.4</c:v>
                </c:pt>
                <c:pt idx="24">
                  <c:v>3.6</c:v>
                </c:pt>
                <c:pt idx="25">
                  <c:v>3.8</c:v>
                </c:pt>
                <c:pt idx="26">
                  <c:v>4</c:v>
                </c:pt>
                <c:pt idx="27">
                  <c:v>4.2</c:v>
                </c:pt>
                <c:pt idx="28">
                  <c:v>4.4000000000000004</c:v>
                </c:pt>
                <c:pt idx="29">
                  <c:v>4.5999999999999996</c:v>
                </c:pt>
                <c:pt idx="30">
                  <c:v>4.8</c:v>
                </c:pt>
                <c:pt idx="31">
                  <c:v>5</c:v>
                </c:pt>
              </c:numCache>
            </c:numRef>
          </c:xVal>
          <c:yVal>
            <c:numRef>
              <c:f>'Q_fit (3)'!$V$2:$V$113</c:f>
              <c:numCache>
                <c:formatCode>General</c:formatCode>
                <c:ptCount val="112"/>
                <c:pt idx="0">
                  <c:v>0.86095493016890812</c:v>
                </c:pt>
                <c:pt idx="1">
                  <c:v>0.77485434317413671</c:v>
                </c:pt>
                <c:pt idx="2">
                  <c:v>0.69317153915965268</c:v>
                </c:pt>
                <c:pt idx="3">
                  <c:v>0.61590651812545616</c:v>
                </c:pt>
                <c:pt idx="4">
                  <c:v>0.54305928007154725</c:v>
                </c:pt>
                <c:pt idx="5">
                  <c:v>0.47462982499792566</c:v>
                </c:pt>
                <c:pt idx="6">
                  <c:v>0.41061815290459147</c:v>
                </c:pt>
                <c:pt idx="7">
                  <c:v>0.35102426379154478</c:v>
                </c:pt>
                <c:pt idx="8">
                  <c:v>0.29584815765878553</c:v>
                </c:pt>
                <c:pt idx="9">
                  <c:v>0.24508983450631375</c:v>
                </c:pt>
                <c:pt idx="10">
                  <c:v>0.19874929433412938</c:v>
                </c:pt>
                <c:pt idx="11">
                  <c:v>0.15682653714223246</c:v>
                </c:pt>
                <c:pt idx="12">
                  <c:v>0.11932156293062304</c:v>
                </c:pt>
                <c:pt idx="13">
                  <c:v>8.623437169930101E-2</c:v>
                </c:pt>
                <c:pt idx="14">
                  <c:v>5.7564963448266476E-2</c:v>
                </c:pt>
                <c:pt idx="15">
                  <c:v>3.3313338177519386E-2</c:v>
                </c:pt>
                <c:pt idx="16">
                  <c:v>1.3479495887059684E-2</c:v>
                </c:pt>
                <c:pt idx="17">
                  <c:v>-1.9365634231124917E-3</c:v>
                </c:pt>
                <c:pt idx="18">
                  <c:v>-1.2934839752997251E-2</c:v>
                </c:pt>
                <c:pt idx="19">
                  <c:v>-1.9515333102594623E-2</c:v>
                </c:pt>
                <c:pt idx="20">
                  <c:v>-2.1678043471904496E-2</c:v>
                </c:pt>
                <c:pt idx="21">
                  <c:v>-1.9422970860926869E-2</c:v>
                </c:pt>
                <c:pt idx="22">
                  <c:v>-1.2750115269661744E-2</c:v>
                </c:pt>
                <c:pt idx="23">
                  <c:v>-1.6594766981093967E-3</c:v>
                </c:pt>
                <c:pt idx="24">
                  <c:v>1.3848944853730671E-2</c:v>
                </c:pt>
                <c:pt idx="25">
                  <c:v>3.3775149385857905E-2</c:v>
                </c:pt>
                <c:pt idx="26">
                  <c:v>5.811913689827275E-2</c:v>
                </c:pt>
                <c:pt idx="27">
                  <c:v>8.6880907390974982E-2</c:v>
                </c:pt>
                <c:pt idx="28">
                  <c:v>0.12006046086396494</c:v>
                </c:pt>
                <c:pt idx="29">
                  <c:v>0.15765779731724194</c:v>
                </c:pt>
                <c:pt idx="30">
                  <c:v>0.19967291675080645</c:v>
                </c:pt>
                <c:pt idx="31">
                  <c:v>0.24610581916465879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C1-4D80-8D3B-B98327B49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450912"/>
        <c:axId val="1"/>
      </c:scatterChart>
      <c:valAx>
        <c:axId val="635450912"/>
        <c:scaling>
          <c:orientation val="minMax"/>
          <c:max val="5.2"/>
          <c:min val="-1.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545091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4933389326334205"/>
          <c:y val="0.9316047640271381"/>
          <c:w val="0.58666736657917751"/>
          <c:h val="0.9787745753478928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9840693220120393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81378238839223E-2"/>
          <c:y val="0.14545497589659059"/>
          <c:w val="0.87649516062723143"/>
          <c:h val="0.663638327528194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(pub)'!$H$20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(pub)'!$F$21:$F$1000</c:f>
              <c:numCache>
                <c:formatCode>General</c:formatCode>
                <c:ptCount val="980"/>
                <c:pt idx="0">
                  <c:v>4002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38233.5</c:v>
                </c:pt>
                <c:pt idx="6">
                  <c:v>38283</c:v>
                </c:pt>
                <c:pt idx="7">
                  <c:v>38283.5</c:v>
                </c:pt>
                <c:pt idx="8">
                  <c:v>38289</c:v>
                </c:pt>
                <c:pt idx="9">
                  <c:v>38429</c:v>
                </c:pt>
                <c:pt idx="10">
                  <c:v>38434.5</c:v>
                </c:pt>
                <c:pt idx="11">
                  <c:v>38473.5</c:v>
                </c:pt>
                <c:pt idx="12">
                  <c:v>38487</c:v>
                </c:pt>
                <c:pt idx="13">
                  <c:v>38549</c:v>
                </c:pt>
                <c:pt idx="14">
                  <c:v>40397</c:v>
                </c:pt>
                <c:pt idx="15">
                  <c:v>40400</c:v>
                </c:pt>
                <c:pt idx="16">
                  <c:v>40400</c:v>
                </c:pt>
                <c:pt idx="17">
                  <c:v>41437.5</c:v>
                </c:pt>
                <c:pt idx="18">
                  <c:v>41437.5</c:v>
                </c:pt>
                <c:pt idx="19">
                  <c:v>41440</c:v>
                </c:pt>
                <c:pt idx="20">
                  <c:v>41440.5</c:v>
                </c:pt>
                <c:pt idx="21">
                  <c:v>43570.5</c:v>
                </c:pt>
                <c:pt idx="22">
                  <c:v>43573.5</c:v>
                </c:pt>
                <c:pt idx="23">
                  <c:v>44523</c:v>
                </c:pt>
                <c:pt idx="24">
                  <c:v>44523</c:v>
                </c:pt>
                <c:pt idx="25">
                  <c:v>44558.5</c:v>
                </c:pt>
                <c:pt idx="26">
                  <c:v>44697.5</c:v>
                </c:pt>
                <c:pt idx="27">
                  <c:v>45236.5</c:v>
                </c:pt>
                <c:pt idx="28">
                  <c:v>45422.5</c:v>
                </c:pt>
                <c:pt idx="29">
                  <c:v>37526</c:v>
                </c:pt>
                <c:pt idx="30">
                  <c:v>12103</c:v>
                </c:pt>
                <c:pt idx="31">
                  <c:v>39415</c:v>
                </c:pt>
                <c:pt idx="32">
                  <c:v>43471.5</c:v>
                </c:pt>
                <c:pt idx="33">
                  <c:v>44568.5</c:v>
                </c:pt>
                <c:pt idx="34">
                  <c:v>45463.5</c:v>
                </c:pt>
                <c:pt idx="35">
                  <c:v>44554.5</c:v>
                </c:pt>
                <c:pt idx="36">
                  <c:v>46283.5</c:v>
                </c:pt>
                <c:pt idx="37">
                  <c:v>48422</c:v>
                </c:pt>
                <c:pt idx="38">
                  <c:v>48566</c:v>
                </c:pt>
                <c:pt idx="39">
                  <c:v>48740.5</c:v>
                </c:pt>
                <c:pt idx="40">
                  <c:v>50461.5</c:v>
                </c:pt>
                <c:pt idx="41">
                  <c:v>50721.5</c:v>
                </c:pt>
                <c:pt idx="42">
                  <c:v>50612.5</c:v>
                </c:pt>
                <c:pt idx="43">
                  <c:v>50612.5</c:v>
                </c:pt>
                <c:pt idx="44">
                  <c:v>50612.5</c:v>
                </c:pt>
                <c:pt idx="45">
                  <c:v>50612.5</c:v>
                </c:pt>
                <c:pt idx="46">
                  <c:v>50612.5</c:v>
                </c:pt>
                <c:pt idx="47">
                  <c:v>50623.5</c:v>
                </c:pt>
                <c:pt idx="48">
                  <c:v>50690</c:v>
                </c:pt>
                <c:pt idx="49">
                  <c:v>-10409.5</c:v>
                </c:pt>
                <c:pt idx="50">
                  <c:v>-8204</c:v>
                </c:pt>
                <c:pt idx="51">
                  <c:v>-5990</c:v>
                </c:pt>
                <c:pt idx="52">
                  <c:v>-2003</c:v>
                </c:pt>
                <c:pt idx="53">
                  <c:v>0</c:v>
                </c:pt>
                <c:pt idx="54">
                  <c:v>890.5</c:v>
                </c:pt>
                <c:pt idx="55">
                  <c:v>7174.5</c:v>
                </c:pt>
                <c:pt idx="56">
                  <c:v>8187.5</c:v>
                </c:pt>
                <c:pt idx="57">
                  <c:v>8857.5</c:v>
                </c:pt>
                <c:pt idx="58">
                  <c:v>9155.5</c:v>
                </c:pt>
                <c:pt idx="59">
                  <c:v>11147.5</c:v>
                </c:pt>
                <c:pt idx="60">
                  <c:v>12103.5</c:v>
                </c:pt>
                <c:pt idx="61">
                  <c:v>12109</c:v>
                </c:pt>
                <c:pt idx="62">
                  <c:v>12136.5</c:v>
                </c:pt>
                <c:pt idx="63">
                  <c:v>12261</c:v>
                </c:pt>
                <c:pt idx="64">
                  <c:v>12311</c:v>
                </c:pt>
                <c:pt idx="65">
                  <c:v>14313</c:v>
                </c:pt>
                <c:pt idx="66">
                  <c:v>16050.5</c:v>
                </c:pt>
                <c:pt idx="67">
                  <c:v>16130</c:v>
                </c:pt>
                <c:pt idx="68">
                  <c:v>16308</c:v>
                </c:pt>
                <c:pt idx="69">
                  <c:v>18181</c:v>
                </c:pt>
                <c:pt idx="70">
                  <c:v>18413.5</c:v>
                </c:pt>
                <c:pt idx="71">
                  <c:v>50612.5</c:v>
                </c:pt>
                <c:pt idx="72">
                  <c:v>50612.5</c:v>
                </c:pt>
                <c:pt idx="73">
                  <c:v>50612.5</c:v>
                </c:pt>
                <c:pt idx="74">
                  <c:v>44647</c:v>
                </c:pt>
                <c:pt idx="75">
                  <c:v>40446.5</c:v>
                </c:pt>
                <c:pt idx="76">
                  <c:v>40447</c:v>
                </c:pt>
                <c:pt idx="77">
                  <c:v>40449.5</c:v>
                </c:pt>
                <c:pt idx="78">
                  <c:v>40450</c:v>
                </c:pt>
                <c:pt idx="79">
                  <c:v>40452.5</c:v>
                </c:pt>
                <c:pt idx="80">
                  <c:v>43327</c:v>
                </c:pt>
                <c:pt idx="81">
                  <c:v>43330</c:v>
                </c:pt>
                <c:pt idx="82">
                  <c:v>43332.5</c:v>
                </c:pt>
                <c:pt idx="83">
                  <c:v>43343.5</c:v>
                </c:pt>
                <c:pt idx="84">
                  <c:v>43351.5</c:v>
                </c:pt>
                <c:pt idx="85">
                  <c:v>43352</c:v>
                </c:pt>
                <c:pt idx="86">
                  <c:v>43354.5</c:v>
                </c:pt>
                <c:pt idx="87">
                  <c:v>43355</c:v>
                </c:pt>
                <c:pt idx="88">
                  <c:v>43357.5</c:v>
                </c:pt>
                <c:pt idx="89">
                  <c:v>43360</c:v>
                </c:pt>
                <c:pt idx="90">
                  <c:v>43363</c:v>
                </c:pt>
                <c:pt idx="91">
                  <c:v>43366</c:v>
                </c:pt>
              </c:numCache>
            </c:numRef>
          </c:xVal>
          <c:yVal>
            <c:numRef>
              <c:f>'B (pub)'!$H$21:$H$1000</c:f>
              <c:numCache>
                <c:formatCode>General</c:formatCode>
                <c:ptCount val="980"/>
                <c:pt idx="0">
                  <c:v>-3.9682399998127948E-2</c:v>
                </c:pt>
                <c:pt idx="49">
                  <c:v>3.7671400001272559E-2</c:v>
                </c:pt>
                <c:pt idx="50">
                  <c:v>2.7604800001427066E-2</c:v>
                </c:pt>
                <c:pt idx="51">
                  <c:v>2.1787999998196028E-2</c:v>
                </c:pt>
                <c:pt idx="52">
                  <c:v>-2.3276400002941955E-2</c:v>
                </c:pt>
                <c:pt idx="53">
                  <c:v>-1.6999999999825377E-2</c:v>
                </c:pt>
                <c:pt idx="54">
                  <c:v>-1.1888599998201244E-2</c:v>
                </c:pt>
                <c:pt idx="55">
                  <c:v>-2.4389399994106498E-2</c:v>
                </c:pt>
                <c:pt idx="56">
                  <c:v>-5.3325000000768341E-2</c:v>
                </c:pt>
                <c:pt idx="57">
                  <c:v>-3.6528999997244682E-2</c:v>
                </c:pt>
                <c:pt idx="58">
                  <c:v>-3.5406600007263478E-2</c:v>
                </c:pt>
                <c:pt idx="59">
                  <c:v>-2.5277000000642147E-2</c:v>
                </c:pt>
                <c:pt idx="60">
                  <c:v>-3.1064199996762909E-2</c:v>
                </c:pt>
                <c:pt idx="61">
                  <c:v>-3.1490800000028685E-2</c:v>
                </c:pt>
                <c:pt idx="62">
                  <c:v>-2.9623800000990741E-2</c:v>
                </c:pt>
                <c:pt idx="63">
                  <c:v>-3.3553199995367322E-2</c:v>
                </c:pt>
                <c:pt idx="64">
                  <c:v>-3.2613200004561804E-2</c:v>
                </c:pt>
                <c:pt idx="65">
                  <c:v>-3.3895599997777026E-2</c:v>
                </c:pt>
                <c:pt idx="66">
                  <c:v>-4.648060000181431E-2</c:v>
                </c:pt>
                <c:pt idx="67">
                  <c:v>-4.1556000003765803E-2</c:v>
                </c:pt>
                <c:pt idx="68">
                  <c:v>-4.3089600003440864E-2</c:v>
                </c:pt>
                <c:pt idx="69">
                  <c:v>-2.8457200001867022E-2</c:v>
                </c:pt>
                <c:pt idx="70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25-48C8-8C10-DDEEA84A219B}"/>
            </c:ext>
          </c:extLst>
        </c:ser>
        <c:ser>
          <c:idx val="1"/>
          <c:order val="1"/>
          <c:tx>
            <c:strRef>
              <c:f>'B (pub)'!$I$20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(pub)'!$D$21:$D$1000</c:f>
                <c:numCache>
                  <c:formatCode>General</c:formatCode>
                  <c:ptCount val="9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plus>
            <c:minus>
              <c:numRef>
                <c:f>'B (pub)'!$D$21:$D$1000</c:f>
                <c:numCache>
                  <c:formatCode>General</c:formatCode>
                  <c:ptCount val="9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(pub)'!$F$21:$F$1000</c:f>
              <c:numCache>
                <c:formatCode>General</c:formatCode>
                <c:ptCount val="980"/>
                <c:pt idx="0">
                  <c:v>4002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38233.5</c:v>
                </c:pt>
                <c:pt idx="6">
                  <c:v>38283</c:v>
                </c:pt>
                <c:pt idx="7">
                  <c:v>38283.5</c:v>
                </c:pt>
                <c:pt idx="8">
                  <c:v>38289</c:v>
                </c:pt>
                <c:pt idx="9">
                  <c:v>38429</c:v>
                </c:pt>
                <c:pt idx="10">
                  <c:v>38434.5</c:v>
                </c:pt>
                <c:pt idx="11">
                  <c:v>38473.5</c:v>
                </c:pt>
                <c:pt idx="12">
                  <c:v>38487</c:v>
                </c:pt>
                <c:pt idx="13">
                  <c:v>38549</c:v>
                </c:pt>
                <c:pt idx="14">
                  <c:v>40397</c:v>
                </c:pt>
                <c:pt idx="15">
                  <c:v>40400</c:v>
                </c:pt>
                <c:pt idx="16">
                  <c:v>40400</c:v>
                </c:pt>
                <c:pt idx="17">
                  <c:v>41437.5</c:v>
                </c:pt>
                <c:pt idx="18">
                  <c:v>41437.5</c:v>
                </c:pt>
                <c:pt idx="19">
                  <c:v>41440</c:v>
                </c:pt>
                <c:pt idx="20">
                  <c:v>41440.5</c:v>
                </c:pt>
                <c:pt idx="21">
                  <c:v>43570.5</c:v>
                </c:pt>
                <c:pt idx="22">
                  <c:v>43573.5</c:v>
                </c:pt>
                <c:pt idx="23">
                  <c:v>44523</c:v>
                </c:pt>
                <c:pt idx="24">
                  <c:v>44523</c:v>
                </c:pt>
                <c:pt idx="25">
                  <c:v>44558.5</c:v>
                </c:pt>
                <c:pt idx="26">
                  <c:v>44697.5</c:v>
                </c:pt>
                <c:pt idx="27">
                  <c:v>45236.5</c:v>
                </c:pt>
                <c:pt idx="28">
                  <c:v>45422.5</c:v>
                </c:pt>
                <c:pt idx="29">
                  <c:v>37526</c:v>
                </c:pt>
                <c:pt idx="30">
                  <c:v>12103</c:v>
                </c:pt>
                <c:pt idx="31">
                  <c:v>39415</c:v>
                </c:pt>
                <c:pt idx="32">
                  <c:v>43471.5</c:v>
                </c:pt>
                <c:pt idx="33">
                  <c:v>44568.5</c:v>
                </c:pt>
                <c:pt idx="34">
                  <c:v>45463.5</c:v>
                </c:pt>
                <c:pt idx="35">
                  <c:v>44554.5</c:v>
                </c:pt>
                <c:pt idx="36">
                  <c:v>46283.5</c:v>
                </c:pt>
                <c:pt idx="37">
                  <c:v>48422</c:v>
                </c:pt>
                <c:pt idx="38">
                  <c:v>48566</c:v>
                </c:pt>
                <c:pt idx="39">
                  <c:v>48740.5</c:v>
                </c:pt>
                <c:pt idx="40">
                  <c:v>50461.5</c:v>
                </c:pt>
                <c:pt idx="41">
                  <c:v>50721.5</c:v>
                </c:pt>
                <c:pt idx="42">
                  <c:v>50612.5</c:v>
                </c:pt>
                <c:pt idx="43">
                  <c:v>50612.5</c:v>
                </c:pt>
                <c:pt idx="44">
                  <c:v>50612.5</c:v>
                </c:pt>
                <c:pt idx="45">
                  <c:v>50612.5</c:v>
                </c:pt>
                <c:pt idx="46">
                  <c:v>50612.5</c:v>
                </c:pt>
                <c:pt idx="47">
                  <c:v>50623.5</c:v>
                </c:pt>
                <c:pt idx="48">
                  <c:v>50690</c:v>
                </c:pt>
                <c:pt idx="49">
                  <c:v>-10409.5</c:v>
                </c:pt>
                <c:pt idx="50">
                  <c:v>-8204</c:v>
                </c:pt>
                <c:pt idx="51">
                  <c:v>-5990</c:v>
                </c:pt>
                <c:pt idx="52">
                  <c:v>-2003</c:v>
                </c:pt>
                <c:pt idx="53">
                  <c:v>0</c:v>
                </c:pt>
                <c:pt idx="54">
                  <c:v>890.5</c:v>
                </c:pt>
                <c:pt idx="55">
                  <c:v>7174.5</c:v>
                </c:pt>
                <c:pt idx="56">
                  <c:v>8187.5</c:v>
                </c:pt>
                <c:pt idx="57">
                  <c:v>8857.5</c:v>
                </c:pt>
                <c:pt idx="58">
                  <c:v>9155.5</c:v>
                </c:pt>
                <c:pt idx="59">
                  <c:v>11147.5</c:v>
                </c:pt>
                <c:pt idx="60">
                  <c:v>12103.5</c:v>
                </c:pt>
                <c:pt idx="61">
                  <c:v>12109</c:v>
                </c:pt>
                <c:pt idx="62">
                  <c:v>12136.5</c:v>
                </c:pt>
                <c:pt idx="63">
                  <c:v>12261</c:v>
                </c:pt>
                <c:pt idx="64">
                  <c:v>12311</c:v>
                </c:pt>
                <c:pt idx="65">
                  <c:v>14313</c:v>
                </c:pt>
                <c:pt idx="66">
                  <c:v>16050.5</c:v>
                </c:pt>
                <c:pt idx="67">
                  <c:v>16130</c:v>
                </c:pt>
                <c:pt idx="68">
                  <c:v>16308</c:v>
                </c:pt>
                <c:pt idx="69">
                  <c:v>18181</c:v>
                </c:pt>
                <c:pt idx="70">
                  <c:v>18413.5</c:v>
                </c:pt>
                <c:pt idx="71">
                  <c:v>50612.5</c:v>
                </c:pt>
                <c:pt idx="72">
                  <c:v>50612.5</c:v>
                </c:pt>
                <c:pt idx="73">
                  <c:v>50612.5</c:v>
                </c:pt>
                <c:pt idx="74">
                  <c:v>44647</c:v>
                </c:pt>
                <c:pt idx="75">
                  <c:v>40446.5</c:v>
                </c:pt>
                <c:pt idx="76">
                  <c:v>40447</c:v>
                </c:pt>
                <c:pt idx="77">
                  <c:v>40449.5</c:v>
                </c:pt>
                <c:pt idx="78">
                  <c:v>40450</c:v>
                </c:pt>
                <c:pt idx="79">
                  <c:v>40452.5</c:v>
                </c:pt>
                <c:pt idx="80">
                  <c:v>43327</c:v>
                </c:pt>
                <c:pt idx="81">
                  <c:v>43330</c:v>
                </c:pt>
                <c:pt idx="82">
                  <c:v>43332.5</c:v>
                </c:pt>
                <c:pt idx="83">
                  <c:v>43343.5</c:v>
                </c:pt>
                <c:pt idx="84">
                  <c:v>43351.5</c:v>
                </c:pt>
                <c:pt idx="85">
                  <c:v>43352</c:v>
                </c:pt>
                <c:pt idx="86">
                  <c:v>43354.5</c:v>
                </c:pt>
                <c:pt idx="87">
                  <c:v>43355</c:v>
                </c:pt>
                <c:pt idx="88">
                  <c:v>43357.5</c:v>
                </c:pt>
                <c:pt idx="89">
                  <c:v>43360</c:v>
                </c:pt>
                <c:pt idx="90">
                  <c:v>43363</c:v>
                </c:pt>
                <c:pt idx="91">
                  <c:v>43366</c:v>
                </c:pt>
              </c:numCache>
            </c:numRef>
          </c:xVal>
          <c:yVal>
            <c:numRef>
              <c:f>'B (pub)'!$I$21:$I$1000</c:f>
              <c:numCache>
                <c:formatCode>General</c:formatCode>
                <c:ptCount val="980"/>
                <c:pt idx="31">
                  <c:v>5.5801999995310325E-2</c:v>
                </c:pt>
                <c:pt idx="32">
                  <c:v>0.11157419999653939</c:v>
                </c:pt>
                <c:pt idx="34">
                  <c:v>0.14070380000339355</c:v>
                </c:pt>
                <c:pt idx="35">
                  <c:v>0.1301545999958762</c:v>
                </c:pt>
                <c:pt idx="37">
                  <c:v>0.21321360000729328</c:v>
                </c:pt>
                <c:pt idx="39">
                  <c:v>0.21879139999509789</c:v>
                </c:pt>
                <c:pt idx="40">
                  <c:v>0.25778619999618968</c:v>
                </c:pt>
                <c:pt idx="41">
                  <c:v>0.26357419999840204</c:v>
                </c:pt>
                <c:pt idx="42">
                  <c:v>0.26286499999696389</c:v>
                </c:pt>
                <c:pt idx="43">
                  <c:v>0.26306499999918742</c:v>
                </c:pt>
                <c:pt idx="44">
                  <c:v>0.26326500000141095</c:v>
                </c:pt>
                <c:pt idx="45">
                  <c:v>0.26376499999605585</c:v>
                </c:pt>
                <c:pt idx="46">
                  <c:v>0.26386500000080559</c:v>
                </c:pt>
                <c:pt idx="47">
                  <c:v>0.28111180000269087</c:v>
                </c:pt>
                <c:pt idx="48">
                  <c:v>0.2769719999996596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25-48C8-8C10-DDEEA84A219B}"/>
            </c:ext>
          </c:extLst>
        </c:ser>
        <c:ser>
          <c:idx val="3"/>
          <c:order val="2"/>
          <c:tx>
            <c:strRef>
              <c:f>'B (pub)'!$J$20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(pub)'!$D$21:$D$44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'B (pub)'!$D$21:$D$44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(pub)'!$F$21:$F$1000</c:f>
              <c:numCache>
                <c:formatCode>General</c:formatCode>
                <c:ptCount val="980"/>
                <c:pt idx="0">
                  <c:v>4002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38233.5</c:v>
                </c:pt>
                <c:pt idx="6">
                  <c:v>38283</c:v>
                </c:pt>
                <c:pt idx="7">
                  <c:v>38283.5</c:v>
                </c:pt>
                <c:pt idx="8">
                  <c:v>38289</c:v>
                </c:pt>
                <c:pt idx="9">
                  <c:v>38429</c:v>
                </c:pt>
                <c:pt idx="10">
                  <c:v>38434.5</c:v>
                </c:pt>
                <c:pt idx="11">
                  <c:v>38473.5</c:v>
                </c:pt>
                <c:pt idx="12">
                  <c:v>38487</c:v>
                </c:pt>
                <c:pt idx="13">
                  <c:v>38549</c:v>
                </c:pt>
                <c:pt idx="14">
                  <c:v>40397</c:v>
                </c:pt>
                <c:pt idx="15">
                  <c:v>40400</c:v>
                </c:pt>
                <c:pt idx="16">
                  <c:v>40400</c:v>
                </c:pt>
                <c:pt idx="17">
                  <c:v>41437.5</c:v>
                </c:pt>
                <c:pt idx="18">
                  <c:v>41437.5</c:v>
                </c:pt>
                <c:pt idx="19">
                  <c:v>41440</c:v>
                </c:pt>
                <c:pt idx="20">
                  <c:v>41440.5</c:v>
                </c:pt>
                <c:pt idx="21">
                  <c:v>43570.5</c:v>
                </c:pt>
                <c:pt idx="22">
                  <c:v>43573.5</c:v>
                </c:pt>
                <c:pt idx="23">
                  <c:v>44523</c:v>
                </c:pt>
                <c:pt idx="24">
                  <c:v>44523</c:v>
                </c:pt>
                <c:pt idx="25">
                  <c:v>44558.5</c:v>
                </c:pt>
                <c:pt idx="26">
                  <c:v>44697.5</c:v>
                </c:pt>
                <c:pt idx="27">
                  <c:v>45236.5</c:v>
                </c:pt>
                <c:pt idx="28">
                  <c:v>45422.5</c:v>
                </c:pt>
                <c:pt idx="29">
                  <c:v>37526</c:v>
                </c:pt>
                <c:pt idx="30">
                  <c:v>12103</c:v>
                </c:pt>
                <c:pt idx="31">
                  <c:v>39415</c:v>
                </c:pt>
                <c:pt idx="32">
                  <c:v>43471.5</c:v>
                </c:pt>
                <c:pt idx="33">
                  <c:v>44568.5</c:v>
                </c:pt>
                <c:pt idx="34">
                  <c:v>45463.5</c:v>
                </c:pt>
                <c:pt idx="35">
                  <c:v>44554.5</c:v>
                </c:pt>
                <c:pt idx="36">
                  <c:v>46283.5</c:v>
                </c:pt>
                <c:pt idx="37">
                  <c:v>48422</c:v>
                </c:pt>
                <c:pt idx="38">
                  <c:v>48566</c:v>
                </c:pt>
                <c:pt idx="39">
                  <c:v>48740.5</c:v>
                </c:pt>
                <c:pt idx="40">
                  <c:v>50461.5</c:v>
                </c:pt>
                <c:pt idx="41">
                  <c:v>50721.5</c:v>
                </c:pt>
                <c:pt idx="42">
                  <c:v>50612.5</c:v>
                </c:pt>
                <c:pt idx="43">
                  <c:v>50612.5</c:v>
                </c:pt>
                <c:pt idx="44">
                  <c:v>50612.5</c:v>
                </c:pt>
                <c:pt idx="45">
                  <c:v>50612.5</c:v>
                </c:pt>
                <c:pt idx="46">
                  <c:v>50612.5</c:v>
                </c:pt>
                <c:pt idx="47">
                  <c:v>50623.5</c:v>
                </c:pt>
                <c:pt idx="48">
                  <c:v>50690</c:v>
                </c:pt>
                <c:pt idx="49">
                  <c:v>-10409.5</c:v>
                </c:pt>
                <c:pt idx="50">
                  <c:v>-8204</c:v>
                </c:pt>
                <c:pt idx="51">
                  <c:v>-5990</c:v>
                </c:pt>
                <c:pt idx="52">
                  <c:v>-2003</c:v>
                </c:pt>
                <c:pt idx="53">
                  <c:v>0</c:v>
                </c:pt>
                <c:pt idx="54">
                  <c:v>890.5</c:v>
                </c:pt>
                <c:pt idx="55">
                  <c:v>7174.5</c:v>
                </c:pt>
                <c:pt idx="56">
                  <c:v>8187.5</c:v>
                </c:pt>
                <c:pt idx="57">
                  <c:v>8857.5</c:v>
                </c:pt>
                <c:pt idx="58">
                  <c:v>9155.5</c:v>
                </c:pt>
                <c:pt idx="59">
                  <c:v>11147.5</c:v>
                </c:pt>
                <c:pt idx="60">
                  <c:v>12103.5</c:v>
                </c:pt>
                <c:pt idx="61">
                  <c:v>12109</c:v>
                </c:pt>
                <c:pt idx="62">
                  <c:v>12136.5</c:v>
                </c:pt>
                <c:pt idx="63">
                  <c:v>12261</c:v>
                </c:pt>
                <c:pt idx="64">
                  <c:v>12311</c:v>
                </c:pt>
                <c:pt idx="65">
                  <c:v>14313</c:v>
                </c:pt>
                <c:pt idx="66">
                  <c:v>16050.5</c:v>
                </c:pt>
                <c:pt idx="67">
                  <c:v>16130</c:v>
                </c:pt>
                <c:pt idx="68">
                  <c:v>16308</c:v>
                </c:pt>
                <c:pt idx="69">
                  <c:v>18181</c:v>
                </c:pt>
                <c:pt idx="70">
                  <c:v>18413.5</c:v>
                </c:pt>
                <c:pt idx="71">
                  <c:v>50612.5</c:v>
                </c:pt>
                <c:pt idx="72">
                  <c:v>50612.5</c:v>
                </c:pt>
                <c:pt idx="73">
                  <c:v>50612.5</c:v>
                </c:pt>
                <c:pt idx="74">
                  <c:v>44647</c:v>
                </c:pt>
                <c:pt idx="75">
                  <c:v>40446.5</c:v>
                </c:pt>
                <c:pt idx="76">
                  <c:v>40447</c:v>
                </c:pt>
                <c:pt idx="77">
                  <c:v>40449.5</c:v>
                </c:pt>
                <c:pt idx="78">
                  <c:v>40450</c:v>
                </c:pt>
                <c:pt idx="79">
                  <c:v>40452.5</c:v>
                </c:pt>
                <c:pt idx="80">
                  <c:v>43327</c:v>
                </c:pt>
                <c:pt idx="81">
                  <c:v>43330</c:v>
                </c:pt>
                <c:pt idx="82">
                  <c:v>43332.5</c:v>
                </c:pt>
                <c:pt idx="83">
                  <c:v>43343.5</c:v>
                </c:pt>
                <c:pt idx="84">
                  <c:v>43351.5</c:v>
                </c:pt>
                <c:pt idx="85">
                  <c:v>43352</c:v>
                </c:pt>
                <c:pt idx="86">
                  <c:v>43354.5</c:v>
                </c:pt>
                <c:pt idx="87">
                  <c:v>43355</c:v>
                </c:pt>
                <c:pt idx="88">
                  <c:v>43357.5</c:v>
                </c:pt>
                <c:pt idx="89">
                  <c:v>43360</c:v>
                </c:pt>
                <c:pt idx="90">
                  <c:v>43363</c:v>
                </c:pt>
                <c:pt idx="91">
                  <c:v>43366</c:v>
                </c:pt>
              </c:numCache>
            </c:numRef>
          </c:xVal>
          <c:yVal>
            <c:numRef>
              <c:f>'B (pub)'!$J$21:$J$1000</c:f>
              <c:numCache>
                <c:formatCode>General</c:formatCode>
                <c:ptCount val="980"/>
                <c:pt idx="74">
                  <c:v>0.12964360000478337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25-48C8-8C10-DDEEA84A219B}"/>
            </c:ext>
          </c:extLst>
        </c:ser>
        <c:ser>
          <c:idx val="4"/>
          <c:order val="3"/>
          <c:tx>
            <c:strRef>
              <c:f>'B (pub)'!$K$20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(pub)'!$D$21:$D$100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plus>
            <c:minus>
              <c:numRef>
                <c:f>'B (pub)'!$D$21:$D$100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(pub)'!$F$21:$F$1000</c:f>
              <c:numCache>
                <c:formatCode>General</c:formatCode>
                <c:ptCount val="980"/>
                <c:pt idx="0">
                  <c:v>4002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38233.5</c:v>
                </c:pt>
                <c:pt idx="6">
                  <c:v>38283</c:v>
                </c:pt>
                <c:pt idx="7">
                  <c:v>38283.5</c:v>
                </c:pt>
                <c:pt idx="8">
                  <c:v>38289</c:v>
                </c:pt>
                <c:pt idx="9">
                  <c:v>38429</c:v>
                </c:pt>
                <c:pt idx="10">
                  <c:v>38434.5</c:v>
                </c:pt>
                <c:pt idx="11">
                  <c:v>38473.5</c:v>
                </c:pt>
                <c:pt idx="12">
                  <c:v>38487</c:v>
                </c:pt>
                <c:pt idx="13">
                  <c:v>38549</c:v>
                </c:pt>
                <c:pt idx="14">
                  <c:v>40397</c:v>
                </c:pt>
                <c:pt idx="15">
                  <c:v>40400</c:v>
                </c:pt>
                <c:pt idx="16">
                  <c:v>40400</c:v>
                </c:pt>
                <c:pt idx="17">
                  <c:v>41437.5</c:v>
                </c:pt>
                <c:pt idx="18">
                  <c:v>41437.5</c:v>
                </c:pt>
                <c:pt idx="19">
                  <c:v>41440</c:v>
                </c:pt>
                <c:pt idx="20">
                  <c:v>41440.5</c:v>
                </c:pt>
                <c:pt idx="21">
                  <c:v>43570.5</c:v>
                </c:pt>
                <c:pt idx="22">
                  <c:v>43573.5</c:v>
                </c:pt>
                <c:pt idx="23">
                  <c:v>44523</c:v>
                </c:pt>
                <c:pt idx="24">
                  <c:v>44523</c:v>
                </c:pt>
                <c:pt idx="25">
                  <c:v>44558.5</c:v>
                </c:pt>
                <c:pt idx="26">
                  <c:v>44697.5</c:v>
                </c:pt>
                <c:pt idx="27">
                  <c:v>45236.5</c:v>
                </c:pt>
                <c:pt idx="28">
                  <c:v>45422.5</c:v>
                </c:pt>
                <c:pt idx="29">
                  <c:v>37526</c:v>
                </c:pt>
                <c:pt idx="30">
                  <c:v>12103</c:v>
                </c:pt>
                <c:pt idx="31">
                  <c:v>39415</c:v>
                </c:pt>
                <c:pt idx="32">
                  <c:v>43471.5</c:v>
                </c:pt>
                <c:pt idx="33">
                  <c:v>44568.5</c:v>
                </c:pt>
                <c:pt idx="34">
                  <c:v>45463.5</c:v>
                </c:pt>
                <c:pt idx="35">
                  <c:v>44554.5</c:v>
                </c:pt>
                <c:pt idx="36">
                  <c:v>46283.5</c:v>
                </c:pt>
                <c:pt idx="37">
                  <c:v>48422</c:v>
                </c:pt>
                <c:pt idx="38">
                  <c:v>48566</c:v>
                </c:pt>
                <c:pt idx="39">
                  <c:v>48740.5</c:v>
                </c:pt>
                <c:pt idx="40">
                  <c:v>50461.5</c:v>
                </c:pt>
                <c:pt idx="41">
                  <c:v>50721.5</c:v>
                </c:pt>
                <c:pt idx="42">
                  <c:v>50612.5</c:v>
                </c:pt>
                <c:pt idx="43">
                  <c:v>50612.5</c:v>
                </c:pt>
                <c:pt idx="44">
                  <c:v>50612.5</c:v>
                </c:pt>
                <c:pt idx="45">
                  <c:v>50612.5</c:v>
                </c:pt>
                <c:pt idx="46">
                  <c:v>50612.5</c:v>
                </c:pt>
                <c:pt idx="47">
                  <c:v>50623.5</c:v>
                </c:pt>
                <c:pt idx="48">
                  <c:v>50690</c:v>
                </c:pt>
                <c:pt idx="49">
                  <c:v>-10409.5</c:v>
                </c:pt>
                <c:pt idx="50">
                  <c:v>-8204</c:v>
                </c:pt>
                <c:pt idx="51">
                  <c:v>-5990</c:v>
                </c:pt>
                <c:pt idx="52">
                  <c:v>-2003</c:v>
                </c:pt>
                <c:pt idx="53">
                  <c:v>0</c:v>
                </c:pt>
                <c:pt idx="54">
                  <c:v>890.5</c:v>
                </c:pt>
                <c:pt idx="55">
                  <c:v>7174.5</c:v>
                </c:pt>
                <c:pt idx="56">
                  <c:v>8187.5</c:v>
                </c:pt>
                <c:pt idx="57">
                  <c:v>8857.5</c:v>
                </c:pt>
                <c:pt idx="58">
                  <c:v>9155.5</c:v>
                </c:pt>
                <c:pt idx="59">
                  <c:v>11147.5</c:v>
                </c:pt>
                <c:pt idx="60">
                  <c:v>12103.5</c:v>
                </c:pt>
                <c:pt idx="61">
                  <c:v>12109</c:v>
                </c:pt>
                <c:pt idx="62">
                  <c:v>12136.5</c:v>
                </c:pt>
                <c:pt idx="63">
                  <c:v>12261</c:v>
                </c:pt>
                <c:pt idx="64">
                  <c:v>12311</c:v>
                </c:pt>
                <c:pt idx="65">
                  <c:v>14313</c:v>
                </c:pt>
                <c:pt idx="66">
                  <c:v>16050.5</c:v>
                </c:pt>
                <c:pt idx="67">
                  <c:v>16130</c:v>
                </c:pt>
                <c:pt idx="68">
                  <c:v>16308</c:v>
                </c:pt>
                <c:pt idx="69">
                  <c:v>18181</c:v>
                </c:pt>
                <c:pt idx="70">
                  <c:v>18413.5</c:v>
                </c:pt>
                <c:pt idx="71">
                  <c:v>50612.5</c:v>
                </c:pt>
                <c:pt idx="72">
                  <c:v>50612.5</c:v>
                </c:pt>
                <c:pt idx="73">
                  <c:v>50612.5</c:v>
                </c:pt>
                <c:pt idx="74">
                  <c:v>44647</c:v>
                </c:pt>
                <c:pt idx="75">
                  <c:v>40446.5</c:v>
                </c:pt>
                <c:pt idx="76">
                  <c:v>40447</c:v>
                </c:pt>
                <c:pt idx="77">
                  <c:v>40449.5</c:v>
                </c:pt>
                <c:pt idx="78">
                  <c:v>40450</c:v>
                </c:pt>
                <c:pt idx="79">
                  <c:v>40452.5</c:v>
                </c:pt>
                <c:pt idx="80">
                  <c:v>43327</c:v>
                </c:pt>
                <c:pt idx="81">
                  <c:v>43330</c:v>
                </c:pt>
                <c:pt idx="82">
                  <c:v>43332.5</c:v>
                </c:pt>
                <c:pt idx="83">
                  <c:v>43343.5</c:v>
                </c:pt>
                <c:pt idx="84">
                  <c:v>43351.5</c:v>
                </c:pt>
                <c:pt idx="85">
                  <c:v>43352</c:v>
                </c:pt>
                <c:pt idx="86">
                  <c:v>43354.5</c:v>
                </c:pt>
                <c:pt idx="87">
                  <c:v>43355</c:v>
                </c:pt>
                <c:pt idx="88">
                  <c:v>43357.5</c:v>
                </c:pt>
                <c:pt idx="89">
                  <c:v>43360</c:v>
                </c:pt>
                <c:pt idx="90">
                  <c:v>43363</c:v>
                </c:pt>
                <c:pt idx="91">
                  <c:v>43366</c:v>
                </c:pt>
              </c:numCache>
            </c:numRef>
          </c:xVal>
          <c:yVal>
            <c:numRef>
              <c:f>'B (pub)'!$K$21:$K$1000</c:f>
              <c:numCache>
                <c:formatCode>General</c:formatCode>
                <c:ptCount val="980"/>
                <c:pt idx="75">
                  <c:v>6.3604200004192535E-2</c:v>
                </c:pt>
                <c:pt idx="76">
                  <c:v>5.9983599996485282E-2</c:v>
                </c:pt>
                <c:pt idx="77">
                  <c:v>6.0880600001837593E-2</c:v>
                </c:pt>
                <c:pt idx="78">
                  <c:v>6.0960000002523884E-2</c:v>
                </c:pt>
                <c:pt idx="79">
                  <c:v>6.1156999996455852E-2</c:v>
                </c:pt>
                <c:pt idx="80">
                  <c:v>0.10932760000287089</c:v>
                </c:pt>
                <c:pt idx="81">
                  <c:v>0.10780399999930523</c:v>
                </c:pt>
                <c:pt idx="82">
                  <c:v>0.10690099999919767</c:v>
                </c:pt>
                <c:pt idx="83">
                  <c:v>0.10684780000156024</c:v>
                </c:pt>
                <c:pt idx="84">
                  <c:v>0.10781819999829168</c:v>
                </c:pt>
                <c:pt idx="85">
                  <c:v>0.10919760000251699</c:v>
                </c:pt>
                <c:pt idx="86">
                  <c:v>0.10779460000048857</c:v>
                </c:pt>
                <c:pt idx="87">
                  <c:v>0.10747400000400376</c:v>
                </c:pt>
                <c:pt idx="88">
                  <c:v>0.10747100000298815</c:v>
                </c:pt>
                <c:pt idx="89">
                  <c:v>0.11236799999460345</c:v>
                </c:pt>
                <c:pt idx="90">
                  <c:v>0.11014440000144532</c:v>
                </c:pt>
                <c:pt idx="91">
                  <c:v>0.11142079999990528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25-48C8-8C10-DDEEA84A219B}"/>
            </c:ext>
          </c:extLst>
        </c:ser>
        <c:ser>
          <c:idx val="2"/>
          <c:order val="4"/>
          <c:tx>
            <c:strRef>
              <c:f>'B (pub)'!$L$20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(pub)'!$D$21:$D$100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plus>
            <c:minus>
              <c:numRef>
                <c:f>'B (pub)'!$D$21:$D$100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(pub)'!$F$21:$F$1000</c:f>
              <c:numCache>
                <c:formatCode>General</c:formatCode>
                <c:ptCount val="980"/>
                <c:pt idx="0">
                  <c:v>4002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38233.5</c:v>
                </c:pt>
                <c:pt idx="6">
                  <c:v>38283</c:v>
                </c:pt>
                <c:pt idx="7">
                  <c:v>38283.5</c:v>
                </c:pt>
                <c:pt idx="8">
                  <c:v>38289</c:v>
                </c:pt>
                <c:pt idx="9">
                  <c:v>38429</c:v>
                </c:pt>
                <c:pt idx="10">
                  <c:v>38434.5</c:v>
                </c:pt>
                <c:pt idx="11">
                  <c:v>38473.5</c:v>
                </c:pt>
                <c:pt idx="12">
                  <c:v>38487</c:v>
                </c:pt>
                <c:pt idx="13">
                  <c:v>38549</c:v>
                </c:pt>
                <c:pt idx="14">
                  <c:v>40397</c:v>
                </c:pt>
                <c:pt idx="15">
                  <c:v>40400</c:v>
                </c:pt>
                <c:pt idx="16">
                  <c:v>40400</c:v>
                </c:pt>
                <c:pt idx="17">
                  <c:v>41437.5</c:v>
                </c:pt>
                <c:pt idx="18">
                  <c:v>41437.5</c:v>
                </c:pt>
                <c:pt idx="19">
                  <c:v>41440</c:v>
                </c:pt>
                <c:pt idx="20">
                  <c:v>41440.5</c:v>
                </c:pt>
                <c:pt idx="21">
                  <c:v>43570.5</c:v>
                </c:pt>
                <c:pt idx="22">
                  <c:v>43573.5</c:v>
                </c:pt>
                <c:pt idx="23">
                  <c:v>44523</c:v>
                </c:pt>
                <c:pt idx="24">
                  <c:v>44523</c:v>
                </c:pt>
                <c:pt idx="25">
                  <c:v>44558.5</c:v>
                </c:pt>
                <c:pt idx="26">
                  <c:v>44697.5</c:v>
                </c:pt>
                <c:pt idx="27">
                  <c:v>45236.5</c:v>
                </c:pt>
                <c:pt idx="28">
                  <c:v>45422.5</c:v>
                </c:pt>
                <c:pt idx="29">
                  <c:v>37526</c:v>
                </c:pt>
                <c:pt idx="30">
                  <c:v>12103</c:v>
                </c:pt>
                <c:pt idx="31">
                  <c:v>39415</c:v>
                </c:pt>
                <c:pt idx="32">
                  <c:v>43471.5</c:v>
                </c:pt>
                <c:pt idx="33">
                  <c:v>44568.5</c:v>
                </c:pt>
                <c:pt idx="34">
                  <c:v>45463.5</c:v>
                </c:pt>
                <c:pt idx="35">
                  <c:v>44554.5</c:v>
                </c:pt>
                <c:pt idx="36">
                  <c:v>46283.5</c:v>
                </c:pt>
                <c:pt idx="37">
                  <c:v>48422</c:v>
                </c:pt>
                <c:pt idx="38">
                  <c:v>48566</c:v>
                </c:pt>
                <c:pt idx="39">
                  <c:v>48740.5</c:v>
                </c:pt>
                <c:pt idx="40">
                  <c:v>50461.5</c:v>
                </c:pt>
                <c:pt idx="41">
                  <c:v>50721.5</c:v>
                </c:pt>
                <c:pt idx="42">
                  <c:v>50612.5</c:v>
                </c:pt>
                <c:pt idx="43">
                  <c:v>50612.5</c:v>
                </c:pt>
                <c:pt idx="44">
                  <c:v>50612.5</c:v>
                </c:pt>
                <c:pt idx="45">
                  <c:v>50612.5</c:v>
                </c:pt>
                <c:pt idx="46">
                  <c:v>50612.5</c:v>
                </c:pt>
                <c:pt idx="47">
                  <c:v>50623.5</c:v>
                </c:pt>
                <c:pt idx="48">
                  <c:v>50690</c:v>
                </c:pt>
                <c:pt idx="49">
                  <c:v>-10409.5</c:v>
                </c:pt>
                <c:pt idx="50">
                  <c:v>-8204</c:v>
                </c:pt>
                <c:pt idx="51">
                  <c:v>-5990</c:v>
                </c:pt>
                <c:pt idx="52">
                  <c:v>-2003</c:v>
                </c:pt>
                <c:pt idx="53">
                  <c:v>0</c:v>
                </c:pt>
                <c:pt idx="54">
                  <c:v>890.5</c:v>
                </c:pt>
                <c:pt idx="55">
                  <c:v>7174.5</c:v>
                </c:pt>
                <c:pt idx="56">
                  <c:v>8187.5</c:v>
                </c:pt>
                <c:pt idx="57">
                  <c:v>8857.5</c:v>
                </c:pt>
                <c:pt idx="58">
                  <c:v>9155.5</c:v>
                </c:pt>
                <c:pt idx="59">
                  <c:v>11147.5</c:v>
                </c:pt>
                <c:pt idx="60">
                  <c:v>12103.5</c:v>
                </c:pt>
                <c:pt idx="61">
                  <c:v>12109</c:v>
                </c:pt>
                <c:pt idx="62">
                  <c:v>12136.5</c:v>
                </c:pt>
                <c:pt idx="63">
                  <c:v>12261</c:v>
                </c:pt>
                <c:pt idx="64">
                  <c:v>12311</c:v>
                </c:pt>
                <c:pt idx="65">
                  <c:v>14313</c:v>
                </c:pt>
                <c:pt idx="66">
                  <c:v>16050.5</c:v>
                </c:pt>
                <c:pt idx="67">
                  <c:v>16130</c:v>
                </c:pt>
                <c:pt idx="68">
                  <c:v>16308</c:v>
                </c:pt>
                <c:pt idx="69">
                  <c:v>18181</c:v>
                </c:pt>
                <c:pt idx="70">
                  <c:v>18413.5</c:v>
                </c:pt>
                <c:pt idx="71">
                  <c:v>50612.5</c:v>
                </c:pt>
                <c:pt idx="72">
                  <c:v>50612.5</c:v>
                </c:pt>
                <c:pt idx="73">
                  <c:v>50612.5</c:v>
                </c:pt>
                <c:pt idx="74">
                  <c:v>44647</c:v>
                </c:pt>
                <c:pt idx="75">
                  <c:v>40446.5</c:v>
                </c:pt>
                <c:pt idx="76">
                  <c:v>40447</c:v>
                </c:pt>
                <c:pt idx="77">
                  <c:v>40449.5</c:v>
                </c:pt>
                <c:pt idx="78">
                  <c:v>40450</c:v>
                </c:pt>
                <c:pt idx="79">
                  <c:v>40452.5</c:v>
                </c:pt>
                <c:pt idx="80">
                  <c:v>43327</c:v>
                </c:pt>
                <c:pt idx="81">
                  <c:v>43330</c:v>
                </c:pt>
                <c:pt idx="82">
                  <c:v>43332.5</c:v>
                </c:pt>
                <c:pt idx="83">
                  <c:v>43343.5</c:v>
                </c:pt>
                <c:pt idx="84">
                  <c:v>43351.5</c:v>
                </c:pt>
                <c:pt idx="85">
                  <c:v>43352</c:v>
                </c:pt>
                <c:pt idx="86">
                  <c:v>43354.5</c:v>
                </c:pt>
                <c:pt idx="87">
                  <c:v>43355</c:v>
                </c:pt>
                <c:pt idx="88">
                  <c:v>43357.5</c:v>
                </c:pt>
                <c:pt idx="89">
                  <c:v>43360</c:v>
                </c:pt>
                <c:pt idx="90">
                  <c:v>43363</c:v>
                </c:pt>
                <c:pt idx="91">
                  <c:v>43366</c:v>
                </c:pt>
              </c:numCache>
            </c:numRef>
          </c:xVal>
          <c:yVal>
            <c:numRef>
              <c:f>'B (pub)'!$L$21:$L$1000</c:f>
              <c:numCache>
                <c:formatCode>General</c:formatCode>
                <c:ptCount val="980"/>
                <c:pt idx="33">
                  <c:v>0.13024814111849992</c:v>
                </c:pt>
                <c:pt idx="36">
                  <c:v>0.16441979999945033</c:v>
                </c:pt>
                <c:pt idx="38">
                  <c:v>0.21488079999835463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B25-48C8-8C10-DDEEA84A219B}"/>
            </c:ext>
          </c:extLst>
        </c:ser>
        <c:ser>
          <c:idx val="5"/>
          <c:order val="5"/>
          <c:tx>
            <c:strRef>
              <c:f>'B (pub)'!$M$20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(pub)'!$D$21:$D$100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plus>
            <c:minus>
              <c:numRef>
                <c:f>'B (pub)'!$D$21:$D$100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(pub)'!$F$21:$F$1000</c:f>
              <c:numCache>
                <c:formatCode>General</c:formatCode>
                <c:ptCount val="980"/>
                <c:pt idx="0">
                  <c:v>4002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38233.5</c:v>
                </c:pt>
                <c:pt idx="6">
                  <c:v>38283</c:v>
                </c:pt>
                <c:pt idx="7">
                  <c:v>38283.5</c:v>
                </c:pt>
                <c:pt idx="8">
                  <c:v>38289</c:v>
                </c:pt>
                <c:pt idx="9">
                  <c:v>38429</c:v>
                </c:pt>
                <c:pt idx="10">
                  <c:v>38434.5</c:v>
                </c:pt>
                <c:pt idx="11">
                  <c:v>38473.5</c:v>
                </c:pt>
                <c:pt idx="12">
                  <c:v>38487</c:v>
                </c:pt>
                <c:pt idx="13">
                  <c:v>38549</c:v>
                </c:pt>
                <c:pt idx="14">
                  <c:v>40397</c:v>
                </c:pt>
                <c:pt idx="15">
                  <c:v>40400</c:v>
                </c:pt>
                <c:pt idx="16">
                  <c:v>40400</c:v>
                </c:pt>
                <c:pt idx="17">
                  <c:v>41437.5</c:v>
                </c:pt>
                <c:pt idx="18">
                  <c:v>41437.5</c:v>
                </c:pt>
                <c:pt idx="19">
                  <c:v>41440</c:v>
                </c:pt>
                <c:pt idx="20">
                  <c:v>41440.5</c:v>
                </c:pt>
                <c:pt idx="21">
                  <c:v>43570.5</c:v>
                </c:pt>
                <c:pt idx="22">
                  <c:v>43573.5</c:v>
                </c:pt>
                <c:pt idx="23">
                  <c:v>44523</c:v>
                </c:pt>
                <c:pt idx="24">
                  <c:v>44523</c:v>
                </c:pt>
                <c:pt idx="25">
                  <c:v>44558.5</c:v>
                </c:pt>
                <c:pt idx="26">
                  <c:v>44697.5</c:v>
                </c:pt>
                <c:pt idx="27">
                  <c:v>45236.5</c:v>
                </c:pt>
                <c:pt idx="28">
                  <c:v>45422.5</c:v>
                </c:pt>
                <c:pt idx="29">
                  <c:v>37526</c:v>
                </c:pt>
                <c:pt idx="30">
                  <c:v>12103</c:v>
                </c:pt>
                <c:pt idx="31">
                  <c:v>39415</c:v>
                </c:pt>
                <c:pt idx="32">
                  <c:v>43471.5</c:v>
                </c:pt>
                <c:pt idx="33">
                  <c:v>44568.5</c:v>
                </c:pt>
                <c:pt idx="34">
                  <c:v>45463.5</c:v>
                </c:pt>
                <c:pt idx="35">
                  <c:v>44554.5</c:v>
                </c:pt>
                <c:pt idx="36">
                  <c:v>46283.5</c:v>
                </c:pt>
                <c:pt idx="37">
                  <c:v>48422</c:v>
                </c:pt>
                <c:pt idx="38">
                  <c:v>48566</c:v>
                </c:pt>
                <c:pt idx="39">
                  <c:v>48740.5</c:v>
                </c:pt>
                <c:pt idx="40">
                  <c:v>50461.5</c:v>
                </c:pt>
                <c:pt idx="41">
                  <c:v>50721.5</c:v>
                </c:pt>
                <c:pt idx="42">
                  <c:v>50612.5</c:v>
                </c:pt>
                <c:pt idx="43">
                  <c:v>50612.5</c:v>
                </c:pt>
                <c:pt idx="44">
                  <c:v>50612.5</c:v>
                </c:pt>
                <c:pt idx="45">
                  <c:v>50612.5</c:v>
                </c:pt>
                <c:pt idx="46">
                  <c:v>50612.5</c:v>
                </c:pt>
                <c:pt idx="47">
                  <c:v>50623.5</c:v>
                </c:pt>
                <c:pt idx="48">
                  <c:v>50690</c:v>
                </c:pt>
                <c:pt idx="49">
                  <c:v>-10409.5</c:v>
                </c:pt>
                <c:pt idx="50">
                  <c:v>-8204</c:v>
                </c:pt>
                <c:pt idx="51">
                  <c:v>-5990</c:v>
                </c:pt>
                <c:pt idx="52">
                  <c:v>-2003</c:v>
                </c:pt>
                <c:pt idx="53">
                  <c:v>0</c:v>
                </c:pt>
                <c:pt idx="54">
                  <c:v>890.5</c:v>
                </c:pt>
                <c:pt idx="55">
                  <c:v>7174.5</c:v>
                </c:pt>
                <c:pt idx="56">
                  <c:v>8187.5</c:v>
                </c:pt>
                <c:pt idx="57">
                  <c:v>8857.5</c:v>
                </c:pt>
                <c:pt idx="58">
                  <c:v>9155.5</c:v>
                </c:pt>
                <c:pt idx="59">
                  <c:v>11147.5</c:v>
                </c:pt>
                <c:pt idx="60">
                  <c:v>12103.5</c:v>
                </c:pt>
                <c:pt idx="61">
                  <c:v>12109</c:v>
                </c:pt>
                <c:pt idx="62">
                  <c:v>12136.5</c:v>
                </c:pt>
                <c:pt idx="63">
                  <c:v>12261</c:v>
                </c:pt>
                <c:pt idx="64">
                  <c:v>12311</c:v>
                </c:pt>
                <c:pt idx="65">
                  <c:v>14313</c:v>
                </c:pt>
                <c:pt idx="66">
                  <c:v>16050.5</c:v>
                </c:pt>
                <c:pt idx="67">
                  <c:v>16130</c:v>
                </c:pt>
                <c:pt idx="68">
                  <c:v>16308</c:v>
                </c:pt>
                <c:pt idx="69">
                  <c:v>18181</c:v>
                </c:pt>
                <c:pt idx="70">
                  <c:v>18413.5</c:v>
                </c:pt>
                <c:pt idx="71">
                  <c:v>50612.5</c:v>
                </c:pt>
                <c:pt idx="72">
                  <c:v>50612.5</c:v>
                </c:pt>
                <c:pt idx="73">
                  <c:v>50612.5</c:v>
                </c:pt>
                <c:pt idx="74">
                  <c:v>44647</c:v>
                </c:pt>
                <c:pt idx="75">
                  <c:v>40446.5</c:v>
                </c:pt>
                <c:pt idx="76">
                  <c:v>40447</c:v>
                </c:pt>
                <c:pt idx="77">
                  <c:v>40449.5</c:v>
                </c:pt>
                <c:pt idx="78">
                  <c:v>40450</c:v>
                </c:pt>
                <c:pt idx="79">
                  <c:v>40452.5</c:v>
                </c:pt>
                <c:pt idx="80">
                  <c:v>43327</c:v>
                </c:pt>
                <c:pt idx="81">
                  <c:v>43330</c:v>
                </c:pt>
                <c:pt idx="82">
                  <c:v>43332.5</c:v>
                </c:pt>
                <c:pt idx="83">
                  <c:v>43343.5</c:v>
                </c:pt>
                <c:pt idx="84">
                  <c:v>43351.5</c:v>
                </c:pt>
                <c:pt idx="85">
                  <c:v>43352</c:v>
                </c:pt>
                <c:pt idx="86">
                  <c:v>43354.5</c:v>
                </c:pt>
                <c:pt idx="87">
                  <c:v>43355</c:v>
                </c:pt>
                <c:pt idx="88">
                  <c:v>43357.5</c:v>
                </c:pt>
                <c:pt idx="89">
                  <c:v>43360</c:v>
                </c:pt>
                <c:pt idx="90">
                  <c:v>43363</c:v>
                </c:pt>
                <c:pt idx="91">
                  <c:v>43366</c:v>
                </c:pt>
              </c:numCache>
            </c:numRef>
          </c:xVal>
          <c:yVal>
            <c:numRef>
              <c:f>'B (pub)'!$M$21:$M$1000</c:f>
              <c:numCache>
                <c:formatCode>General</c:formatCode>
                <c:ptCount val="980"/>
                <c:pt idx="3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B25-48C8-8C10-DDEEA84A219B}"/>
            </c:ext>
          </c:extLst>
        </c:ser>
        <c:ser>
          <c:idx val="6"/>
          <c:order val="6"/>
          <c:tx>
            <c:strRef>
              <c:f>'B (pub)'!$N$20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(pub)'!$D$21:$D$100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plus>
            <c:minus>
              <c:numRef>
                <c:f>'B (pub)'!$D$21:$D$100</c:f>
                <c:numCache>
                  <c:formatCode>General</c:formatCode>
                  <c:ptCount val="8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2E-3</c:v>
                  </c:pt>
                  <c:pt idx="30">
                    <c:v>0</c:v>
                  </c:pt>
                  <c:pt idx="31">
                    <c:v>2.0000000000000001E-4</c:v>
                  </c:pt>
                  <c:pt idx="32">
                    <c:v>5.0000000000000001E-3</c:v>
                  </c:pt>
                  <c:pt idx="33">
                    <c:v>2.0000000000000001E-4</c:v>
                  </c:pt>
                  <c:pt idx="34">
                    <c:v>4.0000000000000002E-4</c:v>
                  </c:pt>
                  <c:pt idx="35">
                    <c:v>1.1999999999999999E-3</c:v>
                  </c:pt>
                  <c:pt idx="36">
                    <c:v>2.9999999999999997E-4</c:v>
                  </c:pt>
                  <c:pt idx="37">
                    <c:v>4.0000000000000002E-4</c:v>
                  </c:pt>
                  <c:pt idx="38">
                    <c:v>2.9999999999999997E-4</c:v>
                  </c:pt>
                  <c:pt idx="39">
                    <c:v>1E-4</c:v>
                  </c:pt>
                  <c:pt idx="40">
                    <c:v>1.1999999999999999E-3</c:v>
                  </c:pt>
                  <c:pt idx="41">
                    <c:v>4.0000000000000002E-4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5.9999999999999995E-4</c:v>
                  </c:pt>
                  <c:pt idx="72">
                    <c:v>1E-3</c:v>
                  </c:pt>
                  <c:pt idx="73">
                    <c:v>5.0000000000000001E-4</c:v>
                  </c:pt>
                  <c:pt idx="7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(pub)'!$F$21:$F$1000</c:f>
              <c:numCache>
                <c:formatCode>General</c:formatCode>
                <c:ptCount val="980"/>
                <c:pt idx="0">
                  <c:v>4002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38233.5</c:v>
                </c:pt>
                <c:pt idx="6">
                  <c:v>38283</c:v>
                </c:pt>
                <c:pt idx="7">
                  <c:v>38283.5</c:v>
                </c:pt>
                <c:pt idx="8">
                  <c:v>38289</c:v>
                </c:pt>
                <c:pt idx="9">
                  <c:v>38429</c:v>
                </c:pt>
                <c:pt idx="10">
                  <c:v>38434.5</c:v>
                </c:pt>
                <c:pt idx="11">
                  <c:v>38473.5</c:v>
                </c:pt>
                <c:pt idx="12">
                  <c:v>38487</c:v>
                </c:pt>
                <c:pt idx="13">
                  <c:v>38549</c:v>
                </c:pt>
                <c:pt idx="14">
                  <c:v>40397</c:v>
                </c:pt>
                <c:pt idx="15">
                  <c:v>40400</c:v>
                </c:pt>
                <c:pt idx="16">
                  <c:v>40400</c:v>
                </c:pt>
                <c:pt idx="17">
                  <c:v>41437.5</c:v>
                </c:pt>
                <c:pt idx="18">
                  <c:v>41437.5</c:v>
                </c:pt>
                <c:pt idx="19">
                  <c:v>41440</c:v>
                </c:pt>
                <c:pt idx="20">
                  <c:v>41440.5</c:v>
                </c:pt>
                <c:pt idx="21">
                  <c:v>43570.5</c:v>
                </c:pt>
                <c:pt idx="22">
                  <c:v>43573.5</c:v>
                </c:pt>
                <c:pt idx="23">
                  <c:v>44523</c:v>
                </c:pt>
                <c:pt idx="24">
                  <c:v>44523</c:v>
                </c:pt>
                <c:pt idx="25">
                  <c:v>44558.5</c:v>
                </c:pt>
                <c:pt idx="26">
                  <c:v>44697.5</c:v>
                </c:pt>
                <c:pt idx="27">
                  <c:v>45236.5</c:v>
                </c:pt>
                <c:pt idx="28">
                  <c:v>45422.5</c:v>
                </c:pt>
                <c:pt idx="29">
                  <c:v>37526</c:v>
                </c:pt>
                <c:pt idx="30">
                  <c:v>12103</c:v>
                </c:pt>
                <c:pt idx="31">
                  <c:v>39415</c:v>
                </c:pt>
                <c:pt idx="32">
                  <c:v>43471.5</c:v>
                </c:pt>
                <c:pt idx="33">
                  <c:v>44568.5</c:v>
                </c:pt>
                <c:pt idx="34">
                  <c:v>45463.5</c:v>
                </c:pt>
                <c:pt idx="35">
                  <c:v>44554.5</c:v>
                </c:pt>
                <c:pt idx="36">
                  <c:v>46283.5</c:v>
                </c:pt>
                <c:pt idx="37">
                  <c:v>48422</c:v>
                </c:pt>
                <c:pt idx="38">
                  <c:v>48566</c:v>
                </c:pt>
                <c:pt idx="39">
                  <c:v>48740.5</c:v>
                </c:pt>
                <c:pt idx="40">
                  <c:v>50461.5</c:v>
                </c:pt>
                <c:pt idx="41">
                  <c:v>50721.5</c:v>
                </c:pt>
                <c:pt idx="42">
                  <c:v>50612.5</c:v>
                </c:pt>
                <c:pt idx="43">
                  <c:v>50612.5</c:v>
                </c:pt>
                <c:pt idx="44">
                  <c:v>50612.5</c:v>
                </c:pt>
                <c:pt idx="45">
                  <c:v>50612.5</c:v>
                </c:pt>
                <c:pt idx="46">
                  <c:v>50612.5</c:v>
                </c:pt>
                <c:pt idx="47">
                  <c:v>50623.5</c:v>
                </c:pt>
                <c:pt idx="48">
                  <c:v>50690</c:v>
                </c:pt>
                <c:pt idx="49">
                  <c:v>-10409.5</c:v>
                </c:pt>
                <c:pt idx="50">
                  <c:v>-8204</c:v>
                </c:pt>
                <c:pt idx="51">
                  <c:v>-5990</c:v>
                </c:pt>
                <c:pt idx="52">
                  <c:v>-2003</c:v>
                </c:pt>
                <c:pt idx="53">
                  <c:v>0</c:v>
                </c:pt>
                <c:pt idx="54">
                  <c:v>890.5</c:v>
                </c:pt>
                <c:pt idx="55">
                  <c:v>7174.5</c:v>
                </c:pt>
                <c:pt idx="56">
                  <c:v>8187.5</c:v>
                </c:pt>
                <c:pt idx="57">
                  <c:v>8857.5</c:v>
                </c:pt>
                <c:pt idx="58">
                  <c:v>9155.5</c:v>
                </c:pt>
                <c:pt idx="59">
                  <c:v>11147.5</c:v>
                </c:pt>
                <c:pt idx="60">
                  <c:v>12103.5</c:v>
                </c:pt>
                <c:pt idx="61">
                  <c:v>12109</c:v>
                </c:pt>
                <c:pt idx="62">
                  <c:v>12136.5</c:v>
                </c:pt>
                <c:pt idx="63">
                  <c:v>12261</c:v>
                </c:pt>
                <c:pt idx="64">
                  <c:v>12311</c:v>
                </c:pt>
                <c:pt idx="65">
                  <c:v>14313</c:v>
                </c:pt>
                <c:pt idx="66">
                  <c:v>16050.5</c:v>
                </c:pt>
                <c:pt idx="67">
                  <c:v>16130</c:v>
                </c:pt>
                <c:pt idx="68">
                  <c:v>16308</c:v>
                </c:pt>
                <c:pt idx="69">
                  <c:v>18181</c:v>
                </c:pt>
                <c:pt idx="70">
                  <c:v>18413.5</c:v>
                </c:pt>
                <c:pt idx="71">
                  <c:v>50612.5</c:v>
                </c:pt>
                <c:pt idx="72">
                  <c:v>50612.5</c:v>
                </c:pt>
                <c:pt idx="73">
                  <c:v>50612.5</c:v>
                </c:pt>
                <c:pt idx="74">
                  <c:v>44647</c:v>
                </c:pt>
                <c:pt idx="75">
                  <c:v>40446.5</c:v>
                </c:pt>
                <c:pt idx="76">
                  <c:v>40447</c:v>
                </c:pt>
                <c:pt idx="77">
                  <c:v>40449.5</c:v>
                </c:pt>
                <c:pt idx="78">
                  <c:v>40450</c:v>
                </c:pt>
                <c:pt idx="79">
                  <c:v>40452.5</c:v>
                </c:pt>
                <c:pt idx="80">
                  <c:v>43327</c:v>
                </c:pt>
                <c:pt idx="81">
                  <c:v>43330</c:v>
                </c:pt>
                <c:pt idx="82">
                  <c:v>43332.5</c:v>
                </c:pt>
                <c:pt idx="83">
                  <c:v>43343.5</c:v>
                </c:pt>
                <c:pt idx="84">
                  <c:v>43351.5</c:v>
                </c:pt>
                <c:pt idx="85">
                  <c:v>43352</c:v>
                </c:pt>
                <c:pt idx="86">
                  <c:v>43354.5</c:v>
                </c:pt>
                <c:pt idx="87">
                  <c:v>43355</c:v>
                </c:pt>
                <c:pt idx="88">
                  <c:v>43357.5</c:v>
                </c:pt>
                <c:pt idx="89">
                  <c:v>43360</c:v>
                </c:pt>
                <c:pt idx="90">
                  <c:v>43363</c:v>
                </c:pt>
                <c:pt idx="91">
                  <c:v>43366</c:v>
                </c:pt>
              </c:numCache>
            </c:numRef>
          </c:xVal>
          <c:yVal>
            <c:numRef>
              <c:f>'B (pub)'!$N$21:$N$1000</c:f>
              <c:numCache>
                <c:formatCode>General</c:formatCode>
                <c:ptCount val="980"/>
                <c:pt idx="1">
                  <c:v>-2.3141199999372475E-2</c:v>
                </c:pt>
                <c:pt idx="2">
                  <c:v>-2.3361799998383503E-2</c:v>
                </c:pt>
                <c:pt idx="3">
                  <c:v>-2.3891400000138674E-2</c:v>
                </c:pt>
                <c:pt idx="4">
                  <c:v>-2.2111999998742249E-2</c:v>
                </c:pt>
                <c:pt idx="5">
                  <c:v>3.8279799999145325E-2</c:v>
                </c:pt>
                <c:pt idx="6">
                  <c:v>3.7440399995830376E-2</c:v>
                </c:pt>
                <c:pt idx="7">
                  <c:v>3.7819799996213987E-2</c:v>
                </c:pt>
                <c:pt idx="8">
                  <c:v>3.8193199994566385E-2</c:v>
                </c:pt>
                <c:pt idx="9">
                  <c:v>3.8825199997518212E-2</c:v>
                </c:pt>
                <c:pt idx="10">
                  <c:v>3.269860000727931E-2</c:v>
                </c:pt>
                <c:pt idx="11">
                  <c:v>3.8691800000378862E-2</c:v>
                </c:pt>
                <c:pt idx="12">
                  <c:v>4.033559999516001E-2</c:v>
                </c:pt>
                <c:pt idx="13">
                  <c:v>3.9981200003239792E-2</c:v>
                </c:pt>
                <c:pt idx="14">
                  <c:v>5.8943600000930019E-2</c:v>
                </c:pt>
                <c:pt idx="15">
                  <c:v>5.8619999996153638E-2</c:v>
                </c:pt>
                <c:pt idx="16">
                  <c:v>6.4319999997678678E-2</c:v>
                </c:pt>
                <c:pt idx="17">
                  <c:v>7.317499999771826E-2</c:v>
                </c:pt>
                <c:pt idx="18">
                  <c:v>7.88749999992433E-2</c:v>
                </c:pt>
                <c:pt idx="19">
                  <c:v>7.1971999997913372E-2</c:v>
                </c:pt>
                <c:pt idx="20">
                  <c:v>7.455140000092797E-2</c:v>
                </c:pt>
                <c:pt idx="21">
                  <c:v>0.11169539999536937</c:v>
                </c:pt>
                <c:pt idx="22">
                  <c:v>0.11117180000292137</c:v>
                </c:pt>
                <c:pt idx="23">
                  <c:v>0.13005239999620244</c:v>
                </c:pt>
                <c:pt idx="24">
                  <c:v>0.13055239999812329</c:v>
                </c:pt>
                <c:pt idx="25">
                  <c:v>0.12938979999307776</c:v>
                </c:pt>
                <c:pt idx="26">
                  <c:v>0.13326300000335323</c:v>
                </c:pt>
                <c:pt idx="27">
                  <c:v>0.14405619999888586</c:v>
                </c:pt>
                <c:pt idx="28">
                  <c:v>0.14409300000261283</c:v>
                </c:pt>
                <c:pt idx="29">
                  <c:v>3.2528800002182834E-2</c:v>
                </c:pt>
                <c:pt idx="71">
                  <c:v>0.25848499999847263</c:v>
                </c:pt>
                <c:pt idx="72">
                  <c:v>0.25888499999564374</c:v>
                </c:pt>
                <c:pt idx="73">
                  <c:v>0.25998499999695923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B25-48C8-8C10-DDEEA84A219B}"/>
            </c:ext>
          </c:extLst>
        </c:ser>
        <c:ser>
          <c:idx val="7"/>
          <c:order val="7"/>
          <c:tx>
            <c:strRef>
              <c:f>'B (pub)'!$O$20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(pub)'!$F$21:$F$1000</c:f>
              <c:numCache>
                <c:formatCode>General</c:formatCode>
                <c:ptCount val="980"/>
                <c:pt idx="0">
                  <c:v>4002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38233.5</c:v>
                </c:pt>
                <c:pt idx="6">
                  <c:v>38283</c:v>
                </c:pt>
                <c:pt idx="7">
                  <c:v>38283.5</c:v>
                </c:pt>
                <c:pt idx="8">
                  <c:v>38289</c:v>
                </c:pt>
                <c:pt idx="9">
                  <c:v>38429</c:v>
                </c:pt>
                <c:pt idx="10">
                  <c:v>38434.5</c:v>
                </c:pt>
                <c:pt idx="11">
                  <c:v>38473.5</c:v>
                </c:pt>
                <c:pt idx="12">
                  <c:v>38487</c:v>
                </c:pt>
                <c:pt idx="13">
                  <c:v>38549</c:v>
                </c:pt>
                <c:pt idx="14">
                  <c:v>40397</c:v>
                </c:pt>
                <c:pt idx="15">
                  <c:v>40400</c:v>
                </c:pt>
                <c:pt idx="16">
                  <c:v>40400</c:v>
                </c:pt>
                <c:pt idx="17">
                  <c:v>41437.5</c:v>
                </c:pt>
                <c:pt idx="18">
                  <c:v>41437.5</c:v>
                </c:pt>
                <c:pt idx="19">
                  <c:v>41440</c:v>
                </c:pt>
                <c:pt idx="20">
                  <c:v>41440.5</c:v>
                </c:pt>
                <c:pt idx="21">
                  <c:v>43570.5</c:v>
                </c:pt>
                <c:pt idx="22">
                  <c:v>43573.5</c:v>
                </c:pt>
                <c:pt idx="23">
                  <c:v>44523</c:v>
                </c:pt>
                <c:pt idx="24">
                  <c:v>44523</c:v>
                </c:pt>
                <c:pt idx="25">
                  <c:v>44558.5</c:v>
                </c:pt>
                <c:pt idx="26">
                  <c:v>44697.5</c:v>
                </c:pt>
                <c:pt idx="27">
                  <c:v>45236.5</c:v>
                </c:pt>
                <c:pt idx="28">
                  <c:v>45422.5</c:v>
                </c:pt>
                <c:pt idx="29">
                  <c:v>37526</c:v>
                </c:pt>
                <c:pt idx="30">
                  <c:v>12103</c:v>
                </c:pt>
                <c:pt idx="31">
                  <c:v>39415</c:v>
                </c:pt>
                <c:pt idx="32">
                  <c:v>43471.5</c:v>
                </c:pt>
                <c:pt idx="33">
                  <c:v>44568.5</c:v>
                </c:pt>
                <c:pt idx="34">
                  <c:v>45463.5</c:v>
                </c:pt>
                <c:pt idx="35">
                  <c:v>44554.5</c:v>
                </c:pt>
                <c:pt idx="36">
                  <c:v>46283.5</c:v>
                </c:pt>
                <c:pt idx="37">
                  <c:v>48422</c:v>
                </c:pt>
                <c:pt idx="38">
                  <c:v>48566</c:v>
                </c:pt>
                <c:pt idx="39">
                  <c:v>48740.5</c:v>
                </c:pt>
                <c:pt idx="40">
                  <c:v>50461.5</c:v>
                </c:pt>
                <c:pt idx="41">
                  <c:v>50721.5</c:v>
                </c:pt>
                <c:pt idx="42">
                  <c:v>50612.5</c:v>
                </c:pt>
                <c:pt idx="43">
                  <c:v>50612.5</c:v>
                </c:pt>
                <c:pt idx="44">
                  <c:v>50612.5</c:v>
                </c:pt>
                <c:pt idx="45">
                  <c:v>50612.5</c:v>
                </c:pt>
                <c:pt idx="46">
                  <c:v>50612.5</c:v>
                </c:pt>
                <c:pt idx="47">
                  <c:v>50623.5</c:v>
                </c:pt>
                <c:pt idx="48">
                  <c:v>50690</c:v>
                </c:pt>
                <c:pt idx="49">
                  <c:v>-10409.5</c:v>
                </c:pt>
                <c:pt idx="50">
                  <c:v>-8204</c:v>
                </c:pt>
                <c:pt idx="51">
                  <c:v>-5990</c:v>
                </c:pt>
                <c:pt idx="52">
                  <c:v>-2003</c:v>
                </c:pt>
                <c:pt idx="53">
                  <c:v>0</c:v>
                </c:pt>
                <c:pt idx="54">
                  <c:v>890.5</c:v>
                </c:pt>
                <c:pt idx="55">
                  <c:v>7174.5</c:v>
                </c:pt>
                <c:pt idx="56">
                  <c:v>8187.5</c:v>
                </c:pt>
                <c:pt idx="57">
                  <c:v>8857.5</c:v>
                </c:pt>
                <c:pt idx="58">
                  <c:v>9155.5</c:v>
                </c:pt>
                <c:pt idx="59">
                  <c:v>11147.5</c:v>
                </c:pt>
                <c:pt idx="60">
                  <c:v>12103.5</c:v>
                </c:pt>
                <c:pt idx="61">
                  <c:v>12109</c:v>
                </c:pt>
                <c:pt idx="62">
                  <c:v>12136.5</c:v>
                </c:pt>
                <c:pt idx="63">
                  <c:v>12261</c:v>
                </c:pt>
                <c:pt idx="64">
                  <c:v>12311</c:v>
                </c:pt>
                <c:pt idx="65">
                  <c:v>14313</c:v>
                </c:pt>
                <c:pt idx="66">
                  <c:v>16050.5</c:v>
                </c:pt>
                <c:pt idx="67">
                  <c:v>16130</c:v>
                </c:pt>
                <c:pt idx="68">
                  <c:v>16308</c:v>
                </c:pt>
                <c:pt idx="69">
                  <c:v>18181</c:v>
                </c:pt>
                <c:pt idx="70">
                  <c:v>18413.5</c:v>
                </c:pt>
                <c:pt idx="71">
                  <c:v>50612.5</c:v>
                </c:pt>
                <c:pt idx="72">
                  <c:v>50612.5</c:v>
                </c:pt>
                <c:pt idx="73">
                  <c:v>50612.5</c:v>
                </c:pt>
                <c:pt idx="74">
                  <c:v>44647</c:v>
                </c:pt>
                <c:pt idx="75">
                  <c:v>40446.5</c:v>
                </c:pt>
                <c:pt idx="76">
                  <c:v>40447</c:v>
                </c:pt>
                <c:pt idx="77">
                  <c:v>40449.5</c:v>
                </c:pt>
                <c:pt idx="78">
                  <c:v>40450</c:v>
                </c:pt>
                <c:pt idx="79">
                  <c:v>40452.5</c:v>
                </c:pt>
                <c:pt idx="80">
                  <c:v>43327</c:v>
                </c:pt>
                <c:pt idx="81">
                  <c:v>43330</c:v>
                </c:pt>
                <c:pt idx="82">
                  <c:v>43332.5</c:v>
                </c:pt>
                <c:pt idx="83">
                  <c:v>43343.5</c:v>
                </c:pt>
                <c:pt idx="84">
                  <c:v>43351.5</c:v>
                </c:pt>
                <c:pt idx="85">
                  <c:v>43352</c:v>
                </c:pt>
                <c:pt idx="86">
                  <c:v>43354.5</c:v>
                </c:pt>
                <c:pt idx="87">
                  <c:v>43355</c:v>
                </c:pt>
                <c:pt idx="88">
                  <c:v>43357.5</c:v>
                </c:pt>
                <c:pt idx="89">
                  <c:v>43360</c:v>
                </c:pt>
                <c:pt idx="90">
                  <c:v>43363</c:v>
                </c:pt>
                <c:pt idx="91">
                  <c:v>43366</c:v>
                </c:pt>
              </c:numCache>
            </c:numRef>
          </c:xVal>
          <c:yVal>
            <c:numRef>
              <c:f>'B (pub)'!$O$21:$O$1000</c:f>
              <c:numCache>
                <c:formatCode>General</c:formatCode>
                <c:ptCount val="980"/>
                <c:pt idx="21">
                  <c:v>0.146093595971787</c:v>
                </c:pt>
                <c:pt idx="22">
                  <c:v>0.14610796389778513</c:v>
                </c:pt>
                <c:pt idx="23">
                  <c:v>0.1506554124762034</c:v>
                </c:pt>
                <c:pt idx="24">
                  <c:v>0.1506554124762034</c:v>
                </c:pt>
                <c:pt idx="25">
                  <c:v>0.15082543293384831</c:v>
                </c:pt>
                <c:pt idx="26">
                  <c:v>0.15149114683842985</c:v>
                </c:pt>
                <c:pt idx="27">
                  <c:v>0.15407258420943293</c:v>
                </c:pt>
                <c:pt idx="28">
                  <c:v>0.15496339562131894</c:v>
                </c:pt>
                <c:pt idx="32">
                  <c:v>0.14561945441384766</c:v>
                </c:pt>
                <c:pt idx="33">
                  <c:v>0.15087332602050885</c:v>
                </c:pt>
                <c:pt idx="34">
                  <c:v>0.15515975727662717</c:v>
                </c:pt>
                <c:pt idx="35">
                  <c:v>0.15080627569918409</c:v>
                </c:pt>
                <c:pt idx="36">
                  <c:v>0.15908699038279145</c:v>
                </c:pt>
                <c:pt idx="37">
                  <c:v>0.1693289269651479</c:v>
                </c:pt>
                <c:pt idx="38">
                  <c:v>0.17001858741305964</c:v>
                </c:pt>
                <c:pt idx="39">
                  <c:v>0.17085432177528609</c:v>
                </c:pt>
                <c:pt idx="40">
                  <c:v>0.179096721989565</c:v>
                </c:pt>
                <c:pt idx="41">
                  <c:v>0.18034194224273903</c:v>
                </c:pt>
                <c:pt idx="42">
                  <c:v>0.17981990759813915</c:v>
                </c:pt>
                <c:pt idx="43">
                  <c:v>0.17981990759813915</c:v>
                </c:pt>
                <c:pt idx="44">
                  <c:v>0.17981990759813915</c:v>
                </c:pt>
                <c:pt idx="45">
                  <c:v>0.17981990759813915</c:v>
                </c:pt>
                <c:pt idx="46">
                  <c:v>0.17981990759813915</c:v>
                </c:pt>
                <c:pt idx="47">
                  <c:v>0.17987258999346573</c:v>
                </c:pt>
                <c:pt idx="48">
                  <c:v>0.18019107901975834</c:v>
                </c:pt>
                <c:pt idx="71">
                  <c:v>0.17981990759813915</c:v>
                </c:pt>
                <c:pt idx="72">
                  <c:v>0.17981990759813915</c:v>
                </c:pt>
                <c:pt idx="73">
                  <c:v>0.17981990759813915</c:v>
                </c:pt>
                <c:pt idx="74">
                  <c:v>0.15124928675079413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B25-48C8-8C10-DDEEA84A219B}"/>
            </c:ext>
          </c:extLst>
        </c:ser>
        <c:ser>
          <c:idx val="8"/>
          <c:order val="8"/>
          <c:tx>
            <c:strRef>
              <c:f>'B (pub)'!$X$1</c:f>
              <c:strCache>
                <c:ptCount val="1"/>
                <c:pt idx="0">
                  <c:v>Qian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(pub)'!$W$2:$W$76</c:f>
              <c:numCache>
                <c:formatCode>General</c:formatCode>
                <c:ptCount val="75"/>
                <c:pt idx="0">
                  <c:v>-12000</c:v>
                </c:pt>
                <c:pt idx="1">
                  <c:v>-10000</c:v>
                </c:pt>
                <c:pt idx="2">
                  <c:v>-8000</c:v>
                </c:pt>
                <c:pt idx="3">
                  <c:v>-6000</c:v>
                </c:pt>
                <c:pt idx="4">
                  <c:v>-4000</c:v>
                </c:pt>
                <c:pt idx="5">
                  <c:v>-2000</c:v>
                </c:pt>
                <c:pt idx="6">
                  <c:v>0</c:v>
                </c:pt>
                <c:pt idx="7">
                  <c:v>2000</c:v>
                </c:pt>
                <c:pt idx="8">
                  <c:v>4000</c:v>
                </c:pt>
                <c:pt idx="9">
                  <c:v>6000</c:v>
                </c:pt>
                <c:pt idx="10">
                  <c:v>8000</c:v>
                </c:pt>
                <c:pt idx="11">
                  <c:v>10000</c:v>
                </c:pt>
                <c:pt idx="12">
                  <c:v>12000</c:v>
                </c:pt>
                <c:pt idx="13">
                  <c:v>14000</c:v>
                </c:pt>
                <c:pt idx="14">
                  <c:v>16000</c:v>
                </c:pt>
                <c:pt idx="15">
                  <c:v>18000</c:v>
                </c:pt>
                <c:pt idx="16">
                  <c:v>20000</c:v>
                </c:pt>
                <c:pt idx="17">
                  <c:v>22000</c:v>
                </c:pt>
                <c:pt idx="18">
                  <c:v>24000</c:v>
                </c:pt>
                <c:pt idx="19">
                  <c:v>26000</c:v>
                </c:pt>
                <c:pt idx="20">
                  <c:v>28000</c:v>
                </c:pt>
                <c:pt idx="21">
                  <c:v>30000</c:v>
                </c:pt>
                <c:pt idx="22">
                  <c:v>32000</c:v>
                </c:pt>
                <c:pt idx="23">
                  <c:v>34000</c:v>
                </c:pt>
                <c:pt idx="24">
                  <c:v>36000</c:v>
                </c:pt>
                <c:pt idx="25">
                  <c:v>38000</c:v>
                </c:pt>
                <c:pt idx="26">
                  <c:v>40000</c:v>
                </c:pt>
                <c:pt idx="27">
                  <c:v>42000</c:v>
                </c:pt>
                <c:pt idx="28">
                  <c:v>44000</c:v>
                </c:pt>
                <c:pt idx="29">
                  <c:v>46000</c:v>
                </c:pt>
                <c:pt idx="30">
                  <c:v>48000</c:v>
                </c:pt>
                <c:pt idx="31">
                  <c:v>50000</c:v>
                </c:pt>
                <c:pt idx="32">
                  <c:v>52000</c:v>
                </c:pt>
                <c:pt idx="33">
                  <c:v>54000</c:v>
                </c:pt>
              </c:numCache>
            </c:numRef>
          </c:xVal>
          <c:yVal>
            <c:numRef>
              <c:f>'B (pub)'!$X$2:$X$76</c:f>
              <c:numCache>
                <c:formatCode>General</c:formatCode>
                <c:ptCount val="75"/>
                <c:pt idx="0">
                  <c:v>7.8169451223190467E-2</c:v>
                </c:pt>
                <c:pt idx="1">
                  <c:v>5.0947557735285157E-2</c:v>
                </c:pt>
                <c:pt idx="2">
                  <c:v>2.7181271599912463E-2</c:v>
                </c:pt>
                <c:pt idx="3">
                  <c:v>7.4036509962721389E-3</c:v>
                </c:pt>
                <c:pt idx="4">
                  <c:v>-8.1262153687424229E-3</c:v>
                </c:pt>
                <c:pt idx="5">
                  <c:v>-1.9452628996810644E-2</c:v>
                </c:pt>
                <c:pt idx="6">
                  <c:v>-2.6918250955156212E-2</c:v>
                </c:pt>
                <c:pt idx="7">
                  <c:v>-3.1125191107303399E-2</c:v>
                </c:pt>
                <c:pt idx="8">
                  <c:v>-3.2866635717728195E-2</c:v>
                </c:pt>
                <c:pt idx="9">
                  <c:v>-3.3036777436159626E-2</c:v>
                </c:pt>
                <c:pt idx="10">
                  <c:v>-3.252927553371069E-2</c:v>
                </c:pt>
                <c:pt idx="11">
                  <c:v>-3.2135776706649993E-2</c:v>
                </c:pt>
                <c:pt idx="12">
                  <c:v>-3.2456019885884244E-2</c:v>
                </c:pt>
                <c:pt idx="13">
                  <c:v>-3.382973307211392E-2</c:v>
                </c:pt>
                <c:pt idx="14">
                  <c:v>-3.6298055630032008E-2</c:v>
                </c:pt>
                <c:pt idx="15">
                  <c:v>-3.9598866720762141E-2</c:v>
                </c:pt>
                <c:pt idx="16">
                  <c:v>-4.3196550350914499E-2</c:v>
                </c:pt>
                <c:pt idx="17">
                  <c:v>-4.6342817077516495E-2</c:v>
                </c:pt>
                <c:pt idx="18">
                  <c:v>-4.8161675779328748E-2</c:v>
                </c:pt>
                <c:pt idx="19">
                  <c:v>-4.7748906551895821E-2</c:v>
                </c:pt>
                <c:pt idx="20">
                  <c:v>-4.4274739113157935E-2</c:v>
                </c:pt>
                <c:pt idx="21">
                  <c:v>-3.7078077105710004E-2</c:v>
                </c:pt>
                <c:pt idx="22">
                  <c:v>-2.5741568684829429E-2</c:v>
                </c:pt>
                <c:pt idx="23">
                  <c:v>-1.0138998775364113E-2</c:v>
                </c:pt>
                <c:pt idx="24">
                  <c:v>9.5503786152792494E-3</c:v>
                </c:pt>
                <c:pt idx="25">
                  <c:v>3.2862195529320883E-2</c:v>
                </c:pt>
                <c:pt idx="26">
                  <c:v>5.9099701215361733E-2</c:v>
                </c:pt>
                <c:pt idx="27">
                  <c:v>8.7412881439859064E-2</c:v>
                </c:pt>
                <c:pt idx="28">
                  <c:v>0.11689498158490003</c:v>
                </c:pt>
                <c:pt idx="29">
                  <c:v>0.14668547288239991</c:v>
                </c:pt>
                <c:pt idx="30">
                  <c:v>0.17606776948652517</c:v>
                </c:pt>
                <c:pt idx="31">
                  <c:v>0.20455060015305065</c:v>
                </c:pt>
                <c:pt idx="32">
                  <c:v>0.23192379439030744</c:v>
                </c:pt>
                <c:pt idx="33">
                  <c:v>0.25828214830297297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B25-48C8-8C10-DDEEA84A219B}"/>
            </c:ext>
          </c:extLst>
        </c:ser>
        <c:ser>
          <c:idx val="9"/>
          <c:order val="9"/>
          <c:tx>
            <c:strRef>
              <c:f>'B (pub)'!$Y$1</c:f>
              <c:strCache>
                <c:ptCount val="1"/>
                <c:pt idx="0">
                  <c:v>Quad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'B (pub)'!$W$2:$W$76</c:f>
              <c:numCache>
                <c:formatCode>General</c:formatCode>
                <c:ptCount val="75"/>
                <c:pt idx="0">
                  <c:v>-12000</c:v>
                </c:pt>
                <c:pt idx="1">
                  <c:v>-10000</c:v>
                </c:pt>
                <c:pt idx="2">
                  <c:v>-8000</c:v>
                </c:pt>
                <c:pt idx="3">
                  <c:v>-6000</c:v>
                </c:pt>
                <c:pt idx="4">
                  <c:v>-4000</c:v>
                </c:pt>
                <c:pt idx="5">
                  <c:v>-2000</c:v>
                </c:pt>
                <c:pt idx="6">
                  <c:v>0</c:v>
                </c:pt>
                <c:pt idx="7">
                  <c:v>2000</c:v>
                </c:pt>
                <c:pt idx="8">
                  <c:v>4000</c:v>
                </c:pt>
                <c:pt idx="9">
                  <c:v>6000</c:v>
                </c:pt>
                <c:pt idx="10">
                  <c:v>8000</c:v>
                </c:pt>
                <c:pt idx="11">
                  <c:v>10000</c:v>
                </c:pt>
                <c:pt idx="12">
                  <c:v>12000</c:v>
                </c:pt>
                <c:pt idx="13">
                  <c:v>14000</c:v>
                </c:pt>
                <c:pt idx="14">
                  <c:v>16000</c:v>
                </c:pt>
                <c:pt idx="15">
                  <c:v>18000</c:v>
                </c:pt>
                <c:pt idx="16">
                  <c:v>20000</c:v>
                </c:pt>
                <c:pt idx="17">
                  <c:v>22000</c:v>
                </c:pt>
                <c:pt idx="18">
                  <c:v>24000</c:v>
                </c:pt>
                <c:pt idx="19">
                  <c:v>26000</c:v>
                </c:pt>
                <c:pt idx="20">
                  <c:v>28000</c:v>
                </c:pt>
                <c:pt idx="21">
                  <c:v>30000</c:v>
                </c:pt>
                <c:pt idx="22">
                  <c:v>32000</c:v>
                </c:pt>
                <c:pt idx="23">
                  <c:v>34000</c:v>
                </c:pt>
                <c:pt idx="24">
                  <c:v>36000</c:v>
                </c:pt>
                <c:pt idx="25">
                  <c:v>38000</c:v>
                </c:pt>
                <c:pt idx="26">
                  <c:v>40000</c:v>
                </c:pt>
                <c:pt idx="27">
                  <c:v>42000</c:v>
                </c:pt>
                <c:pt idx="28">
                  <c:v>44000</c:v>
                </c:pt>
                <c:pt idx="29">
                  <c:v>46000</c:v>
                </c:pt>
                <c:pt idx="30">
                  <c:v>48000</c:v>
                </c:pt>
                <c:pt idx="31">
                  <c:v>50000</c:v>
                </c:pt>
                <c:pt idx="32">
                  <c:v>52000</c:v>
                </c:pt>
                <c:pt idx="33">
                  <c:v>54000</c:v>
                </c:pt>
              </c:numCache>
            </c:numRef>
          </c:xVal>
          <c:yVal>
            <c:numRef>
              <c:f>'B (pub)'!$Y$2:$Y$76</c:f>
              <c:numCache>
                <c:formatCode>General</c:formatCode>
                <c:ptCount val="75"/>
                <c:pt idx="0">
                  <c:v>8.8148000000000004E-2</c:v>
                </c:pt>
                <c:pt idx="1">
                  <c:v>6.7500000000000004E-2</c:v>
                </c:pt>
                <c:pt idx="2">
                  <c:v>4.8428000000000006E-2</c:v>
                </c:pt>
                <c:pt idx="3">
                  <c:v>3.0932000000000001E-2</c:v>
                </c:pt>
                <c:pt idx="4">
                  <c:v>1.5012000000000003E-2</c:v>
                </c:pt>
                <c:pt idx="5">
                  <c:v>6.6800000000000138E-4</c:v>
                </c:pt>
                <c:pt idx="6">
                  <c:v>-1.21E-2</c:v>
                </c:pt>
                <c:pt idx="7">
                  <c:v>-2.3292E-2</c:v>
                </c:pt>
                <c:pt idx="8">
                  <c:v>-3.2908E-2</c:v>
                </c:pt>
                <c:pt idx="9">
                  <c:v>-4.0947999999999998E-2</c:v>
                </c:pt>
                <c:pt idx="10">
                  <c:v>-4.7412000000000003E-2</c:v>
                </c:pt>
                <c:pt idx="11">
                  <c:v>-5.2300000000000013E-2</c:v>
                </c:pt>
                <c:pt idx="12">
                  <c:v>-5.5612000000000002E-2</c:v>
                </c:pt>
                <c:pt idx="13">
                  <c:v>-5.7348000000000003E-2</c:v>
                </c:pt>
                <c:pt idx="14">
                  <c:v>-5.750800000000001E-2</c:v>
                </c:pt>
                <c:pt idx="15">
                  <c:v>-5.6092000000000003E-2</c:v>
                </c:pt>
                <c:pt idx="16">
                  <c:v>-5.3100000000000022E-2</c:v>
                </c:pt>
                <c:pt idx="17">
                  <c:v>-4.8532000000000006E-2</c:v>
                </c:pt>
                <c:pt idx="18">
                  <c:v>-4.2388000000000009E-2</c:v>
                </c:pt>
                <c:pt idx="19">
                  <c:v>-3.4668000000000032E-2</c:v>
                </c:pt>
                <c:pt idx="20">
                  <c:v>-2.5372000000000006E-2</c:v>
                </c:pt>
                <c:pt idx="21">
                  <c:v>-1.4500000000000013E-2</c:v>
                </c:pt>
                <c:pt idx="22">
                  <c:v>-2.052000000000026E-3</c:v>
                </c:pt>
                <c:pt idx="23">
                  <c:v>1.1971999999999983E-2</c:v>
                </c:pt>
                <c:pt idx="24">
                  <c:v>2.7571999999999985E-2</c:v>
                </c:pt>
                <c:pt idx="25">
                  <c:v>4.4747999999999982E-2</c:v>
                </c:pt>
                <c:pt idx="26">
                  <c:v>6.3499999999999945E-2</c:v>
                </c:pt>
                <c:pt idx="27">
                  <c:v>8.3827999999999958E-2</c:v>
                </c:pt>
                <c:pt idx="28">
                  <c:v>0.10573199999999999</c:v>
                </c:pt>
                <c:pt idx="29">
                  <c:v>0.12921199999999999</c:v>
                </c:pt>
                <c:pt idx="30">
                  <c:v>0.15426799999999996</c:v>
                </c:pt>
                <c:pt idx="31">
                  <c:v>0.18090000000000001</c:v>
                </c:pt>
                <c:pt idx="32">
                  <c:v>0.20910799999999991</c:v>
                </c:pt>
                <c:pt idx="33">
                  <c:v>0.23889199999999994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B25-48C8-8C10-DDEEA84A219B}"/>
            </c:ext>
          </c:extLst>
        </c:ser>
        <c:ser>
          <c:idx val="10"/>
          <c:order val="10"/>
          <c:tx>
            <c:strRef>
              <c:f>'B (pub)'!$Z$1</c:f>
              <c:strCache>
                <c:ptCount val="1"/>
                <c:pt idx="0">
                  <c:v>Sine</c:v>
                </c:pt>
              </c:strCache>
            </c:strRef>
          </c:tx>
          <c:spPr>
            <a:ln w="12700">
              <a:solidFill>
                <a:srgbClr val="336666"/>
              </a:solidFill>
              <a:prstDash val="solid"/>
            </a:ln>
          </c:spPr>
          <c:marker>
            <c:symbol val="none"/>
          </c:marker>
          <c:xVal>
            <c:numRef>
              <c:f>'B (pub)'!$W$2:$W$76</c:f>
              <c:numCache>
                <c:formatCode>General</c:formatCode>
                <c:ptCount val="75"/>
                <c:pt idx="0">
                  <c:v>-12000</c:v>
                </c:pt>
                <c:pt idx="1">
                  <c:v>-10000</c:v>
                </c:pt>
                <c:pt idx="2">
                  <c:v>-8000</c:v>
                </c:pt>
                <c:pt idx="3">
                  <c:v>-6000</c:v>
                </c:pt>
                <c:pt idx="4">
                  <c:v>-4000</c:v>
                </c:pt>
                <c:pt idx="5">
                  <c:v>-2000</c:v>
                </c:pt>
                <c:pt idx="6">
                  <c:v>0</c:v>
                </c:pt>
                <c:pt idx="7">
                  <c:v>2000</c:v>
                </c:pt>
                <c:pt idx="8">
                  <c:v>4000</c:v>
                </c:pt>
                <c:pt idx="9">
                  <c:v>6000</c:v>
                </c:pt>
                <c:pt idx="10">
                  <c:v>8000</c:v>
                </c:pt>
                <c:pt idx="11">
                  <c:v>10000</c:v>
                </c:pt>
                <c:pt idx="12">
                  <c:v>12000</c:v>
                </c:pt>
                <c:pt idx="13">
                  <c:v>14000</c:v>
                </c:pt>
                <c:pt idx="14">
                  <c:v>16000</c:v>
                </c:pt>
                <c:pt idx="15">
                  <c:v>18000</c:v>
                </c:pt>
                <c:pt idx="16">
                  <c:v>20000</c:v>
                </c:pt>
                <c:pt idx="17">
                  <c:v>22000</c:v>
                </c:pt>
                <c:pt idx="18">
                  <c:v>24000</c:v>
                </c:pt>
                <c:pt idx="19">
                  <c:v>26000</c:v>
                </c:pt>
                <c:pt idx="20">
                  <c:v>28000</c:v>
                </c:pt>
                <c:pt idx="21">
                  <c:v>30000</c:v>
                </c:pt>
                <c:pt idx="22">
                  <c:v>32000</c:v>
                </c:pt>
                <c:pt idx="23">
                  <c:v>34000</c:v>
                </c:pt>
                <c:pt idx="24">
                  <c:v>36000</c:v>
                </c:pt>
                <c:pt idx="25">
                  <c:v>38000</c:v>
                </c:pt>
                <c:pt idx="26">
                  <c:v>40000</c:v>
                </c:pt>
                <c:pt idx="27">
                  <c:v>42000</c:v>
                </c:pt>
                <c:pt idx="28">
                  <c:v>44000</c:v>
                </c:pt>
                <c:pt idx="29">
                  <c:v>46000</c:v>
                </c:pt>
                <c:pt idx="30">
                  <c:v>48000</c:v>
                </c:pt>
                <c:pt idx="31">
                  <c:v>50000</c:v>
                </c:pt>
                <c:pt idx="32">
                  <c:v>52000</c:v>
                </c:pt>
                <c:pt idx="33">
                  <c:v>54000</c:v>
                </c:pt>
              </c:numCache>
            </c:numRef>
          </c:xVal>
          <c:yVal>
            <c:numRef>
              <c:f>'B (pub)'!$Z$2:$Z$76</c:f>
              <c:numCache>
                <c:formatCode>General</c:formatCode>
                <c:ptCount val="75"/>
                <c:pt idx="0">
                  <c:v>-9.9785487768095371E-3</c:v>
                </c:pt>
                <c:pt idx="1">
                  <c:v>-1.6552442264714844E-2</c:v>
                </c:pt>
                <c:pt idx="2">
                  <c:v>-2.1246728400087542E-2</c:v>
                </c:pt>
                <c:pt idx="3">
                  <c:v>-2.3528349003727862E-2</c:v>
                </c:pt>
                <c:pt idx="4">
                  <c:v>-2.3138215368742426E-2</c:v>
                </c:pt>
                <c:pt idx="5">
                  <c:v>-2.0120628996810646E-2</c:v>
                </c:pt>
                <c:pt idx="6">
                  <c:v>-1.4818250955156213E-2</c:v>
                </c:pt>
                <c:pt idx="7">
                  <c:v>-7.8331911073034003E-3</c:v>
                </c:pt>
                <c:pt idx="8">
                  <c:v>4.136428227180259E-5</c:v>
                </c:pt>
                <c:pt idx="9">
                  <c:v>7.9112225638403692E-3</c:v>
                </c:pt>
                <c:pt idx="10">
                  <c:v>1.4882724466289313E-2</c:v>
                </c:pt>
                <c:pt idx="11">
                  <c:v>2.016422329335002E-2</c:v>
                </c:pt>
                <c:pt idx="12">
                  <c:v>2.3155980114115755E-2</c:v>
                </c:pt>
                <c:pt idx="13">
                  <c:v>2.3518266927886083E-2</c:v>
                </c:pt>
                <c:pt idx="14">
                  <c:v>2.1209944369968002E-2</c:v>
                </c:pt>
                <c:pt idx="15">
                  <c:v>1.6493133279237859E-2</c:v>
                </c:pt>
                <c:pt idx="16">
                  <c:v>9.9034496490855231E-3</c:v>
                </c:pt>
                <c:pt idx="17">
                  <c:v>2.1891829224835084E-3</c:v>
                </c:pt>
                <c:pt idx="18">
                  <c:v>-5.7736757793287411E-3</c:v>
                </c:pt>
                <c:pt idx="19">
                  <c:v>-1.3080906551895789E-2</c:v>
                </c:pt>
                <c:pt idx="20">
                  <c:v>-1.8902739113157929E-2</c:v>
                </c:pt>
                <c:pt idx="21">
                  <c:v>-2.2578077105709991E-2</c:v>
                </c:pt>
                <c:pt idx="22">
                  <c:v>-2.3689568684829403E-2</c:v>
                </c:pt>
                <c:pt idx="23">
                  <c:v>-2.2110998775364096E-2</c:v>
                </c:pt>
                <c:pt idx="24">
                  <c:v>-1.8021621384720736E-2</c:v>
                </c:pt>
                <c:pt idx="25">
                  <c:v>-1.18858044706791E-2</c:v>
                </c:pt>
                <c:pt idx="26">
                  <c:v>-4.4002987846382107E-3</c:v>
                </c:pt>
                <c:pt idx="27">
                  <c:v>3.5848814398591125E-3</c:v>
                </c:pt>
                <c:pt idx="28">
                  <c:v>1.1162981584900039E-2</c:v>
                </c:pt>
                <c:pt idx="29">
                  <c:v>1.7473472882399931E-2</c:v>
                </c:pt>
                <c:pt idx="30">
                  <c:v>2.1799769486525199E-2</c:v>
                </c:pt>
                <c:pt idx="31">
                  <c:v>2.3650600153050642E-2</c:v>
                </c:pt>
                <c:pt idx="32">
                  <c:v>2.2815794390307547E-2</c:v>
                </c:pt>
                <c:pt idx="33">
                  <c:v>1.9390148302973028E-2</c:v>
                </c:pt>
                <c:pt idx="4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B25-48C8-8C10-DDEEA84A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64952"/>
        <c:axId val="1"/>
      </c:scatterChart>
      <c:valAx>
        <c:axId val="603964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180722429616609"/>
              <c:y val="0.842426787560645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401062416998674E-3"/>
              <c:y val="0.38484975741668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64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25777554698093"/>
          <c:y val="0.92121498449057504"/>
          <c:w val="0.98804906358816691"/>
          <c:h val="0.98182136323868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8320642744084471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87796388803366"/>
          <c:y val="0.1458966565349544"/>
          <c:w val="0.81374106463283091"/>
          <c:h val="0.662613981762917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1'!$H$21:$H$983</c:f>
              <c:numCache>
                <c:formatCode>General</c:formatCode>
                <c:ptCount val="963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9">
                  <c:v>-3.6528999997244682E-2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0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89-44AC-8947-3A3ABB5145AE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  <c:pt idx="68">
                    <c:v>5.0000000000000001E-3</c:v>
                  </c:pt>
                  <c:pt idx="69">
                    <c:v>0</c:v>
                  </c:pt>
                  <c:pt idx="71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1.1999999999999999E-3</c:v>
                  </c:pt>
                  <c:pt idx="79">
                    <c:v>0</c:v>
                  </c:pt>
                  <c:pt idx="81">
                    <c:v>2.0000000000000001E-4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4.0000000000000002E-4</c:v>
                  </c:pt>
                  <c:pt idx="89">
                    <c:v>2.9999999999999997E-4</c:v>
                  </c:pt>
                  <c:pt idx="90">
                    <c:v>1.6999999999999999E-3</c:v>
                  </c:pt>
                  <c:pt idx="91">
                    <c:v>4.0000000000000002E-4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1E-4</c:v>
                  </c:pt>
                  <c:pt idx="95">
                    <c:v>1.1999999999999999E-3</c:v>
                  </c:pt>
                  <c:pt idx="96">
                    <c:v>5.9999999999999995E-4</c:v>
                  </c:pt>
                  <c:pt idx="97">
                    <c:v>1E-3</c:v>
                  </c:pt>
                  <c:pt idx="98">
                    <c:v>5.0000000000000001E-4</c:v>
                  </c:pt>
                  <c:pt idx="99">
                    <c:v>2.5000000000000001E-3</c:v>
                  </c:pt>
                  <c:pt idx="100">
                    <c:v>3.5999999999999999E-3</c:v>
                  </c:pt>
                  <c:pt idx="101">
                    <c:v>3.0000000000000001E-3</c:v>
                  </c:pt>
                  <c:pt idx="102">
                    <c:v>3.8999999999999998E-3</c:v>
                  </c:pt>
                  <c:pt idx="103">
                    <c:v>2.5000000000000001E-3</c:v>
                  </c:pt>
                  <c:pt idx="104">
                    <c:v>2.0999999999999999E-3</c:v>
                  </c:pt>
                  <c:pt idx="105">
                    <c:v>1.1000000000000001E-3</c:v>
                  </c:pt>
                  <c:pt idx="106">
                    <c:v>4.0000000000000002E-4</c:v>
                  </c:pt>
                  <c:pt idx="107">
                    <c:v>5.0000000000000001E-4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3.1E-4</c:v>
                  </c:pt>
                  <c:pt idx="111">
                    <c:v>1.37E-4</c:v>
                  </c:pt>
                  <c:pt idx="112">
                    <c:v>7.6500000000000003E-5</c:v>
                  </c:pt>
                  <c:pt idx="113">
                    <c:v>8.8999999999999995E-5</c:v>
                  </c:pt>
                  <c:pt idx="114">
                    <c:v>2.9799999999999998E-4</c:v>
                  </c:pt>
                  <c:pt idx="115">
                    <c:v>1.55E-4</c:v>
                  </c:pt>
                  <c:pt idx="116">
                    <c:v>2.0000000000000001E-4</c:v>
                  </c:pt>
                </c:numCache>
              </c:numRef>
            </c:plus>
            <c:min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  <c:pt idx="68">
                    <c:v>5.0000000000000001E-3</c:v>
                  </c:pt>
                  <c:pt idx="69">
                    <c:v>0</c:v>
                  </c:pt>
                  <c:pt idx="71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1.1999999999999999E-3</c:v>
                  </c:pt>
                  <c:pt idx="79">
                    <c:v>0</c:v>
                  </c:pt>
                  <c:pt idx="81">
                    <c:v>2.0000000000000001E-4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4.0000000000000002E-4</c:v>
                  </c:pt>
                  <c:pt idx="89">
                    <c:v>2.9999999999999997E-4</c:v>
                  </c:pt>
                  <c:pt idx="90">
                    <c:v>1.6999999999999999E-3</c:v>
                  </c:pt>
                  <c:pt idx="91">
                    <c:v>4.0000000000000002E-4</c:v>
                  </c:pt>
                  <c:pt idx="92">
                    <c:v>4.0000000000000002E-4</c:v>
                  </c:pt>
                  <c:pt idx="93">
                    <c:v>2.9999999999999997E-4</c:v>
                  </c:pt>
                  <c:pt idx="94">
                    <c:v>1E-4</c:v>
                  </c:pt>
                  <c:pt idx="95">
                    <c:v>1.1999999999999999E-3</c:v>
                  </c:pt>
                  <c:pt idx="96">
                    <c:v>5.9999999999999995E-4</c:v>
                  </c:pt>
                  <c:pt idx="97">
                    <c:v>1E-3</c:v>
                  </c:pt>
                  <c:pt idx="98">
                    <c:v>5.0000000000000001E-4</c:v>
                  </c:pt>
                  <c:pt idx="99">
                    <c:v>2.5000000000000001E-3</c:v>
                  </c:pt>
                  <c:pt idx="100">
                    <c:v>3.5999999999999999E-3</c:v>
                  </c:pt>
                  <c:pt idx="101">
                    <c:v>3.0000000000000001E-3</c:v>
                  </c:pt>
                  <c:pt idx="102">
                    <c:v>3.8999999999999998E-3</c:v>
                  </c:pt>
                  <c:pt idx="103">
                    <c:v>2.5000000000000001E-3</c:v>
                  </c:pt>
                  <c:pt idx="104">
                    <c:v>2.0999999999999999E-3</c:v>
                  </c:pt>
                  <c:pt idx="105">
                    <c:v>1.1000000000000001E-3</c:v>
                  </c:pt>
                  <c:pt idx="106">
                    <c:v>4.0000000000000002E-4</c:v>
                  </c:pt>
                  <c:pt idx="107">
                    <c:v>5.0000000000000001E-4</c:v>
                  </c:pt>
                  <c:pt idx="108">
                    <c:v>2.0000000000000001E-4</c:v>
                  </c:pt>
                  <c:pt idx="109">
                    <c:v>2.9999999999999997E-4</c:v>
                  </c:pt>
                  <c:pt idx="110">
                    <c:v>3.1E-4</c:v>
                  </c:pt>
                  <c:pt idx="111">
                    <c:v>1.37E-4</c:v>
                  </c:pt>
                  <c:pt idx="112">
                    <c:v>7.6500000000000003E-5</c:v>
                  </c:pt>
                  <c:pt idx="113">
                    <c:v>8.8999999999999995E-5</c:v>
                  </c:pt>
                  <c:pt idx="114">
                    <c:v>2.9799999999999998E-4</c:v>
                  </c:pt>
                  <c:pt idx="115">
                    <c:v>1.55E-4</c:v>
                  </c:pt>
                  <c:pt idx="116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1'!$I$21:$I$983</c:f>
              <c:numCache>
                <c:formatCode>General</c:formatCode>
                <c:ptCount val="963"/>
                <c:pt idx="28">
                  <c:v>3.2528800002182834E-2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89-44AC-8947-3A3ABB5145AE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PE?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plus>
            <c:minus>
              <c:numRef>
                <c:f>'Active 1'!$D$21:$D$39</c:f>
                <c:numCache>
                  <c:formatCode>General</c:formatCode>
                  <c:ptCount val="1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1'!$J$21:$J$983</c:f>
              <c:numCache>
                <c:formatCode>General</c:formatCode>
                <c:ptCount val="963"/>
                <c:pt idx="6">
                  <c:v>-3.9682399998127948E-2</c:v>
                </c:pt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9">
                  <c:v>5.8943600000930019E-2</c:v>
                </c:pt>
                <c:pt idx="41">
                  <c:v>5.8619999996153638E-2</c:v>
                </c:pt>
                <c:pt idx="43">
                  <c:v>6.4319999997678678E-2</c:v>
                </c:pt>
                <c:pt idx="49">
                  <c:v>7.317499999771826E-2</c:v>
                </c:pt>
                <c:pt idx="50">
                  <c:v>7.88749999992433E-2</c:v>
                </c:pt>
                <c:pt idx="52">
                  <c:v>7.1971999997913372E-2</c:v>
                </c:pt>
                <c:pt idx="54">
                  <c:v>7.455140000092797E-2</c:v>
                </c:pt>
                <c:pt idx="69">
                  <c:v>0.11169539999536937</c:v>
                </c:pt>
                <c:pt idx="71">
                  <c:v>0.11117180000292137</c:v>
                </c:pt>
                <c:pt idx="74">
                  <c:v>0.13005239999620244</c:v>
                </c:pt>
                <c:pt idx="75">
                  <c:v>0.13055239999812329</c:v>
                </c:pt>
                <c:pt idx="79">
                  <c:v>0.12938979999307776</c:v>
                </c:pt>
                <c:pt idx="85">
                  <c:v>0.13326300000335323</c:v>
                </c:pt>
                <c:pt idx="86">
                  <c:v>0.14405619999888586</c:v>
                </c:pt>
                <c:pt idx="87">
                  <c:v>0.14409300000261283</c:v>
                </c:pt>
                <c:pt idx="90">
                  <c:v>0.16756539999914821</c:v>
                </c:pt>
                <c:pt idx="91">
                  <c:v>0.19121380000433419</c:v>
                </c:pt>
                <c:pt idx="99">
                  <c:v>0.26286499999696389</c:v>
                </c:pt>
                <c:pt idx="100">
                  <c:v>0.26306499999918742</c:v>
                </c:pt>
                <c:pt idx="101">
                  <c:v>0.26326500000141095</c:v>
                </c:pt>
                <c:pt idx="102">
                  <c:v>0.26376499999605585</c:v>
                </c:pt>
                <c:pt idx="103">
                  <c:v>0.26386500000080559</c:v>
                </c:pt>
                <c:pt idx="104">
                  <c:v>0.28111180000269087</c:v>
                </c:pt>
                <c:pt idx="105">
                  <c:v>0.2769719999996596</c:v>
                </c:pt>
                <c:pt idx="108">
                  <c:v>0.3264361999972607</c:v>
                </c:pt>
                <c:pt idx="109">
                  <c:v>0.33013339999888558</c:v>
                </c:pt>
                <c:pt idx="110">
                  <c:v>0.34384899999713525</c:v>
                </c:pt>
                <c:pt idx="111">
                  <c:v>0.34330700000282377</c:v>
                </c:pt>
                <c:pt idx="112">
                  <c:v>0.34969039999850793</c:v>
                </c:pt>
                <c:pt idx="113">
                  <c:v>0.35164059999806341</c:v>
                </c:pt>
                <c:pt idx="114">
                  <c:v>0.35068360000150278</c:v>
                </c:pt>
                <c:pt idx="115">
                  <c:v>0.35228700000152458</c:v>
                </c:pt>
                <c:pt idx="116">
                  <c:v>0.2814829999988433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89-44AC-8947-3A3ABB5145AE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1'!$K$21:$K$983</c:f>
              <c:numCache>
                <c:formatCode>General</c:formatCode>
                <c:ptCount val="963"/>
                <c:pt idx="38">
                  <c:v>5.5801999995310325E-2</c:v>
                </c:pt>
                <c:pt idx="40">
                  <c:v>6.4643600002455059E-2</c:v>
                </c:pt>
                <c:pt idx="42">
                  <c:v>6.4220000000204891E-2</c:v>
                </c:pt>
                <c:pt idx="44">
                  <c:v>6.3604200004192535E-2</c:v>
                </c:pt>
                <c:pt idx="45">
                  <c:v>5.9983599996485282E-2</c:v>
                </c:pt>
                <c:pt idx="46">
                  <c:v>6.0880600001837593E-2</c:v>
                </c:pt>
                <c:pt idx="47">
                  <c:v>6.0960000002523884E-2</c:v>
                </c:pt>
                <c:pt idx="48">
                  <c:v>6.1156999996455852E-2</c:v>
                </c:pt>
                <c:pt idx="51">
                  <c:v>7.88749999992433E-2</c:v>
                </c:pt>
                <c:pt idx="53">
                  <c:v>7.7671999999438412E-2</c:v>
                </c:pt>
                <c:pt idx="55">
                  <c:v>7.455140000092797E-2</c:v>
                </c:pt>
                <c:pt idx="56">
                  <c:v>0.10932760000287089</c:v>
                </c:pt>
                <c:pt idx="57">
                  <c:v>0.10780399999930523</c:v>
                </c:pt>
                <c:pt idx="58">
                  <c:v>0.10690099999919767</c:v>
                </c:pt>
                <c:pt idx="59">
                  <c:v>0.10684780000156024</c:v>
                </c:pt>
                <c:pt idx="60">
                  <c:v>0.10781819999829168</c:v>
                </c:pt>
                <c:pt idx="61">
                  <c:v>0.10919760000251699</c:v>
                </c:pt>
                <c:pt idx="62">
                  <c:v>0.10779460000048857</c:v>
                </c:pt>
                <c:pt idx="63">
                  <c:v>0.10747400000400376</c:v>
                </c:pt>
                <c:pt idx="64">
                  <c:v>0.10747100000298815</c:v>
                </c:pt>
                <c:pt idx="65">
                  <c:v>0.11236799999460345</c:v>
                </c:pt>
                <c:pt idx="66">
                  <c:v>0.11014440000144532</c:v>
                </c:pt>
                <c:pt idx="67">
                  <c:v>0.11142079999990528</c:v>
                </c:pt>
                <c:pt idx="68">
                  <c:v>0.11157419999653939</c:v>
                </c:pt>
                <c:pt idx="70">
                  <c:v>0.11169539999536937</c:v>
                </c:pt>
                <c:pt idx="72">
                  <c:v>0.11117180000292137</c:v>
                </c:pt>
                <c:pt idx="73">
                  <c:v>0.12802599999849917</c:v>
                </c:pt>
                <c:pt idx="76">
                  <c:v>0.1301545999958762</c:v>
                </c:pt>
                <c:pt idx="77">
                  <c:v>0.1284897999939858</c:v>
                </c:pt>
                <c:pt idx="78">
                  <c:v>0.12918979999813018</c:v>
                </c:pt>
                <c:pt idx="80">
                  <c:v>0.13038979999691946</c:v>
                </c:pt>
                <c:pt idx="81">
                  <c:v>0.13024814111849992</c:v>
                </c:pt>
                <c:pt idx="82">
                  <c:v>0.12584360000619199</c:v>
                </c:pt>
                <c:pt idx="83">
                  <c:v>0.13064360000134911</c:v>
                </c:pt>
                <c:pt idx="84">
                  <c:v>0.13234360000205925</c:v>
                </c:pt>
                <c:pt idx="88">
                  <c:v>0.14070380000339355</c:v>
                </c:pt>
                <c:pt idx="89">
                  <c:v>0.16441979999945033</c:v>
                </c:pt>
                <c:pt idx="92">
                  <c:v>0.21321360000729328</c:v>
                </c:pt>
                <c:pt idx="93">
                  <c:v>0.21488079999835463</c:v>
                </c:pt>
                <c:pt idx="94">
                  <c:v>0.21879139999509789</c:v>
                </c:pt>
                <c:pt idx="95">
                  <c:v>0.25778619999618968</c:v>
                </c:pt>
                <c:pt idx="96">
                  <c:v>0.25848499999847263</c:v>
                </c:pt>
                <c:pt idx="97">
                  <c:v>0.25888499999564374</c:v>
                </c:pt>
                <c:pt idx="98">
                  <c:v>0.25998499999695923</c:v>
                </c:pt>
                <c:pt idx="106">
                  <c:v>0.26357419999840204</c:v>
                </c:pt>
                <c:pt idx="107">
                  <c:v>0.2866989999965881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89-44AC-8947-3A3ABB5145AE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1'!$L$21:$L$983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89-44AC-8947-3A3ABB5145AE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1'!$M$21:$M$983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489-44AC-8947-3A3ABB5145AE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plus>
            <c:minus>
              <c:numRef>
                <c:f>'Active 1'!$D$21:$D$86</c:f>
                <c:numCache>
                  <c:formatCode>General</c:formatCode>
                  <c:ptCount val="66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1">
                    <c:v>0</c:v>
                  </c:pt>
                  <c:pt idx="43">
                    <c:v>0</c:v>
                  </c:pt>
                  <c:pt idx="49">
                    <c:v>0</c:v>
                  </c:pt>
                  <c:pt idx="50">
                    <c:v>0</c:v>
                  </c:pt>
                  <c:pt idx="52">
                    <c:v>0</c:v>
                  </c:pt>
                  <c:pt idx="5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1'!$N$21:$N$983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489-44AC-8947-3A3ABB5145AE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1'!$O$21:$O$983</c:f>
              <c:numCache>
                <c:formatCode>General</c:formatCode>
                <c:ptCount val="963"/>
                <c:pt idx="68">
                  <c:v>0.19010218639556886</c:v>
                </c:pt>
                <c:pt idx="81">
                  <c:v>0.20322834946926005</c:v>
                </c:pt>
                <c:pt idx="88">
                  <c:v>0.2139374797800655</c:v>
                </c:pt>
                <c:pt idx="89">
                  <c:v>0.22374919693633422</c:v>
                </c:pt>
                <c:pt idx="90">
                  <c:v>0.22748243565920723</c:v>
                </c:pt>
                <c:pt idx="91">
                  <c:v>0.23876591038891626</c:v>
                </c:pt>
                <c:pt idx="92">
                  <c:v>0.24933743734935943</c:v>
                </c:pt>
                <c:pt idx="93">
                  <c:v>0.25106047060607006</c:v>
                </c:pt>
                <c:pt idx="94">
                  <c:v>0.25314845187895896</c:v>
                </c:pt>
                <c:pt idx="95">
                  <c:v>0.27374109239839606</c:v>
                </c:pt>
                <c:pt idx="96">
                  <c:v>0.2755478842161968</c:v>
                </c:pt>
                <c:pt idx="97">
                  <c:v>0.2755478842161968</c:v>
                </c:pt>
                <c:pt idx="98">
                  <c:v>0.2755478842161968</c:v>
                </c:pt>
                <c:pt idx="99">
                  <c:v>0.2755478842161968</c:v>
                </c:pt>
                <c:pt idx="100">
                  <c:v>0.2755478842161968</c:v>
                </c:pt>
                <c:pt idx="101">
                  <c:v>0.2755478842161968</c:v>
                </c:pt>
                <c:pt idx="102">
                  <c:v>0.2755478842161968</c:v>
                </c:pt>
                <c:pt idx="103">
                  <c:v>0.2755478842161968</c:v>
                </c:pt>
                <c:pt idx="104">
                  <c:v>0.2756795048121955</c:v>
                </c:pt>
                <c:pt idx="105">
                  <c:v>0.27647521114255147</c:v>
                </c:pt>
                <c:pt idx="106">
                  <c:v>0.2768521246674569</c:v>
                </c:pt>
                <c:pt idx="107">
                  <c:v>0.28817149592334734</c:v>
                </c:pt>
                <c:pt idx="108">
                  <c:v>0.3111333071707616</c:v>
                </c:pt>
                <c:pt idx="109">
                  <c:v>0.31255720270929332</c:v>
                </c:pt>
                <c:pt idx="110">
                  <c:v>0.3212561275539364</c:v>
                </c:pt>
                <c:pt idx="111">
                  <c:v>0.32158517904393324</c:v>
                </c:pt>
                <c:pt idx="112">
                  <c:v>0.32162107557011477</c:v>
                </c:pt>
                <c:pt idx="113">
                  <c:v>0.32274583339046747</c:v>
                </c:pt>
                <c:pt idx="114">
                  <c:v>0.32277574716228541</c:v>
                </c:pt>
                <c:pt idx="115">
                  <c:v>0.322781729916649</c:v>
                </c:pt>
                <c:pt idx="116">
                  <c:v>0.3710924714025452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489-44AC-8947-3A3ABB5145AE}"/>
            </c:ext>
          </c:extLst>
        </c:ser>
        <c:ser>
          <c:idx val="8"/>
          <c:order val="8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1'!$V$2:$V$41</c:f>
              <c:numCache>
                <c:formatCode>General</c:formatCode>
                <c:ptCount val="40"/>
                <c:pt idx="0">
                  <c:v>36000</c:v>
                </c:pt>
                <c:pt idx="1">
                  <c:v>37000</c:v>
                </c:pt>
                <c:pt idx="2">
                  <c:v>38000</c:v>
                </c:pt>
                <c:pt idx="3">
                  <c:v>39000</c:v>
                </c:pt>
                <c:pt idx="4">
                  <c:v>40000</c:v>
                </c:pt>
                <c:pt idx="5">
                  <c:v>41000</c:v>
                </c:pt>
                <c:pt idx="6">
                  <c:v>42000</c:v>
                </c:pt>
                <c:pt idx="7">
                  <c:v>43000</c:v>
                </c:pt>
                <c:pt idx="8">
                  <c:v>44000</c:v>
                </c:pt>
                <c:pt idx="9">
                  <c:v>45000</c:v>
                </c:pt>
                <c:pt idx="10">
                  <c:v>46000</c:v>
                </c:pt>
                <c:pt idx="11">
                  <c:v>47000</c:v>
                </c:pt>
                <c:pt idx="12">
                  <c:v>48000</c:v>
                </c:pt>
                <c:pt idx="13">
                  <c:v>49000</c:v>
                </c:pt>
                <c:pt idx="14">
                  <c:v>50000</c:v>
                </c:pt>
                <c:pt idx="15">
                  <c:v>51000</c:v>
                </c:pt>
                <c:pt idx="16">
                  <c:v>52000</c:v>
                </c:pt>
                <c:pt idx="17">
                  <c:v>53000</c:v>
                </c:pt>
                <c:pt idx="18">
                  <c:v>54000</c:v>
                </c:pt>
                <c:pt idx="19">
                  <c:v>55000</c:v>
                </c:pt>
                <c:pt idx="20">
                  <c:v>56000</c:v>
                </c:pt>
                <c:pt idx="21">
                  <c:v>57000</c:v>
                </c:pt>
                <c:pt idx="22">
                  <c:v>58000</c:v>
                </c:pt>
                <c:pt idx="23">
                  <c:v>59000</c:v>
                </c:pt>
                <c:pt idx="24">
                  <c:v>60000</c:v>
                </c:pt>
                <c:pt idx="25">
                  <c:v>61000</c:v>
                </c:pt>
                <c:pt idx="26">
                  <c:v>62000</c:v>
                </c:pt>
                <c:pt idx="27">
                  <c:v>63000</c:v>
                </c:pt>
                <c:pt idx="28">
                  <c:v>64000</c:v>
                </c:pt>
                <c:pt idx="29">
                  <c:v>65000</c:v>
                </c:pt>
              </c:numCache>
            </c:numRef>
          </c:xVal>
          <c:yVal>
            <c:numRef>
              <c:f>'Active 1'!$W$2:$W$41</c:f>
              <c:numCache>
                <c:formatCode>General</c:formatCode>
                <c:ptCount val="40"/>
                <c:pt idx="0">
                  <c:v>1.0737298620954516E-2</c:v>
                </c:pt>
                <c:pt idx="1">
                  <c:v>2.1058566343827412E-2</c:v>
                </c:pt>
                <c:pt idx="2">
                  <c:v>3.2372656422101853E-2</c:v>
                </c:pt>
                <c:pt idx="3">
                  <c:v>4.4679568855777618E-2</c:v>
                </c:pt>
                <c:pt idx="4">
                  <c:v>5.7979303644855151E-2</c:v>
                </c:pt>
                <c:pt idx="5">
                  <c:v>7.2271860789334008E-2</c:v>
                </c:pt>
                <c:pt idx="6">
                  <c:v>8.7557240289214744E-2</c:v>
                </c:pt>
                <c:pt idx="7">
                  <c:v>0.10383544214449703</c:v>
                </c:pt>
                <c:pt idx="8">
                  <c:v>0.12110646635518063</c:v>
                </c:pt>
                <c:pt idx="9">
                  <c:v>0.139370312921266</c:v>
                </c:pt>
                <c:pt idx="10">
                  <c:v>0.15862698184275303</c:v>
                </c:pt>
                <c:pt idx="11">
                  <c:v>0.1788764731196415</c:v>
                </c:pt>
                <c:pt idx="12">
                  <c:v>0.20011878675193162</c:v>
                </c:pt>
                <c:pt idx="13">
                  <c:v>0.22235392273962318</c:v>
                </c:pt>
                <c:pt idx="14">
                  <c:v>0.24558188108271639</c:v>
                </c:pt>
                <c:pt idx="15">
                  <c:v>0.26980266178121126</c:v>
                </c:pt>
                <c:pt idx="16">
                  <c:v>0.29501626483510757</c:v>
                </c:pt>
                <c:pt idx="17">
                  <c:v>0.32122269024440553</c:v>
                </c:pt>
                <c:pt idx="18">
                  <c:v>0.34842193800910493</c:v>
                </c:pt>
                <c:pt idx="19">
                  <c:v>0.3766140081292062</c:v>
                </c:pt>
                <c:pt idx="20">
                  <c:v>0.40579890060470869</c:v>
                </c:pt>
                <c:pt idx="21">
                  <c:v>0.43597661543561306</c:v>
                </c:pt>
                <c:pt idx="22">
                  <c:v>0.46714715262191886</c:v>
                </c:pt>
                <c:pt idx="23">
                  <c:v>0.4993105121636261</c:v>
                </c:pt>
                <c:pt idx="24">
                  <c:v>0.53246669406073521</c:v>
                </c:pt>
                <c:pt idx="25">
                  <c:v>0.56661569831324576</c:v>
                </c:pt>
                <c:pt idx="26">
                  <c:v>0.60175752492115775</c:v>
                </c:pt>
                <c:pt idx="27">
                  <c:v>0.63789217388447139</c:v>
                </c:pt>
                <c:pt idx="28">
                  <c:v>0.67501964520318669</c:v>
                </c:pt>
                <c:pt idx="29">
                  <c:v>0.71313993887730343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489-44AC-8947-3A3ABB514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57096"/>
        <c:axId val="1"/>
      </c:scatterChart>
      <c:valAx>
        <c:axId val="653557096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13772515076839"/>
              <c:y val="0.86930091185410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381679389312976E-2"/>
              <c:y val="0.3860182370820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570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946580914026968"/>
          <c:y val="0.92097264437689974"/>
          <c:w val="0.76030598465268173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19a.  AH Cnc - [37378.339, 0.3604412]</a:t>
            </a:r>
          </a:p>
        </c:rich>
      </c:tx>
      <c:layout>
        <c:manualLayout>
          <c:xMode val="edge"/>
          <c:yMode val="edge"/>
          <c:x val="0.15732758620689655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6896551724138"/>
          <c:y val="0.14338235294117646"/>
          <c:w val="0.82758620689655171"/>
          <c:h val="0.70220588235294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(pub)'!$H$20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(pub)'!$F$21:$F$1000</c:f>
              <c:numCache>
                <c:formatCode>General</c:formatCode>
                <c:ptCount val="980"/>
                <c:pt idx="0">
                  <c:v>4002</c:v>
                </c:pt>
                <c:pt idx="1">
                  <c:v>27251</c:v>
                </c:pt>
                <c:pt idx="2">
                  <c:v>27251.5</c:v>
                </c:pt>
                <c:pt idx="3">
                  <c:v>27259.5</c:v>
                </c:pt>
                <c:pt idx="4">
                  <c:v>27260</c:v>
                </c:pt>
                <c:pt idx="5">
                  <c:v>38233.5</c:v>
                </c:pt>
                <c:pt idx="6">
                  <c:v>38283</c:v>
                </c:pt>
                <c:pt idx="7">
                  <c:v>38283.5</c:v>
                </c:pt>
                <c:pt idx="8">
                  <c:v>38289</c:v>
                </c:pt>
                <c:pt idx="9">
                  <c:v>38429</c:v>
                </c:pt>
                <c:pt idx="10">
                  <c:v>38434.5</c:v>
                </c:pt>
                <c:pt idx="11">
                  <c:v>38473.5</c:v>
                </c:pt>
                <c:pt idx="12">
                  <c:v>38487</c:v>
                </c:pt>
                <c:pt idx="13">
                  <c:v>38549</c:v>
                </c:pt>
                <c:pt idx="14">
                  <c:v>40397</c:v>
                </c:pt>
                <c:pt idx="15">
                  <c:v>40400</c:v>
                </c:pt>
                <c:pt idx="16">
                  <c:v>40400</c:v>
                </c:pt>
                <c:pt idx="17">
                  <c:v>41437.5</c:v>
                </c:pt>
                <c:pt idx="18">
                  <c:v>41437.5</c:v>
                </c:pt>
                <c:pt idx="19">
                  <c:v>41440</c:v>
                </c:pt>
                <c:pt idx="20">
                  <c:v>41440.5</c:v>
                </c:pt>
                <c:pt idx="21">
                  <c:v>43570.5</c:v>
                </c:pt>
                <c:pt idx="22">
                  <c:v>43573.5</c:v>
                </c:pt>
                <c:pt idx="23">
                  <c:v>44523</c:v>
                </c:pt>
                <c:pt idx="24">
                  <c:v>44523</c:v>
                </c:pt>
                <c:pt idx="25">
                  <c:v>44558.5</c:v>
                </c:pt>
                <c:pt idx="26">
                  <c:v>44697.5</c:v>
                </c:pt>
                <c:pt idx="27">
                  <c:v>45236.5</c:v>
                </c:pt>
                <c:pt idx="28">
                  <c:v>45422.5</c:v>
                </c:pt>
                <c:pt idx="29">
                  <c:v>37526</c:v>
                </c:pt>
                <c:pt idx="30">
                  <c:v>12103</c:v>
                </c:pt>
                <c:pt idx="31">
                  <c:v>39415</c:v>
                </c:pt>
                <c:pt idx="32">
                  <c:v>43471.5</c:v>
                </c:pt>
                <c:pt idx="33">
                  <c:v>44568.5</c:v>
                </c:pt>
                <c:pt idx="34">
                  <c:v>45463.5</c:v>
                </c:pt>
                <c:pt idx="35">
                  <c:v>44554.5</c:v>
                </c:pt>
                <c:pt idx="36">
                  <c:v>46283.5</c:v>
                </c:pt>
                <c:pt idx="37">
                  <c:v>48422</c:v>
                </c:pt>
                <c:pt idx="38">
                  <c:v>48566</c:v>
                </c:pt>
                <c:pt idx="39">
                  <c:v>48740.5</c:v>
                </c:pt>
                <c:pt idx="40">
                  <c:v>50461.5</c:v>
                </c:pt>
                <c:pt idx="41">
                  <c:v>50721.5</c:v>
                </c:pt>
                <c:pt idx="42">
                  <c:v>50612.5</c:v>
                </c:pt>
                <c:pt idx="43">
                  <c:v>50612.5</c:v>
                </c:pt>
                <c:pt idx="44">
                  <c:v>50612.5</c:v>
                </c:pt>
                <c:pt idx="45">
                  <c:v>50612.5</c:v>
                </c:pt>
                <c:pt idx="46">
                  <c:v>50612.5</c:v>
                </c:pt>
                <c:pt idx="47">
                  <c:v>50623.5</c:v>
                </c:pt>
                <c:pt idx="48">
                  <c:v>50690</c:v>
                </c:pt>
                <c:pt idx="49">
                  <c:v>-10409.5</c:v>
                </c:pt>
                <c:pt idx="50">
                  <c:v>-8204</c:v>
                </c:pt>
                <c:pt idx="51">
                  <c:v>-5990</c:v>
                </c:pt>
                <c:pt idx="52">
                  <c:v>-2003</c:v>
                </c:pt>
                <c:pt idx="53">
                  <c:v>0</c:v>
                </c:pt>
                <c:pt idx="54">
                  <c:v>890.5</c:v>
                </c:pt>
                <c:pt idx="55">
                  <c:v>7174.5</c:v>
                </c:pt>
                <c:pt idx="56">
                  <c:v>8187.5</c:v>
                </c:pt>
                <c:pt idx="57">
                  <c:v>8857.5</c:v>
                </c:pt>
                <c:pt idx="58">
                  <c:v>9155.5</c:v>
                </c:pt>
                <c:pt idx="59">
                  <c:v>11147.5</c:v>
                </c:pt>
                <c:pt idx="60">
                  <c:v>12103.5</c:v>
                </c:pt>
                <c:pt idx="61">
                  <c:v>12109</c:v>
                </c:pt>
                <c:pt idx="62">
                  <c:v>12136.5</c:v>
                </c:pt>
                <c:pt idx="63">
                  <c:v>12261</c:v>
                </c:pt>
                <c:pt idx="64">
                  <c:v>12311</c:v>
                </c:pt>
                <c:pt idx="65">
                  <c:v>14313</c:v>
                </c:pt>
                <c:pt idx="66">
                  <c:v>16050.5</c:v>
                </c:pt>
                <c:pt idx="67">
                  <c:v>16130</c:v>
                </c:pt>
                <c:pt idx="68">
                  <c:v>16308</c:v>
                </c:pt>
                <c:pt idx="69">
                  <c:v>18181</c:v>
                </c:pt>
                <c:pt idx="70">
                  <c:v>18413.5</c:v>
                </c:pt>
                <c:pt idx="71">
                  <c:v>50612.5</c:v>
                </c:pt>
                <c:pt idx="72">
                  <c:v>50612.5</c:v>
                </c:pt>
                <c:pt idx="73">
                  <c:v>50612.5</c:v>
                </c:pt>
                <c:pt idx="74">
                  <c:v>44647</c:v>
                </c:pt>
                <c:pt idx="75">
                  <c:v>40446.5</c:v>
                </c:pt>
                <c:pt idx="76">
                  <c:v>40447</c:v>
                </c:pt>
                <c:pt idx="77">
                  <c:v>40449.5</c:v>
                </c:pt>
                <c:pt idx="78">
                  <c:v>40450</c:v>
                </c:pt>
                <c:pt idx="79">
                  <c:v>40452.5</c:v>
                </c:pt>
                <c:pt idx="80">
                  <c:v>43327</c:v>
                </c:pt>
                <c:pt idx="81">
                  <c:v>43330</c:v>
                </c:pt>
                <c:pt idx="82">
                  <c:v>43332.5</c:v>
                </c:pt>
                <c:pt idx="83">
                  <c:v>43343.5</c:v>
                </c:pt>
                <c:pt idx="84">
                  <c:v>43351.5</c:v>
                </c:pt>
                <c:pt idx="85">
                  <c:v>43352</c:v>
                </c:pt>
                <c:pt idx="86">
                  <c:v>43354.5</c:v>
                </c:pt>
                <c:pt idx="87">
                  <c:v>43355</c:v>
                </c:pt>
                <c:pt idx="88">
                  <c:v>43357.5</c:v>
                </c:pt>
                <c:pt idx="89">
                  <c:v>43360</c:v>
                </c:pt>
                <c:pt idx="90">
                  <c:v>43363</c:v>
                </c:pt>
                <c:pt idx="91">
                  <c:v>43366</c:v>
                </c:pt>
              </c:numCache>
            </c:numRef>
          </c:xVal>
          <c:yVal>
            <c:numRef>
              <c:f>'B (pub)'!$G$21:$G$1000</c:f>
              <c:numCache>
                <c:formatCode>General</c:formatCode>
                <c:ptCount val="980"/>
                <c:pt idx="0">
                  <c:v>-3.9682399998127948E-2</c:v>
                </c:pt>
                <c:pt idx="1">
                  <c:v>-2.3141199999372475E-2</c:v>
                </c:pt>
                <c:pt idx="2">
                  <c:v>-2.3361799998383503E-2</c:v>
                </c:pt>
                <c:pt idx="3">
                  <c:v>-2.3891400000138674E-2</c:v>
                </c:pt>
                <c:pt idx="4">
                  <c:v>-2.2111999998742249E-2</c:v>
                </c:pt>
                <c:pt idx="5">
                  <c:v>3.8279799999145325E-2</c:v>
                </c:pt>
                <c:pt idx="6">
                  <c:v>3.7440399995830376E-2</c:v>
                </c:pt>
                <c:pt idx="7">
                  <c:v>3.7819799996213987E-2</c:v>
                </c:pt>
                <c:pt idx="8">
                  <c:v>3.8193199994566385E-2</c:v>
                </c:pt>
                <c:pt idx="9">
                  <c:v>3.8825199997518212E-2</c:v>
                </c:pt>
                <c:pt idx="10">
                  <c:v>3.269860000727931E-2</c:v>
                </c:pt>
                <c:pt idx="11">
                  <c:v>3.8691800000378862E-2</c:v>
                </c:pt>
                <c:pt idx="12">
                  <c:v>4.033559999516001E-2</c:v>
                </c:pt>
                <c:pt idx="13">
                  <c:v>3.9981200003239792E-2</c:v>
                </c:pt>
                <c:pt idx="14">
                  <c:v>5.8943600000930019E-2</c:v>
                </c:pt>
                <c:pt idx="15">
                  <c:v>5.8619999996153638E-2</c:v>
                </c:pt>
                <c:pt idx="16">
                  <c:v>6.4319999997678678E-2</c:v>
                </c:pt>
                <c:pt idx="17">
                  <c:v>7.317499999771826E-2</c:v>
                </c:pt>
                <c:pt idx="18">
                  <c:v>7.88749999992433E-2</c:v>
                </c:pt>
                <c:pt idx="19">
                  <c:v>7.1971999997913372E-2</c:v>
                </c:pt>
                <c:pt idx="20">
                  <c:v>7.455140000092797E-2</c:v>
                </c:pt>
                <c:pt idx="21">
                  <c:v>0.11169539999536937</c:v>
                </c:pt>
                <c:pt idx="22">
                  <c:v>0.11117180000292137</c:v>
                </c:pt>
                <c:pt idx="23">
                  <c:v>0.13005239999620244</c:v>
                </c:pt>
                <c:pt idx="24">
                  <c:v>0.13055239999812329</c:v>
                </c:pt>
                <c:pt idx="25">
                  <c:v>0.12938979999307776</c:v>
                </c:pt>
                <c:pt idx="26">
                  <c:v>0.13326300000335323</c:v>
                </c:pt>
                <c:pt idx="27">
                  <c:v>0.14405619999888586</c:v>
                </c:pt>
                <c:pt idx="28">
                  <c:v>0.14409300000261283</c:v>
                </c:pt>
                <c:pt idx="29">
                  <c:v>3.2528800002182834E-2</c:v>
                </c:pt>
                <c:pt idx="30">
                  <c:v>-4.2243600000801962E-2</c:v>
                </c:pt>
                <c:pt idx="31">
                  <c:v>5.5801999995310325E-2</c:v>
                </c:pt>
                <c:pt idx="32">
                  <c:v>0.11157419999653939</c:v>
                </c:pt>
                <c:pt idx="33">
                  <c:v>0.13024814111849992</c:v>
                </c:pt>
                <c:pt idx="34">
                  <c:v>0.14070380000339355</c:v>
                </c:pt>
                <c:pt idx="35">
                  <c:v>0.1301545999958762</c:v>
                </c:pt>
                <c:pt idx="36">
                  <c:v>0.16441979999945033</c:v>
                </c:pt>
                <c:pt idx="37">
                  <c:v>0.21321360000729328</c:v>
                </c:pt>
                <c:pt idx="38">
                  <c:v>0.21488079999835463</c:v>
                </c:pt>
                <c:pt idx="39">
                  <c:v>0.21879139999509789</c:v>
                </c:pt>
                <c:pt idx="40">
                  <c:v>0.25778619999618968</c:v>
                </c:pt>
                <c:pt idx="41">
                  <c:v>0.26357419999840204</c:v>
                </c:pt>
                <c:pt idx="42">
                  <c:v>0.26286499999696389</c:v>
                </c:pt>
                <c:pt idx="43">
                  <c:v>0.26306499999918742</c:v>
                </c:pt>
                <c:pt idx="44">
                  <c:v>0.26326500000141095</c:v>
                </c:pt>
                <c:pt idx="45">
                  <c:v>0.26376499999605585</c:v>
                </c:pt>
                <c:pt idx="46">
                  <c:v>0.26386500000080559</c:v>
                </c:pt>
                <c:pt idx="47">
                  <c:v>0.28111180000269087</c:v>
                </c:pt>
                <c:pt idx="48">
                  <c:v>0.2769719999996596</c:v>
                </c:pt>
                <c:pt idx="49">
                  <c:v>3.7671400001272559E-2</c:v>
                </c:pt>
                <c:pt idx="50">
                  <c:v>2.7604800001427066E-2</c:v>
                </c:pt>
                <c:pt idx="51">
                  <c:v>2.1787999998196028E-2</c:v>
                </c:pt>
                <c:pt idx="52">
                  <c:v>-2.3276400002941955E-2</c:v>
                </c:pt>
                <c:pt idx="53">
                  <c:v>-1.6999999999825377E-2</c:v>
                </c:pt>
                <c:pt idx="54">
                  <c:v>-1.1888599998201244E-2</c:v>
                </c:pt>
                <c:pt idx="55">
                  <c:v>-2.4389399994106498E-2</c:v>
                </c:pt>
                <c:pt idx="56">
                  <c:v>-5.3325000000768341E-2</c:v>
                </c:pt>
                <c:pt idx="57">
                  <c:v>-3.6528999997244682E-2</c:v>
                </c:pt>
                <c:pt idx="58">
                  <c:v>-3.5406600007263478E-2</c:v>
                </c:pt>
                <c:pt idx="59">
                  <c:v>-2.5277000000642147E-2</c:v>
                </c:pt>
                <c:pt idx="60">
                  <c:v>-3.1064199996762909E-2</c:v>
                </c:pt>
                <c:pt idx="61">
                  <c:v>-3.1490800000028685E-2</c:v>
                </c:pt>
                <c:pt idx="62">
                  <c:v>-2.9623800000990741E-2</c:v>
                </c:pt>
                <c:pt idx="63">
                  <c:v>-3.3553199995367322E-2</c:v>
                </c:pt>
                <c:pt idx="64">
                  <c:v>-3.2613200004561804E-2</c:v>
                </c:pt>
                <c:pt idx="65">
                  <c:v>-3.3895599997777026E-2</c:v>
                </c:pt>
                <c:pt idx="66">
                  <c:v>-4.648060000181431E-2</c:v>
                </c:pt>
                <c:pt idx="67">
                  <c:v>-4.1556000003765803E-2</c:v>
                </c:pt>
                <c:pt idx="68">
                  <c:v>-4.3089600003440864E-2</c:v>
                </c:pt>
                <c:pt idx="69">
                  <c:v>-2.8457200001867022E-2</c:v>
                </c:pt>
                <c:pt idx="70">
                  <c:v>-3.503620000265073E-2</c:v>
                </c:pt>
                <c:pt idx="71">
                  <c:v>0.25848499999847263</c:v>
                </c:pt>
                <c:pt idx="72">
                  <c:v>0.25888499999564374</c:v>
                </c:pt>
                <c:pt idx="73">
                  <c:v>0.25998499999695923</c:v>
                </c:pt>
                <c:pt idx="74">
                  <c:v>0.12964360000478337</c:v>
                </c:pt>
                <c:pt idx="75">
                  <c:v>6.3604200004192535E-2</c:v>
                </c:pt>
                <c:pt idx="76">
                  <c:v>5.9983599996485282E-2</c:v>
                </c:pt>
                <c:pt idx="77">
                  <c:v>6.0880600001837593E-2</c:v>
                </c:pt>
                <c:pt idx="78">
                  <c:v>6.0960000002523884E-2</c:v>
                </c:pt>
                <c:pt idx="79">
                  <c:v>6.1156999996455852E-2</c:v>
                </c:pt>
                <c:pt idx="80">
                  <c:v>0.10932760000287089</c:v>
                </c:pt>
                <c:pt idx="81">
                  <c:v>0.10780399999930523</c:v>
                </c:pt>
                <c:pt idx="82">
                  <c:v>0.10690099999919767</c:v>
                </c:pt>
                <c:pt idx="83">
                  <c:v>0.10684780000156024</c:v>
                </c:pt>
                <c:pt idx="84">
                  <c:v>0.10781819999829168</c:v>
                </c:pt>
                <c:pt idx="85">
                  <c:v>0.10919760000251699</c:v>
                </c:pt>
                <c:pt idx="86">
                  <c:v>0.10779460000048857</c:v>
                </c:pt>
                <c:pt idx="87">
                  <c:v>0.10747400000400376</c:v>
                </c:pt>
                <c:pt idx="88">
                  <c:v>0.10747100000298815</c:v>
                </c:pt>
                <c:pt idx="89">
                  <c:v>0.11236799999460345</c:v>
                </c:pt>
                <c:pt idx="90">
                  <c:v>0.11014440000144532</c:v>
                </c:pt>
                <c:pt idx="91">
                  <c:v>0.11142079999990528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8C-45CB-AC52-75DC128D8BEA}"/>
            </c:ext>
          </c:extLst>
        </c:ser>
        <c:ser>
          <c:idx val="8"/>
          <c:order val="1"/>
          <c:tx>
            <c:strRef>
              <c:f>'B (pub)'!$X$1</c:f>
              <c:strCache>
                <c:ptCount val="1"/>
                <c:pt idx="0">
                  <c:v>Qian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(pub)'!$W$2:$W$76</c:f>
              <c:numCache>
                <c:formatCode>General</c:formatCode>
                <c:ptCount val="75"/>
                <c:pt idx="0">
                  <c:v>-12000</c:v>
                </c:pt>
                <c:pt idx="1">
                  <c:v>-10000</c:v>
                </c:pt>
                <c:pt idx="2">
                  <c:v>-8000</c:v>
                </c:pt>
                <c:pt idx="3">
                  <c:v>-6000</c:v>
                </c:pt>
                <c:pt idx="4">
                  <c:v>-4000</c:v>
                </c:pt>
                <c:pt idx="5">
                  <c:v>-2000</c:v>
                </c:pt>
                <c:pt idx="6">
                  <c:v>0</c:v>
                </c:pt>
                <c:pt idx="7">
                  <c:v>2000</c:v>
                </c:pt>
                <c:pt idx="8">
                  <c:v>4000</c:v>
                </c:pt>
                <c:pt idx="9">
                  <c:v>6000</c:v>
                </c:pt>
                <c:pt idx="10">
                  <c:v>8000</c:v>
                </c:pt>
                <c:pt idx="11">
                  <c:v>10000</c:v>
                </c:pt>
                <c:pt idx="12">
                  <c:v>12000</c:v>
                </c:pt>
                <c:pt idx="13">
                  <c:v>14000</c:v>
                </c:pt>
                <c:pt idx="14">
                  <c:v>16000</c:v>
                </c:pt>
                <c:pt idx="15">
                  <c:v>18000</c:v>
                </c:pt>
                <c:pt idx="16">
                  <c:v>20000</c:v>
                </c:pt>
                <c:pt idx="17">
                  <c:v>22000</c:v>
                </c:pt>
                <c:pt idx="18">
                  <c:v>24000</c:v>
                </c:pt>
                <c:pt idx="19">
                  <c:v>26000</c:v>
                </c:pt>
                <c:pt idx="20">
                  <c:v>28000</c:v>
                </c:pt>
                <c:pt idx="21">
                  <c:v>30000</c:v>
                </c:pt>
                <c:pt idx="22">
                  <c:v>32000</c:v>
                </c:pt>
                <c:pt idx="23">
                  <c:v>34000</c:v>
                </c:pt>
                <c:pt idx="24">
                  <c:v>36000</c:v>
                </c:pt>
                <c:pt idx="25">
                  <c:v>38000</c:v>
                </c:pt>
                <c:pt idx="26">
                  <c:v>40000</c:v>
                </c:pt>
                <c:pt idx="27">
                  <c:v>42000</c:v>
                </c:pt>
                <c:pt idx="28">
                  <c:v>44000</c:v>
                </c:pt>
                <c:pt idx="29">
                  <c:v>46000</c:v>
                </c:pt>
                <c:pt idx="30">
                  <c:v>48000</c:v>
                </c:pt>
                <c:pt idx="31">
                  <c:v>50000</c:v>
                </c:pt>
                <c:pt idx="32">
                  <c:v>52000</c:v>
                </c:pt>
                <c:pt idx="33">
                  <c:v>54000</c:v>
                </c:pt>
              </c:numCache>
            </c:numRef>
          </c:xVal>
          <c:yVal>
            <c:numRef>
              <c:f>'B (pub)'!$X$2:$X$76</c:f>
              <c:numCache>
                <c:formatCode>General</c:formatCode>
                <c:ptCount val="75"/>
                <c:pt idx="0">
                  <c:v>7.8169451223190467E-2</c:v>
                </c:pt>
                <c:pt idx="1">
                  <c:v>5.0947557735285157E-2</c:v>
                </c:pt>
                <c:pt idx="2">
                  <c:v>2.7181271599912463E-2</c:v>
                </c:pt>
                <c:pt idx="3">
                  <c:v>7.4036509962721389E-3</c:v>
                </c:pt>
                <c:pt idx="4">
                  <c:v>-8.1262153687424229E-3</c:v>
                </c:pt>
                <c:pt idx="5">
                  <c:v>-1.9452628996810644E-2</c:v>
                </c:pt>
                <c:pt idx="6">
                  <c:v>-2.6918250955156212E-2</c:v>
                </c:pt>
                <c:pt idx="7">
                  <c:v>-3.1125191107303399E-2</c:v>
                </c:pt>
                <c:pt idx="8">
                  <c:v>-3.2866635717728195E-2</c:v>
                </c:pt>
                <c:pt idx="9">
                  <c:v>-3.3036777436159626E-2</c:v>
                </c:pt>
                <c:pt idx="10">
                  <c:v>-3.252927553371069E-2</c:v>
                </c:pt>
                <c:pt idx="11">
                  <c:v>-3.2135776706649993E-2</c:v>
                </c:pt>
                <c:pt idx="12">
                  <c:v>-3.2456019885884244E-2</c:v>
                </c:pt>
                <c:pt idx="13">
                  <c:v>-3.382973307211392E-2</c:v>
                </c:pt>
                <c:pt idx="14">
                  <c:v>-3.6298055630032008E-2</c:v>
                </c:pt>
                <c:pt idx="15">
                  <c:v>-3.9598866720762141E-2</c:v>
                </c:pt>
                <c:pt idx="16">
                  <c:v>-4.3196550350914499E-2</c:v>
                </c:pt>
                <c:pt idx="17">
                  <c:v>-4.6342817077516495E-2</c:v>
                </c:pt>
                <c:pt idx="18">
                  <c:v>-4.8161675779328748E-2</c:v>
                </c:pt>
                <c:pt idx="19">
                  <c:v>-4.7748906551895821E-2</c:v>
                </c:pt>
                <c:pt idx="20">
                  <c:v>-4.4274739113157935E-2</c:v>
                </c:pt>
                <c:pt idx="21">
                  <c:v>-3.7078077105710004E-2</c:v>
                </c:pt>
                <c:pt idx="22">
                  <c:v>-2.5741568684829429E-2</c:v>
                </c:pt>
                <c:pt idx="23">
                  <c:v>-1.0138998775364113E-2</c:v>
                </c:pt>
                <c:pt idx="24">
                  <c:v>9.5503786152792494E-3</c:v>
                </c:pt>
                <c:pt idx="25">
                  <c:v>3.2862195529320883E-2</c:v>
                </c:pt>
                <c:pt idx="26">
                  <c:v>5.9099701215361733E-2</c:v>
                </c:pt>
                <c:pt idx="27">
                  <c:v>8.7412881439859064E-2</c:v>
                </c:pt>
                <c:pt idx="28">
                  <c:v>0.11689498158490003</c:v>
                </c:pt>
                <c:pt idx="29">
                  <c:v>0.14668547288239991</c:v>
                </c:pt>
                <c:pt idx="30">
                  <c:v>0.17606776948652517</c:v>
                </c:pt>
                <c:pt idx="31">
                  <c:v>0.20455060015305065</c:v>
                </c:pt>
                <c:pt idx="32">
                  <c:v>0.23192379439030744</c:v>
                </c:pt>
                <c:pt idx="33">
                  <c:v>0.25828214830297297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8C-45CB-AC52-75DC128D8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80432"/>
        <c:axId val="1"/>
      </c:scatterChart>
      <c:valAx>
        <c:axId val="603980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804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9787826256465952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7564834920032E-2"/>
          <c:y val="0.129973474801061"/>
          <c:w val="0.87665839264702361"/>
          <c:h val="0.702917771883289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 (errors) (3)'!$H$20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(3)'!$H$21:$H$974</c:f>
              <c:numCache>
                <c:formatCode>General</c:formatCode>
                <c:ptCount val="954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CA-4BEB-93F1-995C04431932}"/>
            </c:ext>
          </c:extLst>
        </c:ser>
        <c:ser>
          <c:idx val="1"/>
          <c:order val="1"/>
          <c:tx>
            <c:strRef>
              <c:f>'C (errors) (3)'!$I$20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(3)'!$D$21:$D$974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plus>
            <c:minus>
              <c:numRef>
                <c:f>'C (errors) (3)'!$D$21:$D$974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(3)'!$I$21:$I$974</c:f>
              <c:numCache>
                <c:formatCode>General</c:formatCode>
                <c:ptCount val="954"/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6.4643600002455059E-2</c:v>
                </c:pt>
                <c:pt idx="40">
                  <c:v>6.4220000000204891E-2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CA-4BEB-93F1-995C04431932}"/>
            </c:ext>
          </c:extLst>
        </c:ser>
        <c:ser>
          <c:idx val="3"/>
          <c:order val="2"/>
          <c:tx>
            <c:strRef>
              <c:f>'C (errors)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(3)'!$D$21:$D$44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'C (errors) (3)'!$D$21:$D$44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(3)'!$J$21:$J$974</c:f>
              <c:numCache>
                <c:formatCode>General</c:formatCode>
                <c:ptCount val="954"/>
                <c:pt idx="4">
                  <c:v>-1.6999999999825377E-2</c:v>
                </c:pt>
                <c:pt idx="6">
                  <c:v>-3.9682399998127948E-2</c:v>
                </c:pt>
                <c:pt idx="9">
                  <c:v>-3.6528999997244682E-2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89">
                  <c:v>0.26286499999696389</c:v>
                </c:pt>
                <c:pt idx="90">
                  <c:v>0.26306499999918742</c:v>
                </c:pt>
                <c:pt idx="91">
                  <c:v>0.26326500000141095</c:v>
                </c:pt>
                <c:pt idx="92">
                  <c:v>0.26376499999605585</c:v>
                </c:pt>
                <c:pt idx="93">
                  <c:v>0.26386500000080559</c:v>
                </c:pt>
                <c:pt idx="94">
                  <c:v>0.28111180000269087</c:v>
                </c:pt>
                <c:pt idx="95">
                  <c:v>0.2769719999996596</c:v>
                </c:pt>
                <c:pt idx="101">
                  <c:v>0.33013339999888558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CA-4BEB-93F1-995C04431932}"/>
            </c:ext>
          </c:extLst>
        </c:ser>
        <c:ser>
          <c:idx val="4"/>
          <c:order val="3"/>
          <c:tx>
            <c:strRef>
              <c:f>'C (errors)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(3)'!$K$21:$K$974</c:f>
              <c:numCache>
                <c:formatCode>General</c:formatCode>
                <c:ptCount val="954"/>
                <c:pt idx="41">
                  <c:v>6.4319999997678678E-2</c:v>
                </c:pt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0.12802599999849917</c:v>
                </c:pt>
                <c:pt idx="67">
                  <c:v>0.13005239999620244</c:v>
                </c:pt>
                <c:pt idx="68">
                  <c:v>0.13055239999812329</c:v>
                </c:pt>
                <c:pt idx="69">
                  <c:v>0.1301545999958762</c:v>
                </c:pt>
                <c:pt idx="70">
                  <c:v>0.1284897999939858</c:v>
                </c:pt>
                <c:pt idx="71">
                  <c:v>0.12918979999813018</c:v>
                </c:pt>
                <c:pt idx="72">
                  <c:v>0.13038979999691946</c:v>
                </c:pt>
                <c:pt idx="73">
                  <c:v>0.13024814111849992</c:v>
                </c:pt>
                <c:pt idx="74">
                  <c:v>0.12584360000619199</c:v>
                </c:pt>
                <c:pt idx="75">
                  <c:v>0.13064360000134911</c:v>
                </c:pt>
                <c:pt idx="76">
                  <c:v>0.13234360000205925</c:v>
                </c:pt>
                <c:pt idx="77">
                  <c:v>0.13326300000335323</c:v>
                </c:pt>
                <c:pt idx="78">
                  <c:v>0.14405619999888586</c:v>
                </c:pt>
                <c:pt idx="79">
                  <c:v>0.14409300000261283</c:v>
                </c:pt>
                <c:pt idx="80">
                  <c:v>0.14070380000339355</c:v>
                </c:pt>
                <c:pt idx="81">
                  <c:v>0.16441979999945033</c:v>
                </c:pt>
                <c:pt idx="82">
                  <c:v>0.21321360000729328</c:v>
                </c:pt>
                <c:pt idx="83">
                  <c:v>0.21488079999835463</c:v>
                </c:pt>
                <c:pt idx="84">
                  <c:v>0.21879139999509789</c:v>
                </c:pt>
                <c:pt idx="85">
                  <c:v>0.25778619999618968</c:v>
                </c:pt>
                <c:pt idx="86">
                  <c:v>0.25848499999847263</c:v>
                </c:pt>
                <c:pt idx="87">
                  <c:v>0.25888499999564374</c:v>
                </c:pt>
                <c:pt idx="88">
                  <c:v>0.25998499999695923</c:v>
                </c:pt>
                <c:pt idx="96">
                  <c:v>0.26357419999840204</c:v>
                </c:pt>
                <c:pt idx="97">
                  <c:v>0.2866989999965881</c:v>
                </c:pt>
                <c:pt idx="98">
                  <c:v>0.3264361999972607</c:v>
                </c:pt>
                <c:pt idx="99">
                  <c:v>0.31201899999723537</c:v>
                </c:pt>
                <c:pt idx="100">
                  <c:v>0.32971640000323532</c:v>
                </c:pt>
                <c:pt idx="102">
                  <c:v>0.34384899999713525</c:v>
                </c:pt>
                <c:pt idx="103">
                  <c:v>0.34330700000282377</c:v>
                </c:pt>
                <c:pt idx="104">
                  <c:v>0.34969039999850793</c:v>
                </c:pt>
                <c:pt idx="105">
                  <c:v>0.35164059999806341</c:v>
                </c:pt>
                <c:pt idx="106">
                  <c:v>0.35068360000150278</c:v>
                </c:pt>
                <c:pt idx="107">
                  <c:v>0.35228700000152458</c:v>
                </c:pt>
                <c:pt idx="108">
                  <c:v>0.46170359999814536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CA-4BEB-93F1-995C04431932}"/>
            </c:ext>
          </c:extLst>
        </c:ser>
        <c:ser>
          <c:idx val="2"/>
          <c:order val="4"/>
          <c:tx>
            <c:strRef>
              <c:f>'C (errors) (3)'!$L$20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CA-4BEB-93F1-995C04431932}"/>
            </c:ext>
          </c:extLst>
        </c:ser>
        <c:ser>
          <c:idx val="7"/>
          <c:order val="5"/>
          <c:tx>
            <c:strRef>
              <c:f>'C (errors)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(3)'!$O$21:$O$974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CA-4BEB-93F1-995C04431932}"/>
            </c:ext>
          </c:extLst>
        </c:ser>
        <c:ser>
          <c:idx val="10"/>
          <c:order val="6"/>
          <c:tx>
            <c:strRef>
              <c:f>'C (errors) (3)'!$BD$1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 (3)'!$BC$2:$BC$166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 (3)'!$BD$2:$BD$166</c:f>
              <c:numCache>
                <c:formatCode>General</c:formatCode>
                <c:ptCount val="165"/>
                <c:pt idx="0">
                  <c:v>0.11581222264943744</c:v>
                </c:pt>
                <c:pt idx="1">
                  <c:v>0.11110758370750903</c:v>
                </c:pt>
                <c:pt idx="2">
                  <c:v>0.1064775786114578</c:v>
                </c:pt>
                <c:pt idx="3">
                  <c:v>0.1019222154100374</c:v>
                </c:pt>
                <c:pt idx="4">
                  <c:v>9.7441499096644846E-2</c:v>
                </c:pt>
                <c:pt idx="5">
                  <c:v>9.3035431096874205E-2</c:v>
                </c:pt>
                <c:pt idx="6">
                  <c:v>8.8704008771843035E-2</c:v>
                </c:pt>
                <c:pt idx="7">
                  <c:v>8.4447224940404575E-2</c:v>
                </c:pt>
                <c:pt idx="8">
                  <c:v>8.0265067423239578E-2</c:v>
                </c:pt>
                <c:pt idx="9">
                  <c:v>7.6157518611685515E-2</c:v>
                </c:pt>
                <c:pt idx="10">
                  <c:v>7.2124555063994955E-2</c:v>
                </c:pt>
                <c:pt idx="11">
                  <c:v>6.8166147131532351E-2</c:v>
                </c:pt>
                <c:pt idx="12">
                  <c:v>6.4282258617204491E-2</c:v>
                </c:pt>
                <c:pt idx="13">
                  <c:v>6.0472846468193946E-2</c:v>
                </c:pt>
                <c:pt idx="14">
                  <c:v>5.6737860504806198E-2</c:v>
                </c:pt>
                <c:pt idx="15">
                  <c:v>5.3077243186972586E-2</c:v>
                </c:pt>
                <c:pt idx="16">
                  <c:v>4.9490929419654037E-2</c:v>
                </c:pt>
                <c:pt idx="17">
                  <c:v>4.597884639808103E-2</c:v>
                </c:pt>
                <c:pt idx="18">
                  <c:v>4.254091349343754E-2</c:v>
                </c:pt>
                <c:pt idx="19">
                  <c:v>3.9177042179250145E-2</c:v>
                </c:pt>
                <c:pt idx="20">
                  <c:v>3.5887135998390871E-2</c:v>
                </c:pt>
                <c:pt idx="21">
                  <c:v>3.2671090570228808E-2</c:v>
                </c:pt>
                <c:pt idx="22">
                  <c:v>2.9528793637093542E-2</c:v>
                </c:pt>
                <c:pt idx="23">
                  <c:v>2.6460125148825765E-2</c:v>
                </c:pt>
                <c:pt idx="24">
                  <c:v>2.3464957383804788E-2</c:v>
                </c:pt>
                <c:pt idx="25">
                  <c:v>2.0543155104454675E-2</c:v>
                </c:pt>
                <c:pt idx="26">
                  <c:v>1.7694575744846577E-2</c:v>
                </c:pt>
                <c:pt idx="27">
                  <c:v>1.491906962763638E-2</c:v>
                </c:pt>
                <c:pt idx="28">
                  <c:v>1.2216480207209265E-2</c:v>
                </c:pt>
                <c:pt idx="29">
                  <c:v>9.5866443355532363E-3</c:v>
                </c:pt>
                <c:pt idx="30">
                  <c:v>7.0293925470487906E-3</c:v>
                </c:pt>
                <c:pt idx="31">
                  <c:v>4.5445493580599794E-3</c:v>
                </c:pt>
                <c:pt idx="32">
                  <c:v>2.1319335769284242E-3</c:v>
                </c:pt>
                <c:pt idx="33">
                  <c:v>-2.0864138026020773E-4</c:v>
                </c:pt>
                <c:pt idx="34">
                  <c:v>-2.4773671729725055E-3</c:v>
                </c:pt>
                <c:pt idx="35">
                  <c:v>-4.674440223573717E-3</c:v>
                </c:pt>
                <c:pt idx="36">
                  <c:v>-6.8000614138060411E-3</c:v>
                </c:pt>
                <c:pt idx="37">
                  <c:v>-8.8544357955246539E-3</c:v>
                </c:pt>
                <c:pt idx="38">
                  <c:v>-1.0837772320790161E-2</c:v>
                </c:pt>
                <c:pt idx="39">
                  <c:v>-1.2750283596320994E-2</c:v>
                </c:pt>
                <c:pt idx="40">
                  <c:v>-1.4592185667142904E-2</c:v>
                </c:pt>
                <c:pt idx="41">
                  <c:v>-1.6363697834018288E-2</c:v>
                </c:pt>
                <c:pt idx="42">
                  <c:v>-1.8065042508910424E-2</c:v>
                </c:pt>
                <c:pt idx="43">
                  <c:v>-1.9696445112319966E-2</c:v>
                </c:pt>
                <c:pt idx="44">
                  <c:v>-2.1258134015823653E-2</c:v>
                </c:pt>
                <c:pt idx="45">
                  <c:v>-2.2750340532559643E-2</c:v>
                </c:pt>
                <c:pt idx="46">
                  <c:v>-2.417329895772264E-2</c:v>
                </c:pt>
                <c:pt idx="47">
                  <c:v>-2.552724666037854E-2</c:v>
                </c:pt>
                <c:pt idx="48">
                  <c:v>-2.6812424227072994E-2</c:v>
                </c:pt>
                <c:pt idx="49">
                  <c:v>-2.8029075656810988E-2</c:v>
                </c:pt>
                <c:pt idx="50">
                  <c:v>-2.9177448606024142E-2</c:v>
                </c:pt>
                <c:pt idx="51">
                  <c:v>-3.0257794681151591E-2</c:v>
                </c:pt>
                <c:pt idx="52">
                  <c:v>-3.1270369775430906E-2</c:v>
                </c:pt>
                <c:pt idx="53">
                  <c:v>-3.2215434445477115E-2</c:v>
                </c:pt>
                <c:pt idx="54">
                  <c:v>-3.3093254322223119E-2</c:v>
                </c:pt>
                <c:pt idx="55">
                  <c:v>-3.3904100549844475E-2</c:v>
                </c:pt>
                <c:pt idx="56">
                  <c:v>-3.4648250245428114E-2</c:v>
                </c:pt>
                <c:pt idx="57">
                  <c:v>-3.5325986971400603E-2</c:v>
                </c:pt>
                <c:pt idx="58">
                  <c:v>-3.5937601212160539E-2</c:v>
                </c:pt>
                <c:pt idx="59">
                  <c:v>-3.6483390845990608E-2</c:v>
                </c:pt>
                <c:pt idx="60">
                  <c:v>-3.6963661603234658E-2</c:v>
                </c:pt>
                <c:pt idx="61">
                  <c:v>-3.7378727501937825E-2</c:v>
                </c:pt>
                <c:pt idx="62">
                  <c:v>-3.7728911252748368E-2</c:v>
                </c:pt>
                <c:pt idx="63">
                  <c:v>-3.8014544625908281E-2</c:v>
                </c:pt>
                <c:pt idx="64">
                  <c:v>-3.8235968774686262E-2</c:v>
                </c:pt>
                <c:pt idx="65">
                  <c:v>-3.8393534511681135E-2</c:v>
                </c:pt>
                <c:pt idx="66">
                  <c:v>-3.8487602537098216E-2</c:v>
                </c:pt>
                <c:pt idx="67">
                  <c:v>-3.8518543621428092E-2</c:v>
                </c:pt>
                <c:pt idx="68">
                  <c:v>-3.8486738748941471E-2</c:v>
                </c:pt>
                <c:pt idx="69">
                  <c:v>-3.8392579233091362E-2</c:v>
                </c:pt>
                <c:pt idx="70">
                  <c:v>-3.8236466820230547E-2</c:v>
                </c:pt>
                <c:pt idx="71">
                  <c:v>-3.8018813803975086E-2</c:v>
                </c:pt>
                <c:pt idx="72">
                  <c:v>-3.7740043178927658E-2</c:v>
                </c:pt>
                <c:pt idx="73">
                  <c:v>-3.740058886916009E-2</c:v>
                </c:pt>
                <c:pt idx="74">
                  <c:v>-3.700089607353909E-2</c:v>
                </c:pt>
                <c:pt idx="75">
                  <c:v>-3.6541421776299071E-2</c:v>
                </c:pt>
                <c:pt idx="76">
                  <c:v>-3.6022635476668556E-2</c:v>
                </c:pt>
                <c:pt idx="77">
                  <c:v>-3.5445020195134014E-2</c:v>
                </c:pt>
                <c:pt idx="78">
                  <c:v>-3.4809073815151394E-2</c:v>
                </c:pt>
                <c:pt idx="79">
                  <c:v>-3.4115310816561863E-2</c:v>
                </c:pt>
                <c:pt idx="80">
                  <c:v>-3.3364264449122792E-2</c:v>
                </c:pt>
                <c:pt idx="81">
                  <c:v>-3.2556489379456342E-2</c:v>
                </c:pt>
                <c:pt idx="82">
                  <c:v>-3.1692564819967781E-2</c:v>
                </c:pt>
                <c:pt idx="83">
                  <c:v>-3.0773098110897349E-2</c:v>
                </c:pt>
                <c:pt idx="84">
                  <c:v>-2.9798728673064163E-2</c:v>
                </c:pt>
                <c:pt idx="85">
                  <c:v>-2.8770132174706003E-2</c:v>
                </c:pt>
                <c:pt idx="86">
                  <c:v>-2.7688024656053873E-2</c:v>
                </c:pt>
                <c:pt idx="87">
                  <c:v>-2.6553166224040387E-2</c:v>
                </c:pt>
                <c:pt idx="88">
                  <c:v>-2.5366363760267713E-2</c:v>
                </c:pt>
                <c:pt idx="89">
                  <c:v>-2.4128471870964723E-2</c:v>
                </c:pt>
                <c:pt idx="90">
                  <c:v>-2.2840391040924522E-2</c:v>
                </c:pt>
                <c:pt idx="91">
                  <c:v>-2.1503061627638639E-2</c:v>
                </c:pt>
                <c:pt idx="92">
                  <c:v>-2.0117451941985047E-2</c:v>
                </c:pt>
                <c:pt idx="93">
                  <c:v>-1.8684538206124042E-2</c:v>
                </c:pt>
                <c:pt idx="94">
                  <c:v>-1.7205273661735319E-2</c:v>
                </c:pt>
                <c:pt idx="95">
                  <c:v>-1.5680543535589349E-2</c:v>
                </c:pt>
                <c:pt idx="96">
                  <c:v>-1.411110198170884E-2</c:v>
                </c:pt>
                <c:pt idx="97">
                  <c:v>-1.2497486556759162E-2</c:v>
                </c:pt>
                <c:pt idx="98">
                  <c:v>-1.083990532127399E-2</c:v>
                </c:pt>
                <c:pt idx="99">
                  <c:v>-9.1380914018434484E-3</c:v>
                </c:pt>
                <c:pt idx="100">
                  <c:v>-7.3911199482705192E-3</c:v>
                </c:pt>
                <c:pt idx="101">
                  <c:v>-5.597183071337053E-3</c:v>
                </c:pt>
                <c:pt idx="102">
                  <c:v>-3.7533197932946849E-3</c:v>
                </c:pt>
                <c:pt idx="103">
                  <c:v>-1.8551005605282611E-3</c:v>
                </c:pt>
                <c:pt idx="104">
                  <c:v>1.037302624534997E-4</c:v>
                </c:pt>
                <c:pt idx="105">
                  <c:v>2.1316450416462018E-3</c:v>
                </c:pt>
                <c:pt idx="106">
                  <c:v>4.2397406378878177E-3</c:v>
                </c:pt>
                <c:pt idx="107">
                  <c:v>6.4421385480473159E-3</c:v>
                </c:pt>
                <c:pt idx="108">
                  <c:v>8.7563429167722834E-3</c:v>
                </c:pt>
                <c:pt idx="109">
                  <c:v>1.1203512098958951E-2</c:v>
                </c:pt>
                <c:pt idx="110">
                  <c:v>1.3808591191743672E-2</c:v>
                </c:pt>
                <c:pt idx="111">
                  <c:v>1.6600248409576815E-2</c:v>
                </c:pt>
                <c:pt idx="112">
                  <c:v>1.9610559872951058E-2</c:v>
                </c:pt>
                <c:pt idx="113">
                  <c:v>2.2874397769645297E-2</c:v>
                </c:pt>
                <c:pt idx="114">
                  <c:v>2.6428497621964836E-2</c:v>
                </c:pt>
                <c:pt idx="115">
                  <c:v>3.0310211675328658E-2</c:v>
                </c:pt>
                <c:pt idx="116">
                  <c:v>3.4555995010410262E-2</c:v>
                </c:pt>
                <c:pt idx="117">
                  <c:v>3.9199713981271922E-2</c:v>
                </c:pt>
                <c:pt idx="118">
                  <c:v>4.4270905750274564E-2</c:v>
                </c:pt>
                <c:pt idx="119">
                  <c:v>4.9793144642082829E-2</c:v>
                </c:pt>
                <c:pt idx="120">
                  <c:v>5.5782678222249027E-2</c:v>
                </c:pt>
                <c:pt idx="121">
                  <c:v>6.2247478950716958E-2</c:v>
                </c:pt>
                <c:pt idx="122">
                  <c:v>6.9186816353365474E-2</c:v>
                </c:pt>
                <c:pt idx="123">
                  <c:v>7.6591395697401754E-2</c:v>
                </c:pt>
                <c:pt idx="124">
                  <c:v>8.444404232306052E-2</c:v>
                </c:pt>
                <c:pt idx="125">
                  <c:v>9.2720848176684509E-2</c:v>
                </c:pt>
                <c:pt idx="126">
                  <c:v>0.10139264966415354</c:v>
                </c:pt>
                <c:pt idx="127">
                  <c:v>0.11042668083498201</c:v>
                </c:pt>
                <c:pt idx="128">
                  <c:v>0.11978824501933283</c:v>
                </c:pt>
                <c:pt idx="129">
                  <c:v>0.12944226822226293</c:v>
                </c:pt>
                <c:pt idx="130">
                  <c:v>0.13935463213183097</c:v>
                </c:pt>
                <c:pt idx="131">
                  <c:v>0.14949322542064375</c:v>
                </c:pt>
                <c:pt idx="132">
                  <c:v>0.15982869165275115</c:v>
                </c:pt>
                <c:pt idx="133">
                  <c:v>0.17033488511095934</c:v>
                </c:pt>
                <c:pt idx="134">
                  <c:v>0.1809890693534334</c:v>
                </c:pt>
                <c:pt idx="135">
                  <c:v>0.19177190677367939</c:v>
                </c:pt>
                <c:pt idx="136">
                  <c:v>0.20266729207278161</c:v>
                </c:pt>
                <c:pt idx="137">
                  <c:v>0.21366208049178587</c:v>
                </c:pt>
                <c:pt idx="138">
                  <c:v>0.22474575527830498</c:v>
                </c:pt>
                <c:pt idx="139">
                  <c:v>0.23591007032704547</c:v>
                </c:pt>
                <c:pt idx="140">
                  <c:v>0.24714869490910316</c:v>
                </c:pt>
                <c:pt idx="141">
                  <c:v>0.25845687901092279</c:v>
                </c:pt>
                <c:pt idx="142">
                  <c:v>0.26983115066667196</c:v>
                </c:pt>
                <c:pt idx="143">
                  <c:v>0.28126905102906535</c:v>
                </c:pt>
                <c:pt idx="144">
                  <c:v>0.29276890876444889</c:v>
                </c:pt>
                <c:pt idx="145">
                  <c:v>0.30432965250796551</c:v>
                </c:pt>
                <c:pt idx="146">
                  <c:v>0.31595065833574182</c:v>
                </c:pt>
                <c:pt idx="147">
                  <c:v>0.32763162825335723</c:v>
                </c:pt>
                <c:pt idx="148">
                  <c:v>0.33937249533467645</c:v>
                </c:pt>
                <c:pt idx="149">
                  <c:v>0.35117335118055926</c:v>
                </c:pt>
                <c:pt idx="150">
                  <c:v>0.3630343916522904</c:v>
                </c:pt>
                <c:pt idx="151">
                  <c:v>0.3749558772577497</c:v>
                </c:pt>
                <c:pt idx="152">
                  <c:v>0.38693810505045251</c:v>
                </c:pt>
                <c:pt idx="153">
                  <c:v>0.39898138939009786</c:v>
                </c:pt>
                <c:pt idx="154">
                  <c:v>0.41108604937561316</c:v>
                </c:pt>
                <c:pt idx="155">
                  <c:v>0.42325240117977875</c:v>
                </c:pt>
                <c:pt idx="156">
                  <c:v>0.43548075388014296</c:v>
                </c:pt>
                <c:pt idx="157">
                  <c:v>0.44777140769243351</c:v>
                </c:pt>
                <c:pt idx="158">
                  <c:v>0.46012465377234829</c:v>
                </c:pt>
                <c:pt idx="159">
                  <c:v>0.47254077496400509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9CA-4BEB-93F1-995C0443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44432"/>
        <c:axId val="1"/>
      </c:scatterChart>
      <c:valAx>
        <c:axId val="6039444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328968162799282"/>
              <c:y val="0.92042440318302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312997347480109E-3"/>
              <c:y val="0.40053050397877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444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16724799320508"/>
          <c:y val="0.93103448275862066"/>
          <c:w val="0.80636646546502644"/>
          <c:h val="0.984084880636604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8799414348462663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62957540263545E-2"/>
          <c:y val="0.14457831325301204"/>
          <c:w val="0.87262079062957543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 (errors) (3)'!$H$20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(3)'!$H$21:$H$974</c:f>
              <c:numCache>
                <c:formatCode>General</c:formatCode>
                <c:ptCount val="954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C1-4E4F-8F70-0332DF2EDA49}"/>
            </c:ext>
          </c:extLst>
        </c:ser>
        <c:ser>
          <c:idx val="1"/>
          <c:order val="1"/>
          <c:tx>
            <c:strRef>
              <c:f>'C (errors) (3)'!$I$20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(3)'!$D$21:$D$974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plus>
            <c:minus>
              <c:numRef>
                <c:f>'C (errors) (3)'!$D$21:$D$974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(3)'!$I$21:$I$974</c:f>
              <c:numCache>
                <c:formatCode>General</c:formatCode>
                <c:ptCount val="954"/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6.4643600002455059E-2</c:v>
                </c:pt>
                <c:pt idx="40">
                  <c:v>6.4220000000204891E-2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C1-4E4F-8F70-0332DF2EDA49}"/>
            </c:ext>
          </c:extLst>
        </c:ser>
        <c:ser>
          <c:idx val="3"/>
          <c:order val="2"/>
          <c:tx>
            <c:strRef>
              <c:f>'C (errors)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(3)'!$D$21:$D$44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'C (errors) (3)'!$D$21:$D$44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(3)'!$J$21:$J$974</c:f>
              <c:numCache>
                <c:formatCode>General</c:formatCode>
                <c:ptCount val="954"/>
                <c:pt idx="4">
                  <c:v>-1.6999999999825377E-2</c:v>
                </c:pt>
                <c:pt idx="6">
                  <c:v>-3.9682399998127948E-2</c:v>
                </c:pt>
                <c:pt idx="9">
                  <c:v>-3.6528999997244682E-2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89">
                  <c:v>0.26286499999696389</c:v>
                </c:pt>
                <c:pt idx="90">
                  <c:v>0.26306499999918742</c:v>
                </c:pt>
                <c:pt idx="91">
                  <c:v>0.26326500000141095</c:v>
                </c:pt>
                <c:pt idx="92">
                  <c:v>0.26376499999605585</c:v>
                </c:pt>
                <c:pt idx="93">
                  <c:v>0.26386500000080559</c:v>
                </c:pt>
                <c:pt idx="94">
                  <c:v>0.28111180000269087</c:v>
                </c:pt>
                <c:pt idx="95">
                  <c:v>0.2769719999996596</c:v>
                </c:pt>
                <c:pt idx="101">
                  <c:v>0.33013339999888558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C1-4E4F-8F70-0332DF2EDA49}"/>
            </c:ext>
          </c:extLst>
        </c:ser>
        <c:ser>
          <c:idx val="4"/>
          <c:order val="3"/>
          <c:tx>
            <c:strRef>
              <c:f>'C (errors)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(3)'!$K$21:$K$974</c:f>
              <c:numCache>
                <c:formatCode>General</c:formatCode>
                <c:ptCount val="954"/>
                <c:pt idx="41">
                  <c:v>6.4319999997678678E-2</c:v>
                </c:pt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0.12802599999849917</c:v>
                </c:pt>
                <c:pt idx="67">
                  <c:v>0.13005239999620244</c:v>
                </c:pt>
                <c:pt idx="68">
                  <c:v>0.13055239999812329</c:v>
                </c:pt>
                <c:pt idx="69">
                  <c:v>0.1301545999958762</c:v>
                </c:pt>
                <c:pt idx="70">
                  <c:v>0.1284897999939858</c:v>
                </c:pt>
                <c:pt idx="71">
                  <c:v>0.12918979999813018</c:v>
                </c:pt>
                <c:pt idx="72">
                  <c:v>0.13038979999691946</c:v>
                </c:pt>
                <c:pt idx="73">
                  <c:v>0.13024814111849992</c:v>
                </c:pt>
                <c:pt idx="74">
                  <c:v>0.12584360000619199</c:v>
                </c:pt>
                <c:pt idx="75">
                  <c:v>0.13064360000134911</c:v>
                </c:pt>
                <c:pt idx="76">
                  <c:v>0.13234360000205925</c:v>
                </c:pt>
                <c:pt idx="77">
                  <c:v>0.13326300000335323</c:v>
                </c:pt>
                <c:pt idx="78">
                  <c:v>0.14405619999888586</c:v>
                </c:pt>
                <c:pt idx="79">
                  <c:v>0.14409300000261283</c:v>
                </c:pt>
                <c:pt idx="80">
                  <c:v>0.14070380000339355</c:v>
                </c:pt>
                <c:pt idx="81">
                  <c:v>0.16441979999945033</c:v>
                </c:pt>
                <c:pt idx="82">
                  <c:v>0.21321360000729328</c:v>
                </c:pt>
                <c:pt idx="83">
                  <c:v>0.21488079999835463</c:v>
                </c:pt>
                <c:pt idx="84">
                  <c:v>0.21879139999509789</c:v>
                </c:pt>
                <c:pt idx="85">
                  <c:v>0.25778619999618968</c:v>
                </c:pt>
                <c:pt idx="86">
                  <c:v>0.25848499999847263</c:v>
                </c:pt>
                <c:pt idx="87">
                  <c:v>0.25888499999564374</c:v>
                </c:pt>
                <c:pt idx="88">
                  <c:v>0.25998499999695923</c:v>
                </c:pt>
                <c:pt idx="96">
                  <c:v>0.26357419999840204</c:v>
                </c:pt>
                <c:pt idx="97">
                  <c:v>0.2866989999965881</c:v>
                </c:pt>
                <c:pt idx="98">
                  <c:v>0.3264361999972607</c:v>
                </c:pt>
                <c:pt idx="99">
                  <c:v>0.31201899999723537</c:v>
                </c:pt>
                <c:pt idx="100">
                  <c:v>0.32971640000323532</c:v>
                </c:pt>
                <c:pt idx="102">
                  <c:v>0.34384899999713525</c:v>
                </c:pt>
                <c:pt idx="103">
                  <c:v>0.34330700000282377</c:v>
                </c:pt>
                <c:pt idx="104">
                  <c:v>0.34969039999850793</c:v>
                </c:pt>
                <c:pt idx="105">
                  <c:v>0.35164059999806341</c:v>
                </c:pt>
                <c:pt idx="106">
                  <c:v>0.35068360000150278</c:v>
                </c:pt>
                <c:pt idx="107">
                  <c:v>0.35228700000152458</c:v>
                </c:pt>
                <c:pt idx="108">
                  <c:v>0.46170359999814536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C1-4E4F-8F70-0332DF2EDA49}"/>
            </c:ext>
          </c:extLst>
        </c:ser>
        <c:ser>
          <c:idx val="7"/>
          <c:order val="4"/>
          <c:tx>
            <c:strRef>
              <c:f>'C (errors)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(3)'!$O$21:$O$974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0C1-4E4F-8F70-0332DF2EDA49}"/>
            </c:ext>
          </c:extLst>
        </c:ser>
        <c:ser>
          <c:idx val="10"/>
          <c:order val="5"/>
          <c:tx>
            <c:strRef>
              <c:f>'C (errors) (3)'!$BD$1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 (3)'!$BC$2:$BC$166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 (3)'!$BD$2:$BD$166</c:f>
              <c:numCache>
                <c:formatCode>General</c:formatCode>
                <c:ptCount val="165"/>
                <c:pt idx="0">
                  <c:v>0.11581222264943744</c:v>
                </c:pt>
                <c:pt idx="1">
                  <c:v>0.11110758370750903</c:v>
                </c:pt>
                <c:pt idx="2">
                  <c:v>0.1064775786114578</c:v>
                </c:pt>
                <c:pt idx="3">
                  <c:v>0.1019222154100374</c:v>
                </c:pt>
                <c:pt idx="4">
                  <c:v>9.7441499096644846E-2</c:v>
                </c:pt>
                <c:pt idx="5">
                  <c:v>9.3035431096874205E-2</c:v>
                </c:pt>
                <c:pt idx="6">
                  <c:v>8.8704008771843035E-2</c:v>
                </c:pt>
                <c:pt idx="7">
                  <c:v>8.4447224940404575E-2</c:v>
                </c:pt>
                <c:pt idx="8">
                  <c:v>8.0265067423239578E-2</c:v>
                </c:pt>
                <c:pt idx="9">
                  <c:v>7.6157518611685515E-2</c:v>
                </c:pt>
                <c:pt idx="10">
                  <c:v>7.2124555063994955E-2</c:v>
                </c:pt>
                <c:pt idx="11">
                  <c:v>6.8166147131532351E-2</c:v>
                </c:pt>
                <c:pt idx="12">
                  <c:v>6.4282258617204491E-2</c:v>
                </c:pt>
                <c:pt idx="13">
                  <c:v>6.0472846468193946E-2</c:v>
                </c:pt>
                <c:pt idx="14">
                  <c:v>5.6737860504806198E-2</c:v>
                </c:pt>
                <c:pt idx="15">
                  <c:v>5.3077243186972586E-2</c:v>
                </c:pt>
                <c:pt idx="16">
                  <c:v>4.9490929419654037E-2</c:v>
                </c:pt>
                <c:pt idx="17">
                  <c:v>4.597884639808103E-2</c:v>
                </c:pt>
                <c:pt idx="18">
                  <c:v>4.254091349343754E-2</c:v>
                </c:pt>
                <c:pt idx="19">
                  <c:v>3.9177042179250145E-2</c:v>
                </c:pt>
                <c:pt idx="20">
                  <c:v>3.5887135998390871E-2</c:v>
                </c:pt>
                <c:pt idx="21">
                  <c:v>3.2671090570228808E-2</c:v>
                </c:pt>
                <c:pt idx="22">
                  <c:v>2.9528793637093542E-2</c:v>
                </c:pt>
                <c:pt idx="23">
                  <c:v>2.6460125148825765E-2</c:v>
                </c:pt>
                <c:pt idx="24">
                  <c:v>2.3464957383804788E-2</c:v>
                </c:pt>
                <c:pt idx="25">
                  <c:v>2.0543155104454675E-2</c:v>
                </c:pt>
                <c:pt idx="26">
                  <c:v>1.7694575744846577E-2</c:v>
                </c:pt>
                <c:pt idx="27">
                  <c:v>1.491906962763638E-2</c:v>
                </c:pt>
                <c:pt idx="28">
                  <c:v>1.2216480207209265E-2</c:v>
                </c:pt>
                <c:pt idx="29">
                  <c:v>9.5866443355532363E-3</c:v>
                </c:pt>
                <c:pt idx="30">
                  <c:v>7.0293925470487906E-3</c:v>
                </c:pt>
                <c:pt idx="31">
                  <c:v>4.5445493580599794E-3</c:v>
                </c:pt>
                <c:pt idx="32">
                  <c:v>2.1319335769284242E-3</c:v>
                </c:pt>
                <c:pt idx="33">
                  <c:v>-2.0864138026020773E-4</c:v>
                </c:pt>
                <c:pt idx="34">
                  <c:v>-2.4773671729725055E-3</c:v>
                </c:pt>
                <c:pt idx="35">
                  <c:v>-4.674440223573717E-3</c:v>
                </c:pt>
                <c:pt idx="36">
                  <c:v>-6.8000614138060411E-3</c:v>
                </c:pt>
                <c:pt idx="37">
                  <c:v>-8.8544357955246539E-3</c:v>
                </c:pt>
                <c:pt idx="38">
                  <c:v>-1.0837772320790161E-2</c:v>
                </c:pt>
                <c:pt idx="39">
                  <c:v>-1.2750283596320994E-2</c:v>
                </c:pt>
                <c:pt idx="40">
                  <c:v>-1.4592185667142904E-2</c:v>
                </c:pt>
                <c:pt idx="41">
                  <c:v>-1.6363697834018288E-2</c:v>
                </c:pt>
                <c:pt idx="42">
                  <c:v>-1.8065042508910424E-2</c:v>
                </c:pt>
                <c:pt idx="43">
                  <c:v>-1.9696445112319966E-2</c:v>
                </c:pt>
                <c:pt idx="44">
                  <c:v>-2.1258134015823653E-2</c:v>
                </c:pt>
                <c:pt idx="45">
                  <c:v>-2.2750340532559643E-2</c:v>
                </c:pt>
                <c:pt idx="46">
                  <c:v>-2.417329895772264E-2</c:v>
                </c:pt>
                <c:pt idx="47">
                  <c:v>-2.552724666037854E-2</c:v>
                </c:pt>
                <c:pt idx="48">
                  <c:v>-2.6812424227072994E-2</c:v>
                </c:pt>
                <c:pt idx="49">
                  <c:v>-2.8029075656810988E-2</c:v>
                </c:pt>
                <c:pt idx="50">
                  <c:v>-2.9177448606024142E-2</c:v>
                </c:pt>
                <c:pt idx="51">
                  <c:v>-3.0257794681151591E-2</c:v>
                </c:pt>
                <c:pt idx="52">
                  <c:v>-3.1270369775430906E-2</c:v>
                </c:pt>
                <c:pt idx="53">
                  <c:v>-3.2215434445477115E-2</c:v>
                </c:pt>
                <c:pt idx="54">
                  <c:v>-3.3093254322223119E-2</c:v>
                </c:pt>
                <c:pt idx="55">
                  <c:v>-3.3904100549844475E-2</c:v>
                </c:pt>
                <c:pt idx="56">
                  <c:v>-3.4648250245428114E-2</c:v>
                </c:pt>
                <c:pt idx="57">
                  <c:v>-3.5325986971400603E-2</c:v>
                </c:pt>
                <c:pt idx="58">
                  <c:v>-3.5937601212160539E-2</c:v>
                </c:pt>
                <c:pt idx="59">
                  <c:v>-3.6483390845990608E-2</c:v>
                </c:pt>
                <c:pt idx="60">
                  <c:v>-3.6963661603234658E-2</c:v>
                </c:pt>
                <c:pt idx="61">
                  <c:v>-3.7378727501937825E-2</c:v>
                </c:pt>
                <c:pt idx="62">
                  <c:v>-3.7728911252748368E-2</c:v>
                </c:pt>
                <c:pt idx="63">
                  <c:v>-3.8014544625908281E-2</c:v>
                </c:pt>
                <c:pt idx="64">
                  <c:v>-3.8235968774686262E-2</c:v>
                </c:pt>
                <c:pt idx="65">
                  <c:v>-3.8393534511681135E-2</c:v>
                </c:pt>
                <c:pt idx="66">
                  <c:v>-3.8487602537098216E-2</c:v>
                </c:pt>
                <c:pt idx="67">
                  <c:v>-3.8518543621428092E-2</c:v>
                </c:pt>
                <c:pt idx="68">
                  <c:v>-3.8486738748941471E-2</c:v>
                </c:pt>
                <c:pt idx="69">
                  <c:v>-3.8392579233091362E-2</c:v>
                </c:pt>
                <c:pt idx="70">
                  <c:v>-3.8236466820230547E-2</c:v>
                </c:pt>
                <c:pt idx="71">
                  <c:v>-3.8018813803975086E-2</c:v>
                </c:pt>
                <c:pt idx="72">
                  <c:v>-3.7740043178927658E-2</c:v>
                </c:pt>
                <c:pt idx="73">
                  <c:v>-3.740058886916009E-2</c:v>
                </c:pt>
                <c:pt idx="74">
                  <c:v>-3.700089607353909E-2</c:v>
                </c:pt>
                <c:pt idx="75">
                  <c:v>-3.6541421776299071E-2</c:v>
                </c:pt>
                <c:pt idx="76">
                  <c:v>-3.6022635476668556E-2</c:v>
                </c:pt>
                <c:pt idx="77">
                  <c:v>-3.5445020195134014E-2</c:v>
                </c:pt>
                <c:pt idx="78">
                  <c:v>-3.4809073815151394E-2</c:v>
                </c:pt>
                <c:pt idx="79">
                  <c:v>-3.4115310816561863E-2</c:v>
                </c:pt>
                <c:pt idx="80">
                  <c:v>-3.3364264449122792E-2</c:v>
                </c:pt>
                <c:pt idx="81">
                  <c:v>-3.2556489379456342E-2</c:v>
                </c:pt>
                <c:pt idx="82">
                  <c:v>-3.1692564819967781E-2</c:v>
                </c:pt>
                <c:pt idx="83">
                  <c:v>-3.0773098110897349E-2</c:v>
                </c:pt>
                <c:pt idx="84">
                  <c:v>-2.9798728673064163E-2</c:v>
                </c:pt>
                <c:pt idx="85">
                  <c:v>-2.8770132174706003E-2</c:v>
                </c:pt>
                <c:pt idx="86">
                  <c:v>-2.7688024656053873E-2</c:v>
                </c:pt>
                <c:pt idx="87">
                  <c:v>-2.6553166224040387E-2</c:v>
                </c:pt>
                <c:pt idx="88">
                  <c:v>-2.5366363760267713E-2</c:v>
                </c:pt>
                <c:pt idx="89">
                  <c:v>-2.4128471870964723E-2</c:v>
                </c:pt>
                <c:pt idx="90">
                  <c:v>-2.2840391040924522E-2</c:v>
                </c:pt>
                <c:pt idx="91">
                  <c:v>-2.1503061627638639E-2</c:v>
                </c:pt>
                <c:pt idx="92">
                  <c:v>-2.0117451941985047E-2</c:v>
                </c:pt>
                <c:pt idx="93">
                  <c:v>-1.8684538206124042E-2</c:v>
                </c:pt>
                <c:pt idx="94">
                  <c:v>-1.7205273661735319E-2</c:v>
                </c:pt>
                <c:pt idx="95">
                  <c:v>-1.5680543535589349E-2</c:v>
                </c:pt>
                <c:pt idx="96">
                  <c:v>-1.411110198170884E-2</c:v>
                </c:pt>
                <c:pt idx="97">
                  <c:v>-1.2497486556759162E-2</c:v>
                </c:pt>
                <c:pt idx="98">
                  <c:v>-1.083990532127399E-2</c:v>
                </c:pt>
                <c:pt idx="99">
                  <c:v>-9.1380914018434484E-3</c:v>
                </c:pt>
                <c:pt idx="100">
                  <c:v>-7.3911199482705192E-3</c:v>
                </c:pt>
                <c:pt idx="101">
                  <c:v>-5.597183071337053E-3</c:v>
                </c:pt>
                <c:pt idx="102">
                  <c:v>-3.7533197932946849E-3</c:v>
                </c:pt>
                <c:pt idx="103">
                  <c:v>-1.8551005605282611E-3</c:v>
                </c:pt>
                <c:pt idx="104">
                  <c:v>1.037302624534997E-4</c:v>
                </c:pt>
                <c:pt idx="105">
                  <c:v>2.1316450416462018E-3</c:v>
                </c:pt>
                <c:pt idx="106">
                  <c:v>4.2397406378878177E-3</c:v>
                </c:pt>
                <c:pt idx="107">
                  <c:v>6.4421385480473159E-3</c:v>
                </c:pt>
                <c:pt idx="108">
                  <c:v>8.7563429167722834E-3</c:v>
                </c:pt>
                <c:pt idx="109">
                  <c:v>1.1203512098958951E-2</c:v>
                </c:pt>
                <c:pt idx="110">
                  <c:v>1.3808591191743672E-2</c:v>
                </c:pt>
                <c:pt idx="111">
                  <c:v>1.6600248409576815E-2</c:v>
                </c:pt>
                <c:pt idx="112">
                  <c:v>1.9610559872951058E-2</c:v>
                </c:pt>
                <c:pt idx="113">
                  <c:v>2.2874397769645297E-2</c:v>
                </c:pt>
                <c:pt idx="114">
                  <c:v>2.6428497621964836E-2</c:v>
                </c:pt>
                <c:pt idx="115">
                  <c:v>3.0310211675328658E-2</c:v>
                </c:pt>
                <c:pt idx="116">
                  <c:v>3.4555995010410262E-2</c:v>
                </c:pt>
                <c:pt idx="117">
                  <c:v>3.9199713981271922E-2</c:v>
                </c:pt>
                <c:pt idx="118">
                  <c:v>4.4270905750274564E-2</c:v>
                </c:pt>
                <c:pt idx="119">
                  <c:v>4.9793144642082829E-2</c:v>
                </c:pt>
                <c:pt idx="120">
                  <c:v>5.5782678222249027E-2</c:v>
                </c:pt>
                <c:pt idx="121">
                  <c:v>6.2247478950716958E-2</c:v>
                </c:pt>
                <c:pt idx="122">
                  <c:v>6.9186816353365474E-2</c:v>
                </c:pt>
                <c:pt idx="123">
                  <c:v>7.6591395697401754E-2</c:v>
                </c:pt>
                <c:pt idx="124">
                  <c:v>8.444404232306052E-2</c:v>
                </c:pt>
                <c:pt idx="125">
                  <c:v>9.2720848176684509E-2</c:v>
                </c:pt>
                <c:pt idx="126">
                  <c:v>0.10139264966415354</c:v>
                </c:pt>
                <c:pt idx="127">
                  <c:v>0.11042668083498201</c:v>
                </c:pt>
                <c:pt idx="128">
                  <c:v>0.11978824501933283</c:v>
                </c:pt>
                <c:pt idx="129">
                  <c:v>0.12944226822226293</c:v>
                </c:pt>
                <c:pt idx="130">
                  <c:v>0.13935463213183097</c:v>
                </c:pt>
                <c:pt idx="131">
                  <c:v>0.14949322542064375</c:v>
                </c:pt>
                <c:pt idx="132">
                  <c:v>0.15982869165275115</c:v>
                </c:pt>
                <c:pt idx="133">
                  <c:v>0.17033488511095934</c:v>
                </c:pt>
                <c:pt idx="134">
                  <c:v>0.1809890693534334</c:v>
                </c:pt>
                <c:pt idx="135">
                  <c:v>0.19177190677367939</c:v>
                </c:pt>
                <c:pt idx="136">
                  <c:v>0.20266729207278161</c:v>
                </c:pt>
                <c:pt idx="137">
                  <c:v>0.21366208049178587</c:v>
                </c:pt>
                <c:pt idx="138">
                  <c:v>0.22474575527830498</c:v>
                </c:pt>
                <c:pt idx="139">
                  <c:v>0.23591007032704547</c:v>
                </c:pt>
                <c:pt idx="140">
                  <c:v>0.24714869490910316</c:v>
                </c:pt>
                <c:pt idx="141">
                  <c:v>0.25845687901092279</c:v>
                </c:pt>
                <c:pt idx="142">
                  <c:v>0.26983115066667196</c:v>
                </c:pt>
                <c:pt idx="143">
                  <c:v>0.28126905102906535</c:v>
                </c:pt>
                <c:pt idx="144">
                  <c:v>0.29276890876444889</c:v>
                </c:pt>
                <c:pt idx="145">
                  <c:v>0.30432965250796551</c:v>
                </c:pt>
                <c:pt idx="146">
                  <c:v>0.31595065833574182</c:v>
                </c:pt>
                <c:pt idx="147">
                  <c:v>0.32763162825335723</c:v>
                </c:pt>
                <c:pt idx="148">
                  <c:v>0.33937249533467645</c:v>
                </c:pt>
                <c:pt idx="149">
                  <c:v>0.35117335118055926</c:v>
                </c:pt>
                <c:pt idx="150">
                  <c:v>0.3630343916522904</c:v>
                </c:pt>
                <c:pt idx="151">
                  <c:v>0.3749558772577497</c:v>
                </c:pt>
                <c:pt idx="152">
                  <c:v>0.38693810505045251</c:v>
                </c:pt>
                <c:pt idx="153">
                  <c:v>0.39898138939009786</c:v>
                </c:pt>
                <c:pt idx="154">
                  <c:v>0.41108604937561316</c:v>
                </c:pt>
                <c:pt idx="155">
                  <c:v>0.42325240117977875</c:v>
                </c:pt>
                <c:pt idx="156">
                  <c:v>0.43548075388014296</c:v>
                </c:pt>
                <c:pt idx="157">
                  <c:v>0.44777140769243351</c:v>
                </c:pt>
                <c:pt idx="158">
                  <c:v>0.46012465377234829</c:v>
                </c:pt>
                <c:pt idx="159">
                  <c:v>0.47254077496400509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C1-4E4F-8F70-0332DF2ED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49472"/>
        <c:axId val="1"/>
      </c:scatterChart>
      <c:valAx>
        <c:axId val="603949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701317715959004"/>
              <c:y val="0.906626506024096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20644216691069E-3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494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696925329428991"/>
          <c:y val="0.92168674698795183"/>
          <c:w val="0.7979502196193265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Residuals from LiTE Fit</a:t>
            </a:r>
          </a:p>
        </c:rich>
      </c:tx>
      <c:layout>
        <c:manualLayout>
          <c:xMode val="edge"/>
          <c:yMode val="edge"/>
          <c:x val="0.33245033112582784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70198675496692E-2"/>
          <c:y val="0.129973474801061"/>
          <c:w val="0.87682119205298015"/>
          <c:h val="0.70291777188328908"/>
        </c:manualLayout>
      </c:layout>
      <c:scatterChart>
        <c:scatterStyle val="lineMarker"/>
        <c:varyColors val="0"/>
        <c:ser>
          <c:idx val="4"/>
          <c:order val="0"/>
          <c:tx>
            <c:strRef>
              <c:f>'C (errors) (3)'!$AH$20</c:f>
              <c:strCache>
                <c:ptCount val="1"/>
                <c:pt idx="0">
                  <c:v>LiTE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(3)'!$AH$21:$AH$974</c:f>
              <c:numCache>
                <c:formatCode>General</c:formatCode>
                <c:ptCount val="954"/>
                <c:pt idx="0">
                  <c:v>-4.5116516585919406E-2</c:v>
                </c:pt>
                <c:pt idx="1">
                  <c:v>-5.0414665908798145E-2</c:v>
                </c:pt>
                <c:pt idx="2">
                  <c:v>-5.1146115968659145E-2</c:v>
                </c:pt>
                <c:pt idx="3">
                  <c:v>-8.625500161531309E-2</c:v>
                </c:pt>
                <c:pt idx="4">
                  <c:v>-7.4565387476424411E-2</c:v>
                </c:pt>
                <c:pt idx="5">
                  <c:v>-6.6954021566583588E-2</c:v>
                </c:pt>
                <c:pt idx="6">
                  <c:v>-8.5539135280854467E-2</c:v>
                </c:pt>
                <c:pt idx="7">
                  <c:v>-6.0053073605277639E-2</c:v>
                </c:pt>
                <c:pt idx="8">
                  <c:v>-8.5552470806515735E-2</c:v>
                </c:pt>
                <c:pt idx="9">
                  <c:v>-6.6433482396101556E-2</c:v>
                </c:pt>
                <c:pt idx="10">
                  <c:v>-6.4264788236041565E-2</c:v>
                </c:pt>
                <c:pt idx="11">
                  <c:v>-4.692872313408071E-2</c:v>
                </c:pt>
                <c:pt idx="12">
                  <c:v>-6.0303496203465472E-2</c:v>
                </c:pt>
                <c:pt idx="13">
                  <c:v>-4.9122193077315982E-2</c:v>
                </c:pt>
                <c:pt idx="14">
                  <c:v>-4.9527857095314751E-2</c:v>
                </c:pt>
                <c:pt idx="15">
                  <c:v>-4.7556131999010182E-2</c:v>
                </c:pt>
                <c:pt idx="16">
                  <c:v>-5.10104695464626E-2</c:v>
                </c:pt>
                <c:pt idx="17">
                  <c:v>-4.9879245633622983E-2</c:v>
                </c:pt>
                <c:pt idx="18">
                  <c:v>-4.3295428994426829E-2</c:v>
                </c:pt>
                <c:pt idx="19">
                  <c:v>-4.8709121019817017E-2</c:v>
                </c:pt>
                <c:pt idx="20">
                  <c:v>-4.3448436512563894E-2</c:v>
                </c:pt>
                <c:pt idx="21">
                  <c:v>-4.4226967380776722E-2</c:v>
                </c:pt>
                <c:pt idx="22">
                  <c:v>-2.1428337214427835E-2</c:v>
                </c:pt>
                <c:pt idx="23">
                  <c:v>-2.6964775978673423E-2</c:v>
                </c:pt>
                <c:pt idx="24">
                  <c:v>2.9976455487531493E-2</c:v>
                </c:pt>
                <c:pt idx="25">
                  <c:v>2.9758743637365317E-2</c:v>
                </c:pt>
                <c:pt idx="26">
                  <c:v>2.9275359948965268E-2</c:v>
                </c:pt>
                <c:pt idx="27">
                  <c:v>3.1057648840725281E-2</c:v>
                </c:pt>
                <c:pt idx="28">
                  <c:v>0.14808743878464103</c:v>
                </c:pt>
                <c:pt idx="29">
                  <c:v>0.15659829792405905</c:v>
                </c:pt>
                <c:pt idx="30">
                  <c:v>0.15592873673819663</c:v>
                </c:pt>
                <c:pt idx="31">
                  <c:v>0.15630983597678175</c:v>
                </c:pt>
                <c:pt idx="32">
                  <c:v>0.1567019060001435</c:v>
                </c:pt>
                <c:pt idx="33">
                  <c:v>0.15779569793392384</c:v>
                </c:pt>
                <c:pt idx="34">
                  <c:v>0.1516867069675974</c:v>
                </c:pt>
                <c:pt idx="35">
                  <c:v>0.15780360349420686</c:v>
                </c:pt>
                <c:pt idx="36">
                  <c:v>0.15948974324528237</c:v>
                </c:pt>
                <c:pt idx="37">
                  <c:v>0.15932661432832201</c:v>
                </c:pt>
                <c:pt idx="38">
                  <c:v>0.17724927343941821</c:v>
                </c:pt>
                <c:pt idx="39">
                  <c:v>0.18711031231675318</c:v>
                </c:pt>
                <c:pt idx="40">
                  <c:v>0.1866875405834256</c:v>
                </c:pt>
                <c:pt idx="41">
                  <c:v>0.18678754058089939</c:v>
                </c:pt>
                <c:pt idx="42">
                  <c:v>0.18608279564103289</c:v>
                </c:pt>
                <c:pt idx="43">
                  <c:v>0.18246229630585381</c:v>
                </c:pt>
                <c:pt idx="44">
                  <c:v>0.18335979386763196</c:v>
                </c:pt>
                <c:pt idx="45">
                  <c:v>0.18343929221838987</c:v>
                </c:pt>
                <c:pt idx="46">
                  <c:v>0.18363677815684615</c:v>
                </c:pt>
                <c:pt idx="47">
                  <c:v>0.19510409382370322</c:v>
                </c:pt>
                <c:pt idx="48">
                  <c:v>0.20080409382522826</c:v>
                </c:pt>
                <c:pt idx="49">
                  <c:v>0.19389785326699097</c:v>
                </c:pt>
                <c:pt idx="50">
                  <c:v>0.19647660407127049</c:v>
                </c:pt>
                <c:pt idx="51">
                  <c:v>0.22645193961958704</c:v>
                </c:pt>
                <c:pt idx="52">
                  <c:v>0.22491738797417321</c:v>
                </c:pt>
                <c:pt idx="53">
                  <c:v>0.22400525470704985</c:v>
                </c:pt>
                <c:pt idx="54">
                  <c:v>0.22391179394192828</c:v>
                </c:pt>
                <c:pt idx="55">
                  <c:v>0.22485283738730227</c:v>
                </c:pt>
                <c:pt idx="56">
                  <c:v>0.22623040048613391</c:v>
                </c:pt>
                <c:pt idx="57">
                  <c:v>0.22481821221817155</c:v>
                </c:pt>
                <c:pt idx="58">
                  <c:v>0.22449577382095251</c:v>
                </c:pt>
                <c:pt idx="59">
                  <c:v>0.22448357808045821</c:v>
                </c:pt>
                <c:pt idx="60">
                  <c:v>0.22937137610946584</c:v>
                </c:pt>
                <c:pt idx="61">
                  <c:v>0.2271367255528253</c:v>
                </c:pt>
                <c:pt idx="62">
                  <c:v>0.22840206604039598</c:v>
                </c:pt>
                <c:pt idx="63">
                  <c:v>0.22816090977264725</c:v>
                </c:pt>
                <c:pt idx="64">
                  <c:v>0.22790210198059013</c:v>
                </c:pt>
                <c:pt idx="65">
                  <c:v>0.2273668420567419</c:v>
                </c:pt>
                <c:pt idx="66">
                  <c:v>0.24073754782936441</c:v>
                </c:pt>
                <c:pt idx="67">
                  <c:v>0.24217439581999389</c:v>
                </c:pt>
                <c:pt idx="68">
                  <c:v>0.24267439582191475</c:v>
                </c:pt>
                <c:pt idx="69">
                  <c:v>0.24212980127783257</c:v>
                </c:pt>
                <c:pt idx="70">
                  <c:v>0.24044631341539432</c:v>
                </c:pt>
                <c:pt idx="71">
                  <c:v>0.24114631341953871</c:v>
                </c:pt>
                <c:pt idx="72">
                  <c:v>0.24234631341832799</c:v>
                </c:pt>
                <c:pt idx="73">
                  <c:v>0.2421578885520394</c:v>
                </c:pt>
                <c:pt idx="74">
                  <c:v>0.23738396333515591</c:v>
                </c:pt>
                <c:pt idx="75">
                  <c:v>0.24218396333031303</c:v>
                </c:pt>
                <c:pt idx="76">
                  <c:v>0.24388396333102316</c:v>
                </c:pt>
                <c:pt idx="77">
                  <c:v>0.24456364407292636</c:v>
                </c:pt>
                <c:pt idx="78">
                  <c:v>0.25270537376447755</c:v>
                </c:pt>
                <c:pt idx="79">
                  <c:v>0.25179207726713837</c:v>
                </c:pt>
                <c:pt idx="80">
                  <c:v>0.24819130566193134</c:v>
                </c:pt>
                <c:pt idx="81">
                  <c:v>0.26754016110092538</c:v>
                </c:pt>
                <c:pt idx="82">
                  <c:v>0.30427952004707692</c:v>
                </c:pt>
                <c:pt idx="83">
                  <c:v>0.30512311555480509</c:v>
                </c:pt>
                <c:pt idx="84">
                  <c:v>0.30803581568265015</c:v>
                </c:pt>
                <c:pt idx="85">
                  <c:v>0.33726069458834934</c:v>
                </c:pt>
                <c:pt idx="86">
                  <c:v>0.33711258050284798</c:v>
                </c:pt>
                <c:pt idx="87">
                  <c:v>0.33751258050001909</c:v>
                </c:pt>
                <c:pt idx="88">
                  <c:v>0.33861258050133458</c:v>
                </c:pt>
                <c:pt idx="89">
                  <c:v>0.34149258050133924</c:v>
                </c:pt>
                <c:pt idx="90">
                  <c:v>0.34169258050356277</c:v>
                </c:pt>
                <c:pt idx="91">
                  <c:v>0.3418925805057863</c:v>
                </c:pt>
                <c:pt idx="92">
                  <c:v>0.3423925805004312</c:v>
                </c:pt>
                <c:pt idx="93">
                  <c:v>0.34249258050518094</c:v>
                </c:pt>
                <c:pt idx="94">
                  <c:v>0.35967776686227365</c:v>
                </c:pt>
                <c:pt idx="95">
                  <c:v>0.35516572602705759</c:v>
                </c:pt>
                <c:pt idx="96">
                  <c:v>0.34159174733144981</c:v>
                </c:pt>
                <c:pt idx="97">
                  <c:v>0.35947206531199211</c:v>
                </c:pt>
                <c:pt idx="98">
                  <c:v>0.38887290951313891</c:v>
                </c:pt>
                <c:pt idx="99">
                  <c:v>0.37423946676909936</c:v>
                </c:pt>
                <c:pt idx="100">
                  <c:v>0.39177612874201423</c:v>
                </c:pt>
                <c:pt idx="101">
                  <c:v>0.39194301214351968</c:v>
                </c:pt>
                <c:pt idx="102">
                  <c:v>0.40186282827627928</c:v>
                </c:pt>
                <c:pt idx="103">
                  <c:v>0.40117843354919525</c:v>
                </c:pt>
                <c:pt idx="104">
                  <c:v>0.40754630479079135</c:v>
                </c:pt>
                <c:pt idx="105">
                  <c:v>0.40901045666012409</c:v>
                </c:pt>
                <c:pt idx="106">
                  <c:v>0.40804054358919617</c:v>
                </c:pt>
                <c:pt idx="107">
                  <c:v>0.40964136105971294</c:v>
                </c:pt>
                <c:pt idx="108">
                  <c:v>0.49910824371962559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3A-4A4E-9A53-7C7E2B4A0302}"/>
            </c:ext>
          </c:extLst>
        </c:ser>
        <c:ser>
          <c:idx val="10"/>
          <c:order val="1"/>
          <c:tx>
            <c:strRef>
              <c:f>'C (errors) (3)'!$BE$1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 (3)'!$BC$2:$BC$166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 (3)'!$BE$2:$BE$166</c:f>
              <c:numCache>
                <c:formatCode>General</c:formatCode>
                <c:ptCount val="165"/>
                <c:pt idx="0">
                  <c:v>1.5548396768935213E-2</c:v>
                </c:pt>
                <c:pt idx="1">
                  <c:v>1.1626803967954652E-2</c:v>
                </c:pt>
                <c:pt idx="2">
                  <c:v>7.793874938931189E-3</c:v>
                </c:pt>
                <c:pt idx="3">
                  <c:v>4.049609681864845E-3</c:v>
                </c:pt>
                <c:pt idx="4">
                  <c:v>3.9400819675561305E-4</c:v>
                </c:pt>
                <c:pt idx="5">
                  <c:v>-3.1729295163965207E-3</c:v>
                </c:pt>
                <c:pt idx="6">
                  <c:v>-6.6512034575915355E-3</c:v>
                </c:pt>
                <c:pt idx="7">
                  <c:v>-1.0040813626829438E-2</c:v>
                </c:pt>
                <c:pt idx="8">
                  <c:v>-1.3341760024110236E-2</c:v>
                </c:pt>
                <c:pt idx="9">
                  <c:v>-1.6554042649433928E-2</c:v>
                </c:pt>
                <c:pt idx="10">
                  <c:v>-1.9677661502800509E-2</c:v>
                </c:pt>
                <c:pt idx="11">
                  <c:v>-2.271261658420997E-2</c:v>
                </c:pt>
                <c:pt idx="12">
                  <c:v>-2.5658907893662333E-2</c:v>
                </c:pt>
                <c:pt idx="13">
                  <c:v>-2.8516535431157584E-2</c:v>
                </c:pt>
                <c:pt idx="14">
                  <c:v>-3.1285499196695724E-2</c:v>
                </c:pt>
                <c:pt idx="15">
                  <c:v>-3.3965799190276758E-2</c:v>
                </c:pt>
                <c:pt idx="16">
                  <c:v>-3.6557435411900679E-2</c:v>
                </c:pt>
                <c:pt idx="17">
                  <c:v>-3.9060407861567489E-2</c:v>
                </c:pt>
                <c:pt idx="18">
                  <c:v>-4.1474716539277201E-2</c:v>
                </c:pt>
                <c:pt idx="19">
                  <c:v>-4.3800361445029794E-2</c:v>
                </c:pt>
                <c:pt idx="20">
                  <c:v>-4.6037342578825274E-2</c:v>
                </c:pt>
                <c:pt idx="21">
                  <c:v>-4.818565994066365E-2</c:v>
                </c:pt>
                <c:pt idx="22">
                  <c:v>-5.0245313530544899E-2</c:v>
                </c:pt>
                <c:pt idx="23">
                  <c:v>-5.2216303348469058E-2</c:v>
                </c:pt>
                <c:pt idx="24">
                  <c:v>-5.4098629394436104E-2</c:v>
                </c:pt>
                <c:pt idx="25">
                  <c:v>-5.5892291668446045E-2</c:v>
                </c:pt>
                <c:pt idx="26">
                  <c:v>-5.7597290170498874E-2</c:v>
                </c:pt>
                <c:pt idx="27">
                  <c:v>-5.9213624900594591E-2</c:v>
                </c:pt>
                <c:pt idx="28">
                  <c:v>-6.0741295858733196E-2</c:v>
                </c:pt>
                <c:pt idx="29">
                  <c:v>-6.2180303044914696E-2</c:v>
                </c:pt>
                <c:pt idx="30">
                  <c:v>-6.3530646459139084E-2</c:v>
                </c:pt>
                <c:pt idx="31">
                  <c:v>-6.4792326101406367E-2</c:v>
                </c:pt>
                <c:pt idx="32">
                  <c:v>-6.5965341971716537E-2</c:v>
                </c:pt>
                <c:pt idx="33">
                  <c:v>-6.7049694070069596E-2</c:v>
                </c:pt>
                <c:pt idx="34">
                  <c:v>-6.8045382396465529E-2</c:v>
                </c:pt>
                <c:pt idx="35">
                  <c:v>-6.8952406950904377E-2</c:v>
                </c:pt>
                <c:pt idx="36">
                  <c:v>-6.9770767733386099E-2</c:v>
                </c:pt>
                <c:pt idx="37">
                  <c:v>-7.0500464743910723E-2</c:v>
                </c:pt>
                <c:pt idx="38">
                  <c:v>-7.1141497982478236E-2</c:v>
                </c:pt>
                <c:pt idx="39">
                  <c:v>-7.169386744908865E-2</c:v>
                </c:pt>
                <c:pt idx="40">
                  <c:v>-7.2157573143741938E-2</c:v>
                </c:pt>
                <c:pt idx="41">
                  <c:v>-7.2532615066438128E-2</c:v>
                </c:pt>
                <c:pt idx="42">
                  <c:v>-7.2818993217177191E-2</c:v>
                </c:pt>
                <c:pt idx="43">
                  <c:v>-7.3016707595959157E-2</c:v>
                </c:pt>
                <c:pt idx="44">
                  <c:v>-7.3125758202784011E-2</c:v>
                </c:pt>
                <c:pt idx="45">
                  <c:v>-7.3146145037651766E-2</c:v>
                </c:pt>
                <c:pt idx="46">
                  <c:v>-7.3077868100562396E-2</c:v>
                </c:pt>
                <c:pt idx="47">
                  <c:v>-7.2920927391515913E-2</c:v>
                </c:pt>
                <c:pt idx="48">
                  <c:v>-7.2675322910512333E-2</c:v>
                </c:pt>
                <c:pt idx="49">
                  <c:v>-7.234105465755164E-2</c:v>
                </c:pt>
                <c:pt idx="50">
                  <c:v>-7.1918122632633835E-2</c:v>
                </c:pt>
                <c:pt idx="51">
                  <c:v>-7.1406526835758918E-2</c:v>
                </c:pt>
                <c:pt idx="52">
                  <c:v>-7.0806267266926903E-2</c:v>
                </c:pt>
                <c:pt idx="53">
                  <c:v>-7.0117343926137776E-2</c:v>
                </c:pt>
                <c:pt idx="54">
                  <c:v>-6.9339756813391537E-2</c:v>
                </c:pt>
                <c:pt idx="55">
                  <c:v>-6.8473505928688186E-2</c:v>
                </c:pt>
                <c:pt idx="56">
                  <c:v>-6.7518591272027723E-2</c:v>
                </c:pt>
                <c:pt idx="57">
                  <c:v>-6.6475012843410161E-2</c:v>
                </c:pt>
                <c:pt idx="58">
                  <c:v>-6.5342770642835474E-2</c:v>
                </c:pt>
                <c:pt idx="59">
                  <c:v>-6.4121864670303674E-2</c:v>
                </c:pt>
                <c:pt idx="60">
                  <c:v>-6.2812294925814777E-2</c:v>
                </c:pt>
                <c:pt idx="61">
                  <c:v>-6.1414061409368774E-2</c:v>
                </c:pt>
                <c:pt idx="62">
                  <c:v>-5.9927164120965659E-2</c:v>
                </c:pt>
                <c:pt idx="63">
                  <c:v>-5.8351603060605425E-2</c:v>
                </c:pt>
                <c:pt idx="64">
                  <c:v>-5.6687378228288093E-2</c:v>
                </c:pt>
                <c:pt idx="65">
                  <c:v>-5.4934489624013649E-2</c:v>
                </c:pt>
                <c:pt idx="66">
                  <c:v>-5.3092937247782093E-2</c:v>
                </c:pt>
                <c:pt idx="67">
                  <c:v>-5.1162721099593432E-2</c:v>
                </c:pt>
                <c:pt idx="68">
                  <c:v>-4.9143841179447659E-2</c:v>
                </c:pt>
                <c:pt idx="69">
                  <c:v>-4.7036297487344773E-2</c:v>
                </c:pt>
                <c:pt idx="70">
                  <c:v>-4.4840090023284783E-2</c:v>
                </c:pt>
                <c:pt idx="71">
                  <c:v>-4.255521878726768E-2</c:v>
                </c:pt>
                <c:pt idx="72">
                  <c:v>-4.0181683779293466E-2</c:v>
                </c:pt>
                <c:pt idx="73">
                  <c:v>-3.7719484999362132E-2</c:v>
                </c:pt>
                <c:pt idx="74">
                  <c:v>-3.5168622447473701E-2</c:v>
                </c:pt>
                <c:pt idx="75">
                  <c:v>-3.2529096123628164E-2</c:v>
                </c:pt>
                <c:pt idx="76">
                  <c:v>-2.9800906027825508E-2</c:v>
                </c:pt>
                <c:pt idx="77">
                  <c:v>-2.6984052160065754E-2</c:v>
                </c:pt>
                <c:pt idx="78">
                  <c:v>-2.4078534520348888E-2</c:v>
                </c:pt>
                <c:pt idx="79">
                  <c:v>-2.1084353108674903E-2</c:v>
                </c:pt>
                <c:pt idx="80">
                  <c:v>-1.8001507925043819E-2</c:v>
                </c:pt>
                <c:pt idx="81">
                  <c:v>-1.4829998969455624E-2</c:v>
                </c:pt>
                <c:pt idx="82">
                  <c:v>-1.1569826241910316E-2</c:v>
                </c:pt>
                <c:pt idx="83">
                  <c:v>-8.2209897424078832E-3</c:v>
                </c:pt>
                <c:pt idx="84">
                  <c:v>-4.7834894709483516E-3</c:v>
                </c:pt>
                <c:pt idx="85">
                  <c:v>-1.2573254275317219E-3</c:v>
                </c:pt>
                <c:pt idx="86">
                  <c:v>2.3575023878420337E-3</c:v>
                </c:pt>
                <c:pt idx="87">
                  <c:v>6.0609939751728875E-3</c:v>
                </c:pt>
                <c:pt idx="88">
                  <c:v>9.8531493344608534E-3</c:v>
                </c:pt>
                <c:pt idx="89">
                  <c:v>1.3733968465705917E-2</c:v>
                </c:pt>
                <c:pt idx="90">
                  <c:v>1.7703451368908107E-2</c:v>
                </c:pt>
                <c:pt idx="91">
                  <c:v>2.1761598044067396E-2</c:v>
                </c:pt>
                <c:pt idx="92">
                  <c:v>2.5908408491183796E-2</c:v>
                </c:pt>
                <c:pt idx="93">
                  <c:v>3.0143882710257308E-2</c:v>
                </c:pt>
                <c:pt idx="94">
                  <c:v>3.4468020701287932E-2</c:v>
                </c:pt>
                <c:pt idx="95">
                  <c:v>3.8880822464275655E-2</c:v>
                </c:pt>
                <c:pt idx="96">
                  <c:v>4.3382287999220503E-2</c:v>
                </c:pt>
                <c:pt idx="97">
                  <c:v>4.797241730612245E-2</c:v>
                </c:pt>
                <c:pt idx="98">
                  <c:v>5.2651210384981523E-2</c:v>
                </c:pt>
                <c:pt idx="99">
                  <c:v>5.7418667235797707E-2</c:v>
                </c:pt>
                <c:pt idx="100">
                  <c:v>6.2274787858570976E-2</c:v>
                </c:pt>
                <c:pt idx="101">
                  <c:v>6.7219572253301371E-2</c:v>
                </c:pt>
                <c:pt idx="102">
                  <c:v>7.2253020419988864E-2</c:v>
                </c:pt>
                <c:pt idx="103">
                  <c:v>7.7375132358633483E-2</c:v>
                </c:pt>
                <c:pt idx="104">
                  <c:v>8.25859080692352E-2</c:v>
                </c:pt>
                <c:pt idx="105">
                  <c:v>8.7885347551794016E-2</c:v>
                </c:pt>
                <c:pt idx="106">
                  <c:v>9.3273450806309957E-2</c:v>
                </c:pt>
                <c:pt idx="107">
                  <c:v>9.8750217832782997E-2</c:v>
                </c:pt>
                <c:pt idx="108">
                  <c:v>0.10431564863121318</c:v>
                </c:pt>
                <c:pt idx="109">
                  <c:v>0.10996974320160044</c:v>
                </c:pt>
                <c:pt idx="110">
                  <c:v>0.1157125015439448</c:v>
                </c:pt>
                <c:pt idx="111">
                  <c:v>0.12154392365824629</c:v>
                </c:pt>
                <c:pt idx="112">
                  <c:v>0.1274640095445049</c:v>
                </c:pt>
                <c:pt idx="113">
                  <c:v>0.13347275920272059</c:v>
                </c:pt>
                <c:pt idx="114">
                  <c:v>0.1395701726328934</c:v>
                </c:pt>
                <c:pt idx="115">
                  <c:v>0.14575624983502333</c:v>
                </c:pt>
                <c:pt idx="116">
                  <c:v>0.15203099080911034</c:v>
                </c:pt>
                <c:pt idx="117">
                  <c:v>0.15839439555515453</c:v>
                </c:pt>
                <c:pt idx="118">
                  <c:v>0.16484646407315576</c:v>
                </c:pt>
                <c:pt idx="119">
                  <c:v>0.17138719636311414</c:v>
                </c:pt>
                <c:pt idx="120">
                  <c:v>0.17801659242502957</c:v>
                </c:pt>
                <c:pt idx="121">
                  <c:v>0.18473465225890215</c:v>
                </c:pt>
                <c:pt idx="122">
                  <c:v>0.19154137586473183</c:v>
                </c:pt>
                <c:pt idx="123">
                  <c:v>0.19843676324251866</c:v>
                </c:pt>
                <c:pt idx="124">
                  <c:v>0.20542081439226254</c:v>
                </c:pt>
                <c:pt idx="125">
                  <c:v>0.21249352931396359</c:v>
                </c:pt>
                <c:pt idx="126">
                  <c:v>0.21965490800762172</c:v>
                </c:pt>
                <c:pt idx="127">
                  <c:v>0.22690495047323694</c:v>
                </c:pt>
                <c:pt idx="128">
                  <c:v>0.23424365671080932</c:v>
                </c:pt>
                <c:pt idx="129">
                  <c:v>0.2416710267203388</c:v>
                </c:pt>
                <c:pt idx="130">
                  <c:v>0.24918706050182532</c:v>
                </c:pt>
                <c:pt idx="131">
                  <c:v>0.25679175805526899</c:v>
                </c:pt>
                <c:pt idx="132">
                  <c:v>0.26448511938066982</c:v>
                </c:pt>
                <c:pt idx="133">
                  <c:v>0.27226714447802769</c:v>
                </c:pt>
                <c:pt idx="134">
                  <c:v>0.28013783334734271</c:v>
                </c:pt>
                <c:pt idx="135">
                  <c:v>0.28809718598861483</c:v>
                </c:pt>
                <c:pt idx="136">
                  <c:v>0.29614520240184405</c:v>
                </c:pt>
                <c:pt idx="137">
                  <c:v>0.30428188258703037</c:v>
                </c:pt>
                <c:pt idx="138">
                  <c:v>0.31250722654417379</c:v>
                </c:pt>
                <c:pt idx="139">
                  <c:v>0.32082123427327436</c:v>
                </c:pt>
                <c:pt idx="140">
                  <c:v>0.32922390577433203</c:v>
                </c:pt>
                <c:pt idx="141">
                  <c:v>0.33771524104734679</c:v>
                </c:pt>
                <c:pt idx="142">
                  <c:v>0.34629524009231866</c:v>
                </c:pt>
                <c:pt idx="143">
                  <c:v>0.35496390290924767</c:v>
                </c:pt>
                <c:pt idx="144">
                  <c:v>0.36372122949813374</c:v>
                </c:pt>
                <c:pt idx="145">
                  <c:v>0.37256721985897695</c:v>
                </c:pt>
                <c:pt idx="146">
                  <c:v>0.38150187399177726</c:v>
                </c:pt>
                <c:pt idx="147">
                  <c:v>0.39052519189653467</c:v>
                </c:pt>
                <c:pt idx="148">
                  <c:v>0.39963717357324924</c:v>
                </c:pt>
                <c:pt idx="149">
                  <c:v>0.40883781902192085</c:v>
                </c:pt>
                <c:pt idx="150">
                  <c:v>0.41812712824254961</c:v>
                </c:pt>
                <c:pt idx="151">
                  <c:v>0.42750510123513552</c:v>
                </c:pt>
                <c:pt idx="152">
                  <c:v>0.43697173799967848</c:v>
                </c:pt>
                <c:pt idx="153">
                  <c:v>0.44652703853617859</c:v>
                </c:pt>
                <c:pt idx="154">
                  <c:v>0.45617100284463574</c:v>
                </c:pt>
                <c:pt idx="155">
                  <c:v>0.46590363092505005</c:v>
                </c:pt>
                <c:pt idx="156">
                  <c:v>0.47572492277742151</c:v>
                </c:pt>
                <c:pt idx="157">
                  <c:v>0.48563487840175001</c:v>
                </c:pt>
                <c:pt idx="158">
                  <c:v>0.49563349779803567</c:v>
                </c:pt>
                <c:pt idx="159">
                  <c:v>0.50572078096627837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3A-4A4E-9A53-7C7E2B4A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60632"/>
        <c:axId val="1"/>
      </c:scatterChart>
      <c:valAx>
        <c:axId val="6039606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476821192052979"/>
              <c:y val="0.92042440318302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225165562913907E-3"/>
              <c:y val="0.40053050397877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606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033112582781459"/>
          <c:y val="0.93103448275862066"/>
          <c:w val="0.63973509933774841"/>
          <c:h val="0.984084880636604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Residuals from Quad Fit</a:t>
            </a:r>
          </a:p>
        </c:rich>
      </c:tx>
      <c:layout>
        <c:manualLayout>
          <c:xMode val="edge"/>
          <c:yMode val="edge"/>
          <c:x val="0.32804274465691785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518188500058E-2"/>
          <c:y val="0.1292877655113239"/>
          <c:w val="0.87698525982925635"/>
          <c:h val="0.70448639574537708"/>
        </c:manualLayout>
      </c:layout>
      <c:scatterChart>
        <c:scatterStyle val="lineMarker"/>
        <c:varyColors val="0"/>
        <c:ser>
          <c:idx val="4"/>
          <c:order val="0"/>
          <c:tx>
            <c:strRef>
              <c:f>'C (errors) (3)'!$AH$20</c:f>
              <c:strCache>
                <c:ptCount val="1"/>
                <c:pt idx="0">
                  <c:v>LiTE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(3)'!$D$21:$D$97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(3)'!$F$21:$F$974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'C (errors) (3)'!$AI$21:$AI$974</c:f>
              <c:numCache>
                <c:formatCode>General</c:formatCode>
                <c:ptCount val="954"/>
                <c:pt idx="0">
                  <c:v>8.1883226745964904E-2</c:v>
                </c:pt>
                <c:pt idx="1">
                  <c:v>8.0946148115520339E-2</c:v>
                </c:pt>
                <c:pt idx="2">
                  <c:v>8.255894490561802E-2</c:v>
                </c:pt>
                <c:pt idx="3">
                  <c:v>4.6489721961117253E-2</c:v>
                </c:pt>
                <c:pt idx="4">
                  <c:v>5.5157573143916561E-2</c:v>
                </c:pt>
                <c:pt idx="5">
                  <c:v>6.0875258885409983E-2</c:v>
                </c:pt>
                <c:pt idx="6">
                  <c:v>3.299176245760628E-2</c:v>
                </c:pt>
                <c:pt idx="7">
                  <c:v>4.4658107420686016E-2</c:v>
                </c:pt>
                <c:pt idx="8">
                  <c:v>1.3812639646304026E-2</c:v>
                </c:pt>
                <c:pt idx="9">
                  <c:v>2.9145493402819855E-2</c:v>
                </c:pt>
                <c:pt idx="10">
                  <c:v>2.9565968270310217E-2</c:v>
                </c:pt>
                <c:pt idx="11">
                  <c:v>3.4194593531503628E-2</c:v>
                </c:pt>
                <c:pt idx="12">
                  <c:v>1.4089934275603802E-2</c:v>
                </c:pt>
                <c:pt idx="13">
                  <c:v>2.5267607413855642E-2</c:v>
                </c:pt>
                <c:pt idx="14">
                  <c:v>2.4822006035121663E-2</c:v>
                </c:pt>
                <c:pt idx="15">
                  <c:v>2.6593838232072474E-2</c:v>
                </c:pt>
                <c:pt idx="16">
                  <c:v>2.2230231896351343E-2</c:v>
                </c:pt>
                <c:pt idx="17">
                  <c:v>2.2994304647571316E-2</c:v>
                </c:pt>
                <c:pt idx="18">
                  <c:v>1.3939297988887059E-2</c:v>
                </c:pt>
                <c:pt idx="19">
                  <c:v>-6.5435730083789403E-3</c:v>
                </c:pt>
                <c:pt idx="20">
                  <c:v>-2.0059584523922092E-3</c:v>
                </c:pt>
                <c:pt idx="21">
                  <c:v>-4.414144230948186E-3</c:v>
                </c:pt>
                <c:pt idx="22">
                  <c:v>3.3424364088752156E-4</c:v>
                </c:pt>
                <c:pt idx="23">
                  <c:v>-7.5584895162037063E-3</c:v>
                </c:pt>
                <c:pt idx="24">
                  <c:v>-5.9813364391513149E-2</c:v>
                </c:pt>
                <c:pt idx="25">
                  <c:v>-6.0038377413946603E-2</c:v>
                </c:pt>
                <c:pt idx="26">
                  <c:v>-6.0638597848733461E-2</c:v>
                </c:pt>
                <c:pt idx="27">
                  <c:v>-5.8863612378043578E-2</c:v>
                </c:pt>
                <c:pt idx="28">
                  <c:v>-0.11355155097884181</c:v>
                </c:pt>
                <c:pt idx="29">
                  <c:v>-0.11671186613229687</c:v>
                </c:pt>
                <c:pt idx="30">
                  <c:v>-0.1181813880377417</c:v>
                </c:pt>
                <c:pt idx="31">
                  <c:v>-0.11780835733824491</c:v>
                </c:pt>
                <c:pt idx="32">
                  <c:v>-0.11750502550145714</c:v>
                </c:pt>
                <c:pt idx="33">
                  <c:v>-0.11866019086403795</c:v>
                </c:pt>
                <c:pt idx="34">
                  <c:v>-0.12485714282857546</c:v>
                </c:pt>
                <c:pt idx="35">
                  <c:v>-0.11936311004154618</c:v>
                </c:pt>
                <c:pt idx="36">
                  <c:v>-0.11789222437591684</c:v>
                </c:pt>
                <c:pt idx="37">
                  <c:v>-0.11904157950528588</c:v>
                </c:pt>
                <c:pt idx="38">
                  <c:v>-0.11446701664939932</c:v>
                </c:pt>
                <c:pt idx="39">
                  <c:v>-0.11869988083007116</c:v>
                </c:pt>
                <c:pt idx="40">
                  <c:v>-0.11916394719016621</c:v>
                </c:pt>
                <c:pt idx="41">
                  <c:v>-0.11906394719269242</c:v>
                </c:pt>
                <c:pt idx="42">
                  <c:v>-0.12040738389644814</c:v>
                </c:pt>
                <c:pt idx="43">
                  <c:v>-0.12403473685318353</c:v>
                </c:pt>
                <c:pt idx="44">
                  <c:v>-0.1231715029229285</c:v>
                </c:pt>
                <c:pt idx="45">
                  <c:v>-0.12309885640325297</c:v>
                </c:pt>
                <c:pt idx="46">
                  <c:v>-0.1229356251443314</c:v>
                </c:pt>
                <c:pt idx="47">
                  <c:v>-0.12439499102254814</c:v>
                </c:pt>
                <c:pt idx="48">
                  <c:v>-0.1186949910210231</c:v>
                </c:pt>
                <c:pt idx="49">
                  <c:v>-0.12563263531211152</c:v>
                </c:pt>
                <c:pt idx="50">
                  <c:v>-0.12306016443303994</c:v>
                </c:pt>
                <c:pt idx="51">
                  <c:v>-0.11505880418077641</c:v>
                </c:pt>
                <c:pt idx="52">
                  <c:v>-0.11662598796040896</c:v>
                </c:pt>
                <c:pt idx="53">
                  <c:v>-0.11756531021215932</c:v>
                </c:pt>
                <c:pt idx="54">
                  <c:v>-0.11777835445016527</c:v>
                </c:pt>
                <c:pt idx="55">
                  <c:v>-0.11692423176385219</c:v>
                </c:pt>
                <c:pt idx="56">
                  <c:v>-0.11555209984517012</c:v>
                </c:pt>
                <c:pt idx="57">
                  <c:v>-0.11699144160487115</c:v>
                </c:pt>
                <c:pt idx="58">
                  <c:v>-0.11731931021888178</c:v>
                </c:pt>
                <c:pt idx="59">
                  <c:v>-0.11735865463748318</c:v>
                </c:pt>
                <c:pt idx="60">
                  <c:v>-0.11249800128004797</c:v>
                </c:pt>
                <c:pt idx="61">
                  <c:v>-0.11476522016012669</c:v>
                </c:pt>
                <c:pt idx="62">
                  <c:v>-0.11353244224048306</c:v>
                </c:pt>
                <c:pt idx="63">
                  <c:v>-0.11491511517295425</c:v>
                </c:pt>
                <c:pt idx="64">
                  <c:v>-0.11623893862366746</c:v>
                </c:pt>
                <c:pt idx="65">
                  <c:v>-0.11680638146772396</c:v>
                </c:pt>
                <c:pt idx="66">
                  <c:v>-0.11207792435995456</c:v>
                </c:pt>
                <c:pt idx="67">
                  <c:v>-0.11196241881760044</c:v>
                </c:pt>
                <c:pt idx="68">
                  <c:v>-0.11146241881567959</c:v>
                </c:pt>
                <c:pt idx="69">
                  <c:v>-0.11233136893821027</c:v>
                </c:pt>
                <c:pt idx="70">
                  <c:v>-0.11405602270731457</c:v>
                </c:pt>
                <c:pt idx="71">
                  <c:v>-0.11335602270317019</c:v>
                </c:pt>
                <c:pt idx="72">
                  <c:v>-0.11215602270438091</c:v>
                </c:pt>
                <c:pt idx="73">
                  <c:v>-0.11244734082669136</c:v>
                </c:pt>
                <c:pt idx="74">
                  <c:v>-0.11802793894232258</c:v>
                </c:pt>
                <c:pt idx="75">
                  <c:v>-0.11322793894716546</c:v>
                </c:pt>
                <c:pt idx="76">
                  <c:v>-0.11152793894645532</c:v>
                </c:pt>
                <c:pt idx="77">
                  <c:v>-0.11136626584822101</c:v>
                </c:pt>
                <c:pt idx="78">
                  <c:v>-0.10871683179216857</c:v>
                </c:pt>
                <c:pt idx="79">
                  <c:v>-0.11151422356310636</c:v>
                </c:pt>
                <c:pt idx="80">
                  <c:v>-0.115529815147418</c:v>
                </c:pt>
                <c:pt idx="81">
                  <c:v>-0.10446684364576292</c:v>
                </c:pt>
                <c:pt idx="82">
                  <c:v>-8.9793123557412535E-2</c:v>
                </c:pt>
                <c:pt idx="83">
                  <c:v>-9.0481748620850788E-2</c:v>
                </c:pt>
                <c:pt idx="84">
                  <c:v>-8.9435806067634682E-2</c:v>
                </c:pt>
                <c:pt idx="85">
                  <c:v>-7.9272057523666617E-2</c:v>
                </c:pt>
                <c:pt idx="86">
                  <c:v>-8.1153010461375297E-2</c:v>
                </c:pt>
                <c:pt idx="87">
                  <c:v>-8.0753010464204189E-2</c:v>
                </c:pt>
                <c:pt idx="88">
                  <c:v>-7.9653010462888696E-2</c:v>
                </c:pt>
                <c:pt idx="89">
                  <c:v>-7.6773010462884039E-2</c:v>
                </c:pt>
                <c:pt idx="90">
                  <c:v>-7.6573010460660507E-2</c:v>
                </c:pt>
                <c:pt idx="91">
                  <c:v>-7.6373010458436974E-2</c:v>
                </c:pt>
                <c:pt idx="92">
                  <c:v>-7.5873010463792079E-2</c:v>
                </c:pt>
                <c:pt idx="93">
                  <c:v>-7.5773010459042334E-2</c:v>
                </c:pt>
                <c:pt idx="94">
                  <c:v>-5.8714455476958916E-2</c:v>
                </c:pt>
                <c:pt idx="95">
                  <c:v>-6.3993196092439975E-2</c:v>
                </c:pt>
                <c:pt idx="96">
                  <c:v>-7.7931041688670155E-2</c:v>
                </c:pt>
                <c:pt idx="97">
                  <c:v>-7.1188731284037576E-2</c:v>
                </c:pt>
                <c:pt idx="98">
                  <c:v>-6.5659022122086741E-2</c:v>
                </c:pt>
                <c:pt idx="99">
                  <c:v>-8.0821325276822731E-2</c:v>
                </c:pt>
                <c:pt idx="100">
                  <c:v>-6.367859603197823E-2</c:v>
                </c:pt>
                <c:pt idx="101">
                  <c:v>-6.4126084548152995E-2</c:v>
                </c:pt>
                <c:pt idx="102">
                  <c:v>-6.3741555033229869E-2</c:v>
                </c:pt>
                <c:pt idx="103">
                  <c:v>-6.4791504556395374E-2</c:v>
                </c:pt>
                <c:pt idx="104">
                  <c:v>-5.8463533462056516E-2</c:v>
                </c:pt>
                <c:pt idx="105">
                  <c:v>-5.8251722577197851E-2</c:v>
                </c:pt>
                <c:pt idx="106">
                  <c:v>-5.9254999107078876E-2</c:v>
                </c:pt>
                <c:pt idx="107">
                  <c:v>-5.7660854679712492E-2</c:v>
                </c:pt>
                <c:pt idx="108">
                  <c:v>-2.5864078655464917E-2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96-41A5-833E-228F672C8A66}"/>
            </c:ext>
          </c:extLst>
        </c:ser>
        <c:ser>
          <c:idx val="10"/>
          <c:order val="1"/>
          <c:tx>
            <c:strRef>
              <c:f>'C (errors) (3)'!$BE$1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 (3)'!$BC$2:$BC$166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 (3)'!$BF$2:$BF$166</c:f>
              <c:numCache>
                <c:formatCode>General</c:formatCode>
                <c:ptCount val="165"/>
                <c:pt idx="0">
                  <c:v>0.10026382588050223</c:v>
                </c:pt>
                <c:pt idx="1">
                  <c:v>9.9480779739554381E-2</c:v>
                </c:pt>
                <c:pt idx="2">
                  <c:v>9.8683703672526615E-2</c:v>
                </c:pt>
                <c:pt idx="3">
                  <c:v>9.7872605728172565E-2</c:v>
                </c:pt>
                <c:pt idx="4">
                  <c:v>9.7047490899889233E-2</c:v>
                </c:pt>
                <c:pt idx="5">
                  <c:v>9.6208360613270733E-2</c:v>
                </c:pt>
                <c:pt idx="6">
                  <c:v>9.5355212229434563E-2</c:v>
                </c:pt>
                <c:pt idx="7">
                  <c:v>9.448803856723402E-2</c:v>
                </c:pt>
                <c:pt idx="8">
                  <c:v>9.3606827447349814E-2</c:v>
                </c:pt>
                <c:pt idx="9">
                  <c:v>9.2711561261119443E-2</c:v>
                </c:pt>
                <c:pt idx="10">
                  <c:v>9.1802216566795464E-2</c:v>
                </c:pt>
                <c:pt idx="11">
                  <c:v>9.0878763715742314E-2</c:v>
                </c:pt>
                <c:pt idx="12">
                  <c:v>8.9941166510866824E-2</c:v>
                </c:pt>
                <c:pt idx="13">
                  <c:v>8.898938189935153E-2</c:v>
                </c:pt>
                <c:pt idx="14">
                  <c:v>8.8023359701501921E-2</c:v>
                </c:pt>
                <c:pt idx="15">
                  <c:v>8.7043042377249344E-2</c:v>
                </c:pt>
                <c:pt idx="16">
                  <c:v>8.6048364831554716E-2</c:v>
                </c:pt>
                <c:pt idx="17">
                  <c:v>8.503925425964852E-2</c:v>
                </c:pt>
                <c:pt idx="18">
                  <c:v>8.4015630032714742E-2</c:v>
                </c:pt>
                <c:pt idx="19">
                  <c:v>8.2977403624279938E-2</c:v>
                </c:pt>
                <c:pt idx="20">
                  <c:v>8.1924478577216145E-2</c:v>
                </c:pt>
                <c:pt idx="21">
                  <c:v>8.0856750510892458E-2</c:v>
                </c:pt>
                <c:pt idx="22">
                  <c:v>7.9774107167638442E-2</c:v>
                </c:pt>
                <c:pt idx="23">
                  <c:v>7.8676428497294823E-2</c:v>
                </c:pt>
                <c:pt idx="24">
                  <c:v>7.7563586778240892E-2</c:v>
                </c:pt>
                <c:pt idx="25">
                  <c:v>7.643544677290072E-2</c:v>
                </c:pt>
                <c:pt idx="26">
                  <c:v>7.5291865915345452E-2</c:v>
                </c:pt>
                <c:pt idx="27">
                  <c:v>7.4132694528230972E-2</c:v>
                </c:pt>
                <c:pt idx="28">
                  <c:v>7.2957776065942462E-2</c:v>
                </c:pt>
                <c:pt idx="29">
                  <c:v>7.1766947380467933E-2</c:v>
                </c:pt>
                <c:pt idx="30">
                  <c:v>7.0560039006187875E-2</c:v>
                </c:pt>
                <c:pt idx="31">
                  <c:v>6.9336875459466346E-2</c:v>
                </c:pt>
                <c:pt idx="32">
                  <c:v>6.8097275548644962E-2</c:v>
                </c:pt>
                <c:pt idx="33">
                  <c:v>6.6841052689809388E-2</c:v>
                </c:pt>
                <c:pt idx="34">
                  <c:v>6.5568015223493023E-2</c:v>
                </c:pt>
                <c:pt idx="35">
                  <c:v>6.427796672733066E-2</c:v>
                </c:pt>
                <c:pt idx="36">
                  <c:v>6.2970706319580058E-2</c:v>
                </c:pt>
                <c:pt idx="37">
                  <c:v>6.164602894838607E-2</c:v>
                </c:pt>
                <c:pt idx="38">
                  <c:v>6.0303725661688075E-2</c:v>
                </c:pt>
                <c:pt idx="39">
                  <c:v>5.8943583852767656E-2</c:v>
                </c:pt>
                <c:pt idx="40">
                  <c:v>5.7565387476599034E-2</c:v>
                </c:pt>
                <c:pt idx="41">
                  <c:v>5.6168917232419839E-2</c:v>
                </c:pt>
                <c:pt idx="42">
                  <c:v>5.4753950708266767E-2</c:v>
                </c:pt>
                <c:pt idx="43">
                  <c:v>5.3320262483639191E-2</c:v>
                </c:pt>
                <c:pt idx="44">
                  <c:v>5.1867624186960358E-2</c:v>
                </c:pt>
                <c:pt idx="45">
                  <c:v>5.0395804505092123E-2</c:v>
                </c:pt>
                <c:pt idx="46">
                  <c:v>4.8904569142839756E-2</c:v>
                </c:pt>
                <c:pt idx="47">
                  <c:v>4.7393680731137373E-2</c:v>
                </c:pt>
                <c:pt idx="48">
                  <c:v>4.5862898683439339E-2</c:v>
                </c:pt>
                <c:pt idx="49">
                  <c:v>4.4311979000740652E-2</c:v>
                </c:pt>
                <c:pt idx="50">
                  <c:v>4.2740674026609693E-2</c:v>
                </c:pt>
                <c:pt idx="51">
                  <c:v>4.1148732154607327E-2</c:v>
                </c:pt>
                <c:pt idx="52">
                  <c:v>3.9535897491495997E-2</c:v>
                </c:pt>
                <c:pt idx="53">
                  <c:v>3.7901909480660662E-2</c:v>
                </c:pt>
                <c:pt idx="54">
                  <c:v>3.6246502491168418E-2</c:v>
                </c:pt>
                <c:pt idx="55">
                  <c:v>3.4569405378843711E-2</c:v>
                </c:pt>
                <c:pt idx="56">
                  <c:v>3.2870341026599609E-2</c:v>
                </c:pt>
                <c:pt idx="57">
                  <c:v>3.1149025872009555E-2</c:v>
                </c:pt>
                <c:pt idx="58">
                  <c:v>2.9405169430674935E-2</c:v>
                </c:pt>
                <c:pt idx="59">
                  <c:v>2.7638473824313066E-2</c:v>
                </c:pt>
                <c:pt idx="60">
                  <c:v>2.5848633322580118E-2</c:v>
                </c:pt>
                <c:pt idx="61">
                  <c:v>2.4035333907430952E-2</c:v>
                </c:pt>
                <c:pt idx="62">
                  <c:v>2.2198252868217295E-2</c:v>
                </c:pt>
                <c:pt idx="63">
                  <c:v>2.0337058434697144E-2</c:v>
                </c:pt>
                <c:pt idx="64">
                  <c:v>1.8451409453601832E-2</c:v>
                </c:pt>
                <c:pt idx="65">
                  <c:v>1.6540955112332511E-2</c:v>
                </c:pt>
                <c:pt idx="66">
                  <c:v>1.4605334710683879E-2</c:v>
                </c:pt>
                <c:pt idx="67">
                  <c:v>1.264417747816534E-2</c:v>
                </c:pt>
                <c:pt idx="68">
                  <c:v>1.0657102430506191E-2</c:v>
                </c:pt>
                <c:pt idx="69">
                  <c:v>8.6437182542534133E-3</c:v>
                </c:pt>
                <c:pt idx="70">
                  <c:v>6.6036232030542387E-3</c:v>
                </c:pt>
                <c:pt idx="71">
                  <c:v>4.5364049832925966E-3</c:v>
                </c:pt>
                <c:pt idx="72">
                  <c:v>2.4416406003658071E-3</c:v>
                </c:pt>
                <c:pt idx="73">
                  <c:v>3.1889613020204434E-4</c:v>
                </c:pt>
                <c:pt idx="74">
                  <c:v>-1.8322736260653902E-3</c:v>
                </c:pt>
                <c:pt idx="75">
                  <c:v>-4.012325652670911E-3</c:v>
                </c:pt>
                <c:pt idx="76">
                  <c:v>-6.2217294488430509E-3</c:v>
                </c:pt>
                <c:pt idx="77">
                  <c:v>-8.4609680350682583E-3</c:v>
                </c:pt>
                <c:pt idx="78">
                  <c:v>-1.0730539294802506E-2</c:v>
                </c:pt>
                <c:pt idx="79">
                  <c:v>-1.3030957707886962E-2</c:v>
                </c:pt>
                <c:pt idx="80">
                  <c:v>-1.5362756524078975E-2</c:v>
                </c:pt>
                <c:pt idx="81">
                  <c:v>-1.7726490410000718E-2</c:v>
                </c:pt>
                <c:pt idx="82">
                  <c:v>-2.0122738578057464E-2</c:v>
                </c:pt>
                <c:pt idx="83">
                  <c:v>-2.2552108368489466E-2</c:v>
                </c:pt>
                <c:pt idx="84">
                  <c:v>-2.5015239202115812E-2</c:v>
                </c:pt>
                <c:pt idx="85">
                  <c:v>-2.7512806747174282E-2</c:v>
                </c:pt>
                <c:pt idx="86">
                  <c:v>-3.0045527043895907E-2</c:v>
                </c:pt>
                <c:pt idx="87">
                  <c:v>-3.2614160199213274E-2</c:v>
                </c:pt>
                <c:pt idx="88">
                  <c:v>-3.5219513094728566E-2</c:v>
                </c:pt>
                <c:pt idx="89">
                  <c:v>-3.786244033667064E-2</c:v>
                </c:pt>
                <c:pt idx="90">
                  <c:v>-4.054384240983263E-2</c:v>
                </c:pt>
                <c:pt idx="91">
                  <c:v>-4.3264659671706035E-2</c:v>
                </c:pt>
                <c:pt idx="92">
                  <c:v>-4.6025860433168843E-2</c:v>
                </c:pt>
                <c:pt idx="93">
                  <c:v>-4.882842091638135E-2</c:v>
                </c:pt>
                <c:pt idx="94">
                  <c:v>-5.1673294363023252E-2</c:v>
                </c:pt>
                <c:pt idx="95">
                  <c:v>-5.4561365999865004E-2</c:v>
                </c:pt>
                <c:pt idx="96">
                  <c:v>-5.7493389980929344E-2</c:v>
                </c:pt>
                <c:pt idx="97">
                  <c:v>-6.0469903862881612E-2</c:v>
                </c:pt>
                <c:pt idx="98">
                  <c:v>-6.3491115706255513E-2</c:v>
                </c:pt>
                <c:pt idx="99">
                  <c:v>-6.6556758637641156E-2</c:v>
                </c:pt>
                <c:pt idx="100">
                  <c:v>-6.9665907806841496E-2</c:v>
                </c:pt>
                <c:pt idx="101">
                  <c:v>-7.2816755324638424E-2</c:v>
                </c:pt>
                <c:pt idx="102">
                  <c:v>-7.6006340213283549E-2</c:v>
                </c:pt>
                <c:pt idx="103">
                  <c:v>-7.9230232919161744E-2</c:v>
                </c:pt>
                <c:pt idx="104">
                  <c:v>-8.2482177806781701E-2</c:v>
                </c:pt>
                <c:pt idx="105">
                  <c:v>-8.5753702510147814E-2</c:v>
                </c:pt>
                <c:pt idx="106">
                  <c:v>-8.9033710168422139E-2</c:v>
                </c:pt>
                <c:pt idx="107">
                  <c:v>-9.2308079284735681E-2</c:v>
                </c:pt>
                <c:pt idx="108">
                  <c:v>-9.5559305714440892E-2</c:v>
                </c:pt>
                <c:pt idx="109">
                  <c:v>-9.8766231102641489E-2</c:v>
                </c:pt>
                <c:pt idx="110">
                  <c:v>-0.10190391035220113</c:v>
                </c:pt>
                <c:pt idx="111">
                  <c:v>-0.10494367524866947</c:v>
                </c:pt>
                <c:pt idx="112">
                  <c:v>-0.10785344967155384</c:v>
                </c:pt>
                <c:pt idx="113">
                  <c:v>-0.11059836143307529</c:v>
                </c:pt>
                <c:pt idx="114">
                  <c:v>-0.11314167501092856</c:v>
                </c:pt>
                <c:pt idx="115">
                  <c:v>-0.11544603815969467</c:v>
                </c:pt>
                <c:pt idx="116">
                  <c:v>-0.11747499579870008</c:v>
                </c:pt>
                <c:pt idx="117">
                  <c:v>-0.1191946815738826</c:v>
                </c:pt>
                <c:pt idx="118">
                  <c:v>-0.12057555832288119</c:v>
                </c:pt>
                <c:pt idx="119">
                  <c:v>-0.12159405172103131</c:v>
                </c:pt>
                <c:pt idx="120">
                  <c:v>-0.12223391420278054</c:v>
                </c:pt>
                <c:pt idx="121">
                  <c:v>-0.12248717330818519</c:v>
                </c:pt>
                <c:pt idx="122">
                  <c:v>-0.12235455951136635</c:v>
                </c:pt>
                <c:pt idx="123">
                  <c:v>-0.12184536754511691</c:v>
                </c:pt>
                <c:pt idx="124">
                  <c:v>-0.12097677206920202</c:v>
                </c:pt>
                <c:pt idx="125">
                  <c:v>-0.11977268113727908</c:v>
                </c:pt>
                <c:pt idx="126">
                  <c:v>-0.11826225834346818</c:v>
                </c:pt>
                <c:pt idx="127">
                  <c:v>-0.11647826963825493</c:v>
                </c:pt>
                <c:pt idx="128">
                  <c:v>-0.11445541169147649</c:v>
                </c:pt>
                <c:pt idx="129">
                  <c:v>-0.11222875849807587</c:v>
                </c:pt>
                <c:pt idx="130">
                  <c:v>-0.10983242836999434</c:v>
                </c:pt>
                <c:pt idx="131">
                  <c:v>-0.10729853263462524</c:v>
                </c:pt>
                <c:pt idx="132">
                  <c:v>-0.10465642772791868</c:v>
                </c:pt>
                <c:pt idx="133">
                  <c:v>-0.10193225936706836</c:v>
                </c:pt>
                <c:pt idx="134">
                  <c:v>-9.9148763993909303E-2</c:v>
                </c:pt>
                <c:pt idx="135">
                  <c:v>-9.6325279214935444E-2</c:v>
                </c:pt>
                <c:pt idx="136">
                  <c:v>-9.3477910329062455E-2</c:v>
                </c:pt>
                <c:pt idx="137">
                  <c:v>-9.061980209524452E-2</c:v>
                </c:pt>
                <c:pt idx="138">
                  <c:v>-8.7761471265868821E-2</c:v>
                </c:pt>
                <c:pt idx="139">
                  <c:v>-8.4911163946228871E-2</c:v>
                </c:pt>
                <c:pt idx="140">
                  <c:v>-8.207521086522887E-2</c:v>
                </c:pt>
                <c:pt idx="141">
                  <c:v>-7.9258362036424002E-2</c:v>
                </c:pt>
                <c:pt idx="142">
                  <c:v>-7.6464089425646697E-2</c:v>
                </c:pt>
                <c:pt idx="143">
                  <c:v>-7.3694851880182335E-2</c:v>
                </c:pt>
                <c:pt idx="144">
                  <c:v>-7.0952320733684862E-2</c:v>
                </c:pt>
                <c:pt idx="145">
                  <c:v>-6.8237567351011413E-2</c:v>
                </c:pt>
                <c:pt idx="146">
                  <c:v>-6.5551215656035458E-2</c:v>
                </c:pt>
                <c:pt idx="147">
                  <c:v>-6.2893563643177414E-2</c:v>
                </c:pt>
                <c:pt idx="148">
                  <c:v>-6.0264678238572809E-2</c:v>
                </c:pt>
                <c:pt idx="149">
                  <c:v>-5.7664467841361575E-2</c:v>
                </c:pt>
                <c:pt idx="150">
                  <c:v>-5.509273659025922E-2</c:v>
                </c:pt>
                <c:pt idx="151">
                  <c:v>-5.2549223977385796E-2</c:v>
                </c:pt>
                <c:pt idx="152">
                  <c:v>-5.0033632949225949E-2</c:v>
                </c:pt>
                <c:pt idx="153">
                  <c:v>-4.7545649146080747E-2</c:v>
                </c:pt>
                <c:pt idx="154">
                  <c:v>-4.5084953469022575E-2</c:v>
                </c:pt>
                <c:pt idx="155">
                  <c:v>-4.2651229745271288E-2</c:v>
                </c:pt>
                <c:pt idx="156">
                  <c:v>-4.024416889727854E-2</c:v>
                </c:pt>
                <c:pt idx="157">
                  <c:v>-3.7863470709316484E-2</c:v>
                </c:pt>
                <c:pt idx="158">
                  <c:v>-3.5508844025687387E-2</c:v>
                </c:pt>
                <c:pt idx="159">
                  <c:v>-3.3180006002273263E-2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96-41A5-833E-228F672C8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455952"/>
        <c:axId val="1"/>
      </c:scatterChart>
      <c:valAx>
        <c:axId val="635455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359899457012314"/>
              <c:y val="0.92084543521769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137566137566134E-3"/>
              <c:y val="0.40105596299143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54559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105875654432082"/>
          <c:y val="0.93139952492745792"/>
          <c:w val="0.64021247344081988"/>
          <c:h val="0.9841699734762705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9787826256465952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7564834920032E-2"/>
          <c:y val="0.129973474801061"/>
          <c:w val="0.87665839264702361"/>
          <c:h val="0.702917771883289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 (errors)'!$H$20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(errors)'!$H$21:$H$974</c:f>
              <c:numCache>
                <c:formatCode>General</c:formatCode>
                <c:ptCount val="954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FD-49DB-9682-0C7A9BD14B4A}"/>
            </c:ext>
          </c:extLst>
        </c:ser>
        <c:ser>
          <c:idx val="1"/>
          <c:order val="1"/>
          <c:tx>
            <c:strRef>
              <c:f>'C (errors)'!$I$20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</c:numCache>
              </c:numRef>
            </c:plus>
            <c:minus>
              <c:numRef>
                <c:f>'C (errors)'!$D$21:$D$974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(errors)'!$I$21:$I$974</c:f>
              <c:numCache>
                <c:formatCode>General</c:formatCode>
                <c:ptCount val="954"/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6.4643600002455059E-2</c:v>
                </c:pt>
                <c:pt idx="40">
                  <c:v>6.4220000000204891E-2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FD-49DB-9682-0C7A9BD14B4A}"/>
            </c:ext>
          </c:extLst>
        </c:ser>
        <c:ser>
          <c:idx val="3"/>
          <c:order val="2"/>
          <c:tx>
            <c:strRef>
              <c:f>'C (errors)'!$J$20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'C (errors)'!$D$21:$D$44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(errors)'!$J$21:$J$974</c:f>
              <c:numCache>
                <c:formatCode>General</c:formatCode>
                <c:ptCount val="954"/>
                <c:pt idx="4">
                  <c:v>-1.6999999999825377E-2</c:v>
                </c:pt>
                <c:pt idx="6">
                  <c:v>-3.9682399998127948E-2</c:v>
                </c:pt>
                <c:pt idx="9">
                  <c:v>-3.6528999997244682E-2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89">
                  <c:v>0.26286499999696389</c:v>
                </c:pt>
                <c:pt idx="90">
                  <c:v>0.26306499999918742</c:v>
                </c:pt>
                <c:pt idx="91">
                  <c:v>0.26326500000141095</c:v>
                </c:pt>
                <c:pt idx="92">
                  <c:v>0.26376499999605585</c:v>
                </c:pt>
                <c:pt idx="93">
                  <c:v>0.26386500000080559</c:v>
                </c:pt>
                <c:pt idx="94">
                  <c:v>0.28111180000269087</c:v>
                </c:pt>
                <c:pt idx="95">
                  <c:v>0.2769719999996596</c:v>
                </c:pt>
                <c:pt idx="101">
                  <c:v>0.33013339999888558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FD-49DB-9682-0C7A9BD14B4A}"/>
            </c:ext>
          </c:extLst>
        </c:ser>
        <c:ser>
          <c:idx val="4"/>
          <c:order val="3"/>
          <c:tx>
            <c:strRef>
              <c:f>'C (errors)'!$K$20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(errors)'!$K$21:$K$974</c:f>
              <c:numCache>
                <c:formatCode>General</c:formatCode>
                <c:ptCount val="954"/>
                <c:pt idx="41">
                  <c:v>6.4319999997678678E-2</c:v>
                </c:pt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0.12802599999849917</c:v>
                </c:pt>
                <c:pt idx="67">
                  <c:v>0.13005239999620244</c:v>
                </c:pt>
                <c:pt idx="68">
                  <c:v>0.13055239999812329</c:v>
                </c:pt>
                <c:pt idx="69">
                  <c:v>0.1301545999958762</c:v>
                </c:pt>
                <c:pt idx="70">
                  <c:v>0.1284897999939858</c:v>
                </c:pt>
                <c:pt idx="71">
                  <c:v>0.12918979999813018</c:v>
                </c:pt>
                <c:pt idx="72">
                  <c:v>0.13038979999691946</c:v>
                </c:pt>
                <c:pt idx="73">
                  <c:v>0.13024814111849992</c:v>
                </c:pt>
                <c:pt idx="74">
                  <c:v>0.12584360000619199</c:v>
                </c:pt>
                <c:pt idx="75">
                  <c:v>0.13064360000134911</c:v>
                </c:pt>
                <c:pt idx="76">
                  <c:v>0.13234360000205925</c:v>
                </c:pt>
                <c:pt idx="77">
                  <c:v>0.13326300000335323</c:v>
                </c:pt>
                <c:pt idx="78">
                  <c:v>0.14405619999888586</c:v>
                </c:pt>
                <c:pt idx="79">
                  <c:v>0.14409300000261283</c:v>
                </c:pt>
                <c:pt idx="80">
                  <c:v>0.14070380000339355</c:v>
                </c:pt>
                <c:pt idx="81">
                  <c:v>0.16441979999945033</c:v>
                </c:pt>
                <c:pt idx="82">
                  <c:v>0.21321360000729328</c:v>
                </c:pt>
                <c:pt idx="83">
                  <c:v>0.21488079999835463</c:v>
                </c:pt>
                <c:pt idx="84">
                  <c:v>0.21879139999509789</c:v>
                </c:pt>
                <c:pt idx="85">
                  <c:v>0.25778619999618968</c:v>
                </c:pt>
                <c:pt idx="86">
                  <c:v>0.25848499999847263</c:v>
                </c:pt>
                <c:pt idx="87">
                  <c:v>0.25888499999564374</c:v>
                </c:pt>
                <c:pt idx="88">
                  <c:v>0.25998499999695923</c:v>
                </c:pt>
                <c:pt idx="96">
                  <c:v>0.26357419999840204</c:v>
                </c:pt>
                <c:pt idx="97">
                  <c:v>0.2866989999965881</c:v>
                </c:pt>
                <c:pt idx="98">
                  <c:v>0.3264361999972607</c:v>
                </c:pt>
                <c:pt idx="99">
                  <c:v>0.31201899999723537</c:v>
                </c:pt>
                <c:pt idx="100">
                  <c:v>0.32971640000323532</c:v>
                </c:pt>
                <c:pt idx="102">
                  <c:v>0.34384899999713525</c:v>
                </c:pt>
                <c:pt idx="103">
                  <c:v>0.34330700000282377</c:v>
                </c:pt>
                <c:pt idx="104">
                  <c:v>0.34969039999850793</c:v>
                </c:pt>
                <c:pt idx="105">
                  <c:v>0.35164059999806341</c:v>
                </c:pt>
                <c:pt idx="106">
                  <c:v>0.35068360000150278</c:v>
                </c:pt>
                <c:pt idx="107">
                  <c:v>0.35228700000152458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FD-49DB-9682-0C7A9BD14B4A}"/>
            </c:ext>
          </c:extLst>
        </c:ser>
        <c:ser>
          <c:idx val="2"/>
          <c:order val="4"/>
          <c:tx>
            <c:strRef>
              <c:f>'C (errors)'!$L$20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FD-49DB-9682-0C7A9BD14B4A}"/>
            </c:ext>
          </c:extLst>
        </c:ser>
        <c:ser>
          <c:idx val="7"/>
          <c:order val="5"/>
          <c:tx>
            <c:strRef>
              <c:f>'C (errors)'!$O$20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(errors)'!$O$21:$O$974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FD-49DB-9682-0C7A9BD14B4A}"/>
            </c:ext>
          </c:extLst>
        </c:ser>
        <c:ser>
          <c:idx val="10"/>
          <c:order val="6"/>
          <c:tx>
            <c:strRef>
              <c:f>'C (errors)'!$BD$1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(errors)'!$BD$2:$BD$166</c:f>
              <c:numCache>
                <c:formatCode>General</c:formatCode>
                <c:ptCount val="165"/>
                <c:pt idx="0">
                  <c:v>9.4006938234755047E-2</c:v>
                </c:pt>
                <c:pt idx="1">
                  <c:v>9.04725912791291E-2</c:v>
                </c:pt>
                <c:pt idx="2">
                  <c:v>8.6977244614585364E-2</c:v>
                </c:pt>
                <c:pt idx="3">
                  <c:v>8.3521428838753409E-2</c:v>
                </c:pt>
                <c:pt idx="4">
                  <c:v>8.0105669520509099E-2</c:v>
                </c:pt>
                <c:pt idx="5">
                  <c:v>7.6730487964982858E-2</c:v>
                </c:pt>
                <c:pt idx="6">
                  <c:v>7.3396401645003148E-2</c:v>
                </c:pt>
                <c:pt idx="7">
                  <c:v>7.0103924299903697E-2</c:v>
                </c:pt>
                <c:pt idx="8">
                  <c:v>6.6853565710376733E-2</c:v>
                </c:pt>
                <c:pt idx="9">
                  <c:v>6.3645831165558345E-2</c:v>
                </c:pt>
                <c:pt idx="10">
                  <c:v>6.0481220645607271E-2</c:v>
                </c:pt>
                <c:pt idx="11">
                  <c:v>5.7360227749503591E-2</c:v>
                </c:pt>
                <c:pt idx="12">
                  <c:v>5.4283338403517872E-2</c:v>
                </c:pt>
                <c:pt idx="13">
                  <c:v>5.1251029390644659E-2</c:v>
                </c:pt>
                <c:pt idx="14">
                  <c:v>4.8263766745174227E-2</c:v>
                </c:pt>
                <c:pt idx="15">
                  <c:v>4.5322004059407416E-2</c:v>
                </c:pt>
                <c:pt idx="16">
                  <c:v>4.2426180751268153E-2</c:v>
                </c:pt>
                <c:pt idx="17">
                  <c:v>3.9576720342204684E-2</c:v>
                </c:pt>
                <c:pt idx="18">
                  <c:v>3.6774028794317369E-2</c:v>
                </c:pt>
                <c:pt idx="19">
                  <c:v>3.401849295412384E-2</c:v>
                </c:pt>
                <c:pt idx="20">
                  <c:v>3.1310479147829487E-2</c:v>
                </c:pt>
                <c:pt idx="21">
                  <c:v>2.8650331969496741E-2</c:v>
                </c:pt>
                <c:pt idx="22">
                  <c:v>2.6038373299169901E-2</c:v>
                </c:pt>
                <c:pt idx="23">
                  <c:v>2.3474901582942284E-2</c:v>
                </c:pt>
                <c:pt idx="24">
                  <c:v>2.096019140123892E-2</c:v>
                </c:pt>
                <c:pt idx="25">
                  <c:v>1.8494493345389808E-2</c:v>
                </c:pt>
                <c:pt idx="26">
                  <c:v>1.607803421597679E-2</c:v>
                </c:pt>
                <c:pt idx="27">
                  <c:v>1.3711017549628481E-2</c:v>
                </c:pt>
                <c:pt idx="28">
                  <c:v>1.1393624474007803E-2</c:v>
                </c:pt>
                <c:pt idx="29">
                  <c:v>9.1260148838549077E-3</c:v>
                </c:pt>
                <c:pt idx="30">
                  <c:v>6.9083289242137663E-3</c:v>
                </c:pt>
                <c:pt idx="31">
                  <c:v>4.7406887605352249E-3</c:v>
                </c:pt>
                <c:pt idx="32">
                  <c:v>2.6232006093160273E-3</c:v>
                </c:pt>
                <c:pt idx="33">
                  <c:v>5.5595699741407822E-4</c:v>
                </c:pt>
                <c:pt idx="34">
                  <c:v>-1.4609607867139759E-3</c:v>
                </c:pt>
                <c:pt idx="35">
                  <c:v>-3.4274800907953124E-3</c:v>
                </c:pt>
                <c:pt idx="36">
                  <c:v>-5.3435341898786168E-3</c:v>
                </c:pt>
                <c:pt idx="37">
                  <c:v>-7.2090595177012398E-3</c:v>
                </c:pt>
                <c:pt idx="38">
                  <c:v>-9.0239928867796651E-3</c:v>
                </c:pt>
                <c:pt idx="39">
                  <c:v>-1.0788268746379705E-2</c:v>
                </c:pt>
                <c:pt idx="40">
                  <c:v>-1.2501816527204876E-2</c:v>
                </c:pt>
                <c:pt idx="41">
                  <c:v>-1.4164558120325875E-2</c:v>
                </c:pt>
                <c:pt idx="42">
                  <c:v>-1.5776405535568784E-2</c:v>
                </c:pt>
                <c:pt idx="43">
                  <c:v>-1.7337258781302517E-2</c:v>
                </c:pt>
                <c:pt idx="44">
                  <c:v>-1.8847004003364927E-2</c:v>
                </c:pt>
                <c:pt idx="45">
                  <c:v>-2.0305511915788985E-2</c:v>
                </c:pt>
                <c:pt idx="46">
                  <c:v>-2.1712636550119818E-2</c:v>
                </c:pt>
                <c:pt idx="47">
                  <c:v>-2.3068214343535891E-2</c:v>
                </c:pt>
                <c:pt idx="48">
                  <c:v>-2.4372063578827721E-2</c:v>
                </c:pt>
                <c:pt idx="49">
                  <c:v>-2.5623984181648574E-2</c:v>
                </c:pt>
                <c:pt idx="50">
                  <c:v>-2.682375787251385E-2</c:v>
                </c:pt>
                <c:pt idx="51">
                  <c:v>-2.7971148662898918E-2</c:v>
                </c:pt>
                <c:pt idx="52">
                  <c:v>-2.9065903676682624E-2</c:v>
                </c:pt>
                <c:pt idx="53">
                  <c:v>-3.0107754270240088E-2</c:v>
                </c:pt>
                <c:pt idx="54">
                  <c:v>-3.1096417416914809E-2</c:v>
                </c:pt>
                <c:pt idx="55">
                  <c:v>-3.2031597314548861E-2</c:v>
                </c:pt>
                <c:pt idx="56">
                  <c:v>-3.2912987168425903E-2</c:v>
                </c:pt>
                <c:pt idx="57">
                  <c:v>-3.3740271096523992E-2</c:v>
                </c:pt>
                <c:pt idx="58">
                  <c:v>-3.4513126099567942E-2</c:v>
                </c:pt>
                <c:pt idx="59">
                  <c:v>-3.5231224035138328E-2</c:v>
                </c:pt>
                <c:pt idx="60">
                  <c:v>-3.5894233533157044E-2</c:v>
                </c:pt>
                <c:pt idx="61">
                  <c:v>-3.6501821789527752E-2</c:v>
                </c:pt>
                <c:pt idx="62">
                  <c:v>-3.7053656175619183E-2</c:v>
                </c:pt>
                <c:pt idx="63">
                  <c:v>-3.7549405603674285E-2</c:v>
                </c:pt>
                <c:pt idx="64">
                  <c:v>-3.7988741592098585E-2</c:v>
                </c:pt>
                <c:pt idx="65">
                  <c:v>-3.8371338979869794E-2</c:v>
                </c:pt>
                <c:pt idx="66">
                  <c:v>-3.869687624594504E-2</c:v>
                </c:pt>
                <c:pt idx="67">
                  <c:v>-3.8965035397351439E-2</c:v>
                </c:pt>
                <c:pt idx="68">
                  <c:v>-3.9175501398476573E-2</c:v>
                </c:pt>
                <c:pt idx="69">
                  <c:v>-3.9327961123667696E-2</c:v>
                </c:pt>
                <c:pt idx="70">
                  <c:v>-3.9422101825330846E-2</c:v>
                </c:pt>
                <c:pt idx="71">
                  <c:v>-3.9457609119977421E-2</c:v>
                </c:pt>
                <c:pt idx="72">
                  <c:v>-3.9434164504688958E-2</c:v>
                </c:pt>
                <c:pt idx="73">
                  <c:v>-3.9351442425901953E-2</c:v>
                </c:pt>
                <c:pt idx="74">
                  <c:v>-3.9209106930759588E-2</c:v>
                </c:pt>
                <c:pt idx="75">
                  <c:v>-3.9006807938110517E-2</c:v>
                </c:pt>
                <c:pt idx="76">
                  <c:v>-3.8744177171055931E-2</c:v>
                </c:pt>
                <c:pt idx="77">
                  <c:v>-3.8420823795276893E-2</c:v>
                </c:pt>
                <c:pt idx="78">
                  <c:v>-3.8036329806776466E-2</c:v>
                </c:pt>
                <c:pt idx="79">
                  <c:v>-3.7590245208697144E-2</c:v>
                </c:pt>
                <c:pt idx="80">
                  <c:v>-3.7082083009191705E-2</c:v>
                </c:pt>
                <c:pt idx="81">
                  <c:v>-3.651131406065241E-2</c:v>
                </c:pt>
                <c:pt idx="82">
                  <c:v>-3.5877361744795104E-2</c:v>
                </c:pt>
                <c:pt idx="83">
                  <c:v>-3.5179596488146989E-2</c:v>
                </c:pt>
                <c:pt idx="84">
                  <c:v>-3.4417330068563817E-2</c:v>
                </c:pt>
                <c:pt idx="85">
                  <c:v>-3.358980964587828E-2</c:v>
                </c:pt>
                <c:pt idx="86">
                  <c:v>-3.2696211419229834E-2</c:v>
                </c:pt>
                <c:pt idx="87">
                  <c:v>-3.1735633780847344E-2</c:v>
                </c:pt>
                <c:pt idx="88">
                  <c:v>-3.0707089802050822E-2</c:v>
                </c:pt>
                <c:pt idx="89">
                  <c:v>-2.9609498853177582E-2</c:v>
                </c:pt>
                <c:pt idx="90">
                  <c:v>-2.8441677126281532E-2</c:v>
                </c:pt>
                <c:pt idx="91">
                  <c:v>-2.7202326799057083E-2</c:v>
                </c:pt>
                <c:pt idx="92">
                  <c:v>-2.5890023551570773E-2</c:v>
                </c:pt>
                <c:pt idx="93">
                  <c:v>-2.4503202124732157E-2</c:v>
                </c:pt>
                <c:pt idx="94">
                  <c:v>-2.3040139590977581E-2</c:v>
                </c:pt>
                <c:pt idx="95">
                  <c:v>-2.1498935992349644E-2</c:v>
                </c:pt>
                <c:pt idx="96">
                  <c:v>-1.9877491986501773E-2</c:v>
                </c:pt>
                <c:pt idx="97">
                  <c:v>-1.8173483122708223E-2</c:v>
                </c:pt>
                <c:pt idx="98">
                  <c:v>-1.6384330340870057E-2</c:v>
                </c:pt>
                <c:pt idx="99">
                  <c:v>-1.4507166237132288E-2</c:v>
                </c:pt>
                <c:pt idx="100">
                  <c:v>-1.2538796557445796E-2</c:v>
                </c:pt>
                <c:pt idx="101">
                  <c:v>-1.0475656249831114E-2</c:v>
                </c:pt>
                <c:pt idx="102">
                  <c:v>-8.3137592100557545E-3</c:v>
                </c:pt>
                <c:pt idx="103">
                  <c:v>-6.0486405770548632E-3</c:v>
                </c:pt>
                <c:pt idx="104">
                  <c:v>-3.6752900611409511E-3</c:v>
                </c:pt>
                <c:pt idx="105">
                  <c:v>-1.1880743181133524E-3</c:v>
                </c:pt>
                <c:pt idx="106">
                  <c:v>1.4193541648941516E-3</c:v>
                </c:pt>
                <c:pt idx="107">
                  <c:v>4.1541647753373517E-3</c:v>
                </c:pt>
                <c:pt idx="108">
                  <c:v>7.0244766560847577E-3</c:v>
                </c:pt>
                <c:pt idx="109">
                  <c:v>1.0039510539526925E-2</c:v>
                </c:pt>
                <c:pt idx="110">
                  <c:v>1.3209767916382814E-2</c:v>
                </c:pt>
                <c:pt idx="111">
                  <c:v>1.6547239481293566E-2</c:v>
                </c:pt>
                <c:pt idx="112">
                  <c:v>2.0065641707584084E-2</c:v>
                </c:pt>
                <c:pt idx="113">
                  <c:v>2.3780674916951988E-2</c:v>
                </c:pt>
                <c:pt idx="114">
                  <c:v>2.7710287531164057E-2</c:v>
                </c:pt>
                <c:pt idx="115">
                  <c:v>3.1874918686422948E-2</c:v>
                </c:pt>
                <c:pt idx="116">
                  <c:v>3.6297674958879825E-2</c:v>
                </c:pt>
                <c:pt idx="117">
                  <c:v>4.1004377608026998E-2</c:v>
                </c:pt>
                <c:pt idx="118">
                  <c:v>4.6023397350439019E-2</c:v>
                </c:pt>
                <c:pt idx="119">
                  <c:v>5.1385179600605152E-2</c:v>
                </c:pt>
                <c:pt idx="120">
                  <c:v>5.7121362430567132E-2</c:v>
                </c:pt>
                <c:pt idx="121">
                  <c:v>6.3263412024543775E-2</c:v>
                </c:pt>
                <c:pt idx="122">
                  <c:v>6.9840754940446031E-2</c:v>
                </c:pt>
                <c:pt idx="123">
                  <c:v>7.6878476080142782E-2</c:v>
                </c:pt>
                <c:pt idx="124">
                  <c:v>8.4394767532466289E-2</c:v>
                </c:pt>
                <c:pt idx="125">
                  <c:v>9.2398432734125069E-2</c:v>
                </c:pt>
                <c:pt idx="126">
                  <c:v>0.10088683559589867</c:v>
                </c:pt>
                <c:pt idx="127">
                  <c:v>0.10984469508334012</c:v>
                </c:pt>
                <c:pt idx="128">
                  <c:v>0.11924403601226978</c:v>
                </c:pt>
                <c:pt idx="129">
                  <c:v>0.12904542135125327</c:v>
                </c:pt>
                <c:pt idx="130">
                  <c:v>0.1392003521627761</c:v>
                </c:pt>
                <c:pt idx="131">
                  <c:v>0.14965449614271925</c:v>
                </c:pt>
                <c:pt idx="132">
                  <c:v>0.1603512615877436</c:v>
                </c:pt>
                <c:pt idx="133">
                  <c:v>0.17123520912590556</c:v>
                </c:pt>
                <c:pt idx="134">
                  <c:v>0.18225488451861538</c:v>
                </c:pt>
                <c:pt idx="135">
                  <c:v>0.19336482144264933</c:v>
                </c:pt>
                <c:pt idx="136">
                  <c:v>0.20452664692198921</c:v>
                </c:pt>
                <c:pt idx="137">
                  <c:v>0.21570937512027269</c:v>
                </c:pt>
                <c:pt idx="138">
                  <c:v>0.22688907054107002</c:v>
                </c:pt>
                <c:pt idx="139">
                  <c:v>0.23804809605456123</c:v>
                </c:pt>
                <c:pt idx="140">
                  <c:v>0.24917414785624767</c:v>
                </c:pt>
                <c:pt idx="141">
                  <c:v>0.26025923828526548</c:v>
                </c:pt>
                <c:pt idx="142">
                  <c:v>0.27129873675753391</c:v>
                </c:pt>
                <c:pt idx="143">
                  <c:v>0.28229053174177265</c:v>
                </c:pt>
                <c:pt idx="144">
                  <c:v>0.29323433937871196</c:v>
                </c:pt>
                <c:pt idx="145">
                  <c:v>0.30413115879859948</c:v>
                </c:pt>
                <c:pt idx="146">
                  <c:v>0.31498285924822322</c:v>
                </c:pt>
                <c:pt idx="147">
                  <c:v>0.32579187731602793</c:v>
                </c:pt>
                <c:pt idx="148">
                  <c:v>0.33656100117730092</c:v>
                </c:pt>
                <c:pt idx="149">
                  <c:v>0.34729322060134532</c:v>
                </c:pt>
                <c:pt idx="150">
                  <c:v>0.35799162479478541</c:v>
                </c:pt>
                <c:pt idx="151">
                  <c:v>0.36865933390204286</c:v>
                </c:pt>
                <c:pt idx="152">
                  <c:v>0.3792994535108975</c:v>
                </c:pt>
                <c:pt idx="153">
                  <c:v>0.38991504451191333</c:v>
                </c:pt>
                <c:pt idx="154">
                  <c:v>0.40050910303972359</c:v>
                </c:pt>
                <c:pt idx="155">
                  <c:v>0.41108454700652358</c:v>
                </c:pt>
                <c:pt idx="156">
                  <c:v>0.42164420700703303</c:v>
                </c:pt>
                <c:pt idx="157">
                  <c:v>0.43219082023311828</c:v>
                </c:pt>
                <c:pt idx="158">
                  <c:v>0.44272702658657398</c:v>
                </c:pt>
                <c:pt idx="159">
                  <c:v>0.45325536650876319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8FD-49DB-9682-0C7A9BD14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77912"/>
        <c:axId val="1"/>
      </c:scatterChart>
      <c:valAx>
        <c:axId val="6039779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328968162799282"/>
              <c:y val="0.92042440318302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312997347480109E-3"/>
              <c:y val="0.40053050397877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779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16724799320508"/>
          <c:y val="0.93103448275862066"/>
          <c:w val="0.80636646546502644"/>
          <c:h val="0.984084880636604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8799414348462663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62957540263545E-2"/>
          <c:y val="0.14457831325301204"/>
          <c:w val="0.87262079062957543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 (errors)'!$H$20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(errors)'!$H$21:$H$974</c:f>
              <c:numCache>
                <c:formatCode>General</c:formatCode>
                <c:ptCount val="954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1C-4DE6-8725-E80B32EC3543}"/>
            </c:ext>
          </c:extLst>
        </c:ser>
        <c:ser>
          <c:idx val="1"/>
          <c:order val="1"/>
          <c:tx>
            <c:strRef>
              <c:f>'C (errors)'!$I$20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</c:numCache>
              </c:numRef>
            </c:plus>
            <c:minus>
              <c:numRef>
                <c:f>'C (errors)'!$D$21:$D$974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(errors)'!$I$21:$I$974</c:f>
              <c:numCache>
                <c:formatCode>General</c:formatCode>
                <c:ptCount val="954"/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6.4643600002455059E-2</c:v>
                </c:pt>
                <c:pt idx="40">
                  <c:v>6.4220000000204891E-2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1C-4DE6-8725-E80B32EC3543}"/>
            </c:ext>
          </c:extLst>
        </c:ser>
        <c:ser>
          <c:idx val="3"/>
          <c:order val="2"/>
          <c:tx>
            <c:strRef>
              <c:f>'C (errors)'!$J$20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'C (errors)'!$D$21:$D$44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(errors)'!$J$21:$J$974</c:f>
              <c:numCache>
                <c:formatCode>General</c:formatCode>
                <c:ptCount val="954"/>
                <c:pt idx="4">
                  <c:v>-1.6999999999825377E-2</c:v>
                </c:pt>
                <c:pt idx="6">
                  <c:v>-3.9682399998127948E-2</c:v>
                </c:pt>
                <c:pt idx="9">
                  <c:v>-3.6528999997244682E-2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89">
                  <c:v>0.26286499999696389</c:v>
                </c:pt>
                <c:pt idx="90">
                  <c:v>0.26306499999918742</c:v>
                </c:pt>
                <c:pt idx="91">
                  <c:v>0.26326500000141095</c:v>
                </c:pt>
                <c:pt idx="92">
                  <c:v>0.26376499999605585</c:v>
                </c:pt>
                <c:pt idx="93">
                  <c:v>0.26386500000080559</c:v>
                </c:pt>
                <c:pt idx="94">
                  <c:v>0.28111180000269087</c:v>
                </c:pt>
                <c:pt idx="95">
                  <c:v>0.2769719999996596</c:v>
                </c:pt>
                <c:pt idx="101">
                  <c:v>0.33013339999888558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1C-4DE6-8725-E80B32EC3543}"/>
            </c:ext>
          </c:extLst>
        </c:ser>
        <c:ser>
          <c:idx val="4"/>
          <c:order val="3"/>
          <c:tx>
            <c:strRef>
              <c:f>'C (errors)'!$K$20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(errors)'!$K$21:$K$974</c:f>
              <c:numCache>
                <c:formatCode>General</c:formatCode>
                <c:ptCount val="954"/>
                <c:pt idx="41">
                  <c:v>6.4319999997678678E-2</c:v>
                </c:pt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0.12802599999849917</c:v>
                </c:pt>
                <c:pt idx="67">
                  <c:v>0.13005239999620244</c:v>
                </c:pt>
                <c:pt idx="68">
                  <c:v>0.13055239999812329</c:v>
                </c:pt>
                <c:pt idx="69">
                  <c:v>0.1301545999958762</c:v>
                </c:pt>
                <c:pt idx="70">
                  <c:v>0.1284897999939858</c:v>
                </c:pt>
                <c:pt idx="71">
                  <c:v>0.12918979999813018</c:v>
                </c:pt>
                <c:pt idx="72">
                  <c:v>0.13038979999691946</c:v>
                </c:pt>
                <c:pt idx="73">
                  <c:v>0.13024814111849992</c:v>
                </c:pt>
                <c:pt idx="74">
                  <c:v>0.12584360000619199</c:v>
                </c:pt>
                <c:pt idx="75">
                  <c:v>0.13064360000134911</c:v>
                </c:pt>
                <c:pt idx="76">
                  <c:v>0.13234360000205925</c:v>
                </c:pt>
                <c:pt idx="77">
                  <c:v>0.13326300000335323</c:v>
                </c:pt>
                <c:pt idx="78">
                  <c:v>0.14405619999888586</c:v>
                </c:pt>
                <c:pt idx="79">
                  <c:v>0.14409300000261283</c:v>
                </c:pt>
                <c:pt idx="80">
                  <c:v>0.14070380000339355</c:v>
                </c:pt>
                <c:pt idx="81">
                  <c:v>0.16441979999945033</c:v>
                </c:pt>
                <c:pt idx="82">
                  <c:v>0.21321360000729328</c:v>
                </c:pt>
                <c:pt idx="83">
                  <c:v>0.21488079999835463</c:v>
                </c:pt>
                <c:pt idx="84">
                  <c:v>0.21879139999509789</c:v>
                </c:pt>
                <c:pt idx="85">
                  <c:v>0.25778619999618968</c:v>
                </c:pt>
                <c:pt idx="86">
                  <c:v>0.25848499999847263</c:v>
                </c:pt>
                <c:pt idx="87">
                  <c:v>0.25888499999564374</c:v>
                </c:pt>
                <c:pt idx="88">
                  <c:v>0.25998499999695923</c:v>
                </c:pt>
                <c:pt idx="96">
                  <c:v>0.26357419999840204</c:v>
                </c:pt>
                <c:pt idx="97">
                  <c:v>0.2866989999965881</c:v>
                </c:pt>
                <c:pt idx="98">
                  <c:v>0.3264361999972607</c:v>
                </c:pt>
                <c:pt idx="99">
                  <c:v>0.31201899999723537</c:v>
                </c:pt>
                <c:pt idx="100">
                  <c:v>0.32971640000323532</c:v>
                </c:pt>
                <c:pt idx="102">
                  <c:v>0.34384899999713525</c:v>
                </c:pt>
                <c:pt idx="103">
                  <c:v>0.34330700000282377</c:v>
                </c:pt>
                <c:pt idx="104">
                  <c:v>0.34969039999850793</c:v>
                </c:pt>
                <c:pt idx="105">
                  <c:v>0.35164059999806341</c:v>
                </c:pt>
                <c:pt idx="106">
                  <c:v>0.35068360000150278</c:v>
                </c:pt>
                <c:pt idx="107">
                  <c:v>0.35228700000152458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1C-4DE6-8725-E80B32EC3543}"/>
            </c:ext>
          </c:extLst>
        </c:ser>
        <c:ser>
          <c:idx val="7"/>
          <c:order val="4"/>
          <c:tx>
            <c:strRef>
              <c:f>'C (errors)'!$O$20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(errors)'!$O$21:$O$974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11C-4DE6-8725-E80B32EC3543}"/>
            </c:ext>
          </c:extLst>
        </c:ser>
        <c:ser>
          <c:idx val="10"/>
          <c:order val="5"/>
          <c:tx>
            <c:strRef>
              <c:f>'C (errors)'!$BD$1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(errors)'!$BD$2:$BD$166</c:f>
              <c:numCache>
                <c:formatCode>General</c:formatCode>
                <c:ptCount val="165"/>
                <c:pt idx="0">
                  <c:v>9.4006938234755047E-2</c:v>
                </c:pt>
                <c:pt idx="1">
                  <c:v>9.04725912791291E-2</c:v>
                </c:pt>
                <c:pt idx="2">
                  <c:v>8.6977244614585364E-2</c:v>
                </c:pt>
                <c:pt idx="3">
                  <c:v>8.3521428838753409E-2</c:v>
                </c:pt>
                <c:pt idx="4">
                  <c:v>8.0105669520509099E-2</c:v>
                </c:pt>
                <c:pt idx="5">
                  <c:v>7.6730487964982858E-2</c:v>
                </c:pt>
                <c:pt idx="6">
                  <c:v>7.3396401645003148E-2</c:v>
                </c:pt>
                <c:pt idx="7">
                  <c:v>7.0103924299903697E-2</c:v>
                </c:pt>
                <c:pt idx="8">
                  <c:v>6.6853565710376733E-2</c:v>
                </c:pt>
                <c:pt idx="9">
                  <c:v>6.3645831165558345E-2</c:v>
                </c:pt>
                <c:pt idx="10">
                  <c:v>6.0481220645607271E-2</c:v>
                </c:pt>
                <c:pt idx="11">
                  <c:v>5.7360227749503591E-2</c:v>
                </c:pt>
                <c:pt idx="12">
                  <c:v>5.4283338403517872E-2</c:v>
                </c:pt>
                <c:pt idx="13">
                  <c:v>5.1251029390644659E-2</c:v>
                </c:pt>
                <c:pt idx="14">
                  <c:v>4.8263766745174227E-2</c:v>
                </c:pt>
                <c:pt idx="15">
                  <c:v>4.5322004059407416E-2</c:v>
                </c:pt>
                <c:pt idx="16">
                  <c:v>4.2426180751268153E-2</c:v>
                </c:pt>
                <c:pt idx="17">
                  <c:v>3.9576720342204684E-2</c:v>
                </c:pt>
                <c:pt idx="18">
                  <c:v>3.6774028794317369E-2</c:v>
                </c:pt>
                <c:pt idx="19">
                  <c:v>3.401849295412384E-2</c:v>
                </c:pt>
                <c:pt idx="20">
                  <c:v>3.1310479147829487E-2</c:v>
                </c:pt>
                <c:pt idx="21">
                  <c:v>2.8650331969496741E-2</c:v>
                </c:pt>
                <c:pt idx="22">
                  <c:v>2.6038373299169901E-2</c:v>
                </c:pt>
                <c:pt idx="23">
                  <c:v>2.3474901582942284E-2</c:v>
                </c:pt>
                <c:pt idx="24">
                  <c:v>2.096019140123892E-2</c:v>
                </c:pt>
                <c:pt idx="25">
                  <c:v>1.8494493345389808E-2</c:v>
                </c:pt>
                <c:pt idx="26">
                  <c:v>1.607803421597679E-2</c:v>
                </c:pt>
                <c:pt idx="27">
                  <c:v>1.3711017549628481E-2</c:v>
                </c:pt>
                <c:pt idx="28">
                  <c:v>1.1393624474007803E-2</c:v>
                </c:pt>
                <c:pt idx="29">
                  <c:v>9.1260148838549077E-3</c:v>
                </c:pt>
                <c:pt idx="30">
                  <c:v>6.9083289242137663E-3</c:v>
                </c:pt>
                <c:pt idx="31">
                  <c:v>4.7406887605352249E-3</c:v>
                </c:pt>
                <c:pt idx="32">
                  <c:v>2.6232006093160273E-3</c:v>
                </c:pt>
                <c:pt idx="33">
                  <c:v>5.5595699741407822E-4</c:v>
                </c:pt>
                <c:pt idx="34">
                  <c:v>-1.4609607867139759E-3</c:v>
                </c:pt>
                <c:pt idx="35">
                  <c:v>-3.4274800907953124E-3</c:v>
                </c:pt>
                <c:pt idx="36">
                  <c:v>-5.3435341898786168E-3</c:v>
                </c:pt>
                <c:pt idx="37">
                  <c:v>-7.2090595177012398E-3</c:v>
                </c:pt>
                <c:pt idx="38">
                  <c:v>-9.0239928867796651E-3</c:v>
                </c:pt>
                <c:pt idx="39">
                  <c:v>-1.0788268746379705E-2</c:v>
                </c:pt>
                <c:pt idx="40">
                  <c:v>-1.2501816527204876E-2</c:v>
                </c:pt>
                <c:pt idx="41">
                  <c:v>-1.4164558120325875E-2</c:v>
                </c:pt>
                <c:pt idx="42">
                  <c:v>-1.5776405535568784E-2</c:v>
                </c:pt>
                <c:pt idx="43">
                  <c:v>-1.7337258781302517E-2</c:v>
                </c:pt>
                <c:pt idx="44">
                  <c:v>-1.8847004003364927E-2</c:v>
                </c:pt>
                <c:pt idx="45">
                  <c:v>-2.0305511915788985E-2</c:v>
                </c:pt>
                <c:pt idx="46">
                  <c:v>-2.1712636550119818E-2</c:v>
                </c:pt>
                <c:pt idx="47">
                  <c:v>-2.3068214343535891E-2</c:v>
                </c:pt>
                <c:pt idx="48">
                  <c:v>-2.4372063578827721E-2</c:v>
                </c:pt>
                <c:pt idx="49">
                  <c:v>-2.5623984181648574E-2</c:v>
                </c:pt>
                <c:pt idx="50">
                  <c:v>-2.682375787251385E-2</c:v>
                </c:pt>
                <c:pt idx="51">
                  <c:v>-2.7971148662898918E-2</c:v>
                </c:pt>
                <c:pt idx="52">
                  <c:v>-2.9065903676682624E-2</c:v>
                </c:pt>
                <c:pt idx="53">
                  <c:v>-3.0107754270240088E-2</c:v>
                </c:pt>
                <c:pt idx="54">
                  <c:v>-3.1096417416914809E-2</c:v>
                </c:pt>
                <c:pt idx="55">
                  <c:v>-3.2031597314548861E-2</c:v>
                </c:pt>
                <c:pt idx="56">
                  <c:v>-3.2912987168425903E-2</c:v>
                </c:pt>
                <c:pt idx="57">
                  <c:v>-3.3740271096523992E-2</c:v>
                </c:pt>
                <c:pt idx="58">
                  <c:v>-3.4513126099567942E-2</c:v>
                </c:pt>
                <c:pt idx="59">
                  <c:v>-3.5231224035138328E-2</c:v>
                </c:pt>
                <c:pt idx="60">
                  <c:v>-3.5894233533157044E-2</c:v>
                </c:pt>
                <c:pt idx="61">
                  <c:v>-3.6501821789527752E-2</c:v>
                </c:pt>
                <c:pt idx="62">
                  <c:v>-3.7053656175619183E-2</c:v>
                </c:pt>
                <c:pt idx="63">
                  <c:v>-3.7549405603674285E-2</c:v>
                </c:pt>
                <c:pt idx="64">
                  <c:v>-3.7988741592098585E-2</c:v>
                </c:pt>
                <c:pt idx="65">
                  <c:v>-3.8371338979869794E-2</c:v>
                </c:pt>
                <c:pt idx="66">
                  <c:v>-3.869687624594504E-2</c:v>
                </c:pt>
                <c:pt idx="67">
                  <c:v>-3.8965035397351439E-2</c:v>
                </c:pt>
                <c:pt idx="68">
                  <c:v>-3.9175501398476573E-2</c:v>
                </c:pt>
                <c:pt idx="69">
                  <c:v>-3.9327961123667696E-2</c:v>
                </c:pt>
                <c:pt idx="70">
                  <c:v>-3.9422101825330846E-2</c:v>
                </c:pt>
                <c:pt idx="71">
                  <c:v>-3.9457609119977421E-2</c:v>
                </c:pt>
                <c:pt idx="72">
                  <c:v>-3.9434164504688958E-2</c:v>
                </c:pt>
                <c:pt idx="73">
                  <c:v>-3.9351442425901953E-2</c:v>
                </c:pt>
                <c:pt idx="74">
                  <c:v>-3.9209106930759588E-2</c:v>
                </c:pt>
                <c:pt idx="75">
                  <c:v>-3.9006807938110517E-2</c:v>
                </c:pt>
                <c:pt idx="76">
                  <c:v>-3.8744177171055931E-2</c:v>
                </c:pt>
                <c:pt idx="77">
                  <c:v>-3.8420823795276893E-2</c:v>
                </c:pt>
                <c:pt idx="78">
                  <c:v>-3.8036329806776466E-2</c:v>
                </c:pt>
                <c:pt idx="79">
                  <c:v>-3.7590245208697144E-2</c:v>
                </c:pt>
                <c:pt idx="80">
                  <c:v>-3.7082083009191705E-2</c:v>
                </c:pt>
                <c:pt idx="81">
                  <c:v>-3.651131406065241E-2</c:v>
                </c:pt>
                <c:pt idx="82">
                  <c:v>-3.5877361744795104E-2</c:v>
                </c:pt>
                <c:pt idx="83">
                  <c:v>-3.5179596488146989E-2</c:v>
                </c:pt>
                <c:pt idx="84">
                  <c:v>-3.4417330068563817E-2</c:v>
                </c:pt>
                <c:pt idx="85">
                  <c:v>-3.358980964587828E-2</c:v>
                </c:pt>
                <c:pt idx="86">
                  <c:v>-3.2696211419229834E-2</c:v>
                </c:pt>
                <c:pt idx="87">
                  <c:v>-3.1735633780847344E-2</c:v>
                </c:pt>
                <c:pt idx="88">
                  <c:v>-3.0707089802050822E-2</c:v>
                </c:pt>
                <c:pt idx="89">
                  <c:v>-2.9609498853177582E-2</c:v>
                </c:pt>
                <c:pt idx="90">
                  <c:v>-2.8441677126281532E-2</c:v>
                </c:pt>
                <c:pt idx="91">
                  <c:v>-2.7202326799057083E-2</c:v>
                </c:pt>
                <c:pt idx="92">
                  <c:v>-2.5890023551570773E-2</c:v>
                </c:pt>
                <c:pt idx="93">
                  <c:v>-2.4503202124732157E-2</c:v>
                </c:pt>
                <c:pt idx="94">
                  <c:v>-2.3040139590977581E-2</c:v>
                </c:pt>
                <c:pt idx="95">
                  <c:v>-2.1498935992349644E-2</c:v>
                </c:pt>
                <c:pt idx="96">
                  <c:v>-1.9877491986501773E-2</c:v>
                </c:pt>
                <c:pt idx="97">
                  <c:v>-1.8173483122708223E-2</c:v>
                </c:pt>
                <c:pt idx="98">
                  <c:v>-1.6384330340870057E-2</c:v>
                </c:pt>
                <c:pt idx="99">
                  <c:v>-1.4507166237132288E-2</c:v>
                </c:pt>
                <c:pt idx="100">
                  <c:v>-1.2538796557445796E-2</c:v>
                </c:pt>
                <c:pt idx="101">
                  <c:v>-1.0475656249831114E-2</c:v>
                </c:pt>
                <c:pt idx="102">
                  <c:v>-8.3137592100557545E-3</c:v>
                </c:pt>
                <c:pt idx="103">
                  <c:v>-6.0486405770548632E-3</c:v>
                </c:pt>
                <c:pt idx="104">
                  <c:v>-3.6752900611409511E-3</c:v>
                </c:pt>
                <c:pt idx="105">
                  <c:v>-1.1880743181133524E-3</c:v>
                </c:pt>
                <c:pt idx="106">
                  <c:v>1.4193541648941516E-3</c:v>
                </c:pt>
                <c:pt idx="107">
                  <c:v>4.1541647753373517E-3</c:v>
                </c:pt>
                <c:pt idx="108">
                  <c:v>7.0244766560847577E-3</c:v>
                </c:pt>
                <c:pt idx="109">
                  <c:v>1.0039510539526925E-2</c:v>
                </c:pt>
                <c:pt idx="110">
                  <c:v>1.3209767916382814E-2</c:v>
                </c:pt>
                <c:pt idx="111">
                  <c:v>1.6547239481293566E-2</c:v>
                </c:pt>
                <c:pt idx="112">
                  <c:v>2.0065641707584084E-2</c:v>
                </c:pt>
                <c:pt idx="113">
                  <c:v>2.3780674916951988E-2</c:v>
                </c:pt>
                <c:pt idx="114">
                  <c:v>2.7710287531164057E-2</c:v>
                </c:pt>
                <c:pt idx="115">
                  <c:v>3.1874918686422948E-2</c:v>
                </c:pt>
                <c:pt idx="116">
                  <c:v>3.6297674958879825E-2</c:v>
                </c:pt>
                <c:pt idx="117">
                  <c:v>4.1004377608026998E-2</c:v>
                </c:pt>
                <c:pt idx="118">
                  <c:v>4.6023397350439019E-2</c:v>
                </c:pt>
                <c:pt idx="119">
                  <c:v>5.1385179600605152E-2</c:v>
                </c:pt>
                <c:pt idx="120">
                  <c:v>5.7121362430567132E-2</c:v>
                </c:pt>
                <c:pt idx="121">
                  <c:v>6.3263412024543775E-2</c:v>
                </c:pt>
                <c:pt idx="122">
                  <c:v>6.9840754940446031E-2</c:v>
                </c:pt>
                <c:pt idx="123">
                  <c:v>7.6878476080142782E-2</c:v>
                </c:pt>
                <c:pt idx="124">
                  <c:v>8.4394767532466289E-2</c:v>
                </c:pt>
                <c:pt idx="125">
                  <c:v>9.2398432734125069E-2</c:v>
                </c:pt>
                <c:pt idx="126">
                  <c:v>0.10088683559589867</c:v>
                </c:pt>
                <c:pt idx="127">
                  <c:v>0.10984469508334012</c:v>
                </c:pt>
                <c:pt idx="128">
                  <c:v>0.11924403601226978</c:v>
                </c:pt>
                <c:pt idx="129">
                  <c:v>0.12904542135125327</c:v>
                </c:pt>
                <c:pt idx="130">
                  <c:v>0.1392003521627761</c:v>
                </c:pt>
                <c:pt idx="131">
                  <c:v>0.14965449614271925</c:v>
                </c:pt>
                <c:pt idx="132">
                  <c:v>0.1603512615877436</c:v>
                </c:pt>
                <c:pt idx="133">
                  <c:v>0.17123520912590556</c:v>
                </c:pt>
                <c:pt idx="134">
                  <c:v>0.18225488451861538</c:v>
                </c:pt>
                <c:pt idx="135">
                  <c:v>0.19336482144264933</c:v>
                </c:pt>
                <c:pt idx="136">
                  <c:v>0.20452664692198921</c:v>
                </c:pt>
                <c:pt idx="137">
                  <c:v>0.21570937512027269</c:v>
                </c:pt>
                <c:pt idx="138">
                  <c:v>0.22688907054107002</c:v>
                </c:pt>
                <c:pt idx="139">
                  <c:v>0.23804809605456123</c:v>
                </c:pt>
                <c:pt idx="140">
                  <c:v>0.24917414785624767</c:v>
                </c:pt>
                <c:pt idx="141">
                  <c:v>0.26025923828526548</c:v>
                </c:pt>
                <c:pt idx="142">
                  <c:v>0.27129873675753391</c:v>
                </c:pt>
                <c:pt idx="143">
                  <c:v>0.28229053174177265</c:v>
                </c:pt>
                <c:pt idx="144">
                  <c:v>0.29323433937871196</c:v>
                </c:pt>
                <c:pt idx="145">
                  <c:v>0.30413115879859948</c:v>
                </c:pt>
                <c:pt idx="146">
                  <c:v>0.31498285924822322</c:v>
                </c:pt>
                <c:pt idx="147">
                  <c:v>0.32579187731602793</c:v>
                </c:pt>
                <c:pt idx="148">
                  <c:v>0.33656100117730092</c:v>
                </c:pt>
                <c:pt idx="149">
                  <c:v>0.34729322060134532</c:v>
                </c:pt>
                <c:pt idx="150">
                  <c:v>0.35799162479478541</c:v>
                </c:pt>
                <c:pt idx="151">
                  <c:v>0.36865933390204286</c:v>
                </c:pt>
                <c:pt idx="152">
                  <c:v>0.3792994535108975</c:v>
                </c:pt>
                <c:pt idx="153">
                  <c:v>0.38991504451191333</c:v>
                </c:pt>
                <c:pt idx="154">
                  <c:v>0.40050910303972359</c:v>
                </c:pt>
                <c:pt idx="155">
                  <c:v>0.41108454700652358</c:v>
                </c:pt>
                <c:pt idx="156">
                  <c:v>0.42164420700703303</c:v>
                </c:pt>
                <c:pt idx="157">
                  <c:v>0.43219082023311828</c:v>
                </c:pt>
                <c:pt idx="158">
                  <c:v>0.44272702658657398</c:v>
                </c:pt>
                <c:pt idx="159">
                  <c:v>0.45325536650876319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1C-4DE6-8725-E80B32EC3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22832"/>
        <c:axId val="1"/>
      </c:scatterChart>
      <c:valAx>
        <c:axId val="6039228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701317715959004"/>
              <c:y val="0.906626506024096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20644216691069E-3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22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696925329428991"/>
          <c:y val="0.92168674698795183"/>
          <c:w val="0.7979502196193265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Residuals from LiTE Fit</a:t>
            </a:r>
          </a:p>
        </c:rich>
      </c:tx>
      <c:layout>
        <c:manualLayout>
          <c:xMode val="edge"/>
          <c:yMode val="edge"/>
          <c:x val="0.33245033112582784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70198675496692E-2"/>
          <c:y val="0.129973474801061"/>
          <c:w val="0.87682119205298015"/>
          <c:h val="0.70291777188328908"/>
        </c:manualLayout>
      </c:layout>
      <c:scatterChart>
        <c:scatterStyle val="lineMarker"/>
        <c:varyColors val="0"/>
        <c:ser>
          <c:idx val="4"/>
          <c:order val="0"/>
          <c:tx>
            <c:strRef>
              <c:f>'C (errors)'!$AH$20</c:f>
              <c:strCache>
                <c:ptCount val="1"/>
                <c:pt idx="0">
                  <c:v>LiTE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(errors)'!$AH$21:$AH$974</c:f>
              <c:numCache>
                <c:formatCode>General</c:formatCode>
                <c:ptCount val="954"/>
                <c:pt idx="0">
                  <c:v>-3.4063158723390843E-2</c:v>
                </c:pt>
                <c:pt idx="1">
                  <c:v>-4.1198374319076192E-2</c:v>
                </c:pt>
                <c:pt idx="2">
                  <c:v>-4.354101693671765E-2</c:v>
                </c:pt>
                <c:pt idx="3">
                  <c:v>-8.1056562405029925E-2</c:v>
                </c:pt>
                <c:pt idx="4">
                  <c:v>-7.0373299658626695E-2</c:v>
                </c:pt>
                <c:pt idx="5">
                  <c:v>-6.3172389620585315E-2</c:v>
                </c:pt>
                <c:pt idx="6">
                  <c:v>-8.3045767999044298E-2</c:v>
                </c:pt>
                <c:pt idx="7">
                  <c:v>-5.8718516092499465E-2</c:v>
                </c:pt>
                <c:pt idx="8">
                  <c:v>-8.457561770271875E-2</c:v>
                </c:pt>
                <c:pt idx="9">
                  <c:v>-6.5694144823939996E-2</c:v>
                </c:pt>
                <c:pt idx="10">
                  <c:v>-6.3631798794294994E-2</c:v>
                </c:pt>
                <c:pt idx="11">
                  <c:v>-4.7029296874783688E-2</c:v>
                </c:pt>
                <c:pt idx="12">
                  <c:v>-6.0777927315845776E-2</c:v>
                </c:pt>
                <c:pt idx="13">
                  <c:v>-4.9596824810974799E-2</c:v>
                </c:pt>
                <c:pt idx="14">
                  <c:v>-5.0004696035977493E-2</c:v>
                </c:pt>
                <c:pt idx="15">
                  <c:v>-4.80440172581207E-2</c:v>
                </c:pt>
                <c:pt idx="16">
                  <c:v>-5.1548581647226172E-2</c:v>
                </c:pt>
                <c:pt idx="17">
                  <c:v>-5.0437630874404928E-2</c:v>
                </c:pt>
                <c:pt idx="18">
                  <c:v>-4.4721658020131637E-2</c:v>
                </c:pt>
                <c:pt idx="19">
                  <c:v>-5.1000440308678473E-2</c:v>
                </c:pt>
                <c:pt idx="20">
                  <c:v>-4.5782361326585898E-2</c:v>
                </c:pt>
                <c:pt idx="21">
                  <c:v>-4.6657337316134778E-2</c:v>
                </c:pt>
                <c:pt idx="22">
                  <c:v>-2.4970453246549819E-2</c:v>
                </c:pt>
                <c:pt idx="23">
                  <c:v>-3.0658496391961786E-2</c:v>
                </c:pt>
                <c:pt idx="24">
                  <c:v>1.6903966234239245E-2</c:v>
                </c:pt>
                <c:pt idx="25">
                  <c:v>1.6685431705734909E-2</c:v>
                </c:pt>
                <c:pt idx="26">
                  <c:v>1.6188878806727626E-2</c:v>
                </c:pt>
                <c:pt idx="27">
                  <c:v>1.797034422535377E-2</c:v>
                </c:pt>
                <c:pt idx="28">
                  <c:v>0.10837298817938003</c:v>
                </c:pt>
                <c:pt idx="29">
                  <c:v>0.11515427569347425</c:v>
                </c:pt>
                <c:pt idx="30">
                  <c:v>0.11437132470931329</c:v>
                </c:pt>
                <c:pt idx="31">
                  <c:v>0.11475128377442732</c:v>
                </c:pt>
                <c:pt idx="32">
                  <c:v>0.1151308187269872</c:v>
                </c:pt>
                <c:pt idx="33">
                  <c:v>0.11590975752726199</c:v>
                </c:pt>
                <c:pt idx="34">
                  <c:v>0.10978856311090276</c:v>
                </c:pt>
                <c:pt idx="35">
                  <c:v>0.11581928512879391</c:v>
                </c:pt>
                <c:pt idx="36">
                  <c:v>0.11747574176563577</c:v>
                </c:pt>
                <c:pt idx="37">
                  <c:v>0.11717725640561966</c:v>
                </c:pt>
                <c:pt idx="38">
                  <c:v>0.13336856598951241</c:v>
                </c:pt>
                <c:pt idx="39">
                  <c:v>0.14155813788174654</c:v>
                </c:pt>
                <c:pt idx="40">
                  <c:v>0.14113057124587089</c:v>
                </c:pt>
                <c:pt idx="41">
                  <c:v>0.14123057124334468</c:v>
                </c:pt>
                <c:pt idx="42">
                  <c:v>0.14045165516370689</c:v>
                </c:pt>
                <c:pt idx="43">
                  <c:v>0.13683035976871932</c:v>
                </c:pt>
                <c:pt idx="44">
                  <c:v>0.13772387748753762</c:v>
                </c:pt>
                <c:pt idx="45">
                  <c:v>0.13780257996069248</c:v>
                </c:pt>
                <c:pt idx="46">
                  <c:v>0.137996086964288</c:v>
                </c:pt>
                <c:pt idx="47">
                  <c:v>0.14791060178002408</c:v>
                </c:pt>
                <c:pt idx="48">
                  <c:v>0.15361060178154912</c:v>
                </c:pt>
                <c:pt idx="49">
                  <c:v>0.14670034295777151</c:v>
                </c:pt>
                <c:pt idx="50">
                  <c:v>0.14927828999166687</c:v>
                </c:pt>
                <c:pt idx="51">
                  <c:v>0.17566793800646568</c:v>
                </c:pt>
                <c:pt idx="52">
                  <c:v>0.17412646453767597</c:v>
                </c:pt>
                <c:pt idx="53">
                  <c:v>0.17320855960588405</c:v>
                </c:pt>
                <c:pt idx="54">
                  <c:v>0.17308966593228092</c:v>
                </c:pt>
                <c:pt idx="55">
                  <c:v>0.17401217422658027</c:v>
                </c:pt>
                <c:pt idx="56">
                  <c:v>0.17538857780175032</c:v>
                </c:pt>
                <c:pt idx="57">
                  <c:v>0.17397059001489446</c:v>
                </c:pt>
                <c:pt idx="58">
                  <c:v>0.17364699133374861</c:v>
                </c:pt>
                <c:pt idx="59">
                  <c:v>0.17362899227263967</c:v>
                </c:pt>
                <c:pt idx="60">
                  <c:v>0.17851098381233399</c:v>
                </c:pt>
                <c:pt idx="61">
                  <c:v>0.17626936128508097</c:v>
                </c:pt>
                <c:pt idx="62">
                  <c:v>0.17752772523742916</c:v>
                </c:pt>
                <c:pt idx="63">
                  <c:v>0.17703831862540065</c:v>
                </c:pt>
                <c:pt idx="64">
                  <c:v>0.17654139742167585</c:v>
                </c:pt>
                <c:pt idx="65">
                  <c:v>0.17599884387762887</c:v>
                </c:pt>
                <c:pt idx="66">
                  <c:v>0.18720326817595495</c:v>
                </c:pt>
                <c:pt idx="67">
                  <c:v>0.18827378931609601</c:v>
                </c:pt>
                <c:pt idx="68">
                  <c:v>0.18877378931801686</c:v>
                </c:pt>
                <c:pt idx="69">
                  <c:v>0.18813795054272159</c:v>
                </c:pt>
                <c:pt idx="70">
                  <c:v>0.18644284579669695</c:v>
                </c:pt>
                <c:pt idx="71">
                  <c:v>0.18714284580084134</c:v>
                </c:pt>
                <c:pt idx="72">
                  <c:v>0.18834284579963062</c:v>
                </c:pt>
                <c:pt idx="73">
                  <c:v>0.18812534900458569</c:v>
                </c:pt>
                <c:pt idx="74">
                  <c:v>0.18312175168414416</c:v>
                </c:pt>
                <c:pt idx="75">
                  <c:v>0.18792175167930128</c:v>
                </c:pt>
                <c:pt idx="76">
                  <c:v>0.18962175168001141</c:v>
                </c:pt>
                <c:pt idx="77">
                  <c:v>0.19015233995628908</c:v>
                </c:pt>
                <c:pt idx="78">
                  <c:v>0.19664383327615356</c:v>
                </c:pt>
                <c:pt idx="79">
                  <c:v>0.1951395912081188</c:v>
                </c:pt>
                <c:pt idx="80">
                  <c:v>0.19140733345981431</c:v>
                </c:pt>
                <c:pt idx="81">
                  <c:v>0.208062349665534</c:v>
                </c:pt>
                <c:pt idx="82">
                  <c:v>0.23789495130359406</c:v>
                </c:pt>
                <c:pt idx="83">
                  <c:v>0.23831009660125668</c:v>
                </c:pt>
                <c:pt idx="84">
                  <c:v>0.24071263156552897</c:v>
                </c:pt>
                <c:pt idx="85">
                  <c:v>0.26550167137668362</c:v>
                </c:pt>
                <c:pt idx="86">
                  <c:v>0.26501918773952771</c:v>
                </c:pt>
                <c:pt idx="87">
                  <c:v>0.26541918773669881</c:v>
                </c:pt>
                <c:pt idx="88">
                  <c:v>0.26651918773801431</c:v>
                </c:pt>
                <c:pt idx="89">
                  <c:v>0.26939918773801896</c:v>
                </c:pt>
                <c:pt idx="90">
                  <c:v>0.2695991877402425</c:v>
                </c:pt>
                <c:pt idx="91">
                  <c:v>0.26979918774246603</c:v>
                </c:pt>
                <c:pt idx="92">
                  <c:v>0.27029918773711092</c:v>
                </c:pt>
                <c:pt idx="93">
                  <c:v>0.27039918774186067</c:v>
                </c:pt>
                <c:pt idx="94">
                  <c:v>0.2875603695847373</c:v>
                </c:pt>
                <c:pt idx="95">
                  <c:v>0.2829042330040733</c:v>
                </c:pt>
                <c:pt idx="96">
                  <c:v>0.26926261077957681</c:v>
                </c:pt>
                <c:pt idx="97">
                  <c:v>0.28529389840640224</c:v>
                </c:pt>
                <c:pt idx="98">
                  <c:v>0.3119888336410111</c:v>
                </c:pt>
                <c:pt idx="99">
                  <c:v>0.29731207360479833</c:v>
                </c:pt>
                <c:pt idx="100">
                  <c:v>0.31481688878362646</c:v>
                </c:pt>
                <c:pt idx="101">
                  <c:v>0.31493481359750392</c:v>
                </c:pt>
                <c:pt idx="102">
                  <c:v>0.32420064330167353</c:v>
                </c:pt>
                <c:pt idx="103">
                  <c:v>0.32349495923831723</c:v>
                </c:pt>
                <c:pt idx="104">
                  <c:v>0.32986052294822116</c:v>
                </c:pt>
                <c:pt idx="105">
                  <c:v>0.33125385670370244</c:v>
                </c:pt>
                <c:pt idx="106">
                  <c:v>0.33028209935916836</c:v>
                </c:pt>
                <c:pt idx="107">
                  <c:v>0.33188254821805419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87-497B-A08B-3777ED2E9D4A}"/>
            </c:ext>
          </c:extLst>
        </c:ser>
        <c:ser>
          <c:idx val="10"/>
          <c:order val="1"/>
          <c:tx>
            <c:strRef>
              <c:f>'C (errors)'!$BE$1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(errors)'!$BE$2:$BE$166</c:f>
              <c:numCache>
                <c:formatCode>General</c:formatCode>
                <c:ptCount val="165"/>
                <c:pt idx="0">
                  <c:v>1.6447816421003653E-2</c:v>
                </c:pt>
                <c:pt idx="1">
                  <c:v>1.2907044808984462E-2</c:v>
                </c:pt>
                <c:pt idx="2">
                  <c:v>9.4423090070598209E-3</c:v>
                </c:pt>
                <c:pt idx="3">
                  <c:v>6.0536090152297425E-3</c:v>
                </c:pt>
                <c:pt idx="4">
                  <c:v>2.7409448334942341E-3</c:v>
                </c:pt>
                <c:pt idx="5">
                  <c:v>-4.9568353814671839E-4</c:v>
                </c:pt>
                <c:pt idx="6">
                  <c:v>-3.6562760996931148E-3</c:v>
                </c:pt>
                <c:pt idx="7">
                  <c:v>-6.7408328511449345E-3</c:v>
                </c:pt>
                <c:pt idx="8">
                  <c:v>-9.749353792502205E-3</c:v>
                </c:pt>
                <c:pt idx="9">
                  <c:v>-1.2681838923764913E-2</c:v>
                </c:pt>
                <c:pt idx="10">
                  <c:v>-1.553828824493305E-2</c:v>
                </c:pt>
                <c:pt idx="11">
                  <c:v>-1.8318701756006632E-2</c:v>
                </c:pt>
                <c:pt idx="12">
                  <c:v>-2.1023079456985654E-2</c:v>
                </c:pt>
                <c:pt idx="13">
                  <c:v>-2.3651421347870114E-2</c:v>
                </c:pt>
                <c:pt idx="14">
                  <c:v>-2.6203727428660006E-2</c:v>
                </c:pt>
                <c:pt idx="15">
                  <c:v>-2.8679997699355343E-2</c:v>
                </c:pt>
                <c:pt idx="16">
                  <c:v>-3.1080232159956121E-2</c:v>
                </c:pt>
                <c:pt idx="17">
                  <c:v>-3.3404430810462328E-2</c:v>
                </c:pt>
                <c:pt idx="18">
                  <c:v>-3.5652593650873983E-2</c:v>
                </c:pt>
                <c:pt idx="19">
                  <c:v>-3.7824720681191075E-2</c:v>
                </c:pt>
                <c:pt idx="20">
                  <c:v>-3.9920811901413597E-2</c:v>
                </c:pt>
                <c:pt idx="21">
                  <c:v>-4.1940867311541556E-2</c:v>
                </c:pt>
                <c:pt idx="22">
                  <c:v>-4.3884886911574966E-2</c:v>
                </c:pt>
                <c:pt idx="23">
                  <c:v>-4.5752870701513806E-2</c:v>
                </c:pt>
                <c:pt idx="24">
                  <c:v>-4.7544818681358084E-2</c:v>
                </c:pt>
                <c:pt idx="25">
                  <c:v>-4.9260730851107805E-2</c:v>
                </c:pt>
                <c:pt idx="26">
                  <c:v>-5.090060721076297E-2</c:v>
                </c:pt>
                <c:pt idx="27">
                  <c:v>-5.2464447760323558E-2</c:v>
                </c:pt>
                <c:pt idx="28">
                  <c:v>-5.3952252499789598E-2</c:v>
                </c:pt>
                <c:pt idx="29">
                  <c:v>-5.5364021429161067E-2</c:v>
                </c:pt>
                <c:pt idx="30">
                  <c:v>-5.6699754548437981E-2</c:v>
                </c:pt>
                <c:pt idx="31">
                  <c:v>-5.7959451857620331E-2</c:v>
                </c:pt>
                <c:pt idx="32">
                  <c:v>-5.9143113356708112E-2</c:v>
                </c:pt>
                <c:pt idx="33">
                  <c:v>-6.0250739045701343E-2</c:v>
                </c:pt>
                <c:pt idx="34">
                  <c:v>-6.1282328924599998E-2</c:v>
                </c:pt>
                <c:pt idx="35">
                  <c:v>-6.2237882993404096E-2</c:v>
                </c:pt>
                <c:pt idx="36">
                  <c:v>-6.3117401252113653E-2</c:v>
                </c:pt>
                <c:pt idx="37">
                  <c:v>-6.3920883700728626E-2</c:v>
                </c:pt>
                <c:pt idx="38">
                  <c:v>-6.4648330339249035E-2</c:v>
                </c:pt>
                <c:pt idx="39">
                  <c:v>-6.529974116767491E-2</c:v>
                </c:pt>
                <c:pt idx="40">
                  <c:v>-6.5875116186006194E-2</c:v>
                </c:pt>
                <c:pt idx="41">
                  <c:v>-6.6374455394242929E-2</c:v>
                </c:pt>
                <c:pt idx="42">
                  <c:v>-6.6797758792385101E-2</c:v>
                </c:pt>
                <c:pt idx="43">
                  <c:v>-6.714502638043271E-2</c:v>
                </c:pt>
                <c:pt idx="44">
                  <c:v>-6.7416258158385756E-2</c:v>
                </c:pt>
                <c:pt idx="45">
                  <c:v>-6.7611454126244253E-2</c:v>
                </c:pt>
                <c:pt idx="46">
                  <c:v>-6.7730614284008173E-2</c:v>
                </c:pt>
                <c:pt idx="47">
                  <c:v>-6.777373863167753E-2</c:v>
                </c:pt>
                <c:pt idx="48">
                  <c:v>-6.7740827169252324E-2</c:v>
                </c:pt>
                <c:pt idx="49">
                  <c:v>-6.7631879896732569E-2</c:v>
                </c:pt>
                <c:pt idx="50">
                  <c:v>-6.7446896814118251E-2</c:v>
                </c:pt>
                <c:pt idx="51">
                  <c:v>-6.7185877921409357E-2</c:v>
                </c:pt>
                <c:pt idx="52">
                  <c:v>-6.6848823218605927E-2</c:v>
                </c:pt>
                <c:pt idx="53">
                  <c:v>-6.6435732705707906E-2</c:v>
                </c:pt>
                <c:pt idx="54">
                  <c:v>-6.5946606382715336E-2</c:v>
                </c:pt>
                <c:pt idx="55">
                  <c:v>-6.5381444249628204E-2</c:v>
                </c:pt>
                <c:pt idx="56">
                  <c:v>-6.4740246306446522E-2</c:v>
                </c:pt>
                <c:pt idx="57">
                  <c:v>-6.4023012553170264E-2</c:v>
                </c:pt>
                <c:pt idx="58">
                  <c:v>-6.3229742989799442E-2</c:v>
                </c:pt>
                <c:pt idx="59">
                  <c:v>-6.2360437616334079E-2</c:v>
                </c:pt>
                <c:pt idx="60">
                  <c:v>-6.1415096432774138E-2</c:v>
                </c:pt>
                <c:pt idx="61">
                  <c:v>-6.0393719439119635E-2</c:v>
                </c:pt>
                <c:pt idx="62">
                  <c:v>-5.9296306635370583E-2</c:v>
                </c:pt>
                <c:pt idx="63">
                  <c:v>-5.8122858021526953E-2</c:v>
                </c:pt>
                <c:pt idx="64">
                  <c:v>-5.6873373597588761E-2</c:v>
                </c:pt>
                <c:pt idx="65">
                  <c:v>-5.5547853363556027E-2</c:v>
                </c:pt>
                <c:pt idx="66">
                  <c:v>-5.4146297319428716E-2</c:v>
                </c:pt>
                <c:pt idx="67">
                  <c:v>-5.2668705465206841E-2</c:v>
                </c:pt>
                <c:pt idx="68">
                  <c:v>-5.1115077800890404E-2</c:v>
                </c:pt>
                <c:pt idx="69">
                  <c:v>-4.9485414326479425E-2</c:v>
                </c:pt>
                <c:pt idx="70">
                  <c:v>-4.7779715041973862E-2</c:v>
                </c:pt>
                <c:pt idx="71">
                  <c:v>-4.5997979947373743E-2</c:v>
                </c:pt>
                <c:pt idx="72">
                  <c:v>-4.4140209042679075E-2</c:v>
                </c:pt>
                <c:pt idx="73">
                  <c:v>-4.220640232788983E-2</c:v>
                </c:pt>
                <c:pt idx="74">
                  <c:v>-4.0196559803006029E-2</c:v>
                </c:pt>
                <c:pt idx="75">
                  <c:v>-3.8110681468027659E-2</c:v>
                </c:pt>
                <c:pt idx="76">
                  <c:v>-3.5948767322954746E-2</c:v>
                </c:pt>
                <c:pt idx="77">
                  <c:v>-3.3710817367787256E-2</c:v>
                </c:pt>
                <c:pt idx="78">
                  <c:v>-3.1396831602525217E-2</c:v>
                </c:pt>
                <c:pt idx="79">
                  <c:v>-2.9006810027168602E-2</c:v>
                </c:pt>
                <c:pt idx="80">
                  <c:v>-2.654075264171743E-2</c:v>
                </c:pt>
                <c:pt idx="81">
                  <c:v>-2.3998659446171688E-2</c:v>
                </c:pt>
                <c:pt idx="82">
                  <c:v>-2.1380530440531398E-2</c:v>
                </c:pt>
                <c:pt idx="83">
                  <c:v>-1.8686365624796544E-2</c:v>
                </c:pt>
                <c:pt idx="84">
                  <c:v>-1.5916164998967128E-2</c:v>
                </c:pt>
                <c:pt idx="85">
                  <c:v>-1.3069928563043148E-2</c:v>
                </c:pt>
                <c:pt idx="86">
                  <c:v>-1.0147656317024606E-2</c:v>
                </c:pt>
                <c:pt idx="87">
                  <c:v>-7.1493482609115006E-3</c:v>
                </c:pt>
                <c:pt idx="88">
                  <c:v>-4.0750043947038322E-3</c:v>
                </c:pt>
                <c:pt idx="89">
                  <c:v>-9.2462471840161486E-4</c:v>
                </c:pt>
                <c:pt idx="90">
                  <c:v>2.3017907679951793E-3</c:v>
                </c:pt>
                <c:pt idx="91">
                  <c:v>5.6042420644865226E-3</c:v>
                </c:pt>
                <c:pt idx="92">
                  <c:v>8.9827291710724289E-3</c:v>
                </c:pt>
                <c:pt idx="93">
                  <c:v>1.2437252087752898E-2</c:v>
                </c:pt>
                <c:pt idx="94">
                  <c:v>1.5967810814527944E-2</c:v>
                </c:pt>
                <c:pt idx="95">
                  <c:v>1.9574405351397539E-2</c:v>
                </c:pt>
                <c:pt idx="96">
                  <c:v>2.3257035698361683E-2</c:v>
                </c:pt>
                <c:pt idx="97">
                  <c:v>2.7015701855420418E-2</c:v>
                </c:pt>
                <c:pt idx="98">
                  <c:v>3.0850403822573674E-2</c:v>
                </c:pt>
                <c:pt idx="99">
                  <c:v>3.4761141599821521E-2</c:v>
                </c:pt>
                <c:pt idx="100">
                  <c:v>3.8747915187163945E-2</c:v>
                </c:pt>
                <c:pt idx="101">
                  <c:v>4.2810724584600918E-2</c:v>
                </c:pt>
                <c:pt idx="102">
                  <c:v>4.694956979213244E-2</c:v>
                </c:pt>
                <c:pt idx="103">
                  <c:v>5.1164450809758524E-2</c:v>
                </c:pt>
                <c:pt idx="104">
                  <c:v>5.5455367637479172E-2</c:v>
                </c:pt>
                <c:pt idx="105">
                  <c:v>5.9822320275294383E-2</c:v>
                </c:pt>
                <c:pt idx="106">
                  <c:v>6.4265308723204156E-2</c:v>
                </c:pt>
                <c:pt idx="107">
                  <c:v>6.8784332981208479E-2</c:v>
                </c:pt>
                <c:pt idx="108">
                  <c:v>7.3379393049307379E-2</c:v>
                </c:pt>
                <c:pt idx="109">
                  <c:v>7.8050488927500855E-2</c:v>
                </c:pt>
                <c:pt idx="110">
                  <c:v>8.2797620615788867E-2</c:v>
                </c:pt>
                <c:pt idx="111">
                  <c:v>8.7620788114171427E-2</c:v>
                </c:pt>
                <c:pt idx="112">
                  <c:v>9.2519991422648579E-2</c:v>
                </c:pt>
                <c:pt idx="113">
                  <c:v>9.7495230541220279E-2</c:v>
                </c:pt>
                <c:pt idx="114">
                  <c:v>0.10254650546988656</c:v>
                </c:pt>
                <c:pt idx="115">
                  <c:v>0.10767381620864738</c:v>
                </c:pt>
                <c:pt idx="116">
                  <c:v>0.11287716275750277</c:v>
                </c:pt>
                <c:pt idx="117">
                  <c:v>0.11815654511645272</c:v>
                </c:pt>
                <c:pt idx="118">
                  <c:v>0.12351196328549724</c:v>
                </c:pt>
                <c:pt idx="119">
                  <c:v>0.12894341726463632</c:v>
                </c:pt>
                <c:pt idx="120">
                  <c:v>0.13445090705386994</c:v>
                </c:pt>
                <c:pt idx="121">
                  <c:v>0.14003443265319815</c:v>
                </c:pt>
                <c:pt idx="122">
                  <c:v>0.14569399406262093</c:v>
                </c:pt>
                <c:pt idx="123">
                  <c:v>0.15142959128213823</c:v>
                </c:pt>
                <c:pt idx="124">
                  <c:v>0.15724122431175008</c:v>
                </c:pt>
                <c:pt idx="125">
                  <c:v>0.16312889315145657</c:v>
                </c:pt>
                <c:pt idx="126">
                  <c:v>0.16909259780125757</c:v>
                </c:pt>
                <c:pt idx="127">
                  <c:v>0.17513233826115315</c:v>
                </c:pt>
                <c:pt idx="128">
                  <c:v>0.18124811453114326</c:v>
                </c:pt>
                <c:pt idx="129">
                  <c:v>0.18743992661122799</c:v>
                </c:pt>
                <c:pt idx="130">
                  <c:v>0.19370777450140725</c:v>
                </c:pt>
                <c:pt idx="131">
                  <c:v>0.200051658201681</c:v>
                </c:pt>
                <c:pt idx="132">
                  <c:v>0.20647157771204941</c:v>
                </c:pt>
                <c:pt idx="133">
                  <c:v>0.21296753303251234</c:v>
                </c:pt>
                <c:pt idx="134">
                  <c:v>0.21953952416306985</c:v>
                </c:pt>
                <c:pt idx="135">
                  <c:v>0.22618755110372188</c:v>
                </c:pt>
                <c:pt idx="136">
                  <c:v>0.23291161385446851</c:v>
                </c:pt>
                <c:pt idx="137">
                  <c:v>0.2397117124153097</c:v>
                </c:pt>
                <c:pt idx="138">
                  <c:v>0.24658784678624546</c:v>
                </c:pt>
                <c:pt idx="139">
                  <c:v>0.25354001696727574</c:v>
                </c:pt>
                <c:pt idx="140">
                  <c:v>0.26056822295840065</c:v>
                </c:pt>
                <c:pt idx="141">
                  <c:v>0.26767246475962009</c:v>
                </c:pt>
                <c:pt idx="142">
                  <c:v>0.27485274237093404</c:v>
                </c:pt>
                <c:pt idx="143">
                  <c:v>0.28210905579234263</c:v>
                </c:pt>
                <c:pt idx="144">
                  <c:v>0.28944140502384574</c:v>
                </c:pt>
                <c:pt idx="145">
                  <c:v>0.29684979006544343</c:v>
                </c:pt>
                <c:pt idx="146">
                  <c:v>0.30433421091713564</c:v>
                </c:pt>
                <c:pt idx="147">
                  <c:v>0.31189466757892248</c:v>
                </c:pt>
                <c:pt idx="148">
                  <c:v>0.31953116005080384</c:v>
                </c:pt>
                <c:pt idx="149">
                  <c:v>0.32724368833277973</c:v>
                </c:pt>
                <c:pt idx="150">
                  <c:v>0.33503225242485019</c:v>
                </c:pt>
                <c:pt idx="151">
                  <c:v>0.34289685232701522</c:v>
                </c:pt>
                <c:pt idx="152">
                  <c:v>0.35083748803927484</c:v>
                </c:pt>
                <c:pt idx="153">
                  <c:v>0.35885415956162903</c:v>
                </c:pt>
                <c:pt idx="154">
                  <c:v>0.36694686689407779</c:v>
                </c:pt>
                <c:pt idx="155">
                  <c:v>0.37511561003662108</c:v>
                </c:pt>
                <c:pt idx="156">
                  <c:v>0.38336038898925889</c:v>
                </c:pt>
                <c:pt idx="157">
                  <c:v>0.39168120375199134</c:v>
                </c:pt>
                <c:pt idx="158">
                  <c:v>0.4000780543248183</c:v>
                </c:pt>
                <c:pt idx="159">
                  <c:v>0.4085509407077399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87-497B-A08B-3777ED2E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25352"/>
        <c:axId val="1"/>
      </c:scatterChart>
      <c:valAx>
        <c:axId val="603925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476821192052979"/>
              <c:y val="0.92042440318302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225165562913907E-3"/>
              <c:y val="0.40053050397877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25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033112582781459"/>
          <c:y val="0.93103448275862066"/>
          <c:w val="0.63973509933774841"/>
          <c:h val="0.984084880636604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Residuals from Quad Fit</a:t>
            </a:r>
          </a:p>
        </c:rich>
      </c:tx>
      <c:layout>
        <c:manualLayout>
          <c:xMode val="edge"/>
          <c:yMode val="edge"/>
          <c:x val="0.32804274465691785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518188500058E-2"/>
          <c:y val="0.1292877655113239"/>
          <c:w val="0.87698525982925635"/>
          <c:h val="0.70448639574537708"/>
        </c:manualLayout>
      </c:layout>
      <c:scatterChart>
        <c:scatterStyle val="lineMarker"/>
        <c:varyColors val="0"/>
        <c:ser>
          <c:idx val="4"/>
          <c:order val="0"/>
          <c:tx>
            <c:strRef>
              <c:f>'C (errors)'!$AH$20</c:f>
              <c:strCache>
                <c:ptCount val="1"/>
                <c:pt idx="0">
                  <c:v>LiTE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(errors)'!$AI$21:$AI$974</c:f>
              <c:numCache>
                <c:formatCode>General</c:formatCode>
                <c:ptCount val="954"/>
                <c:pt idx="0">
                  <c:v>7.588114892955021E-2</c:v>
                </c:pt>
                <c:pt idx="1">
                  <c:v>7.4427686599722181E-2</c:v>
                </c:pt>
                <c:pt idx="2">
                  <c:v>7.5769233027511984E-2</c:v>
                </c:pt>
                <c:pt idx="3">
                  <c:v>3.9835950878405135E-2</c:v>
                </c:pt>
                <c:pt idx="4">
                  <c:v>4.8875116186180817E-2</c:v>
                </c:pt>
                <c:pt idx="5">
                  <c:v>5.4822957894452101E-2</c:v>
                </c:pt>
                <c:pt idx="6">
                  <c:v>2.8058142845368006E-2</c:v>
                </c:pt>
                <c:pt idx="7">
                  <c:v>4.1368602434170273E-2</c:v>
                </c:pt>
                <c:pt idx="8">
                  <c:v>1.1155194094695037E-2</c:v>
                </c:pt>
                <c:pt idx="9">
                  <c:v>2.6934571916716471E-2</c:v>
                </c:pt>
                <c:pt idx="10">
                  <c:v>2.756093545006387E-2</c:v>
                </c:pt>
                <c:pt idx="11">
                  <c:v>3.3681046067446763E-2</c:v>
                </c:pt>
                <c:pt idx="12">
                  <c:v>1.4362934789197215E-2</c:v>
                </c:pt>
                <c:pt idx="13">
                  <c:v>2.5541031589512486E-2</c:v>
                </c:pt>
                <c:pt idx="14">
                  <c:v>2.5100091326921786E-2</c:v>
                </c:pt>
                <c:pt idx="15">
                  <c:v>2.6895252024339733E-2</c:v>
                </c:pt>
                <c:pt idx="16">
                  <c:v>2.2637738115652124E-2</c:v>
                </c:pt>
                <c:pt idx="17">
                  <c:v>2.3444638625221698E-2</c:v>
                </c:pt>
                <c:pt idx="18">
                  <c:v>1.6208209372133388E-2</c:v>
                </c:pt>
                <c:pt idx="19">
                  <c:v>-2.5322534495685681E-3</c:v>
                </c:pt>
                <c:pt idx="20">
                  <c:v>2.0887339379991668E-3</c:v>
                </c:pt>
                <c:pt idx="21">
                  <c:v>-1.3162298974045417E-4</c:v>
                </c:pt>
                <c:pt idx="22">
                  <c:v>6.6902099005951912E-3</c:v>
                </c:pt>
                <c:pt idx="23">
                  <c:v>-9.3277803292647621E-4</c:v>
                </c:pt>
                <c:pt idx="24">
                  <c:v>-4.0910016947218755E-2</c:v>
                </c:pt>
                <c:pt idx="25">
                  <c:v>-4.1134223730856165E-2</c:v>
                </c:pt>
                <c:pt idx="26">
                  <c:v>-4.1721542627503841E-2</c:v>
                </c:pt>
                <c:pt idx="27">
                  <c:v>-3.9945750703342581E-2</c:v>
                </c:pt>
                <c:pt idx="28">
                  <c:v>-7.541371609635783E-2</c:v>
                </c:pt>
                <c:pt idx="29">
                  <c:v>-7.7053371245223851E-2</c:v>
                </c:pt>
                <c:pt idx="30">
                  <c:v>-7.8415554306570656E-2</c:v>
                </c:pt>
                <c:pt idx="31">
                  <c:v>-7.8041438744927361E-2</c:v>
                </c:pt>
                <c:pt idx="32">
                  <c:v>-7.7726172591081957E-2</c:v>
                </c:pt>
                <c:pt idx="33">
                  <c:v>-7.8577040874484305E-2</c:v>
                </c:pt>
                <c:pt idx="34">
                  <c:v>-8.4762018099858297E-2</c:v>
                </c:pt>
                <c:pt idx="35">
                  <c:v>-7.9183029694377294E-2</c:v>
                </c:pt>
                <c:pt idx="36">
                  <c:v>-7.7682718414532614E-2</c:v>
                </c:pt>
                <c:pt idx="37">
                  <c:v>-7.8696815463044745E-2</c:v>
                </c:pt>
                <c:pt idx="38">
                  <c:v>-7.2212705766470181E-2</c:v>
                </c:pt>
                <c:pt idx="39">
                  <c:v>-7.4234408016660314E-2</c:v>
                </c:pt>
                <c:pt idx="40">
                  <c:v>-7.4691644668320067E-2</c:v>
                </c:pt>
                <c:pt idx="41">
                  <c:v>-7.459164467084628E-2</c:v>
                </c:pt>
                <c:pt idx="42">
                  <c:v>-7.5829162761032326E-2</c:v>
                </c:pt>
                <c:pt idx="43">
                  <c:v>-7.945537621443019E-2</c:v>
                </c:pt>
                <c:pt idx="44">
                  <c:v>-7.8586444578068043E-2</c:v>
                </c:pt>
                <c:pt idx="45">
                  <c:v>-7.8512658479287178E-2</c:v>
                </c:pt>
                <c:pt idx="46">
                  <c:v>-7.8343729135419704E-2</c:v>
                </c:pt>
                <c:pt idx="47">
                  <c:v>-7.753348342361574E-2</c:v>
                </c:pt>
                <c:pt idx="48">
                  <c:v>-7.1833483422090699E-2</c:v>
                </c:pt>
                <c:pt idx="49">
                  <c:v>-7.8765304927109786E-2</c:v>
                </c:pt>
                <c:pt idx="50">
                  <c:v>-7.6191669452940425E-2</c:v>
                </c:pt>
                <c:pt idx="51">
                  <c:v>-6.3706385215532652E-2</c:v>
                </c:pt>
                <c:pt idx="52">
                  <c:v>-6.5266295287590814E-2</c:v>
                </c:pt>
                <c:pt idx="53">
                  <c:v>-6.6199555769093532E-2</c:v>
                </c:pt>
                <c:pt idx="54">
                  <c:v>-6.6385924467505353E-2</c:v>
                </c:pt>
                <c:pt idx="55">
                  <c:v>-6.5512397549859769E-2</c:v>
                </c:pt>
                <c:pt idx="56">
                  <c:v>-6.4139052759381671E-2</c:v>
                </c:pt>
                <c:pt idx="57">
                  <c:v>-6.5572329970683491E-2</c:v>
                </c:pt>
                <c:pt idx="58">
                  <c:v>-6.5898985637130425E-2</c:v>
                </c:pt>
                <c:pt idx="59">
                  <c:v>-6.5932265128493761E-2</c:v>
                </c:pt>
                <c:pt idx="60">
                  <c:v>-6.1065546528121406E-2</c:v>
                </c:pt>
                <c:pt idx="61">
                  <c:v>-6.3325486699952804E-2</c:v>
                </c:pt>
                <c:pt idx="62">
                  <c:v>-6.2085429617455251E-2</c:v>
                </c:pt>
                <c:pt idx="63">
                  <c:v>-6.3211829557985516E-2</c:v>
                </c:pt>
                <c:pt idx="64">
                  <c:v>-6.4294658029210972E-2</c:v>
                </c:pt>
                <c:pt idx="65">
                  <c:v>-6.4854790266788559E-2</c:v>
                </c:pt>
                <c:pt idx="66">
                  <c:v>-5.8107338905463629E-2</c:v>
                </c:pt>
                <c:pt idx="67">
                  <c:v>-5.7674179240228662E-2</c:v>
                </c:pt>
                <c:pt idx="68">
                  <c:v>-5.717417923830781E-2</c:v>
                </c:pt>
                <c:pt idx="69">
                  <c:v>-5.7964829774460991E-2</c:v>
                </c:pt>
                <c:pt idx="70">
                  <c:v>-5.9679537152604767E-2</c:v>
                </c:pt>
                <c:pt idx="71">
                  <c:v>-5.8979537148460381E-2</c:v>
                </c:pt>
                <c:pt idx="72">
                  <c:v>-5.7779537149671101E-2</c:v>
                </c:pt>
                <c:pt idx="73">
                  <c:v>-5.8045985758750918E-2</c:v>
                </c:pt>
                <c:pt idx="74">
                  <c:v>-6.3431182736305408E-2</c:v>
                </c:pt>
                <c:pt idx="75">
                  <c:v>-5.8631182741148286E-2</c:v>
                </c:pt>
                <c:pt idx="76">
                  <c:v>-5.6931182740438152E-2</c:v>
                </c:pt>
                <c:pt idx="77">
                  <c:v>-5.6643641195636835E-2</c:v>
                </c:pt>
                <c:pt idx="78">
                  <c:v>-5.2642754731541813E-2</c:v>
                </c:pt>
                <c:pt idx="79">
                  <c:v>-5.4970376830412171E-2</c:v>
                </c:pt>
                <c:pt idx="80">
                  <c:v>-5.8882181978515025E-2</c:v>
                </c:pt>
                <c:pt idx="81">
                  <c:v>-4.5725650565415471E-2</c:v>
                </c:pt>
                <c:pt idx="82">
                  <c:v>-2.5432291443075017E-2</c:v>
                </c:pt>
                <c:pt idx="83">
                  <c:v>-2.5734206214429872E-2</c:v>
                </c:pt>
                <c:pt idx="84">
                  <c:v>-2.4218242300833803E-2</c:v>
                </c:pt>
                <c:pt idx="85">
                  <c:v>-9.336536174206822E-3</c:v>
                </c:pt>
                <c:pt idx="86">
                  <c:v>-1.0796397851500439E-2</c:v>
                </c:pt>
                <c:pt idx="87">
                  <c:v>-1.0396397854329331E-2</c:v>
                </c:pt>
                <c:pt idx="88">
                  <c:v>-9.296397853013838E-3</c:v>
                </c:pt>
                <c:pt idx="89">
                  <c:v>-6.4163978530091814E-3</c:v>
                </c:pt>
                <c:pt idx="90">
                  <c:v>-6.2163978507856488E-3</c:v>
                </c:pt>
                <c:pt idx="91">
                  <c:v>-6.0163978485621161E-3</c:v>
                </c:pt>
                <c:pt idx="92">
                  <c:v>-5.5163978539172209E-3</c:v>
                </c:pt>
                <c:pt idx="93">
                  <c:v>-5.4163978491674758E-3</c:v>
                </c:pt>
                <c:pt idx="94">
                  <c:v>1.1672877661253911E-2</c:v>
                </c:pt>
                <c:pt idx="95">
                  <c:v>6.5799867661693323E-3</c:v>
                </c:pt>
                <c:pt idx="96">
                  <c:v>-7.2697467869418109E-3</c:v>
                </c:pt>
                <c:pt idx="97">
                  <c:v>2.1420766504888222E-3</c:v>
                </c:pt>
                <c:pt idx="98">
                  <c:v>1.3225858480395813E-2</c:v>
                </c:pt>
                <c:pt idx="99">
                  <c:v>-1.8157507105054926E-3</c:v>
                </c:pt>
                <c:pt idx="100">
                  <c:v>1.5416818145266908E-2</c:v>
                </c:pt>
                <c:pt idx="101">
                  <c:v>1.5109337350455831E-2</c:v>
                </c:pt>
                <c:pt idx="102">
                  <c:v>1.7650942523284141E-2</c:v>
                </c:pt>
                <c:pt idx="103">
                  <c:v>1.6683112050413618E-2</c:v>
                </c:pt>
                <c:pt idx="104">
                  <c:v>2.3020043897519882E-2</c:v>
                </c:pt>
                <c:pt idx="105">
                  <c:v>2.3512855319269055E-2</c:v>
                </c:pt>
                <c:pt idx="106">
                  <c:v>2.2517058300913884E-2</c:v>
                </c:pt>
                <c:pt idx="107">
                  <c:v>2.4112698668469379E-2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D2-41DA-997C-7D95E07AE4D7}"/>
            </c:ext>
          </c:extLst>
        </c:ser>
        <c:ser>
          <c:idx val="10"/>
          <c:order val="1"/>
          <c:tx>
            <c:strRef>
              <c:f>'C (errors)'!$BE$1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(errors)'!$BF$2:$BF$166</c:f>
              <c:numCache>
                <c:formatCode>General</c:formatCode>
                <c:ptCount val="165"/>
                <c:pt idx="0">
                  <c:v>7.7559121813751394E-2</c:v>
                </c:pt>
                <c:pt idx="1">
                  <c:v>7.7565546470144645E-2</c:v>
                </c:pt>
                <c:pt idx="2">
                  <c:v>7.7534935607525543E-2</c:v>
                </c:pt>
                <c:pt idx="3">
                  <c:v>7.7467819823523673E-2</c:v>
                </c:pt>
                <c:pt idx="4">
                  <c:v>7.7364724687014857E-2</c:v>
                </c:pt>
                <c:pt idx="5">
                  <c:v>7.7226171503129576E-2</c:v>
                </c:pt>
                <c:pt idx="6">
                  <c:v>7.7052677744696263E-2</c:v>
                </c:pt>
                <c:pt idx="7">
                  <c:v>7.6844757151048632E-2</c:v>
                </c:pt>
                <c:pt idx="8">
                  <c:v>7.6602919502878938E-2</c:v>
                </c:pt>
                <c:pt idx="9">
                  <c:v>7.6327670089323257E-2</c:v>
                </c:pt>
                <c:pt idx="10">
                  <c:v>7.6019508890540322E-2</c:v>
                </c:pt>
                <c:pt idx="11">
                  <c:v>7.5678929505510223E-2</c:v>
                </c:pt>
                <c:pt idx="12">
                  <c:v>7.530641786050353E-2</c:v>
                </c:pt>
                <c:pt idx="13">
                  <c:v>7.4902450738514773E-2</c:v>
                </c:pt>
                <c:pt idx="14">
                  <c:v>7.4467494173834234E-2</c:v>
                </c:pt>
                <c:pt idx="15">
                  <c:v>7.4002001758762759E-2</c:v>
                </c:pt>
                <c:pt idx="16">
                  <c:v>7.350641291122427E-2</c:v>
                </c:pt>
                <c:pt idx="17">
                  <c:v>7.2981151152667012E-2</c:v>
                </c:pt>
                <c:pt idx="18">
                  <c:v>7.2426622445191352E-2</c:v>
                </c:pt>
                <c:pt idx="19">
                  <c:v>7.1843213635314915E-2</c:v>
                </c:pt>
                <c:pt idx="20">
                  <c:v>7.1231291049243084E-2</c:v>
                </c:pt>
                <c:pt idx="21">
                  <c:v>7.0591199281038297E-2</c:v>
                </c:pt>
                <c:pt idx="22">
                  <c:v>6.9923260210744867E-2</c:v>
                </c:pt>
                <c:pt idx="23">
                  <c:v>6.9227772284456091E-2</c:v>
                </c:pt>
                <c:pt idx="24">
                  <c:v>6.8505010082597004E-2</c:v>
                </c:pt>
                <c:pt idx="25">
                  <c:v>6.7755224196497613E-2</c:v>
                </c:pt>
                <c:pt idx="26">
                  <c:v>6.697864142673976E-2</c:v>
                </c:pt>
                <c:pt idx="27">
                  <c:v>6.6175465309952039E-2</c:v>
                </c:pt>
                <c:pt idx="28">
                  <c:v>6.5345876973797401E-2</c:v>
                </c:pt>
                <c:pt idx="29">
                  <c:v>6.4490036313015975E-2</c:v>
                </c:pt>
                <c:pt idx="30">
                  <c:v>6.3608083472651747E-2</c:v>
                </c:pt>
                <c:pt idx="31">
                  <c:v>6.2700140618155556E-2</c:v>
                </c:pt>
                <c:pt idx="32">
                  <c:v>6.1766313966024139E-2</c:v>
                </c:pt>
                <c:pt idx="33">
                  <c:v>6.0806696043115421E-2</c:v>
                </c:pt>
                <c:pt idx="34">
                  <c:v>5.9821368137886022E-2</c:v>
                </c:pt>
                <c:pt idx="35">
                  <c:v>5.8810402902608784E-2</c:v>
                </c:pt>
                <c:pt idx="36">
                  <c:v>5.7773867062235036E-2</c:v>
                </c:pt>
                <c:pt idx="37">
                  <c:v>5.6711824183027386E-2</c:v>
                </c:pt>
                <c:pt idx="38">
                  <c:v>5.562433745246937E-2</c:v>
                </c:pt>
                <c:pt idx="39">
                  <c:v>5.4511472421295205E-2</c:v>
                </c:pt>
                <c:pt idx="40">
                  <c:v>5.3373299658801318E-2</c:v>
                </c:pt>
                <c:pt idx="41">
                  <c:v>5.2209897273917054E-2</c:v>
                </c:pt>
                <c:pt idx="42">
                  <c:v>5.1021353256816317E-2</c:v>
                </c:pt>
                <c:pt idx="43">
                  <c:v>4.9807767599130193E-2</c:v>
                </c:pt>
                <c:pt idx="44">
                  <c:v>4.8569254155020829E-2</c:v>
                </c:pt>
                <c:pt idx="45">
                  <c:v>4.7305942210455268E-2</c:v>
                </c:pt>
                <c:pt idx="46">
                  <c:v>4.6017977733888354E-2</c:v>
                </c:pt>
                <c:pt idx="47">
                  <c:v>4.4705524288141639E-2</c:v>
                </c:pt>
                <c:pt idx="48">
                  <c:v>4.3368763590424603E-2</c:v>
                </c:pt>
                <c:pt idx="49">
                  <c:v>4.2007895715083995E-2</c:v>
                </c:pt>
                <c:pt idx="50">
                  <c:v>4.0623138941604402E-2</c:v>
                </c:pt>
                <c:pt idx="51">
                  <c:v>3.9214729258510439E-2</c:v>
                </c:pt>
                <c:pt idx="52">
                  <c:v>3.7782919541923303E-2</c:v>
                </c:pt>
                <c:pt idx="53">
                  <c:v>3.6327978435467818E-2</c:v>
                </c:pt>
                <c:pt idx="54">
                  <c:v>3.4850188965800527E-2</c:v>
                </c:pt>
                <c:pt idx="55">
                  <c:v>3.3349846935079343E-2</c:v>
                </c:pt>
                <c:pt idx="56">
                  <c:v>3.1827259138020619E-2</c:v>
                </c:pt>
                <c:pt idx="57">
                  <c:v>3.0282741456646271E-2</c:v>
                </c:pt>
                <c:pt idx="58">
                  <c:v>2.8716616890231503E-2</c:v>
                </c:pt>
                <c:pt idx="59">
                  <c:v>2.7129213581195747E-2</c:v>
                </c:pt>
                <c:pt idx="60">
                  <c:v>2.5520862899617091E-2</c:v>
                </c:pt>
                <c:pt idx="61">
                  <c:v>2.3891897649591886E-2</c:v>
                </c:pt>
                <c:pt idx="62">
                  <c:v>2.2242650459751399E-2</c:v>
                </c:pt>
                <c:pt idx="63">
                  <c:v>2.0573452417852668E-2</c:v>
                </c:pt>
                <c:pt idx="64">
                  <c:v>1.8884632005490173E-2</c:v>
                </c:pt>
                <c:pt idx="65">
                  <c:v>1.7176514383686232E-2</c:v>
                </c:pt>
                <c:pt idx="66">
                  <c:v>1.5449421073483675E-2</c:v>
                </c:pt>
                <c:pt idx="67">
                  <c:v>1.3703670067855405E-2</c:v>
                </c:pt>
                <c:pt idx="68">
                  <c:v>1.1939576402413834E-2</c:v>
                </c:pt>
                <c:pt idx="69">
                  <c:v>1.0157453202811726E-2</c:v>
                </c:pt>
                <c:pt idx="70">
                  <c:v>8.3576132166430193E-3</c:v>
                </c:pt>
                <c:pt idx="71">
                  <c:v>6.5403708273963253E-3</c:v>
                </c:pt>
                <c:pt idx="72">
                  <c:v>4.7060445379901172E-3</c:v>
                </c:pt>
                <c:pt idx="73">
                  <c:v>2.85495990198788E-3</c:v>
                </c:pt>
                <c:pt idx="74">
                  <c:v>9.874528722464439E-4</c:v>
                </c:pt>
                <c:pt idx="75">
                  <c:v>-8.9612647008285851E-4</c:v>
                </c:pt>
                <c:pt idx="76">
                  <c:v>-2.7954098481011852E-3</c:v>
                </c:pt>
                <c:pt idx="77">
                  <c:v>-4.7100064274896367E-3</c:v>
                </c:pt>
                <c:pt idx="78">
                  <c:v>-6.6394982042512493E-3</c:v>
                </c:pt>
                <c:pt idx="79">
                  <c:v>-8.5834351815285426E-3</c:v>
                </c:pt>
                <c:pt idx="80">
                  <c:v>-1.0541330367474278E-2</c:v>
                </c:pt>
                <c:pt idx="81">
                  <c:v>-1.2512654614480721E-2</c:v>
                </c:pt>
                <c:pt idx="82">
                  <c:v>-1.4496831304263704E-2</c:v>
                </c:pt>
                <c:pt idx="83">
                  <c:v>-1.6493230863350444E-2</c:v>
                </c:pt>
                <c:pt idx="84">
                  <c:v>-1.8501165069596686E-2</c:v>
                </c:pt>
                <c:pt idx="85">
                  <c:v>-2.0519881082835131E-2</c:v>
                </c:pt>
                <c:pt idx="86">
                  <c:v>-2.2548555102205232E-2</c:v>
                </c:pt>
                <c:pt idx="87">
                  <c:v>-2.4586285519935844E-2</c:v>
                </c:pt>
                <c:pt idx="88">
                  <c:v>-2.6632085407346989E-2</c:v>
                </c:pt>
                <c:pt idx="89">
                  <c:v>-2.8684874134775967E-2</c:v>
                </c:pt>
                <c:pt idx="90">
                  <c:v>-3.0743467894276712E-2</c:v>
                </c:pt>
                <c:pt idx="91">
                  <c:v>-3.2806568863543606E-2</c:v>
                </c:pt>
                <c:pt idx="92">
                  <c:v>-3.4872752722643202E-2</c:v>
                </c:pt>
                <c:pt idx="93">
                  <c:v>-3.6940454212485055E-2</c:v>
                </c:pt>
                <c:pt idx="94">
                  <c:v>-3.9007950405505525E-2</c:v>
                </c:pt>
                <c:pt idx="95">
                  <c:v>-4.1073341343747183E-2</c:v>
                </c:pt>
                <c:pt idx="96">
                  <c:v>-4.3134527684863457E-2</c:v>
                </c:pt>
                <c:pt idx="97">
                  <c:v>-4.5189184978128641E-2</c:v>
                </c:pt>
                <c:pt idx="98">
                  <c:v>-4.7234734163443731E-2</c:v>
                </c:pt>
                <c:pt idx="99">
                  <c:v>-4.9268307836953809E-2</c:v>
                </c:pt>
                <c:pt idx="100">
                  <c:v>-5.1286711744609741E-2</c:v>
                </c:pt>
                <c:pt idx="101">
                  <c:v>-5.3286380834432032E-2</c:v>
                </c:pt>
                <c:pt idx="102">
                  <c:v>-5.5263329002188194E-2</c:v>
                </c:pt>
                <c:pt idx="103">
                  <c:v>-5.7213091386813388E-2</c:v>
                </c:pt>
                <c:pt idx="104">
                  <c:v>-5.9130657698620123E-2</c:v>
                </c:pt>
                <c:pt idx="105">
                  <c:v>-6.1010394593407735E-2</c:v>
                </c:pt>
                <c:pt idx="106">
                  <c:v>-6.2845954558310005E-2</c:v>
                </c:pt>
                <c:pt idx="107">
                  <c:v>-6.4630168205871127E-2</c:v>
                </c:pt>
                <c:pt idx="108">
                  <c:v>-6.6354916393222621E-2</c:v>
                </c:pt>
                <c:pt idx="109">
                  <c:v>-6.801097838797393E-2</c:v>
                </c:pt>
                <c:pt idx="110">
                  <c:v>-6.9587852699406053E-2</c:v>
                </c:pt>
                <c:pt idx="111">
                  <c:v>-7.1073548632877862E-2</c:v>
                </c:pt>
                <c:pt idx="112">
                  <c:v>-7.2454349715064495E-2</c:v>
                </c:pt>
                <c:pt idx="113">
                  <c:v>-7.3714555624268291E-2</c:v>
                </c:pt>
                <c:pt idx="114">
                  <c:v>-7.4836217938722499E-2</c:v>
                </c:pt>
                <c:pt idx="115">
                  <c:v>-7.5798897522224434E-2</c:v>
                </c:pt>
                <c:pt idx="116">
                  <c:v>-7.6579487798622947E-2</c:v>
                </c:pt>
                <c:pt idx="117">
                  <c:v>-7.7152167508425726E-2</c:v>
                </c:pt>
                <c:pt idx="118">
                  <c:v>-7.7488565935058221E-2</c:v>
                </c:pt>
                <c:pt idx="119">
                  <c:v>-7.7558237664031165E-2</c:v>
                </c:pt>
                <c:pt idx="120">
                  <c:v>-7.7329544623302812E-2</c:v>
                </c:pt>
                <c:pt idx="121">
                  <c:v>-7.6771020628654374E-2</c:v>
                </c:pt>
                <c:pt idx="122">
                  <c:v>-7.5853239122174898E-2</c:v>
                </c:pt>
                <c:pt idx="123">
                  <c:v>-7.4551115201995449E-2</c:v>
                </c:pt>
                <c:pt idx="124">
                  <c:v>-7.2846456779283794E-2</c:v>
                </c:pt>
                <c:pt idx="125">
                  <c:v>-7.0730460417331498E-2</c:v>
                </c:pt>
                <c:pt idx="126">
                  <c:v>-6.82057622053589E-2</c:v>
                </c:pt>
                <c:pt idx="127">
                  <c:v>-6.5287643177813035E-2</c:v>
                </c:pt>
                <c:pt idx="128">
                  <c:v>-6.2004078518873476E-2</c:v>
                </c:pt>
                <c:pt idx="129">
                  <c:v>-5.8394505259974715E-2</c:v>
                </c:pt>
                <c:pt idx="130">
                  <c:v>-5.4507422338631151E-2</c:v>
                </c:pt>
                <c:pt idx="131">
                  <c:v>-5.0397162058961747E-2</c:v>
                </c:pt>
                <c:pt idx="132">
                  <c:v>-4.6120316124305796E-2</c:v>
                </c:pt>
                <c:pt idx="133">
                  <c:v>-4.1732323906606784E-2</c:v>
                </c:pt>
                <c:pt idx="134">
                  <c:v>-3.7284639644454456E-2</c:v>
                </c:pt>
                <c:pt idx="135">
                  <c:v>-3.282272966107256E-2</c:v>
                </c:pt>
                <c:pt idx="136">
                  <c:v>-2.83849669324793E-2</c:v>
                </c:pt>
                <c:pt idx="137">
                  <c:v>-2.4002337295037007E-2</c:v>
                </c:pt>
                <c:pt idx="138">
                  <c:v>-1.9698776245175437E-2</c:v>
                </c:pt>
                <c:pt idx="139">
                  <c:v>-1.5491920912714518E-2</c:v>
                </c:pt>
                <c:pt idx="140">
                  <c:v>-1.1394075102152972E-2</c:v>
                </c:pt>
                <c:pt idx="141">
                  <c:v>-7.4132264743545871E-3</c:v>
                </c:pt>
                <c:pt idx="142">
                  <c:v>-3.5540056134001478E-3</c:v>
                </c:pt>
                <c:pt idx="143">
                  <c:v>1.8147594943004113E-4</c:v>
                </c:pt>
                <c:pt idx="144">
                  <c:v>3.7929343548662154E-3</c:v>
                </c:pt>
                <c:pt idx="145">
                  <c:v>7.2813687331560462E-3</c:v>
                </c:pt>
                <c:pt idx="146">
                  <c:v>1.0648648331087574E-2</c:v>
                </c:pt>
                <c:pt idx="147">
                  <c:v>1.3897209737105447E-2</c:v>
                </c:pt>
                <c:pt idx="148">
                  <c:v>1.7029841126497094E-2</c:v>
                </c:pt>
                <c:pt idx="149">
                  <c:v>2.0049532268565595E-2</c:v>
                </c:pt>
                <c:pt idx="150">
                  <c:v>2.2959372369935255E-2</c:v>
                </c:pt>
                <c:pt idx="151">
                  <c:v>2.576248157502762E-2</c:v>
                </c:pt>
                <c:pt idx="152">
                  <c:v>2.8461965471622663E-2</c:v>
                </c:pt>
                <c:pt idx="153">
                  <c:v>3.1060884950284282E-2</c:v>
                </c:pt>
                <c:pt idx="154">
                  <c:v>3.3562236145645803E-2</c:v>
                </c:pt>
                <c:pt idx="155">
                  <c:v>3.5968936969902485E-2</c:v>
                </c:pt>
                <c:pt idx="156">
                  <c:v>3.8283818017774127E-2</c:v>
                </c:pt>
                <c:pt idx="157">
                  <c:v>4.0509616481126949E-2</c:v>
                </c:pt>
                <c:pt idx="158">
                  <c:v>4.2648972261755666E-2</c:v>
                </c:pt>
                <c:pt idx="159">
                  <c:v>4.4704425801023295E-2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D2-41DA-997C-7D95E07A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30032"/>
        <c:axId val="1"/>
      </c:scatterChart>
      <c:valAx>
        <c:axId val="603930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359899457012314"/>
              <c:y val="0.92084543521769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137566137566134E-3"/>
              <c:y val="0.40105596299143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300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105875654432082"/>
          <c:y val="0.93139952492745792"/>
          <c:w val="0.64021247344081988"/>
          <c:h val="0.9841699734762705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9787826256465952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7564834920032E-2"/>
          <c:y val="0.129973474801061"/>
          <c:w val="0.87665839264702361"/>
          <c:h val="0.702917771883289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 (errors) (2)'!$H$20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(2)'!$H$21:$H$974</c:f>
              <c:numCache>
                <c:formatCode>General</c:formatCode>
                <c:ptCount val="954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BB-4342-90F0-5547D6528D8C}"/>
            </c:ext>
          </c:extLst>
        </c:ser>
        <c:ser>
          <c:idx val="1"/>
          <c:order val="1"/>
          <c:tx>
            <c:strRef>
              <c:f>'C (errors)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(2)'!$D$21:$D$974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</c:numCache>
              </c:numRef>
            </c:plus>
            <c:minus>
              <c:numRef>
                <c:f>'C (errors) (2)'!$D$21:$D$974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(2)'!$I$21:$I$974</c:f>
              <c:numCache>
                <c:formatCode>General</c:formatCode>
                <c:ptCount val="954"/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6.4643600002455059E-2</c:v>
                </c:pt>
                <c:pt idx="40">
                  <c:v>6.4220000000204891E-2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BB-4342-90F0-5547D6528D8C}"/>
            </c:ext>
          </c:extLst>
        </c:ser>
        <c:ser>
          <c:idx val="3"/>
          <c:order val="2"/>
          <c:tx>
            <c:strRef>
              <c:f>'C (errors)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'C (errors)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(2)'!$J$21:$J$974</c:f>
              <c:numCache>
                <c:formatCode>General</c:formatCode>
                <c:ptCount val="954"/>
                <c:pt idx="4">
                  <c:v>-1.6999999999825377E-2</c:v>
                </c:pt>
                <c:pt idx="6">
                  <c:v>-3.9682399998127948E-2</c:v>
                </c:pt>
                <c:pt idx="9">
                  <c:v>-3.6528999997244682E-2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89">
                  <c:v>0.26286499999696389</c:v>
                </c:pt>
                <c:pt idx="90">
                  <c:v>0.26306499999918742</c:v>
                </c:pt>
                <c:pt idx="91">
                  <c:v>0.26326500000141095</c:v>
                </c:pt>
                <c:pt idx="92">
                  <c:v>0.26376499999605585</c:v>
                </c:pt>
                <c:pt idx="93">
                  <c:v>0.26386500000080559</c:v>
                </c:pt>
                <c:pt idx="94">
                  <c:v>0.28111180000269087</c:v>
                </c:pt>
                <c:pt idx="95">
                  <c:v>0.2769719999996596</c:v>
                </c:pt>
                <c:pt idx="101">
                  <c:v>0.33013339999888558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BB-4342-90F0-5547D6528D8C}"/>
            </c:ext>
          </c:extLst>
        </c:ser>
        <c:ser>
          <c:idx val="4"/>
          <c:order val="3"/>
          <c:tx>
            <c:strRef>
              <c:f>'C (errors)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(2)'!$K$21:$K$974</c:f>
              <c:numCache>
                <c:formatCode>General</c:formatCode>
                <c:ptCount val="954"/>
                <c:pt idx="41">
                  <c:v>6.4319999997678678E-2</c:v>
                </c:pt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0.12802599999849917</c:v>
                </c:pt>
                <c:pt idx="67">
                  <c:v>0.13005239999620244</c:v>
                </c:pt>
                <c:pt idx="68">
                  <c:v>0.13055239999812329</c:v>
                </c:pt>
                <c:pt idx="69">
                  <c:v>0.1301545999958762</c:v>
                </c:pt>
                <c:pt idx="70">
                  <c:v>0.1284897999939858</c:v>
                </c:pt>
                <c:pt idx="71">
                  <c:v>0.12918979999813018</c:v>
                </c:pt>
                <c:pt idx="72">
                  <c:v>0.13038979999691946</c:v>
                </c:pt>
                <c:pt idx="73">
                  <c:v>0.13024814111849992</c:v>
                </c:pt>
                <c:pt idx="74">
                  <c:v>0.12584360000619199</c:v>
                </c:pt>
                <c:pt idx="75">
                  <c:v>0.13064360000134911</c:v>
                </c:pt>
                <c:pt idx="76">
                  <c:v>0.13234360000205925</c:v>
                </c:pt>
                <c:pt idx="77">
                  <c:v>0.13326300000335323</c:v>
                </c:pt>
                <c:pt idx="78">
                  <c:v>0.14405619999888586</c:v>
                </c:pt>
                <c:pt idx="79">
                  <c:v>0.14409300000261283</c:v>
                </c:pt>
                <c:pt idx="80">
                  <c:v>0.14070380000339355</c:v>
                </c:pt>
                <c:pt idx="81">
                  <c:v>0.16441979999945033</c:v>
                </c:pt>
                <c:pt idx="82">
                  <c:v>0.21321360000729328</c:v>
                </c:pt>
                <c:pt idx="83">
                  <c:v>0.21488079999835463</c:v>
                </c:pt>
                <c:pt idx="84">
                  <c:v>0.21879139999509789</c:v>
                </c:pt>
                <c:pt idx="85">
                  <c:v>0.25778619999618968</c:v>
                </c:pt>
                <c:pt idx="86">
                  <c:v>0.25848499999847263</c:v>
                </c:pt>
                <c:pt idx="87">
                  <c:v>0.25888499999564374</c:v>
                </c:pt>
                <c:pt idx="88">
                  <c:v>0.25998499999695923</c:v>
                </c:pt>
                <c:pt idx="96">
                  <c:v>0.26357419999840204</c:v>
                </c:pt>
                <c:pt idx="97">
                  <c:v>0.2866989999965881</c:v>
                </c:pt>
                <c:pt idx="98">
                  <c:v>0.3264361999972607</c:v>
                </c:pt>
                <c:pt idx="99">
                  <c:v>0.31201899999723537</c:v>
                </c:pt>
                <c:pt idx="100">
                  <c:v>0.32971640000323532</c:v>
                </c:pt>
                <c:pt idx="102">
                  <c:v>0.34384899999713525</c:v>
                </c:pt>
                <c:pt idx="103">
                  <c:v>0.34330700000282377</c:v>
                </c:pt>
                <c:pt idx="104">
                  <c:v>0.34969039999850793</c:v>
                </c:pt>
                <c:pt idx="105">
                  <c:v>0.35164059999806341</c:v>
                </c:pt>
                <c:pt idx="106">
                  <c:v>0.35068360000150278</c:v>
                </c:pt>
                <c:pt idx="107">
                  <c:v>0.35228700000152458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BB-4342-90F0-5547D6528D8C}"/>
            </c:ext>
          </c:extLst>
        </c:ser>
        <c:ser>
          <c:idx val="2"/>
          <c:order val="4"/>
          <c:tx>
            <c:strRef>
              <c:f>'C (errors) (2)'!$L$20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ABB-4342-90F0-5547D6528D8C}"/>
            </c:ext>
          </c:extLst>
        </c:ser>
        <c:ser>
          <c:idx val="7"/>
          <c:order val="5"/>
          <c:tx>
            <c:strRef>
              <c:f>'C (errors)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(2)'!$O$21:$O$974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ABB-4342-90F0-5547D6528D8C}"/>
            </c:ext>
          </c:extLst>
        </c:ser>
        <c:ser>
          <c:idx val="10"/>
          <c:order val="6"/>
          <c:tx>
            <c:strRef>
              <c:f>'C (errors) (2)'!$BD$1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 (2)'!$BC$2:$BC$166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 (2)'!$BD$2:$BD$166</c:f>
              <c:numCache>
                <c:formatCode>General</c:formatCode>
                <c:ptCount val="165"/>
                <c:pt idx="0">
                  <c:v>9.3948456281346487E-2</c:v>
                </c:pt>
                <c:pt idx="1">
                  <c:v>9.0414358625973273E-2</c:v>
                </c:pt>
                <c:pt idx="2">
                  <c:v>8.6919262308580533E-2</c:v>
                </c:pt>
                <c:pt idx="3">
                  <c:v>8.3463699262995544E-2</c:v>
                </c:pt>
                <c:pt idx="4">
                  <c:v>8.0048196489254209E-2</c:v>
                </c:pt>
                <c:pt idx="5">
                  <c:v>7.6673276836040971E-2</c:v>
                </c:pt>
                <c:pt idx="6">
                  <c:v>7.333945944469801E-2</c:v>
                </c:pt>
                <c:pt idx="7">
                  <c:v>7.0047259855454153E-2</c:v>
                </c:pt>
                <c:pt idx="8">
                  <c:v>6.6797189784389796E-2</c:v>
                </c:pt>
                <c:pt idx="9">
                  <c:v>6.3589756587284968E-2</c:v>
                </c:pt>
                <c:pt idx="10">
                  <c:v>6.0425462433694066E-2</c:v>
                </c:pt>
                <c:pt idx="11">
                  <c:v>5.7304803221176148E-2</c:v>
                </c:pt>
                <c:pt idx="12">
                  <c:v>5.4228267265450339E-2</c:v>
                </c:pt>
                <c:pt idx="13">
                  <c:v>5.1196333807193337E-2</c:v>
                </c:pt>
                <c:pt idx="14">
                  <c:v>4.8209471380174479E-2</c:v>
                </c:pt>
                <c:pt idx="15">
                  <c:v>4.5268136088338955E-2</c:v>
                </c:pt>
                <c:pt idx="16">
                  <c:v>4.2372769841263341E-2</c:v>
                </c:pt>
                <c:pt idx="17">
                  <c:v>3.9523798598106528E-2</c:v>
                </c:pt>
                <c:pt idx="18">
                  <c:v>3.6721630669754673E-2</c:v>
                </c:pt>
                <c:pt idx="19">
                  <c:v>3.3966655127355416E-2</c:v>
                </c:pt>
                <c:pt idx="20">
                  <c:v>3.1259240362901994E-2</c:v>
                </c:pt>
                <c:pt idx="21">
                  <c:v>2.8599732844030515E-2</c:v>
                </c:pt>
                <c:pt idx="22">
                  <c:v>2.5988456100840468E-2</c:v>
                </c:pt>
                <c:pt idx="23">
                  <c:v>2.3425709977422833E-2</c:v>
                </c:pt>
                <c:pt idx="24">
                  <c:v>2.0911770175022167E-2</c:v>
                </c:pt>
                <c:pt idx="25">
                  <c:v>1.8446888107481962E-2</c:v>
                </c:pt>
                <c:pt idx="26">
                  <c:v>1.6031291082958886E-2</c:v>
                </c:pt>
                <c:pt idx="27">
                  <c:v>1.3665182818988854E-2</c:v>
                </c:pt>
                <c:pt idx="28">
                  <c:v>1.1348744290970256E-2</c:v>
                </c:pt>
                <c:pt idx="29">
                  <c:v>9.0821349071388627E-3</c:v>
                </c:pt>
                <c:pt idx="30">
                  <c:v>6.8654939962821127E-3</c:v>
                </c:pt>
                <c:pt idx="31">
                  <c:v>4.6989425878890406E-3</c:v>
                </c:pt>
                <c:pt idx="32">
                  <c:v>2.5825854583014576E-3</c:v>
                </c:pt>
                <c:pt idx="33">
                  <c:v>5.16513410805719E-4</c:v>
                </c:pt>
                <c:pt idx="34">
                  <c:v>-1.4991942473890907E-3</c:v>
                </c:pt>
                <c:pt idx="35">
                  <c:v>-3.4644670726234755E-3</c:v>
                </c:pt>
                <c:pt idx="36">
                  <c:v>-5.379240741534369E-3</c:v>
                </c:pt>
                <c:pt idx="37">
                  <c:v>-7.2434542445157582E-3</c:v>
                </c:pt>
                <c:pt idx="38">
                  <c:v>-9.0570470650291612E-3</c:v>
                </c:pt>
                <c:pt idx="39">
                  <c:v>-1.0819956394627087E-2</c:v>
                </c:pt>
                <c:pt idx="40">
                  <c:v>-1.2532114433286737E-2</c:v>
                </c:pt>
                <c:pt idx="41">
                  <c:v>-1.4193445823375492E-2</c:v>
                </c:pt>
                <c:pt idx="42">
                  <c:v>-1.5803865263293693E-2</c:v>
                </c:pt>
                <c:pt idx="43">
                  <c:v>-1.7363275343579711E-2</c:v>
                </c:pt>
                <c:pt idx="44">
                  <c:v>-1.8871564644056087E-2</c:v>
                </c:pt>
                <c:pt idx="45">
                  <c:v>-2.0328606125507527E-2</c:v>
                </c:pt>
                <c:pt idx="46">
                  <c:v>-2.1734255843476491E-2</c:v>
                </c:pt>
                <c:pt idx="47">
                  <c:v>-2.3088352005141297E-2</c:v>
                </c:pt>
                <c:pt idx="48">
                  <c:v>-2.4390714383017056E-2</c:v>
                </c:pt>
                <c:pt idx="49">
                  <c:v>-2.5641144091510068E-2</c:v>
                </c:pt>
                <c:pt idx="50">
                  <c:v>-2.6839423724318377E-2</c:v>
                </c:pt>
                <c:pt idx="51">
                  <c:v>-2.798531784245175E-2</c:v>
                </c:pt>
                <c:pt idx="52">
                  <c:v>-2.9078573794415509E-2</c:v>
                </c:pt>
                <c:pt idx="53">
                  <c:v>-3.0118922842039632E-2</c:v>
                </c:pt>
                <c:pt idx="54">
                  <c:v>-3.1106081557724048E-2</c:v>
                </c:pt>
                <c:pt idx="55">
                  <c:v>-3.2039753451681391E-2</c:v>
                </c:pt>
                <c:pt idx="56">
                  <c:v>-3.2919630781289656E-2</c:v>
                </c:pt>
                <c:pt idx="57">
                  <c:v>-3.3745396489069351E-2</c:v>
                </c:pt>
                <c:pt idx="58">
                  <c:v>-3.4516726211252347E-2</c:v>
                </c:pt>
                <c:pt idx="59">
                  <c:v>-3.5233290295540093E-2</c:v>
                </c:pt>
                <c:pt idx="60">
                  <c:v>-3.5894755764593715E-2</c:v>
                </c:pt>
                <c:pt idx="61">
                  <c:v>-3.6500788161142543E-2</c:v>
                </c:pt>
                <c:pt idx="62">
                  <c:v>-3.7051053211415608E-2</c:v>
                </c:pt>
                <c:pt idx="63">
                  <c:v>-3.7545218245921594E-2</c:v>
                </c:pt>
                <c:pt idx="64">
                  <c:v>-3.798295332041976E-2</c:v>
                </c:pt>
                <c:pt idx="65">
                  <c:v>-3.8363931985195811E-2</c:v>
                </c:pt>
                <c:pt idx="66">
                  <c:v>-3.868783165738441E-2</c:v>
                </c:pt>
                <c:pt idx="67">
                  <c:v>-3.8954333558934705E-2</c:v>
                </c:pt>
                <c:pt idx="68">
                  <c:v>-3.9163122191703856E-2</c:v>
                </c:pt>
                <c:pt idx="69">
                  <c:v>-3.9313884330862955E-2</c:v>
                </c:pt>
                <c:pt idx="70">
                  <c:v>-3.9406307528016389E-2</c:v>
                </c:pt>
                <c:pt idx="71">
                  <c:v>-3.9440078125852006E-2</c:v>
                </c:pt>
                <c:pt idx="72">
                  <c:v>-3.9414878796377881E-2</c:v>
                </c:pt>
                <c:pt idx="73">
                  <c:v>-3.933038562444658E-2</c:v>
                </c:pt>
                <c:pt idx="74">
                  <c:v>-3.9186264766884159E-2</c:v>
                </c:pt>
                <c:pt idx="75">
                  <c:v>-3.8982168724643981E-2</c:v>
                </c:pt>
                <c:pt idx="76">
                  <c:v>-3.8717732270522803E-2</c:v>
                </c:pt>
                <c:pt idx="77">
                  <c:v>-3.8392568077612196E-2</c:v>
                </c:pt>
                <c:pt idx="78">
                  <c:v>-3.8006262093356162E-2</c:v>
                </c:pt>
                <c:pt idx="79">
                  <c:v>-3.755836870040067E-2</c:v>
                </c:pt>
                <c:pt idx="80">
                  <c:v>-3.7048405698000185E-2</c:v>
                </c:pt>
                <c:pt idx="81">
                  <c:v>-3.6475849126294799E-2</c:v>
                </c:pt>
                <c:pt idx="82">
                  <c:v>-3.5840127940131472E-2</c:v>
                </c:pt>
                <c:pt idx="83">
                  <c:v>-3.5140618519254721E-2</c:v>
                </c:pt>
                <c:pt idx="84">
                  <c:v>-3.4376638977786617E-2</c:v>
                </c:pt>
                <c:pt idx="85">
                  <c:v>-3.3547443208311947E-2</c:v>
                </c:pt>
                <c:pt idx="86">
                  <c:v>-3.2652214565146456E-2</c:v>
                </c:pt>
                <c:pt idx="87">
                  <c:v>-3.169005905829228E-2</c:v>
                </c:pt>
                <c:pt idx="88">
                  <c:v>-3.065999789517071E-2</c:v>
                </c:pt>
                <c:pt idx="89">
                  <c:v>-2.9560959172649538E-2</c:v>
                </c:pt>
                <c:pt idx="90">
                  <c:v>-2.8391768488436435E-2</c:v>
                </c:pt>
                <c:pt idx="91">
                  <c:v>-2.7151138209863881E-2</c:v>
                </c:pt>
                <c:pt idx="92">
                  <c:v>-2.583765511057854E-2</c:v>
                </c:pt>
                <c:pt idx="93">
                  <c:v>-2.4449766062396135E-2</c:v>
                </c:pt>
                <c:pt idx="94">
                  <c:v>-2.298576145066792E-2</c:v>
                </c:pt>
                <c:pt idx="95">
                  <c:v>-2.1443755965964303E-2</c:v>
                </c:pt>
                <c:pt idx="96">
                  <c:v>-1.9821666410299671E-2</c:v>
                </c:pt>
                <c:pt idx="97">
                  <c:v>-1.811718613814025E-2</c:v>
                </c:pt>
                <c:pt idx="98">
                  <c:v>-1.6327755724283105E-2</c:v>
                </c:pt>
                <c:pt idx="99">
                  <c:v>-1.4450529402734537E-2</c:v>
                </c:pt>
                <c:pt idx="100">
                  <c:v>-1.2482336740246729E-2</c:v>
                </c:pt>
                <c:pt idx="101">
                  <c:v>-1.0419638879582603E-2</c:v>
                </c:pt>
                <c:pt idx="102">
                  <c:v>-8.2584784932259528E-3</c:v>
                </c:pt>
                <c:pt idx="103">
                  <c:v>-5.9944223105029212E-3</c:v>
                </c:pt>
                <c:pt idx="104">
                  <c:v>-3.6224947061367918E-3</c:v>
                </c:pt>
                <c:pt idx="105">
                  <c:v>-1.1371003626173617E-3</c:v>
                </c:pt>
                <c:pt idx="106">
                  <c:v>1.4680665407007798E-3</c:v>
                </c:pt>
                <c:pt idx="107">
                  <c:v>4.2001297499547063E-3</c:v>
                </c:pt>
                <c:pt idx="108">
                  <c:v>7.0671586233490291E-3</c:v>
                </c:pt>
                <c:pt idx="109">
                  <c:v>1.0078319981836323E-2</c:v>
                </c:pt>
                <c:pt idx="110">
                  <c:v>1.3244057698378234E-2</c:v>
                </c:pt>
                <c:pt idx="111">
                  <c:v>1.6576302252276617E-2</c:v>
                </c:pt>
                <c:pt idx="112">
                  <c:v>2.0088709490820131E-2</c:v>
                </c:pt>
                <c:pt idx="113">
                  <c:v>2.379692245785886E-2</c:v>
                </c:pt>
                <c:pt idx="114">
                  <c:v>2.7718841541816613E-2</c:v>
                </c:pt>
                <c:pt idx="115">
                  <c:v>3.1874875677056339E-2</c:v>
                </c:pt>
                <c:pt idx="116">
                  <c:v>3.628813073094958E-2</c:v>
                </c:pt>
                <c:pt idx="117">
                  <c:v>4.0984471452276308E-2</c:v>
                </c:pt>
                <c:pt idx="118">
                  <c:v>4.5992373222133107E-2</c:v>
                </c:pt>
                <c:pt idx="119">
                  <c:v>5.1342464683799063E-2</c:v>
                </c:pt>
                <c:pt idx="120">
                  <c:v>5.7066660307352274E-2</c:v>
                </c:pt>
                <c:pt idx="121">
                  <c:v>6.3196803188340936E-2</c:v>
                </c:pt>
                <c:pt idx="122">
                  <c:v>6.9762792219200148E-2</c:v>
                </c:pt>
                <c:pt idx="123">
                  <c:v>7.6790257925493113E-2</c:v>
                </c:pt>
                <c:pt idx="124">
                  <c:v>8.429796991244369E-2</c:v>
                </c:pt>
                <c:pt idx="125">
                  <c:v>9.2295282434147613E-2</c:v>
                </c:pt>
                <c:pt idx="126">
                  <c:v>0.1007800151806854</c:v>
                </c:pt>
                <c:pt idx="127">
                  <c:v>0.10973718198611725</c:v>
                </c:pt>
                <c:pt idx="128">
                  <c:v>0.1191388924781078</c:v>
                </c:pt>
                <c:pt idx="129">
                  <c:v>0.12894556404886451</c:v>
                </c:pt>
                <c:pt idx="130">
                  <c:v>0.13910833605671127</c:v>
                </c:pt>
                <c:pt idx="131">
                  <c:v>0.14957234448913231</c:v>
                </c:pt>
                <c:pt idx="132">
                  <c:v>0.16028036351252212</c:v>
                </c:pt>
                <c:pt idx="133">
                  <c:v>0.1711762916629874</c:v>
                </c:pt>
                <c:pt idx="134">
                  <c:v>0.18220805179585012</c:v>
                </c:pt>
                <c:pt idx="135">
                  <c:v>0.1933296436347425</c:v>
                </c:pt>
                <c:pt idx="136">
                  <c:v>0.20450227733131643</c:v>
                </c:pt>
                <c:pt idx="137">
                  <c:v>0.21569467484620655</c:v>
                </c:pt>
                <c:pt idx="138">
                  <c:v>0.22688272483734209</c:v>
                </c:pt>
                <c:pt idx="139">
                  <c:v>0.23804871248767848</c:v>
                </c:pt>
                <c:pt idx="140">
                  <c:v>0.24918033202947557</c:v>
                </c:pt>
                <c:pt idx="141">
                  <c:v>0.26026964719768358</c:v>
                </c:pt>
                <c:pt idx="142">
                  <c:v>0.27131211254455095</c:v>
                </c:pt>
                <c:pt idx="143">
                  <c:v>0.2823057197779798</c:v>
                </c:pt>
                <c:pt idx="144">
                  <c:v>0.29325029491269616</c:v>
                </c:pt>
                <c:pt idx="145">
                  <c:v>0.30414694585154367</c:v>
                </c:pt>
                <c:pt idx="146">
                  <c:v>0.31499764478492698</c:v>
                </c:pt>
                <c:pt idx="147">
                  <c:v>0.32580492292022956</c:v>
                </c:pt>
                <c:pt idx="148">
                  <c:v>0.3365716537645595</c:v>
                </c:pt>
                <c:pt idx="149">
                  <c:v>0.34730090313948508</c:v>
                </c:pt>
                <c:pt idx="150">
                  <c:v>0.35799582758392356</c:v>
                </c:pt>
                <c:pt idx="151">
                  <c:v>0.36865960667809256</c:v>
                </c:pt>
                <c:pt idx="152">
                  <c:v>0.37929539845240351</c:v>
                </c:pt>
                <c:pt idx="153">
                  <c:v>0.3899063101230365</c:v>
                </c:pt>
                <c:pt idx="154">
                  <c:v>0.40049537882821096</c:v>
                </c:pt>
                <c:pt idx="155">
                  <c:v>0.41106555885551255</c:v>
                </c:pt>
                <c:pt idx="156">
                  <c:v>0.4216197131395012</c:v>
                </c:pt>
                <c:pt idx="157">
                  <c:v>0.4321606076779787</c:v>
                </c:pt>
                <c:pt idx="158">
                  <c:v>0.44269090806958478</c:v>
                </c:pt>
                <c:pt idx="159">
                  <c:v>0.45321317770584624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ABB-4342-90F0-5547D65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38672"/>
        <c:axId val="1"/>
      </c:scatterChart>
      <c:valAx>
        <c:axId val="603938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328968162799282"/>
              <c:y val="0.92042440318302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312997347480109E-3"/>
              <c:y val="0.40053050397877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386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116724799320508"/>
          <c:y val="0.93103448275862066"/>
          <c:w val="0.80636646546502644"/>
          <c:h val="0.984084880636604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[50904.288, 0.3604550]</a:t>
            </a:r>
          </a:p>
        </c:rich>
      </c:tx>
      <c:layout>
        <c:manualLayout>
          <c:xMode val="edge"/>
          <c:yMode val="edge"/>
          <c:x val="0.22752293577981653"/>
          <c:y val="1.86915887850467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12844036697253E-2"/>
          <c:y val="0.13084151954804185"/>
          <c:w val="0.83486238532110091"/>
          <c:h val="0.73832000316395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dPt>
            <c:idx val="2"/>
            <c:marker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CA5-4D55-BDC8-284125A6111E}"/>
              </c:ext>
            </c:extLst>
          </c:dPt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1'!$G$21:$G$983</c:f>
              <c:numCache>
                <c:formatCode>General</c:formatCode>
                <c:ptCount val="963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6">
                  <c:v>-3.9682399998127948E-2</c:v>
                </c:pt>
                <c:pt idx="7">
                  <c:v>-2.4389399994106498E-2</c:v>
                </c:pt>
                <c:pt idx="8">
                  <c:v>-5.3325000000768341E-2</c:v>
                </c:pt>
                <c:pt idx="9">
                  <c:v>-3.6528999997244682E-2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5.8943600000930019E-2</c:v>
                </c:pt>
                <c:pt idx="40">
                  <c:v>6.4643600002455059E-2</c:v>
                </c:pt>
                <c:pt idx="41">
                  <c:v>5.8619999996153638E-2</c:v>
                </c:pt>
                <c:pt idx="42">
                  <c:v>6.4220000000204891E-2</c:v>
                </c:pt>
                <c:pt idx="43">
                  <c:v>6.4319999997678678E-2</c:v>
                </c:pt>
                <c:pt idx="44">
                  <c:v>6.3604200004192535E-2</c:v>
                </c:pt>
                <c:pt idx="45">
                  <c:v>5.9983599996485282E-2</c:v>
                </c:pt>
                <c:pt idx="46">
                  <c:v>6.0880600001837593E-2</c:v>
                </c:pt>
                <c:pt idx="47">
                  <c:v>6.0960000002523884E-2</c:v>
                </c:pt>
                <c:pt idx="48">
                  <c:v>6.1156999996455852E-2</c:v>
                </c:pt>
                <c:pt idx="49">
                  <c:v>7.317499999771826E-2</c:v>
                </c:pt>
                <c:pt idx="50">
                  <c:v>7.88749999992433E-2</c:v>
                </c:pt>
                <c:pt idx="51">
                  <c:v>7.88749999992433E-2</c:v>
                </c:pt>
                <c:pt idx="52">
                  <c:v>7.1971999997913372E-2</c:v>
                </c:pt>
                <c:pt idx="53">
                  <c:v>7.7671999999438412E-2</c:v>
                </c:pt>
                <c:pt idx="54">
                  <c:v>7.455140000092797E-2</c:v>
                </c:pt>
                <c:pt idx="55">
                  <c:v>7.455140000092797E-2</c:v>
                </c:pt>
                <c:pt idx="56">
                  <c:v>0.10932760000287089</c:v>
                </c:pt>
                <c:pt idx="57">
                  <c:v>0.10780399999930523</c:v>
                </c:pt>
                <c:pt idx="58">
                  <c:v>0.10690099999919767</c:v>
                </c:pt>
                <c:pt idx="59">
                  <c:v>0.10684780000156024</c:v>
                </c:pt>
                <c:pt idx="60">
                  <c:v>0.10781819999829168</c:v>
                </c:pt>
                <c:pt idx="61">
                  <c:v>0.10919760000251699</c:v>
                </c:pt>
                <c:pt idx="62">
                  <c:v>0.10779460000048857</c:v>
                </c:pt>
                <c:pt idx="63">
                  <c:v>0.10747400000400376</c:v>
                </c:pt>
                <c:pt idx="64">
                  <c:v>0.10747100000298815</c:v>
                </c:pt>
                <c:pt idx="65">
                  <c:v>0.11236799999460345</c:v>
                </c:pt>
                <c:pt idx="66">
                  <c:v>0.11014440000144532</c:v>
                </c:pt>
                <c:pt idx="67">
                  <c:v>0.11142079999990528</c:v>
                </c:pt>
                <c:pt idx="68">
                  <c:v>0.11157419999653939</c:v>
                </c:pt>
                <c:pt idx="69">
                  <c:v>0.11169539999536937</c:v>
                </c:pt>
                <c:pt idx="70">
                  <c:v>0.11169539999536937</c:v>
                </c:pt>
                <c:pt idx="71">
                  <c:v>0.11117180000292137</c:v>
                </c:pt>
                <c:pt idx="72">
                  <c:v>0.11117180000292137</c:v>
                </c:pt>
                <c:pt idx="73">
                  <c:v>0.12802599999849917</c:v>
                </c:pt>
                <c:pt idx="74">
                  <c:v>0.13005239999620244</c:v>
                </c:pt>
                <c:pt idx="75">
                  <c:v>0.13055239999812329</c:v>
                </c:pt>
                <c:pt idx="76">
                  <c:v>0.1301545999958762</c:v>
                </c:pt>
                <c:pt idx="77">
                  <c:v>0.1284897999939858</c:v>
                </c:pt>
                <c:pt idx="78">
                  <c:v>0.12918979999813018</c:v>
                </c:pt>
                <c:pt idx="79">
                  <c:v>0.12938979999307776</c:v>
                </c:pt>
                <c:pt idx="80">
                  <c:v>0.13038979999691946</c:v>
                </c:pt>
                <c:pt idx="81">
                  <c:v>0.13024814111849992</c:v>
                </c:pt>
                <c:pt idx="82">
                  <c:v>0.12584360000619199</c:v>
                </c:pt>
                <c:pt idx="83">
                  <c:v>0.13064360000134911</c:v>
                </c:pt>
                <c:pt idx="84">
                  <c:v>0.13234360000205925</c:v>
                </c:pt>
                <c:pt idx="85">
                  <c:v>0.13326300000335323</c:v>
                </c:pt>
                <c:pt idx="86">
                  <c:v>0.14405619999888586</c:v>
                </c:pt>
                <c:pt idx="87">
                  <c:v>0.14409300000261283</c:v>
                </c:pt>
                <c:pt idx="88">
                  <c:v>0.14070380000339355</c:v>
                </c:pt>
                <c:pt idx="89">
                  <c:v>0.16441979999945033</c:v>
                </c:pt>
                <c:pt idx="90">
                  <c:v>0.16756539999914821</c:v>
                </c:pt>
                <c:pt idx="91">
                  <c:v>0.19121380000433419</c:v>
                </c:pt>
                <c:pt idx="92">
                  <c:v>0.21321360000729328</c:v>
                </c:pt>
                <c:pt idx="93">
                  <c:v>0.21488079999835463</c:v>
                </c:pt>
                <c:pt idx="94">
                  <c:v>0.21879139999509789</c:v>
                </c:pt>
                <c:pt idx="95">
                  <c:v>0.25778619999618968</c:v>
                </c:pt>
                <c:pt idx="96">
                  <c:v>0.25848499999847263</c:v>
                </c:pt>
                <c:pt idx="97">
                  <c:v>0.25888499999564374</c:v>
                </c:pt>
                <c:pt idx="98">
                  <c:v>0.25998499999695923</c:v>
                </c:pt>
                <c:pt idx="99">
                  <c:v>0.26286499999696389</c:v>
                </c:pt>
                <c:pt idx="100">
                  <c:v>0.26306499999918742</c:v>
                </c:pt>
                <c:pt idx="101">
                  <c:v>0.26326500000141095</c:v>
                </c:pt>
                <c:pt idx="102">
                  <c:v>0.26376499999605585</c:v>
                </c:pt>
                <c:pt idx="103">
                  <c:v>0.26386500000080559</c:v>
                </c:pt>
                <c:pt idx="104">
                  <c:v>0.28111180000269087</c:v>
                </c:pt>
                <c:pt idx="105">
                  <c:v>0.2769719999996596</c:v>
                </c:pt>
                <c:pt idx="106">
                  <c:v>0.26357419999840204</c:v>
                </c:pt>
                <c:pt idx="107">
                  <c:v>0.2866989999965881</c:v>
                </c:pt>
                <c:pt idx="108">
                  <c:v>0.3264361999972607</c:v>
                </c:pt>
                <c:pt idx="109">
                  <c:v>0.33013339999888558</c:v>
                </c:pt>
                <c:pt idx="110">
                  <c:v>0.34384899999713525</c:v>
                </c:pt>
                <c:pt idx="111">
                  <c:v>0.34330700000282377</c:v>
                </c:pt>
                <c:pt idx="112">
                  <c:v>0.34969039999850793</c:v>
                </c:pt>
                <c:pt idx="113">
                  <c:v>0.35164059999806341</c:v>
                </c:pt>
                <c:pt idx="114">
                  <c:v>0.35068360000150278</c:v>
                </c:pt>
                <c:pt idx="115">
                  <c:v>0.35228700000152458</c:v>
                </c:pt>
                <c:pt idx="116">
                  <c:v>0.2814829999988433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A5-4D55-BDC8-284125A6111E}"/>
            </c:ext>
          </c:extLst>
        </c:ser>
        <c:ser>
          <c:idx val="8"/>
          <c:order val="1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1'!$V$2:$V$16</c:f>
              <c:numCache>
                <c:formatCode>General</c:formatCode>
                <c:ptCount val="15"/>
                <c:pt idx="0">
                  <c:v>36000</c:v>
                </c:pt>
                <c:pt idx="1">
                  <c:v>37000</c:v>
                </c:pt>
                <c:pt idx="2">
                  <c:v>38000</c:v>
                </c:pt>
                <c:pt idx="3">
                  <c:v>39000</c:v>
                </c:pt>
                <c:pt idx="4">
                  <c:v>40000</c:v>
                </c:pt>
                <c:pt idx="5">
                  <c:v>41000</c:v>
                </c:pt>
                <c:pt idx="6">
                  <c:v>42000</c:v>
                </c:pt>
                <c:pt idx="7">
                  <c:v>43000</c:v>
                </c:pt>
                <c:pt idx="8">
                  <c:v>44000</c:v>
                </c:pt>
                <c:pt idx="9">
                  <c:v>45000</c:v>
                </c:pt>
                <c:pt idx="10">
                  <c:v>46000</c:v>
                </c:pt>
                <c:pt idx="11">
                  <c:v>47000</c:v>
                </c:pt>
                <c:pt idx="12">
                  <c:v>48000</c:v>
                </c:pt>
                <c:pt idx="13">
                  <c:v>49000</c:v>
                </c:pt>
                <c:pt idx="14">
                  <c:v>50000</c:v>
                </c:pt>
              </c:numCache>
            </c:numRef>
          </c:xVal>
          <c:yVal>
            <c:numRef>
              <c:f>'Active 1'!$W$2:$W$16</c:f>
              <c:numCache>
                <c:formatCode>General</c:formatCode>
                <c:ptCount val="15"/>
                <c:pt idx="0">
                  <c:v>1.0737298620954516E-2</c:v>
                </c:pt>
                <c:pt idx="1">
                  <c:v>2.1058566343827412E-2</c:v>
                </c:pt>
                <c:pt idx="2">
                  <c:v>3.2372656422101853E-2</c:v>
                </c:pt>
                <c:pt idx="3">
                  <c:v>4.4679568855777618E-2</c:v>
                </c:pt>
                <c:pt idx="4">
                  <c:v>5.7979303644855151E-2</c:v>
                </c:pt>
                <c:pt idx="5">
                  <c:v>7.2271860789334008E-2</c:v>
                </c:pt>
                <c:pt idx="6">
                  <c:v>8.7557240289214744E-2</c:v>
                </c:pt>
                <c:pt idx="7">
                  <c:v>0.10383544214449703</c:v>
                </c:pt>
                <c:pt idx="8">
                  <c:v>0.12110646635518063</c:v>
                </c:pt>
                <c:pt idx="9">
                  <c:v>0.139370312921266</c:v>
                </c:pt>
                <c:pt idx="10">
                  <c:v>0.15862698184275303</c:v>
                </c:pt>
                <c:pt idx="11">
                  <c:v>0.1788764731196415</c:v>
                </c:pt>
                <c:pt idx="12">
                  <c:v>0.20011878675193162</c:v>
                </c:pt>
                <c:pt idx="13">
                  <c:v>0.22235392273962318</c:v>
                </c:pt>
                <c:pt idx="14">
                  <c:v>0.24558188108271639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A5-4D55-BDC8-284125A61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54936"/>
        <c:axId val="1"/>
      </c:scatterChart>
      <c:valAx>
        <c:axId val="6535549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54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8799414348462663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62957540263545E-2"/>
          <c:y val="0.14457831325301204"/>
          <c:w val="0.87262079062957543"/>
          <c:h val="0.66566265060240959"/>
        </c:manualLayout>
      </c:layout>
      <c:scatterChart>
        <c:scatterStyle val="lineMarker"/>
        <c:varyColors val="0"/>
        <c:ser>
          <c:idx val="0"/>
          <c:order val="0"/>
          <c:tx>
            <c:strRef>
              <c:f>'C (errors) (2)'!$H$20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(2)'!$H$21:$H$974</c:f>
              <c:numCache>
                <c:formatCode>General</c:formatCode>
                <c:ptCount val="954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06-4FB1-9B3E-F40DA77085DE}"/>
            </c:ext>
          </c:extLst>
        </c:ser>
        <c:ser>
          <c:idx val="1"/>
          <c:order val="1"/>
          <c:tx>
            <c:strRef>
              <c:f>'C (errors)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(2)'!$D$21:$D$974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</c:numCache>
              </c:numRef>
            </c:plus>
            <c:minus>
              <c:numRef>
                <c:f>'C (errors) (2)'!$D$21:$D$974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(2)'!$I$21:$I$974</c:f>
              <c:numCache>
                <c:formatCode>General</c:formatCode>
                <c:ptCount val="954"/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6.4643600002455059E-2</c:v>
                </c:pt>
                <c:pt idx="40">
                  <c:v>6.4220000000204891E-2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06-4FB1-9B3E-F40DA77085DE}"/>
            </c:ext>
          </c:extLst>
        </c:ser>
        <c:ser>
          <c:idx val="3"/>
          <c:order val="2"/>
          <c:tx>
            <c:strRef>
              <c:f>'C (errors)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'C (errors)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(2)'!$J$21:$J$974</c:f>
              <c:numCache>
                <c:formatCode>General</c:formatCode>
                <c:ptCount val="954"/>
                <c:pt idx="4">
                  <c:v>-1.6999999999825377E-2</c:v>
                </c:pt>
                <c:pt idx="6">
                  <c:v>-3.9682399998127948E-2</c:v>
                </c:pt>
                <c:pt idx="9">
                  <c:v>-3.6528999997244682E-2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89">
                  <c:v>0.26286499999696389</c:v>
                </c:pt>
                <c:pt idx="90">
                  <c:v>0.26306499999918742</c:v>
                </c:pt>
                <c:pt idx="91">
                  <c:v>0.26326500000141095</c:v>
                </c:pt>
                <c:pt idx="92">
                  <c:v>0.26376499999605585</c:v>
                </c:pt>
                <c:pt idx="93">
                  <c:v>0.26386500000080559</c:v>
                </c:pt>
                <c:pt idx="94">
                  <c:v>0.28111180000269087</c:v>
                </c:pt>
                <c:pt idx="95">
                  <c:v>0.2769719999996596</c:v>
                </c:pt>
                <c:pt idx="101">
                  <c:v>0.33013339999888558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006-4FB1-9B3E-F40DA77085DE}"/>
            </c:ext>
          </c:extLst>
        </c:ser>
        <c:ser>
          <c:idx val="4"/>
          <c:order val="3"/>
          <c:tx>
            <c:strRef>
              <c:f>'C (errors)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(2)'!$K$21:$K$974</c:f>
              <c:numCache>
                <c:formatCode>General</c:formatCode>
                <c:ptCount val="954"/>
                <c:pt idx="41">
                  <c:v>6.4319999997678678E-2</c:v>
                </c:pt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0.12802599999849917</c:v>
                </c:pt>
                <c:pt idx="67">
                  <c:v>0.13005239999620244</c:v>
                </c:pt>
                <c:pt idx="68">
                  <c:v>0.13055239999812329</c:v>
                </c:pt>
                <c:pt idx="69">
                  <c:v>0.1301545999958762</c:v>
                </c:pt>
                <c:pt idx="70">
                  <c:v>0.1284897999939858</c:v>
                </c:pt>
                <c:pt idx="71">
                  <c:v>0.12918979999813018</c:v>
                </c:pt>
                <c:pt idx="72">
                  <c:v>0.13038979999691946</c:v>
                </c:pt>
                <c:pt idx="73">
                  <c:v>0.13024814111849992</c:v>
                </c:pt>
                <c:pt idx="74">
                  <c:v>0.12584360000619199</c:v>
                </c:pt>
                <c:pt idx="75">
                  <c:v>0.13064360000134911</c:v>
                </c:pt>
                <c:pt idx="76">
                  <c:v>0.13234360000205925</c:v>
                </c:pt>
                <c:pt idx="77">
                  <c:v>0.13326300000335323</c:v>
                </c:pt>
                <c:pt idx="78">
                  <c:v>0.14405619999888586</c:v>
                </c:pt>
                <c:pt idx="79">
                  <c:v>0.14409300000261283</c:v>
                </c:pt>
                <c:pt idx="80">
                  <c:v>0.14070380000339355</c:v>
                </c:pt>
                <c:pt idx="81">
                  <c:v>0.16441979999945033</c:v>
                </c:pt>
                <c:pt idx="82">
                  <c:v>0.21321360000729328</c:v>
                </c:pt>
                <c:pt idx="83">
                  <c:v>0.21488079999835463</c:v>
                </c:pt>
                <c:pt idx="84">
                  <c:v>0.21879139999509789</c:v>
                </c:pt>
                <c:pt idx="85">
                  <c:v>0.25778619999618968</c:v>
                </c:pt>
                <c:pt idx="86">
                  <c:v>0.25848499999847263</c:v>
                </c:pt>
                <c:pt idx="87">
                  <c:v>0.25888499999564374</c:v>
                </c:pt>
                <c:pt idx="88">
                  <c:v>0.25998499999695923</c:v>
                </c:pt>
                <c:pt idx="96">
                  <c:v>0.26357419999840204</c:v>
                </c:pt>
                <c:pt idx="97">
                  <c:v>0.2866989999965881</c:v>
                </c:pt>
                <c:pt idx="98">
                  <c:v>0.3264361999972607</c:v>
                </c:pt>
                <c:pt idx="99">
                  <c:v>0.31201899999723537</c:v>
                </c:pt>
                <c:pt idx="100">
                  <c:v>0.32971640000323532</c:v>
                </c:pt>
                <c:pt idx="102">
                  <c:v>0.34384899999713525</c:v>
                </c:pt>
                <c:pt idx="103">
                  <c:v>0.34330700000282377</c:v>
                </c:pt>
                <c:pt idx="104">
                  <c:v>0.34969039999850793</c:v>
                </c:pt>
                <c:pt idx="105">
                  <c:v>0.35164059999806341</c:v>
                </c:pt>
                <c:pt idx="106">
                  <c:v>0.35068360000150278</c:v>
                </c:pt>
                <c:pt idx="107">
                  <c:v>0.35228700000152458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006-4FB1-9B3E-F40DA77085DE}"/>
            </c:ext>
          </c:extLst>
        </c:ser>
        <c:ser>
          <c:idx val="7"/>
          <c:order val="4"/>
          <c:tx>
            <c:strRef>
              <c:f>'C (errors)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(2)'!$O$21:$O$974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006-4FB1-9B3E-F40DA77085DE}"/>
            </c:ext>
          </c:extLst>
        </c:ser>
        <c:ser>
          <c:idx val="10"/>
          <c:order val="5"/>
          <c:tx>
            <c:strRef>
              <c:f>'C (errors) (2)'!$BD$1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 (2)'!$BC$2:$BC$166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 (2)'!$BD$2:$BD$166</c:f>
              <c:numCache>
                <c:formatCode>General</c:formatCode>
                <c:ptCount val="165"/>
                <c:pt idx="0">
                  <c:v>9.3948456281346487E-2</c:v>
                </c:pt>
                <c:pt idx="1">
                  <c:v>9.0414358625973273E-2</c:v>
                </c:pt>
                <c:pt idx="2">
                  <c:v>8.6919262308580533E-2</c:v>
                </c:pt>
                <c:pt idx="3">
                  <c:v>8.3463699262995544E-2</c:v>
                </c:pt>
                <c:pt idx="4">
                  <c:v>8.0048196489254209E-2</c:v>
                </c:pt>
                <c:pt idx="5">
                  <c:v>7.6673276836040971E-2</c:v>
                </c:pt>
                <c:pt idx="6">
                  <c:v>7.333945944469801E-2</c:v>
                </c:pt>
                <c:pt idx="7">
                  <c:v>7.0047259855454153E-2</c:v>
                </c:pt>
                <c:pt idx="8">
                  <c:v>6.6797189784389796E-2</c:v>
                </c:pt>
                <c:pt idx="9">
                  <c:v>6.3589756587284968E-2</c:v>
                </c:pt>
                <c:pt idx="10">
                  <c:v>6.0425462433694066E-2</c:v>
                </c:pt>
                <c:pt idx="11">
                  <c:v>5.7304803221176148E-2</c:v>
                </c:pt>
                <c:pt idx="12">
                  <c:v>5.4228267265450339E-2</c:v>
                </c:pt>
                <c:pt idx="13">
                  <c:v>5.1196333807193337E-2</c:v>
                </c:pt>
                <c:pt idx="14">
                  <c:v>4.8209471380174479E-2</c:v>
                </c:pt>
                <c:pt idx="15">
                  <c:v>4.5268136088338955E-2</c:v>
                </c:pt>
                <c:pt idx="16">
                  <c:v>4.2372769841263341E-2</c:v>
                </c:pt>
                <c:pt idx="17">
                  <c:v>3.9523798598106528E-2</c:v>
                </c:pt>
                <c:pt idx="18">
                  <c:v>3.6721630669754673E-2</c:v>
                </c:pt>
                <c:pt idx="19">
                  <c:v>3.3966655127355416E-2</c:v>
                </c:pt>
                <c:pt idx="20">
                  <c:v>3.1259240362901994E-2</c:v>
                </c:pt>
                <c:pt idx="21">
                  <c:v>2.8599732844030515E-2</c:v>
                </c:pt>
                <c:pt idx="22">
                  <c:v>2.5988456100840468E-2</c:v>
                </c:pt>
                <c:pt idx="23">
                  <c:v>2.3425709977422833E-2</c:v>
                </c:pt>
                <c:pt idx="24">
                  <c:v>2.0911770175022167E-2</c:v>
                </c:pt>
                <c:pt idx="25">
                  <c:v>1.8446888107481962E-2</c:v>
                </c:pt>
                <c:pt idx="26">
                  <c:v>1.6031291082958886E-2</c:v>
                </c:pt>
                <c:pt idx="27">
                  <c:v>1.3665182818988854E-2</c:v>
                </c:pt>
                <c:pt idx="28">
                  <c:v>1.1348744290970256E-2</c:v>
                </c:pt>
                <c:pt idx="29">
                  <c:v>9.0821349071388627E-3</c:v>
                </c:pt>
                <c:pt idx="30">
                  <c:v>6.8654939962821127E-3</c:v>
                </c:pt>
                <c:pt idx="31">
                  <c:v>4.6989425878890406E-3</c:v>
                </c:pt>
                <c:pt idx="32">
                  <c:v>2.5825854583014576E-3</c:v>
                </c:pt>
                <c:pt idx="33">
                  <c:v>5.16513410805719E-4</c:v>
                </c:pt>
                <c:pt idx="34">
                  <c:v>-1.4991942473890907E-3</c:v>
                </c:pt>
                <c:pt idx="35">
                  <c:v>-3.4644670726234755E-3</c:v>
                </c:pt>
                <c:pt idx="36">
                  <c:v>-5.379240741534369E-3</c:v>
                </c:pt>
                <c:pt idx="37">
                  <c:v>-7.2434542445157582E-3</c:v>
                </c:pt>
                <c:pt idx="38">
                  <c:v>-9.0570470650291612E-3</c:v>
                </c:pt>
                <c:pt idx="39">
                  <c:v>-1.0819956394627087E-2</c:v>
                </c:pt>
                <c:pt idx="40">
                  <c:v>-1.2532114433286737E-2</c:v>
                </c:pt>
                <c:pt idx="41">
                  <c:v>-1.4193445823375492E-2</c:v>
                </c:pt>
                <c:pt idx="42">
                  <c:v>-1.5803865263293693E-2</c:v>
                </c:pt>
                <c:pt idx="43">
                  <c:v>-1.7363275343579711E-2</c:v>
                </c:pt>
                <c:pt idx="44">
                  <c:v>-1.8871564644056087E-2</c:v>
                </c:pt>
                <c:pt idx="45">
                  <c:v>-2.0328606125507527E-2</c:v>
                </c:pt>
                <c:pt idx="46">
                  <c:v>-2.1734255843476491E-2</c:v>
                </c:pt>
                <c:pt idx="47">
                  <c:v>-2.3088352005141297E-2</c:v>
                </c:pt>
                <c:pt idx="48">
                  <c:v>-2.4390714383017056E-2</c:v>
                </c:pt>
                <c:pt idx="49">
                  <c:v>-2.5641144091510068E-2</c:v>
                </c:pt>
                <c:pt idx="50">
                  <c:v>-2.6839423724318377E-2</c:v>
                </c:pt>
                <c:pt idx="51">
                  <c:v>-2.798531784245175E-2</c:v>
                </c:pt>
                <c:pt idx="52">
                  <c:v>-2.9078573794415509E-2</c:v>
                </c:pt>
                <c:pt idx="53">
                  <c:v>-3.0118922842039632E-2</c:v>
                </c:pt>
                <c:pt idx="54">
                  <c:v>-3.1106081557724048E-2</c:v>
                </c:pt>
                <c:pt idx="55">
                  <c:v>-3.2039753451681391E-2</c:v>
                </c:pt>
                <c:pt idx="56">
                  <c:v>-3.2919630781289656E-2</c:v>
                </c:pt>
                <c:pt idx="57">
                  <c:v>-3.3745396489069351E-2</c:v>
                </c:pt>
                <c:pt idx="58">
                  <c:v>-3.4516726211252347E-2</c:v>
                </c:pt>
                <c:pt idx="59">
                  <c:v>-3.5233290295540093E-2</c:v>
                </c:pt>
                <c:pt idx="60">
                  <c:v>-3.5894755764593715E-2</c:v>
                </c:pt>
                <c:pt idx="61">
                  <c:v>-3.6500788161142543E-2</c:v>
                </c:pt>
                <c:pt idx="62">
                  <c:v>-3.7051053211415608E-2</c:v>
                </c:pt>
                <c:pt idx="63">
                  <c:v>-3.7545218245921594E-2</c:v>
                </c:pt>
                <c:pt idx="64">
                  <c:v>-3.798295332041976E-2</c:v>
                </c:pt>
                <c:pt idx="65">
                  <c:v>-3.8363931985195811E-2</c:v>
                </c:pt>
                <c:pt idx="66">
                  <c:v>-3.868783165738441E-2</c:v>
                </c:pt>
                <c:pt idx="67">
                  <c:v>-3.8954333558934705E-2</c:v>
                </c:pt>
                <c:pt idx="68">
                  <c:v>-3.9163122191703856E-2</c:v>
                </c:pt>
                <c:pt idx="69">
                  <c:v>-3.9313884330862955E-2</c:v>
                </c:pt>
                <c:pt idx="70">
                  <c:v>-3.9406307528016389E-2</c:v>
                </c:pt>
                <c:pt idx="71">
                  <c:v>-3.9440078125852006E-2</c:v>
                </c:pt>
                <c:pt idx="72">
                  <c:v>-3.9414878796377881E-2</c:v>
                </c:pt>
                <c:pt idx="73">
                  <c:v>-3.933038562444658E-2</c:v>
                </c:pt>
                <c:pt idx="74">
                  <c:v>-3.9186264766884159E-2</c:v>
                </c:pt>
                <c:pt idx="75">
                  <c:v>-3.8982168724643981E-2</c:v>
                </c:pt>
                <c:pt idx="76">
                  <c:v>-3.8717732270522803E-2</c:v>
                </c:pt>
                <c:pt idx="77">
                  <c:v>-3.8392568077612196E-2</c:v>
                </c:pt>
                <c:pt idx="78">
                  <c:v>-3.8006262093356162E-2</c:v>
                </c:pt>
                <c:pt idx="79">
                  <c:v>-3.755836870040067E-2</c:v>
                </c:pt>
                <c:pt idx="80">
                  <c:v>-3.7048405698000185E-2</c:v>
                </c:pt>
                <c:pt idx="81">
                  <c:v>-3.6475849126294799E-2</c:v>
                </c:pt>
                <c:pt idx="82">
                  <c:v>-3.5840127940131472E-2</c:v>
                </c:pt>
                <c:pt idx="83">
                  <c:v>-3.5140618519254721E-2</c:v>
                </c:pt>
                <c:pt idx="84">
                  <c:v>-3.4376638977786617E-2</c:v>
                </c:pt>
                <c:pt idx="85">
                  <c:v>-3.3547443208311947E-2</c:v>
                </c:pt>
                <c:pt idx="86">
                  <c:v>-3.2652214565146456E-2</c:v>
                </c:pt>
                <c:pt idx="87">
                  <c:v>-3.169005905829228E-2</c:v>
                </c:pt>
                <c:pt idx="88">
                  <c:v>-3.065999789517071E-2</c:v>
                </c:pt>
                <c:pt idx="89">
                  <c:v>-2.9560959172649538E-2</c:v>
                </c:pt>
                <c:pt idx="90">
                  <c:v>-2.8391768488436435E-2</c:v>
                </c:pt>
                <c:pt idx="91">
                  <c:v>-2.7151138209863881E-2</c:v>
                </c:pt>
                <c:pt idx="92">
                  <c:v>-2.583765511057854E-2</c:v>
                </c:pt>
                <c:pt idx="93">
                  <c:v>-2.4449766062396135E-2</c:v>
                </c:pt>
                <c:pt idx="94">
                  <c:v>-2.298576145066792E-2</c:v>
                </c:pt>
                <c:pt idx="95">
                  <c:v>-2.1443755965964303E-2</c:v>
                </c:pt>
                <c:pt idx="96">
                  <c:v>-1.9821666410299671E-2</c:v>
                </c:pt>
                <c:pt idx="97">
                  <c:v>-1.811718613814025E-2</c:v>
                </c:pt>
                <c:pt idx="98">
                  <c:v>-1.6327755724283105E-2</c:v>
                </c:pt>
                <c:pt idx="99">
                  <c:v>-1.4450529402734537E-2</c:v>
                </c:pt>
                <c:pt idx="100">
                  <c:v>-1.2482336740246729E-2</c:v>
                </c:pt>
                <c:pt idx="101">
                  <c:v>-1.0419638879582603E-2</c:v>
                </c:pt>
                <c:pt idx="102">
                  <c:v>-8.2584784932259528E-3</c:v>
                </c:pt>
                <c:pt idx="103">
                  <c:v>-5.9944223105029212E-3</c:v>
                </c:pt>
                <c:pt idx="104">
                  <c:v>-3.6224947061367918E-3</c:v>
                </c:pt>
                <c:pt idx="105">
                  <c:v>-1.1371003626173617E-3</c:v>
                </c:pt>
                <c:pt idx="106">
                  <c:v>1.4680665407007798E-3</c:v>
                </c:pt>
                <c:pt idx="107">
                  <c:v>4.2001297499547063E-3</c:v>
                </c:pt>
                <c:pt idx="108">
                  <c:v>7.0671586233490291E-3</c:v>
                </c:pt>
                <c:pt idx="109">
                  <c:v>1.0078319981836323E-2</c:v>
                </c:pt>
                <c:pt idx="110">
                  <c:v>1.3244057698378234E-2</c:v>
                </c:pt>
                <c:pt idx="111">
                  <c:v>1.6576302252276617E-2</c:v>
                </c:pt>
                <c:pt idx="112">
                  <c:v>2.0088709490820131E-2</c:v>
                </c:pt>
                <c:pt idx="113">
                  <c:v>2.379692245785886E-2</c:v>
                </c:pt>
                <c:pt idx="114">
                  <c:v>2.7718841541816613E-2</c:v>
                </c:pt>
                <c:pt idx="115">
                  <c:v>3.1874875677056339E-2</c:v>
                </c:pt>
                <c:pt idx="116">
                  <c:v>3.628813073094958E-2</c:v>
                </c:pt>
                <c:pt idx="117">
                  <c:v>4.0984471452276308E-2</c:v>
                </c:pt>
                <c:pt idx="118">
                  <c:v>4.5992373222133107E-2</c:v>
                </c:pt>
                <c:pt idx="119">
                  <c:v>5.1342464683799063E-2</c:v>
                </c:pt>
                <c:pt idx="120">
                  <c:v>5.7066660307352274E-2</c:v>
                </c:pt>
                <c:pt idx="121">
                  <c:v>6.3196803188340936E-2</c:v>
                </c:pt>
                <c:pt idx="122">
                  <c:v>6.9762792219200148E-2</c:v>
                </c:pt>
                <c:pt idx="123">
                  <c:v>7.6790257925493113E-2</c:v>
                </c:pt>
                <c:pt idx="124">
                  <c:v>8.429796991244369E-2</c:v>
                </c:pt>
                <c:pt idx="125">
                  <c:v>9.2295282434147613E-2</c:v>
                </c:pt>
                <c:pt idx="126">
                  <c:v>0.1007800151806854</c:v>
                </c:pt>
                <c:pt idx="127">
                  <c:v>0.10973718198611725</c:v>
                </c:pt>
                <c:pt idx="128">
                  <c:v>0.1191388924781078</c:v>
                </c:pt>
                <c:pt idx="129">
                  <c:v>0.12894556404886451</c:v>
                </c:pt>
                <c:pt idx="130">
                  <c:v>0.13910833605671127</c:v>
                </c:pt>
                <c:pt idx="131">
                  <c:v>0.14957234448913231</c:v>
                </c:pt>
                <c:pt idx="132">
                  <c:v>0.16028036351252212</c:v>
                </c:pt>
                <c:pt idx="133">
                  <c:v>0.1711762916629874</c:v>
                </c:pt>
                <c:pt idx="134">
                  <c:v>0.18220805179585012</c:v>
                </c:pt>
                <c:pt idx="135">
                  <c:v>0.1933296436347425</c:v>
                </c:pt>
                <c:pt idx="136">
                  <c:v>0.20450227733131643</c:v>
                </c:pt>
                <c:pt idx="137">
                  <c:v>0.21569467484620655</c:v>
                </c:pt>
                <c:pt idx="138">
                  <c:v>0.22688272483734209</c:v>
                </c:pt>
                <c:pt idx="139">
                  <c:v>0.23804871248767848</c:v>
                </c:pt>
                <c:pt idx="140">
                  <c:v>0.24918033202947557</c:v>
                </c:pt>
                <c:pt idx="141">
                  <c:v>0.26026964719768358</c:v>
                </c:pt>
                <c:pt idx="142">
                  <c:v>0.27131211254455095</c:v>
                </c:pt>
                <c:pt idx="143">
                  <c:v>0.2823057197779798</c:v>
                </c:pt>
                <c:pt idx="144">
                  <c:v>0.29325029491269616</c:v>
                </c:pt>
                <c:pt idx="145">
                  <c:v>0.30414694585154367</c:v>
                </c:pt>
                <c:pt idx="146">
                  <c:v>0.31499764478492698</c:v>
                </c:pt>
                <c:pt idx="147">
                  <c:v>0.32580492292022956</c:v>
                </c:pt>
                <c:pt idx="148">
                  <c:v>0.3365716537645595</c:v>
                </c:pt>
                <c:pt idx="149">
                  <c:v>0.34730090313948508</c:v>
                </c:pt>
                <c:pt idx="150">
                  <c:v>0.35799582758392356</c:v>
                </c:pt>
                <c:pt idx="151">
                  <c:v>0.36865960667809256</c:v>
                </c:pt>
                <c:pt idx="152">
                  <c:v>0.37929539845240351</c:v>
                </c:pt>
                <c:pt idx="153">
                  <c:v>0.3899063101230365</c:v>
                </c:pt>
                <c:pt idx="154">
                  <c:v>0.40049537882821096</c:v>
                </c:pt>
                <c:pt idx="155">
                  <c:v>0.41106555885551255</c:v>
                </c:pt>
                <c:pt idx="156">
                  <c:v>0.4216197131395012</c:v>
                </c:pt>
                <c:pt idx="157">
                  <c:v>0.4321606076779787</c:v>
                </c:pt>
                <c:pt idx="158">
                  <c:v>0.44269090806958478</c:v>
                </c:pt>
                <c:pt idx="159">
                  <c:v>0.45321317770584624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006-4FB1-9B3E-F40DA7708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38312"/>
        <c:axId val="1"/>
      </c:scatterChart>
      <c:valAx>
        <c:axId val="6039383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701317715959004"/>
              <c:y val="0.906626506024096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320644216691069E-3"/>
              <c:y val="0.385542168674698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383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696925329428991"/>
          <c:y val="0.92168674698795183"/>
          <c:w val="0.7979502196193265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Residuals from LiTE Fit</a:t>
            </a:r>
          </a:p>
        </c:rich>
      </c:tx>
      <c:layout>
        <c:manualLayout>
          <c:xMode val="edge"/>
          <c:yMode val="edge"/>
          <c:x val="0.33245033112582784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70198675496692E-2"/>
          <c:y val="0.129973474801061"/>
          <c:w val="0.87682119205298015"/>
          <c:h val="0.70291777188328908"/>
        </c:manualLayout>
      </c:layout>
      <c:scatterChart>
        <c:scatterStyle val="lineMarker"/>
        <c:varyColors val="0"/>
        <c:ser>
          <c:idx val="4"/>
          <c:order val="0"/>
          <c:tx>
            <c:strRef>
              <c:f>'C (errors) (2)'!$AH$20</c:f>
              <c:strCache>
                <c:ptCount val="1"/>
                <c:pt idx="0">
                  <c:v>LiTE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(2)'!$AH$21:$AH$974</c:f>
              <c:numCache>
                <c:formatCode>General</c:formatCode>
                <c:ptCount val="954"/>
                <c:pt idx="0">
                  <c:v>-3.4026734682493273E-2</c:v>
                </c:pt>
                <c:pt idx="1">
                  <c:v>-4.1162430345239712E-2</c:v>
                </c:pt>
                <c:pt idx="2">
                  <c:v>-4.3506882149711046E-2</c:v>
                </c:pt>
                <c:pt idx="3">
                  <c:v>-8.1028980419843882E-2</c:v>
                </c:pt>
                <c:pt idx="4">
                  <c:v>-7.0350382629176395E-2</c:v>
                </c:pt>
                <c:pt idx="5">
                  <c:v>-6.315178099570487E-2</c:v>
                </c:pt>
                <c:pt idx="6">
                  <c:v>-8.3034107162766241E-2</c:v>
                </c:pt>
                <c:pt idx="7">
                  <c:v>-5.8717093358891574E-2</c:v>
                </c:pt>
                <c:pt idx="8">
                  <c:v>-8.45776867145073E-2</c:v>
                </c:pt>
                <c:pt idx="9">
                  <c:v>-6.5698588447319239E-2</c:v>
                </c:pt>
                <c:pt idx="10">
                  <c:v>-6.3637316318157611E-2</c:v>
                </c:pt>
                <c:pt idx="11">
                  <c:v>-4.704230213681658E-2</c:v>
                </c:pt>
                <c:pt idx="12">
                  <c:v>-6.0794734671594991E-2</c:v>
                </c:pt>
                <c:pt idx="13">
                  <c:v>-4.9613634194792908E-2</c:v>
                </c:pt>
                <c:pt idx="14">
                  <c:v>-5.0021527731262769E-2</c:v>
                </c:pt>
                <c:pt idx="15">
                  <c:v>-4.8060960585300551E-2</c:v>
                </c:pt>
                <c:pt idx="16">
                  <c:v>-5.1566031921647694E-2</c:v>
                </c:pt>
                <c:pt idx="17">
                  <c:v>-5.0455285463541097E-2</c:v>
                </c:pt>
                <c:pt idx="18">
                  <c:v>-4.4747842273429102E-2</c:v>
                </c:pt>
                <c:pt idx="19">
                  <c:v>-5.1034581823687128E-2</c:v>
                </c:pt>
                <c:pt idx="20">
                  <c:v>-4.5816878739919353E-2</c:v>
                </c:pt>
                <c:pt idx="21">
                  <c:v>-4.6692699916746259E-2</c:v>
                </c:pt>
                <c:pt idx="22">
                  <c:v>-2.5014979799875894E-2</c:v>
                </c:pt>
                <c:pt idx="23">
                  <c:v>-3.0704190405991441E-2</c:v>
                </c:pt>
                <c:pt idx="24">
                  <c:v>1.6815368620018083E-2</c:v>
                </c:pt>
                <c:pt idx="25">
                  <c:v>1.6596832178343915E-2</c:v>
                </c:pt>
                <c:pt idx="26">
                  <c:v>1.6100248685630605E-2</c:v>
                </c:pt>
                <c:pt idx="27">
                  <c:v>1.7881712193214203E-2</c:v>
                </c:pt>
                <c:pt idx="28">
                  <c:v>0.10831202173720375</c:v>
                </c:pt>
                <c:pt idx="29">
                  <c:v>0.11510481188554376</c:v>
                </c:pt>
                <c:pt idx="30">
                  <c:v>0.11432272842221332</c:v>
                </c:pt>
                <c:pt idx="31">
                  <c:v>0.11470269628998996</c:v>
                </c:pt>
                <c:pt idx="32">
                  <c:v>0.11508232812415074</c:v>
                </c:pt>
                <c:pt idx="33">
                  <c:v>0.11586376484601496</c:v>
                </c:pt>
                <c:pt idx="34">
                  <c:v>0.10974266979428189</c:v>
                </c:pt>
                <c:pt idx="35">
                  <c:v>0.11577409901603221</c:v>
                </c:pt>
                <c:pt idx="36">
                  <c:v>0.11743080151621166</c:v>
                </c:pt>
                <c:pt idx="37">
                  <c:v>0.11713345222213886</c:v>
                </c:pt>
                <c:pt idx="38">
                  <c:v>0.13334163684248856</c:v>
                </c:pt>
                <c:pt idx="39">
                  <c:v>0.14155137115679037</c:v>
                </c:pt>
                <c:pt idx="40">
                  <c:v>0.14112386512882957</c:v>
                </c:pt>
                <c:pt idx="41">
                  <c:v>0.14122386512630336</c:v>
                </c:pt>
                <c:pt idx="42">
                  <c:v>0.14044588624927085</c:v>
                </c:pt>
                <c:pt idx="43">
                  <c:v>0.13682460090827384</c:v>
                </c:pt>
                <c:pt idx="44">
                  <c:v>0.13771816888930813</c:v>
                </c:pt>
                <c:pt idx="45">
                  <c:v>0.13779688141335522</c:v>
                </c:pt>
                <c:pt idx="46">
                  <c:v>0.13799043866362889</c:v>
                </c:pt>
                <c:pt idx="47">
                  <c:v>0.14792304754837771</c:v>
                </c:pt>
                <c:pt idx="48">
                  <c:v>0.15362304754990275</c:v>
                </c:pt>
                <c:pt idx="49">
                  <c:v>0.14671282848507872</c:v>
                </c:pt>
                <c:pt idx="50">
                  <c:v>0.14929078346587349</c:v>
                </c:pt>
                <c:pt idx="51">
                  <c:v>0.17569416158461115</c:v>
                </c:pt>
                <c:pt idx="52">
                  <c:v>0.17415267829921727</c:v>
                </c:pt>
                <c:pt idx="53">
                  <c:v>0.17323476510163813</c:v>
                </c:pt>
                <c:pt idx="54">
                  <c:v>0.17311583413734749</c:v>
                </c:pt>
                <c:pt idx="55">
                  <c:v>0.17403831436801009</c:v>
                </c:pt>
                <c:pt idx="56">
                  <c:v>0.1754147161628275</c:v>
                </c:pt>
                <c:pt idx="57">
                  <c:v>0.17399671942765876</c:v>
                </c:pt>
                <c:pt idx="58">
                  <c:v>0.17367311894754017</c:v>
                </c:pt>
                <c:pt idx="59">
                  <c:v>0.17365511084501495</c:v>
                </c:pt>
                <c:pt idx="60">
                  <c:v>0.17853709326570133</c:v>
                </c:pt>
                <c:pt idx="61">
                  <c:v>0.17629545969321142</c:v>
                </c:pt>
                <c:pt idx="62">
                  <c:v>0.17755381248857649</c:v>
                </c:pt>
                <c:pt idx="63">
                  <c:v>0.17706394242192799</c:v>
                </c:pt>
                <c:pt idx="64">
                  <c:v>0.17656646057815367</c:v>
                </c:pt>
                <c:pt idx="65">
                  <c:v>0.17602388814684378</c:v>
                </c:pt>
                <c:pt idx="66">
                  <c:v>0.18721906202688687</c:v>
                </c:pt>
                <c:pt idx="67">
                  <c:v>0.18828745104454264</c:v>
                </c:pt>
                <c:pt idx="68">
                  <c:v>0.18878745104646349</c:v>
                </c:pt>
                <c:pt idx="69">
                  <c:v>0.18815106143926119</c:v>
                </c:pt>
                <c:pt idx="70">
                  <c:v>0.18645588602219321</c:v>
                </c:pt>
                <c:pt idx="71">
                  <c:v>0.18715588602633759</c:v>
                </c:pt>
                <c:pt idx="72">
                  <c:v>0.18835588602512687</c:v>
                </c:pt>
                <c:pt idx="73">
                  <c:v>0.18813821184260721</c:v>
                </c:pt>
                <c:pt idx="74">
                  <c:v>0.18313318722394717</c:v>
                </c:pt>
                <c:pt idx="75">
                  <c:v>0.18793318721910429</c:v>
                </c:pt>
                <c:pt idx="76">
                  <c:v>0.18963318721981443</c:v>
                </c:pt>
                <c:pt idx="77">
                  <c:v>0.19016282526412853</c:v>
                </c:pt>
                <c:pt idx="78">
                  <c:v>0.19664276937436756</c:v>
                </c:pt>
                <c:pt idx="79">
                  <c:v>0.19513402810306837</c:v>
                </c:pt>
                <c:pt idx="80">
                  <c:v>0.19140074916941521</c:v>
                </c:pt>
                <c:pt idx="81">
                  <c:v>0.20803376566008616</c:v>
                </c:pt>
                <c:pt idx="82">
                  <c:v>0.23780963659454529</c:v>
                </c:pt>
                <c:pt idx="83">
                  <c:v>0.23822157496823443</c:v>
                </c:pt>
                <c:pt idx="84">
                  <c:v>0.24062037010609488</c:v>
                </c:pt>
                <c:pt idx="85">
                  <c:v>0.26538140979502456</c:v>
                </c:pt>
                <c:pt idx="86">
                  <c:v>0.26489721431140845</c:v>
                </c:pt>
                <c:pt idx="87">
                  <c:v>0.26529721430857955</c:v>
                </c:pt>
                <c:pt idx="88">
                  <c:v>0.26639721430989505</c:v>
                </c:pt>
                <c:pt idx="89">
                  <c:v>0.2692772143098997</c:v>
                </c:pt>
                <c:pt idx="90">
                  <c:v>0.26947721431212324</c:v>
                </c:pt>
                <c:pt idx="91">
                  <c:v>0.26967721431434677</c:v>
                </c:pt>
                <c:pt idx="92">
                  <c:v>0.27017721430899166</c:v>
                </c:pt>
                <c:pt idx="93">
                  <c:v>0.27027721431374141</c:v>
                </c:pt>
                <c:pt idx="94">
                  <c:v>0.28743827581244724</c:v>
                </c:pt>
                <c:pt idx="95">
                  <c:v>0.28278142414779572</c:v>
                </c:pt>
                <c:pt idx="96">
                  <c:v>0.26913947061137122</c:v>
                </c:pt>
                <c:pt idx="97">
                  <c:v>0.28516289065089118</c:v>
                </c:pt>
                <c:pt idx="98">
                  <c:v>0.31185196551191896</c:v>
                </c:pt>
                <c:pt idx="99">
                  <c:v>0.29717519688981853</c:v>
                </c:pt>
                <c:pt idx="100">
                  <c:v>0.31468000834046733</c:v>
                </c:pt>
                <c:pt idx="101">
                  <c:v>0.3147979318196889</c:v>
                </c:pt>
                <c:pt idx="102">
                  <c:v>0.32406437587067888</c:v>
                </c:pt>
                <c:pt idx="103">
                  <c:v>0.32335873687455907</c:v>
                </c:pt>
                <c:pt idx="104">
                  <c:v>0.32972430559095806</c:v>
                </c:pt>
                <c:pt idx="105">
                  <c:v>0.33111780509592176</c:v>
                </c:pt>
                <c:pt idx="106">
                  <c:v>0.33014605239253636</c:v>
                </c:pt>
                <c:pt idx="107">
                  <c:v>0.33174650218108814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D-4165-A9B5-B1DB3C41A1F5}"/>
            </c:ext>
          </c:extLst>
        </c:ser>
        <c:ser>
          <c:idx val="10"/>
          <c:order val="1"/>
          <c:tx>
            <c:strRef>
              <c:f>'C (errors) (2)'!$BE$1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 (2)'!$BC$2:$BC$166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 (2)'!$BE$2:$BE$166</c:f>
              <c:numCache>
                <c:formatCode>General</c:formatCode>
                <c:ptCount val="165"/>
                <c:pt idx="0">
                  <c:v>1.6416388364231767E-2</c:v>
                </c:pt>
                <c:pt idx="1">
                  <c:v>1.2876666066265433E-2</c:v>
                </c:pt>
                <c:pt idx="2">
                  <c:v>9.4129565971347168E-3</c:v>
                </c:pt>
                <c:pt idx="3">
                  <c:v>6.0252599568396265E-3</c:v>
                </c:pt>
                <c:pt idx="4">
                  <c:v>2.7135761453801546E-3</c:v>
                </c:pt>
                <c:pt idx="5">
                  <c:v>-5.2209483724369871E-4</c:v>
                </c:pt>
                <c:pt idx="6">
                  <c:v>-3.6817529910319335E-3</c:v>
                </c:pt>
                <c:pt idx="7">
                  <c:v>-6.7653983159845429E-3</c:v>
                </c:pt>
                <c:pt idx="8">
                  <c:v>-9.7730308121015408E-3</c:v>
                </c:pt>
                <c:pt idx="9">
                  <c:v>-1.2704650479382906E-2</c:v>
                </c:pt>
                <c:pt idx="10">
                  <c:v>-1.556025731782866E-2</c:v>
                </c:pt>
                <c:pt idx="11">
                  <c:v>-1.8339851327438789E-2</c:v>
                </c:pt>
                <c:pt idx="12">
                  <c:v>-2.1043432508213302E-2</c:v>
                </c:pt>
                <c:pt idx="13">
                  <c:v>-2.3671000860152194E-2</c:v>
                </c:pt>
                <c:pt idx="14">
                  <c:v>-2.6222556383255463E-2</c:v>
                </c:pt>
                <c:pt idx="15">
                  <c:v>-2.8698099077523111E-2</c:v>
                </c:pt>
                <c:pt idx="16">
                  <c:v>-3.1097628942955143E-2</c:v>
                </c:pt>
                <c:pt idx="17">
                  <c:v>-3.3421145979551557E-2</c:v>
                </c:pt>
                <c:pt idx="18">
                  <c:v>-3.5668650187312342E-2</c:v>
                </c:pt>
                <c:pt idx="19">
                  <c:v>-3.7840141566237509E-2</c:v>
                </c:pt>
                <c:pt idx="20">
                  <c:v>-3.9935620116327064E-2</c:v>
                </c:pt>
                <c:pt idx="21">
                  <c:v>-4.1955085837580994E-2</c:v>
                </c:pt>
                <c:pt idx="22">
                  <c:v>-4.3898538729999298E-2</c:v>
                </c:pt>
                <c:pt idx="23">
                  <c:v>-4.5765978793581984E-2</c:v>
                </c:pt>
                <c:pt idx="24">
                  <c:v>-4.7557406028329051E-2</c:v>
                </c:pt>
                <c:pt idx="25">
                  <c:v>-4.92728204342405E-2</c:v>
                </c:pt>
                <c:pt idx="26">
                  <c:v>-5.0912222011316323E-2</c:v>
                </c:pt>
                <c:pt idx="27">
                  <c:v>-5.2475610759556528E-2</c:v>
                </c:pt>
                <c:pt idx="28">
                  <c:v>-5.3962986678961114E-2</c:v>
                </c:pt>
                <c:pt idx="29">
                  <c:v>-5.5374349769530075E-2</c:v>
                </c:pt>
                <c:pt idx="30">
                  <c:v>-5.6709700031263424E-2</c:v>
                </c:pt>
                <c:pt idx="31">
                  <c:v>-5.7969037464161155E-2</c:v>
                </c:pt>
                <c:pt idx="32">
                  <c:v>-5.915236206822326E-2</c:v>
                </c:pt>
                <c:pt idx="33">
                  <c:v>-6.025967384344974E-2</c:v>
                </c:pt>
                <c:pt idx="34">
                  <c:v>-6.1290972789840602E-2</c:v>
                </c:pt>
                <c:pt idx="35">
                  <c:v>-6.2246258907395845E-2</c:v>
                </c:pt>
                <c:pt idx="36">
                  <c:v>-6.3125532196115469E-2</c:v>
                </c:pt>
                <c:pt idx="37">
                  <c:v>-6.3928792655999475E-2</c:v>
                </c:pt>
                <c:pt idx="38">
                  <c:v>-6.4656040287047856E-2</c:v>
                </c:pt>
                <c:pt idx="39">
                  <c:v>-6.5307275089260611E-2</c:v>
                </c:pt>
                <c:pt idx="40">
                  <c:v>-6.5882497062637754E-2</c:v>
                </c:pt>
                <c:pt idx="41">
                  <c:v>-6.6381706207179272E-2</c:v>
                </c:pt>
                <c:pt idx="42">
                  <c:v>-6.6804902522885179E-2</c:v>
                </c:pt>
                <c:pt idx="43">
                  <c:v>-6.715208600975546E-2</c:v>
                </c:pt>
                <c:pt idx="44">
                  <c:v>-6.7423256667790116E-2</c:v>
                </c:pt>
                <c:pt idx="45">
                  <c:v>-6.761841449698916E-2</c:v>
                </c:pt>
                <c:pt idx="46">
                  <c:v>-6.7737559497352579E-2</c:v>
                </c:pt>
                <c:pt idx="47">
                  <c:v>-6.7780691668880372E-2</c:v>
                </c:pt>
                <c:pt idx="48">
                  <c:v>-6.7747811011572553E-2</c:v>
                </c:pt>
                <c:pt idx="49">
                  <c:v>-6.763891752542911E-2</c:v>
                </c:pt>
                <c:pt idx="50">
                  <c:v>-6.7454011210450041E-2</c:v>
                </c:pt>
                <c:pt idx="51">
                  <c:v>-6.719309206663536E-2</c:v>
                </c:pt>
                <c:pt idx="52">
                  <c:v>-6.6856160093985054E-2</c:v>
                </c:pt>
                <c:pt idx="53">
                  <c:v>-6.6443215292499136E-2</c:v>
                </c:pt>
                <c:pt idx="54">
                  <c:v>-6.5954257662177593E-2</c:v>
                </c:pt>
                <c:pt idx="55">
                  <c:v>-6.5389287203020424E-2</c:v>
                </c:pt>
                <c:pt idx="56">
                  <c:v>-6.4748303915027658E-2</c:v>
                </c:pt>
                <c:pt idx="57">
                  <c:v>-6.4031307798199252E-2</c:v>
                </c:pt>
                <c:pt idx="58">
                  <c:v>-6.3238298852535221E-2</c:v>
                </c:pt>
                <c:pt idx="59">
                  <c:v>-6.2369277078035579E-2</c:v>
                </c:pt>
                <c:pt idx="60">
                  <c:v>-6.1424242474700318E-2</c:v>
                </c:pt>
                <c:pt idx="61">
                  <c:v>-6.0403195042529431E-2</c:v>
                </c:pt>
                <c:pt idx="62">
                  <c:v>-5.9306134781522926E-2</c:v>
                </c:pt>
                <c:pt idx="63">
                  <c:v>-5.8133061691680796E-2</c:v>
                </c:pt>
                <c:pt idx="64">
                  <c:v>-5.6883975773003054E-2</c:v>
                </c:pt>
                <c:pt idx="65">
                  <c:v>-5.5558877025489679E-2</c:v>
                </c:pt>
                <c:pt idx="66">
                  <c:v>-5.4157765449140693E-2</c:v>
                </c:pt>
                <c:pt idx="67">
                  <c:v>-5.2680641043956089E-2</c:v>
                </c:pt>
                <c:pt idx="68">
                  <c:v>-5.1127503809935859E-2</c:v>
                </c:pt>
                <c:pt idx="69">
                  <c:v>-4.9498353747080004E-2</c:v>
                </c:pt>
                <c:pt idx="70">
                  <c:v>-4.7793190855388537E-2</c:v>
                </c:pt>
                <c:pt idx="71">
                  <c:v>-4.6012015134861445E-2</c:v>
                </c:pt>
                <c:pt idx="72">
                  <c:v>-4.4154826585498741E-2</c:v>
                </c:pt>
                <c:pt idx="73">
                  <c:v>-4.2221625207300405E-2</c:v>
                </c:pt>
                <c:pt idx="74">
                  <c:v>-4.0212411000266457E-2</c:v>
                </c:pt>
                <c:pt idx="75">
                  <c:v>-3.8127183964396884E-2</c:v>
                </c:pt>
                <c:pt idx="76">
                  <c:v>-3.5965944099691692E-2</c:v>
                </c:pt>
                <c:pt idx="77">
                  <c:v>-3.3728691406150882E-2</c:v>
                </c:pt>
                <c:pt idx="78">
                  <c:v>-3.1415425883774453E-2</c:v>
                </c:pt>
                <c:pt idx="79">
                  <c:v>-2.9026147532562399E-2</c:v>
                </c:pt>
                <c:pt idx="80">
                  <c:v>-2.6560856352514726E-2</c:v>
                </c:pt>
                <c:pt idx="81">
                  <c:v>-2.4019552343631428E-2</c:v>
                </c:pt>
                <c:pt idx="82">
                  <c:v>-2.1402235505912512E-2</c:v>
                </c:pt>
                <c:pt idx="83">
                  <c:v>-1.8708905839357984E-2</c:v>
                </c:pt>
                <c:pt idx="84">
                  <c:v>-1.593956334396783E-2</c:v>
                </c:pt>
                <c:pt idx="85">
                  <c:v>-1.3094208019742051E-2</c:v>
                </c:pt>
                <c:pt idx="86">
                  <c:v>-1.0172839866680661E-2</c:v>
                </c:pt>
                <c:pt idx="87">
                  <c:v>-7.1754588847836448E-3</c:v>
                </c:pt>
                <c:pt idx="88">
                  <c:v>-4.1020650740510173E-3</c:v>
                </c:pt>
                <c:pt idx="89">
                  <c:v>-9.5265843448275045E-4</c:v>
                </c:pt>
                <c:pt idx="90">
                  <c:v>2.2727610339211279E-3</c:v>
                </c:pt>
                <c:pt idx="91">
                  <c:v>5.5741933311606179E-3</c:v>
                </c:pt>
                <c:pt idx="92">
                  <c:v>8.9516384572357333E-3</c:v>
                </c:pt>
                <c:pt idx="93">
                  <c:v>1.2405096412146474E-2</c:v>
                </c:pt>
                <c:pt idx="94">
                  <c:v>1.5934567195892826E-2</c:v>
                </c:pt>
                <c:pt idx="95">
                  <c:v>1.9540050808474804E-2</c:v>
                </c:pt>
                <c:pt idx="96">
                  <c:v>2.3221547249892407E-2</c:v>
                </c:pt>
                <c:pt idx="97">
                  <c:v>2.6979056520145608E-2</c:v>
                </c:pt>
                <c:pt idx="98">
                  <c:v>3.0812578619234463E-2</c:v>
                </c:pt>
                <c:pt idx="99">
                  <c:v>3.4722113547158928E-2</c:v>
                </c:pt>
                <c:pt idx="100">
                  <c:v>3.8707661303919005E-2</c:v>
                </c:pt>
                <c:pt idx="101">
                  <c:v>4.2769221889514694E-2</c:v>
                </c:pt>
                <c:pt idx="102">
                  <c:v>4.6906795303946022E-2</c:v>
                </c:pt>
                <c:pt idx="103">
                  <c:v>5.1120381547212948E-2</c:v>
                </c:pt>
                <c:pt idx="104">
                  <c:v>5.5409980619315499E-2</c:v>
                </c:pt>
                <c:pt idx="105">
                  <c:v>5.9775592520253704E-2</c:v>
                </c:pt>
                <c:pt idx="106">
                  <c:v>6.4217217250027506E-2</c:v>
                </c:pt>
                <c:pt idx="107">
                  <c:v>6.8734854808636905E-2</c:v>
                </c:pt>
                <c:pt idx="108">
                  <c:v>7.3328505196081958E-2</c:v>
                </c:pt>
                <c:pt idx="109">
                  <c:v>7.7998168412362609E-2</c:v>
                </c:pt>
                <c:pt idx="110">
                  <c:v>8.2743844457478913E-2</c:v>
                </c:pt>
                <c:pt idx="111">
                  <c:v>8.7565533331430814E-2</c:v>
                </c:pt>
                <c:pt idx="112">
                  <c:v>9.2463235034218341E-2</c:v>
                </c:pt>
                <c:pt idx="113">
                  <c:v>9.7436949565841466E-2</c:v>
                </c:pt>
                <c:pt idx="114">
                  <c:v>0.10248667692630024</c:v>
                </c:pt>
                <c:pt idx="115">
                  <c:v>0.10761241711559462</c:v>
                </c:pt>
                <c:pt idx="116">
                  <c:v>0.11281417013372462</c:v>
                </c:pt>
                <c:pt idx="117">
                  <c:v>0.11809193598069025</c:v>
                </c:pt>
                <c:pt idx="118">
                  <c:v>0.12344571465649148</c:v>
                </c:pt>
                <c:pt idx="119">
                  <c:v>0.12887550616112836</c:v>
                </c:pt>
                <c:pt idx="120">
                  <c:v>0.13438131049460084</c:v>
                </c:pt>
                <c:pt idx="121">
                  <c:v>0.13996312765690894</c:v>
                </c:pt>
                <c:pt idx="122">
                  <c:v>0.14562095764805269</c:v>
                </c:pt>
                <c:pt idx="123">
                  <c:v>0.15135480046803201</c:v>
                </c:pt>
                <c:pt idx="124">
                  <c:v>0.15716465611684702</c:v>
                </c:pt>
                <c:pt idx="125">
                  <c:v>0.16305052459449759</c:v>
                </c:pt>
                <c:pt idx="126">
                  <c:v>0.16901240590098379</c:v>
                </c:pt>
                <c:pt idx="127">
                  <c:v>0.17505030003630562</c:v>
                </c:pt>
                <c:pt idx="128">
                  <c:v>0.18116420700046307</c:v>
                </c:pt>
                <c:pt idx="129">
                  <c:v>0.18735412679345614</c:v>
                </c:pt>
                <c:pt idx="130">
                  <c:v>0.19362005941528485</c:v>
                </c:pt>
                <c:pt idx="131">
                  <c:v>0.19996200486594912</c:v>
                </c:pt>
                <c:pt idx="132">
                  <c:v>0.20637996314544907</c:v>
                </c:pt>
                <c:pt idx="133">
                  <c:v>0.21287393425378459</c:v>
                </c:pt>
                <c:pt idx="134">
                  <c:v>0.21944391819095579</c:v>
                </c:pt>
                <c:pt idx="135">
                  <c:v>0.22608991495696257</c:v>
                </c:pt>
                <c:pt idx="136">
                  <c:v>0.23281192455180497</c:v>
                </c:pt>
                <c:pt idx="137">
                  <c:v>0.23960994697548305</c:v>
                </c:pt>
                <c:pt idx="138">
                  <c:v>0.2464839822279967</c:v>
                </c:pt>
                <c:pt idx="139">
                  <c:v>0.25343403030934597</c:v>
                </c:pt>
                <c:pt idx="140">
                  <c:v>0.26046009121953084</c:v>
                </c:pt>
                <c:pt idx="141">
                  <c:v>0.26756216495855134</c:v>
                </c:pt>
                <c:pt idx="142">
                  <c:v>0.27474025152640746</c:v>
                </c:pt>
                <c:pt idx="143">
                  <c:v>0.28199435092309927</c:v>
                </c:pt>
                <c:pt idx="144">
                  <c:v>0.28932446314862659</c:v>
                </c:pt>
                <c:pt idx="145">
                  <c:v>0.29673058820298964</c:v>
                </c:pt>
                <c:pt idx="146">
                  <c:v>0.30421272608618821</c:v>
                </c:pt>
                <c:pt idx="147">
                  <c:v>0.31177087679822246</c:v>
                </c:pt>
                <c:pt idx="148">
                  <c:v>0.31940504033909234</c:v>
                </c:pt>
                <c:pt idx="149">
                  <c:v>0.32711521670879778</c:v>
                </c:pt>
                <c:pt idx="150">
                  <c:v>0.33490140590733886</c:v>
                </c:pt>
                <c:pt idx="151">
                  <c:v>0.34276360793471561</c:v>
                </c:pt>
                <c:pt idx="152">
                  <c:v>0.35070182279092799</c:v>
                </c:pt>
                <c:pt idx="153">
                  <c:v>0.35871605047597593</c:v>
                </c:pt>
                <c:pt idx="154">
                  <c:v>0.36680629098985951</c:v>
                </c:pt>
                <c:pt idx="155">
                  <c:v>0.37497254433257865</c:v>
                </c:pt>
                <c:pt idx="156">
                  <c:v>0.38321481050413353</c:v>
                </c:pt>
                <c:pt idx="157">
                  <c:v>0.39153308950452398</c:v>
                </c:pt>
                <c:pt idx="158">
                  <c:v>0.39992738133375005</c:v>
                </c:pt>
                <c:pt idx="159">
                  <c:v>0.4083976859918117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6D-4165-A9B5-B1DB3C41A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50192"/>
        <c:axId val="1"/>
      </c:scatterChart>
      <c:valAx>
        <c:axId val="603950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476821192052979"/>
              <c:y val="0.92042440318302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225165562913907E-3"/>
              <c:y val="0.40053050397877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501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033112582781459"/>
          <c:y val="0.93103448275862066"/>
          <c:w val="0.63973509933774841"/>
          <c:h val="0.984084880636604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Residuals from Quad Fit</a:t>
            </a:r>
          </a:p>
        </c:rich>
      </c:tx>
      <c:layout>
        <c:manualLayout>
          <c:xMode val="edge"/>
          <c:yMode val="edge"/>
          <c:x val="0.32804274465691785"/>
          <c:y val="3.1662269129287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518188500058E-2"/>
          <c:y val="0.1292877655113239"/>
          <c:w val="0.87698525982925635"/>
          <c:h val="0.70448639574537708"/>
        </c:manualLayout>
      </c:layout>
      <c:scatterChart>
        <c:scatterStyle val="lineMarker"/>
        <c:varyColors val="0"/>
        <c:ser>
          <c:idx val="4"/>
          <c:order val="0"/>
          <c:tx>
            <c:strRef>
              <c:f>'C (errors) (2)'!$AH$20</c:f>
              <c:strCache>
                <c:ptCount val="1"/>
                <c:pt idx="0">
                  <c:v>LiTE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'C (errors) (2)'!$D$21:$D$97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(errors) (2)'!$F$21:$F$974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</c:numCache>
            </c:numRef>
          </c:xVal>
          <c:yVal>
            <c:numRef>
              <c:f>'C (errors) (2)'!$AI$21:$AI$974</c:f>
              <c:numCache>
                <c:formatCode>General</c:formatCode>
                <c:ptCount val="954"/>
                <c:pt idx="0">
                  <c:v>7.5896457217943164E-2</c:v>
                </c:pt>
                <c:pt idx="1">
                  <c:v>7.444048363529214E-2</c:v>
                </c:pt>
                <c:pt idx="2">
                  <c:v>7.5779958864691105E-2</c:v>
                </c:pt>
                <c:pt idx="3">
                  <c:v>3.9844083223696786E-2</c:v>
                </c:pt>
                <c:pt idx="4">
                  <c:v>4.8882497062812377E-2</c:v>
                </c:pt>
                <c:pt idx="5">
                  <c:v>5.4830123110659948E-2</c:v>
                </c:pt>
                <c:pt idx="6">
                  <c:v>2.8065126857055075E-2</c:v>
                </c:pt>
                <c:pt idx="7">
                  <c:v>4.1376317997174561E-2</c:v>
                </c:pt>
                <c:pt idx="8">
                  <c:v>1.1163338123827832E-2</c:v>
                </c:pt>
                <c:pt idx="9">
                  <c:v>2.6943051161902778E-2</c:v>
                </c:pt>
                <c:pt idx="10">
                  <c:v>2.7569577049877378E-2</c:v>
                </c:pt>
                <c:pt idx="11">
                  <c:v>3.3690982603415888E-2</c:v>
                </c:pt>
                <c:pt idx="12">
                  <c:v>1.4373621911381168E-2</c:v>
                </c:pt>
                <c:pt idx="13">
                  <c:v>2.5551719126437965E-2</c:v>
                </c:pt>
                <c:pt idx="14">
                  <c:v>2.5110783427520739E-2</c:v>
                </c:pt>
                <c:pt idx="15">
                  <c:v>2.6905966985017071E-2</c:v>
                </c:pt>
                <c:pt idx="16">
                  <c:v>2.2648557439933617E-2</c:v>
                </c:pt>
                <c:pt idx="17">
                  <c:v>2.3455500263620178E-2</c:v>
                </c:pt>
                <c:pt idx="18">
                  <c:v>1.6220954086580225E-2</c:v>
                </c:pt>
                <c:pt idx="19">
                  <c:v>-2.517575811090883E-3</c:v>
                </c:pt>
                <c:pt idx="20">
                  <c:v>2.1035066575353575E-3</c:v>
                </c:pt>
                <c:pt idx="21">
                  <c:v>-1.1663527762024312E-4</c:v>
                </c:pt>
                <c:pt idx="22">
                  <c:v>6.7076364322111795E-3</c:v>
                </c:pt>
                <c:pt idx="23">
                  <c:v>-9.1502626480011173E-4</c:v>
                </c:pt>
                <c:pt idx="24">
                  <c:v>-4.0876218517202662E-2</c:v>
                </c:pt>
                <c:pt idx="25">
                  <c:v>-4.1100424189858334E-2</c:v>
                </c:pt>
                <c:pt idx="26">
                  <c:v>-4.1687725307672702E-2</c:v>
                </c:pt>
                <c:pt idx="27">
                  <c:v>-3.9911932272139017E-2</c:v>
                </c:pt>
                <c:pt idx="28">
                  <c:v>-7.5352234706149407E-2</c:v>
                </c:pt>
                <c:pt idx="29">
                  <c:v>-7.6989626570493103E-2</c:v>
                </c:pt>
                <c:pt idx="30">
                  <c:v>-7.8351649559613545E-2</c:v>
                </c:pt>
                <c:pt idx="31">
                  <c:v>-7.797753237993002E-2</c:v>
                </c:pt>
                <c:pt idx="32">
                  <c:v>-7.7662248426125235E-2</c:v>
                </c:pt>
                <c:pt idx="33">
                  <c:v>-7.8512662683395906E-2</c:v>
                </c:pt>
                <c:pt idx="34">
                  <c:v>-8.4697622035247527E-2</c:v>
                </c:pt>
                <c:pt idx="35">
                  <c:v>-7.9118506810476191E-2</c:v>
                </c:pt>
                <c:pt idx="36">
                  <c:v>-7.7618151599070428E-2</c:v>
                </c:pt>
                <c:pt idx="37">
                  <c:v>-7.8632046672670097E-2</c:v>
                </c:pt>
                <c:pt idx="38">
                  <c:v>-7.2145078904955418E-2</c:v>
                </c:pt>
                <c:pt idx="39">
                  <c:v>-7.4163456837850583E-2</c:v>
                </c:pt>
                <c:pt idx="40">
                  <c:v>-7.4620683197935578E-2</c:v>
                </c:pt>
                <c:pt idx="41">
                  <c:v>-7.452068320046179E-2</c:v>
                </c:pt>
                <c:pt idx="42">
                  <c:v>-7.5758041665445419E-2</c:v>
                </c:pt>
                <c:pt idx="43">
                  <c:v>-7.9384253401363125E-2</c:v>
                </c:pt>
                <c:pt idx="44">
                  <c:v>-7.8515313177255519E-2</c:v>
                </c:pt>
                <c:pt idx="45">
                  <c:v>-7.8441525360856662E-2</c:v>
                </c:pt>
                <c:pt idx="46">
                  <c:v>-7.8272587428554252E-2</c:v>
                </c:pt>
                <c:pt idx="47">
                  <c:v>-7.7458913166239401E-2</c:v>
                </c:pt>
                <c:pt idx="48">
                  <c:v>-7.1758913164714361E-2</c:v>
                </c:pt>
                <c:pt idx="49">
                  <c:v>-7.8690725854358629E-2</c:v>
                </c:pt>
                <c:pt idx="50">
                  <c:v>-7.6117088617045359E-2</c:v>
                </c:pt>
                <c:pt idx="51">
                  <c:v>-6.3624988419133249E-2</c:v>
                </c:pt>
                <c:pt idx="52">
                  <c:v>-6.5184887391595614E-2</c:v>
                </c:pt>
                <c:pt idx="53">
                  <c:v>-6.6118138622803246E-2</c:v>
                </c:pt>
                <c:pt idx="54">
                  <c:v>-6.6304466613090973E-2</c:v>
                </c:pt>
                <c:pt idx="55">
                  <c:v>-6.543091008255067E-2</c:v>
                </c:pt>
                <c:pt idx="56">
                  <c:v>-6.405756344107133E-2</c:v>
                </c:pt>
                <c:pt idx="57">
                  <c:v>-6.5490831397022109E-2</c:v>
                </c:pt>
                <c:pt idx="58">
                  <c:v>-6.5817485212329913E-2</c:v>
                </c:pt>
                <c:pt idx="59">
                  <c:v>-6.5850755447652759E-2</c:v>
                </c:pt>
                <c:pt idx="60">
                  <c:v>-6.0984027590665429E-2</c:v>
                </c:pt>
                <c:pt idx="61">
                  <c:v>-6.3243956653800448E-2</c:v>
                </c:pt>
                <c:pt idx="62">
                  <c:v>-6.2003888461779261E-2</c:v>
                </c:pt>
                <c:pt idx="63">
                  <c:v>-6.3129897191271517E-2</c:v>
                </c:pt>
                <c:pt idx="64">
                  <c:v>-6.4212357623974592E-2</c:v>
                </c:pt>
                <c:pt idx="65">
                  <c:v>-6.4772478694805125E-2</c:v>
                </c:pt>
                <c:pt idx="66">
                  <c:v>-5.8021938374276522E-2</c:v>
                </c:pt>
                <c:pt idx="67">
                  <c:v>-5.7588291824367532E-2</c:v>
                </c:pt>
                <c:pt idx="68">
                  <c:v>-5.708829182244668E-2</c:v>
                </c:pt>
                <c:pt idx="69">
                  <c:v>-5.7878822308397415E-2</c:v>
                </c:pt>
                <c:pt idx="70">
                  <c:v>-5.9593514435544365E-2</c:v>
                </c:pt>
                <c:pt idx="71">
                  <c:v>-5.8893514431399979E-2</c:v>
                </c:pt>
                <c:pt idx="72">
                  <c:v>-5.7693514432610699E-2</c:v>
                </c:pt>
                <c:pt idx="73">
                  <c:v>-5.7959924907763721E-2</c:v>
                </c:pt>
                <c:pt idx="74">
                  <c:v>-6.3344822214679547E-2</c:v>
                </c:pt>
                <c:pt idx="75">
                  <c:v>-5.8544822219522424E-2</c:v>
                </c:pt>
                <c:pt idx="76">
                  <c:v>-5.6844822218812291E-2</c:v>
                </c:pt>
                <c:pt idx="77">
                  <c:v>-5.6557087592839728E-2</c:v>
                </c:pt>
                <c:pt idx="78">
                  <c:v>-5.2554125717634848E-2</c:v>
                </c:pt>
                <c:pt idx="79">
                  <c:v>-5.488102542835499E-2</c:v>
                </c:pt>
                <c:pt idx="80">
                  <c:v>-5.8792670912587053E-2</c:v>
                </c:pt>
                <c:pt idx="81">
                  <c:v>-4.5632913771614853E-2</c:v>
                </c:pt>
                <c:pt idx="82">
                  <c:v>-2.5330851393548071E-2</c:v>
                </c:pt>
                <c:pt idx="83">
                  <c:v>-2.5632165007521884E-2</c:v>
                </c:pt>
                <c:pt idx="84">
                  <c:v>-2.4115470053555382E-2</c:v>
                </c:pt>
                <c:pt idx="85">
                  <c:v>-9.2264041305780142E-3</c:v>
                </c:pt>
                <c:pt idx="86">
                  <c:v>-1.0685607069332248E-2</c:v>
                </c:pt>
                <c:pt idx="87">
                  <c:v>-1.028560707216114E-2</c:v>
                </c:pt>
                <c:pt idx="88">
                  <c:v>-9.1856070708456472E-3</c:v>
                </c:pt>
                <c:pt idx="89">
                  <c:v>-6.3056070708409906E-3</c:v>
                </c:pt>
                <c:pt idx="90">
                  <c:v>-6.1056070686174579E-3</c:v>
                </c:pt>
                <c:pt idx="91">
                  <c:v>-5.9056070663939253E-3</c:v>
                </c:pt>
                <c:pt idx="92">
                  <c:v>-5.4056070717490301E-3</c:v>
                </c:pt>
                <c:pt idx="93">
                  <c:v>-5.305607066999285E-3</c:v>
                </c:pt>
                <c:pt idx="94">
                  <c:v>1.1783716512902997E-2</c:v>
                </c:pt>
                <c:pt idx="95">
                  <c:v>6.6911164565597314E-3</c:v>
                </c:pt>
                <c:pt idx="96">
                  <c:v>-7.1584791889455768E-3</c:v>
                </c:pt>
                <c:pt idx="97">
                  <c:v>2.257528356909122E-3</c:v>
                </c:pt>
                <c:pt idx="98">
                  <c:v>1.3350050522184964E-2</c:v>
                </c:pt>
                <c:pt idx="99">
                  <c:v>-1.6913682353298931E-3</c:v>
                </c:pt>
                <c:pt idx="100">
                  <c:v>1.5541342384535861E-2</c:v>
                </c:pt>
                <c:pt idx="101">
                  <c:v>1.5234082540161453E-2</c:v>
                </c:pt>
                <c:pt idx="102">
                  <c:v>1.7779095297291325E-2</c:v>
                </c:pt>
                <c:pt idx="103">
                  <c:v>1.6811394675703584E-2</c:v>
                </c:pt>
                <c:pt idx="104">
                  <c:v>2.3148340692609848E-2</c:v>
                </c:pt>
                <c:pt idx="105">
                  <c:v>2.3641596520513786E-2</c:v>
                </c:pt>
                <c:pt idx="106">
                  <c:v>2.2645811332559718E-2</c:v>
                </c:pt>
                <c:pt idx="107">
                  <c:v>2.4241454066264323E-2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31-463F-9471-4940F957EFF0}"/>
            </c:ext>
          </c:extLst>
        </c:ser>
        <c:ser>
          <c:idx val="10"/>
          <c:order val="1"/>
          <c:tx>
            <c:strRef>
              <c:f>'C (errors) (2)'!$BE$1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(errors) (2)'!$BC$2:$BC$166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'C (errors) (2)'!$BF$2:$BF$166</c:f>
              <c:numCache>
                <c:formatCode>General</c:formatCode>
                <c:ptCount val="165"/>
                <c:pt idx="0">
                  <c:v>7.7532067917114728E-2</c:v>
                </c:pt>
                <c:pt idx="1">
                  <c:v>7.7537692559707841E-2</c:v>
                </c:pt>
                <c:pt idx="2">
                  <c:v>7.7506305711445816E-2</c:v>
                </c:pt>
                <c:pt idx="3">
                  <c:v>7.7438439306155918E-2</c:v>
                </c:pt>
                <c:pt idx="4">
                  <c:v>7.7334620343874061E-2</c:v>
                </c:pt>
                <c:pt idx="5">
                  <c:v>7.7195371673284663E-2</c:v>
                </c:pt>
                <c:pt idx="6">
                  <c:v>7.7021212435729944E-2</c:v>
                </c:pt>
                <c:pt idx="7">
                  <c:v>7.6812658171438702E-2</c:v>
                </c:pt>
                <c:pt idx="8">
                  <c:v>7.6570220596491337E-2</c:v>
                </c:pt>
                <c:pt idx="9">
                  <c:v>7.6294407066667874E-2</c:v>
                </c:pt>
                <c:pt idx="10">
                  <c:v>7.5985719751522726E-2</c:v>
                </c:pt>
                <c:pt idx="11">
                  <c:v>7.5644654548614937E-2</c:v>
                </c:pt>
                <c:pt idx="12">
                  <c:v>7.5271699773663645E-2</c:v>
                </c:pt>
                <c:pt idx="13">
                  <c:v>7.4867334667345534E-2</c:v>
                </c:pt>
                <c:pt idx="14">
                  <c:v>7.4432027763429942E-2</c:v>
                </c:pt>
                <c:pt idx="15">
                  <c:v>7.3966235165862065E-2</c:v>
                </c:pt>
                <c:pt idx="16">
                  <c:v>7.3470398784218488E-2</c:v>
                </c:pt>
                <c:pt idx="17">
                  <c:v>7.2944944577658086E-2</c:v>
                </c:pt>
                <c:pt idx="18">
                  <c:v>7.2390280857067016E-2</c:v>
                </c:pt>
                <c:pt idx="19">
                  <c:v>7.1806796693592925E-2</c:v>
                </c:pt>
                <c:pt idx="20">
                  <c:v>7.1194860479229058E-2</c:v>
                </c:pt>
                <c:pt idx="21">
                  <c:v>7.0554818681611509E-2</c:v>
                </c:pt>
                <c:pt idx="22">
                  <c:v>6.9886994830839766E-2</c:v>
                </c:pt>
                <c:pt idx="23">
                  <c:v>6.9191688771004817E-2</c:v>
                </c:pt>
                <c:pt idx="24">
                  <c:v>6.8469176203351217E-2</c:v>
                </c:pt>
                <c:pt idx="25">
                  <c:v>6.7719708541722462E-2</c:v>
                </c:pt>
                <c:pt idx="26">
                  <c:v>6.6943513094275209E-2</c:v>
                </c:pt>
                <c:pt idx="27">
                  <c:v>6.6140793578545382E-2</c:v>
                </c:pt>
                <c:pt idx="28">
                  <c:v>6.531173096993137E-2</c:v>
                </c:pt>
                <c:pt idx="29">
                  <c:v>6.4456484676668938E-2</c:v>
                </c:pt>
                <c:pt idx="30">
                  <c:v>6.3575194027545537E-2</c:v>
                </c:pt>
                <c:pt idx="31">
                  <c:v>6.2667980052050196E-2</c:v>
                </c:pt>
                <c:pt idx="32">
                  <c:v>6.1734947526524718E-2</c:v>
                </c:pt>
                <c:pt idx="33">
                  <c:v>6.0776187254255459E-2</c:v>
                </c:pt>
                <c:pt idx="34">
                  <c:v>5.9791778542451511E-2</c:v>
                </c:pt>
                <c:pt idx="35">
                  <c:v>5.8781791834772369E-2</c:v>
                </c:pt>
                <c:pt idx="36">
                  <c:v>5.77462914545811E-2</c:v>
                </c:pt>
                <c:pt idx="37">
                  <c:v>5.6685338411483717E-2</c:v>
                </c:pt>
                <c:pt idx="38">
                  <c:v>5.5598993222018694E-2</c:v>
                </c:pt>
                <c:pt idx="39">
                  <c:v>5.4487318694633524E-2</c:v>
                </c:pt>
                <c:pt idx="40">
                  <c:v>5.3350382629351017E-2</c:v>
                </c:pt>
                <c:pt idx="41">
                  <c:v>5.2188260383803781E-2</c:v>
                </c:pt>
                <c:pt idx="42">
                  <c:v>5.1001037259591486E-2</c:v>
                </c:pt>
                <c:pt idx="43">
                  <c:v>4.9788810666175749E-2</c:v>
                </c:pt>
                <c:pt idx="44">
                  <c:v>4.8551692023734029E-2</c:v>
                </c:pt>
                <c:pt idx="45">
                  <c:v>4.7289808371481633E-2</c:v>
                </c:pt>
                <c:pt idx="46">
                  <c:v>4.6003303653876088E-2</c:v>
                </c:pt>
                <c:pt idx="47">
                  <c:v>4.4692339663739075E-2</c:v>
                </c:pt>
                <c:pt idx="48">
                  <c:v>4.3357096628555497E-2</c:v>
                </c:pt>
                <c:pt idx="49">
                  <c:v>4.1997773433919042E-2</c:v>
                </c:pt>
                <c:pt idx="50">
                  <c:v>4.0614587486131663E-2</c:v>
                </c:pt>
                <c:pt idx="51">
                  <c:v>3.920777422418361E-2</c:v>
                </c:pt>
                <c:pt idx="52">
                  <c:v>3.7777586299569545E-2</c:v>
                </c:pt>
                <c:pt idx="53">
                  <c:v>3.6324292450459504E-2</c:v>
                </c:pt>
                <c:pt idx="54">
                  <c:v>3.4848176104453545E-2</c:v>
                </c:pt>
                <c:pt idx="55">
                  <c:v>3.3349533751339033E-2</c:v>
                </c:pt>
                <c:pt idx="56">
                  <c:v>3.1828673133738002E-2</c:v>
                </c:pt>
                <c:pt idx="57">
                  <c:v>3.0285911309129897E-2</c:v>
                </c:pt>
                <c:pt idx="58">
                  <c:v>2.8721572641282875E-2</c:v>
                </c:pt>
                <c:pt idx="59">
                  <c:v>2.7135986782495486E-2</c:v>
                </c:pt>
                <c:pt idx="60">
                  <c:v>2.5529486710106603E-2</c:v>
                </c:pt>
                <c:pt idx="61">
                  <c:v>2.3902406881386888E-2</c:v>
                </c:pt>
                <c:pt idx="62">
                  <c:v>2.2255081570107315E-2</c:v>
                </c:pt>
                <c:pt idx="63">
                  <c:v>2.0587843445759202E-2</c:v>
                </c:pt>
                <c:pt idx="64">
                  <c:v>1.8901022452583297E-2</c:v>
                </c:pt>
                <c:pt idx="65">
                  <c:v>1.7194945040293869E-2</c:v>
                </c:pt>
                <c:pt idx="66">
                  <c:v>1.5469933791756285E-2</c:v>
                </c:pt>
                <c:pt idx="67">
                  <c:v>1.3726307485021383E-2</c:v>
                </c:pt>
                <c:pt idx="68">
                  <c:v>1.1964381618232002E-2</c:v>
                </c:pt>
                <c:pt idx="69">
                  <c:v>1.0184469416217052E-2</c:v>
                </c:pt>
                <c:pt idx="70">
                  <c:v>8.386883327372148E-3</c:v>
                </c:pt>
                <c:pt idx="71">
                  <c:v>6.5719370090094389E-3</c:v>
                </c:pt>
                <c:pt idx="72">
                  <c:v>4.7399477891208628E-3</c:v>
                </c:pt>
                <c:pt idx="73">
                  <c:v>2.8912395828538237E-3</c:v>
                </c:pt>
                <c:pt idx="74">
                  <c:v>1.0261462333822952E-3</c:v>
                </c:pt>
                <c:pt idx="75">
                  <c:v>-8.5498476024709535E-4</c:v>
                </c:pt>
                <c:pt idx="76">
                  <c:v>-2.751788170831109E-3</c:v>
                </c:pt>
                <c:pt idx="77">
                  <c:v>-4.6638766714613162E-3</c:v>
                </c:pt>
                <c:pt idx="78">
                  <c:v>-6.5908362095817062E-3</c:v>
                </c:pt>
                <c:pt idx="79">
                  <c:v>-8.5322211678382706E-3</c:v>
                </c:pt>
                <c:pt idx="80">
                  <c:v>-1.048754934548546E-2</c:v>
                </c:pt>
                <c:pt idx="81">
                  <c:v>-1.2456296782663369E-2</c:v>
                </c:pt>
                <c:pt idx="82">
                  <c:v>-1.4437892434218962E-2</c:v>
                </c:pt>
                <c:pt idx="83">
                  <c:v>-1.6431712679896737E-2</c:v>
                </c:pt>
                <c:pt idx="84">
                  <c:v>-1.8437075633818783E-2</c:v>
                </c:pt>
                <c:pt idx="85">
                  <c:v>-2.0453235188569893E-2</c:v>
                </c:pt>
                <c:pt idx="86">
                  <c:v>-2.2479374698465799E-2</c:v>
                </c:pt>
                <c:pt idx="87">
                  <c:v>-2.4514600173508636E-2</c:v>
                </c:pt>
                <c:pt idx="88">
                  <c:v>-2.6557932821119692E-2</c:v>
                </c:pt>
                <c:pt idx="89">
                  <c:v>-2.8608300738166788E-2</c:v>
                </c:pt>
                <c:pt idx="90">
                  <c:v>-3.0664529522357563E-2</c:v>
                </c:pt>
                <c:pt idx="91">
                  <c:v>-3.2725331541024499E-2</c:v>
                </c:pt>
                <c:pt idx="92">
                  <c:v>-3.4789293567814274E-2</c:v>
                </c:pt>
                <c:pt idx="93">
                  <c:v>-3.6854862474542609E-2</c:v>
                </c:pt>
                <c:pt idx="94">
                  <c:v>-3.8920328646560746E-2</c:v>
                </c:pt>
                <c:pt idx="95">
                  <c:v>-4.0983806774439108E-2</c:v>
                </c:pt>
                <c:pt idx="96">
                  <c:v>-4.3043213660192078E-2</c:v>
                </c:pt>
                <c:pt idx="97">
                  <c:v>-4.5096242658285858E-2</c:v>
                </c:pt>
                <c:pt idx="98">
                  <c:v>-4.7140334343517568E-2</c:v>
                </c:pt>
                <c:pt idx="99">
                  <c:v>-4.9172642949893465E-2</c:v>
                </c:pt>
                <c:pt idx="100">
                  <c:v>-5.1189998044165734E-2</c:v>
                </c:pt>
                <c:pt idx="101">
                  <c:v>-5.3188860769097297E-2</c:v>
                </c:pt>
                <c:pt idx="102">
                  <c:v>-5.5165273797171975E-2</c:v>
                </c:pt>
                <c:pt idx="103">
                  <c:v>-5.7114803857715869E-2</c:v>
                </c:pt>
                <c:pt idx="104">
                  <c:v>-5.9032475325452291E-2</c:v>
                </c:pt>
                <c:pt idx="105">
                  <c:v>-6.0912692882871065E-2</c:v>
                </c:pt>
                <c:pt idx="106">
                  <c:v>-6.2749150709326726E-2</c:v>
                </c:pt>
                <c:pt idx="107">
                  <c:v>-6.4534725058682199E-2</c:v>
                </c:pt>
                <c:pt idx="108">
                  <c:v>-6.6261346572732929E-2</c:v>
                </c:pt>
                <c:pt idx="109">
                  <c:v>-6.7919848430526286E-2</c:v>
                </c:pt>
                <c:pt idx="110">
                  <c:v>-6.9499786759100679E-2</c:v>
                </c:pt>
                <c:pt idx="111">
                  <c:v>-7.0989231079154197E-2</c:v>
                </c:pt>
                <c:pt idx="112">
                  <c:v>-7.237452554339821E-2</c:v>
                </c:pt>
                <c:pt idx="113">
                  <c:v>-7.3640027107982606E-2</c:v>
                </c:pt>
                <c:pt idx="114">
                  <c:v>-7.476783538448363E-2</c:v>
                </c:pt>
                <c:pt idx="115">
                  <c:v>-7.5737541438538281E-2</c:v>
                </c:pt>
                <c:pt idx="116">
                  <c:v>-7.652603940277504E-2</c:v>
                </c:pt>
                <c:pt idx="117">
                  <c:v>-7.7107464528413938E-2</c:v>
                </c:pt>
                <c:pt idx="118">
                  <c:v>-7.7453341434358378E-2</c:v>
                </c:pt>
                <c:pt idx="119">
                  <c:v>-7.7533041477329298E-2</c:v>
                </c:pt>
                <c:pt idx="120">
                  <c:v>-7.7314650187248563E-2</c:v>
                </c:pt>
                <c:pt idx="121">
                  <c:v>-7.6766324468568001E-2</c:v>
                </c:pt>
                <c:pt idx="122">
                  <c:v>-7.5858165428852542E-2</c:v>
                </c:pt>
                <c:pt idx="123">
                  <c:v>-7.45645425425389E-2</c:v>
                </c:pt>
                <c:pt idx="124">
                  <c:v>-7.2866686204403328E-2</c:v>
                </c:pt>
                <c:pt idx="125">
                  <c:v>-7.0755242160349979E-2</c:v>
                </c:pt>
                <c:pt idx="126">
                  <c:v>-6.8232390720298394E-2</c:v>
                </c:pt>
                <c:pt idx="127">
                  <c:v>-6.5313118050188371E-2</c:v>
                </c:pt>
                <c:pt idx="128">
                  <c:v>-6.2025314522355275E-2</c:v>
                </c:pt>
                <c:pt idx="129">
                  <c:v>-5.8408562744591629E-2</c:v>
                </c:pt>
                <c:pt idx="130">
                  <c:v>-5.4511723358573572E-2</c:v>
                </c:pt>
                <c:pt idx="131">
                  <c:v>-5.0389660376816789E-2</c:v>
                </c:pt>
                <c:pt idx="132">
                  <c:v>-4.6099599632926945E-2</c:v>
                </c:pt>
                <c:pt idx="133">
                  <c:v>-4.1697642590797196E-2</c:v>
                </c:pt>
                <c:pt idx="134">
                  <c:v>-3.7235866395105684E-2</c:v>
                </c:pt>
                <c:pt idx="135">
                  <c:v>-3.2760271322220071E-2</c:v>
                </c:pt>
                <c:pt idx="136">
                  <c:v>-2.830964722048853E-2</c:v>
                </c:pt>
                <c:pt idx="137">
                  <c:v>-2.3915272129276483E-2</c:v>
                </c:pt>
                <c:pt idx="138">
                  <c:v>-1.9601257390654613E-2</c:v>
                </c:pt>
                <c:pt idx="139">
                  <c:v>-1.5385317821667497E-2</c:v>
                </c:pt>
                <c:pt idx="140">
                  <c:v>-1.1279759190055277E-2</c:v>
                </c:pt>
                <c:pt idx="141">
                  <c:v>-7.2925177608677404E-3</c:v>
                </c:pt>
                <c:pt idx="142">
                  <c:v>-3.4281389818565291E-3</c:v>
                </c:pt>
                <c:pt idx="143">
                  <c:v>3.1136885488053048E-4</c:v>
                </c:pt>
                <c:pt idx="144">
                  <c:v>3.925831764069557E-3</c:v>
                </c:pt>
                <c:pt idx="145">
                  <c:v>7.4163576485540084E-3</c:v>
                </c:pt>
                <c:pt idx="146">
                  <c:v>1.0784918698738785E-2</c:v>
                </c:pt>
                <c:pt idx="147">
                  <c:v>1.4034046122007083E-2</c:v>
                </c:pt>
                <c:pt idx="148">
                  <c:v>1.716661342546718E-2</c:v>
                </c:pt>
                <c:pt idx="149">
                  <c:v>2.0185686430687324E-2</c:v>
                </c:pt>
                <c:pt idx="150">
                  <c:v>2.3094421676584716E-2</c:v>
                </c:pt>
                <c:pt idx="151">
                  <c:v>2.5895998743376957E-2</c:v>
                </c:pt>
                <c:pt idx="152">
                  <c:v>2.8593575661475537E-2</c:v>
                </c:pt>
                <c:pt idx="153">
                  <c:v>3.1190259647060591E-2</c:v>
                </c:pt>
                <c:pt idx="154">
                  <c:v>3.3689087838351457E-2</c:v>
                </c:pt>
                <c:pt idx="155">
                  <c:v>3.6093014522933918E-2</c:v>
                </c:pt>
                <c:pt idx="156">
                  <c:v>3.8404902635367659E-2</c:v>
                </c:pt>
                <c:pt idx="157">
                  <c:v>4.0627518173454724E-2</c:v>
                </c:pt>
                <c:pt idx="158">
                  <c:v>4.276352673583473E-2</c:v>
                </c:pt>
                <c:pt idx="159">
                  <c:v>4.4815491714034525E-2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31-463F-9471-4940F957E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42992"/>
        <c:axId val="1"/>
      </c:scatterChart>
      <c:valAx>
        <c:axId val="6039429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359899457012314"/>
              <c:y val="0.92084543521769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137566137566134E-3"/>
              <c:y val="0.40105596299143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429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105875654432082"/>
          <c:y val="0.93139952492745792"/>
          <c:w val="0.64021247344081988"/>
          <c:h val="0.9841699734762705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-- O-C Diagram</a:t>
            </a:r>
          </a:p>
        </c:rich>
      </c:tx>
      <c:layout>
        <c:manualLayout>
          <c:xMode val="edge"/>
          <c:yMode val="edge"/>
          <c:x val="0.39066722659667541"/>
          <c:y val="3.06603773584905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83333441843E-2"/>
          <c:y val="0.10849069097634483"/>
          <c:w val="0.90800118229320614"/>
          <c:h val="0.754717850270224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(4)'!$E$20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(4)'!$D$21:$D$120</c:f>
              <c:numCache>
                <c:formatCode>General</c:formatCode>
                <c:ptCount val="100"/>
                <c:pt idx="0">
                  <c:v>-1.04095</c:v>
                </c:pt>
                <c:pt idx="1">
                  <c:v>-0.82040000000000002</c:v>
                </c:pt>
                <c:pt idx="2">
                  <c:v>-0.59899999999999998</c:v>
                </c:pt>
                <c:pt idx="3">
                  <c:v>-0.20030000000000001</c:v>
                </c:pt>
                <c:pt idx="4">
                  <c:v>0</c:v>
                </c:pt>
                <c:pt idx="5">
                  <c:v>8.9050000000000004E-2</c:v>
                </c:pt>
                <c:pt idx="6">
                  <c:v>0.4002</c:v>
                </c:pt>
                <c:pt idx="7">
                  <c:v>0.71745000000000003</c:v>
                </c:pt>
                <c:pt idx="8">
                  <c:v>0.81874999999999998</c:v>
                </c:pt>
                <c:pt idx="9">
                  <c:v>0.88575000000000004</c:v>
                </c:pt>
                <c:pt idx="10">
                  <c:v>0.91554999999999997</c:v>
                </c:pt>
                <c:pt idx="11">
                  <c:v>1.1147499999999999</c:v>
                </c:pt>
                <c:pt idx="12">
                  <c:v>1.2102999999999999</c:v>
                </c:pt>
                <c:pt idx="13">
                  <c:v>1.21035</c:v>
                </c:pt>
                <c:pt idx="14">
                  <c:v>1.2109000000000001</c:v>
                </c:pt>
                <c:pt idx="15">
                  <c:v>1.2136499999999999</c:v>
                </c:pt>
                <c:pt idx="16">
                  <c:v>1.2261</c:v>
                </c:pt>
                <c:pt idx="17">
                  <c:v>1.2311000000000001</c:v>
                </c:pt>
                <c:pt idx="18">
                  <c:v>1.4313</c:v>
                </c:pt>
                <c:pt idx="19">
                  <c:v>1.6050500000000001</c:v>
                </c:pt>
                <c:pt idx="20">
                  <c:v>1.613</c:v>
                </c:pt>
                <c:pt idx="21">
                  <c:v>1.6308</c:v>
                </c:pt>
                <c:pt idx="22">
                  <c:v>1.8181</c:v>
                </c:pt>
                <c:pt idx="23">
                  <c:v>1.84135</c:v>
                </c:pt>
                <c:pt idx="24">
                  <c:v>2.7250999999999999</c:v>
                </c:pt>
                <c:pt idx="25">
                  <c:v>2.7251500000000002</c:v>
                </c:pt>
                <c:pt idx="26">
                  <c:v>2.7259500000000001</c:v>
                </c:pt>
                <c:pt idx="27">
                  <c:v>2.726</c:v>
                </c:pt>
                <c:pt idx="28">
                  <c:v>3.7526000000000002</c:v>
                </c:pt>
                <c:pt idx="29">
                  <c:v>3.82335</c:v>
                </c:pt>
                <c:pt idx="30">
                  <c:v>3.8283</c:v>
                </c:pt>
                <c:pt idx="31">
                  <c:v>3.8283499999999999</c:v>
                </c:pt>
                <c:pt idx="32">
                  <c:v>3.8289</c:v>
                </c:pt>
                <c:pt idx="33">
                  <c:v>3.8429000000000002</c:v>
                </c:pt>
                <c:pt idx="34">
                  <c:v>3.8434499999999998</c:v>
                </c:pt>
                <c:pt idx="35">
                  <c:v>3.84735</c:v>
                </c:pt>
                <c:pt idx="36">
                  <c:v>3.8487</c:v>
                </c:pt>
                <c:pt idx="37">
                  <c:v>3.8549000000000002</c:v>
                </c:pt>
                <c:pt idx="38">
                  <c:v>3.9415</c:v>
                </c:pt>
                <c:pt idx="39">
                  <c:v>4.0396999999999998</c:v>
                </c:pt>
                <c:pt idx="40">
                  <c:v>4.04</c:v>
                </c:pt>
                <c:pt idx="41">
                  <c:v>4.04</c:v>
                </c:pt>
                <c:pt idx="42">
                  <c:v>4.0446499999999999</c:v>
                </c:pt>
                <c:pt idx="43">
                  <c:v>4.0446999999999997</c:v>
                </c:pt>
                <c:pt idx="44">
                  <c:v>4.04495</c:v>
                </c:pt>
                <c:pt idx="45">
                  <c:v>4.0449999999999999</c:v>
                </c:pt>
                <c:pt idx="46">
                  <c:v>4.0452500000000002</c:v>
                </c:pt>
                <c:pt idx="47">
                  <c:v>4.1437499999999998</c:v>
                </c:pt>
                <c:pt idx="48">
                  <c:v>4.1437499999999998</c:v>
                </c:pt>
                <c:pt idx="49">
                  <c:v>4.1440000000000001</c:v>
                </c:pt>
                <c:pt idx="50">
                  <c:v>4.14405</c:v>
                </c:pt>
                <c:pt idx="51">
                  <c:v>4.3327</c:v>
                </c:pt>
                <c:pt idx="52">
                  <c:v>4.3330000000000002</c:v>
                </c:pt>
                <c:pt idx="53">
                  <c:v>4.3332499999999996</c:v>
                </c:pt>
                <c:pt idx="54">
                  <c:v>4.3343499999999997</c:v>
                </c:pt>
                <c:pt idx="55">
                  <c:v>4.3351499999999996</c:v>
                </c:pt>
                <c:pt idx="56">
                  <c:v>4.3352000000000004</c:v>
                </c:pt>
                <c:pt idx="57">
                  <c:v>4.3354499999999998</c:v>
                </c:pt>
                <c:pt idx="58">
                  <c:v>4.3354999999999997</c:v>
                </c:pt>
                <c:pt idx="59">
                  <c:v>4.33575</c:v>
                </c:pt>
                <c:pt idx="60">
                  <c:v>4.3360000000000003</c:v>
                </c:pt>
                <c:pt idx="61">
                  <c:v>4.3362999999999996</c:v>
                </c:pt>
                <c:pt idx="62">
                  <c:v>4.3365999999999998</c:v>
                </c:pt>
                <c:pt idx="63">
                  <c:v>4.3471500000000001</c:v>
                </c:pt>
                <c:pt idx="64">
                  <c:v>4.3570500000000001</c:v>
                </c:pt>
                <c:pt idx="65">
                  <c:v>4.3573500000000003</c:v>
                </c:pt>
                <c:pt idx="66">
                  <c:v>4.4394999999999998</c:v>
                </c:pt>
                <c:pt idx="67">
                  <c:v>4.4523000000000001</c:v>
                </c:pt>
                <c:pt idx="68">
                  <c:v>4.4523000000000001</c:v>
                </c:pt>
                <c:pt idx="69">
                  <c:v>4.4554499999999999</c:v>
                </c:pt>
                <c:pt idx="70">
                  <c:v>4.4558499999999999</c:v>
                </c:pt>
                <c:pt idx="71">
                  <c:v>4.4558499999999999</c:v>
                </c:pt>
                <c:pt idx="72">
                  <c:v>4.4558499999999999</c:v>
                </c:pt>
                <c:pt idx="73">
                  <c:v>4.4568500000000002</c:v>
                </c:pt>
                <c:pt idx="74">
                  <c:v>4.4646999999999997</c:v>
                </c:pt>
                <c:pt idx="75">
                  <c:v>4.4646999999999997</c:v>
                </c:pt>
                <c:pt idx="76">
                  <c:v>4.4646999999999997</c:v>
                </c:pt>
                <c:pt idx="77">
                  <c:v>4.4697500000000003</c:v>
                </c:pt>
                <c:pt idx="78">
                  <c:v>4.5236499999999999</c:v>
                </c:pt>
                <c:pt idx="79">
                  <c:v>4.5422500000000001</c:v>
                </c:pt>
                <c:pt idx="80">
                  <c:v>4.5463500000000003</c:v>
                </c:pt>
                <c:pt idx="81">
                  <c:v>4.6283500000000002</c:v>
                </c:pt>
                <c:pt idx="82">
                  <c:v>4.8422000000000001</c:v>
                </c:pt>
                <c:pt idx="83">
                  <c:v>4.8566000000000003</c:v>
                </c:pt>
                <c:pt idx="84">
                  <c:v>4.8740500000000004</c:v>
                </c:pt>
                <c:pt idx="85">
                  <c:v>5.0461499999999999</c:v>
                </c:pt>
                <c:pt idx="86">
                  <c:v>5.0612500000000002</c:v>
                </c:pt>
                <c:pt idx="87">
                  <c:v>5.0612500000000002</c:v>
                </c:pt>
                <c:pt idx="88">
                  <c:v>5.0612500000000002</c:v>
                </c:pt>
                <c:pt idx="89">
                  <c:v>5.0612500000000002</c:v>
                </c:pt>
                <c:pt idx="90">
                  <c:v>5.0612500000000002</c:v>
                </c:pt>
                <c:pt idx="91">
                  <c:v>5.0612500000000002</c:v>
                </c:pt>
                <c:pt idx="92">
                  <c:v>5.0612500000000002</c:v>
                </c:pt>
                <c:pt idx="93">
                  <c:v>5.0612500000000002</c:v>
                </c:pt>
                <c:pt idx="94">
                  <c:v>5.0623500000000003</c:v>
                </c:pt>
                <c:pt idx="95">
                  <c:v>5.069</c:v>
                </c:pt>
                <c:pt idx="96">
                  <c:v>5.0721499999999997</c:v>
                </c:pt>
                <c:pt idx="97">
                  <c:v>5.1667500000000004</c:v>
                </c:pt>
                <c:pt idx="98">
                  <c:v>5.3586499999999999</c:v>
                </c:pt>
                <c:pt idx="99">
                  <c:v>5.3705499999999997</c:v>
                </c:pt>
              </c:numCache>
            </c:numRef>
          </c:xVal>
          <c:yVal>
            <c:numRef>
              <c:f>'Q_fit (4)'!$E$21:$E$120</c:f>
              <c:numCache>
                <c:formatCode>General</c:formatCode>
                <c:ptCount val="100"/>
                <c:pt idx="0">
                  <c:v>-3.9475919244275334E-2</c:v>
                </c:pt>
                <c:pt idx="1">
                  <c:v>-4.7014397772245725E-2</c:v>
                </c:pt>
                <c:pt idx="2">
                  <c:v>-4.9744076079780097E-2</c:v>
                </c:pt>
                <c:pt idx="3">
                  <c:v>-8.7875278718066177E-2</c:v>
                </c:pt>
                <c:pt idx="4">
                  <c:v>-7.7451317839823577E-2</c:v>
                </c:pt>
                <c:pt idx="5">
                  <c:v>-7.0353931837529582E-2</c:v>
                </c:pt>
                <c:pt idx="6">
                  <c:v>-9.0529355462351885E-2</c:v>
                </c:pt>
                <c:pt idx="7">
                  <c:v>-6.6405410053173075E-2</c:v>
                </c:pt>
                <c:pt idx="8">
                  <c:v>-9.2301778304649168E-2</c:v>
                </c:pt>
                <c:pt idx="9">
                  <c:v>-7.3438560190703328E-2</c:v>
                </c:pt>
                <c:pt idx="10">
                  <c:v>-7.1382246872370991E-2</c:v>
                </c:pt>
                <c:pt idx="11">
                  <c:v>-5.4784136593348062E-2</c:v>
                </c:pt>
                <c:pt idx="12">
                  <c:v>-6.8510564684698072E-2</c:v>
                </c:pt>
                <c:pt idx="13">
                  <c:v>-5.7329446096983094E-2</c:v>
                </c:pt>
                <c:pt idx="14">
                  <c:v>-5.773714009470618E-2</c:v>
                </c:pt>
                <c:pt idx="15">
                  <c:v>-5.5775566483096124E-2</c:v>
                </c:pt>
                <c:pt idx="16">
                  <c:v>-5.9275897619642998E-2</c:v>
                </c:pt>
                <c:pt idx="17">
                  <c:v>-5.8163162356762936E-2</c:v>
                </c:pt>
                <c:pt idx="18">
                  <c:v>-5.2333821646218644E-2</c:v>
                </c:pt>
                <c:pt idx="19">
                  <c:v>-5.8442044567129724E-2</c:v>
                </c:pt>
                <c:pt idx="20">
                  <c:v>-5.3214429986933168E-2</c:v>
                </c:pt>
                <c:pt idx="21">
                  <c:v>-5.4067486244275445E-2</c:v>
                </c:pt>
                <c:pt idx="22">
                  <c:v>-3.2100488297740183E-2</c:v>
                </c:pt>
                <c:pt idx="23">
                  <c:v>-3.7747226436728919E-2</c:v>
                </c:pt>
                <c:pt idx="24">
                  <c:v>1.263890291934025E-2</c:v>
                </c:pt>
                <c:pt idx="25">
                  <c:v>1.2420606223375201E-2</c:v>
                </c:pt>
                <c:pt idx="26">
                  <c:v>1.1927859978056371E-2</c:v>
                </c:pt>
                <c:pt idx="27">
                  <c:v>1.3709563395860859E-2</c:v>
                </c:pt>
                <c:pt idx="28">
                  <c:v>0.11086467671402916</c:v>
                </c:pt>
                <c:pt idx="29">
                  <c:v>0.11815450154347944</c:v>
                </c:pt>
                <c:pt idx="30">
                  <c:v>0.11740629643283118</c:v>
                </c:pt>
                <c:pt idx="31">
                  <c:v>0.11778660585501279</c:v>
                </c:pt>
                <c:pt idx="32">
                  <c:v>0.1181699939236745</c:v>
                </c:pt>
                <c:pt idx="33">
                  <c:v>0.11904650381685145</c:v>
                </c:pt>
                <c:pt idx="34">
                  <c:v>0.112929122302224</c:v>
                </c:pt>
                <c:pt idx="35">
                  <c:v>0.11898683663737877</c:v>
                </c:pt>
                <c:pt idx="36">
                  <c:v>0.12065261845985209</c:v>
                </c:pt>
                <c:pt idx="37">
                  <c:v>0.12039683788182928</c:v>
                </c:pt>
                <c:pt idx="38">
                  <c:v>0.13716277345633415</c:v>
                </c:pt>
                <c:pt idx="39">
                  <c:v>0.14595720221891362</c:v>
                </c:pt>
                <c:pt idx="40">
                  <c:v>0.14553142404180039</c:v>
                </c:pt>
                <c:pt idx="41">
                  <c:v>0.14563142403927418</c:v>
                </c:pt>
                <c:pt idx="42">
                  <c:v>0.14488019603512342</c:v>
                </c:pt>
                <c:pt idx="43">
                  <c:v>0.14125919803227727</c:v>
                </c:pt>
                <c:pt idx="44">
                  <c:v>0.14215420260938044</c:v>
                </c:pt>
                <c:pt idx="45">
                  <c:v>0.14223320243374504</c:v>
                </c:pt>
                <c:pt idx="46">
                  <c:v>0.14242819609144577</c:v>
                </c:pt>
                <c:pt idx="47">
                  <c:v>0.15292319899270304</c:v>
                </c:pt>
                <c:pt idx="48">
                  <c:v>0.15862319899422808</c:v>
                </c:pt>
                <c:pt idx="49">
                  <c:v>0.15171442297743012</c:v>
                </c:pt>
                <c:pt idx="50">
                  <c:v>0.15429266659361324</c:v>
                </c:pt>
                <c:pt idx="51">
                  <c:v>0.18192188407656404</c:v>
                </c:pt>
                <c:pt idx="52">
                  <c:v>0.18038267104555283</c:v>
                </c:pt>
                <c:pt idx="53">
                  <c:v>0.17946665068169532</c:v>
                </c:pt>
                <c:pt idx="54">
                  <c:v>0.17935605850760444</c:v>
                </c:pt>
                <c:pt idx="55">
                  <c:v>0.18028461388729708</c:v>
                </c:pt>
                <c:pt idx="56">
                  <c:v>0.18166139567482259</c:v>
                </c:pt>
                <c:pt idx="57">
                  <c:v>0.18024529942558462</c:v>
                </c:pt>
                <c:pt idx="58">
                  <c:v>0.17992207914714431</c:v>
                </c:pt>
                <c:pt idx="59">
                  <c:v>0.17990597257558055</c:v>
                </c:pt>
                <c:pt idx="60">
                  <c:v>0.18478985739836185</c:v>
                </c:pt>
                <c:pt idx="61">
                  <c:v>0.18255050785862914</c:v>
                </c:pt>
                <c:pt idx="62">
                  <c:v>0.1838111459419606</c:v>
                </c:pt>
                <c:pt idx="63">
                  <c:v>0.18340244301646685</c:v>
                </c:pt>
                <c:pt idx="64">
                  <c:v>0.18298255198245861</c:v>
                </c:pt>
                <c:pt idx="65">
                  <c:v>0.18244235239649867</c:v>
                </c:pt>
                <c:pt idx="66">
                  <c:v>0.19433419489464179</c:v>
                </c:pt>
                <c:pt idx="67">
                  <c:v>0.19551905929961855</c:v>
                </c:pt>
                <c:pt idx="68">
                  <c:v>0.1960190593015394</c:v>
                </c:pt>
                <c:pt idx="69">
                  <c:v>0.19541162801517542</c:v>
                </c:pt>
                <c:pt idx="70">
                  <c:v>0.1937201379561761</c:v>
                </c:pt>
                <c:pt idx="71">
                  <c:v>0.19442013796032048</c:v>
                </c:pt>
                <c:pt idx="72">
                  <c:v>0.19562013795910976</c:v>
                </c:pt>
                <c:pt idx="73">
                  <c:v>0.19541168510810711</c:v>
                </c:pt>
                <c:pt idx="74">
                  <c:v>0.19047943550458951</c:v>
                </c:pt>
                <c:pt idx="75">
                  <c:v>0.19527943549974663</c:v>
                </c:pt>
                <c:pt idx="76">
                  <c:v>0.19697943550045677</c:v>
                </c:pt>
                <c:pt idx="77">
                  <c:v>0.19755624491386126</c:v>
                </c:pt>
                <c:pt idx="78">
                  <c:v>0.20455453377759858</c:v>
                </c:pt>
                <c:pt idx="79">
                  <c:v>0.2032296406018832</c:v>
                </c:pt>
                <c:pt idx="80">
                  <c:v>0.1995371316487724</c:v>
                </c:pt>
                <c:pt idx="81">
                  <c:v>0.21699283777518261</c:v>
                </c:pt>
                <c:pt idx="82">
                  <c:v>0.24870797712192017</c:v>
                </c:pt>
                <c:pt idx="83">
                  <c:v>0.24922828202285838</c:v>
                </c:pt>
                <c:pt idx="84">
                  <c:v>0.25175368336412035</c:v>
                </c:pt>
                <c:pt idx="85">
                  <c:v>0.27747451403085188</c:v>
                </c:pt>
                <c:pt idx="86">
                  <c:v>0.27704955850133423</c:v>
                </c:pt>
                <c:pt idx="87">
                  <c:v>0.27744955849850533</c:v>
                </c:pt>
                <c:pt idx="88">
                  <c:v>0.27854955849982083</c:v>
                </c:pt>
                <c:pt idx="89">
                  <c:v>0.28142955849982548</c:v>
                </c:pt>
                <c:pt idx="90">
                  <c:v>0.28162955850204902</c:v>
                </c:pt>
                <c:pt idx="91">
                  <c:v>0.28182955850427255</c:v>
                </c:pt>
                <c:pt idx="92">
                  <c:v>0.28232955849891744</c:v>
                </c:pt>
                <c:pt idx="93">
                  <c:v>0.28242955850366719</c:v>
                </c:pt>
                <c:pt idx="94">
                  <c:v>0.29959478308662196</c:v>
                </c:pt>
                <c:pt idx="95">
                  <c:v>0.29496266126037107</c:v>
                </c:pt>
                <c:pt idx="96">
                  <c:v>0.28133216041912312</c:v>
                </c:pt>
                <c:pt idx="97">
                  <c:v>0.29762392442683916</c:v>
                </c:pt>
                <c:pt idx="98">
                  <c:v>0.32445829573198742</c:v>
                </c:pt>
                <c:pt idx="99">
                  <c:v>0.32739800352418591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B0-499B-9DEA-A604910DB982}"/>
            </c:ext>
          </c:extLst>
        </c:ser>
        <c:ser>
          <c:idx val="1"/>
          <c:order val="1"/>
          <c:tx>
            <c:strRef>
              <c:f>'Q_fit (4)'!$V$1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(4)'!$U$2:$U$120</c:f>
              <c:numCache>
                <c:formatCode>General</c:formatCode>
                <c:ptCount val="119"/>
                <c:pt idx="0">
                  <c:v>-2</c:v>
                </c:pt>
                <c:pt idx="1">
                  <c:v>-1.8</c:v>
                </c:pt>
                <c:pt idx="2">
                  <c:v>-1.6</c:v>
                </c:pt>
                <c:pt idx="3">
                  <c:v>-1.4</c:v>
                </c:pt>
                <c:pt idx="4">
                  <c:v>-1.2</c:v>
                </c:pt>
                <c:pt idx="5">
                  <c:v>-1</c:v>
                </c:pt>
                <c:pt idx="6">
                  <c:v>-0.8</c:v>
                </c:pt>
                <c:pt idx="7">
                  <c:v>-0.6</c:v>
                </c:pt>
                <c:pt idx="8">
                  <c:v>-0.4</c:v>
                </c:pt>
                <c:pt idx="9">
                  <c:v>-0.2</c:v>
                </c:pt>
                <c:pt idx="10">
                  <c:v>0</c:v>
                </c:pt>
                <c:pt idx="11">
                  <c:v>0.2</c:v>
                </c:pt>
                <c:pt idx="12">
                  <c:v>0.4</c:v>
                </c:pt>
                <c:pt idx="13">
                  <c:v>0.6</c:v>
                </c:pt>
                <c:pt idx="14">
                  <c:v>0.8</c:v>
                </c:pt>
                <c:pt idx="15">
                  <c:v>1</c:v>
                </c:pt>
                <c:pt idx="16">
                  <c:v>1.2</c:v>
                </c:pt>
                <c:pt idx="17">
                  <c:v>1.4</c:v>
                </c:pt>
                <c:pt idx="18">
                  <c:v>1.6</c:v>
                </c:pt>
                <c:pt idx="19">
                  <c:v>1.8</c:v>
                </c:pt>
                <c:pt idx="20">
                  <c:v>2</c:v>
                </c:pt>
                <c:pt idx="21">
                  <c:v>2.2000000000000002</c:v>
                </c:pt>
                <c:pt idx="22">
                  <c:v>2.4</c:v>
                </c:pt>
                <c:pt idx="23">
                  <c:v>2.6</c:v>
                </c:pt>
                <c:pt idx="24">
                  <c:v>2.8</c:v>
                </c:pt>
                <c:pt idx="25">
                  <c:v>3</c:v>
                </c:pt>
                <c:pt idx="26">
                  <c:v>3.2</c:v>
                </c:pt>
                <c:pt idx="27">
                  <c:v>3.4</c:v>
                </c:pt>
                <c:pt idx="28">
                  <c:v>3.6</c:v>
                </c:pt>
                <c:pt idx="29">
                  <c:v>3.8</c:v>
                </c:pt>
                <c:pt idx="30">
                  <c:v>4</c:v>
                </c:pt>
                <c:pt idx="31">
                  <c:v>4.2</c:v>
                </c:pt>
                <c:pt idx="32">
                  <c:v>4.4000000000000004</c:v>
                </c:pt>
                <c:pt idx="33">
                  <c:v>4.5999999999999996</c:v>
                </c:pt>
                <c:pt idx="34">
                  <c:v>4.8</c:v>
                </c:pt>
                <c:pt idx="35">
                  <c:v>5</c:v>
                </c:pt>
                <c:pt idx="36">
                  <c:v>5.2</c:v>
                </c:pt>
                <c:pt idx="37">
                  <c:v>5.4</c:v>
                </c:pt>
                <c:pt idx="38">
                  <c:v>5.6</c:v>
                </c:pt>
              </c:numCache>
            </c:numRef>
          </c:xVal>
          <c:yVal>
            <c:numRef>
              <c:f>'Q_fit (4)'!$V$2:$V$120</c:f>
              <c:numCache>
                <c:formatCode>General</c:formatCode>
                <c:ptCount val="119"/>
                <c:pt idx="0">
                  <c:v>1.6361413935078617E-2</c:v>
                </c:pt>
                <c:pt idx="1">
                  <c:v>1.5798278498038998E-3</c:v>
                </c:pt>
                <c:pt idx="2">
                  <c:v>-1.1902009208542196E-2</c:v>
                </c:pt>
                <c:pt idx="3">
                  <c:v>-2.4084097239959655E-2</c:v>
                </c:pt>
                <c:pt idx="4">
                  <c:v>-3.4966436244448479E-2</c:v>
                </c:pt>
                <c:pt idx="5">
                  <c:v>-4.4549026222008667E-2</c:v>
                </c:pt>
                <c:pt idx="6">
                  <c:v>-5.2831867172640212E-2</c:v>
                </c:pt>
                <c:pt idx="7">
                  <c:v>-5.9814959096343143E-2</c:v>
                </c:pt>
                <c:pt idx="8">
                  <c:v>-6.5498301993117417E-2</c:v>
                </c:pt>
                <c:pt idx="9">
                  <c:v>-6.9881895862963075E-2</c:v>
                </c:pt>
                <c:pt idx="10">
                  <c:v>-7.2965740705880092E-2</c:v>
                </c:pt>
                <c:pt idx="11">
                  <c:v>-7.4749836521868465E-2</c:v>
                </c:pt>
                <c:pt idx="12">
                  <c:v>-7.5234183310928224E-2</c:v>
                </c:pt>
                <c:pt idx="13">
                  <c:v>-7.441878107305934E-2</c:v>
                </c:pt>
                <c:pt idx="14">
                  <c:v>-7.2303629808261827E-2</c:v>
                </c:pt>
                <c:pt idx="15">
                  <c:v>-6.8888729516535671E-2</c:v>
                </c:pt>
                <c:pt idx="16">
                  <c:v>-6.4174080197880873E-2</c:v>
                </c:pt>
                <c:pt idx="17">
                  <c:v>-5.8159681852297467E-2</c:v>
                </c:pt>
                <c:pt idx="18">
                  <c:v>-5.0845534479785397E-2</c:v>
                </c:pt>
                <c:pt idx="19">
                  <c:v>-4.2231638080344719E-2</c:v>
                </c:pt>
                <c:pt idx="20">
                  <c:v>-3.2317992653975391E-2</c:v>
                </c:pt>
                <c:pt idx="21">
                  <c:v>-2.1104598200677435E-2</c:v>
                </c:pt>
                <c:pt idx="22">
                  <c:v>-8.5914547204508501E-3</c:v>
                </c:pt>
                <c:pt idx="23">
                  <c:v>5.2214377867043915E-3</c:v>
                </c:pt>
                <c:pt idx="24">
                  <c:v>2.0334079320788234E-2</c:v>
                </c:pt>
                <c:pt idx="25">
                  <c:v>3.6746469881800733E-2</c:v>
                </c:pt>
                <c:pt idx="26">
                  <c:v>5.4458609469741875E-2</c:v>
                </c:pt>
                <c:pt idx="27">
                  <c:v>7.3470498084611591E-2</c:v>
                </c:pt>
                <c:pt idx="28">
                  <c:v>9.3782135726410032E-2</c:v>
                </c:pt>
                <c:pt idx="29">
                  <c:v>0.11539352239513706</c:v>
                </c:pt>
                <c:pt idx="30">
                  <c:v>0.13830465809079273</c:v>
                </c:pt>
                <c:pt idx="31">
                  <c:v>0.16251554281337702</c:v>
                </c:pt>
                <c:pt idx="32">
                  <c:v>0.18802617656288997</c:v>
                </c:pt>
                <c:pt idx="33">
                  <c:v>0.21483655933933146</c:v>
                </c:pt>
                <c:pt idx="34">
                  <c:v>0.2429466911427017</c:v>
                </c:pt>
                <c:pt idx="35">
                  <c:v>0.27235657197300056</c:v>
                </c:pt>
                <c:pt idx="36">
                  <c:v>0.30306620183022803</c:v>
                </c:pt>
                <c:pt idx="37">
                  <c:v>0.3350755807143842</c:v>
                </c:pt>
                <c:pt idx="38">
                  <c:v>0.36838470862546879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B0-499B-9DEA-A604910DB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452712"/>
        <c:axId val="1"/>
      </c:scatterChart>
      <c:valAx>
        <c:axId val="635452712"/>
        <c:scaling>
          <c:orientation val="minMax"/>
          <c:min val="-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545271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480005599300087"/>
          <c:y val="0.9316047640271381"/>
          <c:w val="0.58533403324584421"/>
          <c:h val="0.9787745753478928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9240565393460836"/>
          <c:y val="3.6789297658862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301561815399E-2"/>
          <c:y val="0.15719063545150502"/>
          <c:w val="0.86919950608669849"/>
          <c:h val="0.632107023411371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(4)'!$H$20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(4)'!$F$21:$F$983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44647</c:v>
                </c:pt>
                <c:pt idx="73">
                  <c:v>44647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44647</c:v>
                </c:pt>
                <c:pt idx="78">
                  <c:v>44647</c:v>
                </c:pt>
                <c:pt idx="79">
                  <c:v>44647</c:v>
                </c:pt>
                <c:pt idx="80">
                  <c:v>44647</c:v>
                </c:pt>
                <c:pt idx="81">
                  <c:v>44647</c:v>
                </c:pt>
                <c:pt idx="82">
                  <c:v>44647</c:v>
                </c:pt>
                <c:pt idx="83">
                  <c:v>44647</c:v>
                </c:pt>
                <c:pt idx="84">
                  <c:v>44697.5</c:v>
                </c:pt>
                <c:pt idx="85">
                  <c:v>45236.5</c:v>
                </c:pt>
                <c:pt idx="86">
                  <c:v>45422.5</c:v>
                </c:pt>
                <c:pt idx="87">
                  <c:v>45463.5</c:v>
                </c:pt>
                <c:pt idx="88">
                  <c:v>46283.5</c:v>
                </c:pt>
                <c:pt idx="89">
                  <c:v>48422</c:v>
                </c:pt>
                <c:pt idx="90">
                  <c:v>48566</c:v>
                </c:pt>
                <c:pt idx="91">
                  <c:v>48740.5</c:v>
                </c:pt>
              </c:numCache>
            </c:numRef>
          </c:xVal>
          <c:yVal>
            <c:numRef>
              <c:f>'B (4)'!$H$21:$H$983</c:f>
              <c:numCache>
                <c:formatCode>General</c:formatCode>
                <c:ptCount val="963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9">
                  <c:v>-3.6528999997244682E-2</c:v>
                </c:pt>
                <c:pt idx="10">
                  <c:v>-3.5406600007263478E-2</c:v>
                </c:pt>
                <c:pt idx="11">
                  <c:v>-2.5277000000642147E-2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7D-45AB-9400-B242E44E98BC}"/>
            </c:ext>
          </c:extLst>
        </c:ser>
        <c:ser>
          <c:idx val="1"/>
          <c:order val="1"/>
          <c:tx>
            <c:strRef>
              <c:f>'B (4)'!$I$20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1.1999999999999999E-3</c:v>
                  </c:pt>
                  <c:pt idx="69">
                    <c:v>0</c:v>
                  </c:pt>
                  <c:pt idx="70">
                    <c:v>2.0000000000000001E-4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4.0000000000000002E-4</c:v>
                  </c:pt>
                  <c:pt idx="88">
                    <c:v>2.9999999999999997E-4</c:v>
                  </c:pt>
                  <c:pt idx="89">
                    <c:v>4.0000000000000002E-4</c:v>
                  </c:pt>
                  <c:pt idx="90">
                    <c:v>2.9999999999999997E-4</c:v>
                  </c:pt>
                  <c:pt idx="91">
                    <c:v>1E-4</c:v>
                  </c:pt>
                </c:numCache>
              </c:numRef>
            </c:plus>
            <c:minus>
              <c:numRef>
                <c:f>'B (4)'!$D$21:$D$983</c:f>
                <c:numCache>
                  <c:formatCode>General</c:formatCode>
                  <c:ptCount val="9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1.1999999999999999E-3</c:v>
                  </c:pt>
                  <c:pt idx="69">
                    <c:v>0</c:v>
                  </c:pt>
                  <c:pt idx="70">
                    <c:v>2.0000000000000001E-4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4.0000000000000002E-4</c:v>
                  </c:pt>
                  <c:pt idx="88">
                    <c:v>2.9999999999999997E-4</c:v>
                  </c:pt>
                  <c:pt idx="89">
                    <c:v>4.0000000000000002E-4</c:v>
                  </c:pt>
                  <c:pt idx="90">
                    <c:v>2.9999999999999997E-4</c:v>
                  </c:pt>
                  <c:pt idx="9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44647</c:v>
                </c:pt>
                <c:pt idx="73">
                  <c:v>44647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44647</c:v>
                </c:pt>
                <c:pt idx="78">
                  <c:v>44647</c:v>
                </c:pt>
                <c:pt idx="79">
                  <c:v>44647</c:v>
                </c:pt>
                <c:pt idx="80">
                  <c:v>44647</c:v>
                </c:pt>
                <c:pt idx="81">
                  <c:v>44647</c:v>
                </c:pt>
                <c:pt idx="82">
                  <c:v>44647</c:v>
                </c:pt>
                <c:pt idx="83">
                  <c:v>44647</c:v>
                </c:pt>
                <c:pt idx="84">
                  <c:v>44697.5</c:v>
                </c:pt>
                <c:pt idx="85">
                  <c:v>45236.5</c:v>
                </c:pt>
                <c:pt idx="86">
                  <c:v>45422.5</c:v>
                </c:pt>
                <c:pt idx="87">
                  <c:v>45463.5</c:v>
                </c:pt>
                <c:pt idx="88">
                  <c:v>46283.5</c:v>
                </c:pt>
                <c:pt idx="89">
                  <c:v>48422</c:v>
                </c:pt>
                <c:pt idx="90">
                  <c:v>48566</c:v>
                </c:pt>
                <c:pt idx="91">
                  <c:v>48740.5</c:v>
                </c:pt>
              </c:numCache>
            </c:numRef>
          </c:xVal>
          <c:yVal>
            <c:numRef>
              <c:f>'B (4)'!$I$21:$I$983</c:f>
              <c:numCache>
                <c:formatCode>General</c:formatCode>
                <c:ptCount val="963"/>
                <c:pt idx="63">
                  <c:v>0.11157419999653939</c:v>
                </c:pt>
                <c:pt idx="68">
                  <c:v>0.1301545999958762</c:v>
                </c:pt>
                <c:pt idx="89">
                  <c:v>0.21321360000729328</c:v>
                </c:pt>
                <c:pt idx="91">
                  <c:v>0.21879139999509789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7D-45AB-9400-B242E44E98BC}"/>
            </c:ext>
          </c:extLst>
        </c:ser>
        <c:ser>
          <c:idx val="3"/>
          <c:order val="2"/>
          <c:tx>
            <c:strRef>
              <c:f>'B (4)'!$J$20</c:f>
              <c:strCache>
                <c:ptCount val="1"/>
                <c:pt idx="0">
                  <c:v>Qian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'B (4)'!$D$21:$D$43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44647</c:v>
                </c:pt>
                <c:pt idx="73">
                  <c:v>44647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44647</c:v>
                </c:pt>
                <c:pt idx="78">
                  <c:v>44647</c:v>
                </c:pt>
                <c:pt idx="79">
                  <c:v>44647</c:v>
                </c:pt>
                <c:pt idx="80">
                  <c:v>44647</c:v>
                </c:pt>
                <c:pt idx="81">
                  <c:v>44647</c:v>
                </c:pt>
                <c:pt idx="82">
                  <c:v>44647</c:v>
                </c:pt>
                <c:pt idx="83">
                  <c:v>44647</c:v>
                </c:pt>
                <c:pt idx="84">
                  <c:v>44697.5</c:v>
                </c:pt>
                <c:pt idx="85">
                  <c:v>45236.5</c:v>
                </c:pt>
                <c:pt idx="86">
                  <c:v>45422.5</c:v>
                </c:pt>
                <c:pt idx="87">
                  <c:v>45463.5</c:v>
                </c:pt>
                <c:pt idx="88">
                  <c:v>46283.5</c:v>
                </c:pt>
                <c:pt idx="89">
                  <c:v>48422</c:v>
                </c:pt>
                <c:pt idx="90">
                  <c:v>48566</c:v>
                </c:pt>
                <c:pt idx="91">
                  <c:v>48740.5</c:v>
                </c:pt>
              </c:numCache>
            </c:numRef>
          </c:xVal>
          <c:yVal>
            <c:numRef>
              <c:f>'B (4)'!$J$21:$J$983</c:f>
              <c:numCache>
                <c:formatCode>General</c:formatCode>
                <c:ptCount val="963"/>
                <c:pt idx="71">
                  <c:v>0.13234360000205925</c:v>
                </c:pt>
                <c:pt idx="72">
                  <c:v>0.13234360000205925</c:v>
                </c:pt>
                <c:pt idx="73">
                  <c:v>0.13234360000205925</c:v>
                </c:pt>
                <c:pt idx="74">
                  <c:v>0.13234360000205925</c:v>
                </c:pt>
                <c:pt idx="75">
                  <c:v>0.13234360000205925</c:v>
                </c:pt>
                <c:pt idx="76">
                  <c:v>0.13234360000205925</c:v>
                </c:pt>
                <c:pt idx="77">
                  <c:v>0.13234360000205925</c:v>
                </c:pt>
                <c:pt idx="78">
                  <c:v>0.13234360000205925</c:v>
                </c:pt>
                <c:pt idx="79">
                  <c:v>0.13234360000205925</c:v>
                </c:pt>
                <c:pt idx="80">
                  <c:v>0.13234360000205925</c:v>
                </c:pt>
                <c:pt idx="81">
                  <c:v>0.13234360000205925</c:v>
                </c:pt>
                <c:pt idx="82">
                  <c:v>0.13234360000205925</c:v>
                </c:pt>
                <c:pt idx="83">
                  <c:v>0.13234360000205925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7D-45AB-9400-B242E44E98BC}"/>
            </c:ext>
          </c:extLst>
        </c:ser>
        <c:ser>
          <c:idx val="4"/>
          <c:order val="3"/>
          <c:tx>
            <c:strRef>
              <c:f>'B (4)'!$K$20</c:f>
              <c:strCache>
                <c:ptCount val="1"/>
                <c:pt idx="0">
                  <c:v>Zhang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(4)'!$D$21:$D$83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44647</c:v>
                </c:pt>
                <c:pt idx="73">
                  <c:v>44647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44647</c:v>
                </c:pt>
                <c:pt idx="78">
                  <c:v>44647</c:v>
                </c:pt>
                <c:pt idx="79">
                  <c:v>44647</c:v>
                </c:pt>
                <c:pt idx="80">
                  <c:v>44647</c:v>
                </c:pt>
                <c:pt idx="81">
                  <c:v>44647</c:v>
                </c:pt>
                <c:pt idx="82">
                  <c:v>44647</c:v>
                </c:pt>
                <c:pt idx="83">
                  <c:v>44647</c:v>
                </c:pt>
                <c:pt idx="84">
                  <c:v>44697.5</c:v>
                </c:pt>
                <c:pt idx="85">
                  <c:v>45236.5</c:v>
                </c:pt>
                <c:pt idx="86">
                  <c:v>45422.5</c:v>
                </c:pt>
                <c:pt idx="87">
                  <c:v>45463.5</c:v>
                </c:pt>
                <c:pt idx="88">
                  <c:v>46283.5</c:v>
                </c:pt>
                <c:pt idx="89">
                  <c:v>48422</c:v>
                </c:pt>
                <c:pt idx="90">
                  <c:v>48566</c:v>
                </c:pt>
                <c:pt idx="91">
                  <c:v>48740.5</c:v>
                </c:pt>
              </c:numCache>
            </c:numRef>
          </c:xVal>
          <c:yVal>
            <c:numRef>
              <c:f>'B (4)'!$K$21:$K$983</c:f>
              <c:numCache>
                <c:formatCode>General</c:formatCode>
                <c:ptCount val="963"/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7D-45AB-9400-B242E44E98BC}"/>
            </c:ext>
          </c:extLst>
        </c:ser>
        <c:ser>
          <c:idx val="2"/>
          <c:order val="4"/>
          <c:tx>
            <c:strRef>
              <c:f>'B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(4)'!$D$21:$D$83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44647</c:v>
                </c:pt>
                <c:pt idx="73">
                  <c:v>44647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44647</c:v>
                </c:pt>
                <c:pt idx="78">
                  <c:v>44647</c:v>
                </c:pt>
                <c:pt idx="79">
                  <c:v>44647</c:v>
                </c:pt>
                <c:pt idx="80">
                  <c:v>44647</c:v>
                </c:pt>
                <c:pt idx="81">
                  <c:v>44647</c:v>
                </c:pt>
                <c:pt idx="82">
                  <c:v>44647</c:v>
                </c:pt>
                <c:pt idx="83">
                  <c:v>44647</c:v>
                </c:pt>
                <c:pt idx="84">
                  <c:v>44697.5</c:v>
                </c:pt>
                <c:pt idx="85">
                  <c:v>45236.5</c:v>
                </c:pt>
                <c:pt idx="86">
                  <c:v>45422.5</c:v>
                </c:pt>
                <c:pt idx="87">
                  <c:v>45463.5</c:v>
                </c:pt>
                <c:pt idx="88">
                  <c:v>46283.5</c:v>
                </c:pt>
                <c:pt idx="89">
                  <c:v>48422</c:v>
                </c:pt>
                <c:pt idx="90">
                  <c:v>48566</c:v>
                </c:pt>
                <c:pt idx="91">
                  <c:v>48740.5</c:v>
                </c:pt>
              </c:numCache>
            </c:numRef>
          </c:xVal>
          <c:yVal>
            <c:numRef>
              <c:f>'B (4)'!$L$21:$L$983</c:f>
              <c:numCache>
                <c:formatCode>General</c:formatCode>
                <c:ptCount val="963"/>
                <c:pt idx="70">
                  <c:v>0.13024814111849992</c:v>
                </c:pt>
                <c:pt idx="88">
                  <c:v>0.16441979999945033</c:v>
                </c:pt>
                <c:pt idx="90">
                  <c:v>0.21488079999835463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87D-45AB-9400-B242E44E98BC}"/>
            </c:ext>
          </c:extLst>
        </c:ser>
        <c:ser>
          <c:idx val="5"/>
          <c:order val="5"/>
          <c:tx>
            <c:strRef>
              <c:f>'B (4)'!$M$20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(4)'!$D$21:$D$83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44647</c:v>
                </c:pt>
                <c:pt idx="73">
                  <c:v>44647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44647</c:v>
                </c:pt>
                <c:pt idx="78">
                  <c:v>44647</c:v>
                </c:pt>
                <c:pt idx="79">
                  <c:v>44647</c:v>
                </c:pt>
                <c:pt idx="80">
                  <c:v>44647</c:v>
                </c:pt>
                <c:pt idx="81">
                  <c:v>44647</c:v>
                </c:pt>
                <c:pt idx="82">
                  <c:v>44647</c:v>
                </c:pt>
                <c:pt idx="83">
                  <c:v>44647</c:v>
                </c:pt>
                <c:pt idx="84">
                  <c:v>44697.5</c:v>
                </c:pt>
                <c:pt idx="85">
                  <c:v>45236.5</c:v>
                </c:pt>
                <c:pt idx="86">
                  <c:v>45422.5</c:v>
                </c:pt>
                <c:pt idx="87">
                  <c:v>45463.5</c:v>
                </c:pt>
                <c:pt idx="88">
                  <c:v>46283.5</c:v>
                </c:pt>
                <c:pt idx="89">
                  <c:v>48422</c:v>
                </c:pt>
                <c:pt idx="90">
                  <c:v>48566</c:v>
                </c:pt>
                <c:pt idx="91">
                  <c:v>48740.5</c:v>
                </c:pt>
              </c:numCache>
            </c:numRef>
          </c:xVal>
          <c:yVal>
            <c:numRef>
              <c:f>'B (4)'!$M$21:$M$983</c:f>
              <c:numCache>
                <c:formatCode>General</c:formatCode>
                <c:ptCount val="9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7D-45AB-9400-B242E44E98BC}"/>
            </c:ext>
          </c:extLst>
        </c:ser>
        <c:ser>
          <c:idx val="6"/>
          <c:order val="6"/>
          <c:tx>
            <c:strRef>
              <c:f>'B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(4)'!$D$21:$D$83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plus>
            <c:minus>
              <c:numRef>
                <c:f>'B (4)'!$D$21:$D$83</c:f>
                <c:numCache>
                  <c:formatCode>General</c:formatCode>
                  <c:ptCount val="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(4)'!$F$21:$F$983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44647</c:v>
                </c:pt>
                <c:pt idx="73">
                  <c:v>44647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44647</c:v>
                </c:pt>
                <c:pt idx="78">
                  <c:v>44647</c:v>
                </c:pt>
                <c:pt idx="79">
                  <c:v>44647</c:v>
                </c:pt>
                <c:pt idx="80">
                  <c:v>44647</c:v>
                </c:pt>
                <c:pt idx="81">
                  <c:v>44647</c:v>
                </c:pt>
                <c:pt idx="82">
                  <c:v>44647</c:v>
                </c:pt>
                <c:pt idx="83">
                  <c:v>44647</c:v>
                </c:pt>
                <c:pt idx="84">
                  <c:v>44697.5</c:v>
                </c:pt>
                <c:pt idx="85">
                  <c:v>45236.5</c:v>
                </c:pt>
                <c:pt idx="86">
                  <c:v>45422.5</c:v>
                </c:pt>
                <c:pt idx="87">
                  <c:v>45463.5</c:v>
                </c:pt>
                <c:pt idx="88">
                  <c:v>46283.5</c:v>
                </c:pt>
                <c:pt idx="89">
                  <c:v>48422</c:v>
                </c:pt>
                <c:pt idx="90">
                  <c:v>48566</c:v>
                </c:pt>
                <c:pt idx="91">
                  <c:v>48740.5</c:v>
                </c:pt>
              </c:numCache>
            </c:numRef>
          </c:xVal>
          <c:yVal>
            <c:numRef>
              <c:f>'B (4)'!$N$21:$N$983</c:f>
              <c:numCache>
                <c:formatCode>General</c:formatCode>
                <c:ptCount val="963"/>
                <c:pt idx="6">
                  <c:v>-3.9682399998127948E-2</c:v>
                </c:pt>
                <c:pt idx="12">
                  <c:v>0</c:v>
                </c:pt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5.8943600000930019E-2</c:v>
                </c:pt>
                <c:pt idx="40">
                  <c:v>5.8619999996153638E-2</c:v>
                </c:pt>
                <c:pt idx="41">
                  <c:v>6.4319999997678678E-2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0.13005239999620244</c:v>
                </c:pt>
                <c:pt idx="67">
                  <c:v>0.13055239999812329</c:v>
                </c:pt>
                <c:pt idx="69">
                  <c:v>0.12938979999307776</c:v>
                </c:pt>
                <c:pt idx="84">
                  <c:v>0.13326300000335323</c:v>
                </c:pt>
                <c:pt idx="85">
                  <c:v>0.14405619999888586</c:v>
                </c:pt>
                <c:pt idx="86">
                  <c:v>0.14409300000261283</c:v>
                </c:pt>
                <c:pt idx="87">
                  <c:v>0.14070380000339355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87D-45AB-9400-B242E44E98BC}"/>
            </c:ext>
          </c:extLst>
        </c:ser>
        <c:ser>
          <c:idx val="7"/>
          <c:order val="7"/>
          <c:tx>
            <c:strRef>
              <c:f>'B (4)'!$O$20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(4)'!$F$21:$F$983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44523</c:v>
                </c:pt>
                <c:pt idx="67">
                  <c:v>44523</c:v>
                </c:pt>
                <c:pt idx="68">
                  <c:v>44554.5</c:v>
                </c:pt>
                <c:pt idx="69">
                  <c:v>44558.5</c:v>
                </c:pt>
                <c:pt idx="70">
                  <c:v>44568.5</c:v>
                </c:pt>
                <c:pt idx="71">
                  <c:v>44647</c:v>
                </c:pt>
                <c:pt idx="72">
                  <c:v>44647</c:v>
                </c:pt>
                <c:pt idx="73">
                  <c:v>44647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44647</c:v>
                </c:pt>
                <c:pt idx="78">
                  <c:v>44647</c:v>
                </c:pt>
                <c:pt idx="79">
                  <c:v>44647</c:v>
                </c:pt>
                <c:pt idx="80">
                  <c:v>44647</c:v>
                </c:pt>
                <c:pt idx="81">
                  <c:v>44647</c:v>
                </c:pt>
                <c:pt idx="82">
                  <c:v>44647</c:v>
                </c:pt>
                <c:pt idx="83">
                  <c:v>44647</c:v>
                </c:pt>
                <c:pt idx="84">
                  <c:v>44697.5</c:v>
                </c:pt>
                <c:pt idx="85">
                  <c:v>45236.5</c:v>
                </c:pt>
                <c:pt idx="86">
                  <c:v>45422.5</c:v>
                </c:pt>
                <c:pt idx="87">
                  <c:v>45463.5</c:v>
                </c:pt>
                <c:pt idx="88">
                  <c:v>46283.5</c:v>
                </c:pt>
                <c:pt idx="89">
                  <c:v>48422</c:v>
                </c:pt>
                <c:pt idx="90">
                  <c:v>48566</c:v>
                </c:pt>
                <c:pt idx="91">
                  <c:v>48740.5</c:v>
                </c:pt>
              </c:numCache>
            </c:numRef>
          </c:xVal>
          <c:yVal>
            <c:numRef>
              <c:f>'B (4)'!$O$21:$O$983</c:f>
              <c:numCache>
                <c:formatCode>General</c:formatCode>
                <c:ptCount val="963"/>
                <c:pt idx="63">
                  <c:v>0.11321472871588811</c:v>
                </c:pt>
                <c:pt idx="64">
                  <c:v>0.11434332987557599</c:v>
                </c:pt>
                <c:pt idx="65">
                  <c:v>0.11437752991071803</c:v>
                </c:pt>
                <c:pt idx="66">
                  <c:v>0.12520184103317872</c:v>
                </c:pt>
                <c:pt idx="67">
                  <c:v>0.12520184103317872</c:v>
                </c:pt>
                <c:pt idx="68">
                  <c:v>0.12556094140217028</c:v>
                </c:pt>
                <c:pt idx="69">
                  <c:v>0.12560654144902644</c:v>
                </c:pt>
                <c:pt idx="70">
                  <c:v>0.12572054156616658</c:v>
                </c:pt>
                <c:pt idx="84">
                  <c:v>0.12719114307727503</c:v>
                </c:pt>
                <c:pt idx="85">
                  <c:v>0.13333574939113108</c:v>
                </c:pt>
                <c:pt idx="86">
                  <c:v>0.13545615156993857</c:v>
                </c:pt>
                <c:pt idx="87">
                  <c:v>0.13592355205021328</c:v>
                </c:pt>
                <c:pt idx="88">
                  <c:v>0.14527156165570859</c:v>
                </c:pt>
                <c:pt idx="89">
                  <c:v>0.16965048670613742</c:v>
                </c:pt>
                <c:pt idx="90">
                  <c:v>0.17129208839295612</c:v>
                </c:pt>
                <c:pt idx="91">
                  <c:v>0.17328139043705243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7D-45AB-9400-B242E44E98BC}"/>
            </c:ext>
          </c:extLst>
        </c:ser>
        <c:ser>
          <c:idx val="8"/>
          <c:order val="8"/>
          <c:tx>
            <c:strRef>
              <c:f>'B (4)'!$X$1</c:f>
              <c:strCache>
                <c:ptCount val="1"/>
                <c:pt idx="0">
                  <c:v>RHN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(4)'!$W$2:$W$55</c:f>
              <c:numCache>
                <c:formatCode>General</c:formatCode>
                <c:ptCount val="54"/>
                <c:pt idx="0">
                  <c:v>-12000</c:v>
                </c:pt>
                <c:pt idx="1">
                  <c:v>-10000</c:v>
                </c:pt>
                <c:pt idx="2">
                  <c:v>-8000</c:v>
                </c:pt>
                <c:pt idx="3">
                  <c:v>-6000</c:v>
                </c:pt>
                <c:pt idx="4">
                  <c:v>-4000</c:v>
                </c:pt>
                <c:pt idx="5">
                  <c:v>-2000</c:v>
                </c:pt>
                <c:pt idx="6">
                  <c:v>0</c:v>
                </c:pt>
                <c:pt idx="7">
                  <c:v>2000</c:v>
                </c:pt>
                <c:pt idx="8">
                  <c:v>4000</c:v>
                </c:pt>
                <c:pt idx="9">
                  <c:v>6000</c:v>
                </c:pt>
                <c:pt idx="10">
                  <c:v>8000</c:v>
                </c:pt>
                <c:pt idx="11">
                  <c:v>10000</c:v>
                </c:pt>
                <c:pt idx="12">
                  <c:v>12000</c:v>
                </c:pt>
                <c:pt idx="13">
                  <c:v>14000</c:v>
                </c:pt>
                <c:pt idx="14">
                  <c:v>16000</c:v>
                </c:pt>
                <c:pt idx="15">
                  <c:v>18000</c:v>
                </c:pt>
                <c:pt idx="16">
                  <c:v>20000</c:v>
                </c:pt>
                <c:pt idx="17">
                  <c:v>22000</c:v>
                </c:pt>
                <c:pt idx="18">
                  <c:v>24000</c:v>
                </c:pt>
                <c:pt idx="19">
                  <c:v>26000</c:v>
                </c:pt>
                <c:pt idx="20">
                  <c:v>28000</c:v>
                </c:pt>
                <c:pt idx="21">
                  <c:v>30000</c:v>
                </c:pt>
                <c:pt idx="22">
                  <c:v>32000</c:v>
                </c:pt>
                <c:pt idx="23">
                  <c:v>34000</c:v>
                </c:pt>
                <c:pt idx="24">
                  <c:v>36000</c:v>
                </c:pt>
                <c:pt idx="25">
                  <c:v>38000</c:v>
                </c:pt>
                <c:pt idx="26">
                  <c:v>40000</c:v>
                </c:pt>
                <c:pt idx="27">
                  <c:v>42000</c:v>
                </c:pt>
                <c:pt idx="28">
                  <c:v>44000</c:v>
                </c:pt>
                <c:pt idx="29">
                  <c:v>46000</c:v>
                </c:pt>
                <c:pt idx="30">
                  <c:v>48000</c:v>
                </c:pt>
                <c:pt idx="31">
                  <c:v>50000</c:v>
                </c:pt>
                <c:pt idx="32">
                  <c:v>52000</c:v>
                </c:pt>
              </c:numCache>
            </c:numRef>
          </c:xVal>
          <c:yVal>
            <c:numRef>
              <c:f>'B (4)'!$X$2:$X$55</c:f>
              <c:numCache>
                <c:formatCode>General</c:formatCode>
                <c:ptCount val="54"/>
                <c:pt idx="0">
                  <c:v>6.1796090508893037E-2</c:v>
                </c:pt>
                <c:pt idx="1">
                  <c:v>4.0437493091194501E-2</c:v>
                </c:pt>
                <c:pt idx="2">
                  <c:v>2.2951894142506882E-2</c:v>
                </c:pt>
                <c:pt idx="3">
                  <c:v>8.9215720708296937E-3</c:v>
                </c:pt>
                <c:pt idx="4">
                  <c:v>-2.0984811244055004E-3</c:v>
                </c:pt>
                <c:pt idx="5">
                  <c:v>-1.0565737475437483E-2</c:v>
                </c:pt>
                <c:pt idx="6">
                  <c:v>-1.6934895515900258E-2</c:v>
                </c:pt>
                <c:pt idx="7">
                  <c:v>-2.1642735130552614E-2</c:v>
                </c:pt>
                <c:pt idx="8">
                  <c:v>-2.5093569241394775E-2</c:v>
                </c:pt>
                <c:pt idx="9">
                  <c:v>-2.7645776907058724E-2</c:v>
                </c:pt>
                <c:pt idx="10">
                  <c:v>-2.9599866392523211E-2</c:v>
                </c:pt>
                <c:pt idx="11">
                  <c:v>-3.1188465805780191E-2</c:v>
                </c:pt>
                <c:pt idx="12">
                  <c:v>-3.2568574694459382E-2</c:v>
                </c:pt>
                <c:pt idx="13">
                  <c:v>-3.3816334687110136E-2</c:v>
                </c:pt>
                <c:pt idx="14">
                  <c:v>-3.4924493359211703E-2</c:v>
                </c:pt>
                <c:pt idx="15">
                  <c:v>-3.5802645797750596E-2</c:v>
                </c:pt>
                <c:pt idx="16">
                  <c:v>-3.6280245818305142E-2</c:v>
                </c:pt>
                <c:pt idx="17">
                  <c:v>-3.611228653667712E-2</c:v>
                </c:pt>
                <c:pt idx="18">
                  <c:v>-3.498746108594665E-2</c:v>
                </c:pt>
                <c:pt idx="19">
                  <c:v>-3.2538531660863138E-2</c:v>
                </c:pt>
                <c:pt idx="20">
                  <c:v>-2.8354561516266051E-2</c:v>
                </c:pt>
                <c:pt idx="21">
                  <c:v>-2.1994602494746635E-2</c:v>
                </c:pt>
                <c:pt idx="22">
                  <c:v>-1.3002382177829144E-2</c:v>
                </c:pt>
                <c:pt idx="23">
                  <c:v>-9.2150145937583763E-4</c:v>
                </c:pt>
                <c:pt idx="24">
                  <c:v>1.4689363661282033E-2</c:v>
                </c:pt>
                <c:pt idx="25">
                  <c:v>3.4241762409532771E-2</c:v>
                </c:pt>
                <c:pt idx="26">
                  <c:v>5.8103761307261373E-2</c:v>
                </c:pt>
                <c:pt idx="27">
                  <c:v>8.6587684571441836E-2</c:v>
                </c:pt>
                <c:pt idx="28">
                  <c:v>0.11993971118373473</c:v>
                </c:pt>
                <c:pt idx="29">
                  <c:v>0.15833167513307767</c:v>
                </c:pt>
                <c:pt idx="30">
                  <c:v>0.20185534194971491</c:v>
                </c:pt>
                <c:pt idx="31">
                  <c:v>0.25051935216851973</c:v>
                </c:pt>
                <c:pt idx="32">
                  <c:v>0.30424893352908033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87D-45AB-9400-B242E44E98BC}"/>
            </c:ext>
          </c:extLst>
        </c:ser>
        <c:ser>
          <c:idx val="9"/>
          <c:order val="9"/>
          <c:tx>
            <c:strRef>
              <c:f>'B (4)'!$Y$1</c:f>
              <c:strCache>
                <c:ptCount val="1"/>
                <c:pt idx="0">
                  <c:v>Quad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'B (4)'!$W$2:$W$34</c:f>
              <c:numCache>
                <c:formatCode>General</c:formatCode>
                <c:ptCount val="33"/>
                <c:pt idx="0">
                  <c:v>-12000</c:v>
                </c:pt>
                <c:pt idx="1">
                  <c:v>-10000</c:v>
                </c:pt>
                <c:pt idx="2">
                  <c:v>-8000</c:v>
                </c:pt>
                <c:pt idx="3">
                  <c:v>-6000</c:v>
                </c:pt>
                <c:pt idx="4">
                  <c:v>-4000</c:v>
                </c:pt>
                <c:pt idx="5">
                  <c:v>-2000</c:v>
                </c:pt>
                <c:pt idx="6">
                  <c:v>0</c:v>
                </c:pt>
                <c:pt idx="7">
                  <c:v>2000</c:v>
                </c:pt>
                <c:pt idx="8">
                  <c:v>4000</c:v>
                </c:pt>
                <c:pt idx="9">
                  <c:v>6000</c:v>
                </c:pt>
                <c:pt idx="10">
                  <c:v>8000</c:v>
                </c:pt>
                <c:pt idx="11">
                  <c:v>10000</c:v>
                </c:pt>
                <c:pt idx="12">
                  <c:v>12000</c:v>
                </c:pt>
                <c:pt idx="13">
                  <c:v>14000</c:v>
                </c:pt>
                <c:pt idx="14">
                  <c:v>16000</c:v>
                </c:pt>
                <c:pt idx="15">
                  <c:v>18000</c:v>
                </c:pt>
                <c:pt idx="16">
                  <c:v>20000</c:v>
                </c:pt>
                <c:pt idx="17">
                  <c:v>22000</c:v>
                </c:pt>
                <c:pt idx="18">
                  <c:v>24000</c:v>
                </c:pt>
                <c:pt idx="19">
                  <c:v>26000</c:v>
                </c:pt>
                <c:pt idx="20">
                  <c:v>28000</c:v>
                </c:pt>
                <c:pt idx="21">
                  <c:v>30000</c:v>
                </c:pt>
                <c:pt idx="22">
                  <c:v>32000</c:v>
                </c:pt>
                <c:pt idx="23">
                  <c:v>34000</c:v>
                </c:pt>
                <c:pt idx="24">
                  <c:v>36000</c:v>
                </c:pt>
                <c:pt idx="25">
                  <c:v>38000</c:v>
                </c:pt>
                <c:pt idx="26">
                  <c:v>40000</c:v>
                </c:pt>
                <c:pt idx="27">
                  <c:v>42000</c:v>
                </c:pt>
                <c:pt idx="28">
                  <c:v>44000</c:v>
                </c:pt>
                <c:pt idx="29">
                  <c:v>46000</c:v>
                </c:pt>
                <c:pt idx="30">
                  <c:v>48000</c:v>
                </c:pt>
                <c:pt idx="31">
                  <c:v>50000</c:v>
                </c:pt>
                <c:pt idx="32">
                  <c:v>52000</c:v>
                </c:pt>
              </c:numCache>
            </c:numRef>
          </c:xVal>
          <c:yVal>
            <c:numRef>
              <c:f>'B (4)'!$Y$2:$Y$34</c:f>
              <c:numCache>
                <c:formatCode>General</c:formatCode>
                <c:ptCount val="33"/>
                <c:pt idx="0">
                  <c:v>0.11023640045336869</c:v>
                </c:pt>
                <c:pt idx="1">
                  <c:v>7.7573600300738677E-2</c:v>
                </c:pt>
                <c:pt idx="2">
                  <c:v>4.754686495111498E-2</c:v>
                </c:pt>
                <c:pt idx="3">
                  <c:v>2.0156194404497601E-2</c:v>
                </c:pt>
                <c:pt idx="4">
                  <c:v>-4.5984113391134823E-3</c:v>
                </c:pt>
                <c:pt idx="5">
                  <c:v>-2.6716952279718251E-2</c:v>
                </c:pt>
                <c:pt idx="6">
                  <c:v>-4.619942841731671E-2</c:v>
                </c:pt>
                <c:pt idx="7">
                  <c:v>-6.3045839751908861E-2</c:v>
                </c:pt>
                <c:pt idx="8">
                  <c:v>-7.7256186283494704E-2</c:v>
                </c:pt>
                <c:pt idx="9">
                  <c:v>-8.883046801207424E-2</c:v>
                </c:pt>
                <c:pt idx="10">
                  <c:v>-9.7768684937647454E-2</c:v>
                </c:pt>
                <c:pt idx="11">
                  <c:v>-0.10407083706021439</c:v>
                </c:pt>
                <c:pt idx="12">
                  <c:v>-0.10773692437977501</c:v>
                </c:pt>
                <c:pt idx="13">
                  <c:v>-0.10876694689632928</c:v>
                </c:pt>
                <c:pt idx="14">
                  <c:v>-0.10716090460987729</c:v>
                </c:pt>
                <c:pt idx="15">
                  <c:v>-0.10291879752041899</c:v>
                </c:pt>
                <c:pt idx="16">
                  <c:v>-9.6040625627954346E-2</c:v>
                </c:pt>
                <c:pt idx="17">
                  <c:v>-8.6526388932483433E-2</c:v>
                </c:pt>
                <c:pt idx="18">
                  <c:v>-7.4376087434006199E-2</c:v>
                </c:pt>
                <c:pt idx="19">
                  <c:v>-5.9589721132522616E-2</c:v>
                </c:pt>
                <c:pt idx="20">
                  <c:v>-4.2167290028032767E-2</c:v>
                </c:pt>
                <c:pt idx="21">
                  <c:v>-2.2108794120536623E-2</c:v>
                </c:pt>
                <c:pt idx="22">
                  <c:v>5.8576658996589703E-4</c:v>
                </c:pt>
                <c:pt idx="23">
                  <c:v>2.5916392103474628E-2</c:v>
                </c:pt>
                <c:pt idx="24">
                  <c:v>5.3883082419989736E-2</c:v>
                </c:pt>
                <c:pt idx="25">
                  <c:v>8.4485837539511166E-2</c:v>
                </c:pt>
                <c:pt idx="26">
                  <c:v>0.11772465746203881</c:v>
                </c:pt>
                <c:pt idx="27">
                  <c:v>0.15359954218757288</c:v>
                </c:pt>
                <c:pt idx="28">
                  <c:v>0.19211049171611316</c:v>
                </c:pt>
                <c:pt idx="29">
                  <c:v>0.23325750604765977</c:v>
                </c:pt>
                <c:pt idx="30">
                  <c:v>0.27704058518221275</c:v>
                </c:pt>
                <c:pt idx="31">
                  <c:v>0.32345972911977205</c:v>
                </c:pt>
                <c:pt idx="32">
                  <c:v>0.37251493786033762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7D-45AB-9400-B242E44E98BC}"/>
            </c:ext>
          </c:extLst>
        </c:ser>
        <c:ser>
          <c:idx val="10"/>
          <c:order val="10"/>
          <c:tx>
            <c:strRef>
              <c:f>'B (4)'!$Z$1</c:f>
              <c:strCache>
                <c:ptCount val="1"/>
                <c:pt idx="0">
                  <c:v>Sine</c:v>
                </c:pt>
              </c:strCache>
            </c:strRef>
          </c:tx>
          <c:spPr>
            <a:ln w="12700">
              <a:solidFill>
                <a:srgbClr val="336666"/>
              </a:solidFill>
              <a:prstDash val="solid"/>
            </a:ln>
          </c:spPr>
          <c:marker>
            <c:symbol val="none"/>
          </c:marker>
          <c:xVal>
            <c:numRef>
              <c:f>'B (4)'!$W$2:$W$34</c:f>
              <c:numCache>
                <c:formatCode>General</c:formatCode>
                <c:ptCount val="33"/>
                <c:pt idx="0">
                  <c:v>-12000</c:v>
                </c:pt>
                <c:pt idx="1">
                  <c:v>-10000</c:v>
                </c:pt>
                <c:pt idx="2">
                  <c:v>-8000</c:v>
                </c:pt>
                <c:pt idx="3">
                  <c:v>-6000</c:v>
                </c:pt>
                <c:pt idx="4">
                  <c:v>-4000</c:v>
                </c:pt>
                <c:pt idx="5">
                  <c:v>-2000</c:v>
                </c:pt>
                <c:pt idx="6">
                  <c:v>0</c:v>
                </c:pt>
                <c:pt idx="7">
                  <c:v>2000</c:v>
                </c:pt>
                <c:pt idx="8">
                  <c:v>4000</c:v>
                </c:pt>
                <c:pt idx="9">
                  <c:v>6000</c:v>
                </c:pt>
                <c:pt idx="10">
                  <c:v>8000</c:v>
                </c:pt>
                <c:pt idx="11">
                  <c:v>10000</c:v>
                </c:pt>
                <c:pt idx="12">
                  <c:v>12000</c:v>
                </c:pt>
                <c:pt idx="13">
                  <c:v>14000</c:v>
                </c:pt>
                <c:pt idx="14">
                  <c:v>16000</c:v>
                </c:pt>
                <c:pt idx="15">
                  <c:v>18000</c:v>
                </c:pt>
                <c:pt idx="16">
                  <c:v>20000</c:v>
                </c:pt>
                <c:pt idx="17">
                  <c:v>22000</c:v>
                </c:pt>
                <c:pt idx="18">
                  <c:v>24000</c:v>
                </c:pt>
                <c:pt idx="19">
                  <c:v>26000</c:v>
                </c:pt>
                <c:pt idx="20">
                  <c:v>28000</c:v>
                </c:pt>
                <c:pt idx="21">
                  <c:v>30000</c:v>
                </c:pt>
                <c:pt idx="22">
                  <c:v>32000</c:v>
                </c:pt>
                <c:pt idx="23">
                  <c:v>34000</c:v>
                </c:pt>
                <c:pt idx="24">
                  <c:v>36000</c:v>
                </c:pt>
                <c:pt idx="25">
                  <c:v>38000</c:v>
                </c:pt>
                <c:pt idx="26">
                  <c:v>40000</c:v>
                </c:pt>
                <c:pt idx="27">
                  <c:v>42000</c:v>
                </c:pt>
                <c:pt idx="28">
                  <c:v>44000</c:v>
                </c:pt>
                <c:pt idx="29">
                  <c:v>46000</c:v>
                </c:pt>
                <c:pt idx="30">
                  <c:v>48000</c:v>
                </c:pt>
                <c:pt idx="31">
                  <c:v>50000</c:v>
                </c:pt>
                <c:pt idx="32">
                  <c:v>52000</c:v>
                </c:pt>
              </c:numCache>
            </c:numRef>
          </c:xVal>
          <c:yVal>
            <c:numRef>
              <c:f>'B (4)'!$Z$2:$Z$34</c:f>
              <c:numCache>
                <c:formatCode>General</c:formatCode>
                <c:ptCount val="33"/>
                <c:pt idx="0">
                  <c:v>-4.8440309944475651E-2</c:v>
                </c:pt>
                <c:pt idx="1">
                  <c:v>-3.7136107209544175E-2</c:v>
                </c:pt>
                <c:pt idx="2">
                  <c:v>-2.4594970808608098E-2</c:v>
                </c:pt>
                <c:pt idx="3">
                  <c:v>-1.1234622333667907E-2</c:v>
                </c:pt>
                <c:pt idx="4">
                  <c:v>2.4999302147079819E-3</c:v>
                </c:pt>
                <c:pt idx="5">
                  <c:v>1.6151214804280768E-2</c:v>
                </c:pt>
                <c:pt idx="6">
                  <c:v>2.9264532901416451E-2</c:v>
                </c:pt>
                <c:pt idx="7">
                  <c:v>4.1403104621356247E-2</c:v>
                </c:pt>
                <c:pt idx="8">
                  <c:v>5.2162617042099929E-2</c:v>
                </c:pt>
                <c:pt idx="9">
                  <c:v>6.1184691105015516E-2</c:v>
                </c:pt>
                <c:pt idx="10">
                  <c:v>6.8168818545124243E-2</c:v>
                </c:pt>
                <c:pt idx="11">
                  <c:v>7.2882371254434197E-2</c:v>
                </c:pt>
                <c:pt idx="12">
                  <c:v>7.5168349685315633E-2</c:v>
                </c:pt>
                <c:pt idx="13">
                  <c:v>7.4950612209219142E-2</c:v>
                </c:pt>
                <c:pt idx="14">
                  <c:v>7.2236411250665586E-2</c:v>
                </c:pt>
                <c:pt idx="15">
                  <c:v>6.7116151722668396E-2</c:v>
                </c:pt>
                <c:pt idx="16">
                  <c:v>5.9760379809649204E-2</c:v>
                </c:pt>
                <c:pt idx="17">
                  <c:v>5.0414102395806314E-2</c:v>
                </c:pt>
                <c:pt idx="18">
                  <c:v>3.9388626348059549E-2</c:v>
                </c:pt>
                <c:pt idx="19">
                  <c:v>2.7051189471659475E-2</c:v>
                </c:pt>
                <c:pt idx="20">
                  <c:v>1.3812728511766717E-2</c:v>
                </c:pt>
                <c:pt idx="21">
                  <c:v>1.1419162578998898E-4</c:v>
                </c:pt>
                <c:pt idx="22">
                  <c:v>-1.3588148767795041E-2</c:v>
                </c:pt>
                <c:pt idx="23">
                  <c:v>-2.6837893562850466E-2</c:v>
                </c:pt>
                <c:pt idx="24">
                  <c:v>-3.9193718758707703E-2</c:v>
                </c:pt>
                <c:pt idx="25">
                  <c:v>-5.0244075129978395E-2</c:v>
                </c:pt>
                <c:pt idx="26">
                  <c:v>-5.9620896154777434E-2</c:v>
                </c:pt>
                <c:pt idx="27">
                  <c:v>-6.7011857616131043E-2</c:v>
                </c:pt>
                <c:pt idx="28">
                  <c:v>-7.2170780532378437E-2</c:v>
                </c:pt>
                <c:pt idx="29">
                  <c:v>-7.4925830914582089E-2</c:v>
                </c:pt>
                <c:pt idx="30">
                  <c:v>-7.5185243232497839E-2</c:v>
                </c:pt>
                <c:pt idx="31">
                  <c:v>-7.2940376951252314E-2</c:v>
                </c:pt>
                <c:pt idx="32">
                  <c:v>-6.8266004331257263E-2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7D-45AB-9400-B242E44E9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967472"/>
        <c:axId val="1"/>
      </c:scatterChart>
      <c:valAx>
        <c:axId val="603967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060596328412532"/>
              <c:y val="0.862876254180601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0323488045007029E-3"/>
              <c:y val="0.371237458193979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9674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3136575227674597E-2"/>
          <c:y val="0.91304347826086951"/>
          <c:w val="0.99437559756507232"/>
          <c:h val="0.979933110367892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[37378.339, 0.3604412]</a:t>
            </a:r>
          </a:p>
        </c:rich>
      </c:tx>
      <c:layout>
        <c:manualLayout>
          <c:xMode val="edge"/>
          <c:yMode val="edge"/>
          <c:x val="0.22752293577981653"/>
          <c:y val="1.834862385321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38532110091748E-2"/>
          <c:y val="0.1314988636601194"/>
          <c:w val="0.84770642201834867"/>
          <c:h val="0.740063372226718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dPt>
            <c:idx val="2"/>
            <c:marker>
              <c:spPr>
                <a:solidFill>
                  <a:srgbClr val="000080"/>
                </a:solidFill>
                <a:ln>
                  <a:solidFill>
                    <a:srgbClr val="00008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3F8-4C51-B955-27AA584A0286}"/>
              </c:ext>
            </c:extLst>
          </c:dPt>
          <c:xVal>
            <c:numRef>
              <c:f>'Active 1'!$F$21:$F$983</c:f>
              <c:numCache>
                <c:formatCode>General</c:formatCode>
                <c:ptCount val="963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40397</c:v>
                </c:pt>
                <c:pt idx="41">
                  <c:v>40400</c:v>
                </c:pt>
                <c:pt idx="42">
                  <c:v>40400</c:v>
                </c:pt>
                <c:pt idx="43">
                  <c:v>40400</c:v>
                </c:pt>
                <c:pt idx="44">
                  <c:v>40446.5</c:v>
                </c:pt>
                <c:pt idx="45">
                  <c:v>40447</c:v>
                </c:pt>
                <c:pt idx="46">
                  <c:v>40449.5</c:v>
                </c:pt>
                <c:pt idx="47">
                  <c:v>40450</c:v>
                </c:pt>
                <c:pt idx="48">
                  <c:v>40452.5</c:v>
                </c:pt>
                <c:pt idx="49">
                  <c:v>41437.5</c:v>
                </c:pt>
                <c:pt idx="50">
                  <c:v>41437.5</c:v>
                </c:pt>
                <c:pt idx="51">
                  <c:v>41437.5</c:v>
                </c:pt>
                <c:pt idx="52">
                  <c:v>41440</c:v>
                </c:pt>
                <c:pt idx="53">
                  <c:v>41440</c:v>
                </c:pt>
                <c:pt idx="54">
                  <c:v>41440.5</c:v>
                </c:pt>
                <c:pt idx="55">
                  <c:v>41440.5</c:v>
                </c:pt>
                <c:pt idx="56">
                  <c:v>43327</c:v>
                </c:pt>
                <c:pt idx="57">
                  <c:v>43330</c:v>
                </c:pt>
                <c:pt idx="58">
                  <c:v>43332.5</c:v>
                </c:pt>
                <c:pt idx="59">
                  <c:v>43343.5</c:v>
                </c:pt>
                <c:pt idx="60">
                  <c:v>43351.5</c:v>
                </c:pt>
                <c:pt idx="61">
                  <c:v>43352</c:v>
                </c:pt>
                <c:pt idx="62">
                  <c:v>43354.5</c:v>
                </c:pt>
                <c:pt idx="63">
                  <c:v>43355</c:v>
                </c:pt>
                <c:pt idx="64">
                  <c:v>43357.5</c:v>
                </c:pt>
                <c:pt idx="65">
                  <c:v>43360</c:v>
                </c:pt>
                <c:pt idx="66">
                  <c:v>43363</c:v>
                </c:pt>
                <c:pt idx="67">
                  <c:v>43366</c:v>
                </c:pt>
                <c:pt idx="68">
                  <c:v>43471.5</c:v>
                </c:pt>
                <c:pt idx="69">
                  <c:v>43570.5</c:v>
                </c:pt>
                <c:pt idx="70">
                  <c:v>43570.5</c:v>
                </c:pt>
                <c:pt idx="71">
                  <c:v>43573.5</c:v>
                </c:pt>
                <c:pt idx="72">
                  <c:v>43573.5</c:v>
                </c:pt>
                <c:pt idx="73">
                  <c:v>44395</c:v>
                </c:pt>
                <c:pt idx="74">
                  <c:v>44523</c:v>
                </c:pt>
                <c:pt idx="75">
                  <c:v>44523</c:v>
                </c:pt>
                <c:pt idx="76">
                  <c:v>44554.5</c:v>
                </c:pt>
                <c:pt idx="77">
                  <c:v>44558.5</c:v>
                </c:pt>
                <c:pt idx="78">
                  <c:v>44558.5</c:v>
                </c:pt>
                <c:pt idx="79">
                  <c:v>44558.5</c:v>
                </c:pt>
                <c:pt idx="80">
                  <c:v>44558.5</c:v>
                </c:pt>
                <c:pt idx="81">
                  <c:v>44568.5</c:v>
                </c:pt>
                <c:pt idx="82">
                  <c:v>44647</c:v>
                </c:pt>
                <c:pt idx="83">
                  <c:v>44647</c:v>
                </c:pt>
                <c:pt idx="84">
                  <c:v>44647</c:v>
                </c:pt>
                <c:pt idx="85">
                  <c:v>44697.5</c:v>
                </c:pt>
                <c:pt idx="86">
                  <c:v>45236.5</c:v>
                </c:pt>
                <c:pt idx="87">
                  <c:v>45422.5</c:v>
                </c:pt>
                <c:pt idx="88">
                  <c:v>45463.5</c:v>
                </c:pt>
                <c:pt idx="89">
                  <c:v>46283.5</c:v>
                </c:pt>
                <c:pt idx="90">
                  <c:v>46595.5</c:v>
                </c:pt>
                <c:pt idx="91">
                  <c:v>47538.5</c:v>
                </c:pt>
                <c:pt idx="92">
                  <c:v>48422</c:v>
                </c:pt>
                <c:pt idx="93">
                  <c:v>48566</c:v>
                </c:pt>
                <c:pt idx="94">
                  <c:v>48740.5</c:v>
                </c:pt>
                <c:pt idx="95">
                  <c:v>50461.5</c:v>
                </c:pt>
                <c:pt idx="96">
                  <c:v>50612.5</c:v>
                </c:pt>
                <c:pt idx="97">
                  <c:v>50612.5</c:v>
                </c:pt>
                <c:pt idx="98">
                  <c:v>50612.5</c:v>
                </c:pt>
                <c:pt idx="99">
                  <c:v>50612.5</c:v>
                </c:pt>
                <c:pt idx="100">
                  <c:v>50612.5</c:v>
                </c:pt>
                <c:pt idx="101">
                  <c:v>50612.5</c:v>
                </c:pt>
                <c:pt idx="102">
                  <c:v>50612.5</c:v>
                </c:pt>
                <c:pt idx="103">
                  <c:v>50612.5</c:v>
                </c:pt>
                <c:pt idx="104">
                  <c:v>50623.5</c:v>
                </c:pt>
                <c:pt idx="105">
                  <c:v>50690</c:v>
                </c:pt>
                <c:pt idx="106">
                  <c:v>50721.5</c:v>
                </c:pt>
                <c:pt idx="107">
                  <c:v>51667.5</c:v>
                </c:pt>
                <c:pt idx="108">
                  <c:v>53586.5</c:v>
                </c:pt>
                <c:pt idx="109">
                  <c:v>53705.5</c:v>
                </c:pt>
                <c:pt idx="110">
                  <c:v>54432.5</c:v>
                </c:pt>
                <c:pt idx="111">
                  <c:v>54460</c:v>
                </c:pt>
                <c:pt idx="112">
                  <c:v>54463</c:v>
                </c:pt>
                <c:pt idx="113">
                  <c:v>54557</c:v>
                </c:pt>
                <c:pt idx="114">
                  <c:v>54559.5</c:v>
                </c:pt>
                <c:pt idx="115">
                  <c:v>54560</c:v>
                </c:pt>
                <c:pt idx="116">
                  <c:v>58597.5</c:v>
                </c:pt>
              </c:numCache>
            </c:numRef>
          </c:xVal>
          <c:yVal>
            <c:numRef>
              <c:f>'Active 1'!$G$21:$G$983</c:f>
              <c:numCache>
                <c:formatCode>General</c:formatCode>
                <c:ptCount val="963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4">
                  <c:v>-1.6999999999825377E-2</c:v>
                </c:pt>
                <c:pt idx="5">
                  <c:v>-1.1888599998201244E-2</c:v>
                </c:pt>
                <c:pt idx="6">
                  <c:v>-3.9682399998127948E-2</c:v>
                </c:pt>
                <c:pt idx="7">
                  <c:v>-2.4389399994106498E-2</c:v>
                </c:pt>
                <c:pt idx="8">
                  <c:v>-5.3325000000768341E-2</c:v>
                </c:pt>
                <c:pt idx="9">
                  <c:v>-3.6528999997244682E-2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5.8943600000930019E-2</c:v>
                </c:pt>
                <c:pt idx="40">
                  <c:v>6.4643600002455059E-2</c:v>
                </c:pt>
                <c:pt idx="41">
                  <c:v>5.8619999996153638E-2</c:v>
                </c:pt>
                <c:pt idx="42">
                  <c:v>6.4220000000204891E-2</c:v>
                </c:pt>
                <c:pt idx="43">
                  <c:v>6.4319999997678678E-2</c:v>
                </c:pt>
                <c:pt idx="44">
                  <c:v>6.3604200004192535E-2</c:v>
                </c:pt>
                <c:pt idx="45">
                  <c:v>5.9983599996485282E-2</c:v>
                </c:pt>
                <c:pt idx="46">
                  <c:v>6.0880600001837593E-2</c:v>
                </c:pt>
                <c:pt idx="47">
                  <c:v>6.0960000002523884E-2</c:v>
                </c:pt>
                <c:pt idx="48">
                  <c:v>6.1156999996455852E-2</c:v>
                </c:pt>
                <c:pt idx="49">
                  <c:v>7.317499999771826E-2</c:v>
                </c:pt>
                <c:pt idx="50">
                  <c:v>7.88749999992433E-2</c:v>
                </c:pt>
                <c:pt idx="51">
                  <c:v>7.88749999992433E-2</c:v>
                </c:pt>
                <c:pt idx="52">
                  <c:v>7.1971999997913372E-2</c:v>
                </c:pt>
                <c:pt idx="53">
                  <c:v>7.7671999999438412E-2</c:v>
                </c:pt>
                <c:pt idx="54">
                  <c:v>7.455140000092797E-2</c:v>
                </c:pt>
                <c:pt idx="55">
                  <c:v>7.455140000092797E-2</c:v>
                </c:pt>
                <c:pt idx="56">
                  <c:v>0.10932760000287089</c:v>
                </c:pt>
                <c:pt idx="57">
                  <c:v>0.10780399999930523</c:v>
                </c:pt>
                <c:pt idx="58">
                  <c:v>0.10690099999919767</c:v>
                </c:pt>
                <c:pt idx="59">
                  <c:v>0.10684780000156024</c:v>
                </c:pt>
                <c:pt idx="60">
                  <c:v>0.10781819999829168</c:v>
                </c:pt>
                <c:pt idx="61">
                  <c:v>0.10919760000251699</c:v>
                </c:pt>
                <c:pt idx="62">
                  <c:v>0.10779460000048857</c:v>
                </c:pt>
                <c:pt idx="63">
                  <c:v>0.10747400000400376</c:v>
                </c:pt>
                <c:pt idx="64">
                  <c:v>0.10747100000298815</c:v>
                </c:pt>
                <c:pt idx="65">
                  <c:v>0.11236799999460345</c:v>
                </c:pt>
                <c:pt idx="66">
                  <c:v>0.11014440000144532</c:v>
                </c:pt>
                <c:pt idx="67">
                  <c:v>0.11142079999990528</c:v>
                </c:pt>
                <c:pt idx="68">
                  <c:v>0.11157419999653939</c:v>
                </c:pt>
                <c:pt idx="69">
                  <c:v>0.11169539999536937</c:v>
                </c:pt>
                <c:pt idx="70">
                  <c:v>0.11169539999536937</c:v>
                </c:pt>
                <c:pt idx="71">
                  <c:v>0.11117180000292137</c:v>
                </c:pt>
                <c:pt idx="72">
                  <c:v>0.11117180000292137</c:v>
                </c:pt>
                <c:pt idx="73">
                  <c:v>0.12802599999849917</c:v>
                </c:pt>
                <c:pt idx="74">
                  <c:v>0.13005239999620244</c:v>
                </c:pt>
                <c:pt idx="75">
                  <c:v>0.13055239999812329</c:v>
                </c:pt>
                <c:pt idx="76">
                  <c:v>0.1301545999958762</c:v>
                </c:pt>
                <c:pt idx="77">
                  <c:v>0.1284897999939858</c:v>
                </c:pt>
                <c:pt idx="78">
                  <c:v>0.12918979999813018</c:v>
                </c:pt>
                <c:pt idx="79">
                  <c:v>0.12938979999307776</c:v>
                </c:pt>
                <c:pt idx="80">
                  <c:v>0.13038979999691946</c:v>
                </c:pt>
                <c:pt idx="81">
                  <c:v>0.13024814111849992</c:v>
                </c:pt>
                <c:pt idx="82">
                  <c:v>0.12584360000619199</c:v>
                </c:pt>
                <c:pt idx="83">
                  <c:v>0.13064360000134911</c:v>
                </c:pt>
                <c:pt idx="84">
                  <c:v>0.13234360000205925</c:v>
                </c:pt>
                <c:pt idx="85">
                  <c:v>0.13326300000335323</c:v>
                </c:pt>
                <c:pt idx="86">
                  <c:v>0.14405619999888586</c:v>
                </c:pt>
                <c:pt idx="87">
                  <c:v>0.14409300000261283</c:v>
                </c:pt>
                <c:pt idx="88">
                  <c:v>0.14070380000339355</c:v>
                </c:pt>
                <c:pt idx="89">
                  <c:v>0.16441979999945033</c:v>
                </c:pt>
                <c:pt idx="90">
                  <c:v>0.16756539999914821</c:v>
                </c:pt>
                <c:pt idx="91">
                  <c:v>0.19121380000433419</c:v>
                </c:pt>
                <c:pt idx="92">
                  <c:v>0.21321360000729328</c:v>
                </c:pt>
                <c:pt idx="93">
                  <c:v>0.21488079999835463</c:v>
                </c:pt>
                <c:pt idx="94">
                  <c:v>0.21879139999509789</c:v>
                </c:pt>
                <c:pt idx="95">
                  <c:v>0.25778619999618968</c:v>
                </c:pt>
                <c:pt idx="96">
                  <c:v>0.25848499999847263</c:v>
                </c:pt>
                <c:pt idx="97">
                  <c:v>0.25888499999564374</c:v>
                </c:pt>
                <c:pt idx="98">
                  <c:v>0.25998499999695923</c:v>
                </c:pt>
                <c:pt idx="99">
                  <c:v>0.26286499999696389</c:v>
                </c:pt>
                <c:pt idx="100">
                  <c:v>0.26306499999918742</c:v>
                </c:pt>
                <c:pt idx="101">
                  <c:v>0.26326500000141095</c:v>
                </c:pt>
                <c:pt idx="102">
                  <c:v>0.26376499999605585</c:v>
                </c:pt>
                <c:pt idx="103">
                  <c:v>0.26386500000080559</c:v>
                </c:pt>
                <c:pt idx="104">
                  <c:v>0.28111180000269087</c:v>
                </c:pt>
                <c:pt idx="105">
                  <c:v>0.2769719999996596</c:v>
                </c:pt>
                <c:pt idx="106">
                  <c:v>0.26357419999840204</c:v>
                </c:pt>
                <c:pt idx="107">
                  <c:v>0.2866989999965881</c:v>
                </c:pt>
                <c:pt idx="108">
                  <c:v>0.3264361999972607</c:v>
                </c:pt>
                <c:pt idx="109">
                  <c:v>0.33013339999888558</c:v>
                </c:pt>
                <c:pt idx="110">
                  <c:v>0.34384899999713525</c:v>
                </c:pt>
                <c:pt idx="111">
                  <c:v>0.34330700000282377</c:v>
                </c:pt>
                <c:pt idx="112">
                  <c:v>0.34969039999850793</c:v>
                </c:pt>
                <c:pt idx="113">
                  <c:v>0.35164059999806341</c:v>
                </c:pt>
                <c:pt idx="114">
                  <c:v>0.35068360000150278</c:v>
                </c:pt>
                <c:pt idx="115">
                  <c:v>0.35228700000152458</c:v>
                </c:pt>
                <c:pt idx="116">
                  <c:v>0.2814829999988433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F8-4C51-B955-27AA584A0286}"/>
            </c:ext>
          </c:extLst>
        </c:ser>
        <c:ser>
          <c:idx val="8"/>
          <c:order val="1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1'!$V$2:$V$19</c:f>
              <c:numCache>
                <c:formatCode>General</c:formatCode>
                <c:ptCount val="18"/>
                <c:pt idx="0">
                  <c:v>36000</c:v>
                </c:pt>
                <c:pt idx="1">
                  <c:v>37000</c:v>
                </c:pt>
                <c:pt idx="2">
                  <c:v>38000</c:v>
                </c:pt>
                <c:pt idx="3">
                  <c:v>39000</c:v>
                </c:pt>
                <c:pt idx="4">
                  <c:v>40000</c:v>
                </c:pt>
                <c:pt idx="5">
                  <c:v>41000</c:v>
                </c:pt>
                <c:pt idx="6">
                  <c:v>42000</c:v>
                </c:pt>
                <c:pt idx="7">
                  <c:v>43000</c:v>
                </c:pt>
                <c:pt idx="8">
                  <c:v>44000</c:v>
                </c:pt>
                <c:pt idx="9">
                  <c:v>45000</c:v>
                </c:pt>
                <c:pt idx="10">
                  <c:v>46000</c:v>
                </c:pt>
                <c:pt idx="11">
                  <c:v>47000</c:v>
                </c:pt>
                <c:pt idx="12">
                  <c:v>48000</c:v>
                </c:pt>
                <c:pt idx="13">
                  <c:v>49000</c:v>
                </c:pt>
                <c:pt idx="14">
                  <c:v>50000</c:v>
                </c:pt>
                <c:pt idx="15">
                  <c:v>51000</c:v>
                </c:pt>
                <c:pt idx="16">
                  <c:v>52000</c:v>
                </c:pt>
                <c:pt idx="17">
                  <c:v>53000</c:v>
                </c:pt>
              </c:numCache>
            </c:numRef>
          </c:xVal>
          <c:yVal>
            <c:numRef>
              <c:f>'Active 1'!$W$2:$W$19</c:f>
              <c:numCache>
                <c:formatCode>General</c:formatCode>
                <c:ptCount val="18"/>
                <c:pt idx="0">
                  <c:v>1.0737298620954516E-2</c:v>
                </c:pt>
                <c:pt idx="1">
                  <c:v>2.1058566343827412E-2</c:v>
                </c:pt>
                <c:pt idx="2">
                  <c:v>3.2372656422101853E-2</c:v>
                </c:pt>
                <c:pt idx="3">
                  <c:v>4.4679568855777618E-2</c:v>
                </c:pt>
                <c:pt idx="4">
                  <c:v>5.7979303644855151E-2</c:v>
                </c:pt>
                <c:pt idx="5">
                  <c:v>7.2271860789334008E-2</c:v>
                </c:pt>
                <c:pt idx="6">
                  <c:v>8.7557240289214744E-2</c:v>
                </c:pt>
                <c:pt idx="7">
                  <c:v>0.10383544214449703</c:v>
                </c:pt>
                <c:pt idx="8">
                  <c:v>0.12110646635518063</c:v>
                </c:pt>
                <c:pt idx="9">
                  <c:v>0.139370312921266</c:v>
                </c:pt>
                <c:pt idx="10">
                  <c:v>0.15862698184275303</c:v>
                </c:pt>
                <c:pt idx="11">
                  <c:v>0.1788764731196415</c:v>
                </c:pt>
                <c:pt idx="12">
                  <c:v>0.20011878675193162</c:v>
                </c:pt>
                <c:pt idx="13">
                  <c:v>0.22235392273962318</c:v>
                </c:pt>
                <c:pt idx="14">
                  <c:v>0.24558188108271639</c:v>
                </c:pt>
                <c:pt idx="15">
                  <c:v>0.26980266178121126</c:v>
                </c:pt>
                <c:pt idx="16">
                  <c:v>0.29501626483510757</c:v>
                </c:pt>
                <c:pt idx="17">
                  <c:v>0.32122269024440553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F8-4C51-B955-27AA584A0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56016"/>
        <c:axId val="1"/>
      </c:scatterChart>
      <c:valAx>
        <c:axId val="653556016"/>
        <c:scaling>
          <c:orientation val="minMax"/>
          <c:min val="3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560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9867549668874175"/>
          <c:y val="3.1830238726790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70198675496692E-2"/>
          <c:y val="0.129973474801061"/>
          <c:w val="0.87682119205298015"/>
          <c:h val="0.702917771883289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2'!$H$21:$H$974</c:f>
              <c:numCache>
                <c:formatCode>General</c:formatCode>
                <c:ptCount val="954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C2-490C-804B-5CCB1854781F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2.5000000000000001E-3</c:v>
                  </c:pt>
                  <c:pt idx="90">
                    <c:v>3.5999999999999999E-3</c:v>
                  </c:pt>
                  <c:pt idx="91">
                    <c:v>3.0000000000000001E-3</c:v>
                  </c:pt>
                  <c:pt idx="92">
                    <c:v>3.8999999999999998E-3</c:v>
                  </c:pt>
                  <c:pt idx="93">
                    <c:v>2.5000000000000001E-3</c:v>
                  </c:pt>
                  <c:pt idx="94">
                    <c:v>2.0999999999999999E-3</c:v>
                  </c:pt>
                  <c:pt idx="95">
                    <c:v>1.1000000000000001E-3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2.5000000000000001E-3</c:v>
                  </c:pt>
                  <c:pt idx="90">
                    <c:v>3.5999999999999999E-3</c:v>
                  </c:pt>
                  <c:pt idx="91">
                    <c:v>3.0000000000000001E-3</c:v>
                  </c:pt>
                  <c:pt idx="92">
                    <c:v>3.8999999999999998E-3</c:v>
                  </c:pt>
                  <c:pt idx="93">
                    <c:v>2.5000000000000001E-3</c:v>
                  </c:pt>
                  <c:pt idx="94">
                    <c:v>2.0999999999999999E-3</c:v>
                  </c:pt>
                  <c:pt idx="95">
                    <c:v>1.1000000000000001E-3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2'!$I$21:$I$974</c:f>
              <c:numCache>
                <c:formatCode>General</c:formatCode>
                <c:ptCount val="954"/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6.4643600002455059E-2</c:v>
                </c:pt>
                <c:pt idx="40">
                  <c:v>6.4220000000204891E-2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C2-490C-804B-5CCB1854781F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2'!$J$21:$J$974</c:f>
              <c:numCache>
                <c:formatCode>General</c:formatCode>
                <c:ptCount val="954"/>
                <c:pt idx="4">
                  <c:v>-1.6999999999825377E-2</c:v>
                </c:pt>
                <c:pt idx="6">
                  <c:v>-3.9682399998127948E-2</c:v>
                </c:pt>
                <c:pt idx="9">
                  <c:v>-3.6528999997244682E-2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89">
                  <c:v>0.26286499999696389</c:v>
                </c:pt>
                <c:pt idx="90">
                  <c:v>0.26306499999918742</c:v>
                </c:pt>
                <c:pt idx="91">
                  <c:v>0.26326500000141095</c:v>
                </c:pt>
                <c:pt idx="92">
                  <c:v>0.26376499999605585</c:v>
                </c:pt>
                <c:pt idx="93">
                  <c:v>0.26386500000080559</c:v>
                </c:pt>
                <c:pt idx="94">
                  <c:v>0.28111180000269087</c:v>
                </c:pt>
                <c:pt idx="95">
                  <c:v>0.2769719999996596</c:v>
                </c:pt>
                <c:pt idx="101">
                  <c:v>0.33013339999888558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C2-490C-804B-5CCB1854781F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2'!$K$21:$K$974</c:f>
              <c:numCache>
                <c:formatCode>General</c:formatCode>
                <c:ptCount val="954"/>
                <c:pt idx="41">
                  <c:v>6.4319999997678678E-2</c:v>
                </c:pt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0.12802599999849917</c:v>
                </c:pt>
                <c:pt idx="67">
                  <c:v>0.13005239999620244</c:v>
                </c:pt>
                <c:pt idx="68">
                  <c:v>0.13055239999812329</c:v>
                </c:pt>
                <c:pt idx="69">
                  <c:v>0.1301545999958762</c:v>
                </c:pt>
                <c:pt idx="70">
                  <c:v>0.1284897999939858</c:v>
                </c:pt>
                <c:pt idx="71">
                  <c:v>0.12918979999813018</c:v>
                </c:pt>
                <c:pt idx="72">
                  <c:v>0.13038979999691946</c:v>
                </c:pt>
                <c:pt idx="73">
                  <c:v>0.13024814111849992</c:v>
                </c:pt>
                <c:pt idx="74">
                  <c:v>0.12584360000619199</c:v>
                </c:pt>
                <c:pt idx="75">
                  <c:v>0.13064360000134911</c:v>
                </c:pt>
                <c:pt idx="76">
                  <c:v>0.13234360000205925</c:v>
                </c:pt>
                <c:pt idx="77">
                  <c:v>0.13326300000335323</c:v>
                </c:pt>
                <c:pt idx="78">
                  <c:v>0.14405619999888586</c:v>
                </c:pt>
                <c:pt idx="79">
                  <c:v>0.14409300000261283</c:v>
                </c:pt>
                <c:pt idx="80">
                  <c:v>0.14070380000339355</c:v>
                </c:pt>
                <c:pt idx="81">
                  <c:v>0.16441979999945033</c:v>
                </c:pt>
                <c:pt idx="82">
                  <c:v>0.21321360000729328</c:v>
                </c:pt>
                <c:pt idx="83">
                  <c:v>0.21488079999835463</c:v>
                </c:pt>
                <c:pt idx="84">
                  <c:v>0.21879139999509789</c:v>
                </c:pt>
                <c:pt idx="85">
                  <c:v>0.25778619999618968</c:v>
                </c:pt>
                <c:pt idx="86">
                  <c:v>0.25848499999847263</c:v>
                </c:pt>
                <c:pt idx="87">
                  <c:v>0.25888499999564374</c:v>
                </c:pt>
                <c:pt idx="88">
                  <c:v>0.25998499999695923</c:v>
                </c:pt>
                <c:pt idx="96">
                  <c:v>0.26357419999840204</c:v>
                </c:pt>
                <c:pt idx="97">
                  <c:v>0.2866989999965881</c:v>
                </c:pt>
                <c:pt idx="98">
                  <c:v>0.3264361999972607</c:v>
                </c:pt>
                <c:pt idx="99">
                  <c:v>0.31201899999723537</c:v>
                </c:pt>
                <c:pt idx="100">
                  <c:v>0.32971640000323532</c:v>
                </c:pt>
                <c:pt idx="102">
                  <c:v>0.34384899999713525</c:v>
                </c:pt>
                <c:pt idx="103">
                  <c:v>0.34330700000282377</c:v>
                </c:pt>
                <c:pt idx="104">
                  <c:v>0.34969039999850793</c:v>
                </c:pt>
                <c:pt idx="105">
                  <c:v>0.35164059999806341</c:v>
                </c:pt>
                <c:pt idx="106">
                  <c:v>0.35068360000150278</c:v>
                </c:pt>
                <c:pt idx="107">
                  <c:v>0.35228700000152458</c:v>
                </c:pt>
                <c:pt idx="108">
                  <c:v>0.46170359999814536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C2-490C-804B-5CCB1854781F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C2-490C-804B-5CCB1854781F}"/>
            </c:ext>
          </c:extLst>
        </c:ser>
        <c:ser>
          <c:idx val="7"/>
          <c:order val="5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2'!$O$21:$O$974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C2-490C-804B-5CCB1854781F}"/>
            </c:ext>
          </c:extLst>
        </c:ser>
        <c:ser>
          <c:idx val="10"/>
          <c:order val="6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'Active 2'!$AX$2:$AX$166</c:f>
              <c:numCache>
                <c:formatCode>General</c:formatCode>
                <c:ptCount val="165"/>
                <c:pt idx="0">
                  <c:v>0.11581222264943744</c:v>
                </c:pt>
                <c:pt idx="1">
                  <c:v>0.11110758370750903</c:v>
                </c:pt>
                <c:pt idx="2">
                  <c:v>0.1064775786114578</c:v>
                </c:pt>
                <c:pt idx="3">
                  <c:v>0.1019222154100374</c:v>
                </c:pt>
                <c:pt idx="4">
                  <c:v>9.7441499096644846E-2</c:v>
                </c:pt>
                <c:pt idx="5">
                  <c:v>9.3035431096874205E-2</c:v>
                </c:pt>
                <c:pt idx="6">
                  <c:v>8.8704008771843035E-2</c:v>
                </c:pt>
                <c:pt idx="7">
                  <c:v>8.4447224940404575E-2</c:v>
                </c:pt>
                <c:pt idx="8">
                  <c:v>8.0265067423239578E-2</c:v>
                </c:pt>
                <c:pt idx="9">
                  <c:v>7.6157518611685515E-2</c:v>
                </c:pt>
                <c:pt idx="10">
                  <c:v>7.2124555063994955E-2</c:v>
                </c:pt>
                <c:pt idx="11">
                  <c:v>6.8166147131532351E-2</c:v>
                </c:pt>
                <c:pt idx="12">
                  <c:v>6.4282258617204491E-2</c:v>
                </c:pt>
                <c:pt idx="13">
                  <c:v>6.0472846468193946E-2</c:v>
                </c:pt>
                <c:pt idx="14">
                  <c:v>5.6737860504806198E-2</c:v>
                </c:pt>
                <c:pt idx="15">
                  <c:v>5.3077243186972586E-2</c:v>
                </c:pt>
                <c:pt idx="16">
                  <c:v>4.9490929419654037E-2</c:v>
                </c:pt>
                <c:pt idx="17">
                  <c:v>4.597884639808103E-2</c:v>
                </c:pt>
                <c:pt idx="18">
                  <c:v>4.254091349343754E-2</c:v>
                </c:pt>
                <c:pt idx="19">
                  <c:v>3.9177042179250145E-2</c:v>
                </c:pt>
                <c:pt idx="20">
                  <c:v>3.5887135998390871E-2</c:v>
                </c:pt>
                <c:pt idx="21">
                  <c:v>3.2671090570228808E-2</c:v>
                </c:pt>
                <c:pt idx="22">
                  <c:v>2.9528793637093542E-2</c:v>
                </c:pt>
                <c:pt idx="23">
                  <c:v>2.6460125148825765E-2</c:v>
                </c:pt>
                <c:pt idx="24">
                  <c:v>2.3464957383804788E-2</c:v>
                </c:pt>
                <c:pt idx="25">
                  <c:v>2.0543155104454675E-2</c:v>
                </c:pt>
                <c:pt idx="26">
                  <c:v>1.7694575744846577E-2</c:v>
                </c:pt>
                <c:pt idx="27">
                  <c:v>1.491906962763638E-2</c:v>
                </c:pt>
                <c:pt idx="28">
                  <c:v>1.2216480207209265E-2</c:v>
                </c:pt>
                <c:pt idx="29">
                  <c:v>9.5866443355532363E-3</c:v>
                </c:pt>
                <c:pt idx="30">
                  <c:v>7.0293925470487906E-3</c:v>
                </c:pt>
                <c:pt idx="31">
                  <c:v>4.5445493580599794E-3</c:v>
                </c:pt>
                <c:pt idx="32">
                  <c:v>2.1319335769284242E-3</c:v>
                </c:pt>
                <c:pt idx="33">
                  <c:v>-2.0864138026020773E-4</c:v>
                </c:pt>
                <c:pt idx="34">
                  <c:v>-2.4773671729725055E-3</c:v>
                </c:pt>
                <c:pt idx="35">
                  <c:v>-4.674440223573717E-3</c:v>
                </c:pt>
                <c:pt idx="36">
                  <c:v>-6.8000614138060411E-3</c:v>
                </c:pt>
                <c:pt idx="37">
                  <c:v>-8.8544357955246539E-3</c:v>
                </c:pt>
                <c:pt idx="38">
                  <c:v>-1.0837772320790161E-2</c:v>
                </c:pt>
                <c:pt idx="39">
                  <c:v>-1.2750283596320994E-2</c:v>
                </c:pt>
                <c:pt idx="40">
                  <c:v>-1.4592185667142904E-2</c:v>
                </c:pt>
                <c:pt idx="41">
                  <c:v>-1.6363697834018288E-2</c:v>
                </c:pt>
                <c:pt idx="42">
                  <c:v>-1.8065042508910424E-2</c:v>
                </c:pt>
                <c:pt idx="43">
                  <c:v>-1.9696445112319966E-2</c:v>
                </c:pt>
                <c:pt idx="44">
                  <c:v>-2.1258134015823653E-2</c:v>
                </c:pt>
                <c:pt idx="45">
                  <c:v>-2.2750340532559643E-2</c:v>
                </c:pt>
                <c:pt idx="46">
                  <c:v>-2.417329895772264E-2</c:v>
                </c:pt>
                <c:pt idx="47">
                  <c:v>-2.552724666037854E-2</c:v>
                </c:pt>
                <c:pt idx="48">
                  <c:v>-2.6812424227072994E-2</c:v>
                </c:pt>
                <c:pt idx="49">
                  <c:v>-2.8029075656810988E-2</c:v>
                </c:pt>
                <c:pt idx="50">
                  <c:v>-2.9177448606024142E-2</c:v>
                </c:pt>
                <c:pt idx="51">
                  <c:v>-3.0257794681151591E-2</c:v>
                </c:pt>
                <c:pt idx="52">
                  <c:v>-3.1270369775430906E-2</c:v>
                </c:pt>
                <c:pt idx="53">
                  <c:v>-3.2215434445477115E-2</c:v>
                </c:pt>
                <c:pt idx="54">
                  <c:v>-3.3093254322223119E-2</c:v>
                </c:pt>
                <c:pt idx="55">
                  <c:v>-3.3904100549844475E-2</c:v>
                </c:pt>
                <c:pt idx="56">
                  <c:v>-3.4648250245428114E-2</c:v>
                </c:pt>
                <c:pt idx="57">
                  <c:v>-3.5325986971400603E-2</c:v>
                </c:pt>
                <c:pt idx="58">
                  <c:v>-3.5937601212160539E-2</c:v>
                </c:pt>
                <c:pt idx="59">
                  <c:v>-3.6483390845990608E-2</c:v>
                </c:pt>
                <c:pt idx="60">
                  <c:v>-3.6963661603234658E-2</c:v>
                </c:pt>
                <c:pt idx="61">
                  <c:v>-3.7378727501937825E-2</c:v>
                </c:pt>
                <c:pt idx="62">
                  <c:v>-3.7728911252748368E-2</c:v>
                </c:pt>
                <c:pt idx="63">
                  <c:v>-3.8014544625908281E-2</c:v>
                </c:pt>
                <c:pt idx="64">
                  <c:v>-3.8235968774686262E-2</c:v>
                </c:pt>
                <c:pt idx="65">
                  <c:v>-3.8393534511681135E-2</c:v>
                </c:pt>
                <c:pt idx="66">
                  <c:v>-3.8487602537098216E-2</c:v>
                </c:pt>
                <c:pt idx="67">
                  <c:v>-3.8518543621428092E-2</c:v>
                </c:pt>
                <c:pt idx="68">
                  <c:v>-3.8486738748941471E-2</c:v>
                </c:pt>
                <c:pt idx="69">
                  <c:v>-3.8392579233091362E-2</c:v>
                </c:pt>
                <c:pt idx="70">
                  <c:v>-3.8236466820230547E-2</c:v>
                </c:pt>
                <c:pt idx="71">
                  <c:v>-3.8018813803975086E-2</c:v>
                </c:pt>
                <c:pt idx="72">
                  <c:v>-3.7740043178927658E-2</c:v>
                </c:pt>
                <c:pt idx="73">
                  <c:v>-3.740058886916009E-2</c:v>
                </c:pt>
                <c:pt idx="74">
                  <c:v>-3.700089607353909E-2</c:v>
                </c:pt>
                <c:pt idx="75">
                  <c:v>-3.6541421776299071E-2</c:v>
                </c:pt>
                <c:pt idx="76">
                  <c:v>-3.6022635476668556E-2</c:v>
                </c:pt>
                <c:pt idx="77">
                  <c:v>-3.5445020195134014E-2</c:v>
                </c:pt>
                <c:pt idx="78">
                  <c:v>-3.4809073815151394E-2</c:v>
                </c:pt>
                <c:pt idx="79">
                  <c:v>-3.4115310816561863E-2</c:v>
                </c:pt>
                <c:pt idx="80">
                  <c:v>-3.3364264449122792E-2</c:v>
                </c:pt>
                <c:pt idx="81">
                  <c:v>-3.2556489379456342E-2</c:v>
                </c:pt>
                <c:pt idx="82">
                  <c:v>-3.1692564819967781E-2</c:v>
                </c:pt>
                <c:pt idx="83">
                  <c:v>-3.0773098110897349E-2</c:v>
                </c:pt>
                <c:pt idx="84">
                  <c:v>-2.9798728673064163E-2</c:v>
                </c:pt>
                <c:pt idx="85">
                  <c:v>-2.8770132174706003E-2</c:v>
                </c:pt>
                <c:pt idx="86">
                  <c:v>-2.7688024656053873E-2</c:v>
                </c:pt>
                <c:pt idx="87">
                  <c:v>-2.6553166224040387E-2</c:v>
                </c:pt>
                <c:pt idx="88">
                  <c:v>-2.5366363760267713E-2</c:v>
                </c:pt>
                <c:pt idx="89">
                  <c:v>-2.4128471870964723E-2</c:v>
                </c:pt>
                <c:pt idx="90">
                  <c:v>-2.2840391040924522E-2</c:v>
                </c:pt>
                <c:pt idx="91">
                  <c:v>-2.1503061627638639E-2</c:v>
                </c:pt>
                <c:pt idx="92">
                  <c:v>-2.0117451941985047E-2</c:v>
                </c:pt>
                <c:pt idx="93">
                  <c:v>-1.8684538206124042E-2</c:v>
                </c:pt>
                <c:pt idx="94">
                  <c:v>-1.7205273661735319E-2</c:v>
                </c:pt>
                <c:pt idx="95">
                  <c:v>-1.5680543535589349E-2</c:v>
                </c:pt>
                <c:pt idx="96">
                  <c:v>-1.411110198170884E-2</c:v>
                </c:pt>
                <c:pt idx="97">
                  <c:v>-1.2497486556759162E-2</c:v>
                </c:pt>
                <c:pt idx="98">
                  <c:v>-1.083990532127399E-2</c:v>
                </c:pt>
                <c:pt idx="99">
                  <c:v>-9.1380914018434484E-3</c:v>
                </c:pt>
                <c:pt idx="100">
                  <c:v>-7.3911199482705192E-3</c:v>
                </c:pt>
                <c:pt idx="101">
                  <c:v>-5.597183071337053E-3</c:v>
                </c:pt>
                <c:pt idx="102">
                  <c:v>-3.7533197932946849E-3</c:v>
                </c:pt>
                <c:pt idx="103">
                  <c:v>-1.8551005605282611E-3</c:v>
                </c:pt>
                <c:pt idx="104">
                  <c:v>1.037302624534997E-4</c:v>
                </c:pt>
                <c:pt idx="105">
                  <c:v>2.1316450416462018E-3</c:v>
                </c:pt>
                <c:pt idx="106">
                  <c:v>4.2397406378878177E-3</c:v>
                </c:pt>
                <c:pt idx="107">
                  <c:v>6.4421385480473159E-3</c:v>
                </c:pt>
                <c:pt idx="108">
                  <c:v>8.7563429167722834E-3</c:v>
                </c:pt>
                <c:pt idx="109">
                  <c:v>1.1203512098958951E-2</c:v>
                </c:pt>
                <c:pt idx="110">
                  <c:v>1.3808591191743672E-2</c:v>
                </c:pt>
                <c:pt idx="111">
                  <c:v>1.6600248409576815E-2</c:v>
                </c:pt>
                <c:pt idx="112">
                  <c:v>1.9610559872951058E-2</c:v>
                </c:pt>
                <c:pt idx="113">
                  <c:v>2.2874397769645297E-2</c:v>
                </c:pt>
                <c:pt idx="114">
                  <c:v>2.6428497621964836E-2</c:v>
                </c:pt>
                <c:pt idx="115">
                  <c:v>3.0310211675328658E-2</c:v>
                </c:pt>
                <c:pt idx="116">
                  <c:v>3.4555995010410262E-2</c:v>
                </c:pt>
                <c:pt idx="117">
                  <c:v>3.9199713981271922E-2</c:v>
                </c:pt>
                <c:pt idx="118">
                  <c:v>4.4270905750274564E-2</c:v>
                </c:pt>
                <c:pt idx="119">
                  <c:v>4.9793144642082829E-2</c:v>
                </c:pt>
                <c:pt idx="120">
                  <c:v>5.5782678222249027E-2</c:v>
                </c:pt>
                <c:pt idx="121">
                  <c:v>6.2247478950716958E-2</c:v>
                </c:pt>
                <c:pt idx="122">
                  <c:v>6.9186816353365474E-2</c:v>
                </c:pt>
                <c:pt idx="123">
                  <c:v>7.6591395697401754E-2</c:v>
                </c:pt>
                <c:pt idx="124">
                  <c:v>8.444404232306052E-2</c:v>
                </c:pt>
                <c:pt idx="125">
                  <c:v>9.2720848176684509E-2</c:v>
                </c:pt>
                <c:pt idx="126">
                  <c:v>0.10139264966415354</c:v>
                </c:pt>
                <c:pt idx="127">
                  <c:v>0.11042668083498201</c:v>
                </c:pt>
                <c:pt idx="128">
                  <c:v>0.11978824501933283</c:v>
                </c:pt>
                <c:pt idx="129">
                  <c:v>0.12944226822226293</c:v>
                </c:pt>
                <c:pt idx="130">
                  <c:v>0.13935463213183097</c:v>
                </c:pt>
                <c:pt idx="131">
                  <c:v>0.14949322542064375</c:v>
                </c:pt>
                <c:pt idx="132">
                  <c:v>0.15982869165275115</c:v>
                </c:pt>
                <c:pt idx="133">
                  <c:v>0.17033488511095934</c:v>
                </c:pt>
                <c:pt idx="134">
                  <c:v>0.1809890693534334</c:v>
                </c:pt>
                <c:pt idx="135">
                  <c:v>0.19177190677367939</c:v>
                </c:pt>
                <c:pt idx="136">
                  <c:v>0.20266729207278161</c:v>
                </c:pt>
                <c:pt idx="137">
                  <c:v>0.21366208049178587</c:v>
                </c:pt>
                <c:pt idx="138">
                  <c:v>0.22474575527830498</c:v>
                </c:pt>
                <c:pt idx="139">
                  <c:v>0.23591007032704547</c:v>
                </c:pt>
                <c:pt idx="140">
                  <c:v>0.24714869490910316</c:v>
                </c:pt>
                <c:pt idx="141">
                  <c:v>0.25845687901092279</c:v>
                </c:pt>
                <c:pt idx="142">
                  <c:v>0.26983115066667196</c:v>
                </c:pt>
                <c:pt idx="143">
                  <c:v>0.28126905102906535</c:v>
                </c:pt>
                <c:pt idx="144">
                  <c:v>0.29276890876444889</c:v>
                </c:pt>
                <c:pt idx="145">
                  <c:v>0.30432965250796551</c:v>
                </c:pt>
                <c:pt idx="146">
                  <c:v>0.31595065833574182</c:v>
                </c:pt>
                <c:pt idx="147">
                  <c:v>0.32763162825335723</c:v>
                </c:pt>
                <c:pt idx="148">
                  <c:v>0.33937249533467645</c:v>
                </c:pt>
                <c:pt idx="149">
                  <c:v>0.35117335118055926</c:v>
                </c:pt>
                <c:pt idx="150">
                  <c:v>0.3630343916522904</c:v>
                </c:pt>
                <c:pt idx="151">
                  <c:v>0.3749558772577497</c:v>
                </c:pt>
                <c:pt idx="152">
                  <c:v>0.38693810505045251</c:v>
                </c:pt>
                <c:pt idx="153">
                  <c:v>0.39898138939009786</c:v>
                </c:pt>
                <c:pt idx="154">
                  <c:v>0.41108604937561316</c:v>
                </c:pt>
                <c:pt idx="155">
                  <c:v>0.42325240117977875</c:v>
                </c:pt>
                <c:pt idx="156">
                  <c:v>0.43548075388014296</c:v>
                </c:pt>
                <c:pt idx="157">
                  <c:v>0.44777140769243351</c:v>
                </c:pt>
                <c:pt idx="158">
                  <c:v>0.46012465377234829</c:v>
                </c:pt>
                <c:pt idx="159">
                  <c:v>0.47254077496400509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C2-490C-804B-5CCB18547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60696"/>
        <c:axId val="1"/>
      </c:scatterChart>
      <c:valAx>
        <c:axId val="653560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476821192052979"/>
              <c:y val="0.920424403183023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225165562913907E-3"/>
              <c:y val="0.400530503978779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60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211920529801326"/>
          <c:y val="0.93103448275862066"/>
          <c:w val="0.52450331125827809"/>
          <c:h val="5.30503978779840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04534005037781E-2"/>
          <c:y val="4.7619164168145385E-2"/>
          <c:w val="0.88413098236775822"/>
          <c:h val="0.774437985681943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2'!$H$21:$H$974</c:f>
              <c:numCache>
                <c:formatCode>General</c:formatCode>
                <c:ptCount val="954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C2-40D1-B039-B81098E76021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2.5000000000000001E-3</c:v>
                  </c:pt>
                  <c:pt idx="90">
                    <c:v>3.5999999999999999E-3</c:v>
                  </c:pt>
                  <c:pt idx="91">
                    <c:v>3.0000000000000001E-3</c:v>
                  </c:pt>
                  <c:pt idx="92">
                    <c:v>3.8999999999999998E-3</c:v>
                  </c:pt>
                  <c:pt idx="93">
                    <c:v>2.5000000000000001E-3</c:v>
                  </c:pt>
                  <c:pt idx="94">
                    <c:v>2.0999999999999999E-3</c:v>
                  </c:pt>
                  <c:pt idx="95">
                    <c:v>1.1000000000000001E-3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2.5000000000000001E-3</c:v>
                  </c:pt>
                  <c:pt idx="90">
                    <c:v>3.5999999999999999E-3</c:v>
                  </c:pt>
                  <c:pt idx="91">
                    <c:v>3.0000000000000001E-3</c:v>
                  </c:pt>
                  <c:pt idx="92">
                    <c:v>3.8999999999999998E-3</c:v>
                  </c:pt>
                  <c:pt idx="93">
                    <c:v>2.5000000000000001E-3</c:v>
                  </c:pt>
                  <c:pt idx="94">
                    <c:v>2.0999999999999999E-3</c:v>
                  </c:pt>
                  <c:pt idx="95">
                    <c:v>1.1000000000000001E-3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2'!$I$21:$I$974</c:f>
              <c:numCache>
                <c:formatCode>General</c:formatCode>
                <c:ptCount val="954"/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6.4643600002455059E-2</c:v>
                </c:pt>
                <c:pt idx="40">
                  <c:v>6.4220000000204891E-2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C2-40D1-B039-B81098E76021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2'!$J$21:$J$974</c:f>
              <c:numCache>
                <c:formatCode>General</c:formatCode>
                <c:ptCount val="954"/>
                <c:pt idx="4">
                  <c:v>-1.6999999999825377E-2</c:v>
                </c:pt>
                <c:pt idx="6">
                  <c:v>-3.9682399998127948E-2</c:v>
                </c:pt>
                <c:pt idx="9">
                  <c:v>-3.6528999997244682E-2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89">
                  <c:v>0.26286499999696389</c:v>
                </c:pt>
                <c:pt idx="90">
                  <c:v>0.26306499999918742</c:v>
                </c:pt>
                <c:pt idx="91">
                  <c:v>0.26326500000141095</c:v>
                </c:pt>
                <c:pt idx="92">
                  <c:v>0.26376499999605585</c:v>
                </c:pt>
                <c:pt idx="93">
                  <c:v>0.26386500000080559</c:v>
                </c:pt>
                <c:pt idx="94">
                  <c:v>0.28111180000269087</c:v>
                </c:pt>
                <c:pt idx="95">
                  <c:v>0.2769719999996596</c:v>
                </c:pt>
                <c:pt idx="101">
                  <c:v>0.33013339999888558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C2-40D1-B039-B81098E76021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2'!$K$21:$K$974</c:f>
              <c:numCache>
                <c:formatCode>General</c:formatCode>
                <c:ptCount val="954"/>
                <c:pt idx="41">
                  <c:v>6.4319999997678678E-2</c:v>
                </c:pt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0.12802599999849917</c:v>
                </c:pt>
                <c:pt idx="67">
                  <c:v>0.13005239999620244</c:v>
                </c:pt>
                <c:pt idx="68">
                  <c:v>0.13055239999812329</c:v>
                </c:pt>
                <c:pt idx="69">
                  <c:v>0.1301545999958762</c:v>
                </c:pt>
                <c:pt idx="70">
                  <c:v>0.1284897999939858</c:v>
                </c:pt>
                <c:pt idx="71">
                  <c:v>0.12918979999813018</c:v>
                </c:pt>
                <c:pt idx="72">
                  <c:v>0.13038979999691946</c:v>
                </c:pt>
                <c:pt idx="73">
                  <c:v>0.13024814111849992</c:v>
                </c:pt>
                <c:pt idx="74">
                  <c:v>0.12584360000619199</c:v>
                </c:pt>
                <c:pt idx="75">
                  <c:v>0.13064360000134911</c:v>
                </c:pt>
                <c:pt idx="76">
                  <c:v>0.13234360000205925</c:v>
                </c:pt>
                <c:pt idx="77">
                  <c:v>0.13326300000335323</c:v>
                </c:pt>
                <c:pt idx="78">
                  <c:v>0.14405619999888586</c:v>
                </c:pt>
                <c:pt idx="79">
                  <c:v>0.14409300000261283</c:v>
                </c:pt>
                <c:pt idx="80">
                  <c:v>0.14070380000339355</c:v>
                </c:pt>
                <c:pt idx="81">
                  <c:v>0.16441979999945033</c:v>
                </c:pt>
                <c:pt idx="82">
                  <c:v>0.21321360000729328</c:v>
                </c:pt>
                <c:pt idx="83">
                  <c:v>0.21488079999835463</c:v>
                </c:pt>
                <c:pt idx="84">
                  <c:v>0.21879139999509789</c:v>
                </c:pt>
                <c:pt idx="85">
                  <c:v>0.25778619999618968</c:v>
                </c:pt>
                <c:pt idx="86">
                  <c:v>0.25848499999847263</c:v>
                </c:pt>
                <c:pt idx="87">
                  <c:v>0.25888499999564374</c:v>
                </c:pt>
                <c:pt idx="88">
                  <c:v>0.25998499999695923</c:v>
                </c:pt>
                <c:pt idx="96">
                  <c:v>0.26357419999840204</c:v>
                </c:pt>
                <c:pt idx="97">
                  <c:v>0.2866989999965881</c:v>
                </c:pt>
                <c:pt idx="98">
                  <c:v>0.3264361999972607</c:v>
                </c:pt>
                <c:pt idx="99">
                  <c:v>0.31201899999723537</c:v>
                </c:pt>
                <c:pt idx="100">
                  <c:v>0.32971640000323532</c:v>
                </c:pt>
                <c:pt idx="102">
                  <c:v>0.34384899999713525</c:v>
                </c:pt>
                <c:pt idx="103">
                  <c:v>0.34330700000282377</c:v>
                </c:pt>
                <c:pt idx="104">
                  <c:v>0.34969039999850793</c:v>
                </c:pt>
                <c:pt idx="105">
                  <c:v>0.35164059999806341</c:v>
                </c:pt>
                <c:pt idx="106">
                  <c:v>0.35068360000150278</c:v>
                </c:pt>
                <c:pt idx="107">
                  <c:v>0.35228700000152458</c:v>
                </c:pt>
                <c:pt idx="108">
                  <c:v>0.46170359999814536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C2-40D1-B039-B81098E76021}"/>
            </c:ext>
          </c:extLst>
        </c:ser>
        <c:ser>
          <c:idx val="10"/>
          <c:order val="4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2'!$AW$4:$AW$166</c:f>
              <c:numCache>
                <c:formatCode>General</c:formatCode>
                <c:ptCount val="163"/>
                <c:pt idx="0">
                  <c:v>-19000</c:v>
                </c:pt>
                <c:pt idx="1">
                  <c:v>-18500</c:v>
                </c:pt>
                <c:pt idx="2">
                  <c:v>-18000</c:v>
                </c:pt>
                <c:pt idx="3">
                  <c:v>-17500</c:v>
                </c:pt>
                <c:pt idx="4">
                  <c:v>-17000</c:v>
                </c:pt>
                <c:pt idx="5">
                  <c:v>-16500</c:v>
                </c:pt>
                <c:pt idx="6">
                  <c:v>-16000</c:v>
                </c:pt>
                <c:pt idx="7">
                  <c:v>-15500</c:v>
                </c:pt>
                <c:pt idx="8">
                  <c:v>-15000</c:v>
                </c:pt>
                <c:pt idx="9">
                  <c:v>-14500</c:v>
                </c:pt>
                <c:pt idx="10">
                  <c:v>-14000</c:v>
                </c:pt>
                <c:pt idx="11">
                  <c:v>-13500</c:v>
                </c:pt>
                <c:pt idx="12">
                  <c:v>-13000</c:v>
                </c:pt>
                <c:pt idx="13">
                  <c:v>-12500</c:v>
                </c:pt>
                <c:pt idx="14">
                  <c:v>-12000</c:v>
                </c:pt>
                <c:pt idx="15">
                  <c:v>-11500</c:v>
                </c:pt>
                <c:pt idx="16">
                  <c:v>-11000</c:v>
                </c:pt>
                <c:pt idx="17">
                  <c:v>-10500</c:v>
                </c:pt>
                <c:pt idx="18">
                  <c:v>-10000</c:v>
                </c:pt>
                <c:pt idx="19">
                  <c:v>-9500</c:v>
                </c:pt>
                <c:pt idx="20">
                  <c:v>-9000</c:v>
                </c:pt>
                <c:pt idx="21">
                  <c:v>-8500</c:v>
                </c:pt>
                <c:pt idx="22">
                  <c:v>-8000</c:v>
                </c:pt>
                <c:pt idx="23">
                  <c:v>-7500</c:v>
                </c:pt>
                <c:pt idx="24">
                  <c:v>-7000</c:v>
                </c:pt>
                <c:pt idx="25">
                  <c:v>-6500</c:v>
                </c:pt>
                <c:pt idx="26">
                  <c:v>-6000</c:v>
                </c:pt>
                <c:pt idx="27">
                  <c:v>-5500</c:v>
                </c:pt>
                <c:pt idx="28">
                  <c:v>-5000</c:v>
                </c:pt>
                <c:pt idx="29">
                  <c:v>-4500</c:v>
                </c:pt>
                <c:pt idx="30">
                  <c:v>-4000</c:v>
                </c:pt>
                <c:pt idx="31">
                  <c:v>-3500</c:v>
                </c:pt>
                <c:pt idx="32">
                  <c:v>-3000</c:v>
                </c:pt>
                <c:pt idx="33">
                  <c:v>-2500</c:v>
                </c:pt>
                <c:pt idx="34">
                  <c:v>-2000</c:v>
                </c:pt>
                <c:pt idx="35">
                  <c:v>-1500</c:v>
                </c:pt>
                <c:pt idx="36">
                  <c:v>-1000</c:v>
                </c:pt>
                <c:pt idx="37">
                  <c:v>-500</c:v>
                </c:pt>
                <c:pt idx="38">
                  <c:v>0</c:v>
                </c:pt>
                <c:pt idx="39">
                  <c:v>500</c:v>
                </c:pt>
                <c:pt idx="40">
                  <c:v>1000</c:v>
                </c:pt>
                <c:pt idx="41">
                  <c:v>1500</c:v>
                </c:pt>
                <c:pt idx="42">
                  <c:v>2000</c:v>
                </c:pt>
                <c:pt idx="43">
                  <c:v>2500</c:v>
                </c:pt>
                <c:pt idx="44">
                  <c:v>3000</c:v>
                </c:pt>
                <c:pt idx="45">
                  <c:v>3500</c:v>
                </c:pt>
                <c:pt idx="46">
                  <c:v>4000</c:v>
                </c:pt>
                <c:pt idx="47">
                  <c:v>4500</c:v>
                </c:pt>
                <c:pt idx="48">
                  <c:v>5000</c:v>
                </c:pt>
                <c:pt idx="49">
                  <c:v>5500</c:v>
                </c:pt>
                <c:pt idx="50">
                  <c:v>6000</c:v>
                </c:pt>
                <c:pt idx="51">
                  <c:v>6500</c:v>
                </c:pt>
                <c:pt idx="52">
                  <c:v>7000</c:v>
                </c:pt>
                <c:pt idx="53">
                  <c:v>7500</c:v>
                </c:pt>
                <c:pt idx="54">
                  <c:v>8000</c:v>
                </c:pt>
                <c:pt idx="55">
                  <c:v>8500</c:v>
                </c:pt>
                <c:pt idx="56">
                  <c:v>9000</c:v>
                </c:pt>
                <c:pt idx="57">
                  <c:v>9500</c:v>
                </c:pt>
                <c:pt idx="58">
                  <c:v>10000</c:v>
                </c:pt>
                <c:pt idx="59">
                  <c:v>10500</c:v>
                </c:pt>
                <c:pt idx="60">
                  <c:v>11000</c:v>
                </c:pt>
                <c:pt idx="61">
                  <c:v>11500</c:v>
                </c:pt>
                <c:pt idx="62">
                  <c:v>12000</c:v>
                </c:pt>
                <c:pt idx="63">
                  <c:v>12500</c:v>
                </c:pt>
                <c:pt idx="64">
                  <c:v>13000</c:v>
                </c:pt>
                <c:pt idx="65">
                  <c:v>13500</c:v>
                </c:pt>
                <c:pt idx="66">
                  <c:v>14000</c:v>
                </c:pt>
                <c:pt idx="67">
                  <c:v>14500</c:v>
                </c:pt>
                <c:pt idx="68">
                  <c:v>15000</c:v>
                </c:pt>
                <c:pt idx="69">
                  <c:v>15500</c:v>
                </c:pt>
                <c:pt idx="70">
                  <c:v>16000</c:v>
                </c:pt>
                <c:pt idx="71">
                  <c:v>16500</c:v>
                </c:pt>
                <c:pt idx="72">
                  <c:v>17000</c:v>
                </c:pt>
                <c:pt idx="73">
                  <c:v>17500</c:v>
                </c:pt>
                <c:pt idx="74">
                  <c:v>18000</c:v>
                </c:pt>
                <c:pt idx="75">
                  <c:v>18500</c:v>
                </c:pt>
                <c:pt idx="76">
                  <c:v>19000</c:v>
                </c:pt>
                <c:pt idx="77">
                  <c:v>19500</c:v>
                </c:pt>
                <c:pt idx="78">
                  <c:v>20000</c:v>
                </c:pt>
                <c:pt idx="79">
                  <c:v>20500</c:v>
                </c:pt>
                <c:pt idx="80">
                  <c:v>21000</c:v>
                </c:pt>
                <c:pt idx="81">
                  <c:v>21500</c:v>
                </c:pt>
                <c:pt idx="82">
                  <c:v>22000</c:v>
                </c:pt>
                <c:pt idx="83">
                  <c:v>22500</c:v>
                </c:pt>
                <c:pt idx="84">
                  <c:v>23000</c:v>
                </c:pt>
                <c:pt idx="85">
                  <c:v>23500</c:v>
                </c:pt>
                <c:pt idx="86">
                  <c:v>24000</c:v>
                </c:pt>
                <c:pt idx="87">
                  <c:v>24500</c:v>
                </c:pt>
                <c:pt idx="88">
                  <c:v>25000</c:v>
                </c:pt>
                <c:pt idx="89">
                  <c:v>25500</c:v>
                </c:pt>
                <c:pt idx="90">
                  <c:v>26000</c:v>
                </c:pt>
                <c:pt idx="91">
                  <c:v>26500</c:v>
                </c:pt>
                <c:pt idx="92">
                  <c:v>27000</c:v>
                </c:pt>
                <c:pt idx="93">
                  <c:v>27500</c:v>
                </c:pt>
                <c:pt idx="94">
                  <c:v>28000</c:v>
                </c:pt>
                <c:pt idx="95">
                  <c:v>28500</c:v>
                </c:pt>
                <c:pt idx="96">
                  <c:v>29000</c:v>
                </c:pt>
                <c:pt idx="97">
                  <c:v>29500</c:v>
                </c:pt>
                <c:pt idx="98">
                  <c:v>30000</c:v>
                </c:pt>
                <c:pt idx="99">
                  <c:v>30500</c:v>
                </c:pt>
                <c:pt idx="100">
                  <c:v>31000</c:v>
                </c:pt>
                <c:pt idx="101">
                  <c:v>31500</c:v>
                </c:pt>
                <c:pt idx="102">
                  <c:v>32000</c:v>
                </c:pt>
                <c:pt idx="103">
                  <c:v>32500</c:v>
                </c:pt>
                <c:pt idx="104">
                  <c:v>33000</c:v>
                </c:pt>
                <c:pt idx="105">
                  <c:v>33500</c:v>
                </c:pt>
                <c:pt idx="106">
                  <c:v>34000</c:v>
                </c:pt>
                <c:pt idx="107">
                  <c:v>34500</c:v>
                </c:pt>
                <c:pt idx="108">
                  <c:v>35000</c:v>
                </c:pt>
                <c:pt idx="109">
                  <c:v>35500</c:v>
                </c:pt>
                <c:pt idx="110">
                  <c:v>36000</c:v>
                </c:pt>
                <c:pt idx="111">
                  <c:v>36500</c:v>
                </c:pt>
                <c:pt idx="112">
                  <c:v>37000</c:v>
                </c:pt>
                <c:pt idx="113">
                  <c:v>37500</c:v>
                </c:pt>
                <c:pt idx="114">
                  <c:v>38000</c:v>
                </c:pt>
                <c:pt idx="115">
                  <c:v>38500</c:v>
                </c:pt>
                <c:pt idx="116">
                  <c:v>39000</c:v>
                </c:pt>
                <c:pt idx="117">
                  <c:v>39500</c:v>
                </c:pt>
                <c:pt idx="118">
                  <c:v>40000</c:v>
                </c:pt>
                <c:pt idx="119">
                  <c:v>40500</c:v>
                </c:pt>
                <c:pt idx="120">
                  <c:v>41000</c:v>
                </c:pt>
                <c:pt idx="121">
                  <c:v>41500</c:v>
                </c:pt>
                <c:pt idx="122">
                  <c:v>42000</c:v>
                </c:pt>
                <c:pt idx="123">
                  <c:v>42500</c:v>
                </c:pt>
                <c:pt idx="124">
                  <c:v>43000</c:v>
                </c:pt>
                <c:pt idx="125">
                  <c:v>43500</c:v>
                </c:pt>
                <c:pt idx="126">
                  <c:v>44000</c:v>
                </c:pt>
                <c:pt idx="127">
                  <c:v>44500</c:v>
                </c:pt>
                <c:pt idx="128">
                  <c:v>45000</c:v>
                </c:pt>
                <c:pt idx="129">
                  <c:v>45500</c:v>
                </c:pt>
                <c:pt idx="130">
                  <c:v>46000</c:v>
                </c:pt>
                <c:pt idx="131">
                  <c:v>46500</c:v>
                </c:pt>
                <c:pt idx="132">
                  <c:v>47000</c:v>
                </c:pt>
                <c:pt idx="133">
                  <c:v>47500</c:v>
                </c:pt>
                <c:pt idx="134">
                  <c:v>48000</c:v>
                </c:pt>
                <c:pt idx="135">
                  <c:v>48500</c:v>
                </c:pt>
                <c:pt idx="136">
                  <c:v>49000</c:v>
                </c:pt>
                <c:pt idx="137">
                  <c:v>49500</c:v>
                </c:pt>
                <c:pt idx="138">
                  <c:v>50000</c:v>
                </c:pt>
                <c:pt idx="139">
                  <c:v>50500</c:v>
                </c:pt>
                <c:pt idx="140">
                  <c:v>51000</c:v>
                </c:pt>
                <c:pt idx="141">
                  <c:v>51500</c:v>
                </c:pt>
                <c:pt idx="142">
                  <c:v>52000</c:v>
                </c:pt>
                <c:pt idx="143">
                  <c:v>52500</c:v>
                </c:pt>
                <c:pt idx="144">
                  <c:v>53000</c:v>
                </c:pt>
                <c:pt idx="145">
                  <c:v>53500</c:v>
                </c:pt>
                <c:pt idx="146">
                  <c:v>54000</c:v>
                </c:pt>
                <c:pt idx="147">
                  <c:v>54500</c:v>
                </c:pt>
                <c:pt idx="148">
                  <c:v>55000</c:v>
                </c:pt>
                <c:pt idx="149">
                  <c:v>55500</c:v>
                </c:pt>
                <c:pt idx="150">
                  <c:v>56000</c:v>
                </c:pt>
                <c:pt idx="151">
                  <c:v>56500</c:v>
                </c:pt>
                <c:pt idx="152">
                  <c:v>57000</c:v>
                </c:pt>
                <c:pt idx="153">
                  <c:v>57500</c:v>
                </c:pt>
                <c:pt idx="154">
                  <c:v>58000</c:v>
                </c:pt>
                <c:pt idx="155">
                  <c:v>58500</c:v>
                </c:pt>
                <c:pt idx="156">
                  <c:v>59000</c:v>
                </c:pt>
                <c:pt idx="157">
                  <c:v>59500</c:v>
                </c:pt>
              </c:numCache>
            </c:numRef>
          </c:xVal>
          <c:yVal>
            <c:numRef>
              <c:f>'Active 2'!$AX$4:$AX$166</c:f>
              <c:numCache>
                <c:formatCode>General</c:formatCode>
                <c:ptCount val="163"/>
                <c:pt idx="0">
                  <c:v>0.1064775786114578</c:v>
                </c:pt>
                <c:pt idx="1">
                  <c:v>0.1019222154100374</c:v>
                </c:pt>
                <c:pt idx="2">
                  <c:v>9.7441499096644846E-2</c:v>
                </c:pt>
                <c:pt idx="3">
                  <c:v>9.3035431096874205E-2</c:v>
                </c:pt>
                <c:pt idx="4">
                  <c:v>8.8704008771843035E-2</c:v>
                </c:pt>
                <c:pt idx="5">
                  <c:v>8.4447224940404575E-2</c:v>
                </c:pt>
                <c:pt idx="6">
                  <c:v>8.0265067423239578E-2</c:v>
                </c:pt>
                <c:pt idx="7">
                  <c:v>7.6157518611685515E-2</c:v>
                </c:pt>
                <c:pt idx="8">
                  <c:v>7.2124555063994955E-2</c:v>
                </c:pt>
                <c:pt idx="9">
                  <c:v>6.8166147131532351E-2</c:v>
                </c:pt>
                <c:pt idx="10">
                  <c:v>6.4282258617204491E-2</c:v>
                </c:pt>
                <c:pt idx="11">
                  <c:v>6.0472846468193946E-2</c:v>
                </c:pt>
                <c:pt idx="12">
                  <c:v>5.6737860504806198E-2</c:v>
                </c:pt>
                <c:pt idx="13">
                  <c:v>5.3077243186972586E-2</c:v>
                </c:pt>
                <c:pt idx="14">
                  <c:v>4.9490929419654037E-2</c:v>
                </c:pt>
                <c:pt idx="15">
                  <c:v>4.597884639808103E-2</c:v>
                </c:pt>
                <c:pt idx="16">
                  <c:v>4.254091349343754E-2</c:v>
                </c:pt>
                <c:pt idx="17">
                  <c:v>3.9177042179250145E-2</c:v>
                </c:pt>
                <c:pt idx="18">
                  <c:v>3.5887135998390871E-2</c:v>
                </c:pt>
                <c:pt idx="19">
                  <c:v>3.2671090570228808E-2</c:v>
                </c:pt>
                <c:pt idx="20">
                  <c:v>2.9528793637093542E-2</c:v>
                </c:pt>
                <c:pt idx="21">
                  <c:v>2.6460125148825765E-2</c:v>
                </c:pt>
                <c:pt idx="22">
                  <c:v>2.3464957383804788E-2</c:v>
                </c:pt>
                <c:pt idx="23">
                  <c:v>2.0543155104454675E-2</c:v>
                </c:pt>
                <c:pt idx="24">
                  <c:v>1.7694575744846577E-2</c:v>
                </c:pt>
                <c:pt idx="25">
                  <c:v>1.491906962763638E-2</c:v>
                </c:pt>
                <c:pt idx="26">
                  <c:v>1.2216480207209265E-2</c:v>
                </c:pt>
                <c:pt idx="27">
                  <c:v>9.5866443355532363E-3</c:v>
                </c:pt>
                <c:pt idx="28">
                  <c:v>7.0293925470487906E-3</c:v>
                </c:pt>
                <c:pt idx="29">
                  <c:v>4.5445493580599794E-3</c:v>
                </c:pt>
                <c:pt idx="30">
                  <c:v>2.1319335769284242E-3</c:v>
                </c:pt>
                <c:pt idx="31">
                  <c:v>-2.0864138026020773E-4</c:v>
                </c:pt>
                <c:pt idx="32">
                  <c:v>-2.4773671729725055E-3</c:v>
                </c:pt>
                <c:pt idx="33">
                  <c:v>-4.674440223573717E-3</c:v>
                </c:pt>
                <c:pt idx="34">
                  <c:v>-6.8000614138060411E-3</c:v>
                </c:pt>
                <c:pt idx="35">
                  <c:v>-8.8544357955246539E-3</c:v>
                </c:pt>
                <c:pt idx="36">
                  <c:v>-1.0837772320790161E-2</c:v>
                </c:pt>
                <c:pt idx="37">
                  <c:v>-1.2750283596320994E-2</c:v>
                </c:pt>
                <c:pt idx="38">
                  <c:v>-1.4592185667142904E-2</c:v>
                </c:pt>
                <c:pt idx="39">
                  <c:v>-1.6363697834018288E-2</c:v>
                </c:pt>
                <c:pt idx="40">
                  <c:v>-1.8065042508910424E-2</c:v>
                </c:pt>
                <c:pt idx="41">
                  <c:v>-1.9696445112319966E-2</c:v>
                </c:pt>
                <c:pt idx="42">
                  <c:v>-2.1258134015823653E-2</c:v>
                </c:pt>
                <c:pt idx="43">
                  <c:v>-2.2750340532559643E-2</c:v>
                </c:pt>
                <c:pt idx="44">
                  <c:v>-2.417329895772264E-2</c:v>
                </c:pt>
                <c:pt idx="45">
                  <c:v>-2.552724666037854E-2</c:v>
                </c:pt>
                <c:pt idx="46">
                  <c:v>-2.6812424227072994E-2</c:v>
                </c:pt>
                <c:pt idx="47">
                  <c:v>-2.8029075656810988E-2</c:v>
                </c:pt>
                <c:pt idx="48">
                  <c:v>-2.9177448606024142E-2</c:v>
                </c:pt>
                <c:pt idx="49">
                  <c:v>-3.0257794681151591E-2</c:v>
                </c:pt>
                <c:pt idx="50">
                  <c:v>-3.1270369775430906E-2</c:v>
                </c:pt>
                <c:pt idx="51">
                  <c:v>-3.2215434445477115E-2</c:v>
                </c:pt>
                <c:pt idx="52">
                  <c:v>-3.3093254322223119E-2</c:v>
                </c:pt>
                <c:pt idx="53">
                  <c:v>-3.3904100549844475E-2</c:v>
                </c:pt>
                <c:pt idx="54">
                  <c:v>-3.4648250245428114E-2</c:v>
                </c:pt>
                <c:pt idx="55">
                  <c:v>-3.5325986971400603E-2</c:v>
                </c:pt>
                <c:pt idx="56">
                  <c:v>-3.5937601212160539E-2</c:v>
                </c:pt>
                <c:pt idx="57">
                  <c:v>-3.6483390845990608E-2</c:v>
                </c:pt>
                <c:pt idx="58">
                  <c:v>-3.6963661603234658E-2</c:v>
                </c:pt>
                <c:pt idx="59">
                  <c:v>-3.7378727501937825E-2</c:v>
                </c:pt>
                <c:pt idx="60">
                  <c:v>-3.7728911252748368E-2</c:v>
                </c:pt>
                <c:pt idx="61">
                  <c:v>-3.8014544625908281E-2</c:v>
                </c:pt>
                <c:pt idx="62">
                  <c:v>-3.8235968774686262E-2</c:v>
                </c:pt>
                <c:pt idx="63">
                  <c:v>-3.8393534511681135E-2</c:v>
                </c:pt>
                <c:pt idx="64">
                  <c:v>-3.8487602537098216E-2</c:v>
                </c:pt>
                <c:pt idx="65">
                  <c:v>-3.8518543621428092E-2</c:v>
                </c:pt>
                <c:pt idx="66">
                  <c:v>-3.8486738748941471E-2</c:v>
                </c:pt>
                <c:pt idx="67">
                  <c:v>-3.8392579233091362E-2</c:v>
                </c:pt>
                <c:pt idx="68">
                  <c:v>-3.8236466820230547E-2</c:v>
                </c:pt>
                <c:pt idx="69">
                  <c:v>-3.8018813803975086E-2</c:v>
                </c:pt>
                <c:pt idx="70">
                  <c:v>-3.7740043178927658E-2</c:v>
                </c:pt>
                <c:pt idx="71">
                  <c:v>-3.740058886916009E-2</c:v>
                </c:pt>
                <c:pt idx="72">
                  <c:v>-3.700089607353909E-2</c:v>
                </c:pt>
                <c:pt idx="73">
                  <c:v>-3.6541421776299071E-2</c:v>
                </c:pt>
                <c:pt idx="74">
                  <c:v>-3.6022635476668556E-2</c:v>
                </c:pt>
                <c:pt idx="75">
                  <c:v>-3.5445020195134014E-2</c:v>
                </c:pt>
                <c:pt idx="76">
                  <c:v>-3.4809073815151394E-2</c:v>
                </c:pt>
                <c:pt idx="77">
                  <c:v>-3.4115310816561863E-2</c:v>
                </c:pt>
                <c:pt idx="78">
                  <c:v>-3.3364264449122792E-2</c:v>
                </c:pt>
                <c:pt idx="79">
                  <c:v>-3.2556489379456342E-2</c:v>
                </c:pt>
                <c:pt idx="80">
                  <c:v>-3.1692564819967781E-2</c:v>
                </c:pt>
                <c:pt idx="81">
                  <c:v>-3.0773098110897349E-2</c:v>
                </c:pt>
                <c:pt idx="82">
                  <c:v>-2.9798728673064163E-2</c:v>
                </c:pt>
                <c:pt idx="83">
                  <c:v>-2.8770132174706003E-2</c:v>
                </c:pt>
                <c:pt idx="84">
                  <c:v>-2.7688024656053873E-2</c:v>
                </c:pt>
                <c:pt idx="85">
                  <c:v>-2.6553166224040387E-2</c:v>
                </c:pt>
                <c:pt idx="86">
                  <c:v>-2.5366363760267713E-2</c:v>
                </c:pt>
                <c:pt idx="87">
                  <c:v>-2.4128471870964723E-2</c:v>
                </c:pt>
                <c:pt idx="88">
                  <c:v>-2.2840391040924522E-2</c:v>
                </c:pt>
                <c:pt idx="89">
                  <c:v>-2.1503061627638639E-2</c:v>
                </c:pt>
                <c:pt idx="90">
                  <c:v>-2.0117451941985047E-2</c:v>
                </c:pt>
                <c:pt idx="91">
                  <c:v>-1.8684538206124042E-2</c:v>
                </c:pt>
                <c:pt idx="92">
                  <c:v>-1.7205273661735319E-2</c:v>
                </c:pt>
                <c:pt idx="93">
                  <c:v>-1.5680543535589349E-2</c:v>
                </c:pt>
                <c:pt idx="94">
                  <c:v>-1.411110198170884E-2</c:v>
                </c:pt>
                <c:pt idx="95">
                  <c:v>-1.2497486556759162E-2</c:v>
                </c:pt>
                <c:pt idx="96">
                  <c:v>-1.083990532127399E-2</c:v>
                </c:pt>
                <c:pt idx="97">
                  <c:v>-9.1380914018434484E-3</c:v>
                </c:pt>
                <c:pt idx="98">
                  <c:v>-7.3911199482705192E-3</c:v>
                </c:pt>
                <c:pt idx="99">
                  <c:v>-5.597183071337053E-3</c:v>
                </c:pt>
                <c:pt idx="100">
                  <c:v>-3.7533197932946849E-3</c:v>
                </c:pt>
                <c:pt idx="101">
                  <c:v>-1.8551005605282611E-3</c:v>
                </c:pt>
                <c:pt idx="102">
                  <c:v>1.037302624534997E-4</c:v>
                </c:pt>
                <c:pt idx="103">
                  <c:v>2.1316450416462018E-3</c:v>
                </c:pt>
                <c:pt idx="104">
                  <c:v>4.2397406378878177E-3</c:v>
                </c:pt>
                <c:pt idx="105">
                  <c:v>6.4421385480473159E-3</c:v>
                </c:pt>
                <c:pt idx="106">
                  <c:v>8.7563429167722834E-3</c:v>
                </c:pt>
                <c:pt idx="107">
                  <c:v>1.1203512098958951E-2</c:v>
                </c:pt>
                <c:pt idx="108">
                  <c:v>1.3808591191743672E-2</c:v>
                </c:pt>
                <c:pt idx="109">
                  <c:v>1.6600248409576815E-2</c:v>
                </c:pt>
                <c:pt idx="110">
                  <c:v>1.9610559872951058E-2</c:v>
                </c:pt>
                <c:pt idx="111">
                  <c:v>2.2874397769645297E-2</c:v>
                </c:pt>
                <c:pt idx="112">
                  <c:v>2.6428497621964836E-2</c:v>
                </c:pt>
                <c:pt idx="113">
                  <c:v>3.0310211675328658E-2</c:v>
                </c:pt>
                <c:pt idx="114">
                  <c:v>3.4555995010410262E-2</c:v>
                </c:pt>
                <c:pt idx="115">
                  <c:v>3.9199713981271922E-2</c:v>
                </c:pt>
                <c:pt idx="116">
                  <c:v>4.4270905750274564E-2</c:v>
                </c:pt>
                <c:pt idx="117">
                  <c:v>4.9793144642082829E-2</c:v>
                </c:pt>
                <c:pt idx="118">
                  <c:v>5.5782678222249027E-2</c:v>
                </c:pt>
                <c:pt idx="119">
                  <c:v>6.2247478950716958E-2</c:v>
                </c:pt>
                <c:pt idx="120">
                  <c:v>6.9186816353365474E-2</c:v>
                </c:pt>
                <c:pt idx="121">
                  <c:v>7.6591395697401754E-2</c:v>
                </c:pt>
                <c:pt idx="122">
                  <c:v>8.444404232306052E-2</c:v>
                </c:pt>
                <c:pt idx="123">
                  <c:v>9.2720848176684509E-2</c:v>
                </c:pt>
                <c:pt idx="124">
                  <c:v>0.10139264966415354</c:v>
                </c:pt>
                <c:pt idx="125">
                  <c:v>0.11042668083498201</c:v>
                </c:pt>
                <c:pt idx="126">
                  <c:v>0.11978824501933283</c:v>
                </c:pt>
                <c:pt idx="127">
                  <c:v>0.12944226822226293</c:v>
                </c:pt>
                <c:pt idx="128">
                  <c:v>0.13935463213183097</c:v>
                </c:pt>
                <c:pt idx="129">
                  <c:v>0.14949322542064375</c:v>
                </c:pt>
                <c:pt idx="130">
                  <c:v>0.15982869165275115</c:v>
                </c:pt>
                <c:pt idx="131">
                  <c:v>0.17033488511095934</c:v>
                </c:pt>
                <c:pt idx="132">
                  <c:v>0.1809890693534334</c:v>
                </c:pt>
                <c:pt idx="133">
                  <c:v>0.19177190677367939</c:v>
                </c:pt>
                <c:pt idx="134">
                  <c:v>0.20266729207278161</c:v>
                </c:pt>
                <c:pt idx="135">
                  <c:v>0.21366208049178587</c:v>
                </c:pt>
                <c:pt idx="136">
                  <c:v>0.22474575527830498</c:v>
                </c:pt>
                <c:pt idx="137">
                  <c:v>0.23591007032704547</c:v>
                </c:pt>
                <c:pt idx="138">
                  <c:v>0.24714869490910316</c:v>
                </c:pt>
                <c:pt idx="139">
                  <c:v>0.25845687901092279</c:v>
                </c:pt>
                <c:pt idx="140">
                  <c:v>0.26983115066667196</c:v>
                </c:pt>
                <c:pt idx="141">
                  <c:v>0.28126905102906535</c:v>
                </c:pt>
                <c:pt idx="142">
                  <c:v>0.29276890876444889</c:v>
                </c:pt>
                <c:pt idx="143">
                  <c:v>0.30432965250796551</c:v>
                </c:pt>
                <c:pt idx="144">
                  <c:v>0.31595065833574182</c:v>
                </c:pt>
                <c:pt idx="145">
                  <c:v>0.32763162825335723</c:v>
                </c:pt>
                <c:pt idx="146">
                  <c:v>0.33937249533467645</c:v>
                </c:pt>
                <c:pt idx="147">
                  <c:v>0.35117335118055926</c:v>
                </c:pt>
                <c:pt idx="148">
                  <c:v>0.3630343916522904</c:v>
                </c:pt>
                <c:pt idx="149">
                  <c:v>0.3749558772577497</c:v>
                </c:pt>
                <c:pt idx="150">
                  <c:v>0.38693810505045251</c:v>
                </c:pt>
                <c:pt idx="151">
                  <c:v>0.39898138939009786</c:v>
                </c:pt>
                <c:pt idx="152">
                  <c:v>0.41108604937561316</c:v>
                </c:pt>
                <c:pt idx="153">
                  <c:v>0.42325240117977875</c:v>
                </c:pt>
                <c:pt idx="154">
                  <c:v>0.43548075388014296</c:v>
                </c:pt>
                <c:pt idx="155">
                  <c:v>0.44777140769243351</c:v>
                </c:pt>
                <c:pt idx="156">
                  <c:v>0.46012465377234829</c:v>
                </c:pt>
                <c:pt idx="157">
                  <c:v>0.47254077496400509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C2-40D1-B039-B81098E76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69336"/>
        <c:axId val="1"/>
      </c:scatterChart>
      <c:valAx>
        <c:axId val="653569336"/>
        <c:scaling>
          <c:orientation val="minMax"/>
          <c:max val="60000"/>
          <c:min val="-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916876574307302"/>
              <c:y val="0.919801866871904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2972292191435771E-3"/>
              <c:y val="0.330827857044185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6933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04030226700254"/>
          <c:y val="0.92732066386438539"/>
          <c:w val="0.38916876574307308"/>
          <c:h val="5.2631578947368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46017699115043E-2"/>
          <c:y val="4.7500057983469221E-2"/>
          <c:w val="0.88874841972187102"/>
          <c:h val="0.8000009765636920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2'!$V$20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2'!$V$21:$V$974</c:f>
              <c:numCache>
                <c:formatCode>General</c:formatCode>
                <c:ptCount val="954"/>
                <c:pt idx="0">
                  <c:v>-4.5116516585919406E-2</c:v>
                </c:pt>
                <c:pt idx="1">
                  <c:v>-5.0414665908798145E-2</c:v>
                </c:pt>
                <c:pt idx="2">
                  <c:v>-5.1146115968659145E-2</c:v>
                </c:pt>
                <c:pt idx="3">
                  <c:v>-8.625500161531309E-2</c:v>
                </c:pt>
                <c:pt idx="5">
                  <c:v>-6.6954021566583588E-2</c:v>
                </c:pt>
                <c:pt idx="7">
                  <c:v>-6.0053073605277639E-2</c:v>
                </c:pt>
                <c:pt idx="8">
                  <c:v>-8.5552470806515735E-2</c:v>
                </c:pt>
                <c:pt idx="10">
                  <c:v>-6.4264788236041565E-2</c:v>
                </c:pt>
                <c:pt idx="11">
                  <c:v>-4.692872313408071E-2</c:v>
                </c:pt>
                <c:pt idx="12">
                  <c:v>-6.0303496203465472E-2</c:v>
                </c:pt>
                <c:pt idx="17">
                  <c:v>-4.9879245633622983E-2</c:v>
                </c:pt>
                <c:pt idx="18">
                  <c:v>-4.3295428994426829E-2</c:v>
                </c:pt>
                <c:pt idx="19">
                  <c:v>-4.8709121019817017E-2</c:v>
                </c:pt>
                <c:pt idx="20">
                  <c:v>-4.3448436512563894E-2</c:v>
                </c:pt>
                <c:pt idx="21">
                  <c:v>-4.4226967380776722E-2</c:v>
                </c:pt>
                <c:pt idx="22">
                  <c:v>-2.1428337214427835E-2</c:v>
                </c:pt>
                <c:pt idx="23">
                  <c:v>-2.6964775978673423E-2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CD-4B21-8DAE-E3467542694B}"/>
            </c:ext>
          </c:extLst>
        </c:ser>
        <c:ser>
          <c:idx val="10"/>
          <c:order val="1"/>
          <c:tx>
            <c:strRef>
              <c:f>'Active 2'!$W$20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2'!$W$21:$W$974</c:f>
              <c:numCache>
                <c:formatCode>General</c:formatCode>
                <c:ptCount val="954"/>
                <c:pt idx="24">
                  <c:v>2.9976455487531493E-2</c:v>
                </c:pt>
                <c:pt idx="25">
                  <c:v>2.9758743637365317E-2</c:v>
                </c:pt>
                <c:pt idx="26">
                  <c:v>2.9275359948965268E-2</c:v>
                </c:pt>
                <c:pt idx="27">
                  <c:v>3.1057648840725281E-2</c:v>
                </c:pt>
                <c:pt idx="28">
                  <c:v>0.14808743878464103</c:v>
                </c:pt>
                <c:pt idx="29">
                  <c:v>0.15659829792405905</c:v>
                </c:pt>
                <c:pt idx="30">
                  <c:v>0.15592873673819663</c:v>
                </c:pt>
                <c:pt idx="31">
                  <c:v>0.15630983597678175</c:v>
                </c:pt>
                <c:pt idx="32">
                  <c:v>0.1567019060001435</c:v>
                </c:pt>
                <c:pt idx="33">
                  <c:v>0.15779569793392384</c:v>
                </c:pt>
                <c:pt idx="34">
                  <c:v>0.1516867069675974</c:v>
                </c:pt>
                <c:pt idx="35">
                  <c:v>0.15780360349420686</c:v>
                </c:pt>
                <c:pt idx="36">
                  <c:v>0.15948974324528237</c:v>
                </c:pt>
                <c:pt idx="37">
                  <c:v>0.15932661432832201</c:v>
                </c:pt>
                <c:pt idx="38">
                  <c:v>0.17724927343941821</c:v>
                </c:pt>
                <c:pt idx="39">
                  <c:v>0.18711031231675318</c:v>
                </c:pt>
                <c:pt idx="40">
                  <c:v>0.1866875405834256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CD-4B21-8DAE-E3467542694B}"/>
            </c:ext>
          </c:extLst>
        </c:ser>
        <c:ser>
          <c:idx val="0"/>
          <c:order val="2"/>
          <c:tx>
            <c:strRef>
              <c:f>'Active 2'!$X$20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2'!$X$21:$X$974</c:f>
              <c:numCache>
                <c:formatCode>General</c:formatCode>
                <c:ptCount val="954"/>
                <c:pt idx="4">
                  <c:v>-7.4565387476424411E-2</c:v>
                </c:pt>
                <c:pt idx="6">
                  <c:v>-8.5539135280854467E-2</c:v>
                </c:pt>
                <c:pt idx="9">
                  <c:v>-6.6433482396101556E-2</c:v>
                </c:pt>
                <c:pt idx="13">
                  <c:v>-4.9122193077315982E-2</c:v>
                </c:pt>
                <c:pt idx="14">
                  <c:v>-4.9527857095314751E-2</c:v>
                </c:pt>
                <c:pt idx="15">
                  <c:v>-4.7556131999010182E-2</c:v>
                </c:pt>
                <c:pt idx="16">
                  <c:v>-5.10104695464626E-2</c:v>
                </c:pt>
                <c:pt idx="89">
                  <c:v>0.34149258050133924</c:v>
                </c:pt>
                <c:pt idx="90">
                  <c:v>0.34169258050356277</c:v>
                </c:pt>
                <c:pt idx="91">
                  <c:v>0.3418925805057863</c:v>
                </c:pt>
                <c:pt idx="92">
                  <c:v>0.3423925805004312</c:v>
                </c:pt>
                <c:pt idx="93">
                  <c:v>0.34249258050518094</c:v>
                </c:pt>
                <c:pt idx="94">
                  <c:v>0.35967776686227365</c:v>
                </c:pt>
                <c:pt idx="95">
                  <c:v>0.35516572602705759</c:v>
                </c:pt>
                <c:pt idx="101">
                  <c:v>0.39194301214351968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CD-4B21-8DAE-E3467542694B}"/>
            </c:ext>
          </c:extLst>
        </c:ser>
        <c:ser>
          <c:idx val="1"/>
          <c:order val="3"/>
          <c:tx>
            <c:strRef>
              <c:f>'Active 2'!$Y$20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2'!$Y$21:$Y$974</c:f>
              <c:numCache>
                <c:formatCode>General</c:formatCode>
                <c:ptCount val="954"/>
                <c:pt idx="41">
                  <c:v>0.18678754058089939</c:v>
                </c:pt>
                <c:pt idx="42">
                  <c:v>0.18608279564103289</c:v>
                </c:pt>
                <c:pt idx="43">
                  <c:v>0.18246229630585381</c:v>
                </c:pt>
                <c:pt idx="44">
                  <c:v>0.18335979386763196</c:v>
                </c:pt>
                <c:pt idx="45">
                  <c:v>0.18343929221838987</c:v>
                </c:pt>
                <c:pt idx="46">
                  <c:v>0.18363677815684615</c:v>
                </c:pt>
                <c:pt idx="47">
                  <c:v>0.19510409382370322</c:v>
                </c:pt>
                <c:pt idx="48">
                  <c:v>0.20080409382522826</c:v>
                </c:pt>
                <c:pt idx="49">
                  <c:v>0.19389785326699097</c:v>
                </c:pt>
                <c:pt idx="50">
                  <c:v>0.19647660407127049</c:v>
                </c:pt>
                <c:pt idx="51">
                  <c:v>0.22645193961958704</c:v>
                </c:pt>
                <c:pt idx="52">
                  <c:v>0.22491738797417321</c:v>
                </c:pt>
                <c:pt idx="53">
                  <c:v>0.22400525470704985</c:v>
                </c:pt>
                <c:pt idx="54">
                  <c:v>0.22391179394192828</c:v>
                </c:pt>
                <c:pt idx="55">
                  <c:v>0.22485283738730227</c:v>
                </c:pt>
                <c:pt idx="56">
                  <c:v>0.22623040048613391</c:v>
                </c:pt>
                <c:pt idx="57">
                  <c:v>0.22481821221817155</c:v>
                </c:pt>
                <c:pt idx="58">
                  <c:v>0.22449577382095251</c:v>
                </c:pt>
                <c:pt idx="59">
                  <c:v>0.22448357808045821</c:v>
                </c:pt>
                <c:pt idx="60">
                  <c:v>0.22937137610946584</c:v>
                </c:pt>
                <c:pt idx="61">
                  <c:v>0.2271367255528253</c:v>
                </c:pt>
                <c:pt idx="62">
                  <c:v>0.22840206604039598</c:v>
                </c:pt>
                <c:pt idx="63">
                  <c:v>0.22816090977264725</c:v>
                </c:pt>
                <c:pt idx="64">
                  <c:v>0.22790210198059013</c:v>
                </c:pt>
                <c:pt idx="65">
                  <c:v>0.2273668420567419</c:v>
                </c:pt>
                <c:pt idx="66">
                  <c:v>0.24073754782936441</c:v>
                </c:pt>
                <c:pt idx="67">
                  <c:v>0.24217439581999389</c:v>
                </c:pt>
                <c:pt idx="68">
                  <c:v>0.24267439582191475</c:v>
                </c:pt>
                <c:pt idx="69">
                  <c:v>0.24212980127783257</c:v>
                </c:pt>
                <c:pt idx="70">
                  <c:v>0.24044631341539432</c:v>
                </c:pt>
                <c:pt idx="71">
                  <c:v>0.24114631341953871</c:v>
                </c:pt>
                <c:pt idx="72">
                  <c:v>0.24234631341832799</c:v>
                </c:pt>
                <c:pt idx="73">
                  <c:v>0.2421578885520394</c:v>
                </c:pt>
                <c:pt idx="74">
                  <c:v>0.23738396333515591</c:v>
                </c:pt>
                <c:pt idx="75">
                  <c:v>0.24218396333031303</c:v>
                </c:pt>
                <c:pt idx="76">
                  <c:v>0.24388396333102316</c:v>
                </c:pt>
                <c:pt idx="77">
                  <c:v>0.24456364407292636</c:v>
                </c:pt>
                <c:pt idx="78">
                  <c:v>0.25270537376447755</c:v>
                </c:pt>
                <c:pt idx="79">
                  <c:v>0.25179207726713837</c:v>
                </c:pt>
                <c:pt idx="80">
                  <c:v>0.24819130566193134</c:v>
                </c:pt>
                <c:pt idx="81">
                  <c:v>0.26754016110092538</c:v>
                </c:pt>
                <c:pt idx="82">
                  <c:v>0.30427952004707692</c:v>
                </c:pt>
                <c:pt idx="83">
                  <c:v>0.30512311555480509</c:v>
                </c:pt>
                <c:pt idx="84">
                  <c:v>0.30803581568265015</c:v>
                </c:pt>
                <c:pt idx="85">
                  <c:v>0.33726069458834934</c:v>
                </c:pt>
                <c:pt idx="86">
                  <c:v>0.33711258050284798</c:v>
                </c:pt>
                <c:pt idx="87">
                  <c:v>0.33751258050001909</c:v>
                </c:pt>
                <c:pt idx="88">
                  <c:v>0.33861258050133458</c:v>
                </c:pt>
                <c:pt idx="96">
                  <c:v>0.34159174733144981</c:v>
                </c:pt>
                <c:pt idx="97">
                  <c:v>0.35947206531199211</c:v>
                </c:pt>
                <c:pt idx="98">
                  <c:v>0.38887290951313891</c:v>
                </c:pt>
                <c:pt idx="99">
                  <c:v>0.37423946676909936</c:v>
                </c:pt>
                <c:pt idx="100">
                  <c:v>0.39177612874201423</c:v>
                </c:pt>
                <c:pt idx="102">
                  <c:v>0.40186282827627928</c:v>
                </c:pt>
                <c:pt idx="103">
                  <c:v>0.40117843354919525</c:v>
                </c:pt>
                <c:pt idx="104">
                  <c:v>0.40754630479079135</c:v>
                </c:pt>
                <c:pt idx="105">
                  <c:v>0.40901045666012409</c:v>
                </c:pt>
                <c:pt idx="106">
                  <c:v>0.40804054358919617</c:v>
                </c:pt>
                <c:pt idx="107">
                  <c:v>0.40964136105971294</c:v>
                </c:pt>
                <c:pt idx="108">
                  <c:v>0.49910824371962559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8CD-4B21-8DAE-E3467542694B}"/>
            </c:ext>
          </c:extLst>
        </c:ser>
        <c:ser>
          <c:idx val="2"/>
          <c:order val="4"/>
          <c:tx>
            <c:strRef>
              <c:f>'Active 2'!$AY$1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2'!$AW$4:$AW$160</c:f>
              <c:numCache>
                <c:formatCode>General</c:formatCode>
                <c:ptCount val="157"/>
                <c:pt idx="0">
                  <c:v>-19000</c:v>
                </c:pt>
                <c:pt idx="1">
                  <c:v>-18500</c:v>
                </c:pt>
                <c:pt idx="2">
                  <c:v>-18000</c:v>
                </c:pt>
                <c:pt idx="3">
                  <c:v>-17500</c:v>
                </c:pt>
                <c:pt idx="4">
                  <c:v>-17000</c:v>
                </c:pt>
                <c:pt idx="5">
                  <c:v>-16500</c:v>
                </c:pt>
                <c:pt idx="6">
                  <c:v>-16000</c:v>
                </c:pt>
                <c:pt idx="7">
                  <c:v>-15500</c:v>
                </c:pt>
                <c:pt idx="8">
                  <c:v>-15000</c:v>
                </c:pt>
                <c:pt idx="9">
                  <c:v>-14500</c:v>
                </c:pt>
                <c:pt idx="10">
                  <c:v>-14000</c:v>
                </c:pt>
                <c:pt idx="11">
                  <c:v>-13500</c:v>
                </c:pt>
                <c:pt idx="12">
                  <c:v>-13000</c:v>
                </c:pt>
                <c:pt idx="13">
                  <c:v>-12500</c:v>
                </c:pt>
                <c:pt idx="14">
                  <c:v>-12000</c:v>
                </c:pt>
                <c:pt idx="15">
                  <c:v>-11500</c:v>
                </c:pt>
                <c:pt idx="16">
                  <c:v>-11000</c:v>
                </c:pt>
                <c:pt idx="17">
                  <c:v>-10500</c:v>
                </c:pt>
                <c:pt idx="18">
                  <c:v>-10000</c:v>
                </c:pt>
                <c:pt idx="19">
                  <c:v>-9500</c:v>
                </c:pt>
                <c:pt idx="20">
                  <c:v>-9000</c:v>
                </c:pt>
                <c:pt idx="21">
                  <c:v>-8500</c:v>
                </c:pt>
                <c:pt idx="22">
                  <c:v>-8000</c:v>
                </c:pt>
                <c:pt idx="23">
                  <c:v>-7500</c:v>
                </c:pt>
                <c:pt idx="24">
                  <c:v>-7000</c:v>
                </c:pt>
                <c:pt idx="25">
                  <c:v>-6500</c:v>
                </c:pt>
                <c:pt idx="26">
                  <c:v>-6000</c:v>
                </c:pt>
                <c:pt idx="27">
                  <c:v>-5500</c:v>
                </c:pt>
                <c:pt idx="28">
                  <c:v>-5000</c:v>
                </c:pt>
                <c:pt idx="29">
                  <c:v>-4500</c:v>
                </c:pt>
                <c:pt idx="30">
                  <c:v>-4000</c:v>
                </c:pt>
                <c:pt idx="31">
                  <c:v>-3500</c:v>
                </c:pt>
                <c:pt idx="32">
                  <c:v>-3000</c:v>
                </c:pt>
                <c:pt idx="33">
                  <c:v>-2500</c:v>
                </c:pt>
                <c:pt idx="34">
                  <c:v>-2000</c:v>
                </c:pt>
                <c:pt idx="35">
                  <c:v>-1500</c:v>
                </c:pt>
                <c:pt idx="36">
                  <c:v>-1000</c:v>
                </c:pt>
                <c:pt idx="37">
                  <c:v>-500</c:v>
                </c:pt>
                <c:pt idx="38">
                  <c:v>0</c:v>
                </c:pt>
                <c:pt idx="39">
                  <c:v>500</c:v>
                </c:pt>
                <c:pt idx="40">
                  <c:v>1000</c:v>
                </c:pt>
                <c:pt idx="41">
                  <c:v>1500</c:v>
                </c:pt>
                <c:pt idx="42">
                  <c:v>2000</c:v>
                </c:pt>
                <c:pt idx="43">
                  <c:v>2500</c:v>
                </c:pt>
                <c:pt idx="44">
                  <c:v>3000</c:v>
                </c:pt>
                <c:pt idx="45">
                  <c:v>3500</c:v>
                </c:pt>
                <c:pt idx="46">
                  <c:v>4000</c:v>
                </c:pt>
                <c:pt idx="47">
                  <c:v>4500</c:v>
                </c:pt>
                <c:pt idx="48">
                  <c:v>5000</c:v>
                </c:pt>
                <c:pt idx="49">
                  <c:v>5500</c:v>
                </c:pt>
                <c:pt idx="50">
                  <c:v>6000</c:v>
                </c:pt>
                <c:pt idx="51">
                  <c:v>6500</c:v>
                </c:pt>
                <c:pt idx="52">
                  <c:v>7000</c:v>
                </c:pt>
                <c:pt idx="53">
                  <c:v>7500</c:v>
                </c:pt>
                <c:pt idx="54">
                  <c:v>8000</c:v>
                </c:pt>
                <c:pt idx="55">
                  <c:v>8500</c:v>
                </c:pt>
                <c:pt idx="56">
                  <c:v>9000</c:v>
                </c:pt>
                <c:pt idx="57">
                  <c:v>9500</c:v>
                </c:pt>
                <c:pt idx="58">
                  <c:v>10000</c:v>
                </c:pt>
                <c:pt idx="59">
                  <c:v>10500</c:v>
                </c:pt>
                <c:pt idx="60">
                  <c:v>11000</c:v>
                </c:pt>
                <c:pt idx="61">
                  <c:v>11500</c:v>
                </c:pt>
                <c:pt idx="62">
                  <c:v>12000</c:v>
                </c:pt>
                <c:pt idx="63">
                  <c:v>12500</c:v>
                </c:pt>
                <c:pt idx="64">
                  <c:v>13000</c:v>
                </c:pt>
                <c:pt idx="65">
                  <c:v>13500</c:v>
                </c:pt>
                <c:pt idx="66">
                  <c:v>14000</c:v>
                </c:pt>
                <c:pt idx="67">
                  <c:v>14500</c:v>
                </c:pt>
                <c:pt idx="68">
                  <c:v>15000</c:v>
                </c:pt>
                <c:pt idx="69">
                  <c:v>15500</c:v>
                </c:pt>
                <c:pt idx="70">
                  <c:v>16000</c:v>
                </c:pt>
                <c:pt idx="71">
                  <c:v>16500</c:v>
                </c:pt>
                <c:pt idx="72">
                  <c:v>17000</c:v>
                </c:pt>
                <c:pt idx="73">
                  <c:v>17500</c:v>
                </c:pt>
                <c:pt idx="74">
                  <c:v>18000</c:v>
                </c:pt>
                <c:pt idx="75">
                  <c:v>18500</c:v>
                </c:pt>
                <c:pt idx="76">
                  <c:v>19000</c:v>
                </c:pt>
                <c:pt idx="77">
                  <c:v>19500</c:v>
                </c:pt>
                <c:pt idx="78">
                  <c:v>20000</c:v>
                </c:pt>
                <c:pt idx="79">
                  <c:v>20500</c:v>
                </c:pt>
                <c:pt idx="80">
                  <c:v>21000</c:v>
                </c:pt>
                <c:pt idx="81">
                  <c:v>21500</c:v>
                </c:pt>
                <c:pt idx="82">
                  <c:v>22000</c:v>
                </c:pt>
                <c:pt idx="83">
                  <c:v>22500</c:v>
                </c:pt>
                <c:pt idx="84">
                  <c:v>23000</c:v>
                </c:pt>
                <c:pt idx="85">
                  <c:v>23500</c:v>
                </c:pt>
                <c:pt idx="86">
                  <c:v>24000</c:v>
                </c:pt>
                <c:pt idx="87">
                  <c:v>24500</c:v>
                </c:pt>
                <c:pt idx="88">
                  <c:v>25000</c:v>
                </c:pt>
                <c:pt idx="89">
                  <c:v>25500</c:v>
                </c:pt>
                <c:pt idx="90">
                  <c:v>26000</c:v>
                </c:pt>
                <c:pt idx="91">
                  <c:v>26500</c:v>
                </c:pt>
                <c:pt idx="92">
                  <c:v>27000</c:v>
                </c:pt>
                <c:pt idx="93">
                  <c:v>27500</c:v>
                </c:pt>
                <c:pt idx="94">
                  <c:v>28000</c:v>
                </c:pt>
                <c:pt idx="95">
                  <c:v>28500</c:v>
                </c:pt>
                <c:pt idx="96">
                  <c:v>29000</c:v>
                </c:pt>
                <c:pt idx="97">
                  <c:v>29500</c:v>
                </c:pt>
                <c:pt idx="98">
                  <c:v>30000</c:v>
                </c:pt>
                <c:pt idx="99">
                  <c:v>30500</c:v>
                </c:pt>
                <c:pt idx="100">
                  <c:v>31000</c:v>
                </c:pt>
                <c:pt idx="101">
                  <c:v>31500</c:v>
                </c:pt>
                <c:pt idx="102">
                  <c:v>32000</c:v>
                </c:pt>
                <c:pt idx="103">
                  <c:v>32500</c:v>
                </c:pt>
                <c:pt idx="104">
                  <c:v>33000</c:v>
                </c:pt>
                <c:pt idx="105">
                  <c:v>33500</c:v>
                </c:pt>
                <c:pt idx="106">
                  <c:v>34000</c:v>
                </c:pt>
                <c:pt idx="107">
                  <c:v>34500</c:v>
                </c:pt>
                <c:pt idx="108">
                  <c:v>35000</c:v>
                </c:pt>
                <c:pt idx="109">
                  <c:v>35500</c:v>
                </c:pt>
                <c:pt idx="110">
                  <c:v>36000</c:v>
                </c:pt>
                <c:pt idx="111">
                  <c:v>36500</c:v>
                </c:pt>
                <c:pt idx="112">
                  <c:v>37000</c:v>
                </c:pt>
                <c:pt idx="113">
                  <c:v>37500</c:v>
                </c:pt>
                <c:pt idx="114">
                  <c:v>38000</c:v>
                </c:pt>
                <c:pt idx="115">
                  <c:v>38500</c:v>
                </c:pt>
                <c:pt idx="116">
                  <c:v>39000</c:v>
                </c:pt>
                <c:pt idx="117">
                  <c:v>39500</c:v>
                </c:pt>
                <c:pt idx="118">
                  <c:v>40000</c:v>
                </c:pt>
                <c:pt idx="119">
                  <c:v>40500</c:v>
                </c:pt>
                <c:pt idx="120">
                  <c:v>41000</c:v>
                </c:pt>
                <c:pt idx="121">
                  <c:v>41500</c:v>
                </c:pt>
                <c:pt idx="122">
                  <c:v>42000</c:v>
                </c:pt>
                <c:pt idx="123">
                  <c:v>42500</c:v>
                </c:pt>
                <c:pt idx="124">
                  <c:v>43000</c:v>
                </c:pt>
                <c:pt idx="125">
                  <c:v>43500</c:v>
                </c:pt>
                <c:pt idx="126">
                  <c:v>44000</c:v>
                </c:pt>
                <c:pt idx="127">
                  <c:v>44500</c:v>
                </c:pt>
                <c:pt idx="128">
                  <c:v>45000</c:v>
                </c:pt>
                <c:pt idx="129">
                  <c:v>45500</c:v>
                </c:pt>
                <c:pt idx="130">
                  <c:v>46000</c:v>
                </c:pt>
                <c:pt idx="131">
                  <c:v>46500</c:v>
                </c:pt>
                <c:pt idx="132">
                  <c:v>47000</c:v>
                </c:pt>
                <c:pt idx="133">
                  <c:v>47500</c:v>
                </c:pt>
                <c:pt idx="134">
                  <c:v>48000</c:v>
                </c:pt>
                <c:pt idx="135">
                  <c:v>48500</c:v>
                </c:pt>
                <c:pt idx="136">
                  <c:v>49000</c:v>
                </c:pt>
                <c:pt idx="137">
                  <c:v>49500</c:v>
                </c:pt>
                <c:pt idx="138">
                  <c:v>50000</c:v>
                </c:pt>
                <c:pt idx="139">
                  <c:v>50500</c:v>
                </c:pt>
                <c:pt idx="140">
                  <c:v>51000</c:v>
                </c:pt>
                <c:pt idx="141">
                  <c:v>51500</c:v>
                </c:pt>
                <c:pt idx="142">
                  <c:v>52000</c:v>
                </c:pt>
                <c:pt idx="143">
                  <c:v>52500</c:v>
                </c:pt>
                <c:pt idx="144">
                  <c:v>53000</c:v>
                </c:pt>
                <c:pt idx="145">
                  <c:v>53500</c:v>
                </c:pt>
                <c:pt idx="146">
                  <c:v>54000</c:v>
                </c:pt>
                <c:pt idx="147">
                  <c:v>54500</c:v>
                </c:pt>
                <c:pt idx="148">
                  <c:v>55000</c:v>
                </c:pt>
                <c:pt idx="149">
                  <c:v>55500</c:v>
                </c:pt>
                <c:pt idx="150">
                  <c:v>56000</c:v>
                </c:pt>
                <c:pt idx="151">
                  <c:v>56500</c:v>
                </c:pt>
                <c:pt idx="152">
                  <c:v>57000</c:v>
                </c:pt>
                <c:pt idx="153">
                  <c:v>57500</c:v>
                </c:pt>
                <c:pt idx="154">
                  <c:v>58000</c:v>
                </c:pt>
                <c:pt idx="155">
                  <c:v>58500</c:v>
                </c:pt>
                <c:pt idx="156">
                  <c:v>59000</c:v>
                </c:pt>
              </c:numCache>
            </c:numRef>
          </c:xVal>
          <c:yVal>
            <c:numRef>
              <c:f>'Active 2'!$AY$4:$AY$160</c:f>
              <c:numCache>
                <c:formatCode>General</c:formatCode>
                <c:ptCount val="157"/>
                <c:pt idx="0">
                  <c:v>7.793874938931189E-3</c:v>
                </c:pt>
                <c:pt idx="1">
                  <c:v>4.049609681864845E-3</c:v>
                </c:pt>
                <c:pt idx="2">
                  <c:v>3.9400819675561305E-4</c:v>
                </c:pt>
                <c:pt idx="3">
                  <c:v>-3.1729295163965207E-3</c:v>
                </c:pt>
                <c:pt idx="4">
                  <c:v>-6.6512034575915355E-3</c:v>
                </c:pt>
                <c:pt idx="5">
                  <c:v>-1.0040813626829438E-2</c:v>
                </c:pt>
                <c:pt idx="6">
                  <c:v>-1.3341760024110236E-2</c:v>
                </c:pt>
                <c:pt idx="7">
                  <c:v>-1.6554042649433928E-2</c:v>
                </c:pt>
                <c:pt idx="8">
                  <c:v>-1.9677661502800509E-2</c:v>
                </c:pt>
                <c:pt idx="9">
                  <c:v>-2.271261658420997E-2</c:v>
                </c:pt>
                <c:pt idx="10">
                  <c:v>-2.5658907893662333E-2</c:v>
                </c:pt>
                <c:pt idx="11">
                  <c:v>-2.8516535431157584E-2</c:v>
                </c:pt>
                <c:pt idx="12">
                  <c:v>-3.1285499196695724E-2</c:v>
                </c:pt>
                <c:pt idx="13">
                  <c:v>-3.3965799190276758E-2</c:v>
                </c:pt>
                <c:pt idx="14">
                  <c:v>-3.6557435411900679E-2</c:v>
                </c:pt>
                <c:pt idx="15">
                  <c:v>-3.9060407861567489E-2</c:v>
                </c:pt>
                <c:pt idx="16">
                  <c:v>-4.1474716539277201E-2</c:v>
                </c:pt>
                <c:pt idx="17">
                  <c:v>-4.3800361445029794E-2</c:v>
                </c:pt>
                <c:pt idx="18">
                  <c:v>-4.6037342578825274E-2</c:v>
                </c:pt>
                <c:pt idx="19">
                  <c:v>-4.818565994066365E-2</c:v>
                </c:pt>
                <c:pt idx="20">
                  <c:v>-5.0245313530544899E-2</c:v>
                </c:pt>
                <c:pt idx="21">
                  <c:v>-5.2216303348469058E-2</c:v>
                </c:pt>
                <c:pt idx="22">
                  <c:v>-5.4098629394436104E-2</c:v>
                </c:pt>
                <c:pt idx="23">
                  <c:v>-5.5892291668446045E-2</c:v>
                </c:pt>
                <c:pt idx="24">
                  <c:v>-5.7597290170498874E-2</c:v>
                </c:pt>
                <c:pt idx="25">
                  <c:v>-5.9213624900594591E-2</c:v>
                </c:pt>
                <c:pt idx="26">
                  <c:v>-6.0741295858733196E-2</c:v>
                </c:pt>
                <c:pt idx="27">
                  <c:v>-6.2180303044914696E-2</c:v>
                </c:pt>
                <c:pt idx="28">
                  <c:v>-6.3530646459139084E-2</c:v>
                </c:pt>
                <c:pt idx="29">
                  <c:v>-6.4792326101406367E-2</c:v>
                </c:pt>
                <c:pt idx="30">
                  <c:v>-6.5965341971716537E-2</c:v>
                </c:pt>
                <c:pt idx="31">
                  <c:v>-6.7049694070069596E-2</c:v>
                </c:pt>
                <c:pt idx="32">
                  <c:v>-6.8045382396465529E-2</c:v>
                </c:pt>
                <c:pt idx="33">
                  <c:v>-6.8952406950904377E-2</c:v>
                </c:pt>
                <c:pt idx="34">
                  <c:v>-6.9770767733386099E-2</c:v>
                </c:pt>
                <c:pt idx="35">
                  <c:v>-7.0500464743910723E-2</c:v>
                </c:pt>
                <c:pt idx="36">
                  <c:v>-7.1141497982478236E-2</c:v>
                </c:pt>
                <c:pt idx="37">
                  <c:v>-7.169386744908865E-2</c:v>
                </c:pt>
                <c:pt idx="38">
                  <c:v>-7.2157573143741938E-2</c:v>
                </c:pt>
                <c:pt idx="39">
                  <c:v>-7.2532615066438128E-2</c:v>
                </c:pt>
                <c:pt idx="40">
                  <c:v>-7.2818993217177191E-2</c:v>
                </c:pt>
                <c:pt idx="41">
                  <c:v>-7.3016707595959157E-2</c:v>
                </c:pt>
                <c:pt idx="42">
                  <c:v>-7.3125758202784011E-2</c:v>
                </c:pt>
                <c:pt idx="43">
                  <c:v>-7.3146145037651766E-2</c:v>
                </c:pt>
                <c:pt idx="44">
                  <c:v>-7.3077868100562396E-2</c:v>
                </c:pt>
                <c:pt idx="45">
                  <c:v>-7.2920927391515913E-2</c:v>
                </c:pt>
                <c:pt idx="46">
                  <c:v>-7.2675322910512333E-2</c:v>
                </c:pt>
                <c:pt idx="47">
                  <c:v>-7.234105465755164E-2</c:v>
                </c:pt>
                <c:pt idx="48">
                  <c:v>-7.1918122632633835E-2</c:v>
                </c:pt>
                <c:pt idx="49">
                  <c:v>-7.1406526835758918E-2</c:v>
                </c:pt>
                <c:pt idx="50">
                  <c:v>-7.0806267266926903E-2</c:v>
                </c:pt>
                <c:pt idx="51">
                  <c:v>-7.0117343926137776E-2</c:v>
                </c:pt>
                <c:pt idx="52">
                  <c:v>-6.9339756813391537E-2</c:v>
                </c:pt>
                <c:pt idx="53">
                  <c:v>-6.8473505928688186E-2</c:v>
                </c:pt>
                <c:pt idx="54">
                  <c:v>-6.7518591272027723E-2</c:v>
                </c:pt>
                <c:pt idx="55">
                  <c:v>-6.6475012843410161E-2</c:v>
                </c:pt>
                <c:pt idx="56">
                  <c:v>-6.5342770642835474E-2</c:v>
                </c:pt>
                <c:pt idx="57">
                  <c:v>-6.4121864670303674E-2</c:v>
                </c:pt>
                <c:pt idx="58">
                  <c:v>-6.2812294925814777E-2</c:v>
                </c:pt>
                <c:pt idx="59">
                  <c:v>-6.1414061409368774E-2</c:v>
                </c:pt>
                <c:pt idx="60">
                  <c:v>-5.9927164120965659E-2</c:v>
                </c:pt>
                <c:pt idx="61">
                  <c:v>-5.8351603060605425E-2</c:v>
                </c:pt>
                <c:pt idx="62">
                  <c:v>-5.6687378228288093E-2</c:v>
                </c:pt>
                <c:pt idx="63">
                  <c:v>-5.4934489624013649E-2</c:v>
                </c:pt>
                <c:pt idx="64">
                  <c:v>-5.3092937247782093E-2</c:v>
                </c:pt>
                <c:pt idx="65">
                  <c:v>-5.1162721099593432E-2</c:v>
                </c:pt>
                <c:pt idx="66">
                  <c:v>-4.9143841179447659E-2</c:v>
                </c:pt>
                <c:pt idx="67">
                  <c:v>-4.7036297487344773E-2</c:v>
                </c:pt>
                <c:pt idx="68">
                  <c:v>-4.4840090023284783E-2</c:v>
                </c:pt>
                <c:pt idx="69">
                  <c:v>-4.255521878726768E-2</c:v>
                </c:pt>
                <c:pt idx="70">
                  <c:v>-4.0181683779293466E-2</c:v>
                </c:pt>
                <c:pt idx="71">
                  <c:v>-3.7719484999362132E-2</c:v>
                </c:pt>
                <c:pt idx="72">
                  <c:v>-3.5168622447473701E-2</c:v>
                </c:pt>
                <c:pt idx="73">
                  <c:v>-3.2529096123628164E-2</c:v>
                </c:pt>
                <c:pt idx="74">
                  <c:v>-2.9800906027825508E-2</c:v>
                </c:pt>
                <c:pt idx="75">
                  <c:v>-2.6984052160065754E-2</c:v>
                </c:pt>
                <c:pt idx="76">
                  <c:v>-2.4078534520348888E-2</c:v>
                </c:pt>
                <c:pt idx="77">
                  <c:v>-2.1084353108674903E-2</c:v>
                </c:pt>
                <c:pt idx="78">
                  <c:v>-1.8001507925043819E-2</c:v>
                </c:pt>
                <c:pt idx="79">
                  <c:v>-1.4829998969455624E-2</c:v>
                </c:pt>
                <c:pt idx="80">
                  <c:v>-1.1569826241910316E-2</c:v>
                </c:pt>
                <c:pt idx="81">
                  <c:v>-8.2209897424078832E-3</c:v>
                </c:pt>
                <c:pt idx="82">
                  <c:v>-4.7834894709483516E-3</c:v>
                </c:pt>
                <c:pt idx="83">
                  <c:v>-1.2573254275317219E-3</c:v>
                </c:pt>
                <c:pt idx="84">
                  <c:v>2.3575023878420337E-3</c:v>
                </c:pt>
                <c:pt idx="85">
                  <c:v>6.0609939751728875E-3</c:v>
                </c:pt>
                <c:pt idx="86">
                  <c:v>9.8531493344608534E-3</c:v>
                </c:pt>
                <c:pt idx="87">
                  <c:v>1.3733968465705917E-2</c:v>
                </c:pt>
                <c:pt idx="88">
                  <c:v>1.7703451368908107E-2</c:v>
                </c:pt>
                <c:pt idx="89">
                  <c:v>2.1761598044067396E-2</c:v>
                </c:pt>
                <c:pt idx="90">
                  <c:v>2.5908408491183796E-2</c:v>
                </c:pt>
                <c:pt idx="91">
                  <c:v>3.0143882710257308E-2</c:v>
                </c:pt>
                <c:pt idx="92">
                  <c:v>3.4468020701287932E-2</c:v>
                </c:pt>
                <c:pt idx="93">
                  <c:v>3.8880822464275655E-2</c:v>
                </c:pt>
                <c:pt idx="94">
                  <c:v>4.3382287999220503E-2</c:v>
                </c:pt>
                <c:pt idx="95">
                  <c:v>4.797241730612245E-2</c:v>
                </c:pt>
                <c:pt idx="96">
                  <c:v>5.2651210384981523E-2</c:v>
                </c:pt>
                <c:pt idx="97">
                  <c:v>5.7418667235797707E-2</c:v>
                </c:pt>
                <c:pt idx="98">
                  <c:v>6.2274787858570976E-2</c:v>
                </c:pt>
                <c:pt idx="99">
                  <c:v>6.7219572253301371E-2</c:v>
                </c:pt>
                <c:pt idx="100">
                  <c:v>7.2253020419988864E-2</c:v>
                </c:pt>
                <c:pt idx="101">
                  <c:v>7.7375132358633483E-2</c:v>
                </c:pt>
                <c:pt idx="102">
                  <c:v>8.25859080692352E-2</c:v>
                </c:pt>
                <c:pt idx="103">
                  <c:v>8.7885347551794016E-2</c:v>
                </c:pt>
                <c:pt idx="104">
                  <c:v>9.3273450806309957E-2</c:v>
                </c:pt>
                <c:pt idx="105">
                  <c:v>9.8750217832782997E-2</c:v>
                </c:pt>
                <c:pt idx="106">
                  <c:v>0.10431564863121318</c:v>
                </c:pt>
                <c:pt idx="107">
                  <c:v>0.10996974320160044</c:v>
                </c:pt>
                <c:pt idx="108">
                  <c:v>0.1157125015439448</c:v>
                </c:pt>
                <c:pt idx="109">
                  <c:v>0.12154392365824629</c:v>
                </c:pt>
                <c:pt idx="110">
                  <c:v>0.1274640095445049</c:v>
                </c:pt>
                <c:pt idx="111">
                  <c:v>0.13347275920272059</c:v>
                </c:pt>
                <c:pt idx="112">
                  <c:v>0.1395701726328934</c:v>
                </c:pt>
                <c:pt idx="113">
                  <c:v>0.14575624983502333</c:v>
                </c:pt>
                <c:pt idx="114">
                  <c:v>0.15203099080911034</c:v>
                </c:pt>
                <c:pt idx="115">
                  <c:v>0.15839439555515453</c:v>
                </c:pt>
                <c:pt idx="116">
                  <c:v>0.16484646407315576</c:v>
                </c:pt>
                <c:pt idx="117">
                  <c:v>0.17138719636311414</c:v>
                </c:pt>
                <c:pt idx="118">
                  <c:v>0.17801659242502957</c:v>
                </c:pt>
                <c:pt idx="119">
                  <c:v>0.18473465225890215</c:v>
                </c:pt>
                <c:pt idx="120">
                  <c:v>0.19154137586473183</c:v>
                </c:pt>
                <c:pt idx="121">
                  <c:v>0.19843676324251866</c:v>
                </c:pt>
                <c:pt idx="122">
                  <c:v>0.20542081439226254</c:v>
                </c:pt>
                <c:pt idx="123">
                  <c:v>0.21249352931396359</c:v>
                </c:pt>
                <c:pt idx="124">
                  <c:v>0.21965490800762172</c:v>
                </c:pt>
                <c:pt idx="125">
                  <c:v>0.22690495047323694</c:v>
                </c:pt>
                <c:pt idx="126">
                  <c:v>0.23424365671080932</c:v>
                </c:pt>
                <c:pt idx="127">
                  <c:v>0.2416710267203388</c:v>
                </c:pt>
                <c:pt idx="128">
                  <c:v>0.24918706050182532</c:v>
                </c:pt>
                <c:pt idx="129">
                  <c:v>0.25679175805526899</c:v>
                </c:pt>
                <c:pt idx="130">
                  <c:v>0.26448511938066982</c:v>
                </c:pt>
                <c:pt idx="131">
                  <c:v>0.27226714447802769</c:v>
                </c:pt>
                <c:pt idx="132">
                  <c:v>0.28013783334734271</c:v>
                </c:pt>
                <c:pt idx="133">
                  <c:v>0.28809718598861483</c:v>
                </c:pt>
                <c:pt idx="134">
                  <c:v>0.29614520240184405</c:v>
                </c:pt>
                <c:pt idx="135">
                  <c:v>0.30428188258703037</c:v>
                </c:pt>
                <c:pt idx="136">
                  <c:v>0.31250722654417379</c:v>
                </c:pt>
                <c:pt idx="137">
                  <c:v>0.32082123427327436</c:v>
                </c:pt>
                <c:pt idx="138">
                  <c:v>0.32922390577433203</c:v>
                </c:pt>
                <c:pt idx="139">
                  <c:v>0.33771524104734679</c:v>
                </c:pt>
                <c:pt idx="140">
                  <c:v>0.34629524009231866</c:v>
                </c:pt>
                <c:pt idx="141">
                  <c:v>0.35496390290924767</c:v>
                </c:pt>
                <c:pt idx="142">
                  <c:v>0.36372122949813374</c:v>
                </c:pt>
                <c:pt idx="143">
                  <c:v>0.37256721985897695</c:v>
                </c:pt>
                <c:pt idx="144">
                  <c:v>0.38150187399177726</c:v>
                </c:pt>
                <c:pt idx="145">
                  <c:v>0.39052519189653467</c:v>
                </c:pt>
                <c:pt idx="146">
                  <c:v>0.39963717357324924</c:v>
                </c:pt>
                <c:pt idx="147">
                  <c:v>0.40883781902192085</c:v>
                </c:pt>
                <c:pt idx="148">
                  <c:v>0.41812712824254961</c:v>
                </c:pt>
                <c:pt idx="149">
                  <c:v>0.42750510123513552</c:v>
                </c:pt>
                <c:pt idx="150">
                  <c:v>0.43697173799967848</c:v>
                </c:pt>
                <c:pt idx="151">
                  <c:v>0.44652703853617859</c:v>
                </c:pt>
                <c:pt idx="152">
                  <c:v>0.45617100284463574</c:v>
                </c:pt>
                <c:pt idx="153">
                  <c:v>0.46590363092505005</c:v>
                </c:pt>
                <c:pt idx="154">
                  <c:v>0.47572492277742151</c:v>
                </c:pt>
                <c:pt idx="155">
                  <c:v>0.48563487840175001</c:v>
                </c:pt>
                <c:pt idx="156">
                  <c:v>0.49563349779803567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8CD-4B21-8DAE-E34675426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71136"/>
        <c:axId val="1"/>
      </c:scatterChart>
      <c:valAx>
        <c:axId val="653571136"/>
        <c:scaling>
          <c:orientation val="minMax"/>
          <c:max val="60000"/>
          <c:min val="-2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9254108723135273"/>
              <c:y val="0.92000104986876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Residuals  (days)</a:t>
                </a:r>
              </a:p>
            </c:rich>
          </c:tx>
          <c:layout>
            <c:manualLayout>
              <c:xMode val="edge"/>
              <c:yMode val="edge"/>
              <c:x val="6.321112515802781E-3"/>
              <c:y val="0.292500262467191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71136"/>
        <c:crosses val="autoZero"/>
        <c:crossBetween val="midCat"/>
        <c:majorUnit val="0.1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97850821744625"/>
          <c:y val="0.93250104986876636"/>
          <c:w val="0.36030341340075861"/>
          <c:h val="5.00000000000000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O-C Diagr.</a:t>
            </a:r>
          </a:p>
        </c:rich>
      </c:tx>
      <c:layout>
        <c:manualLayout>
          <c:xMode val="edge"/>
          <c:yMode val="edge"/>
          <c:x val="0.39787826256465952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18083514280298E-2"/>
          <c:y val="0.13031931817148823"/>
          <c:w val="0.88461595748194366"/>
          <c:h val="0.702128571372916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2'!$H$21:$H$974</c:f>
              <c:numCache>
                <c:formatCode>General</c:formatCode>
                <c:ptCount val="954"/>
                <c:pt idx="0">
                  <c:v>3.7671400001272559E-2</c:v>
                </c:pt>
                <c:pt idx="1">
                  <c:v>2.7604800001427066E-2</c:v>
                </c:pt>
                <c:pt idx="2">
                  <c:v>2.1787999998196028E-2</c:v>
                </c:pt>
                <c:pt idx="3">
                  <c:v>-2.3276400002941955E-2</c:v>
                </c:pt>
                <c:pt idx="5">
                  <c:v>-1.1888599998201244E-2</c:v>
                </c:pt>
                <c:pt idx="7">
                  <c:v>-2.4389399994106498E-2</c:v>
                </c:pt>
                <c:pt idx="8">
                  <c:v>-5.3325000000768341E-2</c:v>
                </c:pt>
                <c:pt idx="10">
                  <c:v>-3.5406600007263478E-2</c:v>
                </c:pt>
                <c:pt idx="11">
                  <c:v>-2.5277000000642147E-2</c:v>
                </c:pt>
                <c:pt idx="12">
                  <c:v>-4.2243600000801962E-2</c:v>
                </c:pt>
                <c:pt idx="17">
                  <c:v>-3.2613200004561804E-2</c:v>
                </c:pt>
                <c:pt idx="18">
                  <c:v>-3.3895599997777026E-2</c:v>
                </c:pt>
                <c:pt idx="19">
                  <c:v>-4.648060000181431E-2</c:v>
                </c:pt>
                <c:pt idx="20">
                  <c:v>-4.1556000003765803E-2</c:v>
                </c:pt>
                <c:pt idx="21">
                  <c:v>-4.3089600003440864E-2</c:v>
                </c:pt>
                <c:pt idx="22">
                  <c:v>-2.8457200001867022E-2</c:v>
                </c:pt>
                <c:pt idx="23">
                  <c:v>-3.503620000265073E-2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31-4F73-928F-331399AFA804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2.5000000000000001E-3</c:v>
                  </c:pt>
                  <c:pt idx="90">
                    <c:v>3.5999999999999999E-3</c:v>
                  </c:pt>
                  <c:pt idx="91">
                    <c:v>3.0000000000000001E-3</c:v>
                  </c:pt>
                  <c:pt idx="92">
                    <c:v>3.8999999999999998E-3</c:v>
                  </c:pt>
                  <c:pt idx="93">
                    <c:v>2.5000000000000001E-3</c:v>
                  </c:pt>
                  <c:pt idx="94">
                    <c:v>2.0999999999999999E-3</c:v>
                  </c:pt>
                  <c:pt idx="95">
                    <c:v>1.1000000000000001E-3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plus>
            <c:minus>
              <c:numRef>
                <c:f>'Active 2'!$D$21:$D$974</c:f>
                <c:numCache>
                  <c:formatCode>General</c:formatCode>
                  <c:ptCount val="95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4.0000000000000002E-4</c:v>
                  </c:pt>
                  <c:pt idx="81">
                    <c:v>2.9999999999999997E-4</c:v>
                  </c:pt>
                  <c:pt idx="82">
                    <c:v>4.0000000000000002E-4</c:v>
                  </c:pt>
                  <c:pt idx="83">
                    <c:v>2.9999999999999997E-4</c:v>
                  </c:pt>
                  <c:pt idx="84">
                    <c:v>1E-4</c:v>
                  </c:pt>
                  <c:pt idx="85">
                    <c:v>1.1999999999999999E-3</c:v>
                  </c:pt>
                  <c:pt idx="86">
                    <c:v>5.9999999999999995E-4</c:v>
                  </c:pt>
                  <c:pt idx="87">
                    <c:v>1E-3</c:v>
                  </c:pt>
                  <c:pt idx="88">
                    <c:v>5.0000000000000001E-4</c:v>
                  </c:pt>
                  <c:pt idx="89">
                    <c:v>2.5000000000000001E-3</c:v>
                  </c:pt>
                  <c:pt idx="90">
                    <c:v>3.5999999999999999E-3</c:v>
                  </c:pt>
                  <c:pt idx="91">
                    <c:v>3.0000000000000001E-3</c:v>
                  </c:pt>
                  <c:pt idx="92">
                    <c:v>3.8999999999999998E-3</c:v>
                  </c:pt>
                  <c:pt idx="93">
                    <c:v>2.5000000000000001E-3</c:v>
                  </c:pt>
                  <c:pt idx="94">
                    <c:v>2.0999999999999999E-3</c:v>
                  </c:pt>
                  <c:pt idx="95">
                    <c:v>1.1000000000000001E-3</c:v>
                  </c:pt>
                  <c:pt idx="96">
                    <c:v>4.0000000000000002E-4</c:v>
                  </c:pt>
                  <c:pt idx="97">
                    <c:v>5.0000000000000001E-4</c:v>
                  </c:pt>
                  <c:pt idx="98">
                    <c:v>2.0000000000000001E-4</c:v>
                  </c:pt>
                  <c:pt idx="99">
                    <c:v>1.8100000000000001E-4</c:v>
                  </c:pt>
                  <c:pt idx="100">
                    <c:v>1.7100000000000001E-4</c:v>
                  </c:pt>
                  <c:pt idx="101">
                    <c:v>2.9999999999999997E-4</c:v>
                  </c:pt>
                  <c:pt idx="102">
                    <c:v>3.1E-4</c:v>
                  </c:pt>
                  <c:pt idx="103">
                    <c:v>1.37E-4</c:v>
                  </c:pt>
                  <c:pt idx="104">
                    <c:v>7.6500000000000003E-5</c:v>
                  </c:pt>
                  <c:pt idx="105">
                    <c:v>8.8999999999999995E-5</c:v>
                  </c:pt>
                  <c:pt idx="106">
                    <c:v>2.9799999999999998E-4</c:v>
                  </c:pt>
                  <c:pt idx="107">
                    <c:v>1.55E-4</c:v>
                  </c:pt>
                  <c:pt idx="108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2'!$I$21:$I$974</c:f>
              <c:numCache>
                <c:formatCode>General</c:formatCode>
                <c:ptCount val="954"/>
                <c:pt idx="24">
                  <c:v>-2.3141199999372475E-2</c:v>
                </c:pt>
                <c:pt idx="25">
                  <c:v>-2.3361799998383503E-2</c:v>
                </c:pt>
                <c:pt idx="26">
                  <c:v>-2.3891400000138674E-2</c:v>
                </c:pt>
                <c:pt idx="27">
                  <c:v>-2.2111999998742249E-2</c:v>
                </c:pt>
                <c:pt idx="28">
                  <c:v>3.2528800002182834E-2</c:v>
                </c:pt>
                <c:pt idx="29">
                  <c:v>3.8279799999145325E-2</c:v>
                </c:pt>
                <c:pt idx="30">
                  <c:v>3.7440399995830376E-2</c:v>
                </c:pt>
                <c:pt idx="31">
                  <c:v>3.7819799996213987E-2</c:v>
                </c:pt>
                <c:pt idx="32">
                  <c:v>3.8193199994566385E-2</c:v>
                </c:pt>
                <c:pt idx="33">
                  <c:v>3.8825199997518212E-2</c:v>
                </c:pt>
                <c:pt idx="34">
                  <c:v>3.269860000727931E-2</c:v>
                </c:pt>
                <c:pt idx="35">
                  <c:v>3.8691800000378862E-2</c:v>
                </c:pt>
                <c:pt idx="36">
                  <c:v>4.033559999516001E-2</c:v>
                </c:pt>
                <c:pt idx="37">
                  <c:v>3.9981200003239792E-2</c:v>
                </c:pt>
                <c:pt idx="38">
                  <c:v>5.5801999995310325E-2</c:v>
                </c:pt>
                <c:pt idx="39">
                  <c:v>6.4643600002455059E-2</c:v>
                </c:pt>
                <c:pt idx="40">
                  <c:v>6.4220000000204891E-2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31-4F73-928F-331399AFA804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2'!$J$21:$J$974</c:f>
              <c:numCache>
                <c:formatCode>General</c:formatCode>
                <c:ptCount val="954"/>
                <c:pt idx="4">
                  <c:v>-1.6999999999825377E-2</c:v>
                </c:pt>
                <c:pt idx="6">
                  <c:v>-3.9682399998127948E-2</c:v>
                </c:pt>
                <c:pt idx="9">
                  <c:v>-3.6528999997244682E-2</c:v>
                </c:pt>
                <c:pt idx="13">
                  <c:v>-3.1064199996762909E-2</c:v>
                </c:pt>
                <c:pt idx="14">
                  <c:v>-3.1490800000028685E-2</c:v>
                </c:pt>
                <c:pt idx="15">
                  <c:v>-2.9623800000990741E-2</c:v>
                </c:pt>
                <c:pt idx="16">
                  <c:v>-3.3553199995367322E-2</c:v>
                </c:pt>
                <c:pt idx="89">
                  <c:v>0.26286499999696389</c:v>
                </c:pt>
                <c:pt idx="90">
                  <c:v>0.26306499999918742</c:v>
                </c:pt>
                <c:pt idx="91">
                  <c:v>0.26326500000141095</c:v>
                </c:pt>
                <c:pt idx="92">
                  <c:v>0.26376499999605585</c:v>
                </c:pt>
                <c:pt idx="93">
                  <c:v>0.26386500000080559</c:v>
                </c:pt>
                <c:pt idx="94">
                  <c:v>0.28111180000269087</c:v>
                </c:pt>
                <c:pt idx="95">
                  <c:v>0.2769719999996596</c:v>
                </c:pt>
                <c:pt idx="101">
                  <c:v>0.33013339999888558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31-4F73-928F-331399AFA804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2'!$K$21:$K$974</c:f>
              <c:numCache>
                <c:formatCode>General</c:formatCode>
                <c:ptCount val="954"/>
                <c:pt idx="41">
                  <c:v>6.4319999997678678E-2</c:v>
                </c:pt>
                <c:pt idx="42">
                  <c:v>6.3604200004192535E-2</c:v>
                </c:pt>
                <c:pt idx="43">
                  <c:v>5.9983599996485282E-2</c:v>
                </c:pt>
                <c:pt idx="44">
                  <c:v>6.0880600001837593E-2</c:v>
                </c:pt>
                <c:pt idx="45">
                  <c:v>6.0960000002523884E-2</c:v>
                </c:pt>
                <c:pt idx="46">
                  <c:v>6.1156999996455852E-2</c:v>
                </c:pt>
                <c:pt idx="47">
                  <c:v>7.317499999771826E-2</c:v>
                </c:pt>
                <c:pt idx="48">
                  <c:v>7.88749999992433E-2</c:v>
                </c:pt>
                <c:pt idx="49">
                  <c:v>7.1971999997913372E-2</c:v>
                </c:pt>
                <c:pt idx="50">
                  <c:v>7.455140000092797E-2</c:v>
                </c:pt>
                <c:pt idx="51">
                  <c:v>0.10932760000287089</c:v>
                </c:pt>
                <c:pt idx="52">
                  <c:v>0.10780399999930523</c:v>
                </c:pt>
                <c:pt idx="53">
                  <c:v>0.10690099999919767</c:v>
                </c:pt>
                <c:pt idx="54">
                  <c:v>0.10684780000156024</c:v>
                </c:pt>
                <c:pt idx="55">
                  <c:v>0.10781819999829168</c:v>
                </c:pt>
                <c:pt idx="56">
                  <c:v>0.10919760000251699</c:v>
                </c:pt>
                <c:pt idx="57">
                  <c:v>0.10779460000048857</c:v>
                </c:pt>
                <c:pt idx="58">
                  <c:v>0.10747400000400376</c:v>
                </c:pt>
                <c:pt idx="59">
                  <c:v>0.10747100000298815</c:v>
                </c:pt>
                <c:pt idx="60">
                  <c:v>0.11236799999460345</c:v>
                </c:pt>
                <c:pt idx="61">
                  <c:v>0.11014440000144532</c:v>
                </c:pt>
                <c:pt idx="62">
                  <c:v>0.11142079999990528</c:v>
                </c:pt>
                <c:pt idx="63">
                  <c:v>0.11157419999653939</c:v>
                </c:pt>
                <c:pt idx="64">
                  <c:v>0.11169539999536937</c:v>
                </c:pt>
                <c:pt idx="65">
                  <c:v>0.11117180000292137</c:v>
                </c:pt>
                <c:pt idx="66">
                  <c:v>0.12802599999849917</c:v>
                </c:pt>
                <c:pt idx="67">
                  <c:v>0.13005239999620244</c:v>
                </c:pt>
                <c:pt idx="68">
                  <c:v>0.13055239999812329</c:v>
                </c:pt>
                <c:pt idx="69">
                  <c:v>0.1301545999958762</c:v>
                </c:pt>
                <c:pt idx="70">
                  <c:v>0.1284897999939858</c:v>
                </c:pt>
                <c:pt idx="71">
                  <c:v>0.12918979999813018</c:v>
                </c:pt>
                <c:pt idx="72">
                  <c:v>0.13038979999691946</c:v>
                </c:pt>
                <c:pt idx="73">
                  <c:v>0.13024814111849992</c:v>
                </c:pt>
                <c:pt idx="74">
                  <c:v>0.12584360000619199</c:v>
                </c:pt>
                <c:pt idx="75">
                  <c:v>0.13064360000134911</c:v>
                </c:pt>
                <c:pt idx="76">
                  <c:v>0.13234360000205925</c:v>
                </c:pt>
                <c:pt idx="77">
                  <c:v>0.13326300000335323</c:v>
                </c:pt>
                <c:pt idx="78">
                  <c:v>0.14405619999888586</c:v>
                </c:pt>
                <c:pt idx="79">
                  <c:v>0.14409300000261283</c:v>
                </c:pt>
                <c:pt idx="80">
                  <c:v>0.14070380000339355</c:v>
                </c:pt>
                <c:pt idx="81">
                  <c:v>0.16441979999945033</c:v>
                </c:pt>
                <c:pt idx="82">
                  <c:v>0.21321360000729328</c:v>
                </c:pt>
                <c:pt idx="83">
                  <c:v>0.21488079999835463</c:v>
                </c:pt>
                <c:pt idx="84">
                  <c:v>0.21879139999509789</c:v>
                </c:pt>
                <c:pt idx="85">
                  <c:v>0.25778619999618968</c:v>
                </c:pt>
                <c:pt idx="86">
                  <c:v>0.25848499999847263</c:v>
                </c:pt>
                <c:pt idx="87">
                  <c:v>0.25888499999564374</c:v>
                </c:pt>
                <c:pt idx="88">
                  <c:v>0.25998499999695923</c:v>
                </c:pt>
                <c:pt idx="96">
                  <c:v>0.26357419999840204</c:v>
                </c:pt>
                <c:pt idx="97">
                  <c:v>0.2866989999965881</c:v>
                </c:pt>
                <c:pt idx="98">
                  <c:v>0.3264361999972607</c:v>
                </c:pt>
                <c:pt idx="99">
                  <c:v>0.31201899999723537</c:v>
                </c:pt>
                <c:pt idx="100">
                  <c:v>0.32971640000323532</c:v>
                </c:pt>
                <c:pt idx="102">
                  <c:v>0.34384899999713525</c:v>
                </c:pt>
                <c:pt idx="103">
                  <c:v>0.34330700000282377</c:v>
                </c:pt>
                <c:pt idx="104">
                  <c:v>0.34969039999850793</c:v>
                </c:pt>
                <c:pt idx="105">
                  <c:v>0.35164059999806341</c:v>
                </c:pt>
                <c:pt idx="106">
                  <c:v>0.35068360000150278</c:v>
                </c:pt>
                <c:pt idx="107">
                  <c:v>0.35228700000152458</c:v>
                </c:pt>
                <c:pt idx="108">
                  <c:v>0.46170359999814536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31-4F73-928F-331399AFA804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2'!$L$21:$L$974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31-4F73-928F-331399AFA804}"/>
            </c:ext>
          </c:extLst>
        </c:ser>
        <c:ser>
          <c:idx val="7"/>
          <c:order val="5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2'!$O$21:$O$974</c:f>
              <c:numCache>
                <c:formatCode>General</c:formatCode>
                <c:ptCount val="95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31-4F73-928F-331399AFA804}"/>
            </c:ext>
          </c:extLst>
        </c:ser>
        <c:ser>
          <c:idx val="10"/>
          <c:order val="6"/>
          <c:tx>
            <c:strRef>
              <c:f>'Active 2'!$AX$1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'Active 2'!$AX$2:$AX$166</c:f>
              <c:numCache>
                <c:formatCode>General</c:formatCode>
                <c:ptCount val="165"/>
                <c:pt idx="0">
                  <c:v>0.11581222264943744</c:v>
                </c:pt>
                <c:pt idx="1">
                  <c:v>0.11110758370750903</c:v>
                </c:pt>
                <c:pt idx="2">
                  <c:v>0.1064775786114578</c:v>
                </c:pt>
                <c:pt idx="3">
                  <c:v>0.1019222154100374</c:v>
                </c:pt>
                <c:pt idx="4">
                  <c:v>9.7441499096644846E-2</c:v>
                </c:pt>
                <c:pt idx="5">
                  <c:v>9.3035431096874205E-2</c:v>
                </c:pt>
                <c:pt idx="6">
                  <c:v>8.8704008771843035E-2</c:v>
                </c:pt>
                <c:pt idx="7">
                  <c:v>8.4447224940404575E-2</c:v>
                </c:pt>
                <c:pt idx="8">
                  <c:v>8.0265067423239578E-2</c:v>
                </c:pt>
                <c:pt idx="9">
                  <c:v>7.6157518611685515E-2</c:v>
                </c:pt>
                <c:pt idx="10">
                  <c:v>7.2124555063994955E-2</c:v>
                </c:pt>
                <c:pt idx="11">
                  <c:v>6.8166147131532351E-2</c:v>
                </c:pt>
                <c:pt idx="12">
                  <c:v>6.4282258617204491E-2</c:v>
                </c:pt>
                <c:pt idx="13">
                  <c:v>6.0472846468193946E-2</c:v>
                </c:pt>
                <c:pt idx="14">
                  <c:v>5.6737860504806198E-2</c:v>
                </c:pt>
                <c:pt idx="15">
                  <c:v>5.3077243186972586E-2</c:v>
                </c:pt>
                <c:pt idx="16">
                  <c:v>4.9490929419654037E-2</c:v>
                </c:pt>
                <c:pt idx="17">
                  <c:v>4.597884639808103E-2</c:v>
                </c:pt>
                <c:pt idx="18">
                  <c:v>4.254091349343754E-2</c:v>
                </c:pt>
                <c:pt idx="19">
                  <c:v>3.9177042179250145E-2</c:v>
                </c:pt>
                <c:pt idx="20">
                  <c:v>3.5887135998390871E-2</c:v>
                </c:pt>
                <c:pt idx="21">
                  <c:v>3.2671090570228808E-2</c:v>
                </c:pt>
                <c:pt idx="22">
                  <c:v>2.9528793637093542E-2</c:v>
                </c:pt>
                <c:pt idx="23">
                  <c:v>2.6460125148825765E-2</c:v>
                </c:pt>
                <c:pt idx="24">
                  <c:v>2.3464957383804788E-2</c:v>
                </c:pt>
                <c:pt idx="25">
                  <c:v>2.0543155104454675E-2</c:v>
                </c:pt>
                <c:pt idx="26">
                  <c:v>1.7694575744846577E-2</c:v>
                </c:pt>
                <c:pt idx="27">
                  <c:v>1.491906962763638E-2</c:v>
                </c:pt>
                <c:pt idx="28">
                  <c:v>1.2216480207209265E-2</c:v>
                </c:pt>
                <c:pt idx="29">
                  <c:v>9.5866443355532363E-3</c:v>
                </c:pt>
                <c:pt idx="30">
                  <c:v>7.0293925470487906E-3</c:v>
                </c:pt>
                <c:pt idx="31">
                  <c:v>4.5445493580599794E-3</c:v>
                </c:pt>
                <c:pt idx="32">
                  <c:v>2.1319335769284242E-3</c:v>
                </c:pt>
                <c:pt idx="33">
                  <c:v>-2.0864138026020773E-4</c:v>
                </c:pt>
                <c:pt idx="34">
                  <c:v>-2.4773671729725055E-3</c:v>
                </c:pt>
                <c:pt idx="35">
                  <c:v>-4.674440223573717E-3</c:v>
                </c:pt>
                <c:pt idx="36">
                  <c:v>-6.8000614138060411E-3</c:v>
                </c:pt>
                <c:pt idx="37">
                  <c:v>-8.8544357955246539E-3</c:v>
                </c:pt>
                <c:pt idx="38">
                  <c:v>-1.0837772320790161E-2</c:v>
                </c:pt>
                <c:pt idx="39">
                  <c:v>-1.2750283596320994E-2</c:v>
                </c:pt>
                <c:pt idx="40">
                  <c:v>-1.4592185667142904E-2</c:v>
                </c:pt>
                <c:pt idx="41">
                  <c:v>-1.6363697834018288E-2</c:v>
                </c:pt>
                <c:pt idx="42">
                  <c:v>-1.8065042508910424E-2</c:v>
                </c:pt>
                <c:pt idx="43">
                  <c:v>-1.9696445112319966E-2</c:v>
                </c:pt>
                <c:pt idx="44">
                  <c:v>-2.1258134015823653E-2</c:v>
                </c:pt>
                <c:pt idx="45">
                  <c:v>-2.2750340532559643E-2</c:v>
                </c:pt>
                <c:pt idx="46">
                  <c:v>-2.417329895772264E-2</c:v>
                </c:pt>
                <c:pt idx="47">
                  <c:v>-2.552724666037854E-2</c:v>
                </c:pt>
                <c:pt idx="48">
                  <c:v>-2.6812424227072994E-2</c:v>
                </c:pt>
                <c:pt idx="49">
                  <c:v>-2.8029075656810988E-2</c:v>
                </c:pt>
                <c:pt idx="50">
                  <c:v>-2.9177448606024142E-2</c:v>
                </c:pt>
                <c:pt idx="51">
                  <c:v>-3.0257794681151591E-2</c:v>
                </c:pt>
                <c:pt idx="52">
                  <c:v>-3.1270369775430906E-2</c:v>
                </c:pt>
                <c:pt idx="53">
                  <c:v>-3.2215434445477115E-2</c:v>
                </c:pt>
                <c:pt idx="54">
                  <c:v>-3.3093254322223119E-2</c:v>
                </c:pt>
                <c:pt idx="55">
                  <c:v>-3.3904100549844475E-2</c:v>
                </c:pt>
                <c:pt idx="56">
                  <c:v>-3.4648250245428114E-2</c:v>
                </c:pt>
                <c:pt idx="57">
                  <c:v>-3.5325986971400603E-2</c:v>
                </c:pt>
                <c:pt idx="58">
                  <c:v>-3.5937601212160539E-2</c:v>
                </c:pt>
                <c:pt idx="59">
                  <c:v>-3.6483390845990608E-2</c:v>
                </c:pt>
                <c:pt idx="60">
                  <c:v>-3.6963661603234658E-2</c:v>
                </c:pt>
                <c:pt idx="61">
                  <c:v>-3.7378727501937825E-2</c:v>
                </c:pt>
                <c:pt idx="62">
                  <c:v>-3.7728911252748368E-2</c:v>
                </c:pt>
                <c:pt idx="63">
                  <c:v>-3.8014544625908281E-2</c:v>
                </c:pt>
                <c:pt idx="64">
                  <c:v>-3.8235968774686262E-2</c:v>
                </c:pt>
                <c:pt idx="65">
                  <c:v>-3.8393534511681135E-2</c:v>
                </c:pt>
                <c:pt idx="66">
                  <c:v>-3.8487602537098216E-2</c:v>
                </c:pt>
                <c:pt idx="67">
                  <c:v>-3.8518543621428092E-2</c:v>
                </c:pt>
                <c:pt idx="68">
                  <c:v>-3.8486738748941471E-2</c:v>
                </c:pt>
                <c:pt idx="69">
                  <c:v>-3.8392579233091362E-2</c:v>
                </c:pt>
                <c:pt idx="70">
                  <c:v>-3.8236466820230547E-2</c:v>
                </c:pt>
                <c:pt idx="71">
                  <c:v>-3.8018813803975086E-2</c:v>
                </c:pt>
                <c:pt idx="72">
                  <c:v>-3.7740043178927658E-2</c:v>
                </c:pt>
                <c:pt idx="73">
                  <c:v>-3.740058886916009E-2</c:v>
                </c:pt>
                <c:pt idx="74">
                  <c:v>-3.700089607353909E-2</c:v>
                </c:pt>
                <c:pt idx="75">
                  <c:v>-3.6541421776299071E-2</c:v>
                </c:pt>
                <c:pt idx="76">
                  <c:v>-3.6022635476668556E-2</c:v>
                </c:pt>
                <c:pt idx="77">
                  <c:v>-3.5445020195134014E-2</c:v>
                </c:pt>
                <c:pt idx="78">
                  <c:v>-3.4809073815151394E-2</c:v>
                </c:pt>
                <c:pt idx="79">
                  <c:v>-3.4115310816561863E-2</c:v>
                </c:pt>
                <c:pt idx="80">
                  <c:v>-3.3364264449122792E-2</c:v>
                </c:pt>
                <c:pt idx="81">
                  <c:v>-3.2556489379456342E-2</c:v>
                </c:pt>
                <c:pt idx="82">
                  <c:v>-3.1692564819967781E-2</c:v>
                </c:pt>
                <c:pt idx="83">
                  <c:v>-3.0773098110897349E-2</c:v>
                </c:pt>
                <c:pt idx="84">
                  <c:v>-2.9798728673064163E-2</c:v>
                </c:pt>
                <c:pt idx="85">
                  <c:v>-2.8770132174706003E-2</c:v>
                </c:pt>
                <c:pt idx="86">
                  <c:v>-2.7688024656053873E-2</c:v>
                </c:pt>
                <c:pt idx="87">
                  <c:v>-2.6553166224040387E-2</c:v>
                </c:pt>
                <c:pt idx="88">
                  <c:v>-2.5366363760267713E-2</c:v>
                </c:pt>
                <c:pt idx="89">
                  <c:v>-2.4128471870964723E-2</c:v>
                </c:pt>
                <c:pt idx="90">
                  <c:v>-2.2840391040924522E-2</c:v>
                </c:pt>
                <c:pt idx="91">
                  <c:v>-2.1503061627638639E-2</c:v>
                </c:pt>
                <c:pt idx="92">
                  <c:v>-2.0117451941985047E-2</c:v>
                </c:pt>
                <c:pt idx="93">
                  <c:v>-1.8684538206124042E-2</c:v>
                </c:pt>
                <c:pt idx="94">
                  <c:v>-1.7205273661735319E-2</c:v>
                </c:pt>
                <c:pt idx="95">
                  <c:v>-1.5680543535589349E-2</c:v>
                </c:pt>
                <c:pt idx="96">
                  <c:v>-1.411110198170884E-2</c:v>
                </c:pt>
                <c:pt idx="97">
                  <c:v>-1.2497486556759162E-2</c:v>
                </c:pt>
                <c:pt idx="98">
                  <c:v>-1.083990532127399E-2</c:v>
                </c:pt>
                <c:pt idx="99">
                  <c:v>-9.1380914018434484E-3</c:v>
                </c:pt>
                <c:pt idx="100">
                  <c:v>-7.3911199482705192E-3</c:v>
                </c:pt>
                <c:pt idx="101">
                  <c:v>-5.597183071337053E-3</c:v>
                </c:pt>
                <c:pt idx="102">
                  <c:v>-3.7533197932946849E-3</c:v>
                </c:pt>
                <c:pt idx="103">
                  <c:v>-1.8551005605282611E-3</c:v>
                </c:pt>
                <c:pt idx="104">
                  <c:v>1.037302624534997E-4</c:v>
                </c:pt>
                <c:pt idx="105">
                  <c:v>2.1316450416462018E-3</c:v>
                </c:pt>
                <c:pt idx="106">
                  <c:v>4.2397406378878177E-3</c:v>
                </c:pt>
                <c:pt idx="107">
                  <c:v>6.4421385480473159E-3</c:v>
                </c:pt>
                <c:pt idx="108">
                  <c:v>8.7563429167722834E-3</c:v>
                </c:pt>
                <c:pt idx="109">
                  <c:v>1.1203512098958951E-2</c:v>
                </c:pt>
                <c:pt idx="110">
                  <c:v>1.3808591191743672E-2</c:v>
                </c:pt>
                <c:pt idx="111">
                  <c:v>1.6600248409576815E-2</c:v>
                </c:pt>
                <c:pt idx="112">
                  <c:v>1.9610559872951058E-2</c:v>
                </c:pt>
                <c:pt idx="113">
                  <c:v>2.2874397769645297E-2</c:v>
                </c:pt>
                <c:pt idx="114">
                  <c:v>2.6428497621964836E-2</c:v>
                </c:pt>
                <c:pt idx="115">
                  <c:v>3.0310211675328658E-2</c:v>
                </c:pt>
                <c:pt idx="116">
                  <c:v>3.4555995010410262E-2</c:v>
                </c:pt>
                <c:pt idx="117">
                  <c:v>3.9199713981271922E-2</c:v>
                </c:pt>
                <c:pt idx="118">
                  <c:v>4.4270905750274564E-2</c:v>
                </c:pt>
                <c:pt idx="119">
                  <c:v>4.9793144642082829E-2</c:v>
                </c:pt>
                <c:pt idx="120">
                  <c:v>5.5782678222249027E-2</c:v>
                </c:pt>
                <c:pt idx="121">
                  <c:v>6.2247478950716958E-2</c:v>
                </c:pt>
                <c:pt idx="122">
                  <c:v>6.9186816353365474E-2</c:v>
                </c:pt>
                <c:pt idx="123">
                  <c:v>7.6591395697401754E-2</c:v>
                </c:pt>
                <c:pt idx="124">
                  <c:v>8.444404232306052E-2</c:v>
                </c:pt>
                <c:pt idx="125">
                  <c:v>9.2720848176684509E-2</c:v>
                </c:pt>
                <c:pt idx="126">
                  <c:v>0.10139264966415354</c:v>
                </c:pt>
                <c:pt idx="127">
                  <c:v>0.11042668083498201</c:v>
                </c:pt>
                <c:pt idx="128">
                  <c:v>0.11978824501933283</c:v>
                </c:pt>
                <c:pt idx="129">
                  <c:v>0.12944226822226293</c:v>
                </c:pt>
                <c:pt idx="130">
                  <c:v>0.13935463213183097</c:v>
                </c:pt>
                <c:pt idx="131">
                  <c:v>0.14949322542064375</c:v>
                </c:pt>
                <c:pt idx="132">
                  <c:v>0.15982869165275115</c:v>
                </c:pt>
                <c:pt idx="133">
                  <c:v>0.17033488511095934</c:v>
                </c:pt>
                <c:pt idx="134">
                  <c:v>0.1809890693534334</c:v>
                </c:pt>
                <c:pt idx="135">
                  <c:v>0.19177190677367939</c:v>
                </c:pt>
                <c:pt idx="136">
                  <c:v>0.20266729207278161</c:v>
                </c:pt>
                <c:pt idx="137">
                  <c:v>0.21366208049178587</c:v>
                </c:pt>
                <c:pt idx="138">
                  <c:v>0.22474575527830498</c:v>
                </c:pt>
                <c:pt idx="139">
                  <c:v>0.23591007032704547</c:v>
                </c:pt>
                <c:pt idx="140">
                  <c:v>0.24714869490910316</c:v>
                </c:pt>
                <c:pt idx="141">
                  <c:v>0.25845687901092279</c:v>
                </c:pt>
                <c:pt idx="142">
                  <c:v>0.26983115066667196</c:v>
                </c:pt>
                <c:pt idx="143">
                  <c:v>0.28126905102906535</c:v>
                </c:pt>
                <c:pt idx="144">
                  <c:v>0.29276890876444889</c:v>
                </c:pt>
                <c:pt idx="145">
                  <c:v>0.30432965250796551</c:v>
                </c:pt>
                <c:pt idx="146">
                  <c:v>0.31595065833574182</c:v>
                </c:pt>
                <c:pt idx="147">
                  <c:v>0.32763162825335723</c:v>
                </c:pt>
                <c:pt idx="148">
                  <c:v>0.33937249533467645</c:v>
                </c:pt>
                <c:pt idx="149">
                  <c:v>0.35117335118055926</c:v>
                </c:pt>
                <c:pt idx="150">
                  <c:v>0.3630343916522904</c:v>
                </c:pt>
                <c:pt idx="151">
                  <c:v>0.3749558772577497</c:v>
                </c:pt>
                <c:pt idx="152">
                  <c:v>0.38693810505045251</c:v>
                </c:pt>
                <c:pt idx="153">
                  <c:v>0.39898138939009786</c:v>
                </c:pt>
                <c:pt idx="154">
                  <c:v>0.41108604937561316</c:v>
                </c:pt>
                <c:pt idx="155">
                  <c:v>0.42325240117977875</c:v>
                </c:pt>
                <c:pt idx="156">
                  <c:v>0.43548075388014296</c:v>
                </c:pt>
                <c:pt idx="157">
                  <c:v>0.44777140769243351</c:v>
                </c:pt>
                <c:pt idx="158">
                  <c:v>0.46012465377234829</c:v>
                </c:pt>
                <c:pt idx="159">
                  <c:v>0.47254077496400509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31-4F73-928F-331399AFA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52776"/>
        <c:axId val="1"/>
      </c:scatterChart>
      <c:valAx>
        <c:axId val="653552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328968162799282"/>
              <c:y val="0.92021388283911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312997347480109E-3"/>
              <c:y val="0.401596303121684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527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51472809930589"/>
          <c:y val="0.93085218071145359"/>
          <c:w val="0.5251992174718213"/>
          <c:h val="5.31914893617021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AH Cnc - Residuals from Quad Fit</a:t>
            </a:r>
          </a:p>
        </c:rich>
      </c:tx>
      <c:layout>
        <c:manualLayout>
          <c:xMode val="edge"/>
          <c:yMode val="edge"/>
          <c:x val="0.32804274465691785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518188500058E-2"/>
          <c:y val="0.12962996452847153"/>
          <c:w val="0.87698525982925635"/>
          <c:h val="0.7037055217259882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2'!$AB$20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plus>
            <c:minus>
              <c:numRef>
                <c:f>'Active 2'!$D$21:$D$97</c:f>
                <c:numCache>
                  <c:formatCode>General</c:formatCode>
                  <c:ptCount val="77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2E-3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2.0000000000000001E-4</c:v>
                  </c:pt>
                  <c:pt idx="41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63">
                    <c:v>5.0000000000000001E-3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1.1999999999999999E-3</c:v>
                  </c:pt>
                  <c:pt idx="73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2'!$F$21:$F$974</c:f>
              <c:numCache>
                <c:formatCode>General</c:formatCode>
                <c:ptCount val="954"/>
                <c:pt idx="0">
                  <c:v>-10409.5</c:v>
                </c:pt>
                <c:pt idx="1">
                  <c:v>-8204</c:v>
                </c:pt>
                <c:pt idx="2">
                  <c:v>-5990</c:v>
                </c:pt>
                <c:pt idx="3">
                  <c:v>-2003</c:v>
                </c:pt>
                <c:pt idx="4">
                  <c:v>0</c:v>
                </c:pt>
                <c:pt idx="5">
                  <c:v>890.5</c:v>
                </c:pt>
                <c:pt idx="6">
                  <c:v>4002</c:v>
                </c:pt>
                <c:pt idx="7">
                  <c:v>7174.5</c:v>
                </c:pt>
                <c:pt idx="8">
                  <c:v>8187.5</c:v>
                </c:pt>
                <c:pt idx="9">
                  <c:v>8857.5</c:v>
                </c:pt>
                <c:pt idx="10">
                  <c:v>9155.5</c:v>
                </c:pt>
                <c:pt idx="11">
                  <c:v>11147.5</c:v>
                </c:pt>
                <c:pt idx="12">
                  <c:v>12103</c:v>
                </c:pt>
                <c:pt idx="13">
                  <c:v>12103.5</c:v>
                </c:pt>
                <c:pt idx="14">
                  <c:v>12109</c:v>
                </c:pt>
                <c:pt idx="15">
                  <c:v>12136.5</c:v>
                </c:pt>
                <c:pt idx="16">
                  <c:v>12261</c:v>
                </c:pt>
                <c:pt idx="17">
                  <c:v>12311</c:v>
                </c:pt>
                <c:pt idx="18">
                  <c:v>14313</c:v>
                </c:pt>
                <c:pt idx="19">
                  <c:v>16050.5</c:v>
                </c:pt>
                <c:pt idx="20">
                  <c:v>16130</c:v>
                </c:pt>
                <c:pt idx="21">
                  <c:v>16308</c:v>
                </c:pt>
                <c:pt idx="22">
                  <c:v>18181</c:v>
                </c:pt>
                <c:pt idx="23">
                  <c:v>18413.5</c:v>
                </c:pt>
                <c:pt idx="24">
                  <c:v>27251</c:v>
                </c:pt>
                <c:pt idx="25">
                  <c:v>27251.5</c:v>
                </c:pt>
                <c:pt idx="26">
                  <c:v>27259.5</c:v>
                </c:pt>
                <c:pt idx="27">
                  <c:v>27260</c:v>
                </c:pt>
                <c:pt idx="28">
                  <c:v>37526</c:v>
                </c:pt>
                <c:pt idx="29">
                  <c:v>38233.5</c:v>
                </c:pt>
                <c:pt idx="30">
                  <c:v>38283</c:v>
                </c:pt>
                <c:pt idx="31">
                  <c:v>38283.5</c:v>
                </c:pt>
                <c:pt idx="32">
                  <c:v>38289</c:v>
                </c:pt>
                <c:pt idx="33">
                  <c:v>38429</c:v>
                </c:pt>
                <c:pt idx="34">
                  <c:v>38434.5</c:v>
                </c:pt>
                <c:pt idx="35">
                  <c:v>38473.5</c:v>
                </c:pt>
                <c:pt idx="36">
                  <c:v>38487</c:v>
                </c:pt>
                <c:pt idx="37">
                  <c:v>38549</c:v>
                </c:pt>
                <c:pt idx="38">
                  <c:v>39415</c:v>
                </c:pt>
                <c:pt idx="39">
                  <c:v>40397</c:v>
                </c:pt>
                <c:pt idx="40">
                  <c:v>40400</c:v>
                </c:pt>
                <c:pt idx="41">
                  <c:v>40400</c:v>
                </c:pt>
                <c:pt idx="42">
                  <c:v>40446.5</c:v>
                </c:pt>
                <c:pt idx="43">
                  <c:v>40447</c:v>
                </c:pt>
                <c:pt idx="44">
                  <c:v>40449.5</c:v>
                </c:pt>
                <c:pt idx="45">
                  <c:v>40450</c:v>
                </c:pt>
                <c:pt idx="46">
                  <c:v>40452.5</c:v>
                </c:pt>
                <c:pt idx="47">
                  <c:v>41437.5</c:v>
                </c:pt>
                <c:pt idx="48">
                  <c:v>41437.5</c:v>
                </c:pt>
                <c:pt idx="49">
                  <c:v>41440</c:v>
                </c:pt>
                <c:pt idx="50">
                  <c:v>41440.5</c:v>
                </c:pt>
                <c:pt idx="51">
                  <c:v>43327</c:v>
                </c:pt>
                <c:pt idx="52">
                  <c:v>43330</c:v>
                </c:pt>
                <c:pt idx="53">
                  <c:v>43332.5</c:v>
                </c:pt>
                <c:pt idx="54">
                  <c:v>43343.5</c:v>
                </c:pt>
                <c:pt idx="55">
                  <c:v>43351.5</c:v>
                </c:pt>
                <c:pt idx="56">
                  <c:v>43352</c:v>
                </c:pt>
                <c:pt idx="57">
                  <c:v>43354.5</c:v>
                </c:pt>
                <c:pt idx="58">
                  <c:v>43355</c:v>
                </c:pt>
                <c:pt idx="59">
                  <c:v>43357.5</c:v>
                </c:pt>
                <c:pt idx="60">
                  <c:v>43360</c:v>
                </c:pt>
                <c:pt idx="61">
                  <c:v>43363</c:v>
                </c:pt>
                <c:pt idx="62">
                  <c:v>43366</c:v>
                </c:pt>
                <c:pt idx="63">
                  <c:v>43471.5</c:v>
                </c:pt>
                <c:pt idx="64">
                  <c:v>43570.5</c:v>
                </c:pt>
                <c:pt idx="65">
                  <c:v>43573.5</c:v>
                </c:pt>
                <c:pt idx="66">
                  <c:v>44395</c:v>
                </c:pt>
                <c:pt idx="67">
                  <c:v>44523</c:v>
                </c:pt>
                <c:pt idx="68">
                  <c:v>44523</c:v>
                </c:pt>
                <c:pt idx="69">
                  <c:v>44554.5</c:v>
                </c:pt>
                <c:pt idx="70">
                  <c:v>44558.5</c:v>
                </c:pt>
                <c:pt idx="71">
                  <c:v>44558.5</c:v>
                </c:pt>
                <c:pt idx="72">
                  <c:v>44558.5</c:v>
                </c:pt>
                <c:pt idx="73">
                  <c:v>44568.5</c:v>
                </c:pt>
                <c:pt idx="74">
                  <c:v>44647</c:v>
                </c:pt>
                <c:pt idx="75">
                  <c:v>44647</c:v>
                </c:pt>
                <c:pt idx="76">
                  <c:v>44647</c:v>
                </c:pt>
                <c:pt idx="77">
                  <c:v>44697.5</c:v>
                </c:pt>
                <c:pt idx="78">
                  <c:v>45236.5</c:v>
                </c:pt>
                <c:pt idx="79">
                  <c:v>45422.5</c:v>
                </c:pt>
                <c:pt idx="80">
                  <c:v>45463.5</c:v>
                </c:pt>
                <c:pt idx="81">
                  <c:v>46283.5</c:v>
                </c:pt>
                <c:pt idx="82">
                  <c:v>48422</c:v>
                </c:pt>
                <c:pt idx="83">
                  <c:v>48566</c:v>
                </c:pt>
                <c:pt idx="84">
                  <c:v>48740.5</c:v>
                </c:pt>
                <c:pt idx="85">
                  <c:v>50461.5</c:v>
                </c:pt>
                <c:pt idx="86">
                  <c:v>50612.5</c:v>
                </c:pt>
                <c:pt idx="87">
                  <c:v>50612.5</c:v>
                </c:pt>
                <c:pt idx="88">
                  <c:v>50612.5</c:v>
                </c:pt>
                <c:pt idx="89">
                  <c:v>50612.5</c:v>
                </c:pt>
                <c:pt idx="90">
                  <c:v>50612.5</c:v>
                </c:pt>
                <c:pt idx="91">
                  <c:v>50612.5</c:v>
                </c:pt>
                <c:pt idx="92">
                  <c:v>50612.5</c:v>
                </c:pt>
                <c:pt idx="93">
                  <c:v>50612.5</c:v>
                </c:pt>
                <c:pt idx="94">
                  <c:v>50623.5</c:v>
                </c:pt>
                <c:pt idx="95">
                  <c:v>50690</c:v>
                </c:pt>
                <c:pt idx="96">
                  <c:v>50721.5</c:v>
                </c:pt>
                <c:pt idx="97">
                  <c:v>51667.5</c:v>
                </c:pt>
                <c:pt idx="98">
                  <c:v>53586.5</c:v>
                </c:pt>
                <c:pt idx="99">
                  <c:v>53627.5</c:v>
                </c:pt>
                <c:pt idx="100">
                  <c:v>53658</c:v>
                </c:pt>
                <c:pt idx="101">
                  <c:v>53705.5</c:v>
                </c:pt>
                <c:pt idx="102">
                  <c:v>54432.5</c:v>
                </c:pt>
                <c:pt idx="103">
                  <c:v>54460</c:v>
                </c:pt>
                <c:pt idx="104">
                  <c:v>54463</c:v>
                </c:pt>
                <c:pt idx="105">
                  <c:v>54557</c:v>
                </c:pt>
                <c:pt idx="106">
                  <c:v>54559.5</c:v>
                </c:pt>
                <c:pt idx="107">
                  <c:v>54560</c:v>
                </c:pt>
                <c:pt idx="108">
                  <c:v>58597</c:v>
                </c:pt>
              </c:numCache>
            </c:numRef>
          </c:xVal>
          <c:yVal>
            <c:numRef>
              <c:f>'Active 2'!$AC$21:$AC$974</c:f>
              <c:numCache>
                <c:formatCode>General</c:formatCode>
                <c:ptCount val="954"/>
                <c:pt idx="0">
                  <c:v>8.1883226745964904E-2</c:v>
                </c:pt>
                <c:pt idx="1">
                  <c:v>8.0946148115520339E-2</c:v>
                </c:pt>
                <c:pt idx="2">
                  <c:v>8.255894490561802E-2</c:v>
                </c:pt>
                <c:pt idx="3">
                  <c:v>4.6489721961117253E-2</c:v>
                </c:pt>
                <c:pt idx="4">
                  <c:v>5.5157573143916561E-2</c:v>
                </c:pt>
                <c:pt idx="5">
                  <c:v>6.0875258885409983E-2</c:v>
                </c:pt>
                <c:pt idx="6">
                  <c:v>3.299176245760628E-2</c:v>
                </c:pt>
                <c:pt idx="7">
                  <c:v>4.4658107420686016E-2</c:v>
                </c:pt>
                <c:pt idx="8">
                  <c:v>1.3812639646304026E-2</c:v>
                </c:pt>
                <c:pt idx="9">
                  <c:v>2.9145493402819855E-2</c:v>
                </c:pt>
                <c:pt idx="10">
                  <c:v>2.9565968270310217E-2</c:v>
                </c:pt>
                <c:pt idx="11">
                  <c:v>3.4194593531503628E-2</c:v>
                </c:pt>
                <c:pt idx="12">
                  <c:v>1.4089934275603802E-2</c:v>
                </c:pt>
                <c:pt idx="13">
                  <c:v>2.5267607413855642E-2</c:v>
                </c:pt>
                <c:pt idx="14">
                  <c:v>2.4822006035121663E-2</c:v>
                </c:pt>
                <c:pt idx="15">
                  <c:v>2.6593838232072474E-2</c:v>
                </c:pt>
                <c:pt idx="16">
                  <c:v>2.2230231896351343E-2</c:v>
                </c:pt>
                <c:pt idx="17">
                  <c:v>2.2994304647571316E-2</c:v>
                </c:pt>
                <c:pt idx="18">
                  <c:v>1.3939297988887059E-2</c:v>
                </c:pt>
                <c:pt idx="19">
                  <c:v>-6.5435730083789403E-3</c:v>
                </c:pt>
                <c:pt idx="20">
                  <c:v>-2.0059584523922092E-3</c:v>
                </c:pt>
                <c:pt idx="21">
                  <c:v>-4.414144230948186E-3</c:v>
                </c:pt>
                <c:pt idx="22">
                  <c:v>3.3424364088752156E-4</c:v>
                </c:pt>
                <c:pt idx="23">
                  <c:v>-7.5584895162037063E-3</c:v>
                </c:pt>
                <c:pt idx="24">
                  <c:v>-5.9813364391513149E-2</c:v>
                </c:pt>
                <c:pt idx="25">
                  <c:v>-6.0038377413946603E-2</c:v>
                </c:pt>
                <c:pt idx="26">
                  <c:v>-6.0638597848733461E-2</c:v>
                </c:pt>
                <c:pt idx="27">
                  <c:v>-5.8863612378043578E-2</c:v>
                </c:pt>
                <c:pt idx="28">
                  <c:v>-0.11355155097884181</c:v>
                </c:pt>
                <c:pt idx="29">
                  <c:v>-0.11671186613229687</c:v>
                </c:pt>
                <c:pt idx="30">
                  <c:v>-0.1181813880377417</c:v>
                </c:pt>
                <c:pt idx="31">
                  <c:v>-0.11780835733824491</c:v>
                </c:pt>
                <c:pt idx="32">
                  <c:v>-0.11750502550145714</c:v>
                </c:pt>
                <c:pt idx="33">
                  <c:v>-0.11866019086403795</c:v>
                </c:pt>
                <c:pt idx="34">
                  <c:v>-0.12485714282857546</c:v>
                </c:pt>
                <c:pt idx="35">
                  <c:v>-0.11936311004154618</c:v>
                </c:pt>
                <c:pt idx="36">
                  <c:v>-0.11789222437591684</c:v>
                </c:pt>
                <c:pt idx="37">
                  <c:v>-0.11904157950528588</c:v>
                </c:pt>
                <c:pt idx="38">
                  <c:v>-0.11446701664939932</c:v>
                </c:pt>
                <c:pt idx="39">
                  <c:v>-0.11869988083007116</c:v>
                </c:pt>
                <c:pt idx="40">
                  <c:v>-0.11916394719016621</c:v>
                </c:pt>
                <c:pt idx="41">
                  <c:v>-0.11906394719269242</c:v>
                </c:pt>
                <c:pt idx="42">
                  <c:v>-0.12040738389644814</c:v>
                </c:pt>
                <c:pt idx="43">
                  <c:v>-0.12403473685318353</c:v>
                </c:pt>
                <c:pt idx="44">
                  <c:v>-0.1231715029229285</c:v>
                </c:pt>
                <c:pt idx="45">
                  <c:v>-0.12309885640325297</c:v>
                </c:pt>
                <c:pt idx="46">
                  <c:v>-0.1229356251443314</c:v>
                </c:pt>
                <c:pt idx="47">
                  <c:v>-0.12439499102254814</c:v>
                </c:pt>
                <c:pt idx="48">
                  <c:v>-0.1186949910210231</c:v>
                </c:pt>
                <c:pt idx="49">
                  <c:v>-0.12563263531211152</c:v>
                </c:pt>
                <c:pt idx="50">
                  <c:v>-0.12306016443303994</c:v>
                </c:pt>
                <c:pt idx="51">
                  <c:v>-0.11505880418077641</c:v>
                </c:pt>
                <c:pt idx="52">
                  <c:v>-0.11662598796040896</c:v>
                </c:pt>
                <c:pt idx="53">
                  <c:v>-0.11756531021215932</c:v>
                </c:pt>
                <c:pt idx="54">
                  <c:v>-0.11777835445016527</c:v>
                </c:pt>
                <c:pt idx="55">
                  <c:v>-0.11692423176385219</c:v>
                </c:pt>
                <c:pt idx="56">
                  <c:v>-0.11555209984517012</c:v>
                </c:pt>
                <c:pt idx="57">
                  <c:v>-0.11699144160487115</c:v>
                </c:pt>
                <c:pt idx="58">
                  <c:v>-0.11731931021888178</c:v>
                </c:pt>
                <c:pt idx="59">
                  <c:v>-0.11735865463748318</c:v>
                </c:pt>
                <c:pt idx="60">
                  <c:v>-0.11249800128004797</c:v>
                </c:pt>
                <c:pt idx="61">
                  <c:v>-0.11476522016012669</c:v>
                </c:pt>
                <c:pt idx="62">
                  <c:v>-0.11353244224048306</c:v>
                </c:pt>
                <c:pt idx="63">
                  <c:v>-0.11491511517295425</c:v>
                </c:pt>
                <c:pt idx="64">
                  <c:v>-0.11623893862366746</c:v>
                </c:pt>
                <c:pt idx="65">
                  <c:v>-0.11680638146772396</c:v>
                </c:pt>
                <c:pt idx="66">
                  <c:v>-0.11207792435995456</c:v>
                </c:pt>
                <c:pt idx="67">
                  <c:v>-0.11196241881760044</c:v>
                </c:pt>
                <c:pt idx="68">
                  <c:v>-0.11146241881567959</c:v>
                </c:pt>
                <c:pt idx="69">
                  <c:v>-0.11233136893821027</c:v>
                </c:pt>
                <c:pt idx="70">
                  <c:v>-0.11405602270731457</c:v>
                </c:pt>
                <c:pt idx="71">
                  <c:v>-0.11335602270317019</c:v>
                </c:pt>
                <c:pt idx="72">
                  <c:v>-0.11215602270438091</c:v>
                </c:pt>
                <c:pt idx="73">
                  <c:v>-0.11244734082669136</c:v>
                </c:pt>
                <c:pt idx="74">
                  <c:v>-0.11802793894232258</c:v>
                </c:pt>
                <c:pt idx="75">
                  <c:v>-0.11322793894716546</c:v>
                </c:pt>
                <c:pt idx="76">
                  <c:v>-0.11152793894645532</c:v>
                </c:pt>
                <c:pt idx="77">
                  <c:v>-0.11136626584822101</c:v>
                </c:pt>
                <c:pt idx="78">
                  <c:v>-0.10871683179216857</c:v>
                </c:pt>
                <c:pt idx="79">
                  <c:v>-0.11151422356310636</c:v>
                </c:pt>
                <c:pt idx="80">
                  <c:v>-0.115529815147418</c:v>
                </c:pt>
                <c:pt idx="81">
                  <c:v>-0.10446684364576292</c:v>
                </c:pt>
                <c:pt idx="82">
                  <c:v>-8.9793123557412535E-2</c:v>
                </c:pt>
                <c:pt idx="83">
                  <c:v>-9.0481748620850788E-2</c:v>
                </c:pt>
                <c:pt idx="84">
                  <c:v>-8.9435806067634682E-2</c:v>
                </c:pt>
                <c:pt idx="85">
                  <c:v>-7.9272057523666617E-2</c:v>
                </c:pt>
                <c:pt idx="86">
                  <c:v>-8.1153010461375297E-2</c:v>
                </c:pt>
                <c:pt idx="87">
                  <c:v>-8.0753010464204189E-2</c:v>
                </c:pt>
                <c:pt idx="88">
                  <c:v>-7.9653010462888696E-2</c:v>
                </c:pt>
                <c:pt idx="89">
                  <c:v>-7.6773010462884039E-2</c:v>
                </c:pt>
                <c:pt idx="90">
                  <c:v>-7.6573010460660507E-2</c:v>
                </c:pt>
                <c:pt idx="91">
                  <c:v>-7.6373010458436974E-2</c:v>
                </c:pt>
                <c:pt idx="92">
                  <c:v>-7.5873010463792079E-2</c:v>
                </c:pt>
                <c:pt idx="93">
                  <c:v>-7.5773010459042334E-2</c:v>
                </c:pt>
                <c:pt idx="94">
                  <c:v>-5.8714455476958916E-2</c:v>
                </c:pt>
                <c:pt idx="95">
                  <c:v>-6.3993196092439975E-2</c:v>
                </c:pt>
                <c:pt idx="96">
                  <c:v>-7.7931041688670155E-2</c:v>
                </c:pt>
                <c:pt idx="97">
                  <c:v>-7.1188731284037576E-2</c:v>
                </c:pt>
                <c:pt idx="98">
                  <c:v>-6.5659022122086741E-2</c:v>
                </c:pt>
                <c:pt idx="99">
                  <c:v>-8.0821325276822731E-2</c:v>
                </c:pt>
                <c:pt idx="100">
                  <c:v>-6.367859603197823E-2</c:v>
                </c:pt>
                <c:pt idx="101">
                  <c:v>-6.4126084548152995E-2</c:v>
                </c:pt>
                <c:pt idx="102">
                  <c:v>-6.3741555033229869E-2</c:v>
                </c:pt>
                <c:pt idx="103">
                  <c:v>-6.4791504556395374E-2</c:v>
                </c:pt>
                <c:pt idx="104">
                  <c:v>-5.8463533462056516E-2</c:v>
                </c:pt>
                <c:pt idx="105">
                  <c:v>-5.8251722577197851E-2</c:v>
                </c:pt>
                <c:pt idx="106">
                  <c:v>-5.9254999107078876E-2</c:v>
                </c:pt>
                <c:pt idx="107">
                  <c:v>-5.7660854679712492E-2</c:v>
                </c:pt>
                <c:pt idx="108">
                  <c:v>-2.5864078655464917E-2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BE-4111-A216-3C4C54B3011F}"/>
            </c:ext>
          </c:extLst>
        </c:ser>
        <c:ser>
          <c:idx val="10"/>
          <c:order val="1"/>
          <c:tx>
            <c:strRef>
              <c:f>'Active 2'!$AY$1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2'!$AW$2:$AW$166</c:f>
              <c:numCache>
                <c:formatCode>General</c:formatCode>
                <c:ptCount val="165"/>
                <c:pt idx="0">
                  <c:v>-20000</c:v>
                </c:pt>
                <c:pt idx="1">
                  <c:v>-19500</c:v>
                </c:pt>
                <c:pt idx="2">
                  <c:v>-19000</c:v>
                </c:pt>
                <c:pt idx="3">
                  <c:v>-18500</c:v>
                </c:pt>
                <c:pt idx="4">
                  <c:v>-18000</c:v>
                </c:pt>
                <c:pt idx="5">
                  <c:v>-17500</c:v>
                </c:pt>
                <c:pt idx="6">
                  <c:v>-17000</c:v>
                </c:pt>
                <c:pt idx="7">
                  <c:v>-16500</c:v>
                </c:pt>
                <c:pt idx="8">
                  <c:v>-16000</c:v>
                </c:pt>
                <c:pt idx="9">
                  <c:v>-15500</c:v>
                </c:pt>
                <c:pt idx="10">
                  <c:v>-15000</c:v>
                </c:pt>
                <c:pt idx="11">
                  <c:v>-14500</c:v>
                </c:pt>
                <c:pt idx="12">
                  <c:v>-14000</c:v>
                </c:pt>
                <c:pt idx="13">
                  <c:v>-13500</c:v>
                </c:pt>
                <c:pt idx="14">
                  <c:v>-13000</c:v>
                </c:pt>
                <c:pt idx="15">
                  <c:v>-12500</c:v>
                </c:pt>
                <c:pt idx="16">
                  <c:v>-12000</c:v>
                </c:pt>
                <c:pt idx="17">
                  <c:v>-11500</c:v>
                </c:pt>
                <c:pt idx="18">
                  <c:v>-11000</c:v>
                </c:pt>
                <c:pt idx="19">
                  <c:v>-10500</c:v>
                </c:pt>
                <c:pt idx="20">
                  <c:v>-10000</c:v>
                </c:pt>
                <c:pt idx="21">
                  <c:v>-9500</c:v>
                </c:pt>
                <c:pt idx="22">
                  <c:v>-9000</c:v>
                </c:pt>
                <c:pt idx="23">
                  <c:v>-8500</c:v>
                </c:pt>
                <c:pt idx="24">
                  <c:v>-8000</c:v>
                </c:pt>
                <c:pt idx="25">
                  <c:v>-7500</c:v>
                </c:pt>
                <c:pt idx="26">
                  <c:v>-7000</c:v>
                </c:pt>
                <c:pt idx="27">
                  <c:v>-6500</c:v>
                </c:pt>
                <c:pt idx="28">
                  <c:v>-6000</c:v>
                </c:pt>
                <c:pt idx="29">
                  <c:v>-5500</c:v>
                </c:pt>
                <c:pt idx="30">
                  <c:v>-5000</c:v>
                </c:pt>
                <c:pt idx="31">
                  <c:v>-4500</c:v>
                </c:pt>
                <c:pt idx="32">
                  <c:v>-4000</c:v>
                </c:pt>
                <c:pt idx="33">
                  <c:v>-3500</c:v>
                </c:pt>
                <c:pt idx="34">
                  <c:v>-3000</c:v>
                </c:pt>
                <c:pt idx="35">
                  <c:v>-2500</c:v>
                </c:pt>
                <c:pt idx="36">
                  <c:v>-2000</c:v>
                </c:pt>
                <c:pt idx="37">
                  <c:v>-1500</c:v>
                </c:pt>
                <c:pt idx="38">
                  <c:v>-1000</c:v>
                </c:pt>
                <c:pt idx="39">
                  <c:v>-500</c:v>
                </c:pt>
                <c:pt idx="40">
                  <c:v>0</c:v>
                </c:pt>
                <c:pt idx="41">
                  <c:v>500</c:v>
                </c:pt>
                <c:pt idx="42">
                  <c:v>1000</c:v>
                </c:pt>
                <c:pt idx="43">
                  <c:v>1500</c:v>
                </c:pt>
                <c:pt idx="44">
                  <c:v>2000</c:v>
                </c:pt>
                <c:pt idx="45">
                  <c:v>2500</c:v>
                </c:pt>
                <c:pt idx="46">
                  <c:v>3000</c:v>
                </c:pt>
                <c:pt idx="47">
                  <c:v>3500</c:v>
                </c:pt>
                <c:pt idx="48">
                  <c:v>4000</c:v>
                </c:pt>
                <c:pt idx="49">
                  <c:v>4500</c:v>
                </c:pt>
                <c:pt idx="50">
                  <c:v>5000</c:v>
                </c:pt>
                <c:pt idx="51">
                  <c:v>5500</c:v>
                </c:pt>
                <c:pt idx="52">
                  <c:v>6000</c:v>
                </c:pt>
                <c:pt idx="53">
                  <c:v>6500</c:v>
                </c:pt>
                <c:pt idx="54">
                  <c:v>7000</c:v>
                </c:pt>
                <c:pt idx="55">
                  <c:v>7500</c:v>
                </c:pt>
                <c:pt idx="56">
                  <c:v>8000</c:v>
                </c:pt>
                <c:pt idx="57">
                  <c:v>8500</c:v>
                </c:pt>
                <c:pt idx="58">
                  <c:v>9000</c:v>
                </c:pt>
                <c:pt idx="59">
                  <c:v>9500</c:v>
                </c:pt>
                <c:pt idx="60">
                  <c:v>10000</c:v>
                </c:pt>
                <c:pt idx="61">
                  <c:v>10500</c:v>
                </c:pt>
                <c:pt idx="62">
                  <c:v>11000</c:v>
                </c:pt>
                <c:pt idx="63">
                  <c:v>11500</c:v>
                </c:pt>
                <c:pt idx="64">
                  <c:v>12000</c:v>
                </c:pt>
                <c:pt idx="65">
                  <c:v>12500</c:v>
                </c:pt>
                <c:pt idx="66">
                  <c:v>13000</c:v>
                </c:pt>
                <c:pt idx="67">
                  <c:v>13500</c:v>
                </c:pt>
                <c:pt idx="68">
                  <c:v>14000</c:v>
                </c:pt>
                <c:pt idx="69">
                  <c:v>14500</c:v>
                </c:pt>
                <c:pt idx="70">
                  <c:v>15000</c:v>
                </c:pt>
                <c:pt idx="71">
                  <c:v>15500</c:v>
                </c:pt>
                <c:pt idx="72">
                  <c:v>16000</c:v>
                </c:pt>
                <c:pt idx="73">
                  <c:v>16500</c:v>
                </c:pt>
                <c:pt idx="74">
                  <c:v>17000</c:v>
                </c:pt>
                <c:pt idx="75">
                  <c:v>17500</c:v>
                </c:pt>
                <c:pt idx="76">
                  <c:v>18000</c:v>
                </c:pt>
                <c:pt idx="77">
                  <c:v>18500</c:v>
                </c:pt>
                <c:pt idx="78">
                  <c:v>19000</c:v>
                </c:pt>
                <c:pt idx="79">
                  <c:v>19500</c:v>
                </c:pt>
                <c:pt idx="80">
                  <c:v>20000</c:v>
                </c:pt>
                <c:pt idx="81">
                  <c:v>20500</c:v>
                </c:pt>
                <c:pt idx="82">
                  <c:v>21000</c:v>
                </c:pt>
                <c:pt idx="83">
                  <c:v>21500</c:v>
                </c:pt>
                <c:pt idx="84">
                  <c:v>22000</c:v>
                </c:pt>
                <c:pt idx="85">
                  <c:v>22500</c:v>
                </c:pt>
                <c:pt idx="86">
                  <c:v>23000</c:v>
                </c:pt>
                <c:pt idx="87">
                  <c:v>23500</c:v>
                </c:pt>
                <c:pt idx="88">
                  <c:v>24000</c:v>
                </c:pt>
                <c:pt idx="89">
                  <c:v>24500</c:v>
                </c:pt>
                <c:pt idx="90">
                  <c:v>25000</c:v>
                </c:pt>
                <c:pt idx="91">
                  <c:v>25500</c:v>
                </c:pt>
                <c:pt idx="92">
                  <c:v>26000</c:v>
                </c:pt>
                <c:pt idx="93">
                  <c:v>26500</c:v>
                </c:pt>
                <c:pt idx="94">
                  <c:v>27000</c:v>
                </c:pt>
                <c:pt idx="95">
                  <c:v>27500</c:v>
                </c:pt>
                <c:pt idx="96">
                  <c:v>28000</c:v>
                </c:pt>
                <c:pt idx="97">
                  <c:v>28500</c:v>
                </c:pt>
                <c:pt idx="98">
                  <c:v>29000</c:v>
                </c:pt>
                <c:pt idx="99">
                  <c:v>29500</c:v>
                </c:pt>
                <c:pt idx="100">
                  <c:v>30000</c:v>
                </c:pt>
                <c:pt idx="101">
                  <c:v>30500</c:v>
                </c:pt>
                <c:pt idx="102">
                  <c:v>31000</c:v>
                </c:pt>
                <c:pt idx="103">
                  <c:v>31500</c:v>
                </c:pt>
                <c:pt idx="104">
                  <c:v>32000</c:v>
                </c:pt>
                <c:pt idx="105">
                  <c:v>32500</c:v>
                </c:pt>
                <c:pt idx="106">
                  <c:v>33000</c:v>
                </c:pt>
                <c:pt idx="107">
                  <c:v>33500</c:v>
                </c:pt>
                <c:pt idx="108">
                  <c:v>34000</c:v>
                </c:pt>
                <c:pt idx="109">
                  <c:v>34500</c:v>
                </c:pt>
                <c:pt idx="110">
                  <c:v>35000</c:v>
                </c:pt>
                <c:pt idx="111">
                  <c:v>35500</c:v>
                </c:pt>
                <c:pt idx="112">
                  <c:v>36000</c:v>
                </c:pt>
                <c:pt idx="113">
                  <c:v>36500</c:v>
                </c:pt>
                <c:pt idx="114">
                  <c:v>37000</c:v>
                </c:pt>
                <c:pt idx="115">
                  <c:v>37500</c:v>
                </c:pt>
                <c:pt idx="116">
                  <c:v>38000</c:v>
                </c:pt>
                <c:pt idx="117">
                  <c:v>38500</c:v>
                </c:pt>
                <c:pt idx="118">
                  <c:v>39000</c:v>
                </c:pt>
                <c:pt idx="119">
                  <c:v>39500</c:v>
                </c:pt>
                <c:pt idx="120">
                  <c:v>40000</c:v>
                </c:pt>
                <c:pt idx="121">
                  <c:v>40500</c:v>
                </c:pt>
                <c:pt idx="122">
                  <c:v>41000</c:v>
                </c:pt>
                <c:pt idx="123">
                  <c:v>41500</c:v>
                </c:pt>
                <c:pt idx="124">
                  <c:v>42000</c:v>
                </c:pt>
                <c:pt idx="125">
                  <c:v>42500</c:v>
                </c:pt>
                <c:pt idx="126">
                  <c:v>43000</c:v>
                </c:pt>
                <c:pt idx="127">
                  <c:v>43500</c:v>
                </c:pt>
                <c:pt idx="128">
                  <c:v>44000</c:v>
                </c:pt>
                <c:pt idx="129">
                  <c:v>44500</c:v>
                </c:pt>
                <c:pt idx="130">
                  <c:v>45000</c:v>
                </c:pt>
                <c:pt idx="131">
                  <c:v>45500</c:v>
                </c:pt>
                <c:pt idx="132">
                  <c:v>46000</c:v>
                </c:pt>
                <c:pt idx="133">
                  <c:v>46500</c:v>
                </c:pt>
                <c:pt idx="134">
                  <c:v>47000</c:v>
                </c:pt>
                <c:pt idx="135">
                  <c:v>47500</c:v>
                </c:pt>
                <c:pt idx="136">
                  <c:v>48000</c:v>
                </c:pt>
                <c:pt idx="137">
                  <c:v>48500</c:v>
                </c:pt>
                <c:pt idx="138">
                  <c:v>49000</c:v>
                </c:pt>
                <c:pt idx="139">
                  <c:v>49500</c:v>
                </c:pt>
                <c:pt idx="140">
                  <c:v>50000</c:v>
                </c:pt>
                <c:pt idx="141">
                  <c:v>50500</c:v>
                </c:pt>
                <c:pt idx="142">
                  <c:v>51000</c:v>
                </c:pt>
                <c:pt idx="143">
                  <c:v>51500</c:v>
                </c:pt>
                <c:pt idx="144">
                  <c:v>52000</c:v>
                </c:pt>
                <c:pt idx="145">
                  <c:v>52500</c:v>
                </c:pt>
                <c:pt idx="146">
                  <c:v>53000</c:v>
                </c:pt>
                <c:pt idx="147">
                  <c:v>53500</c:v>
                </c:pt>
                <c:pt idx="148">
                  <c:v>54000</c:v>
                </c:pt>
                <c:pt idx="149">
                  <c:v>54500</c:v>
                </c:pt>
                <c:pt idx="150">
                  <c:v>55000</c:v>
                </c:pt>
                <c:pt idx="151">
                  <c:v>55500</c:v>
                </c:pt>
                <c:pt idx="152">
                  <c:v>56000</c:v>
                </c:pt>
                <c:pt idx="153">
                  <c:v>56500</c:v>
                </c:pt>
                <c:pt idx="154">
                  <c:v>57000</c:v>
                </c:pt>
                <c:pt idx="155">
                  <c:v>57500</c:v>
                </c:pt>
                <c:pt idx="156">
                  <c:v>58000</c:v>
                </c:pt>
                <c:pt idx="157">
                  <c:v>58500</c:v>
                </c:pt>
                <c:pt idx="158">
                  <c:v>59000</c:v>
                </c:pt>
                <c:pt idx="159">
                  <c:v>59500</c:v>
                </c:pt>
              </c:numCache>
            </c:numRef>
          </c:xVal>
          <c:yVal>
            <c:numRef>
              <c:f>'Active 2'!$AZ$2:$AZ$166</c:f>
              <c:numCache>
                <c:formatCode>General</c:formatCode>
                <c:ptCount val="165"/>
                <c:pt idx="0">
                  <c:v>0.10026382588050223</c:v>
                </c:pt>
                <c:pt idx="1">
                  <c:v>9.9480779739554381E-2</c:v>
                </c:pt>
                <c:pt idx="2">
                  <c:v>9.8683703672526615E-2</c:v>
                </c:pt>
                <c:pt idx="3">
                  <c:v>9.7872605728172565E-2</c:v>
                </c:pt>
                <c:pt idx="4">
                  <c:v>9.7047490899889233E-2</c:v>
                </c:pt>
                <c:pt idx="5">
                  <c:v>9.6208360613270733E-2</c:v>
                </c:pt>
                <c:pt idx="6">
                  <c:v>9.5355212229434563E-2</c:v>
                </c:pt>
                <c:pt idx="7">
                  <c:v>9.448803856723402E-2</c:v>
                </c:pt>
                <c:pt idx="8">
                  <c:v>9.3606827447349814E-2</c:v>
                </c:pt>
                <c:pt idx="9">
                  <c:v>9.2711561261119443E-2</c:v>
                </c:pt>
                <c:pt idx="10">
                  <c:v>9.1802216566795464E-2</c:v>
                </c:pt>
                <c:pt idx="11">
                  <c:v>9.0878763715742314E-2</c:v>
                </c:pt>
                <c:pt idx="12">
                  <c:v>8.9941166510866824E-2</c:v>
                </c:pt>
                <c:pt idx="13">
                  <c:v>8.898938189935153E-2</c:v>
                </c:pt>
                <c:pt idx="14">
                  <c:v>8.8023359701501921E-2</c:v>
                </c:pt>
                <c:pt idx="15">
                  <c:v>8.7043042377249344E-2</c:v>
                </c:pt>
                <c:pt idx="16">
                  <c:v>8.6048364831554716E-2</c:v>
                </c:pt>
                <c:pt idx="17">
                  <c:v>8.503925425964852E-2</c:v>
                </c:pt>
                <c:pt idx="18">
                  <c:v>8.4015630032714742E-2</c:v>
                </c:pt>
                <c:pt idx="19">
                  <c:v>8.2977403624279938E-2</c:v>
                </c:pt>
                <c:pt idx="20">
                  <c:v>8.1924478577216145E-2</c:v>
                </c:pt>
                <c:pt idx="21">
                  <c:v>8.0856750510892458E-2</c:v>
                </c:pt>
                <c:pt idx="22">
                  <c:v>7.9774107167638442E-2</c:v>
                </c:pt>
                <c:pt idx="23">
                  <c:v>7.8676428497294823E-2</c:v>
                </c:pt>
                <c:pt idx="24">
                  <c:v>7.7563586778240892E-2</c:v>
                </c:pt>
                <c:pt idx="25">
                  <c:v>7.643544677290072E-2</c:v>
                </c:pt>
                <c:pt idx="26">
                  <c:v>7.5291865915345452E-2</c:v>
                </c:pt>
                <c:pt idx="27">
                  <c:v>7.4132694528230972E-2</c:v>
                </c:pt>
                <c:pt idx="28">
                  <c:v>7.2957776065942462E-2</c:v>
                </c:pt>
                <c:pt idx="29">
                  <c:v>7.1766947380467933E-2</c:v>
                </c:pt>
                <c:pt idx="30">
                  <c:v>7.0560039006187875E-2</c:v>
                </c:pt>
                <c:pt idx="31">
                  <c:v>6.9336875459466346E-2</c:v>
                </c:pt>
                <c:pt idx="32">
                  <c:v>6.8097275548644962E-2</c:v>
                </c:pt>
                <c:pt idx="33">
                  <c:v>6.6841052689809388E-2</c:v>
                </c:pt>
                <c:pt idx="34">
                  <c:v>6.5568015223493023E-2</c:v>
                </c:pt>
                <c:pt idx="35">
                  <c:v>6.427796672733066E-2</c:v>
                </c:pt>
                <c:pt idx="36">
                  <c:v>6.2970706319580058E-2</c:v>
                </c:pt>
                <c:pt idx="37">
                  <c:v>6.164602894838607E-2</c:v>
                </c:pt>
                <c:pt idx="38">
                  <c:v>6.0303725661688075E-2</c:v>
                </c:pt>
                <c:pt idx="39">
                  <c:v>5.8943583852767656E-2</c:v>
                </c:pt>
                <c:pt idx="40">
                  <c:v>5.7565387476599034E-2</c:v>
                </c:pt>
                <c:pt idx="41">
                  <c:v>5.6168917232419839E-2</c:v>
                </c:pt>
                <c:pt idx="42">
                  <c:v>5.4753950708266767E-2</c:v>
                </c:pt>
                <c:pt idx="43">
                  <c:v>5.3320262483639191E-2</c:v>
                </c:pt>
                <c:pt idx="44">
                  <c:v>5.1867624186960358E-2</c:v>
                </c:pt>
                <c:pt idx="45">
                  <c:v>5.0395804505092123E-2</c:v>
                </c:pt>
                <c:pt idx="46">
                  <c:v>4.8904569142839756E-2</c:v>
                </c:pt>
                <c:pt idx="47">
                  <c:v>4.7393680731137373E-2</c:v>
                </c:pt>
                <c:pt idx="48">
                  <c:v>4.5862898683439339E-2</c:v>
                </c:pt>
                <c:pt idx="49">
                  <c:v>4.4311979000740652E-2</c:v>
                </c:pt>
                <c:pt idx="50">
                  <c:v>4.2740674026609693E-2</c:v>
                </c:pt>
                <c:pt idx="51">
                  <c:v>4.1148732154607327E-2</c:v>
                </c:pt>
                <c:pt idx="52">
                  <c:v>3.9535897491495997E-2</c:v>
                </c:pt>
                <c:pt idx="53">
                  <c:v>3.7901909480660662E-2</c:v>
                </c:pt>
                <c:pt idx="54">
                  <c:v>3.6246502491168418E-2</c:v>
                </c:pt>
                <c:pt idx="55">
                  <c:v>3.4569405378843711E-2</c:v>
                </c:pt>
                <c:pt idx="56">
                  <c:v>3.2870341026599609E-2</c:v>
                </c:pt>
                <c:pt idx="57">
                  <c:v>3.1149025872009555E-2</c:v>
                </c:pt>
                <c:pt idx="58">
                  <c:v>2.9405169430674935E-2</c:v>
                </c:pt>
                <c:pt idx="59">
                  <c:v>2.7638473824313066E-2</c:v>
                </c:pt>
                <c:pt idx="60">
                  <c:v>2.5848633322580118E-2</c:v>
                </c:pt>
                <c:pt idx="61">
                  <c:v>2.4035333907430952E-2</c:v>
                </c:pt>
                <c:pt idx="62">
                  <c:v>2.2198252868217295E-2</c:v>
                </c:pt>
                <c:pt idx="63">
                  <c:v>2.0337058434697144E-2</c:v>
                </c:pt>
                <c:pt idx="64">
                  <c:v>1.8451409453601832E-2</c:v>
                </c:pt>
                <c:pt idx="65">
                  <c:v>1.6540955112332511E-2</c:v>
                </c:pt>
                <c:pt idx="66">
                  <c:v>1.4605334710683879E-2</c:v>
                </c:pt>
                <c:pt idx="67">
                  <c:v>1.264417747816534E-2</c:v>
                </c:pt>
                <c:pt idx="68">
                  <c:v>1.0657102430506191E-2</c:v>
                </c:pt>
                <c:pt idx="69">
                  <c:v>8.6437182542534133E-3</c:v>
                </c:pt>
                <c:pt idx="70">
                  <c:v>6.6036232030542387E-3</c:v>
                </c:pt>
                <c:pt idx="71">
                  <c:v>4.5364049832925966E-3</c:v>
                </c:pt>
                <c:pt idx="72">
                  <c:v>2.4416406003658071E-3</c:v>
                </c:pt>
                <c:pt idx="73">
                  <c:v>3.1889613020204434E-4</c:v>
                </c:pt>
                <c:pt idx="74">
                  <c:v>-1.8322736260653902E-3</c:v>
                </c:pt>
                <c:pt idx="75">
                  <c:v>-4.012325652670911E-3</c:v>
                </c:pt>
                <c:pt idx="76">
                  <c:v>-6.2217294488430509E-3</c:v>
                </c:pt>
                <c:pt idx="77">
                  <c:v>-8.4609680350682583E-3</c:v>
                </c:pt>
                <c:pt idx="78">
                  <c:v>-1.0730539294802506E-2</c:v>
                </c:pt>
                <c:pt idx="79">
                  <c:v>-1.3030957707886962E-2</c:v>
                </c:pt>
                <c:pt idx="80">
                  <c:v>-1.5362756524078975E-2</c:v>
                </c:pt>
                <c:pt idx="81">
                  <c:v>-1.7726490410000718E-2</c:v>
                </c:pt>
                <c:pt idx="82">
                  <c:v>-2.0122738578057464E-2</c:v>
                </c:pt>
                <c:pt idx="83">
                  <c:v>-2.2552108368489466E-2</c:v>
                </c:pt>
                <c:pt idx="84">
                  <c:v>-2.5015239202115812E-2</c:v>
                </c:pt>
                <c:pt idx="85">
                  <c:v>-2.7512806747174282E-2</c:v>
                </c:pt>
                <c:pt idx="86">
                  <c:v>-3.0045527043895907E-2</c:v>
                </c:pt>
                <c:pt idx="87">
                  <c:v>-3.2614160199213274E-2</c:v>
                </c:pt>
                <c:pt idx="88">
                  <c:v>-3.5219513094728566E-2</c:v>
                </c:pt>
                <c:pt idx="89">
                  <c:v>-3.786244033667064E-2</c:v>
                </c:pt>
                <c:pt idx="90">
                  <c:v>-4.054384240983263E-2</c:v>
                </c:pt>
                <c:pt idx="91">
                  <c:v>-4.3264659671706035E-2</c:v>
                </c:pt>
                <c:pt idx="92">
                  <c:v>-4.6025860433168843E-2</c:v>
                </c:pt>
                <c:pt idx="93">
                  <c:v>-4.882842091638135E-2</c:v>
                </c:pt>
                <c:pt idx="94">
                  <c:v>-5.1673294363023252E-2</c:v>
                </c:pt>
                <c:pt idx="95">
                  <c:v>-5.4561365999865004E-2</c:v>
                </c:pt>
                <c:pt idx="96">
                  <c:v>-5.7493389980929344E-2</c:v>
                </c:pt>
                <c:pt idx="97">
                  <c:v>-6.0469903862881612E-2</c:v>
                </c:pt>
                <c:pt idx="98">
                  <c:v>-6.3491115706255513E-2</c:v>
                </c:pt>
                <c:pt idx="99">
                  <c:v>-6.6556758637641156E-2</c:v>
                </c:pt>
                <c:pt idx="100">
                  <c:v>-6.9665907806841496E-2</c:v>
                </c:pt>
                <c:pt idx="101">
                  <c:v>-7.2816755324638424E-2</c:v>
                </c:pt>
                <c:pt idx="102">
                  <c:v>-7.6006340213283549E-2</c:v>
                </c:pt>
                <c:pt idx="103">
                  <c:v>-7.9230232919161744E-2</c:v>
                </c:pt>
                <c:pt idx="104">
                  <c:v>-8.2482177806781701E-2</c:v>
                </c:pt>
                <c:pt idx="105">
                  <c:v>-8.5753702510147814E-2</c:v>
                </c:pt>
                <c:pt idx="106">
                  <c:v>-8.9033710168422139E-2</c:v>
                </c:pt>
                <c:pt idx="107">
                  <c:v>-9.2308079284735681E-2</c:v>
                </c:pt>
                <c:pt idx="108">
                  <c:v>-9.5559305714440892E-2</c:v>
                </c:pt>
                <c:pt idx="109">
                  <c:v>-9.8766231102641489E-2</c:v>
                </c:pt>
                <c:pt idx="110">
                  <c:v>-0.10190391035220113</c:v>
                </c:pt>
                <c:pt idx="111">
                  <c:v>-0.10494367524866947</c:v>
                </c:pt>
                <c:pt idx="112">
                  <c:v>-0.10785344967155384</c:v>
                </c:pt>
                <c:pt idx="113">
                  <c:v>-0.11059836143307529</c:v>
                </c:pt>
                <c:pt idx="114">
                  <c:v>-0.11314167501092856</c:v>
                </c:pt>
                <c:pt idx="115">
                  <c:v>-0.11544603815969467</c:v>
                </c:pt>
                <c:pt idx="116">
                  <c:v>-0.11747499579870008</c:v>
                </c:pt>
                <c:pt idx="117">
                  <c:v>-0.1191946815738826</c:v>
                </c:pt>
                <c:pt idx="118">
                  <c:v>-0.12057555832288119</c:v>
                </c:pt>
                <c:pt idx="119">
                  <c:v>-0.12159405172103131</c:v>
                </c:pt>
                <c:pt idx="120">
                  <c:v>-0.12223391420278054</c:v>
                </c:pt>
                <c:pt idx="121">
                  <c:v>-0.12248717330818519</c:v>
                </c:pt>
                <c:pt idx="122">
                  <c:v>-0.12235455951136635</c:v>
                </c:pt>
                <c:pt idx="123">
                  <c:v>-0.12184536754511691</c:v>
                </c:pt>
                <c:pt idx="124">
                  <c:v>-0.12097677206920202</c:v>
                </c:pt>
                <c:pt idx="125">
                  <c:v>-0.11977268113727908</c:v>
                </c:pt>
                <c:pt idx="126">
                  <c:v>-0.11826225834346818</c:v>
                </c:pt>
                <c:pt idx="127">
                  <c:v>-0.11647826963825493</c:v>
                </c:pt>
                <c:pt idx="128">
                  <c:v>-0.11445541169147649</c:v>
                </c:pt>
                <c:pt idx="129">
                  <c:v>-0.11222875849807587</c:v>
                </c:pt>
                <c:pt idx="130">
                  <c:v>-0.10983242836999434</c:v>
                </c:pt>
                <c:pt idx="131">
                  <c:v>-0.10729853263462524</c:v>
                </c:pt>
                <c:pt idx="132">
                  <c:v>-0.10465642772791868</c:v>
                </c:pt>
                <c:pt idx="133">
                  <c:v>-0.10193225936706836</c:v>
                </c:pt>
                <c:pt idx="134">
                  <c:v>-9.9148763993909303E-2</c:v>
                </c:pt>
                <c:pt idx="135">
                  <c:v>-9.6325279214935444E-2</c:v>
                </c:pt>
                <c:pt idx="136">
                  <c:v>-9.3477910329062455E-2</c:v>
                </c:pt>
                <c:pt idx="137">
                  <c:v>-9.061980209524452E-2</c:v>
                </c:pt>
                <c:pt idx="138">
                  <c:v>-8.7761471265868821E-2</c:v>
                </c:pt>
                <c:pt idx="139">
                  <c:v>-8.4911163946228871E-2</c:v>
                </c:pt>
                <c:pt idx="140">
                  <c:v>-8.207521086522887E-2</c:v>
                </c:pt>
                <c:pt idx="141">
                  <c:v>-7.9258362036424002E-2</c:v>
                </c:pt>
                <c:pt idx="142">
                  <c:v>-7.6464089425646697E-2</c:v>
                </c:pt>
                <c:pt idx="143">
                  <c:v>-7.3694851880182335E-2</c:v>
                </c:pt>
                <c:pt idx="144">
                  <c:v>-7.0952320733684862E-2</c:v>
                </c:pt>
                <c:pt idx="145">
                  <c:v>-6.8237567351011413E-2</c:v>
                </c:pt>
                <c:pt idx="146">
                  <c:v>-6.5551215656035458E-2</c:v>
                </c:pt>
                <c:pt idx="147">
                  <c:v>-6.2893563643177414E-2</c:v>
                </c:pt>
                <c:pt idx="148">
                  <c:v>-6.0264678238572809E-2</c:v>
                </c:pt>
                <c:pt idx="149">
                  <c:v>-5.7664467841361575E-2</c:v>
                </c:pt>
                <c:pt idx="150">
                  <c:v>-5.509273659025922E-2</c:v>
                </c:pt>
                <c:pt idx="151">
                  <c:v>-5.2549223977385796E-2</c:v>
                </c:pt>
                <c:pt idx="152">
                  <c:v>-5.0033632949225949E-2</c:v>
                </c:pt>
                <c:pt idx="153">
                  <c:v>-4.7545649146080747E-2</c:v>
                </c:pt>
                <c:pt idx="154">
                  <c:v>-4.5084953469022575E-2</c:v>
                </c:pt>
                <c:pt idx="155">
                  <c:v>-4.2651229745271288E-2</c:v>
                </c:pt>
                <c:pt idx="156">
                  <c:v>-4.024416889727854E-2</c:v>
                </c:pt>
                <c:pt idx="157">
                  <c:v>-3.7863470709316484E-2</c:v>
                </c:pt>
                <c:pt idx="158">
                  <c:v>-3.5508844025687387E-2</c:v>
                </c:pt>
                <c:pt idx="159">
                  <c:v>-3.3180006002273263E-2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BE-4111-A216-3C4C54B30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3562496"/>
        <c:axId val="1"/>
      </c:scatterChart>
      <c:valAx>
        <c:axId val="653562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8359899457012314"/>
              <c:y val="0.9206374203224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6137566137566134E-3"/>
              <c:y val="0.402117513088641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35624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05875654432082"/>
          <c:y val="0.93121943090447024"/>
          <c:w val="0.18915371689649907"/>
          <c:h val="5.291005291005290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16</xdr:col>
      <xdr:colOff>495300</xdr:colOff>
      <xdr:row>18</xdr:row>
      <xdr:rowOff>85725</xdr:rowOff>
    </xdr:to>
    <xdr:graphicFrame macro="">
      <xdr:nvGraphicFramePr>
        <xdr:cNvPr id="63497" name="Chart 1">
          <a:extLst>
            <a:ext uri="{FF2B5EF4-FFF2-40B4-BE49-F238E27FC236}">
              <a16:creationId xmlns:a16="http://schemas.microsoft.com/office/drawing/2014/main" id="{A0D18155-AE9A-1C51-5B13-6559C927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590550</xdr:colOff>
      <xdr:row>0</xdr:row>
      <xdr:rowOff>0</xdr:rowOff>
    </xdr:from>
    <xdr:to>
      <xdr:col>26</xdr:col>
      <xdr:colOff>28575</xdr:colOff>
      <xdr:row>18</xdr:row>
      <xdr:rowOff>28575</xdr:rowOff>
    </xdr:to>
    <xdr:graphicFrame macro="">
      <xdr:nvGraphicFramePr>
        <xdr:cNvPr id="63498" name="Chart 2">
          <a:extLst>
            <a:ext uri="{FF2B5EF4-FFF2-40B4-BE49-F238E27FC236}">
              <a16:creationId xmlns:a16="http://schemas.microsoft.com/office/drawing/2014/main" id="{E263CD75-4A56-21BD-4996-292BBF4FF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0</xdr:row>
      <xdr:rowOff>0</xdr:rowOff>
    </xdr:from>
    <xdr:to>
      <xdr:col>19</xdr:col>
      <xdr:colOff>657225</xdr:colOff>
      <xdr:row>18</xdr:row>
      <xdr:rowOff>38100</xdr:rowOff>
    </xdr:to>
    <xdr:graphicFrame macro="">
      <xdr:nvGraphicFramePr>
        <xdr:cNvPr id="58376" name="Chart 2">
          <a:extLst>
            <a:ext uri="{FF2B5EF4-FFF2-40B4-BE49-F238E27FC236}">
              <a16:creationId xmlns:a16="http://schemas.microsoft.com/office/drawing/2014/main" id="{7F50CD8B-A144-4713-8E71-F834F3482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428625</xdr:colOff>
      <xdr:row>21</xdr:row>
      <xdr:rowOff>0</xdr:rowOff>
    </xdr:from>
    <xdr:to>
      <xdr:col>17</xdr:col>
      <xdr:colOff>285750</xdr:colOff>
      <xdr:row>37</xdr:row>
      <xdr:rowOff>0</xdr:rowOff>
    </xdr:to>
    <xdr:graphicFrame macro="">
      <xdr:nvGraphicFramePr>
        <xdr:cNvPr id="58377" name="Chart 5">
          <a:extLst>
            <a:ext uri="{FF2B5EF4-FFF2-40B4-BE49-F238E27FC236}">
              <a16:creationId xmlns:a16="http://schemas.microsoft.com/office/drawing/2014/main" id="{3C69FB31-9E74-19F7-6598-614589CD9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0</xdr:colOff>
      <xdr:row>0</xdr:row>
      <xdr:rowOff>0</xdr:rowOff>
    </xdr:from>
    <xdr:to>
      <xdr:col>48</xdr:col>
      <xdr:colOff>552450</xdr:colOff>
      <xdr:row>18</xdr:row>
      <xdr:rowOff>142875</xdr:rowOff>
    </xdr:to>
    <xdr:graphicFrame macro="">
      <xdr:nvGraphicFramePr>
        <xdr:cNvPr id="70665" name="Chart 1">
          <a:extLst>
            <a:ext uri="{FF2B5EF4-FFF2-40B4-BE49-F238E27FC236}">
              <a16:creationId xmlns:a16="http://schemas.microsoft.com/office/drawing/2014/main" id="{CE516655-252B-FDF6-62F7-38B6112D2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180975</xdr:colOff>
      <xdr:row>8</xdr:row>
      <xdr:rowOff>95250</xdr:rowOff>
    </xdr:from>
    <xdr:to>
      <xdr:col>102</xdr:col>
      <xdr:colOff>514350</xdr:colOff>
      <xdr:row>25</xdr:row>
      <xdr:rowOff>152400</xdr:rowOff>
    </xdr:to>
    <xdr:graphicFrame macro="">
      <xdr:nvGraphicFramePr>
        <xdr:cNvPr id="70666" name="Chart 2">
          <a:extLst>
            <a:ext uri="{FF2B5EF4-FFF2-40B4-BE49-F238E27FC236}">
              <a16:creationId xmlns:a16="http://schemas.microsoft.com/office/drawing/2014/main" id="{7208E08F-3648-B0C2-B6A1-EE3950868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123825</xdr:colOff>
      <xdr:row>20</xdr:row>
      <xdr:rowOff>142875</xdr:rowOff>
    </xdr:from>
    <xdr:to>
      <xdr:col>50</xdr:col>
      <xdr:colOff>628650</xdr:colOff>
      <xdr:row>43</xdr:row>
      <xdr:rowOff>9525</xdr:rowOff>
    </xdr:to>
    <xdr:graphicFrame macro="">
      <xdr:nvGraphicFramePr>
        <xdr:cNvPr id="70667" name="Chart 3">
          <a:extLst>
            <a:ext uri="{FF2B5EF4-FFF2-40B4-BE49-F238E27FC236}">
              <a16:creationId xmlns:a16="http://schemas.microsoft.com/office/drawing/2014/main" id="{14F8E96E-3E74-6B71-91CE-DB24C563F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200025</xdr:colOff>
      <xdr:row>0</xdr:row>
      <xdr:rowOff>0</xdr:rowOff>
    </xdr:from>
    <xdr:to>
      <xdr:col>58</xdr:col>
      <xdr:colOff>542925</xdr:colOff>
      <xdr:row>18</xdr:row>
      <xdr:rowOff>161925</xdr:rowOff>
    </xdr:to>
    <xdr:graphicFrame macro="">
      <xdr:nvGraphicFramePr>
        <xdr:cNvPr id="70668" name="Chart 4">
          <a:extLst>
            <a:ext uri="{FF2B5EF4-FFF2-40B4-BE49-F238E27FC236}">
              <a16:creationId xmlns:a16="http://schemas.microsoft.com/office/drawing/2014/main" id="{B5902C58-D9FC-1F00-88E3-7B0E4E67B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0</xdr:colOff>
      <xdr:row>0</xdr:row>
      <xdr:rowOff>0</xdr:rowOff>
    </xdr:from>
    <xdr:to>
      <xdr:col>48</xdr:col>
      <xdr:colOff>552450</xdr:colOff>
      <xdr:row>18</xdr:row>
      <xdr:rowOff>142875</xdr:rowOff>
    </xdr:to>
    <xdr:graphicFrame macro="">
      <xdr:nvGraphicFramePr>
        <xdr:cNvPr id="68617" name="Chart 1">
          <a:extLst>
            <a:ext uri="{FF2B5EF4-FFF2-40B4-BE49-F238E27FC236}">
              <a16:creationId xmlns:a16="http://schemas.microsoft.com/office/drawing/2014/main" id="{64A00CBD-FE6B-A195-2199-DE549D0D9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180975</xdr:colOff>
      <xdr:row>8</xdr:row>
      <xdr:rowOff>95250</xdr:rowOff>
    </xdr:from>
    <xdr:to>
      <xdr:col>102</xdr:col>
      <xdr:colOff>514350</xdr:colOff>
      <xdr:row>25</xdr:row>
      <xdr:rowOff>152400</xdr:rowOff>
    </xdr:to>
    <xdr:graphicFrame macro="">
      <xdr:nvGraphicFramePr>
        <xdr:cNvPr id="68618" name="Chart 2">
          <a:extLst>
            <a:ext uri="{FF2B5EF4-FFF2-40B4-BE49-F238E27FC236}">
              <a16:creationId xmlns:a16="http://schemas.microsoft.com/office/drawing/2014/main" id="{E7D340EB-08E9-01DA-D1CF-0EB509F89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123825</xdr:colOff>
      <xdr:row>20</xdr:row>
      <xdr:rowOff>142875</xdr:rowOff>
    </xdr:from>
    <xdr:to>
      <xdr:col>50</xdr:col>
      <xdr:colOff>628650</xdr:colOff>
      <xdr:row>43</xdr:row>
      <xdr:rowOff>9525</xdr:rowOff>
    </xdr:to>
    <xdr:graphicFrame macro="">
      <xdr:nvGraphicFramePr>
        <xdr:cNvPr id="68619" name="Chart 3">
          <a:extLst>
            <a:ext uri="{FF2B5EF4-FFF2-40B4-BE49-F238E27FC236}">
              <a16:creationId xmlns:a16="http://schemas.microsoft.com/office/drawing/2014/main" id="{08689F75-5701-2055-8900-B013E4F40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200025</xdr:colOff>
      <xdr:row>0</xdr:row>
      <xdr:rowOff>0</xdr:rowOff>
    </xdr:from>
    <xdr:to>
      <xdr:col>58</xdr:col>
      <xdr:colOff>542925</xdr:colOff>
      <xdr:row>18</xdr:row>
      <xdr:rowOff>161925</xdr:rowOff>
    </xdr:to>
    <xdr:graphicFrame macro="">
      <xdr:nvGraphicFramePr>
        <xdr:cNvPr id="68620" name="Chart 4">
          <a:extLst>
            <a:ext uri="{FF2B5EF4-FFF2-40B4-BE49-F238E27FC236}">
              <a16:creationId xmlns:a16="http://schemas.microsoft.com/office/drawing/2014/main" id="{D76006B0-D6D8-E238-DED0-1F02E2869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0</xdr:colOff>
      <xdr:row>0</xdr:row>
      <xdr:rowOff>0</xdr:rowOff>
    </xdr:from>
    <xdr:to>
      <xdr:col>48</xdr:col>
      <xdr:colOff>552450</xdr:colOff>
      <xdr:row>18</xdr:row>
      <xdr:rowOff>142875</xdr:rowOff>
    </xdr:to>
    <xdr:graphicFrame macro="">
      <xdr:nvGraphicFramePr>
        <xdr:cNvPr id="69641" name="Chart 1">
          <a:extLst>
            <a:ext uri="{FF2B5EF4-FFF2-40B4-BE49-F238E27FC236}">
              <a16:creationId xmlns:a16="http://schemas.microsoft.com/office/drawing/2014/main" id="{D4265D6A-C361-EAF4-2F26-99A28808D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180975</xdr:colOff>
      <xdr:row>8</xdr:row>
      <xdr:rowOff>95250</xdr:rowOff>
    </xdr:from>
    <xdr:to>
      <xdr:col>102</xdr:col>
      <xdr:colOff>514350</xdr:colOff>
      <xdr:row>25</xdr:row>
      <xdr:rowOff>152400</xdr:rowOff>
    </xdr:to>
    <xdr:graphicFrame macro="">
      <xdr:nvGraphicFramePr>
        <xdr:cNvPr id="69642" name="Chart 2">
          <a:extLst>
            <a:ext uri="{FF2B5EF4-FFF2-40B4-BE49-F238E27FC236}">
              <a16:creationId xmlns:a16="http://schemas.microsoft.com/office/drawing/2014/main" id="{3C988BD7-03BF-1C01-CD82-169BC57FA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123825</xdr:colOff>
      <xdr:row>20</xdr:row>
      <xdr:rowOff>142875</xdr:rowOff>
    </xdr:from>
    <xdr:to>
      <xdr:col>50</xdr:col>
      <xdr:colOff>628650</xdr:colOff>
      <xdr:row>43</xdr:row>
      <xdr:rowOff>9525</xdr:rowOff>
    </xdr:to>
    <xdr:graphicFrame macro="">
      <xdr:nvGraphicFramePr>
        <xdr:cNvPr id="69643" name="Chart 3">
          <a:extLst>
            <a:ext uri="{FF2B5EF4-FFF2-40B4-BE49-F238E27FC236}">
              <a16:creationId xmlns:a16="http://schemas.microsoft.com/office/drawing/2014/main" id="{3BB753FF-9705-2697-1EC8-E28A04CAD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200025</xdr:colOff>
      <xdr:row>0</xdr:row>
      <xdr:rowOff>0</xdr:rowOff>
    </xdr:from>
    <xdr:to>
      <xdr:col>58</xdr:col>
      <xdr:colOff>542925</xdr:colOff>
      <xdr:row>18</xdr:row>
      <xdr:rowOff>161925</xdr:rowOff>
    </xdr:to>
    <xdr:graphicFrame macro="">
      <xdr:nvGraphicFramePr>
        <xdr:cNvPr id="69644" name="Chart 4">
          <a:extLst>
            <a:ext uri="{FF2B5EF4-FFF2-40B4-BE49-F238E27FC236}">
              <a16:creationId xmlns:a16="http://schemas.microsoft.com/office/drawing/2014/main" id="{FABFFF2F-F5C3-1C42-F408-0969A57B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114300</xdr:rowOff>
    </xdr:from>
    <xdr:to>
      <xdr:col>20</xdr:col>
      <xdr:colOff>257175</xdr:colOff>
      <xdr:row>26</xdr:row>
      <xdr:rowOff>57150</xdr:rowOff>
    </xdr:to>
    <xdr:graphicFrame macro="">
      <xdr:nvGraphicFramePr>
        <xdr:cNvPr id="67587" name="Chart 1">
          <a:extLst>
            <a:ext uri="{FF2B5EF4-FFF2-40B4-BE49-F238E27FC236}">
              <a16:creationId xmlns:a16="http://schemas.microsoft.com/office/drawing/2014/main" id="{97B81F77-9591-8D9A-989B-E1628A469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0</xdr:row>
      <xdr:rowOff>9525</xdr:rowOff>
    </xdr:from>
    <xdr:to>
      <xdr:col>19</xdr:col>
      <xdr:colOff>257175</xdr:colOff>
      <xdr:row>16</xdr:row>
      <xdr:rowOff>104775</xdr:rowOff>
    </xdr:to>
    <xdr:graphicFrame macro="">
      <xdr:nvGraphicFramePr>
        <xdr:cNvPr id="59395" name="Chart 1">
          <a:extLst>
            <a:ext uri="{FF2B5EF4-FFF2-40B4-BE49-F238E27FC236}">
              <a16:creationId xmlns:a16="http://schemas.microsoft.com/office/drawing/2014/main" id="{6A2D409B-58F6-E29E-03C3-3118B0652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47625</xdr:rowOff>
    </xdr:from>
    <xdr:to>
      <xdr:col>8</xdr:col>
      <xdr:colOff>590550</xdr:colOff>
      <xdr:row>19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A38E00-68ED-C3E3-49D5-52CC213A5B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20</xdr:row>
      <xdr:rowOff>76200</xdr:rowOff>
    </xdr:from>
    <xdr:to>
      <xdr:col>9</xdr:col>
      <xdr:colOff>0</xdr:colOff>
      <xdr:row>39</xdr:row>
      <xdr:rowOff>114300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4307C413-8791-69C5-8F6F-F886101267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438150</xdr:colOff>
      <xdr:row>0</xdr:row>
      <xdr:rowOff>104776</xdr:rowOff>
    </xdr:from>
    <xdr:to>
      <xdr:col>19</xdr:col>
      <xdr:colOff>114300</xdr:colOff>
      <xdr:row>18</xdr:row>
      <xdr:rowOff>95251</xdr:rowOff>
    </xdr:to>
    <xdr:graphicFrame macro="">
      <xdr:nvGraphicFramePr>
        <xdr:cNvPr id="66582" name="Chart 7">
          <a:extLst>
            <a:ext uri="{FF2B5EF4-FFF2-40B4-BE49-F238E27FC236}">
              <a16:creationId xmlns:a16="http://schemas.microsoft.com/office/drawing/2014/main" id="{344AEB3C-C9D8-5F4C-5448-D52CCFB6A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20</xdr:row>
      <xdr:rowOff>28576</xdr:rowOff>
    </xdr:from>
    <xdr:to>
      <xdr:col>19</xdr:col>
      <xdr:colOff>95250</xdr:colOff>
      <xdr:row>39</xdr:row>
      <xdr:rowOff>152401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6CC6CE-3142-5F4D-BDC4-3EC97BAB32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57150</xdr:colOff>
      <xdr:row>0</xdr:row>
      <xdr:rowOff>0</xdr:rowOff>
    </xdr:from>
    <xdr:to>
      <xdr:col>19</xdr:col>
      <xdr:colOff>85725</xdr:colOff>
      <xdr:row>18</xdr:row>
      <xdr:rowOff>104775</xdr:rowOff>
    </xdr:to>
    <xdr:graphicFrame macro="">
      <xdr:nvGraphicFramePr>
        <xdr:cNvPr id="3" name="Chart 12">
          <a:extLst>
            <a:ext uri="{FF2B5EF4-FFF2-40B4-BE49-F238E27FC236}">
              <a16:creationId xmlns:a16="http://schemas.microsoft.com/office/drawing/2014/main" id="{C2B59D9E-2A60-8290-325A-A50B43C283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142876</xdr:colOff>
      <xdr:row>20</xdr:row>
      <xdr:rowOff>152400</xdr:rowOff>
    </xdr:from>
    <xdr:to>
      <xdr:col>8</xdr:col>
      <xdr:colOff>485776</xdr:colOff>
      <xdr:row>42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C84800-0CA0-7586-0EAA-C2D45F4973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533399</xdr:colOff>
      <xdr:row>0</xdr:row>
      <xdr:rowOff>104775</xdr:rowOff>
    </xdr:from>
    <xdr:to>
      <xdr:col>29</xdr:col>
      <xdr:colOff>295274</xdr:colOff>
      <xdr:row>19</xdr:row>
      <xdr:rowOff>104775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5567B1DE-89C4-41CC-8D99-CED0DCAE0E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161925</xdr:colOff>
      <xdr:row>0</xdr:row>
      <xdr:rowOff>66675</xdr:rowOff>
    </xdr:from>
    <xdr:to>
      <xdr:col>8</xdr:col>
      <xdr:colOff>561975</xdr:colOff>
      <xdr:row>19</xdr:row>
      <xdr:rowOff>66675</xdr:rowOff>
    </xdr:to>
    <xdr:graphicFrame macro="">
      <xdr:nvGraphicFramePr>
        <xdr:cNvPr id="6" name="Chart 11">
          <a:extLst>
            <a:ext uri="{FF2B5EF4-FFF2-40B4-BE49-F238E27FC236}">
              <a16:creationId xmlns:a16="http://schemas.microsoft.com/office/drawing/2014/main" id="{0D675998-B930-876C-352D-3B22321263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514350</xdr:colOff>
      <xdr:row>0</xdr:row>
      <xdr:rowOff>0</xdr:rowOff>
    </xdr:from>
    <xdr:to>
      <xdr:col>16</xdr:col>
      <xdr:colOff>619125</xdr:colOff>
      <xdr:row>18</xdr:row>
      <xdr:rowOff>19050</xdr:rowOff>
    </xdr:to>
    <xdr:graphicFrame macro="">
      <xdr:nvGraphicFramePr>
        <xdr:cNvPr id="1030" name="Chart 1">
          <a:extLst>
            <a:ext uri="{FF2B5EF4-FFF2-40B4-BE49-F238E27FC236}">
              <a16:creationId xmlns:a16="http://schemas.microsoft.com/office/drawing/2014/main" id="{36B9C268-9329-AFEE-B7D0-890AF278D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0</xdr:row>
      <xdr:rowOff>0</xdr:rowOff>
    </xdr:from>
    <xdr:to>
      <xdr:col>26</xdr:col>
      <xdr:colOff>66675</xdr:colOff>
      <xdr:row>18</xdr:row>
      <xdr:rowOff>28575</xdr:rowOff>
    </xdr:to>
    <xdr:graphicFrame macro="">
      <xdr:nvGraphicFramePr>
        <xdr:cNvPr id="1031" name="Chart 3">
          <a:extLst>
            <a:ext uri="{FF2B5EF4-FFF2-40B4-BE49-F238E27FC236}">
              <a16:creationId xmlns:a16="http://schemas.microsoft.com/office/drawing/2014/main" id="{0480372A-3D6A-43F7-5052-B963C29CA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8</xdr:row>
      <xdr:rowOff>9525</xdr:rowOff>
    </xdr:from>
    <xdr:to>
      <xdr:col>18</xdr:col>
      <xdr:colOff>552450</xdr:colOff>
      <xdr:row>32</xdr:row>
      <xdr:rowOff>133350</xdr:rowOff>
    </xdr:to>
    <xdr:graphicFrame macro="">
      <xdr:nvGraphicFramePr>
        <xdr:cNvPr id="65539" name="Chart 1">
          <a:extLst>
            <a:ext uri="{FF2B5EF4-FFF2-40B4-BE49-F238E27FC236}">
              <a16:creationId xmlns:a16="http://schemas.microsoft.com/office/drawing/2014/main" id="{1685591D-BE9C-20A4-10AA-6FBF74CF6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352425</xdr:colOff>
      <xdr:row>5</xdr:row>
      <xdr:rowOff>66675</xdr:rowOff>
    </xdr:from>
    <xdr:to>
      <xdr:col>36</xdr:col>
      <xdr:colOff>419100</xdr:colOff>
      <xdr:row>24</xdr:row>
      <xdr:rowOff>28575</xdr:rowOff>
    </xdr:to>
    <xdr:graphicFrame macro="">
      <xdr:nvGraphicFramePr>
        <xdr:cNvPr id="56337" name="Chart 2">
          <a:extLst>
            <a:ext uri="{FF2B5EF4-FFF2-40B4-BE49-F238E27FC236}">
              <a16:creationId xmlns:a16="http://schemas.microsoft.com/office/drawing/2014/main" id="{A63A7BF0-FDB3-DE34-C62F-3B2E18C37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</xdr:colOff>
      <xdr:row>0</xdr:row>
      <xdr:rowOff>0</xdr:rowOff>
    </xdr:from>
    <xdr:to>
      <xdr:col>19</xdr:col>
      <xdr:colOff>161925</xdr:colOff>
      <xdr:row>19</xdr:row>
      <xdr:rowOff>28575</xdr:rowOff>
    </xdr:to>
    <xdr:graphicFrame macro="">
      <xdr:nvGraphicFramePr>
        <xdr:cNvPr id="56338" name="Chart 8">
          <a:extLst>
            <a:ext uri="{FF2B5EF4-FFF2-40B4-BE49-F238E27FC236}">
              <a16:creationId xmlns:a16="http://schemas.microsoft.com/office/drawing/2014/main" id="{E51C0DFC-DF38-4636-1524-780E67691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504825</xdr:colOff>
      <xdr:row>24</xdr:row>
      <xdr:rowOff>123825</xdr:rowOff>
    </xdr:from>
    <xdr:to>
      <xdr:col>19</xdr:col>
      <xdr:colOff>152400</xdr:colOff>
      <xdr:row>40</xdr:row>
      <xdr:rowOff>123825</xdr:rowOff>
    </xdr:to>
    <xdr:graphicFrame macro="">
      <xdr:nvGraphicFramePr>
        <xdr:cNvPr id="56339" name="Chart 9">
          <a:extLst>
            <a:ext uri="{FF2B5EF4-FFF2-40B4-BE49-F238E27FC236}">
              <a16:creationId xmlns:a16="http://schemas.microsoft.com/office/drawing/2014/main" id="{123AF31E-203C-B6C0-FAFB-8290601F7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8</xdr:row>
      <xdr:rowOff>9525</xdr:rowOff>
    </xdr:from>
    <xdr:to>
      <xdr:col>18</xdr:col>
      <xdr:colOff>552450</xdr:colOff>
      <xdr:row>32</xdr:row>
      <xdr:rowOff>133350</xdr:rowOff>
    </xdr:to>
    <xdr:graphicFrame macro="">
      <xdr:nvGraphicFramePr>
        <xdr:cNvPr id="61443" name="Chart 1">
          <a:extLst>
            <a:ext uri="{FF2B5EF4-FFF2-40B4-BE49-F238E27FC236}">
              <a16:creationId xmlns:a16="http://schemas.microsoft.com/office/drawing/2014/main" id="{F30A14B1-C41F-E109-6054-AD3B80FDF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8</xdr:row>
      <xdr:rowOff>76200</xdr:rowOff>
    </xdr:from>
    <xdr:to>
      <xdr:col>18</xdr:col>
      <xdr:colOff>266700</xdr:colOff>
      <xdr:row>33</xdr:row>
      <xdr:rowOff>38100</xdr:rowOff>
    </xdr:to>
    <xdr:graphicFrame macro="">
      <xdr:nvGraphicFramePr>
        <xdr:cNvPr id="62467" name="Chart 1">
          <a:extLst>
            <a:ext uri="{FF2B5EF4-FFF2-40B4-BE49-F238E27FC236}">
              <a16:creationId xmlns:a16="http://schemas.microsoft.com/office/drawing/2014/main" id="{E5103801-BEF0-1477-273C-BA073EC66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cdsbib.u-strasbg.fr/cgi-bin/cdsbib?1990RMxAA..21..381G" TargetMode="External"/><Relationship Id="rId6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cdsbib.u-strasbg.fr/cgi-bin/cdsbib?1990RMxAA..21..381G" TargetMode="External"/><Relationship Id="rId6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.bin"/><Relationship Id="rId3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cdsbib.u-strasbg.fr/cgi-bin/cdsbib?1990RMxAA..21..381G" TargetMode="External"/><Relationship Id="rId6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bulletin.html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cdsbib.u-strasbg.fr/cgi-bin/cdsbib?1990RMxAA..21..381G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vsolj.cetus-net.org/bulletin.html" TargetMode="External"/><Relationship Id="rId29" Type="http://schemas.openxmlformats.org/officeDocument/2006/relationships/drawing" Target="../drawings/drawing3.xml"/><Relationship Id="rId1" Type="http://schemas.openxmlformats.org/officeDocument/2006/relationships/hyperlink" Target="http://cdsbib.u-strasbg.fr/cgi-bin/cdsbib?1990RMxAA..21..381G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cdsbib.u-strasbg.fr/cgi-bin/cdsbib?1990RMxAA..21..381G" TargetMode="External"/><Relationship Id="rId28" Type="http://schemas.openxmlformats.org/officeDocument/2006/relationships/printerSettings" Target="../printerSettings/printerSettings2.bin"/><Relationship Id="rId10" Type="http://schemas.openxmlformats.org/officeDocument/2006/relationships/hyperlink" Target="http://vsolj.cetus-net.org/bulletin.html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s://www.aavso.org/ejaavso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av-astro.de/sfs/BAVM_link.php?BAVMnr=209" TargetMode="External"/><Relationship Id="rId13" Type="http://schemas.openxmlformats.org/officeDocument/2006/relationships/hyperlink" Target="http://var.astro.cz/oejv/issues/oejv0137.pdf" TargetMode="External"/><Relationship Id="rId18" Type="http://schemas.openxmlformats.org/officeDocument/2006/relationships/hyperlink" Target="http://www.bav-astro.de/sfs/BAVM_link.php?BAVMnr=220" TargetMode="External"/><Relationship Id="rId3" Type="http://schemas.openxmlformats.org/officeDocument/2006/relationships/hyperlink" Target="http://www.konkoly.hu/cgi-bin/IBVS?5690" TargetMode="External"/><Relationship Id="rId21" Type="http://schemas.openxmlformats.org/officeDocument/2006/relationships/hyperlink" Target="http://www.bav-astro.de/sfs/BAVM_link.php?BAVMnr=220" TargetMode="External"/><Relationship Id="rId7" Type="http://schemas.openxmlformats.org/officeDocument/2006/relationships/hyperlink" Target="http://www.bav-astro.de/sfs/BAVM_link.php?BAVMnr=214" TargetMode="External"/><Relationship Id="rId12" Type="http://schemas.openxmlformats.org/officeDocument/2006/relationships/hyperlink" Target="http://www.konkoly.hu/cgi-bin/IBVS?5992" TargetMode="External"/><Relationship Id="rId17" Type="http://schemas.openxmlformats.org/officeDocument/2006/relationships/hyperlink" Target="http://www.bav-astro.de/sfs/BAVM_link.php?BAVMnr=220" TargetMode="External"/><Relationship Id="rId25" Type="http://schemas.openxmlformats.org/officeDocument/2006/relationships/hyperlink" Target="http://www.bav-astro.de/sfs/BAVM_link.php?BAVMnr=238" TargetMode="External"/><Relationship Id="rId2" Type="http://schemas.openxmlformats.org/officeDocument/2006/relationships/hyperlink" Target="http://vsolj.cetus-net.org/no44.pdf" TargetMode="External"/><Relationship Id="rId16" Type="http://schemas.openxmlformats.org/officeDocument/2006/relationships/hyperlink" Target="http://www.bav-astro.de/sfs/BAVM_link.php?BAVMnr=220" TargetMode="External"/><Relationship Id="rId20" Type="http://schemas.openxmlformats.org/officeDocument/2006/relationships/hyperlink" Target="http://www.bav-astro.de/sfs/BAVM_link.php?BAVMnr=220" TargetMode="External"/><Relationship Id="rId1" Type="http://schemas.openxmlformats.org/officeDocument/2006/relationships/hyperlink" Target="http://www.konkoly.hu/cgi-bin/IBVS?5592" TargetMode="External"/><Relationship Id="rId6" Type="http://schemas.openxmlformats.org/officeDocument/2006/relationships/hyperlink" Target="http://www.konkoly.hu/cgi-bin/IBVS?5760" TargetMode="External"/><Relationship Id="rId11" Type="http://schemas.openxmlformats.org/officeDocument/2006/relationships/hyperlink" Target="http://www.konkoly.hu/cgi-bin/IBVS?5938" TargetMode="External"/><Relationship Id="rId24" Type="http://schemas.openxmlformats.org/officeDocument/2006/relationships/hyperlink" Target="http://www.konkoly.hu/cgi-bin/IBVS?6029" TargetMode="External"/><Relationship Id="rId5" Type="http://schemas.openxmlformats.org/officeDocument/2006/relationships/hyperlink" Target="http://www.konkoly.hu/cgi-bin/IBVS?5684" TargetMode="External"/><Relationship Id="rId15" Type="http://schemas.openxmlformats.org/officeDocument/2006/relationships/hyperlink" Target="http://var.astro.cz/oejv/issues/oejv0137.pdf" TargetMode="External"/><Relationship Id="rId23" Type="http://schemas.openxmlformats.org/officeDocument/2006/relationships/hyperlink" Target="http://www.konkoly.hu/cgi-bin/IBVS?5992" TargetMode="External"/><Relationship Id="rId10" Type="http://schemas.openxmlformats.org/officeDocument/2006/relationships/hyperlink" Target="http://www.konkoly.hu/cgi-bin/IBVS?5929" TargetMode="External"/><Relationship Id="rId19" Type="http://schemas.openxmlformats.org/officeDocument/2006/relationships/hyperlink" Target="http://www.bav-astro.de/sfs/BAVM_link.php?BAVMnr=220" TargetMode="External"/><Relationship Id="rId4" Type="http://schemas.openxmlformats.org/officeDocument/2006/relationships/hyperlink" Target="http://www.konkoly.hu/cgi-bin/IBVS?5672" TargetMode="External"/><Relationship Id="rId9" Type="http://schemas.openxmlformats.org/officeDocument/2006/relationships/hyperlink" Target="http://www.konkoly.hu/cgi-bin/IBVS?5871" TargetMode="External"/><Relationship Id="rId14" Type="http://schemas.openxmlformats.org/officeDocument/2006/relationships/hyperlink" Target="http://var.astro.cz/oejv/issues/oejv0137.pdf" TargetMode="External"/><Relationship Id="rId22" Type="http://schemas.openxmlformats.org/officeDocument/2006/relationships/hyperlink" Target="http://www.bav-astro.de/sfs/BAVM_link.php?BAVMnr=22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5"/>
  </sheetPr>
  <dimension ref="A1:W2328"/>
  <sheetViews>
    <sheetView tabSelected="1" workbookViewId="0">
      <pane xSplit="13" ySplit="22" topLeftCell="N122" activePane="bottomRight" state="frozen"/>
      <selection pane="topRight" activeCell="N1" sqref="N1"/>
      <selection pane="bottomLeft" activeCell="A23" sqref="A23"/>
      <selection pane="bottomRight" activeCell="F7" sqref="F7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5703125" customWidth="1"/>
    <col min="6" max="6" width="16.7109375" customWidth="1"/>
    <col min="7" max="7" width="11.7109375" customWidth="1"/>
    <col min="8" max="8" width="8.7109375" customWidth="1"/>
    <col min="9" max="14" width="8.5703125" customWidth="1"/>
    <col min="15" max="15" width="8" customWidth="1"/>
    <col min="16" max="16" width="7.7109375" customWidth="1"/>
    <col min="17" max="18" width="9.85546875" customWidth="1"/>
  </cols>
  <sheetData>
    <row r="1" spans="1:23" ht="21" thickBot="1" x14ac:dyDescent="0.25">
      <c r="A1" s="17" t="s">
        <v>47</v>
      </c>
      <c r="B1" s="15"/>
      <c r="C1" s="15"/>
      <c r="D1" s="15"/>
      <c r="E1" s="15"/>
      <c r="F1" s="15"/>
      <c r="V1" s="6" t="s">
        <v>15</v>
      </c>
      <c r="W1" s="8" t="s">
        <v>26</v>
      </c>
    </row>
    <row r="2" spans="1:23" s="22" customFormat="1" ht="12.95" customHeight="1" x14ac:dyDescent="0.2">
      <c r="A2" s="22" t="s">
        <v>29</v>
      </c>
      <c r="B2" s="246" t="s">
        <v>40</v>
      </c>
      <c r="C2" s="232"/>
      <c r="D2" s="232"/>
      <c r="E2" s="232"/>
      <c r="F2" s="232"/>
      <c r="V2" s="22">
        <v>36000</v>
      </c>
      <c r="W2" s="22">
        <f t="shared" ref="W2:W17" si="0">+D$11+D$12*V2+D$13*V2^2</f>
        <v>1.0737298620954516E-2</v>
      </c>
    </row>
    <row r="3" spans="1:23" s="22" customFormat="1" ht="12.95" customHeight="1" thickBot="1" x14ac:dyDescent="0.25">
      <c r="A3" s="290" t="s">
        <v>42</v>
      </c>
      <c r="C3" s="263"/>
      <c r="V3" s="22">
        <v>37000</v>
      </c>
      <c r="W3" s="22">
        <f t="shared" si="0"/>
        <v>2.1058566343827412E-2</v>
      </c>
    </row>
    <row r="4" spans="1:23" s="22" customFormat="1" ht="12.95" customHeight="1" thickTop="1" thickBot="1" x14ac:dyDescent="0.25">
      <c r="A4" s="239" t="s">
        <v>5</v>
      </c>
      <c r="C4" s="229">
        <v>41740.7166</v>
      </c>
      <c r="D4" s="230">
        <v>0.36044098000000002</v>
      </c>
      <c r="V4" s="22">
        <v>38000</v>
      </c>
      <c r="W4" s="22">
        <f t="shared" si="0"/>
        <v>3.2372656422101853E-2</v>
      </c>
    </row>
    <row r="5" spans="1:23" s="22" customFormat="1" ht="12.95" customHeight="1" thickTop="1" x14ac:dyDescent="0.2">
      <c r="A5" s="334" t="s">
        <v>48</v>
      </c>
      <c r="C5" s="263">
        <v>-9.5</v>
      </c>
      <c r="D5" s="22" t="s">
        <v>49</v>
      </c>
      <c r="V5" s="22">
        <v>39000</v>
      </c>
      <c r="W5" s="22">
        <f t="shared" si="0"/>
        <v>4.4679568855777618E-2</v>
      </c>
    </row>
    <row r="6" spans="1:23" s="22" customFormat="1" ht="12.95" customHeight="1" x14ac:dyDescent="0.2">
      <c r="A6" s="239" t="s">
        <v>6</v>
      </c>
      <c r="V6" s="22">
        <v>40000</v>
      </c>
      <c r="W6" s="22">
        <f t="shared" si="0"/>
        <v>5.7979303644855151E-2</v>
      </c>
    </row>
    <row r="7" spans="1:23" s="22" customFormat="1" ht="12.95" customHeight="1" x14ac:dyDescent="0.2">
      <c r="A7" s="22" t="s">
        <v>7</v>
      </c>
      <c r="C7" s="232">
        <v>37378.339</v>
      </c>
      <c r="V7" s="22">
        <v>41000</v>
      </c>
      <c r="W7" s="22">
        <f t="shared" si="0"/>
        <v>7.2271860789334008E-2</v>
      </c>
    </row>
    <row r="8" spans="1:23" s="22" customFormat="1" ht="12.95" customHeight="1" x14ac:dyDescent="0.2">
      <c r="A8" s="22" t="s">
        <v>8</v>
      </c>
      <c r="C8" s="232">
        <v>0.36044120000000002</v>
      </c>
      <c r="V8" s="22">
        <v>42000</v>
      </c>
      <c r="W8" s="22">
        <f t="shared" si="0"/>
        <v>8.7557240289214744E-2</v>
      </c>
    </row>
    <row r="9" spans="1:23" s="22" customFormat="1" ht="12.95" customHeight="1" x14ac:dyDescent="0.2">
      <c r="A9" s="267" t="s">
        <v>54</v>
      </c>
      <c r="B9" s="268">
        <v>118</v>
      </c>
      <c r="C9" s="269" t="str">
        <f>"F"&amp;B9</f>
        <v>F118</v>
      </c>
      <c r="D9" s="270" t="str">
        <f>"G"&amp;B9</f>
        <v>G118</v>
      </c>
      <c r="V9" s="22">
        <v>43000</v>
      </c>
      <c r="W9" s="22">
        <f t="shared" si="0"/>
        <v>0.10383544214449703</v>
      </c>
    </row>
    <row r="10" spans="1:23" s="22" customFormat="1" ht="12.95" customHeight="1" thickBot="1" x14ac:dyDescent="0.25">
      <c r="C10" s="234" t="s">
        <v>24</v>
      </c>
      <c r="D10" s="234" t="s">
        <v>25</v>
      </c>
      <c r="V10" s="22">
        <v>44000</v>
      </c>
      <c r="W10" s="22">
        <f t="shared" si="0"/>
        <v>0.12110646635518063</v>
      </c>
    </row>
    <row r="11" spans="1:23" s="22" customFormat="1" ht="12.95" customHeight="1" x14ac:dyDescent="0.2">
      <c r="A11" s="22" t="s">
        <v>20</v>
      </c>
      <c r="C11" s="270">
        <f ca="1">INTERCEPT(INDIRECT($D$9):G982,INDIRECT($C$9):F982)</f>
        <v>-0.33005642623703568</v>
      </c>
      <c r="D11" s="233">
        <f>+E11*F11</f>
        <v>0.30039134929498285</v>
      </c>
      <c r="E11" s="279">
        <v>0.30039134929498285</v>
      </c>
      <c r="F11" s="22">
        <v>1</v>
      </c>
      <c r="V11" s="22">
        <v>45000</v>
      </c>
      <c r="W11" s="22">
        <f t="shared" si="0"/>
        <v>0.139370312921266</v>
      </c>
    </row>
    <row r="12" spans="1:23" s="22" customFormat="1" ht="12.95" customHeight="1" x14ac:dyDescent="0.2">
      <c r="A12" s="22" t="s">
        <v>21</v>
      </c>
      <c r="C12" s="270">
        <f ca="1">SLOPE(INDIRECT($D$9):G982,INDIRECT($C$9):F982)</f>
        <v>1.1965508727156976E-5</v>
      </c>
      <c r="D12" s="233">
        <f>+E12*F12</f>
        <v>-2.5916748249284656E-5</v>
      </c>
      <c r="E12" s="281">
        <v>-0.25916748249284655</v>
      </c>
      <c r="F12" s="22">
        <v>1E-4</v>
      </c>
      <c r="V12" s="22">
        <v>46000</v>
      </c>
      <c r="W12" s="22">
        <f t="shared" si="0"/>
        <v>0.15862698184275303</v>
      </c>
    </row>
    <row r="13" spans="1:23" s="22" customFormat="1" ht="12.95" customHeight="1" thickBot="1" x14ac:dyDescent="0.25">
      <c r="A13" s="22" t="s">
        <v>23</v>
      </c>
      <c r="C13" s="233" t="s">
        <v>18</v>
      </c>
      <c r="D13" s="233">
        <f>+E13*F13</f>
        <v>4.9641117770078658E-10</v>
      </c>
      <c r="E13" s="283">
        <v>4.9641117770078659E-2</v>
      </c>
      <c r="F13" s="260">
        <v>1E-8</v>
      </c>
      <c r="V13" s="22">
        <v>47000</v>
      </c>
      <c r="W13" s="22">
        <f t="shared" si="0"/>
        <v>0.1788764731196415</v>
      </c>
    </row>
    <row r="14" spans="1:23" s="22" customFormat="1" ht="12.95" customHeight="1" x14ac:dyDescent="0.2">
      <c r="D14" s="22">
        <f>2*D13*365.2422/C8</f>
        <v>1.0060465376767485E-6</v>
      </c>
      <c r="E14" s="22">
        <f>SUM(S44:S971)</f>
        <v>4.6118982930591697E-2</v>
      </c>
      <c r="V14" s="22">
        <v>48000</v>
      </c>
      <c r="W14" s="22">
        <f t="shared" si="0"/>
        <v>0.20011878675193162</v>
      </c>
    </row>
    <row r="15" spans="1:23" s="22" customFormat="1" ht="12.95" customHeight="1" x14ac:dyDescent="0.2">
      <c r="A15" s="286" t="s">
        <v>22</v>
      </c>
      <c r="C15" s="287">
        <f ca="1">(C7+C11)+(C8+C12)*INT(MAX(F21:F3523))</f>
        <v>58499.483082888648</v>
      </c>
      <c r="D15" s="270">
        <f>+C7+INT(MAX(F21:F1583))*C8+D11+D12*INT(MAX(F21:F4018))+D13*INT(MAX(F21:F4045)^2)</f>
        <v>58499.598254734417</v>
      </c>
      <c r="E15" s="262" t="s">
        <v>66</v>
      </c>
      <c r="F15" s="263">
        <v>1</v>
      </c>
      <c r="V15" s="22">
        <v>49000</v>
      </c>
      <c r="W15" s="22">
        <f t="shared" si="0"/>
        <v>0.22235392273962318</v>
      </c>
    </row>
    <row r="16" spans="1:23" s="22" customFormat="1" ht="12.95" customHeight="1" x14ac:dyDescent="0.2">
      <c r="A16" s="239" t="s">
        <v>9</v>
      </c>
      <c r="C16" s="289">
        <f ca="1">+C8+C12</f>
        <v>0.36045316550872719</v>
      </c>
      <c r="D16" s="270">
        <f>+C8+D12+2*D13*F88</f>
        <v>0.36045833798601506</v>
      </c>
      <c r="E16" s="262" t="s">
        <v>50</v>
      </c>
      <c r="F16" s="290">
        <f ca="1">NOW()+15018.5+$B$9/24</f>
        <v>60372.911924189815</v>
      </c>
      <c r="V16" s="22">
        <v>50000</v>
      </c>
      <c r="W16" s="22">
        <f t="shared" si="0"/>
        <v>0.24558188108271639</v>
      </c>
    </row>
    <row r="17" spans="1:23" s="22" customFormat="1" ht="12.95" customHeight="1" thickBot="1" x14ac:dyDescent="0.25">
      <c r="A17" s="262" t="s">
        <v>46</v>
      </c>
      <c r="C17" s="22">
        <f>COUNT(C21:C2181)</f>
        <v>117</v>
      </c>
      <c r="D17" s="262"/>
      <c r="E17" s="262" t="s">
        <v>67</v>
      </c>
      <c r="F17" s="290">
        <f ca="1">ROUND(2*(F16-$C$7)/$C$8,0)/2+F15</f>
        <v>63796.5</v>
      </c>
      <c r="V17" s="22">
        <v>51000</v>
      </c>
      <c r="W17" s="22">
        <f t="shared" si="0"/>
        <v>0.26980266178121126</v>
      </c>
    </row>
    <row r="18" spans="1:23" s="22" customFormat="1" ht="12.95" customHeight="1" thickTop="1" thickBot="1" x14ac:dyDescent="0.25">
      <c r="A18" s="239" t="s">
        <v>76</v>
      </c>
      <c r="C18" s="229">
        <f ca="1">+C15</f>
        <v>58499.483082888648</v>
      </c>
      <c r="D18" s="230">
        <f ca="1">+C16</f>
        <v>0.36045316550872719</v>
      </c>
      <c r="E18" s="262" t="s">
        <v>51</v>
      </c>
      <c r="F18" s="270">
        <f ca="1">ROUND(2*(F16-$C$15)/$C$16,0)/2+F15</f>
        <v>5198.5</v>
      </c>
      <c r="V18" s="22">
        <v>52000</v>
      </c>
      <c r="W18" s="22">
        <f>+D$11+D$12*V18+D$13*V18^2</f>
        <v>0.29501626483510757</v>
      </c>
    </row>
    <row r="19" spans="1:23" s="22" customFormat="1" ht="12.95" customHeight="1" thickTop="1" thickBot="1" x14ac:dyDescent="0.25">
      <c r="A19" s="239" t="s">
        <v>77</v>
      </c>
      <c r="C19" s="297">
        <f>+D15</f>
        <v>58499.598254734417</v>
      </c>
      <c r="D19" s="238">
        <f>+D16</f>
        <v>0.36045833798601506</v>
      </c>
      <c r="E19" s="262" t="s">
        <v>52</v>
      </c>
      <c r="F19" s="298">
        <f ca="1">+$C$15+$C$16*F18-15018.5-$C$5/24</f>
        <v>45355.194697119099</v>
      </c>
      <c r="V19" s="22">
        <v>53000</v>
      </c>
      <c r="W19" s="22">
        <f>+D$11+D$12*V19+D$13*V19^2</f>
        <v>0.32122269024440553</v>
      </c>
    </row>
    <row r="20" spans="1:23" s="22" customFormat="1" ht="12.95" customHeight="1" thickBot="1" x14ac:dyDescent="0.25">
      <c r="A20" s="234" t="s">
        <v>11</v>
      </c>
      <c r="B20" s="234" t="s">
        <v>12</v>
      </c>
      <c r="C20" s="234" t="s">
        <v>13</v>
      </c>
      <c r="D20" s="234" t="s">
        <v>17</v>
      </c>
      <c r="E20" s="234" t="s">
        <v>14</v>
      </c>
      <c r="F20" s="234" t="s">
        <v>15</v>
      </c>
      <c r="G20" s="234" t="s">
        <v>16</v>
      </c>
      <c r="H20" s="300" t="s">
        <v>151</v>
      </c>
      <c r="I20" s="300" t="s">
        <v>205</v>
      </c>
      <c r="J20" s="300" t="s">
        <v>454</v>
      </c>
      <c r="K20" s="300" t="s">
        <v>152</v>
      </c>
      <c r="L20" s="300" t="s">
        <v>453</v>
      </c>
      <c r="M20" s="235" t="s">
        <v>74</v>
      </c>
      <c r="N20" s="300" t="s">
        <v>30</v>
      </c>
      <c r="O20" s="300" t="s">
        <v>27</v>
      </c>
      <c r="P20" s="235" t="s">
        <v>26</v>
      </c>
      <c r="Q20" s="234" t="s">
        <v>19</v>
      </c>
      <c r="R20" s="234"/>
      <c r="S20" s="235" t="s">
        <v>70</v>
      </c>
      <c r="T20" s="235" t="s">
        <v>71</v>
      </c>
      <c r="U20" s="235" t="s">
        <v>72</v>
      </c>
      <c r="V20" s="22">
        <v>54000</v>
      </c>
      <c r="W20" s="22">
        <f>+D$11+D$12*V20+D$13*V20^2</f>
        <v>0.34842193800910493</v>
      </c>
    </row>
    <row r="21" spans="1:23" s="22" customFormat="1" ht="12.95" customHeight="1" x14ac:dyDescent="0.2">
      <c r="A21" s="123" t="s">
        <v>150</v>
      </c>
      <c r="B21" s="302" t="s">
        <v>36</v>
      </c>
      <c r="C21" s="303">
        <v>33626.364000000001</v>
      </c>
      <c r="D21" s="20" t="s">
        <v>151</v>
      </c>
      <c r="E21" s="105">
        <f t="shared" ref="E21:E52" si="1">+(C21-C$7)/C$8</f>
        <v>-10409.395485310775</v>
      </c>
      <c r="F21" s="123">
        <f t="shared" ref="F21:F52" si="2">ROUND(2*E21,0)/2</f>
        <v>-10409.5</v>
      </c>
      <c r="G21" s="105">
        <f t="shared" ref="G21:G52" si="3">C21-($C$7+$C$8*$F21)</f>
        <v>3.7671400001272559E-2</v>
      </c>
      <c r="H21" s="105">
        <f t="shared" ref="H21:H26" si="4">+G21</f>
        <v>3.7671400001272559E-2</v>
      </c>
      <c r="I21" s="105"/>
      <c r="J21" s="105"/>
      <c r="K21" s="105"/>
      <c r="L21" s="105"/>
      <c r="M21" s="105"/>
      <c r="N21" s="105"/>
      <c r="O21" s="105"/>
      <c r="P21" s="105">
        <f t="shared" ref="P21:P32" si="5">+D$11+D$12*F21+D$13*F21^2</f>
        <v>0.623961708825851</v>
      </c>
      <c r="Q21" s="304">
        <f t="shared" ref="Q21:Q52" si="6">+C21-15018.5</f>
        <v>18607.864000000001</v>
      </c>
      <c r="R21" s="335"/>
      <c r="S21" s="105">
        <f t="shared" ref="S21:S32" si="7">+(P21-G21)^2</f>
        <v>0.34373632622161954</v>
      </c>
      <c r="V21" s="22">
        <f>+V20+1000</f>
        <v>55000</v>
      </c>
      <c r="W21" s="22">
        <f>+D$11+D$12*V21+D$13*V21^2</f>
        <v>0.3766140081292062</v>
      </c>
    </row>
    <row r="22" spans="1:23" s="22" customFormat="1" ht="12.95" customHeight="1" x14ac:dyDescent="0.2">
      <c r="A22" s="123" t="s">
        <v>150</v>
      </c>
      <c r="B22" s="302" t="s">
        <v>37</v>
      </c>
      <c r="C22" s="20">
        <v>34421.307000000001</v>
      </c>
      <c r="D22" s="20" t="s">
        <v>151</v>
      </c>
      <c r="E22" s="105">
        <f t="shared" si="1"/>
        <v>-8203.9234138605661</v>
      </c>
      <c r="F22" s="123">
        <f t="shared" si="2"/>
        <v>-8204</v>
      </c>
      <c r="G22" s="105">
        <f t="shared" si="3"/>
        <v>2.7604800001427066E-2</v>
      </c>
      <c r="H22" s="105">
        <f t="shared" si="4"/>
        <v>2.7604800001427066E-2</v>
      </c>
      <c r="I22" s="105"/>
      <c r="J22" s="105"/>
      <c r="K22" s="105"/>
      <c r="L22" s="105"/>
      <c r="M22" s="105"/>
      <c r="N22" s="105"/>
      <c r="O22" s="105"/>
      <c r="P22" s="105">
        <f t="shared" si="5"/>
        <v>0.5464236120365511</v>
      </c>
      <c r="Q22" s="304">
        <f t="shared" si="6"/>
        <v>19402.807000000001</v>
      </c>
      <c r="R22" s="335"/>
      <c r="S22" s="105">
        <f t="shared" si="7"/>
        <v>0.26917295972153737</v>
      </c>
      <c r="V22" s="22">
        <f t="shared" ref="V22:V31" si="8">+V21+1000</f>
        <v>56000</v>
      </c>
      <c r="W22" s="22">
        <f t="shared" ref="W22:W31" si="9">+D$11+D$12*V22+D$13*V22^2</f>
        <v>0.40579890060470869</v>
      </c>
    </row>
    <row r="23" spans="1:23" s="22" customFormat="1" ht="12.95" customHeight="1" x14ac:dyDescent="0.2">
      <c r="A23" s="123" t="s">
        <v>150</v>
      </c>
      <c r="B23" s="302" t="s">
        <v>37</v>
      </c>
      <c r="C23" s="20">
        <v>35219.317999999999</v>
      </c>
      <c r="D23" s="20" t="s">
        <v>151</v>
      </c>
      <c r="E23" s="105">
        <f t="shared" si="1"/>
        <v>-5989.9395518603324</v>
      </c>
      <c r="F23" s="123">
        <f t="shared" si="2"/>
        <v>-5990</v>
      </c>
      <c r="G23" s="105">
        <f t="shared" si="3"/>
        <v>2.1787999998196028E-2</v>
      </c>
      <c r="H23" s="105">
        <f t="shared" si="4"/>
        <v>2.1787999998196028E-2</v>
      </c>
      <c r="I23" s="105"/>
      <c r="J23" s="105"/>
      <c r="K23" s="105"/>
      <c r="L23" s="105"/>
      <c r="M23" s="105"/>
      <c r="N23" s="105"/>
      <c r="O23" s="105"/>
      <c r="P23" s="105">
        <f t="shared" si="5"/>
        <v>0.47344395400521994</v>
      </c>
      <c r="Q23" s="304">
        <f t="shared" si="6"/>
        <v>20200.817999999999</v>
      </c>
      <c r="R23" s="304"/>
      <c r="S23" s="105">
        <f t="shared" si="7"/>
        <v>0.20399310078999489</v>
      </c>
      <c r="V23" s="22">
        <f t="shared" si="8"/>
        <v>57000</v>
      </c>
      <c r="W23" s="22">
        <f t="shared" si="9"/>
        <v>0.43597661543561306</v>
      </c>
    </row>
    <row r="24" spans="1:23" s="22" customFormat="1" ht="12.95" customHeight="1" x14ac:dyDescent="0.2">
      <c r="A24" s="123" t="s">
        <v>150</v>
      </c>
      <c r="B24" s="302" t="s">
        <v>37</v>
      </c>
      <c r="C24" s="20">
        <v>36656.351999999999</v>
      </c>
      <c r="D24" s="20" t="s">
        <v>151</v>
      </c>
      <c r="E24" s="105">
        <f t="shared" si="1"/>
        <v>-2003.0645775233268</v>
      </c>
      <c r="F24" s="123">
        <f t="shared" si="2"/>
        <v>-2003</v>
      </c>
      <c r="G24" s="105">
        <f t="shared" si="3"/>
        <v>-2.3276400002941955E-2</v>
      </c>
      <c r="H24" s="105">
        <f t="shared" si="4"/>
        <v>-2.3276400002941955E-2</v>
      </c>
      <c r="I24" s="105"/>
      <c r="J24" s="105"/>
      <c r="K24" s="105"/>
      <c r="L24" s="105"/>
      <c r="M24" s="105"/>
      <c r="N24" s="105"/>
      <c r="O24" s="105"/>
      <c r="P24" s="105">
        <f t="shared" si="5"/>
        <v>0.35429420215093615</v>
      </c>
      <c r="Q24" s="304">
        <f t="shared" si="6"/>
        <v>21637.851999999999</v>
      </c>
      <c r="R24" s="304"/>
      <c r="S24" s="105">
        <f t="shared" si="7"/>
        <v>0.1425595596108421</v>
      </c>
      <c r="V24" s="22">
        <f t="shared" si="8"/>
        <v>58000</v>
      </c>
      <c r="W24" s="22">
        <f t="shared" si="9"/>
        <v>0.46714715262191886</v>
      </c>
    </row>
    <row r="25" spans="1:23" s="22" customFormat="1" ht="12.95" customHeight="1" x14ac:dyDescent="0.2">
      <c r="A25" s="123" t="s">
        <v>150</v>
      </c>
      <c r="B25" s="302" t="s">
        <v>37</v>
      </c>
      <c r="C25" s="20">
        <v>37378.322</v>
      </c>
      <c r="D25" s="20" t="s">
        <v>151</v>
      </c>
      <c r="E25" s="105">
        <f t="shared" si="1"/>
        <v>-4.7164419605265372E-2</v>
      </c>
      <c r="F25" s="123">
        <f t="shared" si="2"/>
        <v>0</v>
      </c>
      <c r="G25" s="105">
        <f t="shared" si="3"/>
        <v>-1.6999999999825377E-2</v>
      </c>
      <c r="H25" s="105">
        <f t="shared" si="4"/>
        <v>-1.6999999999825377E-2</v>
      </c>
      <c r="I25" s="105"/>
      <c r="J25" s="105"/>
      <c r="K25" s="105"/>
      <c r="L25" s="105"/>
      <c r="M25" s="105"/>
      <c r="N25" s="105"/>
      <c r="O25" s="105"/>
      <c r="P25" s="105">
        <f t="shared" si="5"/>
        <v>0.30039134929498285</v>
      </c>
      <c r="Q25" s="304">
        <f t="shared" si="6"/>
        <v>22359.822</v>
      </c>
      <c r="R25" s="304"/>
      <c r="S25" s="105">
        <f t="shared" si="7"/>
        <v>0.10073726860717896</v>
      </c>
      <c r="V25" s="22">
        <f t="shared" si="8"/>
        <v>59000</v>
      </c>
      <c r="W25" s="22">
        <f t="shared" si="9"/>
        <v>0.4993105121636261</v>
      </c>
    </row>
    <row r="26" spans="1:23" s="22" customFormat="1" ht="12.95" customHeight="1" x14ac:dyDescent="0.2">
      <c r="A26" s="123" t="s">
        <v>150</v>
      </c>
      <c r="B26" s="302" t="s">
        <v>36</v>
      </c>
      <c r="C26" s="20">
        <v>37699.300000000003</v>
      </c>
      <c r="D26" s="20" t="s">
        <v>151</v>
      </c>
      <c r="E26" s="105">
        <f t="shared" si="1"/>
        <v>890.46701653418904</v>
      </c>
      <c r="F26" s="123">
        <f t="shared" si="2"/>
        <v>890.5</v>
      </c>
      <c r="G26" s="105">
        <f t="shared" si="3"/>
        <v>-1.1888599998201244E-2</v>
      </c>
      <c r="H26" s="105">
        <f t="shared" si="4"/>
        <v>-1.1888599998201244E-2</v>
      </c>
      <c r="I26" s="105"/>
      <c r="J26" s="105"/>
      <c r="K26" s="105"/>
      <c r="L26" s="105"/>
      <c r="M26" s="105"/>
      <c r="N26" s="105"/>
      <c r="O26" s="105"/>
      <c r="P26" s="105">
        <f t="shared" si="5"/>
        <v>0.27770613420290258</v>
      </c>
      <c r="Q26" s="304">
        <f t="shared" si="6"/>
        <v>22680.800000000003</v>
      </c>
      <c r="R26" s="304"/>
      <c r="S26" s="105">
        <f t="shared" si="7"/>
        <v>8.3865110077007976E-2</v>
      </c>
      <c r="V26" s="22">
        <f t="shared" si="8"/>
        <v>60000</v>
      </c>
      <c r="W26" s="22">
        <f t="shared" si="9"/>
        <v>0.53246669406073521</v>
      </c>
    </row>
    <row r="27" spans="1:23" s="22" customFormat="1" ht="12.95" customHeight="1" x14ac:dyDescent="0.2">
      <c r="A27" s="308" t="s">
        <v>198</v>
      </c>
      <c r="B27" s="302"/>
      <c r="C27" s="20">
        <v>38820.785000000003</v>
      </c>
      <c r="D27" s="20" t="s">
        <v>197</v>
      </c>
      <c r="E27" s="134">
        <f t="shared" si="1"/>
        <v>4001.8899060373883</v>
      </c>
      <c r="F27" s="22">
        <f t="shared" si="2"/>
        <v>4002</v>
      </c>
      <c r="G27" s="22">
        <f t="shared" si="3"/>
        <v>-3.9682399998127948E-2</v>
      </c>
      <c r="J27" s="22">
        <f>G27</f>
        <v>-3.9682399998127948E-2</v>
      </c>
      <c r="P27" s="22">
        <f t="shared" si="5"/>
        <v>0.20462304620904617</v>
      </c>
      <c r="Q27" s="335">
        <f t="shared" si="6"/>
        <v>23802.285000000003</v>
      </c>
      <c r="R27" s="335"/>
      <c r="S27" s="22">
        <f t="shared" si="7"/>
        <v>5.9685151046486445E-2</v>
      </c>
      <c r="V27" s="22">
        <f t="shared" si="8"/>
        <v>61000</v>
      </c>
      <c r="W27" s="22">
        <f t="shared" si="9"/>
        <v>0.56661569831324576</v>
      </c>
    </row>
    <row r="28" spans="1:23" s="22" customFormat="1" ht="12.95" customHeight="1" x14ac:dyDescent="0.2">
      <c r="A28" s="123" t="s">
        <v>150</v>
      </c>
      <c r="B28" s="302" t="s">
        <v>36</v>
      </c>
      <c r="C28" s="20">
        <v>39964.300000000003</v>
      </c>
      <c r="D28" s="20" t="s">
        <v>151</v>
      </c>
      <c r="E28" s="105">
        <f t="shared" si="1"/>
        <v>7174.4323345943885</v>
      </c>
      <c r="F28" s="123">
        <f t="shared" si="2"/>
        <v>7174.5</v>
      </c>
      <c r="G28" s="105">
        <f t="shared" si="3"/>
        <v>-2.4389399994106498E-2</v>
      </c>
      <c r="H28" s="105">
        <f>+G28</f>
        <v>-2.4389399994106498E-2</v>
      </c>
      <c r="I28" s="105"/>
      <c r="J28" s="105"/>
      <c r="K28" s="105"/>
      <c r="L28" s="105"/>
      <c r="M28" s="105"/>
      <c r="N28" s="105"/>
      <c r="O28" s="105"/>
      <c r="P28" s="105">
        <f t="shared" si="5"/>
        <v>0.14000363503941543</v>
      </c>
      <c r="Q28" s="304">
        <f t="shared" si="6"/>
        <v>24945.800000000003</v>
      </c>
      <c r="R28" s="304"/>
      <c r="S28" s="105">
        <f t="shared" si="7"/>
        <v>2.7025069967532768E-2</v>
      </c>
      <c r="V28" s="22">
        <f t="shared" si="8"/>
        <v>62000</v>
      </c>
      <c r="W28" s="22">
        <f t="shared" si="9"/>
        <v>0.60175752492115775</v>
      </c>
    </row>
    <row r="29" spans="1:23" s="22" customFormat="1" ht="12.95" customHeight="1" x14ac:dyDescent="0.2">
      <c r="A29" s="123" t="s">
        <v>150</v>
      </c>
      <c r="B29" s="302" t="s">
        <v>36</v>
      </c>
      <c r="C29" s="20">
        <v>40329.398000000001</v>
      </c>
      <c r="D29" s="20" t="s">
        <v>151</v>
      </c>
      <c r="E29" s="105">
        <f t="shared" si="1"/>
        <v>8187.3520563132097</v>
      </c>
      <c r="F29" s="123">
        <f t="shared" si="2"/>
        <v>8187.5</v>
      </c>
      <c r="G29" s="105">
        <f t="shared" si="3"/>
        <v>-5.3325000000768341E-2</v>
      </c>
      <c r="H29" s="105">
        <f>+G29</f>
        <v>-5.3325000000768341E-2</v>
      </c>
      <c r="I29" s="105"/>
      <c r="J29" s="105"/>
      <c r="K29" s="105"/>
      <c r="L29" s="105"/>
      <c r="M29" s="105"/>
      <c r="N29" s="105"/>
      <c r="O29" s="105"/>
      <c r="P29" s="105">
        <f t="shared" si="5"/>
        <v>0.12147497386538347</v>
      </c>
      <c r="Q29" s="304">
        <f t="shared" si="6"/>
        <v>25310.898000000001</v>
      </c>
      <c r="R29" s="304"/>
      <c r="S29" s="105">
        <f t="shared" si="7"/>
        <v>3.0555030863607356E-2</v>
      </c>
      <c r="V29" s="22">
        <f t="shared" si="8"/>
        <v>63000</v>
      </c>
      <c r="W29" s="22">
        <f t="shared" si="9"/>
        <v>0.63789217388447139</v>
      </c>
    </row>
    <row r="30" spans="1:23" s="22" customFormat="1" ht="12.95" customHeight="1" x14ac:dyDescent="0.2">
      <c r="A30" s="123" t="s">
        <v>150</v>
      </c>
      <c r="B30" s="302" t="s">
        <v>36</v>
      </c>
      <c r="C30" s="20">
        <v>40570.910400000001</v>
      </c>
      <c r="D30" s="20" t="s">
        <v>151</v>
      </c>
      <c r="E30" s="105">
        <f t="shared" si="1"/>
        <v>8857.3986547597797</v>
      </c>
      <c r="F30" s="123">
        <f t="shared" si="2"/>
        <v>8857.5</v>
      </c>
      <c r="G30" s="105">
        <f t="shared" si="3"/>
        <v>-3.6528999997244682E-2</v>
      </c>
      <c r="H30" s="105">
        <f>+G30</f>
        <v>-3.6528999997244682E-2</v>
      </c>
      <c r="I30" s="105"/>
      <c r="J30" s="105"/>
      <c r="K30" s="105"/>
      <c r="L30" s="105"/>
      <c r="M30" s="105"/>
      <c r="N30" s="105"/>
      <c r="O30" s="105"/>
      <c r="P30" s="105">
        <f t="shared" si="5"/>
        <v>0.10977984264938238</v>
      </c>
      <c r="Q30" s="304">
        <f t="shared" si="6"/>
        <v>25552.410400000001</v>
      </c>
      <c r="R30" s="304"/>
      <c r="S30" s="105">
        <f t="shared" si="7"/>
        <v>2.1406277436595483E-2</v>
      </c>
      <c r="V30" s="22">
        <f t="shared" si="8"/>
        <v>64000</v>
      </c>
      <c r="W30" s="22">
        <f t="shared" si="9"/>
        <v>0.67501964520318669</v>
      </c>
    </row>
    <row r="31" spans="1:23" s="22" customFormat="1" ht="12.95" customHeight="1" x14ac:dyDescent="0.2">
      <c r="A31" s="123" t="s">
        <v>150</v>
      </c>
      <c r="B31" s="302" t="s">
        <v>36</v>
      </c>
      <c r="C31" s="20">
        <v>40678.322999999997</v>
      </c>
      <c r="D31" s="20" t="s">
        <v>151</v>
      </c>
      <c r="E31" s="105">
        <f t="shared" si="1"/>
        <v>9155.4017687212126</v>
      </c>
      <c r="F31" s="123">
        <f t="shared" si="2"/>
        <v>9155.5</v>
      </c>
      <c r="G31" s="105">
        <f t="shared" si="3"/>
        <v>-3.5406600007263478E-2</v>
      </c>
      <c r="H31" s="105">
        <f>+G31</f>
        <v>-3.5406600007263478E-2</v>
      </c>
      <c r="I31" s="105"/>
      <c r="J31" s="105"/>
      <c r="K31" s="105"/>
      <c r="L31" s="105"/>
      <c r="M31" s="105"/>
      <c r="N31" s="105"/>
      <c r="O31" s="105"/>
      <c r="P31" s="105">
        <f t="shared" si="5"/>
        <v>0.10472132432518499</v>
      </c>
      <c r="Q31" s="304">
        <f t="shared" si="6"/>
        <v>25659.822999999997</v>
      </c>
      <c r="R31" s="304"/>
      <c r="S31" s="105">
        <f t="shared" si="7"/>
        <v>1.9635835177720405E-2</v>
      </c>
      <c r="V31" s="22">
        <f t="shared" si="8"/>
        <v>65000</v>
      </c>
      <c r="W31" s="22">
        <f t="shared" si="9"/>
        <v>0.71313993887730343</v>
      </c>
    </row>
    <row r="32" spans="1:23" s="22" customFormat="1" ht="12.95" customHeight="1" x14ac:dyDescent="0.2">
      <c r="A32" s="123" t="s">
        <v>150</v>
      </c>
      <c r="B32" s="302" t="s">
        <v>36</v>
      </c>
      <c r="C32" s="20">
        <v>41396.332000000002</v>
      </c>
      <c r="D32" s="20" t="s">
        <v>151</v>
      </c>
      <c r="E32" s="105">
        <f t="shared" si="1"/>
        <v>11147.429872056808</v>
      </c>
      <c r="F32" s="123">
        <f t="shared" si="2"/>
        <v>11147.5</v>
      </c>
      <c r="G32" s="105">
        <f t="shared" si="3"/>
        <v>-2.5277000000642147E-2</v>
      </c>
      <c r="H32" s="105">
        <f>+G32</f>
        <v>-2.5277000000642147E-2</v>
      </c>
      <c r="I32" s="105"/>
      <c r="J32" s="105"/>
      <c r="K32" s="105"/>
      <c r="L32" s="105"/>
      <c r="M32" s="105"/>
      <c r="N32" s="105"/>
      <c r="O32" s="105"/>
      <c r="P32" s="105">
        <f t="shared" si="5"/>
        <v>7.3171805005201235E-2</v>
      </c>
      <c r="Q32" s="304">
        <f t="shared" si="6"/>
        <v>26377.832000000002</v>
      </c>
      <c r="R32" s="304"/>
      <c r="S32" s="105">
        <f t="shared" si="7"/>
        <v>9.6921672070785728E-3</v>
      </c>
    </row>
    <row r="33" spans="1:19" s="22" customFormat="1" ht="12.95" customHeight="1" x14ac:dyDescent="0.2">
      <c r="A33" s="134" t="s">
        <v>32</v>
      </c>
      <c r="B33" s="318"/>
      <c r="C33" s="133">
        <v>41740.7166</v>
      </c>
      <c r="D33" s="314" t="s">
        <v>18</v>
      </c>
      <c r="E33" s="134">
        <f t="shared" si="1"/>
        <v>12102.882800301408</v>
      </c>
      <c r="F33" s="22">
        <f t="shared" si="2"/>
        <v>12103</v>
      </c>
      <c r="G33" s="22">
        <f t="shared" si="3"/>
        <v>-4.2243600000801962E-2</v>
      </c>
      <c r="H33" s="22">
        <v>0</v>
      </c>
      <c r="Q33" s="335">
        <f t="shared" si="6"/>
        <v>26722.2166</v>
      </c>
      <c r="R33" s="335"/>
    </row>
    <row r="34" spans="1:19" s="22" customFormat="1" ht="12.95" customHeight="1" x14ac:dyDescent="0.2">
      <c r="A34" s="123" t="s">
        <v>150</v>
      </c>
      <c r="B34" s="302" t="s">
        <v>36</v>
      </c>
      <c r="C34" s="20">
        <v>41740.908000000003</v>
      </c>
      <c r="D34" s="20" t="s">
        <v>151</v>
      </c>
      <c r="E34" s="105">
        <f t="shared" si="1"/>
        <v>12103.413816178625</v>
      </c>
      <c r="F34" s="123">
        <f t="shared" si="2"/>
        <v>12103.5</v>
      </c>
      <c r="G34" s="105">
        <f t="shared" si="3"/>
        <v>-3.1064199996762909E-2</v>
      </c>
      <c r="H34" s="105">
        <f t="shared" ref="H34:H44" si="10">+G34</f>
        <v>-3.1064199996762909E-2</v>
      </c>
      <c r="I34" s="105"/>
      <c r="J34" s="105"/>
      <c r="K34" s="105"/>
      <c r="L34" s="105"/>
      <c r="M34" s="105"/>
      <c r="N34" s="105"/>
      <c r="O34" s="105"/>
      <c r="P34" s="105">
        <f t="shared" ref="P34:P65" si="11">+D$11+D$12*F34+D$13*F34^2</f>
        <v>5.9429599494726371E-2</v>
      </c>
      <c r="Q34" s="304">
        <f t="shared" si="6"/>
        <v>26722.408000000003</v>
      </c>
      <c r="R34" s="304"/>
      <c r="S34" s="105">
        <f t="shared" ref="S34:S65" si="12">+(P34-G34)^2</f>
        <v>8.1891277464058651E-3</v>
      </c>
    </row>
    <row r="35" spans="1:19" s="22" customFormat="1" ht="12.95" customHeight="1" x14ac:dyDescent="0.2">
      <c r="A35" s="123" t="s">
        <v>150</v>
      </c>
      <c r="B35" s="302" t="s">
        <v>37</v>
      </c>
      <c r="C35" s="20">
        <v>41742.89</v>
      </c>
      <c r="D35" s="20" t="s">
        <v>151</v>
      </c>
      <c r="E35" s="105">
        <f t="shared" si="1"/>
        <v>12108.912632629121</v>
      </c>
      <c r="F35" s="123">
        <f t="shared" si="2"/>
        <v>12109</v>
      </c>
      <c r="G35" s="105">
        <f t="shared" si="3"/>
        <v>-3.1490800000028685E-2</v>
      </c>
      <c r="H35" s="105">
        <f t="shared" si="10"/>
        <v>-3.1490800000028685E-2</v>
      </c>
      <c r="I35" s="105"/>
      <c r="J35" s="105"/>
      <c r="K35" s="105"/>
      <c r="L35" s="105"/>
      <c r="M35" s="105"/>
      <c r="N35" s="105"/>
      <c r="O35" s="105"/>
      <c r="P35" s="105">
        <f t="shared" si="11"/>
        <v>5.9353163835375741E-2</v>
      </c>
      <c r="Q35" s="304">
        <f t="shared" si="6"/>
        <v>26724.39</v>
      </c>
      <c r="R35" s="304"/>
      <c r="S35" s="105">
        <f t="shared" si="12"/>
        <v>8.2526257653282673E-3</v>
      </c>
    </row>
    <row r="36" spans="1:19" s="22" customFormat="1" ht="12.95" customHeight="1" x14ac:dyDescent="0.2">
      <c r="A36" s="123" t="s">
        <v>150</v>
      </c>
      <c r="B36" s="302" t="s">
        <v>36</v>
      </c>
      <c r="C36" s="20">
        <v>41752.803999999996</v>
      </c>
      <c r="D36" s="20" t="s">
        <v>151</v>
      </c>
      <c r="E36" s="105">
        <f t="shared" si="1"/>
        <v>12136.417812392136</v>
      </c>
      <c r="F36" s="123">
        <f t="shared" si="2"/>
        <v>12136.5</v>
      </c>
      <c r="G36" s="105">
        <f t="shared" si="3"/>
        <v>-2.9623800000990741E-2</v>
      </c>
      <c r="H36" s="105">
        <f t="shared" si="10"/>
        <v>-2.9623800000990741E-2</v>
      </c>
      <c r="I36" s="105"/>
      <c r="J36" s="105"/>
      <c r="K36" s="105"/>
      <c r="L36" s="105"/>
      <c r="M36" s="105"/>
      <c r="N36" s="105"/>
      <c r="O36" s="105"/>
      <c r="P36" s="105">
        <f t="shared" si="11"/>
        <v>5.8971436031766356E-2</v>
      </c>
      <c r="Q36" s="304">
        <f t="shared" si="6"/>
        <v>26734.303999999996</v>
      </c>
      <c r="R36" s="304"/>
      <c r="S36" s="105">
        <f t="shared" si="12"/>
        <v>7.8491158476999418E-3</v>
      </c>
    </row>
    <row r="37" spans="1:19" s="22" customFormat="1" ht="12.95" customHeight="1" x14ac:dyDescent="0.2">
      <c r="A37" s="123" t="s">
        <v>150</v>
      </c>
      <c r="B37" s="302" t="s">
        <v>36</v>
      </c>
      <c r="C37" s="20">
        <v>41797.675000000003</v>
      </c>
      <c r="D37" s="20" t="s">
        <v>151</v>
      </c>
      <c r="E37" s="105">
        <f t="shared" si="1"/>
        <v>12260.906910752719</v>
      </c>
      <c r="F37" s="123">
        <f t="shared" si="2"/>
        <v>12261</v>
      </c>
      <c r="G37" s="105">
        <f t="shared" si="3"/>
        <v>-3.3553199995367322E-2</v>
      </c>
      <c r="H37" s="105">
        <f t="shared" si="10"/>
        <v>-3.3553199995367322E-2</v>
      </c>
      <c r="I37" s="105"/>
      <c r="J37" s="105"/>
      <c r="K37" s="105"/>
      <c r="L37" s="105"/>
      <c r="M37" s="105"/>
      <c r="N37" s="105"/>
      <c r="O37" s="105"/>
      <c r="P37" s="105">
        <f t="shared" si="11"/>
        <v>5.7252644242370837E-2</v>
      </c>
      <c r="Q37" s="304">
        <f t="shared" si="6"/>
        <v>26779.175000000003</v>
      </c>
      <c r="R37" s="304"/>
      <c r="S37" s="105">
        <f t="shared" si="12"/>
        <v>8.2457013477283646E-3</v>
      </c>
    </row>
    <row r="38" spans="1:19" s="22" customFormat="1" ht="12.95" customHeight="1" x14ac:dyDescent="0.2">
      <c r="A38" s="123" t="s">
        <v>150</v>
      </c>
      <c r="B38" s="302" t="s">
        <v>36</v>
      </c>
      <c r="C38" s="20">
        <v>41815.697999999997</v>
      </c>
      <c r="D38" s="20" t="s">
        <v>151</v>
      </c>
      <c r="E38" s="105">
        <f t="shared" si="1"/>
        <v>12310.909518667668</v>
      </c>
      <c r="F38" s="123">
        <f t="shared" si="2"/>
        <v>12311</v>
      </c>
      <c r="G38" s="105">
        <f t="shared" si="3"/>
        <v>-3.2613200004561804E-2</v>
      </c>
      <c r="H38" s="105">
        <f t="shared" si="10"/>
        <v>-3.2613200004561804E-2</v>
      </c>
      <c r="I38" s="105"/>
      <c r="J38" s="105"/>
      <c r="K38" s="105"/>
      <c r="L38" s="105"/>
      <c r="M38" s="105"/>
      <c r="N38" s="105"/>
      <c r="O38" s="105"/>
      <c r="P38" s="105">
        <f t="shared" si="11"/>
        <v>5.6566697602829771E-2</v>
      </c>
      <c r="Q38" s="304">
        <f t="shared" si="6"/>
        <v>26797.197999999997</v>
      </c>
      <c r="R38" s="304"/>
      <c r="S38" s="105">
        <f t="shared" si="12"/>
        <v>7.9530541372648464E-3</v>
      </c>
    </row>
    <row r="39" spans="1:19" s="22" customFormat="1" ht="12.95" customHeight="1" x14ac:dyDescent="0.2">
      <c r="A39" s="123" t="s">
        <v>150</v>
      </c>
      <c r="B39" s="302" t="s">
        <v>37</v>
      </c>
      <c r="C39" s="20">
        <v>42537.3</v>
      </c>
      <c r="D39" s="20" t="s">
        <v>151</v>
      </c>
      <c r="E39" s="105">
        <f t="shared" si="1"/>
        <v>14312.90596080582</v>
      </c>
      <c r="F39" s="123">
        <f t="shared" si="2"/>
        <v>14313</v>
      </c>
      <c r="G39" s="105">
        <f t="shared" si="3"/>
        <v>-3.3895599997777026E-2</v>
      </c>
      <c r="H39" s="105">
        <f t="shared" si="10"/>
        <v>-3.3895599997777026E-2</v>
      </c>
      <c r="I39" s="105"/>
      <c r="J39" s="105"/>
      <c r="K39" s="105"/>
      <c r="L39" s="105"/>
      <c r="M39" s="105"/>
      <c r="N39" s="105"/>
      <c r="O39" s="105"/>
      <c r="P39" s="105">
        <f t="shared" si="11"/>
        <v>3.1140702900363623E-2</v>
      </c>
      <c r="Q39" s="304">
        <f t="shared" si="6"/>
        <v>27518.800000000003</v>
      </c>
      <c r="R39" s="304"/>
      <c r="S39" s="105">
        <f t="shared" si="12"/>
        <v>4.2297206946586979E-3</v>
      </c>
    </row>
    <row r="40" spans="1:19" s="22" customFormat="1" ht="12.95" customHeight="1" x14ac:dyDescent="0.2">
      <c r="A40" s="123" t="s">
        <v>150</v>
      </c>
      <c r="B40" s="302" t="s">
        <v>36</v>
      </c>
      <c r="C40" s="20">
        <v>43163.553999999996</v>
      </c>
      <c r="D40" s="20" t="s">
        <v>151</v>
      </c>
      <c r="E40" s="105">
        <f t="shared" si="1"/>
        <v>16050.371045263406</v>
      </c>
      <c r="F40" s="123">
        <f t="shared" si="2"/>
        <v>16050.5</v>
      </c>
      <c r="G40" s="105">
        <f t="shared" si="3"/>
        <v>-4.648060000181431E-2</v>
      </c>
      <c r="H40" s="105">
        <f t="shared" si="10"/>
        <v>-4.648060000181431E-2</v>
      </c>
      <c r="I40" s="105"/>
      <c r="J40" s="105"/>
      <c r="K40" s="105"/>
      <c r="L40" s="105"/>
      <c r="M40" s="105"/>
      <c r="N40" s="105"/>
      <c r="O40" s="105"/>
      <c r="P40" s="105">
        <f t="shared" si="11"/>
        <v>1.2299309447011242E-2</v>
      </c>
      <c r="Q40" s="304">
        <f t="shared" si="6"/>
        <v>28145.053999999996</v>
      </c>
      <c r="R40" s="304"/>
      <c r="S40" s="105">
        <f t="shared" si="12"/>
        <v>3.4550777548121312E-3</v>
      </c>
    </row>
    <row r="41" spans="1:19" s="22" customFormat="1" ht="12.95" customHeight="1" x14ac:dyDescent="0.2">
      <c r="A41" s="123" t="s">
        <v>150</v>
      </c>
      <c r="B41" s="302" t="s">
        <v>37</v>
      </c>
      <c r="C41" s="20">
        <v>43192.214</v>
      </c>
      <c r="D41" s="20" t="s">
        <v>151</v>
      </c>
      <c r="E41" s="105">
        <f t="shared" si="1"/>
        <v>16129.884707963462</v>
      </c>
      <c r="F41" s="123">
        <f t="shared" si="2"/>
        <v>16130</v>
      </c>
      <c r="G41" s="105">
        <f t="shared" si="3"/>
        <v>-4.1556000003765803E-2</v>
      </c>
      <c r="H41" s="105">
        <f t="shared" si="10"/>
        <v>-4.1556000003765803E-2</v>
      </c>
      <c r="I41" s="105"/>
      <c r="J41" s="105"/>
      <c r="K41" s="105"/>
      <c r="L41" s="105"/>
      <c r="M41" s="105"/>
      <c r="N41" s="105"/>
      <c r="O41" s="105"/>
      <c r="P41" s="105">
        <f t="shared" si="11"/>
        <v>1.1508921373561104E-2</v>
      </c>
      <c r="Q41" s="304">
        <f t="shared" si="6"/>
        <v>28173.714</v>
      </c>
      <c r="R41" s="304"/>
      <c r="S41" s="105">
        <f t="shared" si="12"/>
        <v>2.815885880781886E-3</v>
      </c>
    </row>
    <row r="42" spans="1:19" s="22" customFormat="1" ht="12.95" customHeight="1" x14ac:dyDescent="0.2">
      <c r="A42" s="123" t="s">
        <v>150</v>
      </c>
      <c r="B42" s="302" t="s">
        <v>37</v>
      </c>
      <c r="C42" s="20">
        <v>43256.370999999999</v>
      </c>
      <c r="D42" s="20" t="s">
        <v>151</v>
      </c>
      <c r="E42" s="105">
        <f t="shared" si="1"/>
        <v>16307.880453177935</v>
      </c>
      <c r="F42" s="123">
        <f t="shared" si="2"/>
        <v>16308</v>
      </c>
      <c r="G42" s="105">
        <f t="shared" si="3"/>
        <v>-4.3089600003440864E-2</v>
      </c>
      <c r="H42" s="105">
        <f t="shared" si="10"/>
        <v>-4.3089600003440864E-2</v>
      </c>
      <c r="I42" s="105"/>
      <c r="J42" s="105"/>
      <c r="K42" s="105"/>
      <c r="L42" s="105"/>
      <c r="M42" s="105"/>
      <c r="N42" s="105"/>
      <c r="O42" s="105"/>
      <c r="P42" s="105">
        <f t="shared" si="11"/>
        <v>9.7620004544304306E-3</v>
      </c>
      <c r="Q42" s="304">
        <f t="shared" si="6"/>
        <v>28237.870999999999</v>
      </c>
      <c r="R42" s="304"/>
      <c r="S42" s="105">
        <f t="shared" si="12"/>
        <v>2.7932916709584614E-3</v>
      </c>
    </row>
    <row r="43" spans="1:19" s="22" customFormat="1" ht="12.95" customHeight="1" thickBot="1" x14ac:dyDescent="0.25">
      <c r="A43" s="123" t="s">
        <v>150</v>
      </c>
      <c r="B43" s="302" t="s">
        <v>37</v>
      </c>
      <c r="C43" s="20">
        <v>43931.491999999998</v>
      </c>
      <c r="D43" s="20" t="s">
        <v>151</v>
      </c>
      <c r="E43" s="105">
        <f t="shared" si="1"/>
        <v>18180.921048981076</v>
      </c>
      <c r="F43" s="336">
        <f t="shared" si="2"/>
        <v>18181</v>
      </c>
      <c r="G43" s="337">
        <f t="shared" si="3"/>
        <v>-2.8457200001867022E-2</v>
      </c>
      <c r="H43" s="105">
        <f t="shared" si="10"/>
        <v>-2.8457200001867022E-2</v>
      </c>
      <c r="I43" s="105"/>
      <c r="J43" s="105"/>
      <c r="K43" s="105"/>
      <c r="L43" s="105"/>
      <c r="M43" s="105"/>
      <c r="N43" s="105"/>
      <c r="O43" s="105"/>
      <c r="P43" s="105">
        <f t="shared" si="11"/>
        <v>-6.7129508897156298E-3</v>
      </c>
      <c r="Q43" s="304">
        <f t="shared" si="6"/>
        <v>28912.991999999998</v>
      </c>
      <c r="R43" s="304"/>
      <c r="S43" s="105">
        <f t="shared" si="12"/>
        <v>4.7281236945129662E-4</v>
      </c>
    </row>
    <row r="44" spans="1:19" s="22" customFormat="1" ht="12.95" customHeight="1" x14ac:dyDescent="0.2">
      <c r="A44" s="123" t="s">
        <v>150</v>
      </c>
      <c r="B44" s="128" t="s">
        <v>36</v>
      </c>
      <c r="C44" s="122">
        <v>44015.288</v>
      </c>
      <c r="D44" s="122" t="s">
        <v>151</v>
      </c>
      <c r="E44" s="134">
        <f t="shared" si="1"/>
        <v>18413.402796350696</v>
      </c>
      <c r="F44" s="22">
        <f t="shared" si="2"/>
        <v>18413.5</v>
      </c>
      <c r="G44" s="22">
        <f t="shared" si="3"/>
        <v>-3.503620000265073E-2</v>
      </c>
      <c r="H44" s="22">
        <f t="shared" si="10"/>
        <v>-3.503620000265073E-2</v>
      </c>
      <c r="P44" s="22">
        <f t="shared" si="11"/>
        <v>-8.5150187268229482E-3</v>
      </c>
      <c r="Q44" s="335">
        <f t="shared" si="6"/>
        <v>28996.788</v>
      </c>
      <c r="R44" s="335"/>
      <c r="S44" s="22">
        <f t="shared" si="12"/>
        <v>7.0337305626531812E-4</v>
      </c>
    </row>
    <row r="45" spans="1:19" s="22" customFormat="1" ht="12.95" customHeight="1" x14ac:dyDescent="0.2">
      <c r="A45" s="308" t="s">
        <v>198</v>
      </c>
      <c r="B45" s="302"/>
      <c r="C45" s="20">
        <v>47200.699000000001</v>
      </c>
      <c r="D45" s="20" t="s">
        <v>152</v>
      </c>
      <c r="E45" s="134">
        <f t="shared" si="1"/>
        <v>27250.935797572532</v>
      </c>
      <c r="F45" s="22">
        <f t="shared" si="2"/>
        <v>27251</v>
      </c>
      <c r="G45" s="22">
        <f t="shared" si="3"/>
        <v>-2.3141199999372475E-2</v>
      </c>
      <c r="J45" s="22">
        <f>+G45</f>
        <v>-2.3141199999372475E-2</v>
      </c>
      <c r="P45" s="22">
        <f t="shared" si="11"/>
        <v>-3.7222577199237106E-2</v>
      </c>
      <c r="Q45" s="335">
        <f t="shared" si="6"/>
        <v>32182.199000000001</v>
      </c>
      <c r="R45" s="335"/>
      <c r="S45" s="22">
        <f t="shared" si="12"/>
        <v>1.9828518384486747E-4</v>
      </c>
    </row>
    <row r="46" spans="1:19" s="22" customFormat="1" ht="12.95" customHeight="1" x14ac:dyDescent="0.2">
      <c r="A46" s="308" t="s">
        <v>198</v>
      </c>
      <c r="B46" s="302"/>
      <c r="C46" s="20">
        <v>47200.879000000001</v>
      </c>
      <c r="D46" s="20" t="s">
        <v>152</v>
      </c>
      <c r="E46" s="134">
        <f t="shared" si="1"/>
        <v>27251.435185544829</v>
      </c>
      <c r="F46" s="22">
        <f t="shared" si="2"/>
        <v>27251.5</v>
      </c>
      <c r="G46" s="22">
        <f t="shared" si="3"/>
        <v>-2.3361799998383503E-2</v>
      </c>
      <c r="J46" s="22">
        <f>+G46</f>
        <v>-2.3361799998383503E-2</v>
      </c>
      <c r="P46" s="22">
        <f t="shared" si="11"/>
        <v>-3.7222007748255459E-2</v>
      </c>
      <c r="Q46" s="335">
        <f t="shared" si="6"/>
        <v>32182.379000000001</v>
      </c>
      <c r="R46" s="335"/>
      <c r="S46" s="22">
        <f t="shared" si="12"/>
        <v>1.9210535886961063E-4</v>
      </c>
    </row>
    <row r="47" spans="1:19" s="22" customFormat="1" ht="12.95" customHeight="1" x14ac:dyDescent="0.2">
      <c r="A47" s="308" t="s">
        <v>198</v>
      </c>
      <c r="B47" s="302"/>
      <c r="C47" s="20">
        <v>47203.762000000002</v>
      </c>
      <c r="D47" s="20" t="s">
        <v>152</v>
      </c>
      <c r="E47" s="134">
        <f t="shared" si="1"/>
        <v>27259.433716234442</v>
      </c>
      <c r="F47" s="22">
        <f t="shared" si="2"/>
        <v>27259.5</v>
      </c>
      <c r="G47" s="22">
        <f t="shared" si="3"/>
        <v>-2.3891400000138674E-2</v>
      </c>
      <c r="J47" s="22">
        <f>+G47</f>
        <v>-2.3891400000138674E-2</v>
      </c>
      <c r="P47" s="22">
        <f t="shared" si="11"/>
        <v>-3.7212862776588529E-2</v>
      </c>
      <c r="Q47" s="335">
        <f t="shared" si="6"/>
        <v>32185.262000000002</v>
      </c>
      <c r="R47" s="335"/>
      <c r="S47" s="22">
        <f t="shared" si="12"/>
        <v>1.7746137050433908E-4</v>
      </c>
    </row>
    <row r="48" spans="1:19" s="22" customFormat="1" ht="12.95" customHeight="1" x14ac:dyDescent="0.2">
      <c r="A48" s="308" t="s">
        <v>198</v>
      </c>
      <c r="B48" s="302"/>
      <c r="C48" s="20">
        <v>47203.944000000003</v>
      </c>
      <c r="D48" s="20" t="s">
        <v>152</v>
      </c>
      <c r="E48" s="134">
        <f t="shared" si="1"/>
        <v>27259.938652961988</v>
      </c>
      <c r="F48" s="22">
        <f t="shared" si="2"/>
        <v>27260</v>
      </c>
      <c r="G48" s="22">
        <f t="shared" si="3"/>
        <v>-2.2111999998742249E-2</v>
      </c>
      <c r="J48" s="22">
        <f>+G48</f>
        <v>-2.2111999998742249E-2</v>
      </c>
      <c r="P48" s="22">
        <f t="shared" si="11"/>
        <v>-3.7212289106111796E-2</v>
      </c>
      <c r="Q48" s="335">
        <f t="shared" si="6"/>
        <v>32185.444000000003</v>
      </c>
      <c r="R48" s="335"/>
      <c r="S48" s="22">
        <f t="shared" si="12"/>
        <v>2.2801873112614338E-4</v>
      </c>
    </row>
    <row r="49" spans="1:22" s="22" customFormat="1" ht="12.95" customHeight="1" x14ac:dyDescent="0.2">
      <c r="A49" s="134" t="s">
        <v>34</v>
      </c>
      <c r="B49" s="318"/>
      <c r="C49" s="314">
        <v>50904.288</v>
      </c>
      <c r="D49" s="314">
        <v>2E-3</v>
      </c>
      <c r="E49" s="134">
        <f t="shared" si="1"/>
        <v>37526.090247174849</v>
      </c>
      <c r="F49" s="22">
        <f t="shared" si="2"/>
        <v>37526</v>
      </c>
      <c r="G49" s="22">
        <f t="shared" si="3"/>
        <v>3.2528800002182834E-2</v>
      </c>
      <c r="I49" s="22">
        <f>+G49</f>
        <v>3.2528800002182834E-2</v>
      </c>
      <c r="P49" s="22">
        <f t="shared" si="11"/>
        <v>2.6886010504530655E-2</v>
      </c>
      <c r="Q49" s="335">
        <f t="shared" si="6"/>
        <v>35885.788</v>
      </c>
      <c r="R49" s="335"/>
      <c r="S49" s="22">
        <f t="shared" si="12"/>
        <v>3.1841073314813729E-5</v>
      </c>
    </row>
    <row r="50" spans="1:22" s="22" customFormat="1" ht="12.95" customHeight="1" x14ac:dyDescent="0.2">
      <c r="A50" s="308" t="s">
        <v>198</v>
      </c>
      <c r="B50" s="302"/>
      <c r="C50" s="307">
        <v>51159.305899999999</v>
      </c>
      <c r="D50" s="307" t="s">
        <v>152</v>
      </c>
      <c r="E50" s="134">
        <f t="shared" si="1"/>
        <v>38233.606202620562</v>
      </c>
      <c r="F50" s="22">
        <f t="shared" si="2"/>
        <v>38233.5</v>
      </c>
      <c r="G50" s="22">
        <f t="shared" si="3"/>
        <v>3.8279799999145325E-2</v>
      </c>
      <c r="J50" s="22">
        <f t="shared" ref="J50:J58" si="13">+G50</f>
        <v>3.8279799999145325E-2</v>
      </c>
      <c r="P50" s="22">
        <f t="shared" si="11"/>
        <v>3.5157473919705473E-2</v>
      </c>
      <c r="Q50" s="335">
        <f t="shared" si="6"/>
        <v>36140.805899999999</v>
      </c>
      <c r="R50" s="335"/>
      <c r="S50" s="22">
        <f t="shared" si="12"/>
        <v>9.7489201463502379E-6</v>
      </c>
    </row>
    <row r="51" spans="1:22" s="22" customFormat="1" ht="12.95" customHeight="1" x14ac:dyDescent="0.2">
      <c r="A51" s="308" t="s">
        <v>198</v>
      </c>
      <c r="B51" s="302"/>
      <c r="C51" s="307">
        <v>51177.1469</v>
      </c>
      <c r="D51" s="307" t="s">
        <v>152</v>
      </c>
      <c r="E51" s="134">
        <f t="shared" si="1"/>
        <v>38283.103873807988</v>
      </c>
      <c r="F51" s="22">
        <f t="shared" si="2"/>
        <v>38283</v>
      </c>
      <c r="G51" s="22">
        <f t="shared" si="3"/>
        <v>3.7440399995830376E-2</v>
      </c>
      <c r="J51" s="22">
        <f t="shared" si="13"/>
        <v>3.7440399995830376E-2</v>
      </c>
      <c r="P51" s="22">
        <f t="shared" si="11"/>
        <v>3.5754785352353546E-2</v>
      </c>
      <c r="Q51" s="335">
        <f t="shared" si="6"/>
        <v>36158.6469</v>
      </c>
      <c r="R51" s="335"/>
      <c r="S51" s="22">
        <f t="shared" si="12"/>
        <v>2.8412967263035186E-6</v>
      </c>
    </row>
    <row r="52" spans="1:22" s="22" customFormat="1" ht="12.95" customHeight="1" x14ac:dyDescent="0.2">
      <c r="A52" s="308" t="s">
        <v>198</v>
      </c>
      <c r="B52" s="302"/>
      <c r="C52" s="307">
        <v>51177.327499999999</v>
      </c>
      <c r="D52" s="307" t="s">
        <v>152</v>
      </c>
      <c r="E52" s="134">
        <f t="shared" si="1"/>
        <v>38283.604926406857</v>
      </c>
      <c r="F52" s="22">
        <f t="shared" si="2"/>
        <v>38283.5</v>
      </c>
      <c r="G52" s="22">
        <f t="shared" si="3"/>
        <v>3.7819799996213987E-2</v>
      </c>
      <c r="J52" s="22">
        <f t="shared" si="13"/>
        <v>3.7819799996213987E-2</v>
      </c>
      <c r="P52" s="22">
        <f t="shared" si="11"/>
        <v>3.5760831211447686E-2</v>
      </c>
      <c r="Q52" s="335">
        <f t="shared" si="6"/>
        <v>36158.827499999999</v>
      </c>
      <c r="R52" s="335"/>
      <c r="S52" s="22">
        <f t="shared" si="12"/>
        <v>4.2393524566420221E-6</v>
      </c>
    </row>
    <row r="53" spans="1:22" s="22" customFormat="1" ht="12.95" customHeight="1" x14ac:dyDescent="0.2">
      <c r="A53" s="308" t="s">
        <v>198</v>
      </c>
      <c r="B53" s="302"/>
      <c r="C53" s="307">
        <v>51179.310299999997</v>
      </c>
      <c r="D53" s="307" t="s">
        <v>152</v>
      </c>
      <c r="E53" s="134">
        <f t="shared" ref="E53:E84" si="14">+(C53-C$7)/C$8</f>
        <v>38289.105962359456</v>
      </c>
      <c r="F53" s="22">
        <f t="shared" ref="F53:F76" si="15">ROUND(2*E53,0)/2</f>
        <v>38289</v>
      </c>
      <c r="G53" s="22">
        <f t="shared" ref="G53:G84" si="16">C53-($C$7+$C$8*$F53)</f>
        <v>3.8193199994566385E-2</v>
      </c>
      <c r="J53" s="22">
        <f t="shared" si="13"/>
        <v>3.8193199994566385E-2</v>
      </c>
      <c r="P53" s="22">
        <f t="shared" si="11"/>
        <v>3.5827352043051319E-2</v>
      </c>
      <c r="Q53" s="335">
        <f t="shared" ref="Q53:Q84" si="17">+C53-15018.5</f>
        <v>36160.810299999997</v>
      </c>
      <c r="R53" s="335"/>
      <c r="S53" s="22">
        <f t="shared" si="12"/>
        <v>5.5972365296880315E-6</v>
      </c>
    </row>
    <row r="54" spans="1:22" s="22" customFormat="1" ht="12.95" customHeight="1" x14ac:dyDescent="0.2">
      <c r="A54" s="308" t="s">
        <v>198</v>
      </c>
      <c r="B54" s="302"/>
      <c r="C54" s="307">
        <v>51229.772700000001</v>
      </c>
      <c r="D54" s="307" t="s">
        <v>152</v>
      </c>
      <c r="E54" s="134">
        <f t="shared" si="14"/>
        <v>38429.107715766128</v>
      </c>
      <c r="F54" s="22">
        <f t="shared" si="15"/>
        <v>38429</v>
      </c>
      <c r="G54" s="22">
        <f t="shared" si="16"/>
        <v>3.8825199997518212E-2</v>
      </c>
      <c r="J54" s="22">
        <f t="shared" si="13"/>
        <v>3.8825199997518212E-2</v>
      </c>
      <c r="P54" s="22">
        <f t="shared" si="11"/>
        <v>3.7530721470470207E-2</v>
      </c>
      <c r="Q54" s="335">
        <f t="shared" si="17"/>
        <v>36211.272700000001</v>
      </c>
      <c r="R54" s="335"/>
      <c r="S54" s="22">
        <f t="shared" si="12"/>
        <v>1.6756746569883704E-6</v>
      </c>
    </row>
    <row r="55" spans="1:22" s="22" customFormat="1" ht="12.95" customHeight="1" x14ac:dyDescent="0.2">
      <c r="A55" s="308" t="s">
        <v>198</v>
      </c>
      <c r="B55" s="302"/>
      <c r="C55" s="307">
        <v>51231.749000000003</v>
      </c>
      <c r="D55" s="307" t="s">
        <v>152</v>
      </c>
      <c r="E55" s="134">
        <f t="shared" si="14"/>
        <v>38434.590718264182</v>
      </c>
      <c r="F55" s="22">
        <f t="shared" si="15"/>
        <v>38434.5</v>
      </c>
      <c r="G55" s="22">
        <f t="shared" si="16"/>
        <v>3.269860000727931E-2</v>
      </c>
      <c r="J55" s="22">
        <f t="shared" si="13"/>
        <v>3.269860000727931E-2</v>
      </c>
      <c r="P55" s="22">
        <f t="shared" si="11"/>
        <v>3.7598036808163871E-2</v>
      </c>
      <c r="Q55" s="335">
        <f t="shared" si="17"/>
        <v>36213.249000000003</v>
      </c>
      <c r="R55" s="335"/>
      <c r="S55" s="22">
        <f t="shared" si="12"/>
        <v>2.4004480965861935E-5</v>
      </c>
    </row>
    <row r="56" spans="1:22" s="22" customFormat="1" ht="12.95" customHeight="1" x14ac:dyDescent="0.2">
      <c r="A56" s="308" t="s">
        <v>198</v>
      </c>
      <c r="B56" s="302"/>
      <c r="C56" s="307">
        <v>51245.8122</v>
      </c>
      <c r="D56" s="307" t="s">
        <v>152</v>
      </c>
      <c r="E56" s="134">
        <f t="shared" si="14"/>
        <v>38473.607345664146</v>
      </c>
      <c r="F56" s="22">
        <f t="shared" si="15"/>
        <v>38473.5</v>
      </c>
      <c r="G56" s="22">
        <f t="shared" si="16"/>
        <v>3.8691800000378862E-2</v>
      </c>
      <c r="J56" s="22">
        <f t="shared" si="13"/>
        <v>3.8691800000378862E-2</v>
      </c>
      <c r="P56" s="22">
        <f t="shared" si="11"/>
        <v>3.8076225269771724E-2</v>
      </c>
      <c r="Q56" s="335">
        <f t="shared" si="17"/>
        <v>36227.3122</v>
      </c>
      <c r="R56" s="335"/>
      <c r="S56" s="22">
        <f t="shared" si="12"/>
        <v>3.7893224896205046E-7</v>
      </c>
    </row>
    <row r="57" spans="1:22" s="22" customFormat="1" ht="12.95" customHeight="1" x14ac:dyDescent="0.2">
      <c r="A57" s="308" t="s">
        <v>198</v>
      </c>
      <c r="B57" s="302"/>
      <c r="C57" s="307">
        <v>51250.679799999998</v>
      </c>
      <c r="D57" s="307" t="s">
        <v>152</v>
      </c>
      <c r="E57" s="134">
        <f t="shared" si="14"/>
        <v>38487.111906186081</v>
      </c>
      <c r="F57" s="22">
        <f t="shared" si="15"/>
        <v>38487</v>
      </c>
      <c r="G57" s="22">
        <f t="shared" si="16"/>
        <v>4.033559999516001E-2</v>
      </c>
      <c r="J57" s="22">
        <f t="shared" si="13"/>
        <v>4.033559999516001E-2</v>
      </c>
      <c r="P57" s="22">
        <f t="shared" si="11"/>
        <v>3.8242103876365841E-2</v>
      </c>
      <c r="Q57" s="335">
        <f t="shared" si="17"/>
        <v>36232.179799999998</v>
      </c>
      <c r="R57" s="335"/>
      <c r="S57" s="22">
        <f t="shared" si="12"/>
        <v>4.3827259994062501E-6</v>
      </c>
    </row>
    <row r="58" spans="1:22" s="22" customFormat="1" ht="12.95" customHeight="1" x14ac:dyDescent="0.2">
      <c r="A58" s="308" t="s">
        <v>198</v>
      </c>
      <c r="B58" s="302"/>
      <c r="C58" s="307">
        <v>51273.0268</v>
      </c>
      <c r="D58" s="307" t="s">
        <v>152</v>
      </c>
      <c r="E58" s="134">
        <f t="shared" si="14"/>
        <v>38549.110922946653</v>
      </c>
      <c r="F58" s="22">
        <f t="shared" si="15"/>
        <v>38549</v>
      </c>
      <c r="G58" s="22">
        <f t="shared" si="16"/>
        <v>3.9981200003239792E-2</v>
      </c>
      <c r="J58" s="22">
        <f t="shared" si="13"/>
        <v>3.9981200003239792E-2</v>
      </c>
      <c r="P58" s="22">
        <f t="shared" si="11"/>
        <v>3.9006240437002182E-2</v>
      </c>
      <c r="Q58" s="335">
        <f t="shared" si="17"/>
        <v>36254.5268</v>
      </c>
      <c r="R58" s="335"/>
      <c r="S58" s="22">
        <f t="shared" si="12"/>
        <v>9.5054615579822826E-7</v>
      </c>
    </row>
    <row r="59" spans="1:22" s="22" customFormat="1" ht="12.95" customHeight="1" x14ac:dyDescent="0.2">
      <c r="A59" s="134" t="s">
        <v>35</v>
      </c>
      <c r="B59" s="318" t="s">
        <v>36</v>
      </c>
      <c r="C59" s="314">
        <v>51585.184699999998</v>
      </c>
      <c r="D59" s="314">
        <v>2.0000000000000001E-4</v>
      </c>
      <c r="E59" s="134">
        <f t="shared" si="14"/>
        <v>39415.154815820162</v>
      </c>
      <c r="F59" s="22">
        <f t="shared" si="15"/>
        <v>39415</v>
      </c>
      <c r="G59" s="22">
        <f t="shared" si="16"/>
        <v>5.5801999995310325E-2</v>
      </c>
      <c r="K59" s="22">
        <f>G59</f>
        <v>5.5801999995310325E-2</v>
      </c>
      <c r="P59" s="22">
        <f t="shared" si="11"/>
        <v>5.0078442569578496E-2</v>
      </c>
      <c r="Q59" s="335">
        <f t="shared" si="17"/>
        <v>36566.684699999998</v>
      </c>
      <c r="R59" s="335"/>
      <c r="S59" s="22">
        <f t="shared" si="12"/>
        <v>3.2759109605649958E-5</v>
      </c>
    </row>
    <row r="60" spans="1:22" s="22" customFormat="1" ht="12.95" customHeight="1" x14ac:dyDescent="0.2">
      <c r="A60" s="308" t="s">
        <v>198</v>
      </c>
      <c r="B60" s="302"/>
      <c r="C60" s="307">
        <v>51939.141100000001</v>
      </c>
      <c r="D60" s="20" t="s">
        <v>152</v>
      </c>
      <c r="E60" s="134">
        <f t="shared" si="14"/>
        <v>40397.163531804908</v>
      </c>
      <c r="F60" s="22">
        <f t="shared" si="15"/>
        <v>40397</v>
      </c>
      <c r="G60" s="22">
        <f t="shared" si="16"/>
        <v>5.8943600000930019E-2</v>
      </c>
      <c r="J60" s="22">
        <f>+G60</f>
        <v>5.8943600000930019E-2</v>
      </c>
      <c r="P60" s="22">
        <f t="shared" si="11"/>
        <v>6.3534612462972317E-2</v>
      </c>
      <c r="Q60" s="335">
        <f t="shared" si="17"/>
        <v>36920.641100000001</v>
      </c>
      <c r="R60" s="335"/>
      <c r="S60" s="22">
        <f t="shared" si="12"/>
        <v>2.1077395426627689E-5</v>
      </c>
    </row>
    <row r="61" spans="1:22" s="22" customFormat="1" ht="12.95" customHeight="1" x14ac:dyDescent="0.2">
      <c r="A61" s="133" t="s">
        <v>59</v>
      </c>
      <c r="B61" s="309" t="s">
        <v>36</v>
      </c>
      <c r="C61" s="338">
        <v>51939.146800000002</v>
      </c>
      <c r="D61" s="338"/>
      <c r="E61" s="134">
        <f t="shared" si="14"/>
        <v>40397.179345757373</v>
      </c>
      <c r="F61" s="22">
        <f t="shared" si="15"/>
        <v>40397</v>
      </c>
      <c r="G61" s="22">
        <f t="shared" si="16"/>
        <v>6.4643600002455059E-2</v>
      </c>
      <c r="K61" s="22">
        <f>+G61</f>
        <v>6.4643600002455059E-2</v>
      </c>
      <c r="P61" s="22">
        <f t="shared" si="11"/>
        <v>6.3534612462972317E-2</v>
      </c>
      <c r="Q61" s="335">
        <f t="shared" si="17"/>
        <v>36920.646800000002</v>
      </c>
      <c r="R61" s="335"/>
      <c r="S61" s="22">
        <f t="shared" si="12"/>
        <v>1.2298533627279862E-6</v>
      </c>
    </row>
    <row r="62" spans="1:22" s="22" customFormat="1" ht="12.95" customHeight="1" x14ac:dyDescent="0.2">
      <c r="A62" s="308" t="s">
        <v>198</v>
      </c>
      <c r="B62" s="302"/>
      <c r="C62" s="307">
        <v>51940.222099999999</v>
      </c>
      <c r="D62" s="20" t="s">
        <v>152</v>
      </c>
      <c r="E62" s="134">
        <f t="shared" si="14"/>
        <v>40400.162634016306</v>
      </c>
      <c r="F62" s="22">
        <f t="shared" si="15"/>
        <v>40400</v>
      </c>
      <c r="G62" s="22">
        <f t="shared" si="16"/>
        <v>5.8619999996153638E-2</v>
      </c>
      <c r="J62" s="22">
        <f>+G62</f>
        <v>5.8619999996153638E-2</v>
      </c>
      <c r="P62" s="22">
        <f t="shared" si="11"/>
        <v>6.3577187819998437E-2</v>
      </c>
      <c r="Q62" s="335">
        <f t="shared" si="17"/>
        <v>36921.722099999999</v>
      </c>
      <c r="R62" s="335"/>
      <c r="S62" s="22">
        <f t="shared" si="12"/>
        <v>2.457371112087514E-5</v>
      </c>
      <c r="V62" s="270"/>
    </row>
    <row r="63" spans="1:22" s="22" customFormat="1" ht="12.95" customHeight="1" x14ac:dyDescent="0.2">
      <c r="A63" s="133" t="s">
        <v>59</v>
      </c>
      <c r="B63" s="309" t="s">
        <v>36</v>
      </c>
      <c r="C63" s="338">
        <v>51940.227700000003</v>
      </c>
      <c r="D63" s="338"/>
      <c r="E63" s="134">
        <f t="shared" si="14"/>
        <v>40400.178170531013</v>
      </c>
      <c r="F63" s="22">
        <f t="shared" si="15"/>
        <v>40400</v>
      </c>
      <c r="G63" s="22">
        <f t="shared" si="16"/>
        <v>6.4220000000204891E-2</v>
      </c>
      <c r="K63" s="22">
        <f>+G63</f>
        <v>6.4220000000204891E-2</v>
      </c>
      <c r="P63" s="22">
        <f t="shared" si="11"/>
        <v>6.3577187819998437E-2</v>
      </c>
      <c r="Q63" s="335">
        <f t="shared" si="17"/>
        <v>36921.727700000003</v>
      </c>
      <c r="R63" s="335"/>
      <c r="S63" s="22">
        <f t="shared" si="12"/>
        <v>4.13207499021774E-7</v>
      </c>
      <c r="V63" s="270"/>
    </row>
    <row r="64" spans="1:22" s="22" customFormat="1" ht="12.95" customHeight="1" x14ac:dyDescent="0.2">
      <c r="A64" s="308" t="s">
        <v>198</v>
      </c>
      <c r="B64" s="302"/>
      <c r="C64" s="307">
        <v>51940.227800000001</v>
      </c>
      <c r="D64" s="20" t="s">
        <v>152</v>
      </c>
      <c r="E64" s="134">
        <f t="shared" si="14"/>
        <v>40400.17844796877</v>
      </c>
      <c r="F64" s="22">
        <f t="shared" si="15"/>
        <v>40400</v>
      </c>
      <c r="G64" s="22">
        <f t="shared" si="16"/>
        <v>6.4319999997678678E-2</v>
      </c>
      <c r="J64" s="22">
        <f>+G64</f>
        <v>6.4319999997678678E-2</v>
      </c>
      <c r="P64" s="22">
        <f t="shared" si="11"/>
        <v>6.3577187819998437E-2</v>
      </c>
      <c r="Q64" s="335">
        <f t="shared" si="17"/>
        <v>36921.727800000001</v>
      </c>
      <c r="R64" s="335"/>
      <c r="S64" s="22">
        <f t="shared" si="12"/>
        <v>5.5176993131006195E-7</v>
      </c>
      <c r="V64" s="270"/>
    </row>
    <row r="65" spans="1:22" s="22" customFormat="1" ht="12.95" customHeight="1" x14ac:dyDescent="0.2">
      <c r="A65" s="134" t="s">
        <v>58</v>
      </c>
      <c r="B65" s="318" t="s">
        <v>37</v>
      </c>
      <c r="C65" s="133">
        <v>51956.9876</v>
      </c>
      <c r="D65" s="339"/>
      <c r="E65" s="134">
        <f t="shared" si="14"/>
        <v>40446.676462069263</v>
      </c>
      <c r="F65" s="22">
        <f t="shared" si="15"/>
        <v>40446.5</v>
      </c>
      <c r="G65" s="22">
        <f t="shared" si="16"/>
        <v>6.3604200004192535E-2</v>
      </c>
      <c r="K65" s="22">
        <f>+G65</f>
        <v>6.3604200004192535E-2</v>
      </c>
      <c r="P65" s="22">
        <f t="shared" si="11"/>
        <v>6.4238248468333148E-2</v>
      </c>
      <c r="Q65" s="335">
        <f t="shared" si="17"/>
        <v>36938.4876</v>
      </c>
      <c r="R65" s="335"/>
      <c r="S65" s="22">
        <f t="shared" si="12"/>
        <v>4.0201745487907019E-7</v>
      </c>
      <c r="V65" s="270"/>
    </row>
    <row r="66" spans="1:22" s="22" customFormat="1" ht="12.95" customHeight="1" x14ac:dyDescent="0.2">
      <c r="A66" s="134" t="s">
        <v>58</v>
      </c>
      <c r="B66" s="318" t="s">
        <v>36</v>
      </c>
      <c r="C66" s="133">
        <v>51957.164199999999</v>
      </c>
      <c r="D66" s="339"/>
      <c r="E66" s="134">
        <f t="shared" si="14"/>
        <v>40447.166417157634</v>
      </c>
      <c r="F66" s="22">
        <f t="shared" si="15"/>
        <v>40447</v>
      </c>
      <c r="G66" s="22">
        <f t="shared" si="16"/>
        <v>5.9983599996485282E-2</v>
      </c>
      <c r="K66" s="22">
        <f>+G66</f>
        <v>5.9983599996485282E-2</v>
      </c>
      <c r="P66" s="22">
        <f t="shared" ref="P66:P97" si="18">+D$11+D$12*F66+D$13*F66^2</f>
        <v>6.4245368313010198E-2</v>
      </c>
      <c r="Q66" s="335">
        <f t="shared" si="17"/>
        <v>36938.664199999999</v>
      </c>
      <c r="R66" s="335"/>
      <c r="S66" s="22">
        <f t="shared" ref="S66:S97" si="19">+(P66-G66)^2</f>
        <v>1.8162669183735622E-5</v>
      </c>
      <c r="V66" s="270"/>
    </row>
    <row r="67" spans="1:22" s="22" customFormat="1" ht="12.95" customHeight="1" x14ac:dyDescent="0.2">
      <c r="A67" s="134" t="s">
        <v>58</v>
      </c>
      <c r="B67" s="318" t="s">
        <v>37</v>
      </c>
      <c r="C67" s="133">
        <v>51958.066200000001</v>
      </c>
      <c r="D67" s="339"/>
      <c r="E67" s="134">
        <f t="shared" si="14"/>
        <v>40449.668905774372</v>
      </c>
      <c r="F67" s="22">
        <f t="shared" si="15"/>
        <v>40449.5</v>
      </c>
      <c r="G67" s="22">
        <f t="shared" si="16"/>
        <v>6.0880600001837593E-2</v>
      </c>
      <c r="K67" s="22">
        <f>+G67</f>
        <v>6.0880600001837593E-2</v>
      </c>
      <c r="P67" s="22">
        <f t="shared" si="18"/>
        <v>6.428097125947918E-2</v>
      </c>
      <c r="Q67" s="335">
        <f t="shared" si="17"/>
        <v>36939.566200000001</v>
      </c>
      <c r="R67" s="335"/>
      <c r="S67" s="22">
        <f t="shared" si="19"/>
        <v>1.1562524689795034E-5</v>
      </c>
      <c r="V67" s="270"/>
    </row>
    <row r="68" spans="1:22" s="22" customFormat="1" ht="12.95" customHeight="1" x14ac:dyDescent="0.2">
      <c r="A68" s="134" t="s">
        <v>58</v>
      </c>
      <c r="B68" s="318" t="s">
        <v>36</v>
      </c>
      <c r="C68" s="133">
        <v>51958.246500000001</v>
      </c>
      <c r="D68" s="339"/>
      <c r="E68" s="134">
        <f t="shared" si="14"/>
        <v>40450.169126059955</v>
      </c>
      <c r="F68" s="22">
        <f t="shared" si="15"/>
        <v>40450</v>
      </c>
      <c r="G68" s="22">
        <f t="shared" si="16"/>
        <v>6.0960000002523884E-2</v>
      </c>
      <c r="K68" s="22">
        <f>+G68</f>
        <v>6.0960000002523884E-2</v>
      </c>
      <c r="P68" s="22">
        <f t="shared" si="18"/>
        <v>6.4288092593389745E-2</v>
      </c>
      <c r="Q68" s="335">
        <f t="shared" si="17"/>
        <v>36939.746500000001</v>
      </c>
      <c r="R68" s="335"/>
      <c r="S68" s="22">
        <f t="shared" si="19"/>
        <v>1.1076200293376239E-5</v>
      </c>
      <c r="V68" s="270"/>
    </row>
    <row r="69" spans="1:22" s="22" customFormat="1" ht="12.95" customHeight="1" x14ac:dyDescent="0.2">
      <c r="A69" s="134" t="s">
        <v>58</v>
      </c>
      <c r="B69" s="318" t="s">
        <v>37</v>
      </c>
      <c r="C69" s="133">
        <v>51959.147799999999</v>
      </c>
      <c r="D69" s="339"/>
      <c r="E69" s="134">
        <f t="shared" si="14"/>
        <v>40452.669672612341</v>
      </c>
      <c r="F69" s="22">
        <f t="shared" si="15"/>
        <v>40452.5</v>
      </c>
      <c r="G69" s="22">
        <f t="shared" si="16"/>
        <v>6.1156999996455852E-2</v>
      </c>
      <c r="K69" s="22">
        <f>+G69</f>
        <v>6.1156999996455852E-2</v>
      </c>
      <c r="P69" s="22">
        <f t="shared" si="18"/>
        <v>6.4323702986026299E-2</v>
      </c>
      <c r="Q69" s="335">
        <f t="shared" si="17"/>
        <v>36940.647799999999</v>
      </c>
      <c r="R69" s="335"/>
      <c r="S69" s="22">
        <f t="shared" si="19"/>
        <v>1.0028007824154405E-5</v>
      </c>
      <c r="V69" s="270"/>
    </row>
    <row r="70" spans="1:22" s="22" customFormat="1" ht="12.95" customHeight="1" x14ac:dyDescent="0.2">
      <c r="A70" s="308" t="s">
        <v>198</v>
      </c>
      <c r="B70" s="44"/>
      <c r="C70" s="43">
        <v>52314.1944</v>
      </c>
      <c r="D70" s="20" t="s">
        <v>152</v>
      </c>
      <c r="E70" s="134">
        <f t="shared" si="14"/>
        <v>41437.703015082625</v>
      </c>
      <c r="F70" s="22">
        <f t="shared" si="15"/>
        <v>41437.5</v>
      </c>
      <c r="G70" s="22">
        <f t="shared" si="16"/>
        <v>7.317499999771826E-2</v>
      </c>
      <c r="J70" s="22">
        <f>+G70</f>
        <v>7.317499999771826E-2</v>
      </c>
      <c r="P70" s="22">
        <f t="shared" si="18"/>
        <v>7.8837050632269645E-2</v>
      </c>
      <c r="Q70" s="335">
        <f t="shared" si="17"/>
        <v>37295.6944</v>
      </c>
      <c r="R70" s="335"/>
      <c r="S70" s="22">
        <f t="shared" si="19"/>
        <v>3.2058817388223747E-5</v>
      </c>
      <c r="V70" s="270"/>
    </row>
    <row r="71" spans="1:22" s="22" customFormat="1" ht="12.95" customHeight="1" x14ac:dyDescent="0.2">
      <c r="A71" s="308" t="s">
        <v>198</v>
      </c>
      <c r="B71" s="44"/>
      <c r="C71" s="43">
        <v>52314.200100000002</v>
      </c>
      <c r="D71" s="20" t="s">
        <v>152</v>
      </c>
      <c r="E71" s="134">
        <f t="shared" si="14"/>
        <v>41437.718829035082</v>
      </c>
      <c r="F71" s="22">
        <f t="shared" si="15"/>
        <v>41437.5</v>
      </c>
      <c r="G71" s="22">
        <f t="shared" si="16"/>
        <v>7.88749999992433E-2</v>
      </c>
      <c r="J71" s="22">
        <f>+G71</f>
        <v>7.88749999992433E-2</v>
      </c>
      <c r="P71" s="22">
        <f t="shared" si="18"/>
        <v>7.8837050632269645E-2</v>
      </c>
      <c r="Q71" s="335">
        <f t="shared" si="17"/>
        <v>37295.700100000002</v>
      </c>
      <c r="R71" s="335"/>
      <c r="S71" s="22">
        <f t="shared" si="19"/>
        <v>1.440154453701156E-9</v>
      </c>
      <c r="V71" s="270"/>
    </row>
    <row r="72" spans="1:22" s="22" customFormat="1" ht="12.95" customHeight="1" x14ac:dyDescent="0.2">
      <c r="A72" s="133" t="s">
        <v>59</v>
      </c>
      <c r="B72" s="309" t="s">
        <v>37</v>
      </c>
      <c r="C72" s="338">
        <v>52314.200100000002</v>
      </c>
      <c r="D72" s="338"/>
      <c r="E72" s="134">
        <f t="shared" si="14"/>
        <v>41437.718829035082</v>
      </c>
      <c r="F72" s="22">
        <f t="shared" si="15"/>
        <v>41437.5</v>
      </c>
      <c r="G72" s="22">
        <f t="shared" si="16"/>
        <v>7.88749999992433E-2</v>
      </c>
      <c r="K72" s="22">
        <f>+G72</f>
        <v>7.88749999992433E-2</v>
      </c>
      <c r="P72" s="22">
        <f t="shared" si="18"/>
        <v>7.8837050632269645E-2</v>
      </c>
      <c r="Q72" s="335">
        <f t="shared" si="17"/>
        <v>37295.700100000002</v>
      </c>
      <c r="R72" s="335"/>
      <c r="S72" s="22">
        <f t="shared" si="19"/>
        <v>1.440154453701156E-9</v>
      </c>
      <c r="V72" s="270"/>
    </row>
    <row r="73" spans="1:22" s="22" customFormat="1" ht="12.95" customHeight="1" x14ac:dyDescent="0.2">
      <c r="A73" s="308" t="s">
        <v>198</v>
      </c>
      <c r="B73" s="44"/>
      <c r="C73" s="43">
        <v>52315.094299999997</v>
      </c>
      <c r="D73" s="20" t="s">
        <v>152</v>
      </c>
      <c r="E73" s="134">
        <f t="shared" si="14"/>
        <v>41440.199677506338</v>
      </c>
      <c r="F73" s="22">
        <f t="shared" si="15"/>
        <v>41440</v>
      </c>
      <c r="G73" s="22">
        <f t="shared" si="16"/>
        <v>7.1971999997913372E-2</v>
      </c>
      <c r="J73" s="22">
        <f>+G73</f>
        <v>7.1971999997913372E-2</v>
      </c>
      <c r="P73" s="22">
        <f t="shared" si="18"/>
        <v>7.887511205509623E-2</v>
      </c>
      <c r="Q73" s="335">
        <f t="shared" si="17"/>
        <v>37296.594299999997</v>
      </c>
      <c r="R73" s="335"/>
      <c r="S73" s="22">
        <f t="shared" si="19"/>
        <v>4.765295607402336E-5</v>
      </c>
    </row>
    <row r="74" spans="1:22" s="22" customFormat="1" ht="12.95" customHeight="1" x14ac:dyDescent="0.2">
      <c r="A74" s="133" t="s">
        <v>59</v>
      </c>
      <c r="B74" s="309" t="s">
        <v>36</v>
      </c>
      <c r="C74" s="338">
        <v>52315.1</v>
      </c>
      <c r="D74" s="338"/>
      <c r="E74" s="134">
        <f t="shared" si="14"/>
        <v>41440.215491458795</v>
      </c>
      <c r="F74" s="22">
        <f t="shared" si="15"/>
        <v>41440</v>
      </c>
      <c r="G74" s="22">
        <f t="shared" si="16"/>
        <v>7.7671999999438412E-2</v>
      </c>
      <c r="K74" s="22">
        <f>+G74</f>
        <v>7.7671999999438412E-2</v>
      </c>
      <c r="P74" s="22">
        <f t="shared" si="18"/>
        <v>7.887511205509623E-2</v>
      </c>
      <c r="Q74" s="335">
        <f t="shared" si="17"/>
        <v>37296.6</v>
      </c>
      <c r="R74" s="335"/>
      <c r="S74" s="22">
        <f t="shared" si="19"/>
        <v>1.4474786184691803E-6</v>
      </c>
      <c r="V74" s="270"/>
    </row>
    <row r="75" spans="1:22" s="22" customFormat="1" ht="12.95" customHeight="1" x14ac:dyDescent="0.2">
      <c r="A75" s="308" t="s">
        <v>198</v>
      </c>
      <c r="B75" s="44"/>
      <c r="C75" s="43">
        <v>52315.277099999999</v>
      </c>
      <c r="D75" s="20" t="s">
        <v>152</v>
      </c>
      <c r="E75" s="134">
        <f t="shared" si="14"/>
        <v>41440.706833735981</v>
      </c>
      <c r="F75" s="22">
        <f t="shared" si="15"/>
        <v>41440.5</v>
      </c>
      <c r="G75" s="22">
        <f t="shared" si="16"/>
        <v>7.455140000092797E-2</v>
      </c>
      <c r="J75" s="22">
        <f>+G75</f>
        <v>7.455140000092797E-2</v>
      </c>
      <c r="P75" s="22">
        <f t="shared" si="18"/>
        <v>7.8882725084278293E-2</v>
      </c>
      <c r="Q75" s="335">
        <f t="shared" si="17"/>
        <v>37296.777099999999</v>
      </c>
      <c r="R75" s="335"/>
      <c r="S75" s="22">
        <f t="shared" si="19"/>
        <v>1.8760376977659687E-5</v>
      </c>
      <c r="V75" s="270"/>
    </row>
    <row r="76" spans="1:22" s="22" customFormat="1" ht="12.95" customHeight="1" x14ac:dyDescent="0.2">
      <c r="A76" s="133" t="s">
        <v>59</v>
      </c>
      <c r="B76" s="309" t="s">
        <v>37</v>
      </c>
      <c r="C76" s="338">
        <v>52315.277099999999</v>
      </c>
      <c r="D76" s="338"/>
      <c r="E76" s="134">
        <f t="shared" si="14"/>
        <v>41440.706833735981</v>
      </c>
      <c r="F76" s="22">
        <f t="shared" si="15"/>
        <v>41440.5</v>
      </c>
      <c r="G76" s="22">
        <f t="shared" si="16"/>
        <v>7.455140000092797E-2</v>
      </c>
      <c r="K76" s="22">
        <f t="shared" ref="K76:K88" si="20">+G76</f>
        <v>7.455140000092797E-2</v>
      </c>
      <c r="P76" s="22">
        <f t="shared" si="18"/>
        <v>7.8882725084278293E-2</v>
      </c>
      <c r="Q76" s="335">
        <f t="shared" si="17"/>
        <v>37296.777099999999</v>
      </c>
      <c r="R76" s="335"/>
      <c r="S76" s="22">
        <f t="shared" si="19"/>
        <v>1.8760376977659687E-5</v>
      </c>
    </row>
    <row r="77" spans="1:22" s="22" customFormat="1" ht="12.95" customHeight="1" x14ac:dyDescent="0.2">
      <c r="A77" s="134" t="s">
        <v>58</v>
      </c>
      <c r="B77" s="318" t="s">
        <v>36</v>
      </c>
      <c r="C77" s="133">
        <v>52995.284200000002</v>
      </c>
      <c r="D77" s="339"/>
      <c r="E77" s="134">
        <f t="shared" si="14"/>
        <v>43327.303316047117</v>
      </c>
      <c r="F77" s="340">
        <f t="shared" ref="F77:F124" si="21">ROUND(2*E77,0)/2-0.5</f>
        <v>43327</v>
      </c>
      <c r="G77" s="22">
        <f t="shared" si="16"/>
        <v>0.10932760000287089</v>
      </c>
      <c r="K77" s="22">
        <f t="shared" si="20"/>
        <v>0.10932760000287089</v>
      </c>
      <c r="P77" s="22">
        <f t="shared" si="18"/>
        <v>0.10937382135710272</v>
      </c>
      <c r="Q77" s="335">
        <f t="shared" si="17"/>
        <v>37976.784200000002</v>
      </c>
      <c r="R77" s="335"/>
      <c r="S77" s="22">
        <f t="shared" si="19"/>
        <v>2.1364135870237079E-9</v>
      </c>
      <c r="V77" s="270"/>
    </row>
    <row r="78" spans="1:22" s="22" customFormat="1" ht="12.95" customHeight="1" x14ac:dyDescent="0.2">
      <c r="A78" s="134" t="s">
        <v>58</v>
      </c>
      <c r="B78" s="318" t="s">
        <v>36</v>
      </c>
      <c r="C78" s="133">
        <v>52996.364000000001</v>
      </c>
      <c r="D78" s="339"/>
      <c r="E78" s="134">
        <f t="shared" si="14"/>
        <v>43330.299089005362</v>
      </c>
      <c r="F78" s="340">
        <f t="shared" si="21"/>
        <v>43330</v>
      </c>
      <c r="G78" s="22">
        <f t="shared" si="16"/>
        <v>0.10780399999930523</v>
      </c>
      <c r="K78" s="22">
        <f t="shared" si="20"/>
        <v>0.10780399999930523</v>
      </c>
      <c r="P78" s="22">
        <f t="shared" si="18"/>
        <v>0.10942512362263301</v>
      </c>
      <c r="Q78" s="335">
        <f t="shared" si="17"/>
        <v>37977.864000000001</v>
      </c>
      <c r="R78" s="335"/>
      <c r="S78" s="22">
        <f t="shared" si="19"/>
        <v>2.6280418021113911E-6</v>
      </c>
    </row>
    <row r="79" spans="1:22" s="22" customFormat="1" ht="12.95" customHeight="1" x14ac:dyDescent="0.2">
      <c r="A79" s="134" t="s">
        <v>58</v>
      </c>
      <c r="B79" s="318" t="s">
        <v>37</v>
      </c>
      <c r="C79" s="133">
        <v>52997.264199999998</v>
      </c>
      <c r="D79" s="339"/>
      <c r="E79" s="134">
        <f t="shared" si="14"/>
        <v>43332.796583742362</v>
      </c>
      <c r="F79" s="340">
        <f t="shared" si="21"/>
        <v>43332.5</v>
      </c>
      <c r="G79" s="22">
        <f t="shared" si="16"/>
        <v>0.10690099999919767</v>
      </c>
      <c r="K79" s="22">
        <f t="shared" si="20"/>
        <v>0.10690099999919767</v>
      </c>
      <c r="P79" s="22">
        <f t="shared" si="18"/>
        <v>0.10946788233622839</v>
      </c>
      <c r="Q79" s="335">
        <f t="shared" si="17"/>
        <v>37978.764199999998</v>
      </c>
      <c r="R79" s="335"/>
      <c r="S79" s="22">
        <f t="shared" si="19"/>
        <v>6.5888849321603379E-6</v>
      </c>
      <c r="V79" s="270"/>
    </row>
    <row r="80" spans="1:22" s="22" customFormat="1" ht="12.95" customHeight="1" x14ac:dyDescent="0.2">
      <c r="A80" s="134" t="s">
        <v>58</v>
      </c>
      <c r="B80" s="318" t="s">
        <v>37</v>
      </c>
      <c r="C80" s="133">
        <v>53001.228999999999</v>
      </c>
      <c r="D80" s="314"/>
      <c r="E80" s="134">
        <f t="shared" si="14"/>
        <v>43343.796436145472</v>
      </c>
      <c r="F80" s="340">
        <f t="shared" si="21"/>
        <v>43343.5</v>
      </c>
      <c r="G80" s="22">
        <f t="shared" si="16"/>
        <v>0.10684780000156024</v>
      </c>
      <c r="K80" s="22">
        <f t="shared" si="20"/>
        <v>0.10684780000156024</v>
      </c>
      <c r="P80" s="22">
        <f t="shared" si="18"/>
        <v>0.10965609439310875</v>
      </c>
      <c r="Q80" s="335">
        <f t="shared" si="17"/>
        <v>37982.728999999999</v>
      </c>
      <c r="R80" s="335"/>
      <c r="S80" s="22">
        <f t="shared" si="19"/>
        <v>7.8865173896027868E-6</v>
      </c>
    </row>
    <row r="81" spans="1:22" s="22" customFormat="1" ht="12.95" customHeight="1" x14ac:dyDescent="0.2">
      <c r="A81" s="134" t="s">
        <v>58</v>
      </c>
      <c r="B81" s="318" t="s">
        <v>37</v>
      </c>
      <c r="C81" s="133">
        <v>53004.113499999999</v>
      </c>
      <c r="D81" s="314"/>
      <c r="E81" s="134">
        <f t="shared" si="14"/>
        <v>43351.799128401522</v>
      </c>
      <c r="F81" s="340">
        <f t="shared" si="21"/>
        <v>43351.5</v>
      </c>
      <c r="G81" s="22">
        <f t="shared" si="16"/>
        <v>0.10781819999829168</v>
      </c>
      <c r="K81" s="22">
        <f t="shared" si="20"/>
        <v>0.10781819999829168</v>
      </c>
      <c r="P81" s="22">
        <f t="shared" si="18"/>
        <v>0.10979305134352058</v>
      </c>
      <c r="Q81" s="335">
        <f t="shared" si="17"/>
        <v>37985.613499999999</v>
      </c>
      <c r="R81" s="335"/>
      <c r="S81" s="22">
        <f t="shared" si="19"/>
        <v>3.9000378357523991E-6</v>
      </c>
      <c r="V81" s="270"/>
    </row>
    <row r="82" spans="1:22" s="22" customFormat="1" ht="12.95" customHeight="1" x14ac:dyDescent="0.2">
      <c r="A82" s="134" t="s">
        <v>58</v>
      </c>
      <c r="B82" s="318" t="s">
        <v>36</v>
      </c>
      <c r="C82" s="133">
        <v>53004.295100000003</v>
      </c>
      <c r="D82" s="314"/>
      <c r="E82" s="134">
        <f t="shared" si="14"/>
        <v>43352.302955378029</v>
      </c>
      <c r="F82" s="340">
        <f t="shared" si="21"/>
        <v>43352</v>
      </c>
      <c r="G82" s="22">
        <f t="shared" si="16"/>
        <v>0.10919760000251699</v>
      </c>
      <c r="K82" s="22">
        <f t="shared" si="20"/>
        <v>0.10919760000251699</v>
      </c>
      <c r="P82" s="22">
        <f t="shared" si="18"/>
        <v>0.10980161326266891</v>
      </c>
      <c r="Q82" s="335">
        <f t="shared" si="17"/>
        <v>37985.795100000003</v>
      </c>
      <c r="R82" s="335"/>
      <c r="S82" s="22">
        <f t="shared" si="19"/>
        <v>3.6483201843934416E-7</v>
      </c>
      <c r="V82" s="270"/>
    </row>
    <row r="83" spans="1:22" s="22" customFormat="1" ht="12.95" customHeight="1" x14ac:dyDescent="0.2">
      <c r="A83" s="134" t="s">
        <v>58</v>
      </c>
      <c r="B83" s="318" t="s">
        <v>37</v>
      </c>
      <c r="C83" s="133">
        <v>53005.194799999997</v>
      </c>
      <c r="D83" s="314"/>
      <c r="E83" s="134">
        <f t="shared" si="14"/>
        <v>43354.799062926206</v>
      </c>
      <c r="F83" s="340">
        <f t="shared" si="21"/>
        <v>43354.5</v>
      </c>
      <c r="G83" s="22">
        <f t="shared" si="16"/>
        <v>0.10779460000048857</v>
      </c>
      <c r="K83" s="22">
        <f t="shared" si="20"/>
        <v>0.10779460000048857</v>
      </c>
      <c r="P83" s="22">
        <f t="shared" si="18"/>
        <v>0.10984442658149374</v>
      </c>
      <c r="Q83" s="335">
        <f t="shared" si="17"/>
        <v>37986.694799999997</v>
      </c>
      <c r="R83" s="335"/>
      <c r="S83" s="22">
        <f t="shared" si="19"/>
        <v>4.2017890121953255E-6</v>
      </c>
      <c r="V83" s="270"/>
    </row>
    <row r="84" spans="1:22" s="22" customFormat="1" ht="12.95" customHeight="1" x14ac:dyDescent="0.2">
      <c r="A84" s="134" t="s">
        <v>58</v>
      </c>
      <c r="B84" s="318" t="s">
        <v>36</v>
      </c>
      <c r="C84" s="133">
        <v>53005.3747</v>
      </c>
      <c r="D84" s="314"/>
      <c r="E84" s="134">
        <f t="shared" si="14"/>
        <v>43355.298173460746</v>
      </c>
      <c r="F84" s="340">
        <f t="shared" si="21"/>
        <v>43355</v>
      </c>
      <c r="G84" s="22">
        <f t="shared" si="16"/>
        <v>0.10747400000400376</v>
      </c>
      <c r="K84" s="22">
        <f t="shared" si="20"/>
        <v>0.10747400000400376</v>
      </c>
      <c r="P84" s="22">
        <f t="shared" si="18"/>
        <v>0.10985298998987558</v>
      </c>
      <c r="Q84" s="335">
        <f t="shared" si="17"/>
        <v>37986.8747</v>
      </c>
      <c r="R84" s="335"/>
      <c r="S84" s="22">
        <f t="shared" si="19"/>
        <v>5.6595933528784337E-6</v>
      </c>
    </row>
    <row r="85" spans="1:22" s="22" customFormat="1" ht="12.95" customHeight="1" x14ac:dyDescent="0.2">
      <c r="A85" s="134" t="s">
        <v>58</v>
      </c>
      <c r="B85" s="318" t="s">
        <v>37</v>
      </c>
      <c r="C85" s="133">
        <v>53006.275800000003</v>
      </c>
      <c r="D85" s="314"/>
      <c r="E85" s="134">
        <f t="shared" ref="E85:E116" si="22">+(C85-C$7)/C$8</f>
        <v>43357.798165137625</v>
      </c>
      <c r="F85" s="340">
        <f t="shared" si="21"/>
        <v>43357.5</v>
      </c>
      <c r="G85" s="22">
        <f t="shared" ref="G85:G116" si="23">C85-($C$7+$C$8*$F85)</f>
        <v>0.10747100000298815</v>
      </c>
      <c r="K85" s="22">
        <f t="shared" si="20"/>
        <v>0.10747100000298815</v>
      </c>
      <c r="P85" s="22">
        <f t="shared" si="18"/>
        <v>0.10989581075486843</v>
      </c>
      <c r="Q85" s="335">
        <f t="shared" ref="Q85:Q116" si="24">+C85-15018.5</f>
        <v>37987.775800000003</v>
      </c>
      <c r="R85" s="335"/>
      <c r="S85" s="22">
        <f t="shared" si="19"/>
        <v>5.8797071824342075E-6</v>
      </c>
      <c r="V85" s="270"/>
    </row>
    <row r="86" spans="1:22" s="22" customFormat="1" ht="12.95" customHeight="1" x14ac:dyDescent="0.2">
      <c r="A86" s="134" t="s">
        <v>58</v>
      </c>
      <c r="B86" s="318" t="s">
        <v>36</v>
      </c>
      <c r="C86" s="133">
        <v>53007.181799999998</v>
      </c>
      <c r="D86" s="133"/>
      <c r="E86" s="134">
        <f t="shared" si="22"/>
        <v>43360.311751264831</v>
      </c>
      <c r="F86" s="340">
        <f t="shared" si="21"/>
        <v>43360</v>
      </c>
      <c r="G86" s="22">
        <f t="shared" si="23"/>
        <v>0.11236799999460345</v>
      </c>
      <c r="K86" s="22">
        <f t="shared" si="20"/>
        <v>0.11236799999460345</v>
      </c>
      <c r="P86" s="22">
        <f t="shared" si="18"/>
        <v>0.1099386377250009</v>
      </c>
      <c r="Q86" s="335">
        <f t="shared" si="24"/>
        <v>37988.681799999998</v>
      </c>
      <c r="R86" s="335"/>
      <c r="S86" s="22">
        <f t="shared" si="19"/>
        <v>5.9018010369684669E-6</v>
      </c>
    </row>
    <row r="87" spans="1:22" s="22" customFormat="1" ht="12.95" customHeight="1" x14ac:dyDescent="0.2">
      <c r="A87" s="134" t="s">
        <v>58</v>
      </c>
      <c r="B87" s="318" t="s">
        <v>36</v>
      </c>
      <c r="C87" s="133">
        <v>53008.260900000001</v>
      </c>
      <c r="D87" s="133"/>
      <c r="E87" s="134">
        <f t="shared" si="22"/>
        <v>43363.305582158755</v>
      </c>
      <c r="F87" s="340">
        <f t="shared" si="21"/>
        <v>43363</v>
      </c>
      <c r="G87" s="22">
        <f t="shared" si="23"/>
        <v>0.11014440000144532</v>
      </c>
      <c r="K87" s="22">
        <f t="shared" si="20"/>
        <v>0.11014440000144532</v>
      </c>
      <c r="P87" s="22">
        <f t="shared" si="18"/>
        <v>0.10999003827994414</v>
      </c>
      <c r="Q87" s="335">
        <f t="shared" si="24"/>
        <v>37989.760900000001</v>
      </c>
      <c r="R87" s="335"/>
      <c r="S87" s="22">
        <f t="shared" si="19"/>
        <v>2.3827541064809054E-8</v>
      </c>
      <c r="V87" s="270"/>
    </row>
    <row r="88" spans="1:22" s="22" customFormat="1" ht="12.95" customHeight="1" x14ac:dyDescent="0.2">
      <c r="A88" s="134" t="s">
        <v>58</v>
      </c>
      <c r="B88" s="318" t="s">
        <v>36</v>
      </c>
      <c r="C88" s="133">
        <v>53009.343500000003</v>
      </c>
      <c r="D88" s="133"/>
      <c r="E88" s="134">
        <f t="shared" si="22"/>
        <v>43366.309123374362</v>
      </c>
      <c r="F88" s="340">
        <f t="shared" si="21"/>
        <v>43366</v>
      </c>
      <c r="G88" s="22">
        <f t="shared" si="23"/>
        <v>0.11142079999990528</v>
      </c>
      <c r="K88" s="22">
        <f t="shared" si="20"/>
        <v>0.11142079999990528</v>
      </c>
      <c r="P88" s="22">
        <f t="shared" si="18"/>
        <v>0.11004144777028879</v>
      </c>
      <c r="Q88" s="335">
        <f t="shared" si="24"/>
        <v>37990.843500000003</v>
      </c>
      <c r="R88" s="335"/>
      <c r="S88" s="22">
        <f t="shared" si="19"/>
        <v>1.9026125733479899E-6</v>
      </c>
    </row>
    <row r="89" spans="1:22" s="22" customFormat="1" ht="12.95" customHeight="1" x14ac:dyDescent="0.2">
      <c r="A89" s="133" t="s">
        <v>39</v>
      </c>
      <c r="B89" s="318" t="s">
        <v>37</v>
      </c>
      <c r="C89" s="314">
        <v>53047.370199999998</v>
      </c>
      <c r="D89" s="133">
        <v>5.0000000000000001E-3</v>
      </c>
      <c r="E89" s="134">
        <f t="shared" si="22"/>
        <v>43471.809548963873</v>
      </c>
      <c r="F89" s="340">
        <f t="shared" si="21"/>
        <v>43471.5</v>
      </c>
      <c r="G89" s="22">
        <f t="shared" si="23"/>
        <v>0.11157419999653939</v>
      </c>
      <c r="K89" s="22">
        <f>G89</f>
        <v>0.11157419999653939</v>
      </c>
      <c r="O89" s="22">
        <f ca="1">+C$11+C$12*$F89</f>
        <v>0.19010218639556886</v>
      </c>
      <c r="P89" s="22">
        <f t="shared" si="18"/>
        <v>0.11185503047538825</v>
      </c>
      <c r="Q89" s="335">
        <f t="shared" si="24"/>
        <v>38028.870199999998</v>
      </c>
      <c r="R89" s="335"/>
      <c r="S89" s="22">
        <f t="shared" si="19"/>
        <v>7.8865757850479529E-8</v>
      </c>
    </row>
    <row r="90" spans="1:22" s="22" customFormat="1" ht="12.95" customHeight="1" x14ac:dyDescent="0.2">
      <c r="A90" s="308" t="s">
        <v>198</v>
      </c>
      <c r="B90" s="302"/>
      <c r="C90" s="307">
        <v>53083.053999999996</v>
      </c>
      <c r="D90" s="20" t="s">
        <v>152</v>
      </c>
      <c r="E90" s="134">
        <f t="shared" si="22"/>
        <v>43570.809885218434</v>
      </c>
      <c r="F90" s="340">
        <f t="shared" si="21"/>
        <v>43570.5</v>
      </c>
      <c r="G90" s="22">
        <f t="shared" si="23"/>
        <v>0.11169539999536937</v>
      </c>
      <c r="J90" s="22">
        <f>+G90</f>
        <v>0.11169539999536937</v>
      </c>
      <c r="P90" s="22">
        <f t="shared" si="18"/>
        <v>0.1135669259499229</v>
      </c>
      <c r="Q90" s="335">
        <f t="shared" si="24"/>
        <v>38064.553999999996</v>
      </c>
      <c r="R90" s="335"/>
      <c r="S90" s="22">
        <f t="shared" si="19"/>
        <v>3.5026093985675105E-6</v>
      </c>
      <c r="V90" s="270"/>
    </row>
    <row r="91" spans="1:22" s="22" customFormat="1" ht="12.95" customHeight="1" x14ac:dyDescent="0.2">
      <c r="A91" s="133" t="s">
        <v>59</v>
      </c>
      <c r="B91" s="309" t="s">
        <v>37</v>
      </c>
      <c r="C91" s="338">
        <v>53083.053999999996</v>
      </c>
      <c r="D91" s="338"/>
      <c r="E91" s="134">
        <f t="shared" si="22"/>
        <v>43570.809885218434</v>
      </c>
      <c r="F91" s="340">
        <f t="shared" si="21"/>
        <v>43570.5</v>
      </c>
      <c r="G91" s="22">
        <f t="shared" si="23"/>
        <v>0.11169539999536937</v>
      </c>
      <c r="K91" s="22">
        <f>+G91</f>
        <v>0.11169539999536937</v>
      </c>
      <c r="P91" s="22">
        <f t="shared" si="18"/>
        <v>0.1135669259499229</v>
      </c>
      <c r="Q91" s="335">
        <f t="shared" si="24"/>
        <v>38064.553999999996</v>
      </c>
      <c r="R91" s="335"/>
      <c r="S91" s="22">
        <f t="shared" si="19"/>
        <v>3.5026093985675105E-6</v>
      </c>
    </row>
    <row r="92" spans="1:22" s="22" customFormat="1" ht="12.95" customHeight="1" x14ac:dyDescent="0.2">
      <c r="A92" s="308" t="s">
        <v>198</v>
      </c>
      <c r="B92" s="302"/>
      <c r="C92" s="307">
        <v>53084.1348</v>
      </c>
      <c r="D92" s="20" t="s">
        <v>152</v>
      </c>
      <c r="E92" s="134">
        <f t="shared" si="22"/>
        <v>43573.808432554324</v>
      </c>
      <c r="F92" s="340">
        <f t="shared" si="21"/>
        <v>43573.5</v>
      </c>
      <c r="G92" s="22">
        <f t="shared" si="23"/>
        <v>0.11117180000292137</v>
      </c>
      <c r="J92" s="22">
        <f>+G92</f>
        <v>0.11117180000292137</v>
      </c>
      <c r="P92" s="22">
        <f t="shared" si="18"/>
        <v>0.11361895347218365</v>
      </c>
      <c r="Q92" s="335">
        <f t="shared" si="24"/>
        <v>38065.6348</v>
      </c>
      <c r="R92" s="335"/>
      <c r="S92" s="22">
        <f t="shared" si="19"/>
        <v>5.9885601021223904E-6</v>
      </c>
      <c r="V92" s="270"/>
    </row>
    <row r="93" spans="1:22" s="22" customFormat="1" ht="12.95" customHeight="1" x14ac:dyDescent="0.2">
      <c r="A93" s="133" t="s">
        <v>59</v>
      </c>
      <c r="B93" s="309" t="s">
        <v>37</v>
      </c>
      <c r="C93" s="338">
        <v>53084.1348</v>
      </c>
      <c r="D93" s="338"/>
      <c r="E93" s="134">
        <f t="shared" si="22"/>
        <v>43573.808432554324</v>
      </c>
      <c r="F93" s="340">
        <f t="shared" si="21"/>
        <v>43573.5</v>
      </c>
      <c r="G93" s="22">
        <f t="shared" si="23"/>
        <v>0.11117180000292137</v>
      </c>
      <c r="K93" s="22">
        <f>+G93</f>
        <v>0.11117180000292137</v>
      </c>
      <c r="P93" s="22">
        <f t="shared" si="18"/>
        <v>0.11361895347218365</v>
      </c>
      <c r="Q93" s="335">
        <f t="shared" si="24"/>
        <v>38065.6348</v>
      </c>
      <c r="R93" s="335"/>
      <c r="S93" s="22">
        <f t="shared" si="19"/>
        <v>5.9885601021223904E-6</v>
      </c>
    </row>
    <row r="94" spans="1:22" s="22" customFormat="1" ht="12.95" customHeight="1" x14ac:dyDescent="0.2">
      <c r="A94" s="123" t="s">
        <v>272</v>
      </c>
      <c r="B94" s="123" t="s">
        <v>36</v>
      </c>
      <c r="C94" s="122">
        <v>53380.254099999998</v>
      </c>
      <c r="D94" s="122" t="s">
        <v>205</v>
      </c>
      <c r="E94" s="134">
        <f t="shared" si="22"/>
        <v>44395.355192469666</v>
      </c>
      <c r="F94" s="340">
        <f t="shared" si="21"/>
        <v>44395</v>
      </c>
      <c r="G94" s="22">
        <f t="shared" si="23"/>
        <v>0.12802599999849917</v>
      </c>
      <c r="K94" s="22">
        <f>+G94</f>
        <v>0.12802599999849917</v>
      </c>
      <c r="P94" s="22">
        <f t="shared" si="18"/>
        <v>0.12820205588759348</v>
      </c>
      <c r="Q94" s="335">
        <f t="shared" si="24"/>
        <v>38361.754099999998</v>
      </c>
      <c r="S94" s="22">
        <f t="shared" si="19"/>
        <v>3.0995676084786738E-8</v>
      </c>
    </row>
    <row r="95" spans="1:22" s="22" customFormat="1" ht="12.95" customHeight="1" x14ac:dyDescent="0.2">
      <c r="A95" s="308" t="s">
        <v>198</v>
      </c>
      <c r="B95" s="302"/>
      <c r="C95" s="307">
        <v>53426.392599999999</v>
      </c>
      <c r="D95" s="20" t="s">
        <v>152</v>
      </c>
      <c r="E95" s="134">
        <f t="shared" si="22"/>
        <v>44523.360814468484</v>
      </c>
      <c r="F95" s="340">
        <f t="shared" si="21"/>
        <v>44523</v>
      </c>
      <c r="G95" s="22">
        <f t="shared" si="23"/>
        <v>0.13005239999620244</v>
      </c>
      <c r="J95" s="22">
        <f>+G95</f>
        <v>0.13005239999620244</v>
      </c>
      <c r="P95" s="22">
        <f t="shared" si="18"/>
        <v>0.13053461791633125</v>
      </c>
      <c r="Q95" s="335">
        <f t="shared" si="24"/>
        <v>38407.892599999999</v>
      </c>
      <c r="R95" s="335"/>
      <c r="S95" s="22">
        <f t="shared" si="19"/>
        <v>2.3253412249335874E-7</v>
      </c>
      <c r="V95" s="22" t="s">
        <v>152</v>
      </c>
    </row>
    <row r="96" spans="1:22" s="22" customFormat="1" ht="12.95" customHeight="1" x14ac:dyDescent="0.2">
      <c r="A96" s="308" t="s">
        <v>198</v>
      </c>
      <c r="B96" s="302"/>
      <c r="C96" s="307">
        <v>53426.393100000001</v>
      </c>
      <c r="D96" s="20" t="s">
        <v>152</v>
      </c>
      <c r="E96" s="134">
        <f t="shared" si="22"/>
        <v>44523.362201657306</v>
      </c>
      <c r="F96" s="340">
        <f t="shared" si="21"/>
        <v>44523</v>
      </c>
      <c r="G96" s="22">
        <f t="shared" si="23"/>
        <v>0.13055239999812329</v>
      </c>
      <c r="J96" s="22">
        <f>+G96</f>
        <v>0.13055239999812329</v>
      </c>
      <c r="P96" s="22">
        <f t="shared" si="18"/>
        <v>0.13053461791633125</v>
      </c>
      <c r="Q96" s="335">
        <f t="shared" si="24"/>
        <v>38407.893100000001</v>
      </c>
      <c r="R96" s="335"/>
      <c r="S96" s="22">
        <f t="shared" si="19"/>
        <v>3.162024328587766E-10</v>
      </c>
    </row>
    <row r="97" spans="1:19" s="22" customFormat="1" ht="12.95" customHeight="1" x14ac:dyDescent="0.2">
      <c r="A97" s="134" t="s">
        <v>44</v>
      </c>
      <c r="B97" s="309" t="s">
        <v>37</v>
      </c>
      <c r="C97" s="338">
        <v>53437.746599999999</v>
      </c>
      <c r="D97" s="338">
        <v>1.1999999999999999E-3</v>
      </c>
      <c r="E97" s="134">
        <f t="shared" si="22"/>
        <v>44554.861098009875</v>
      </c>
      <c r="F97" s="340">
        <f t="shared" si="21"/>
        <v>44554.5</v>
      </c>
      <c r="G97" s="22">
        <f t="shared" si="23"/>
        <v>0.1301545999958762</v>
      </c>
      <c r="K97" s="22">
        <f>G97</f>
        <v>0.1301545999958762</v>
      </c>
      <c r="P97" s="22">
        <f t="shared" si="18"/>
        <v>0.13111114094695031</v>
      </c>
      <c r="Q97" s="335">
        <f t="shared" si="24"/>
        <v>38419.246599999999</v>
      </c>
      <c r="R97" s="335"/>
      <c r="S97" s="22">
        <f t="shared" si="19"/>
        <v>9.1497059108177073E-7</v>
      </c>
    </row>
    <row r="98" spans="1:19" s="22" customFormat="1" ht="12.95" customHeight="1" x14ac:dyDescent="0.2">
      <c r="A98" s="133" t="s">
        <v>59</v>
      </c>
      <c r="B98" s="309" t="s">
        <v>37</v>
      </c>
      <c r="C98" s="338">
        <v>53439.186699999998</v>
      </c>
      <c r="D98" s="338"/>
      <c r="E98" s="134">
        <f t="shared" si="22"/>
        <v>44558.856479226008</v>
      </c>
      <c r="F98" s="340">
        <f t="shared" si="21"/>
        <v>44558.5</v>
      </c>
      <c r="G98" s="22">
        <f t="shared" si="23"/>
        <v>0.1284897999939858</v>
      </c>
      <c r="K98" s="22">
        <f>+G98</f>
        <v>0.1284897999939858</v>
      </c>
      <c r="P98" s="22">
        <f t="shared" ref="P98:P130" si="25">+D$11+D$12*F98+D$13*F98^2</f>
        <v>0.13118442071106717</v>
      </c>
      <c r="Q98" s="335">
        <f t="shared" si="24"/>
        <v>38420.686699999998</v>
      </c>
      <c r="R98" s="335"/>
      <c r="S98" s="22">
        <f t="shared" ref="S98:S130" si="26">+(P98-G98)^2</f>
        <v>7.2609808089241446E-6</v>
      </c>
    </row>
    <row r="99" spans="1:19" s="22" customFormat="1" ht="12.95" customHeight="1" x14ac:dyDescent="0.2">
      <c r="A99" s="133" t="s">
        <v>60</v>
      </c>
      <c r="B99" s="318" t="s">
        <v>37</v>
      </c>
      <c r="C99" s="133">
        <v>53439.187400000003</v>
      </c>
      <c r="D99" s="133"/>
      <c r="E99" s="134">
        <f t="shared" si="22"/>
        <v>44558.858421290359</v>
      </c>
      <c r="F99" s="340">
        <f t="shared" si="21"/>
        <v>44558.5</v>
      </c>
      <c r="G99" s="22">
        <f t="shared" si="23"/>
        <v>0.12918979999813018</v>
      </c>
      <c r="K99" s="22">
        <f>+G99</f>
        <v>0.12918979999813018</v>
      </c>
      <c r="P99" s="22">
        <f t="shared" si="25"/>
        <v>0.13118442071106717</v>
      </c>
      <c r="Q99" s="335">
        <f t="shared" si="24"/>
        <v>38420.687400000003</v>
      </c>
      <c r="R99" s="335"/>
      <c r="S99" s="22">
        <f t="shared" si="26"/>
        <v>3.978511788477265E-6</v>
      </c>
    </row>
    <row r="100" spans="1:19" s="22" customFormat="1" ht="12.95" customHeight="1" x14ac:dyDescent="0.2">
      <c r="A100" s="308" t="s">
        <v>198</v>
      </c>
      <c r="B100" s="317"/>
      <c r="C100" s="303">
        <v>53439.187599999997</v>
      </c>
      <c r="D100" s="20" t="s">
        <v>152</v>
      </c>
      <c r="E100" s="134">
        <f t="shared" si="22"/>
        <v>44558.858976165866</v>
      </c>
      <c r="F100" s="340">
        <f t="shared" si="21"/>
        <v>44558.5</v>
      </c>
      <c r="G100" s="22">
        <f t="shared" si="23"/>
        <v>0.12938979999307776</v>
      </c>
      <c r="J100" s="22">
        <f>+G100</f>
        <v>0.12938979999307776</v>
      </c>
      <c r="P100" s="22">
        <f t="shared" si="25"/>
        <v>0.13118442071106717</v>
      </c>
      <c r="Q100" s="335">
        <f t="shared" si="24"/>
        <v>38420.687599999997</v>
      </c>
      <c r="R100" s="335"/>
      <c r="S100" s="22">
        <f t="shared" si="26"/>
        <v>3.2206635214368425E-6</v>
      </c>
    </row>
    <row r="101" spans="1:19" s="22" customFormat="1" ht="12.95" customHeight="1" x14ac:dyDescent="0.2">
      <c r="A101" s="133" t="s">
        <v>61</v>
      </c>
      <c r="B101" s="309" t="s">
        <v>37</v>
      </c>
      <c r="C101" s="338">
        <v>53439.188600000001</v>
      </c>
      <c r="D101" s="338"/>
      <c r="E101" s="134">
        <f t="shared" si="22"/>
        <v>44558.861750543503</v>
      </c>
      <c r="F101" s="340">
        <f t="shared" si="21"/>
        <v>44558.5</v>
      </c>
      <c r="G101" s="22">
        <f t="shared" si="23"/>
        <v>0.13038979999691946</v>
      </c>
      <c r="K101" s="22">
        <f>+G101</f>
        <v>0.13038979999691946</v>
      </c>
      <c r="P101" s="22">
        <f t="shared" si="25"/>
        <v>0.13118442071106717</v>
      </c>
      <c r="Q101" s="335">
        <f t="shared" si="24"/>
        <v>38420.688600000001</v>
      </c>
      <c r="R101" s="335"/>
      <c r="S101" s="22">
        <f t="shared" si="26"/>
        <v>6.3142207935261521E-7</v>
      </c>
    </row>
    <row r="102" spans="1:19" s="22" customFormat="1" ht="12.95" customHeight="1" x14ac:dyDescent="0.2">
      <c r="A102" s="311" t="s">
        <v>41</v>
      </c>
      <c r="B102" s="318"/>
      <c r="C102" s="314">
        <v>53442.792870341123</v>
      </c>
      <c r="D102" s="314">
        <v>2.0000000000000001E-4</v>
      </c>
      <c r="E102" s="134">
        <f t="shared" si="22"/>
        <v>44568.86135752828</v>
      </c>
      <c r="F102" s="340">
        <f t="shared" si="21"/>
        <v>44568.5</v>
      </c>
      <c r="G102" s="22">
        <f t="shared" si="23"/>
        <v>0.13024814111849992</v>
      </c>
      <c r="K102" s="22">
        <f>G102</f>
        <v>0.13024814111849992</v>
      </c>
      <c r="O102" s="22">
        <f ca="1">+C$11+C$12*$F102</f>
        <v>0.20322834946926005</v>
      </c>
      <c r="P102" s="22">
        <f t="shared" si="25"/>
        <v>0.13136768961892376</v>
      </c>
      <c r="Q102" s="335">
        <f t="shared" si="24"/>
        <v>38424.292870341123</v>
      </c>
      <c r="R102" s="335"/>
      <c r="S102" s="22">
        <f t="shared" si="26"/>
        <v>1.2533888448012672E-6</v>
      </c>
    </row>
    <row r="103" spans="1:19" s="22" customFormat="1" ht="12.95" customHeight="1" x14ac:dyDescent="0.2">
      <c r="A103" s="133" t="s">
        <v>62</v>
      </c>
      <c r="B103" s="318" t="s">
        <v>36</v>
      </c>
      <c r="C103" s="133">
        <v>53471.083100000003</v>
      </c>
      <c r="D103" s="133"/>
      <c r="E103" s="134">
        <f t="shared" si="22"/>
        <v>44647.349137667952</v>
      </c>
      <c r="F103" s="340">
        <f t="shared" si="21"/>
        <v>44647</v>
      </c>
      <c r="G103" s="22">
        <f t="shared" si="23"/>
        <v>0.12584360000619199</v>
      </c>
      <c r="K103" s="22">
        <f>+G103</f>
        <v>0.12584360000619199</v>
      </c>
      <c r="P103" s="22">
        <f t="shared" si="25"/>
        <v>0.13280979923815173</v>
      </c>
      <c r="Q103" s="335">
        <f t="shared" si="24"/>
        <v>38452.583100000003</v>
      </c>
      <c r="R103" s="335"/>
      <c r="S103" s="22">
        <f t="shared" si="26"/>
        <v>4.8527931739356409E-5</v>
      </c>
    </row>
    <row r="104" spans="1:19" s="22" customFormat="1" ht="12.95" customHeight="1" x14ac:dyDescent="0.2">
      <c r="A104" s="133" t="s">
        <v>63</v>
      </c>
      <c r="B104" s="318" t="s">
        <v>36</v>
      </c>
      <c r="C104" s="133">
        <v>53471.087899999999</v>
      </c>
      <c r="D104" s="133"/>
      <c r="E104" s="134">
        <f t="shared" si="22"/>
        <v>44647.362454680537</v>
      </c>
      <c r="F104" s="340">
        <f t="shared" si="21"/>
        <v>44647</v>
      </c>
      <c r="G104" s="22">
        <f t="shared" si="23"/>
        <v>0.13064360000134911</v>
      </c>
      <c r="K104" s="22">
        <f>+G104</f>
        <v>0.13064360000134911</v>
      </c>
      <c r="P104" s="22">
        <f t="shared" si="25"/>
        <v>0.13280979923815173</v>
      </c>
      <c r="Q104" s="335">
        <f t="shared" si="24"/>
        <v>38452.587899999999</v>
      </c>
      <c r="R104" s="335"/>
      <c r="S104" s="22">
        <f t="shared" si="26"/>
        <v>4.6924191335242219E-6</v>
      </c>
    </row>
    <row r="105" spans="1:19" s="22" customFormat="1" ht="12.95" customHeight="1" x14ac:dyDescent="0.2">
      <c r="A105" s="133" t="s">
        <v>64</v>
      </c>
      <c r="B105" s="318" t="s">
        <v>36</v>
      </c>
      <c r="C105" s="133">
        <v>53471.089599999999</v>
      </c>
      <c r="D105" s="133"/>
      <c r="E105" s="134">
        <f t="shared" si="22"/>
        <v>44647.367171122496</v>
      </c>
      <c r="F105" s="340">
        <f t="shared" si="21"/>
        <v>44647</v>
      </c>
      <c r="G105" s="22">
        <f t="shared" si="23"/>
        <v>0.13234360000205925</v>
      </c>
      <c r="K105" s="22">
        <f>+G105</f>
        <v>0.13234360000205925</v>
      </c>
      <c r="P105" s="22">
        <f t="shared" si="25"/>
        <v>0.13280979923815173</v>
      </c>
      <c r="Q105" s="335">
        <f t="shared" si="24"/>
        <v>38452.589599999999</v>
      </c>
      <c r="R105" s="335"/>
      <c r="S105" s="22">
        <f t="shared" si="26"/>
        <v>2.1734172773321131E-7</v>
      </c>
    </row>
    <row r="106" spans="1:19" s="22" customFormat="1" ht="12.95" customHeight="1" x14ac:dyDescent="0.2">
      <c r="A106" s="308" t="s">
        <v>198</v>
      </c>
      <c r="B106" s="302"/>
      <c r="C106" s="20">
        <v>53489.292800000003</v>
      </c>
      <c r="D106" s="20" t="s">
        <v>152</v>
      </c>
      <c r="E106" s="134">
        <f t="shared" si="22"/>
        <v>44697.869721885298</v>
      </c>
      <c r="F106" s="340">
        <f t="shared" si="21"/>
        <v>44697.5</v>
      </c>
      <c r="G106" s="22">
        <f t="shared" si="23"/>
        <v>0.13326300000335323</v>
      </c>
      <c r="J106" s="22">
        <f>+G106</f>
        <v>0.13326300000335323</v>
      </c>
      <c r="P106" s="22">
        <f t="shared" si="25"/>
        <v>0.13374075967910015</v>
      </c>
      <c r="Q106" s="335">
        <f t="shared" si="24"/>
        <v>38470.792800000003</v>
      </c>
      <c r="R106" s="335"/>
      <c r="S106" s="22">
        <f t="shared" si="26"/>
        <v>2.2825430776980684E-7</v>
      </c>
    </row>
    <row r="107" spans="1:19" s="22" customFormat="1" ht="12.95" customHeight="1" x14ac:dyDescent="0.2">
      <c r="A107" s="308" t="s">
        <v>198</v>
      </c>
      <c r="B107" s="302"/>
      <c r="C107" s="20">
        <v>53683.581400000003</v>
      </c>
      <c r="D107" s="20" t="s">
        <v>152</v>
      </c>
      <c r="E107" s="134">
        <f t="shared" si="22"/>
        <v>45236.899666297868</v>
      </c>
      <c r="F107" s="340">
        <f t="shared" si="21"/>
        <v>45236.5</v>
      </c>
      <c r="G107" s="22">
        <f t="shared" si="23"/>
        <v>0.14405619999888586</v>
      </c>
      <c r="J107" s="22">
        <f>+G107</f>
        <v>0.14405619999888586</v>
      </c>
      <c r="P107" s="22">
        <f t="shared" si="25"/>
        <v>0.14383487927176564</v>
      </c>
      <c r="Q107" s="335">
        <f t="shared" si="24"/>
        <v>38665.081400000003</v>
      </c>
      <c r="R107" s="335"/>
      <c r="S107" s="22">
        <f t="shared" si="26"/>
        <v>4.8982864253023868E-8</v>
      </c>
    </row>
    <row r="108" spans="1:19" s="22" customFormat="1" ht="12.95" customHeight="1" x14ac:dyDescent="0.2">
      <c r="A108" s="308" t="s">
        <v>198</v>
      </c>
      <c r="B108" s="302"/>
      <c r="C108" s="20">
        <v>53750.623500000002</v>
      </c>
      <c r="D108" s="20" t="s">
        <v>152</v>
      </c>
      <c r="E108" s="134">
        <f t="shared" si="22"/>
        <v>45422.899768394956</v>
      </c>
      <c r="F108" s="340">
        <f t="shared" si="21"/>
        <v>45422.5</v>
      </c>
      <c r="G108" s="22">
        <f t="shared" si="23"/>
        <v>0.14409300000261283</v>
      </c>
      <c r="J108" s="22">
        <f>+G108</f>
        <v>0.14409300000261283</v>
      </c>
      <c r="P108" s="22">
        <f t="shared" si="25"/>
        <v>0.14738513431580524</v>
      </c>
      <c r="Q108" s="335">
        <f t="shared" si="24"/>
        <v>38732.123500000002</v>
      </c>
      <c r="R108" s="335"/>
      <c r="S108" s="22">
        <f t="shared" si="26"/>
        <v>1.0838148336098918E-5</v>
      </c>
    </row>
    <row r="109" spans="1:19" s="22" customFormat="1" ht="12.95" customHeight="1" x14ac:dyDescent="0.2">
      <c r="A109" s="134" t="s">
        <v>43</v>
      </c>
      <c r="B109" s="309" t="s">
        <v>37</v>
      </c>
      <c r="C109" s="338">
        <v>53765.398200000003</v>
      </c>
      <c r="D109" s="133">
        <v>4.0000000000000002E-4</v>
      </c>
      <c r="E109" s="134">
        <f t="shared" si="22"/>
        <v>45463.890365474319</v>
      </c>
      <c r="F109" s="340">
        <f t="shared" si="21"/>
        <v>45463.5</v>
      </c>
      <c r="G109" s="22">
        <f t="shared" si="23"/>
        <v>0.14070380000339355</v>
      </c>
      <c r="K109" s="22">
        <f>G109</f>
        <v>0.14070380000339355</v>
      </c>
      <c r="O109" s="22">
        <f t="shared" ref="O109:O130" ca="1" si="27">+C$11+C$12*$F109</f>
        <v>0.2139374797800655</v>
      </c>
      <c r="P109" s="22">
        <f t="shared" si="25"/>
        <v>0.14817233751574155</v>
      </c>
      <c r="Q109" s="335">
        <f t="shared" si="24"/>
        <v>38746.898200000003</v>
      </c>
      <c r="R109" s="335"/>
      <c r="S109" s="22">
        <f t="shared" si="26"/>
        <v>5.5779052573349173E-5</v>
      </c>
    </row>
    <row r="110" spans="1:19" s="22" customFormat="1" ht="12.95" customHeight="1" x14ac:dyDescent="0.2">
      <c r="A110" s="341" t="s">
        <v>53</v>
      </c>
      <c r="B110" s="342"/>
      <c r="C110" s="133">
        <v>54060.983699999997</v>
      </c>
      <c r="D110" s="133">
        <v>2.9999999999999997E-4</v>
      </c>
      <c r="E110" s="134">
        <f t="shared" si="22"/>
        <v>46283.956162614028</v>
      </c>
      <c r="F110" s="340">
        <f t="shared" si="21"/>
        <v>46283.5</v>
      </c>
      <c r="G110" s="22">
        <f t="shared" si="23"/>
        <v>0.16441979999945033</v>
      </c>
      <c r="K110" s="22">
        <f>G110</f>
        <v>0.16441979999945033</v>
      </c>
      <c r="O110" s="22">
        <f t="shared" ca="1" si="27"/>
        <v>0.22374919693633422</v>
      </c>
      <c r="P110" s="22">
        <f t="shared" si="25"/>
        <v>0.16426687773414961</v>
      </c>
      <c r="Q110" s="335">
        <f t="shared" si="24"/>
        <v>39042.483699999997</v>
      </c>
      <c r="R110" s="335"/>
      <c r="S110" s="22">
        <f t="shared" si="26"/>
        <v>2.338521922470551E-8</v>
      </c>
    </row>
    <row r="111" spans="1:19" s="22" customFormat="1" ht="12.95" customHeight="1" x14ac:dyDescent="0.2">
      <c r="A111" s="122" t="s">
        <v>186</v>
      </c>
      <c r="B111" s="128" t="s">
        <v>37</v>
      </c>
      <c r="C111" s="122">
        <v>54173.444499999998</v>
      </c>
      <c r="D111" s="122">
        <v>1.6999999999999999E-3</v>
      </c>
      <c r="E111" s="22">
        <f t="shared" si="22"/>
        <v>46595.964889696283</v>
      </c>
      <c r="F111" s="340">
        <f t="shared" si="21"/>
        <v>46595.5</v>
      </c>
      <c r="G111" s="22">
        <f t="shared" si="23"/>
        <v>0.16756539999914821</v>
      </c>
      <c r="J111" s="22">
        <f>G111</f>
        <v>0.16756539999914821</v>
      </c>
      <c r="O111" s="22">
        <f t="shared" ca="1" si="27"/>
        <v>0.22748243565920723</v>
      </c>
      <c r="P111" s="105">
        <f t="shared" si="25"/>
        <v>0.17056597849775823</v>
      </c>
      <c r="Q111" s="335">
        <f t="shared" si="24"/>
        <v>39154.944499999998</v>
      </c>
      <c r="R111" s="335"/>
      <c r="S111" s="22">
        <f t="shared" si="26"/>
        <v>9.0034713263207509E-6</v>
      </c>
    </row>
    <row r="112" spans="1:19" s="22" customFormat="1" ht="12.95" customHeight="1" x14ac:dyDescent="0.2">
      <c r="A112" s="122" t="s">
        <v>185</v>
      </c>
      <c r="B112" s="128" t="s">
        <v>37</v>
      </c>
      <c r="C112" s="122">
        <v>54513.364200000004</v>
      </c>
      <c r="D112" s="122">
        <v>4.0000000000000002E-4</v>
      </c>
      <c r="E112" s="22">
        <f t="shared" si="22"/>
        <v>47539.030499288099</v>
      </c>
      <c r="F112" s="340">
        <f t="shared" si="21"/>
        <v>47538.5</v>
      </c>
      <c r="G112" s="22">
        <f t="shared" si="23"/>
        <v>0.19121380000433419</v>
      </c>
      <c r="J112" s="22">
        <f>G112</f>
        <v>0.19121380000433419</v>
      </c>
      <c r="O112" s="22">
        <f t="shared" ca="1" si="27"/>
        <v>0.23876591038891626</v>
      </c>
      <c r="P112" s="105">
        <f t="shared" si="25"/>
        <v>0.19019209202167286</v>
      </c>
      <c r="Q112" s="335">
        <f t="shared" si="24"/>
        <v>39494.864200000004</v>
      </c>
      <c r="R112" s="335"/>
      <c r="S112" s="22">
        <f t="shared" si="26"/>
        <v>1.0438872018338723E-6</v>
      </c>
    </row>
    <row r="113" spans="1:22" s="22" customFormat="1" ht="12.95" customHeight="1" x14ac:dyDescent="0.2">
      <c r="A113" s="122" t="s">
        <v>55</v>
      </c>
      <c r="B113" s="128" t="s">
        <v>36</v>
      </c>
      <c r="C113" s="122">
        <v>54831.836000000003</v>
      </c>
      <c r="D113" s="122">
        <v>4.0000000000000002E-4</v>
      </c>
      <c r="E113" s="134">
        <f t="shared" si="22"/>
        <v>48422.591535040949</v>
      </c>
      <c r="F113" s="340">
        <f t="shared" si="21"/>
        <v>48422</v>
      </c>
      <c r="G113" s="22">
        <f t="shared" si="23"/>
        <v>0.21321360000729328</v>
      </c>
      <c r="K113" s="22">
        <f>G113</f>
        <v>0.21321360000729328</v>
      </c>
      <c r="O113" s="22">
        <f t="shared" ca="1" si="27"/>
        <v>0.24933743734935943</v>
      </c>
      <c r="P113" s="22">
        <f t="shared" si="25"/>
        <v>0.20938093150991754</v>
      </c>
      <c r="Q113" s="335">
        <f t="shared" si="24"/>
        <v>39813.336000000003</v>
      </c>
      <c r="R113" s="335"/>
      <c r="S113" s="22">
        <f t="shared" si="26"/>
        <v>1.4689347810776377E-5</v>
      </c>
    </row>
    <row r="114" spans="1:22" s="22" customFormat="1" ht="12.95" customHeight="1" x14ac:dyDescent="0.2">
      <c r="A114" s="343" t="s">
        <v>75</v>
      </c>
      <c r="B114" s="123"/>
      <c r="C114" s="319">
        <v>54883.741199999997</v>
      </c>
      <c r="D114" s="122">
        <v>2.9999999999999997E-4</v>
      </c>
      <c r="E114" s="134">
        <f t="shared" si="22"/>
        <v>48566.596160483306</v>
      </c>
      <c r="F114" s="340">
        <f t="shared" si="21"/>
        <v>48566</v>
      </c>
      <c r="G114" s="22">
        <f t="shared" si="23"/>
        <v>0.21488079999835463</v>
      </c>
      <c r="K114" s="22">
        <f>G114</f>
        <v>0.21488079999835463</v>
      </c>
      <c r="O114" s="22">
        <f t="shared" ca="1" si="27"/>
        <v>0.25106047060607006</v>
      </c>
      <c r="P114" s="22">
        <f t="shared" si="25"/>
        <v>0.21258193329363007</v>
      </c>
      <c r="Q114" s="335">
        <f t="shared" si="24"/>
        <v>39865.241199999997</v>
      </c>
      <c r="R114" s="335"/>
      <c r="S114" s="22">
        <f t="shared" si="26"/>
        <v>5.2847881260911891E-6</v>
      </c>
    </row>
    <row r="115" spans="1:22" s="22" customFormat="1" ht="12.95" customHeight="1" x14ac:dyDescent="0.2">
      <c r="A115" s="122" t="s">
        <v>56</v>
      </c>
      <c r="B115" s="128" t="s">
        <v>57</v>
      </c>
      <c r="C115" s="122">
        <v>54946.642099999997</v>
      </c>
      <c r="D115" s="122">
        <v>1E-4</v>
      </c>
      <c r="E115" s="134">
        <f t="shared" si="22"/>
        <v>48741.107009964442</v>
      </c>
      <c r="F115" s="340">
        <f t="shared" si="21"/>
        <v>48740.5</v>
      </c>
      <c r="G115" s="22">
        <f t="shared" si="23"/>
        <v>0.21879139999509789</v>
      </c>
      <c r="K115" s="22">
        <f>G115</f>
        <v>0.21879139999509789</v>
      </c>
      <c r="O115" s="22">
        <f t="shared" ca="1" si="27"/>
        <v>0.25314845187895896</v>
      </c>
      <c r="P115" s="22">
        <f t="shared" si="25"/>
        <v>0.21648851470301289</v>
      </c>
      <c r="Q115" s="335">
        <f t="shared" si="24"/>
        <v>39928.142099999997</v>
      </c>
      <c r="R115" s="335"/>
      <c r="S115" s="22">
        <f t="shared" si="26"/>
        <v>5.3032806685014141E-6</v>
      </c>
    </row>
    <row r="116" spans="1:22" s="22" customFormat="1" ht="12.95" customHeight="1" x14ac:dyDescent="0.2">
      <c r="A116" s="122" t="s">
        <v>187</v>
      </c>
      <c r="B116" s="128" t="s">
        <v>37</v>
      </c>
      <c r="C116" s="122">
        <v>55567.000399999997</v>
      </c>
      <c r="D116" s="122">
        <v>1.1999999999999999E-3</v>
      </c>
      <c r="E116" s="22">
        <f t="shared" si="22"/>
        <v>50462.21519626501</v>
      </c>
      <c r="F116" s="340">
        <f t="shared" si="21"/>
        <v>50461.5</v>
      </c>
      <c r="G116" s="22">
        <f t="shared" si="23"/>
        <v>0.25778619999618968</v>
      </c>
      <c r="K116" s="22">
        <f>G116</f>
        <v>0.25778619999618968</v>
      </c>
      <c r="O116" s="22">
        <f t="shared" ca="1" si="27"/>
        <v>0.27374109239839606</v>
      </c>
      <c r="P116" s="105">
        <f t="shared" si="25"/>
        <v>0.25663640438611468</v>
      </c>
      <c r="Q116" s="335">
        <f t="shared" si="24"/>
        <v>40548.500399999997</v>
      </c>
      <c r="R116" s="335"/>
      <c r="S116" s="22">
        <f t="shared" si="26"/>
        <v>1.3220299449477403E-6</v>
      </c>
    </row>
    <row r="117" spans="1:22" s="22" customFormat="1" ht="12.95" customHeight="1" x14ac:dyDescent="0.2">
      <c r="A117" s="123" t="s">
        <v>184</v>
      </c>
      <c r="B117" s="128" t="s">
        <v>37</v>
      </c>
      <c r="C117" s="122">
        <v>55621.42772</v>
      </c>
      <c r="D117" s="122">
        <v>5.9999999999999995E-4</v>
      </c>
      <c r="E117" s="22">
        <f t="shared" ref="E117:E130" si="28">+(C117-C$7)/C$8</f>
        <v>50613.217135000101</v>
      </c>
      <c r="F117" s="340">
        <f t="shared" si="21"/>
        <v>50612.5</v>
      </c>
      <c r="G117" s="22">
        <f t="shared" ref="G117:G130" si="29">C117-($C$7+$C$8*$F117)</f>
        <v>0.25848499999847263</v>
      </c>
      <c r="K117" s="22">
        <f>+G117</f>
        <v>0.25848499999847263</v>
      </c>
      <c r="O117" s="22">
        <f t="shared" ca="1" si="27"/>
        <v>0.2755478842161968</v>
      </c>
      <c r="P117" s="105">
        <f t="shared" si="25"/>
        <v>0.26029928917008704</v>
      </c>
      <c r="Q117" s="335">
        <f t="shared" ref="Q117:Q130" si="30">+C117-15018.5</f>
        <v>40602.92772</v>
      </c>
      <c r="R117" s="335"/>
      <c r="S117" s="22">
        <f t="shared" si="26"/>
        <v>3.291645198237316E-6</v>
      </c>
      <c r="T117" s="22">
        <v>1</v>
      </c>
      <c r="U117" s="22">
        <f>+T117*S117</f>
        <v>3.291645198237316E-6</v>
      </c>
    </row>
    <row r="118" spans="1:22" s="22" customFormat="1" ht="12.95" customHeight="1" x14ac:dyDescent="0.2">
      <c r="A118" s="123" t="s">
        <v>184</v>
      </c>
      <c r="B118" s="128" t="s">
        <v>37</v>
      </c>
      <c r="C118" s="122">
        <v>55621.428119999997</v>
      </c>
      <c r="D118" s="122">
        <v>1E-3</v>
      </c>
      <c r="E118" s="22">
        <f t="shared" si="28"/>
        <v>50613.218244751144</v>
      </c>
      <c r="F118" s="340">
        <f t="shared" si="21"/>
        <v>50612.5</v>
      </c>
      <c r="G118" s="22">
        <f t="shared" si="29"/>
        <v>0.25888499999564374</v>
      </c>
      <c r="K118" s="22">
        <f>+G118</f>
        <v>0.25888499999564374</v>
      </c>
      <c r="O118" s="22">
        <f t="shared" ca="1" si="27"/>
        <v>0.2755478842161968</v>
      </c>
      <c r="P118" s="105">
        <f t="shared" si="25"/>
        <v>0.26029928917008704</v>
      </c>
      <c r="Q118" s="335">
        <f t="shared" si="30"/>
        <v>40602.928119999997</v>
      </c>
      <c r="R118" s="335"/>
      <c r="S118" s="22">
        <f t="shared" si="26"/>
        <v>2.0002138689475286E-6</v>
      </c>
      <c r="T118" s="22">
        <v>1</v>
      </c>
      <c r="U118" s="22">
        <f>+T118*S118</f>
        <v>2.0002138689475286E-6</v>
      </c>
    </row>
    <row r="119" spans="1:22" s="22" customFormat="1" ht="12.95" customHeight="1" x14ac:dyDescent="0.2">
      <c r="A119" s="123" t="s">
        <v>184</v>
      </c>
      <c r="B119" s="128" t="s">
        <v>37</v>
      </c>
      <c r="C119" s="122">
        <v>55621.429219999998</v>
      </c>
      <c r="D119" s="122">
        <v>5.0000000000000001E-4</v>
      </c>
      <c r="E119" s="22">
        <f t="shared" si="28"/>
        <v>50613.221296566531</v>
      </c>
      <c r="F119" s="340">
        <f t="shared" si="21"/>
        <v>50612.5</v>
      </c>
      <c r="G119" s="22">
        <f t="shared" si="29"/>
        <v>0.25998499999695923</v>
      </c>
      <c r="K119" s="22">
        <f>+G119</f>
        <v>0.25998499999695923</v>
      </c>
      <c r="O119" s="22">
        <f t="shared" ca="1" si="27"/>
        <v>0.2755478842161968</v>
      </c>
      <c r="P119" s="105">
        <f t="shared" si="25"/>
        <v>0.26029928917008704</v>
      </c>
      <c r="Q119" s="335">
        <f t="shared" si="30"/>
        <v>40602.929219999998</v>
      </c>
      <c r="R119" s="335"/>
      <c r="S119" s="22">
        <f t="shared" si="26"/>
        <v>9.8777684345364428E-8</v>
      </c>
      <c r="T119" s="22">
        <v>1</v>
      </c>
      <c r="U119" s="22">
        <f>+T119*S119</f>
        <v>9.8777684345364428E-8</v>
      </c>
    </row>
    <row r="120" spans="1:22" s="22" customFormat="1" ht="12.95" customHeight="1" x14ac:dyDescent="0.2">
      <c r="A120" s="122" t="s">
        <v>188</v>
      </c>
      <c r="B120" s="128" t="s">
        <v>36</v>
      </c>
      <c r="C120" s="122">
        <v>55621.432099999998</v>
      </c>
      <c r="D120" s="122">
        <v>2.5000000000000001E-3</v>
      </c>
      <c r="E120" s="22">
        <f t="shared" si="28"/>
        <v>50613.229286774091</v>
      </c>
      <c r="F120" s="340">
        <f t="shared" si="21"/>
        <v>50612.5</v>
      </c>
      <c r="G120" s="22">
        <f t="shared" si="29"/>
        <v>0.26286499999696389</v>
      </c>
      <c r="J120" s="22">
        <f t="shared" ref="J120:J126" si="31">G120</f>
        <v>0.26286499999696389</v>
      </c>
      <c r="O120" s="22">
        <f t="shared" ca="1" si="27"/>
        <v>0.2755478842161968</v>
      </c>
      <c r="P120" s="105">
        <f t="shared" si="25"/>
        <v>0.26029928917008704</v>
      </c>
      <c r="Q120" s="335">
        <f t="shared" si="30"/>
        <v>40602.932099999998</v>
      </c>
      <c r="R120" s="335"/>
      <c r="S120" s="22">
        <f t="shared" si="26"/>
        <v>6.5828720471530564E-6</v>
      </c>
    </row>
    <row r="121" spans="1:22" s="22" customFormat="1" ht="12.95" customHeight="1" x14ac:dyDescent="0.2">
      <c r="A121" s="122" t="s">
        <v>188</v>
      </c>
      <c r="B121" s="128" t="s">
        <v>36</v>
      </c>
      <c r="C121" s="122">
        <v>55621.4323</v>
      </c>
      <c r="D121" s="122">
        <v>3.5999999999999999E-3</v>
      </c>
      <c r="E121" s="22">
        <f t="shared" si="28"/>
        <v>50613.22984164962</v>
      </c>
      <c r="F121" s="340">
        <f t="shared" si="21"/>
        <v>50612.5</v>
      </c>
      <c r="G121" s="22">
        <f t="shared" si="29"/>
        <v>0.26306499999918742</v>
      </c>
      <c r="J121" s="22">
        <f t="shared" si="31"/>
        <v>0.26306499999918742</v>
      </c>
      <c r="O121" s="22">
        <f t="shared" ca="1" si="27"/>
        <v>0.2755478842161968</v>
      </c>
      <c r="P121" s="105">
        <f t="shared" si="25"/>
        <v>0.26029928917008704</v>
      </c>
      <c r="Q121" s="335">
        <f t="shared" si="30"/>
        <v>40602.9323</v>
      </c>
      <c r="R121" s="335"/>
      <c r="S121" s="22">
        <f t="shared" si="26"/>
        <v>7.6491563902030905E-6</v>
      </c>
    </row>
    <row r="122" spans="1:22" s="22" customFormat="1" ht="12.95" customHeight="1" x14ac:dyDescent="0.2">
      <c r="A122" s="122" t="s">
        <v>188</v>
      </c>
      <c r="B122" s="128" t="s">
        <v>36</v>
      </c>
      <c r="C122" s="122">
        <v>55621.432500000003</v>
      </c>
      <c r="D122" s="122">
        <v>3.0000000000000001E-3</v>
      </c>
      <c r="E122" s="22">
        <f t="shared" si="28"/>
        <v>50613.230396525156</v>
      </c>
      <c r="F122" s="340">
        <f t="shared" si="21"/>
        <v>50612.5</v>
      </c>
      <c r="G122" s="22">
        <f t="shared" si="29"/>
        <v>0.26326500000141095</v>
      </c>
      <c r="J122" s="22">
        <f t="shared" si="31"/>
        <v>0.26326500000141095</v>
      </c>
      <c r="O122" s="22">
        <f t="shared" ca="1" si="27"/>
        <v>0.2755478842161968</v>
      </c>
      <c r="P122" s="105">
        <f t="shared" si="25"/>
        <v>0.26029928917008704</v>
      </c>
      <c r="Q122" s="335">
        <f t="shared" si="30"/>
        <v>40602.932500000003</v>
      </c>
      <c r="R122" s="335"/>
      <c r="S122" s="22">
        <f t="shared" si="26"/>
        <v>8.7954407350319507E-6</v>
      </c>
      <c r="V122" s="344"/>
    </row>
    <row r="123" spans="1:22" s="22" customFormat="1" ht="12.95" customHeight="1" x14ac:dyDescent="0.2">
      <c r="A123" s="122" t="s">
        <v>188</v>
      </c>
      <c r="B123" s="128" t="s">
        <v>36</v>
      </c>
      <c r="C123" s="122">
        <v>55621.432999999997</v>
      </c>
      <c r="D123" s="122">
        <v>3.8999999999999998E-3</v>
      </c>
      <c r="E123" s="22">
        <f t="shared" si="28"/>
        <v>50613.231783713949</v>
      </c>
      <c r="F123" s="340">
        <f t="shared" si="21"/>
        <v>50612.5</v>
      </c>
      <c r="G123" s="22">
        <f t="shared" si="29"/>
        <v>0.26376499999605585</v>
      </c>
      <c r="J123" s="22">
        <f t="shared" si="31"/>
        <v>0.26376499999605585</v>
      </c>
      <c r="O123" s="22">
        <f t="shared" ca="1" si="27"/>
        <v>0.2755478842161968</v>
      </c>
      <c r="P123" s="105">
        <f t="shared" si="25"/>
        <v>0.26029928917008704</v>
      </c>
      <c r="Q123" s="335">
        <f t="shared" si="30"/>
        <v>40602.932999999997</v>
      </c>
      <c r="R123" s="335"/>
      <c r="S123" s="22">
        <f t="shared" si="26"/>
        <v>1.201115152923737E-5</v>
      </c>
    </row>
    <row r="124" spans="1:22" s="22" customFormat="1" ht="12.95" customHeight="1" x14ac:dyDescent="0.2">
      <c r="A124" s="122" t="s">
        <v>188</v>
      </c>
      <c r="B124" s="128" t="s">
        <v>36</v>
      </c>
      <c r="C124" s="122">
        <v>55621.433100000002</v>
      </c>
      <c r="D124" s="122">
        <v>2.5000000000000001E-3</v>
      </c>
      <c r="E124" s="22">
        <f t="shared" si="28"/>
        <v>50613.232061151728</v>
      </c>
      <c r="F124" s="340">
        <f t="shared" si="21"/>
        <v>50612.5</v>
      </c>
      <c r="G124" s="22">
        <f t="shared" si="29"/>
        <v>0.26386500000080559</v>
      </c>
      <c r="J124" s="22">
        <f t="shared" si="31"/>
        <v>0.26386500000080559</v>
      </c>
      <c r="O124" s="22">
        <f t="shared" ca="1" si="27"/>
        <v>0.2755478842161968</v>
      </c>
      <c r="P124" s="105">
        <f t="shared" si="25"/>
        <v>0.26029928917008704</v>
      </c>
      <c r="Q124" s="335">
        <f t="shared" si="30"/>
        <v>40602.933100000002</v>
      </c>
      <c r="R124" s="335"/>
      <c r="S124" s="22">
        <f t="shared" si="26"/>
        <v>1.2714293728303567E-5</v>
      </c>
    </row>
    <row r="125" spans="1:22" s="22" customFormat="1" ht="12.95" customHeight="1" x14ac:dyDescent="0.2">
      <c r="A125" s="122" t="s">
        <v>188</v>
      </c>
      <c r="B125" s="128" t="s">
        <v>36</v>
      </c>
      <c r="C125" s="122">
        <v>55625.415200000003</v>
      </c>
      <c r="D125" s="122">
        <v>2.0999999999999999E-3</v>
      </c>
      <c r="E125" s="22">
        <f t="shared" si="28"/>
        <v>50624.279910287732</v>
      </c>
      <c r="F125" s="345">
        <f>ROUND(2*E125,0)/2-1</f>
        <v>50623.5</v>
      </c>
      <c r="G125" s="22">
        <f t="shared" si="29"/>
        <v>0.28111180000269087</v>
      </c>
      <c r="J125" s="22">
        <f t="shared" si="31"/>
        <v>0.28111180000269087</v>
      </c>
      <c r="O125" s="22">
        <f t="shared" ca="1" si="27"/>
        <v>0.2756795048121955</v>
      </c>
      <c r="P125" s="105">
        <f t="shared" si="25"/>
        <v>0.2605670064411878</v>
      </c>
      <c r="Q125" s="335">
        <f t="shared" si="30"/>
        <v>40606.915200000003</v>
      </c>
      <c r="R125" s="335"/>
      <c r="S125" s="22">
        <f t="shared" si="26"/>
        <v>4.2208854248477806E-4</v>
      </c>
    </row>
    <row r="126" spans="1:22" s="22" customFormat="1" ht="12.95" customHeight="1" x14ac:dyDescent="0.2">
      <c r="A126" s="122" t="s">
        <v>188</v>
      </c>
      <c r="B126" s="128" t="s">
        <v>37</v>
      </c>
      <c r="C126" s="122">
        <v>55649.380400000002</v>
      </c>
      <c r="D126" s="122">
        <v>1.1000000000000001E-3</v>
      </c>
      <c r="E126" s="22">
        <f t="shared" si="28"/>
        <v>50690.768424919239</v>
      </c>
      <c r="F126" s="345">
        <f>ROUND(2*E126,0)/2-1</f>
        <v>50690</v>
      </c>
      <c r="G126" s="22">
        <f t="shared" si="29"/>
        <v>0.2769719999996596</v>
      </c>
      <c r="J126" s="22">
        <f t="shared" si="31"/>
        <v>0.2769719999996596</v>
      </c>
      <c r="O126" s="22">
        <f t="shared" ca="1" si="27"/>
        <v>0.27647521114255147</v>
      </c>
      <c r="P126" s="105">
        <f t="shared" si="25"/>
        <v>0.26218803741376751</v>
      </c>
      <c r="Q126" s="335">
        <f t="shared" si="30"/>
        <v>40630.880400000002</v>
      </c>
      <c r="R126" s="335"/>
      <c r="S126" s="22">
        <f t="shared" si="26"/>
        <v>2.1856554974105733E-4</v>
      </c>
    </row>
    <row r="127" spans="1:22" s="22" customFormat="1" ht="12.95" customHeight="1" x14ac:dyDescent="0.2">
      <c r="A127" s="122" t="s">
        <v>187</v>
      </c>
      <c r="B127" s="128" t="s">
        <v>37</v>
      </c>
      <c r="C127" s="122">
        <v>55660.7209</v>
      </c>
      <c r="D127" s="122">
        <v>4.0000000000000002E-4</v>
      </c>
      <c r="E127" s="22">
        <f t="shared" si="28"/>
        <v>50722.231254362705</v>
      </c>
      <c r="F127" s="340">
        <f>ROUND(2*E127,0)/2-0.5</f>
        <v>50721.5</v>
      </c>
      <c r="G127" s="22">
        <f t="shared" si="29"/>
        <v>0.26357419999840204</v>
      </c>
      <c r="K127" s="22">
        <f>G127</f>
        <v>0.26357419999840204</v>
      </c>
      <c r="O127" s="22">
        <f t="shared" ca="1" si="27"/>
        <v>0.2768521246674569</v>
      </c>
      <c r="P127" s="105">
        <f t="shared" si="25"/>
        <v>0.26295742661155841</v>
      </c>
      <c r="Q127" s="335">
        <f t="shared" si="30"/>
        <v>40642.2209</v>
      </c>
      <c r="R127" s="335"/>
      <c r="S127" s="22">
        <f t="shared" si="26"/>
        <v>3.804094107185591E-7</v>
      </c>
    </row>
    <row r="128" spans="1:22" s="22" customFormat="1" ht="12.95" customHeight="1" x14ac:dyDescent="0.2">
      <c r="A128" s="43" t="s">
        <v>201</v>
      </c>
      <c r="B128" s="44" t="s">
        <v>37</v>
      </c>
      <c r="C128" s="43">
        <v>56001.721400000002</v>
      </c>
      <c r="D128" s="43">
        <v>5.0000000000000001E-4</v>
      </c>
      <c r="E128" s="22">
        <f t="shared" si="28"/>
        <v>51668.29541129039</v>
      </c>
      <c r="F128" s="345">
        <f>ROUND(2*E128,0)/2-1</f>
        <v>51667.5</v>
      </c>
      <c r="G128" s="22">
        <f t="shared" si="29"/>
        <v>0.2866989999965881</v>
      </c>
      <c r="K128" s="22">
        <f>G128</f>
        <v>0.2866989999965881</v>
      </c>
      <c r="O128" s="22">
        <f t="shared" ca="1" si="27"/>
        <v>0.28817149592334734</v>
      </c>
      <c r="P128" s="105">
        <f t="shared" si="25"/>
        <v>0.2865225664613662</v>
      </c>
      <c r="Q128" s="335">
        <f t="shared" si="30"/>
        <v>40983.221400000002</v>
      </c>
      <c r="R128" s="335"/>
      <c r="S128" s="22">
        <f t="shared" si="26"/>
        <v>3.1128792350896792E-8</v>
      </c>
    </row>
    <row r="129" spans="1:19" s="22" customFormat="1" ht="12.95" customHeight="1" x14ac:dyDescent="0.2">
      <c r="A129" s="322" t="s">
        <v>4</v>
      </c>
      <c r="B129" s="323" t="s">
        <v>37</v>
      </c>
      <c r="C129" s="346">
        <v>56693.447800000002</v>
      </c>
      <c r="D129" s="346">
        <v>2.0000000000000001E-4</v>
      </c>
      <c r="E129" s="22">
        <f t="shared" si="28"/>
        <v>53587.405657288902</v>
      </c>
      <c r="F129" s="345">
        <f>ROUND(2*E129,0)/2-1</f>
        <v>53586.5</v>
      </c>
      <c r="G129" s="22">
        <f t="shared" si="29"/>
        <v>0.3264361999972607</v>
      </c>
      <c r="J129" s="22">
        <f>G129</f>
        <v>0.3264361999972607</v>
      </c>
      <c r="O129" s="22">
        <f t="shared" ca="1" si="27"/>
        <v>0.3111333071707616</v>
      </c>
      <c r="P129" s="105">
        <f t="shared" si="25"/>
        <v>0.33705466053651101</v>
      </c>
      <c r="Q129" s="335">
        <f t="shared" si="30"/>
        <v>41674.947800000002</v>
      </c>
      <c r="R129" s="335"/>
      <c r="S129" s="22">
        <f t="shared" si="26"/>
        <v>1.1275170422361592E-4</v>
      </c>
    </row>
    <row r="130" spans="1:19" s="22" customFormat="1" ht="12.95" customHeight="1" x14ac:dyDescent="0.2">
      <c r="A130" s="326" t="s">
        <v>202</v>
      </c>
      <c r="B130" s="327" t="s">
        <v>37</v>
      </c>
      <c r="C130" s="326">
        <v>56736.343999999997</v>
      </c>
      <c r="D130" s="326">
        <v>2.9999999999999997E-4</v>
      </c>
      <c r="E130" s="22">
        <f t="shared" si="28"/>
        <v>53706.415914717843</v>
      </c>
      <c r="F130" s="345">
        <f>ROUND(2*E130,0)/2-1</f>
        <v>53705.5</v>
      </c>
      <c r="G130" s="22">
        <f t="shared" si="29"/>
        <v>0.33013339999888558</v>
      </c>
      <c r="J130" s="22">
        <f>G130</f>
        <v>0.33013339999888558</v>
      </c>
      <c r="O130" s="22">
        <f t="shared" ca="1" si="27"/>
        <v>0.31255720270929332</v>
      </c>
      <c r="P130" s="105">
        <f t="shared" si="25"/>
        <v>0.34030862031611275</v>
      </c>
      <c r="Q130" s="335">
        <f t="shared" si="30"/>
        <v>41717.843999999997</v>
      </c>
      <c r="R130" s="335"/>
      <c r="S130" s="22">
        <f t="shared" si="26"/>
        <v>1.0353510850411267E-4</v>
      </c>
    </row>
    <row r="131" spans="1:19" s="22" customFormat="1" ht="12.95" customHeight="1" x14ac:dyDescent="0.2">
      <c r="A131" s="325" t="s">
        <v>436</v>
      </c>
      <c r="B131" s="309"/>
      <c r="C131" s="105">
        <v>56998.398467999999</v>
      </c>
      <c r="D131" s="20">
        <v>3.1E-4</v>
      </c>
      <c r="E131" s="22">
        <f t="shared" ref="E131:E137" si="32">+(C131-C$7)/C$8</f>
        <v>54433.453966971589</v>
      </c>
      <c r="F131" s="345">
        <f t="shared" ref="F131:F137" si="33">ROUND(2*E131,0)/2-1</f>
        <v>54432.5</v>
      </c>
      <c r="G131" s="22">
        <f t="shared" ref="G131:G137" si="34">C131-($C$7+$C$8*$F131)</f>
        <v>0.34384899999713525</v>
      </c>
      <c r="J131" s="22">
        <f t="shared" ref="J131:J137" si="35">G131</f>
        <v>0.34384899999713525</v>
      </c>
      <c r="O131" s="22">
        <f t="shared" ref="O131:O137" ca="1" si="36">+C$11+C$12*$F131</f>
        <v>0.3212561275539364</v>
      </c>
      <c r="P131" s="105">
        <f t="shared" ref="P131:P137" si="37">+D$11+D$12*F131+D$13*F131^2</f>
        <v>0.36049316731505177</v>
      </c>
      <c r="Q131" s="335">
        <f t="shared" ref="Q131:Q137" si="38">+C131-15018.5</f>
        <v>41979.898467999999</v>
      </c>
      <c r="R131" s="335"/>
      <c r="S131" s="22">
        <f t="shared" ref="S131:S137" si="39">+(P131-G131)^2</f>
        <v>2.7702830570680022E-4</v>
      </c>
    </row>
    <row r="132" spans="1:19" s="22" customFormat="1" ht="12.95" customHeight="1" x14ac:dyDescent="0.2">
      <c r="A132" s="325" t="s">
        <v>436</v>
      </c>
      <c r="B132" s="302"/>
      <c r="C132" s="105">
        <v>57008.310059000003</v>
      </c>
      <c r="D132" s="20">
        <v>1.37E-4</v>
      </c>
      <c r="E132" s="22">
        <f t="shared" si="32"/>
        <v>54460.952463258924</v>
      </c>
      <c r="F132" s="345">
        <f t="shared" si="33"/>
        <v>54460</v>
      </c>
      <c r="G132" s="22">
        <f t="shared" si="34"/>
        <v>0.34330700000282377</v>
      </c>
      <c r="J132" s="22">
        <f t="shared" si="35"/>
        <v>0.34330700000282377</v>
      </c>
      <c r="O132" s="22">
        <f t="shared" ca="1" si="36"/>
        <v>0.32158517904393324</v>
      </c>
      <c r="P132" s="105">
        <f t="shared" si="37"/>
        <v>0.36126698172781069</v>
      </c>
      <c r="Q132" s="335">
        <f t="shared" si="38"/>
        <v>41989.810059000003</v>
      </c>
      <c r="R132" s="335"/>
      <c r="S132" s="22">
        <f t="shared" si="39"/>
        <v>3.2256094356186406E-4</v>
      </c>
    </row>
    <row r="133" spans="1:19" s="22" customFormat="1" ht="12.95" customHeight="1" x14ac:dyDescent="0.2">
      <c r="A133" s="325" t="s">
        <v>436</v>
      </c>
      <c r="B133" s="302"/>
      <c r="C133" s="105">
        <v>57009.397766000002</v>
      </c>
      <c r="D133" s="20">
        <v>7.6500000000000003E-5</v>
      </c>
      <c r="E133" s="22">
        <f t="shared" si="32"/>
        <v>54463.970173221045</v>
      </c>
      <c r="F133" s="345">
        <f t="shared" si="33"/>
        <v>54463</v>
      </c>
      <c r="G133" s="22">
        <f t="shared" si="34"/>
        <v>0.34969039999850793</v>
      </c>
      <c r="J133" s="22">
        <f t="shared" si="35"/>
        <v>0.34969039999850793</v>
      </c>
      <c r="O133" s="22">
        <f t="shared" ca="1" si="36"/>
        <v>0.32162107557011477</v>
      </c>
      <c r="P133" s="105">
        <f t="shared" si="37"/>
        <v>0.36135144326718893</v>
      </c>
      <c r="Q133" s="335">
        <f t="shared" si="38"/>
        <v>41990.897766000002</v>
      </c>
      <c r="R133" s="335"/>
      <c r="S133" s="22">
        <f t="shared" si="39"/>
        <v>1.3597993011405055E-4</v>
      </c>
    </row>
    <row r="134" spans="1:19" s="22" customFormat="1" ht="12.95" customHeight="1" x14ac:dyDescent="0.2">
      <c r="A134" s="325" t="s">
        <v>436</v>
      </c>
      <c r="B134" s="302"/>
      <c r="C134" s="105">
        <v>57043.281189000001</v>
      </c>
      <c r="D134" s="20">
        <v>8.8999999999999995E-5</v>
      </c>
      <c r="E134" s="22">
        <f t="shared" si="32"/>
        <v>54557.975583812287</v>
      </c>
      <c r="F134" s="345">
        <f t="shared" si="33"/>
        <v>54557</v>
      </c>
      <c r="G134" s="22">
        <f t="shared" si="34"/>
        <v>0.35164059999806341</v>
      </c>
      <c r="J134" s="22">
        <f t="shared" si="35"/>
        <v>0.35164059999806341</v>
      </c>
      <c r="O134" s="22">
        <f t="shared" ca="1" si="36"/>
        <v>0.32274583339046747</v>
      </c>
      <c r="P134" s="105">
        <f t="shared" si="37"/>
        <v>0.36400243111149244</v>
      </c>
      <c r="Q134" s="335">
        <f t="shared" si="38"/>
        <v>42024.781189000001</v>
      </c>
      <c r="R134" s="335"/>
      <c r="S134" s="22">
        <f t="shared" si="39"/>
        <v>1.5281486847694211E-4</v>
      </c>
    </row>
    <row r="135" spans="1:19" s="22" customFormat="1" ht="12.95" customHeight="1" x14ac:dyDescent="0.2">
      <c r="A135" s="325" t="s">
        <v>436</v>
      </c>
      <c r="B135" s="302"/>
      <c r="C135" s="105">
        <v>57044.181335000001</v>
      </c>
      <c r="D135" s="20">
        <v>2.9799999999999998E-4</v>
      </c>
      <c r="E135" s="22">
        <f t="shared" si="32"/>
        <v>54560.472928732896</v>
      </c>
      <c r="F135" s="345">
        <f t="shared" si="33"/>
        <v>54559.5</v>
      </c>
      <c r="G135" s="22">
        <f t="shared" si="34"/>
        <v>0.35068360000150278</v>
      </c>
      <c r="J135" s="22">
        <f t="shared" si="35"/>
        <v>0.35068360000150278</v>
      </c>
      <c r="O135" s="22">
        <f t="shared" ca="1" si="36"/>
        <v>0.32277574716228541</v>
      </c>
      <c r="P135" s="105">
        <f t="shared" si="37"/>
        <v>0.36407305586654837</v>
      </c>
      <c r="Q135" s="335">
        <f t="shared" si="38"/>
        <v>42025.681335000001</v>
      </c>
      <c r="R135" s="335"/>
      <c r="S135" s="22">
        <f t="shared" si="39"/>
        <v>1.7927752836200363E-4</v>
      </c>
    </row>
    <row r="136" spans="1:19" s="22" customFormat="1" ht="12.95" customHeight="1" x14ac:dyDescent="0.2">
      <c r="A136" s="325" t="s">
        <v>436</v>
      </c>
      <c r="B136" s="302"/>
      <c r="C136" s="105">
        <v>57044.363159</v>
      </c>
      <c r="D136" s="20">
        <v>1.55E-4</v>
      </c>
      <c r="E136" s="22">
        <f t="shared" si="32"/>
        <v>54560.977377169977</v>
      </c>
      <c r="F136" s="345">
        <f t="shared" si="33"/>
        <v>54560</v>
      </c>
      <c r="G136" s="22">
        <f t="shared" si="34"/>
        <v>0.35228700000152458</v>
      </c>
      <c r="J136" s="22">
        <f t="shared" si="35"/>
        <v>0.35228700000152458</v>
      </c>
      <c r="O136" s="22">
        <f t="shared" ca="1" si="36"/>
        <v>0.322781729916649</v>
      </c>
      <c r="P136" s="105">
        <f t="shared" si="37"/>
        <v>0.36408718156217601</v>
      </c>
      <c r="Q136" s="335">
        <f t="shared" si="38"/>
        <v>42025.863159</v>
      </c>
      <c r="R136" s="335"/>
      <c r="S136" s="22">
        <f t="shared" si="39"/>
        <v>1.3924428486433813E-4</v>
      </c>
    </row>
    <row r="137" spans="1:19" s="22" customFormat="1" ht="12.95" customHeight="1" x14ac:dyDescent="0.2">
      <c r="A137" s="328" t="s">
        <v>0</v>
      </c>
      <c r="B137" s="329" t="s">
        <v>36</v>
      </c>
      <c r="C137" s="328">
        <v>58499.573700000001</v>
      </c>
      <c r="D137" s="328">
        <v>2.0000000000000001E-4</v>
      </c>
      <c r="E137" s="22">
        <f t="shared" si="32"/>
        <v>58598.280940136698</v>
      </c>
      <c r="F137" s="345">
        <f t="shared" si="33"/>
        <v>58597.5</v>
      </c>
      <c r="G137" s="22">
        <f t="shared" si="34"/>
        <v>0.2814829999988433</v>
      </c>
      <c r="J137" s="22">
        <f t="shared" si="35"/>
        <v>0.2814829999988433</v>
      </c>
      <c r="O137" s="22">
        <f t="shared" ca="1" si="36"/>
        <v>0.3710924714025452</v>
      </c>
      <c r="P137" s="105">
        <f t="shared" si="37"/>
        <v>0.48624537616242169</v>
      </c>
      <c r="Q137" s="335">
        <f t="shared" si="38"/>
        <v>43481.073700000001</v>
      </c>
      <c r="R137" s="335"/>
      <c r="S137" s="22">
        <f t="shared" si="39"/>
        <v>4.1927630692154778E-2</v>
      </c>
    </row>
    <row r="138" spans="1:19" s="22" customFormat="1" ht="12.95" customHeight="1" x14ac:dyDescent="0.2">
      <c r="C138" s="333"/>
      <c r="D138" s="333"/>
    </row>
    <row r="139" spans="1:19" s="22" customFormat="1" ht="12.95" customHeight="1" x14ac:dyDescent="0.2">
      <c r="C139" s="333"/>
      <c r="D139" s="333"/>
    </row>
    <row r="140" spans="1:19" s="22" customFormat="1" ht="12.95" customHeight="1" x14ac:dyDescent="0.2">
      <c r="C140" s="333"/>
      <c r="D140" s="333"/>
    </row>
    <row r="141" spans="1:19" s="22" customFormat="1" ht="12.95" customHeight="1" x14ac:dyDescent="0.2">
      <c r="C141" s="333"/>
      <c r="D141" s="333"/>
    </row>
    <row r="142" spans="1:19" s="22" customFormat="1" ht="12.95" customHeight="1" x14ac:dyDescent="0.2">
      <c r="C142" s="333"/>
      <c r="D142" s="333"/>
    </row>
    <row r="143" spans="1:19" s="22" customFormat="1" ht="12.95" customHeight="1" x14ac:dyDescent="0.2">
      <c r="C143" s="333"/>
      <c r="D143" s="333"/>
    </row>
    <row r="144" spans="1:19" s="22" customFormat="1" ht="12.95" customHeight="1" x14ac:dyDescent="0.2">
      <c r="C144" s="333"/>
      <c r="D144" s="333"/>
    </row>
    <row r="145" spans="3:4" s="22" customFormat="1" ht="12.95" customHeight="1" x14ac:dyDescent="0.2">
      <c r="C145" s="333"/>
      <c r="D145" s="333"/>
    </row>
    <row r="146" spans="3:4" s="22" customFormat="1" ht="12.95" customHeight="1" x14ac:dyDescent="0.2">
      <c r="C146" s="333"/>
      <c r="D146" s="333"/>
    </row>
    <row r="147" spans="3:4" s="22" customFormat="1" ht="12.95" customHeight="1" x14ac:dyDescent="0.2">
      <c r="C147" s="333"/>
      <c r="D147" s="333"/>
    </row>
    <row r="148" spans="3:4" s="22" customFormat="1" ht="12.95" customHeight="1" x14ac:dyDescent="0.2">
      <c r="C148" s="333"/>
      <c r="D148" s="333"/>
    </row>
    <row r="149" spans="3:4" s="22" customFormat="1" ht="12.95" customHeight="1" x14ac:dyDescent="0.2">
      <c r="C149" s="333"/>
      <c r="D149" s="333"/>
    </row>
    <row r="150" spans="3:4" s="22" customFormat="1" ht="12.95" customHeight="1" x14ac:dyDescent="0.2">
      <c r="C150" s="333"/>
      <c r="D150" s="333"/>
    </row>
    <row r="151" spans="3:4" s="22" customFormat="1" ht="12.95" customHeight="1" x14ac:dyDescent="0.2">
      <c r="C151" s="333"/>
      <c r="D151" s="333"/>
    </row>
    <row r="152" spans="3:4" s="22" customFormat="1" ht="12.95" customHeight="1" x14ac:dyDescent="0.2">
      <c r="C152" s="333"/>
      <c r="D152" s="333"/>
    </row>
    <row r="153" spans="3:4" s="22" customFormat="1" ht="12.95" customHeight="1" x14ac:dyDescent="0.2">
      <c r="C153" s="333"/>
      <c r="D153" s="333"/>
    </row>
    <row r="154" spans="3:4" s="22" customFormat="1" ht="12.95" customHeight="1" x14ac:dyDescent="0.2">
      <c r="C154" s="333"/>
      <c r="D154" s="333"/>
    </row>
    <row r="155" spans="3:4" s="22" customFormat="1" ht="12.95" customHeight="1" x14ac:dyDescent="0.2">
      <c r="C155" s="333"/>
      <c r="D155" s="333"/>
    </row>
    <row r="156" spans="3:4" s="22" customFormat="1" ht="12.95" customHeight="1" x14ac:dyDescent="0.2">
      <c r="C156" s="333"/>
      <c r="D156" s="333"/>
    </row>
    <row r="157" spans="3:4" s="22" customFormat="1" ht="12.95" customHeight="1" x14ac:dyDescent="0.2">
      <c r="C157" s="333"/>
      <c r="D157" s="333"/>
    </row>
    <row r="158" spans="3:4" s="22" customFormat="1" ht="12.95" customHeight="1" x14ac:dyDescent="0.2">
      <c r="C158" s="333"/>
      <c r="D158" s="333"/>
    </row>
    <row r="159" spans="3:4" s="22" customFormat="1" ht="12.95" customHeight="1" x14ac:dyDescent="0.2">
      <c r="C159" s="333"/>
      <c r="D159" s="333"/>
    </row>
    <row r="160" spans="3:4" s="22" customFormat="1" ht="12.95" customHeight="1" x14ac:dyDescent="0.2">
      <c r="C160" s="333"/>
      <c r="D160" s="333"/>
    </row>
    <row r="161" spans="3:4" s="22" customFormat="1" ht="12.95" customHeight="1" x14ac:dyDescent="0.2">
      <c r="C161" s="333"/>
      <c r="D161" s="333"/>
    </row>
    <row r="162" spans="3:4" s="22" customFormat="1" ht="12.95" customHeight="1" x14ac:dyDescent="0.2">
      <c r="C162" s="333"/>
      <c r="D162" s="333"/>
    </row>
    <row r="163" spans="3:4" s="22" customFormat="1" ht="12.95" customHeight="1" x14ac:dyDescent="0.2">
      <c r="C163" s="333"/>
      <c r="D163" s="333"/>
    </row>
    <row r="164" spans="3:4" s="22" customFormat="1" ht="12.95" customHeight="1" x14ac:dyDescent="0.2">
      <c r="C164" s="333"/>
      <c r="D164" s="333"/>
    </row>
    <row r="165" spans="3:4" s="22" customFormat="1" ht="12.95" customHeight="1" x14ac:dyDescent="0.2">
      <c r="C165" s="333"/>
      <c r="D165" s="333"/>
    </row>
    <row r="166" spans="3:4" s="22" customFormat="1" ht="12.95" customHeight="1" x14ac:dyDescent="0.2">
      <c r="C166" s="333"/>
      <c r="D166" s="333"/>
    </row>
    <row r="167" spans="3:4" s="22" customFormat="1" ht="12.95" customHeight="1" x14ac:dyDescent="0.2">
      <c r="C167" s="333"/>
      <c r="D167" s="333"/>
    </row>
    <row r="168" spans="3:4" s="22" customFormat="1" ht="12.95" customHeight="1" x14ac:dyDescent="0.2">
      <c r="C168" s="333"/>
      <c r="D168" s="333"/>
    </row>
    <row r="169" spans="3:4" s="22" customFormat="1" ht="12.95" customHeight="1" x14ac:dyDescent="0.2">
      <c r="C169" s="333"/>
      <c r="D169" s="333"/>
    </row>
    <row r="170" spans="3:4" s="22" customFormat="1" ht="12.95" customHeight="1" x14ac:dyDescent="0.2">
      <c r="C170" s="333"/>
      <c r="D170" s="333"/>
    </row>
    <row r="171" spans="3:4" s="22" customFormat="1" ht="12.95" customHeight="1" x14ac:dyDescent="0.2">
      <c r="C171" s="333"/>
      <c r="D171" s="333"/>
    </row>
    <row r="172" spans="3:4" s="22" customFormat="1" ht="12.95" customHeight="1" x14ac:dyDescent="0.2">
      <c r="C172" s="333"/>
      <c r="D172" s="333"/>
    </row>
    <row r="173" spans="3:4" s="22" customFormat="1" ht="12.95" customHeight="1" x14ac:dyDescent="0.2">
      <c r="C173" s="333"/>
      <c r="D173" s="333"/>
    </row>
    <row r="174" spans="3:4" s="22" customFormat="1" ht="12.95" customHeight="1" x14ac:dyDescent="0.2">
      <c r="C174" s="333"/>
      <c r="D174" s="333"/>
    </row>
    <row r="175" spans="3:4" s="22" customFormat="1" ht="12.95" customHeight="1" x14ac:dyDescent="0.2">
      <c r="C175" s="333"/>
      <c r="D175" s="333"/>
    </row>
    <row r="176" spans="3:4" s="22" customFormat="1" ht="12.95" customHeight="1" x14ac:dyDescent="0.2">
      <c r="C176" s="333"/>
      <c r="D176" s="333"/>
    </row>
    <row r="177" spans="3:4" s="22" customFormat="1" ht="12.95" customHeight="1" x14ac:dyDescent="0.2">
      <c r="C177" s="333"/>
      <c r="D177" s="333"/>
    </row>
    <row r="178" spans="3:4" s="22" customFormat="1" ht="12.95" customHeight="1" x14ac:dyDescent="0.2">
      <c r="C178" s="333"/>
      <c r="D178" s="333"/>
    </row>
    <row r="179" spans="3:4" s="22" customFormat="1" ht="12.95" customHeight="1" x14ac:dyDescent="0.2">
      <c r="C179" s="333"/>
      <c r="D179" s="333"/>
    </row>
    <row r="180" spans="3:4" s="22" customFormat="1" ht="12.95" customHeight="1" x14ac:dyDescent="0.2">
      <c r="C180" s="333"/>
      <c r="D180" s="333"/>
    </row>
    <row r="181" spans="3:4" s="22" customFormat="1" ht="12.95" customHeight="1" x14ac:dyDescent="0.2">
      <c r="C181" s="333"/>
      <c r="D181" s="333"/>
    </row>
    <row r="182" spans="3:4" s="22" customFormat="1" ht="12.95" customHeight="1" x14ac:dyDescent="0.2">
      <c r="C182" s="333"/>
      <c r="D182" s="333"/>
    </row>
    <row r="183" spans="3:4" s="22" customFormat="1" ht="12.95" customHeight="1" x14ac:dyDescent="0.2">
      <c r="C183" s="333"/>
      <c r="D183" s="333"/>
    </row>
    <row r="184" spans="3:4" s="22" customFormat="1" ht="12.95" customHeight="1" x14ac:dyDescent="0.2">
      <c r="C184" s="333"/>
      <c r="D184" s="333"/>
    </row>
    <row r="185" spans="3:4" s="22" customFormat="1" ht="12.95" customHeight="1" x14ac:dyDescent="0.2">
      <c r="C185" s="333"/>
      <c r="D185" s="333"/>
    </row>
    <row r="186" spans="3:4" s="22" customFormat="1" ht="12.95" customHeight="1" x14ac:dyDescent="0.2">
      <c r="C186" s="333"/>
      <c r="D186" s="333"/>
    </row>
    <row r="187" spans="3:4" s="22" customFormat="1" ht="12.95" customHeight="1" x14ac:dyDescent="0.2">
      <c r="C187" s="333"/>
      <c r="D187" s="333"/>
    </row>
    <row r="188" spans="3:4" s="22" customFormat="1" ht="12.95" customHeight="1" x14ac:dyDescent="0.2">
      <c r="C188" s="333"/>
      <c r="D188" s="333"/>
    </row>
    <row r="189" spans="3:4" s="22" customFormat="1" ht="12.95" customHeight="1" x14ac:dyDescent="0.2">
      <c r="C189" s="333"/>
      <c r="D189" s="333"/>
    </row>
    <row r="190" spans="3:4" s="22" customFormat="1" ht="12.95" customHeight="1" x14ac:dyDescent="0.2">
      <c r="C190" s="333"/>
      <c r="D190" s="333"/>
    </row>
    <row r="191" spans="3:4" s="22" customFormat="1" ht="12.95" customHeight="1" x14ac:dyDescent="0.2">
      <c r="C191" s="333"/>
      <c r="D191" s="333"/>
    </row>
    <row r="192" spans="3:4" s="22" customFormat="1" ht="12.95" customHeight="1" x14ac:dyDescent="0.2">
      <c r="C192" s="333"/>
      <c r="D192" s="333"/>
    </row>
    <row r="193" spans="3:4" s="22" customFormat="1" ht="12.95" customHeight="1" x14ac:dyDescent="0.2">
      <c r="C193" s="333"/>
      <c r="D193" s="333"/>
    </row>
    <row r="194" spans="3:4" s="22" customFormat="1" ht="12.95" customHeight="1" x14ac:dyDescent="0.2">
      <c r="C194" s="333"/>
      <c r="D194" s="333"/>
    </row>
    <row r="195" spans="3:4" s="22" customFormat="1" ht="12.95" customHeight="1" x14ac:dyDescent="0.2">
      <c r="C195" s="333"/>
      <c r="D195" s="333"/>
    </row>
    <row r="196" spans="3:4" s="22" customFormat="1" ht="12.95" customHeight="1" x14ac:dyDescent="0.2">
      <c r="C196" s="333"/>
      <c r="D196" s="333"/>
    </row>
    <row r="197" spans="3:4" x14ac:dyDescent="0.2">
      <c r="C197" s="24"/>
      <c r="D197" s="24"/>
    </row>
    <row r="198" spans="3:4" x14ac:dyDescent="0.2">
      <c r="C198" s="24"/>
      <c r="D198" s="24"/>
    </row>
    <row r="199" spans="3:4" x14ac:dyDescent="0.2">
      <c r="C199" s="24"/>
      <c r="D199" s="24"/>
    </row>
    <row r="200" spans="3:4" x14ac:dyDescent="0.2">
      <c r="C200" s="24"/>
      <c r="D200" s="24"/>
    </row>
    <row r="201" spans="3:4" x14ac:dyDescent="0.2">
      <c r="C201" s="24"/>
      <c r="D201" s="24"/>
    </row>
    <row r="202" spans="3:4" x14ac:dyDescent="0.2">
      <c r="C202" s="24"/>
      <c r="D202" s="24"/>
    </row>
    <row r="203" spans="3:4" x14ac:dyDescent="0.2">
      <c r="C203" s="24"/>
      <c r="D203" s="24"/>
    </row>
    <row r="204" spans="3:4" x14ac:dyDescent="0.2">
      <c r="C204" s="24"/>
      <c r="D204" s="24"/>
    </row>
    <row r="205" spans="3:4" x14ac:dyDescent="0.2">
      <c r="C205" s="24"/>
      <c r="D205" s="24"/>
    </row>
    <row r="206" spans="3:4" x14ac:dyDescent="0.2">
      <c r="C206" s="24"/>
      <c r="D206" s="24"/>
    </row>
    <row r="207" spans="3:4" x14ac:dyDescent="0.2">
      <c r="C207" s="24"/>
      <c r="D207" s="24"/>
    </row>
    <row r="208" spans="3:4" x14ac:dyDescent="0.2">
      <c r="C208" s="24"/>
      <c r="D208" s="24"/>
    </row>
    <row r="209" spans="3:4" x14ac:dyDescent="0.2">
      <c r="C209" s="24"/>
      <c r="D209" s="24"/>
    </row>
    <row r="210" spans="3:4" x14ac:dyDescent="0.2">
      <c r="C210" s="24"/>
      <c r="D210" s="24"/>
    </row>
    <row r="211" spans="3:4" x14ac:dyDescent="0.2">
      <c r="C211" s="24"/>
      <c r="D211" s="24"/>
    </row>
    <row r="212" spans="3:4" x14ac:dyDescent="0.2">
      <c r="C212" s="24"/>
      <c r="D212" s="24"/>
    </row>
    <row r="213" spans="3:4" x14ac:dyDescent="0.2">
      <c r="C213" s="24"/>
      <c r="D213" s="24"/>
    </row>
    <row r="214" spans="3:4" x14ac:dyDescent="0.2">
      <c r="C214" s="24"/>
      <c r="D214" s="24"/>
    </row>
    <row r="215" spans="3:4" x14ac:dyDescent="0.2">
      <c r="C215" s="24"/>
      <c r="D215" s="24"/>
    </row>
    <row r="216" spans="3:4" x14ac:dyDescent="0.2">
      <c r="C216" s="24"/>
      <c r="D216" s="24"/>
    </row>
    <row r="217" spans="3:4" x14ac:dyDescent="0.2">
      <c r="C217" s="24"/>
      <c r="D217" s="24"/>
    </row>
    <row r="218" spans="3:4" x14ac:dyDescent="0.2">
      <c r="C218" s="24"/>
      <c r="D218" s="24"/>
    </row>
    <row r="219" spans="3:4" x14ac:dyDescent="0.2">
      <c r="C219" s="24"/>
      <c r="D219" s="24"/>
    </row>
    <row r="220" spans="3:4" x14ac:dyDescent="0.2">
      <c r="C220" s="24"/>
      <c r="D220" s="24"/>
    </row>
    <row r="221" spans="3:4" x14ac:dyDescent="0.2">
      <c r="C221" s="24"/>
      <c r="D221" s="24"/>
    </row>
    <row r="222" spans="3:4" x14ac:dyDescent="0.2">
      <c r="C222" s="24"/>
      <c r="D222" s="24"/>
    </row>
    <row r="223" spans="3:4" x14ac:dyDescent="0.2">
      <c r="C223" s="24"/>
      <c r="D223" s="24"/>
    </row>
    <row r="224" spans="3:4" x14ac:dyDescent="0.2">
      <c r="C224" s="24"/>
      <c r="D224" s="24"/>
    </row>
    <row r="225" spans="3:4" x14ac:dyDescent="0.2">
      <c r="C225" s="24"/>
      <c r="D225" s="24"/>
    </row>
    <row r="226" spans="3:4" x14ac:dyDescent="0.2">
      <c r="C226" s="24"/>
      <c r="D226" s="24"/>
    </row>
    <row r="227" spans="3:4" x14ac:dyDescent="0.2">
      <c r="C227" s="24"/>
      <c r="D227" s="24"/>
    </row>
    <row r="228" spans="3:4" x14ac:dyDescent="0.2">
      <c r="C228" s="24"/>
      <c r="D228" s="24"/>
    </row>
    <row r="229" spans="3:4" x14ac:dyDescent="0.2">
      <c r="C229" s="24"/>
      <c r="D229" s="24"/>
    </row>
    <row r="230" spans="3:4" x14ac:dyDescent="0.2">
      <c r="C230" s="24"/>
      <c r="D230" s="24"/>
    </row>
    <row r="231" spans="3:4" x14ac:dyDescent="0.2">
      <c r="C231" s="24"/>
      <c r="D231" s="24"/>
    </row>
    <row r="232" spans="3:4" x14ac:dyDescent="0.2">
      <c r="C232" s="24"/>
      <c r="D232" s="24"/>
    </row>
    <row r="233" spans="3:4" x14ac:dyDescent="0.2">
      <c r="C233" s="24"/>
      <c r="D233" s="24"/>
    </row>
    <row r="234" spans="3:4" x14ac:dyDescent="0.2">
      <c r="C234" s="24"/>
      <c r="D234" s="24"/>
    </row>
    <row r="235" spans="3:4" x14ac:dyDescent="0.2">
      <c r="C235" s="24"/>
      <c r="D235" s="24"/>
    </row>
    <row r="236" spans="3:4" x14ac:dyDescent="0.2">
      <c r="C236" s="24"/>
      <c r="D236" s="24"/>
    </row>
    <row r="237" spans="3:4" x14ac:dyDescent="0.2">
      <c r="C237" s="24"/>
      <c r="D237" s="24"/>
    </row>
    <row r="238" spans="3:4" x14ac:dyDescent="0.2">
      <c r="C238" s="24"/>
      <c r="D238" s="24"/>
    </row>
    <row r="239" spans="3:4" x14ac:dyDescent="0.2">
      <c r="C239" s="24"/>
      <c r="D239" s="24"/>
    </row>
    <row r="240" spans="3:4" x14ac:dyDescent="0.2">
      <c r="C240" s="24"/>
      <c r="D240" s="24"/>
    </row>
    <row r="241" spans="3:4" x14ac:dyDescent="0.2">
      <c r="C241" s="24"/>
      <c r="D241" s="24"/>
    </row>
    <row r="242" spans="3:4" x14ac:dyDescent="0.2">
      <c r="C242" s="24"/>
      <c r="D242" s="24"/>
    </row>
    <row r="243" spans="3:4" x14ac:dyDescent="0.2">
      <c r="C243" s="24"/>
      <c r="D243" s="24"/>
    </row>
    <row r="244" spans="3:4" x14ac:dyDescent="0.2">
      <c r="C244" s="24"/>
      <c r="D244" s="24"/>
    </row>
    <row r="245" spans="3:4" x14ac:dyDescent="0.2">
      <c r="C245" s="24"/>
      <c r="D245" s="24"/>
    </row>
    <row r="246" spans="3:4" x14ac:dyDescent="0.2">
      <c r="C246" s="24"/>
      <c r="D246" s="24"/>
    </row>
    <row r="247" spans="3:4" x14ac:dyDescent="0.2">
      <c r="C247" s="24"/>
      <c r="D247" s="24"/>
    </row>
    <row r="248" spans="3:4" x14ac:dyDescent="0.2">
      <c r="C248" s="24"/>
      <c r="D248" s="24"/>
    </row>
    <row r="249" spans="3:4" x14ac:dyDescent="0.2">
      <c r="C249" s="24"/>
      <c r="D249" s="24"/>
    </row>
    <row r="250" spans="3:4" x14ac:dyDescent="0.2">
      <c r="C250" s="24"/>
      <c r="D250" s="24"/>
    </row>
    <row r="251" spans="3:4" x14ac:dyDescent="0.2">
      <c r="C251" s="24"/>
      <c r="D251" s="24"/>
    </row>
    <row r="252" spans="3:4" x14ac:dyDescent="0.2">
      <c r="C252" s="24"/>
      <c r="D252" s="24"/>
    </row>
    <row r="253" spans="3:4" x14ac:dyDescent="0.2">
      <c r="C253" s="24"/>
      <c r="D253" s="24"/>
    </row>
    <row r="254" spans="3:4" x14ac:dyDescent="0.2">
      <c r="C254" s="24"/>
      <c r="D254" s="24"/>
    </row>
    <row r="255" spans="3:4" x14ac:dyDescent="0.2">
      <c r="C255" s="24"/>
      <c r="D255" s="24"/>
    </row>
    <row r="256" spans="3:4" x14ac:dyDescent="0.2">
      <c r="C256" s="24"/>
      <c r="D256" s="24"/>
    </row>
    <row r="257" spans="3:4" x14ac:dyDescent="0.2">
      <c r="C257" s="24"/>
      <c r="D257" s="24"/>
    </row>
    <row r="258" spans="3:4" x14ac:dyDescent="0.2">
      <c r="C258" s="24"/>
      <c r="D258" s="24"/>
    </row>
    <row r="259" spans="3:4" x14ac:dyDescent="0.2">
      <c r="C259" s="24"/>
      <c r="D259" s="24"/>
    </row>
    <row r="260" spans="3:4" x14ac:dyDescent="0.2">
      <c r="C260" s="24"/>
      <c r="D260" s="24"/>
    </row>
    <row r="261" spans="3:4" x14ac:dyDescent="0.2">
      <c r="C261" s="24"/>
      <c r="D261" s="24"/>
    </row>
    <row r="262" spans="3:4" x14ac:dyDescent="0.2">
      <c r="C262" s="24"/>
      <c r="D262" s="24"/>
    </row>
    <row r="263" spans="3:4" x14ac:dyDescent="0.2">
      <c r="C263" s="24"/>
      <c r="D263" s="24"/>
    </row>
    <row r="264" spans="3:4" x14ac:dyDescent="0.2">
      <c r="C264" s="24"/>
      <c r="D264" s="24"/>
    </row>
    <row r="265" spans="3:4" x14ac:dyDescent="0.2">
      <c r="C265" s="24"/>
      <c r="D265" s="24"/>
    </row>
    <row r="266" spans="3:4" x14ac:dyDescent="0.2">
      <c r="C266" s="24"/>
      <c r="D266" s="24"/>
    </row>
    <row r="267" spans="3:4" x14ac:dyDescent="0.2">
      <c r="C267" s="24"/>
      <c r="D267" s="24"/>
    </row>
    <row r="268" spans="3:4" x14ac:dyDescent="0.2">
      <c r="C268" s="24"/>
      <c r="D268" s="24"/>
    </row>
    <row r="269" spans="3:4" x14ac:dyDescent="0.2">
      <c r="C269" s="24"/>
      <c r="D269" s="24"/>
    </row>
    <row r="270" spans="3:4" x14ac:dyDescent="0.2">
      <c r="C270" s="24"/>
      <c r="D270" s="24"/>
    </row>
    <row r="271" spans="3:4" x14ac:dyDescent="0.2">
      <c r="C271" s="24"/>
      <c r="D271" s="24"/>
    </row>
    <row r="272" spans="3:4" x14ac:dyDescent="0.2">
      <c r="C272" s="24"/>
      <c r="D272" s="24"/>
    </row>
    <row r="273" spans="3:4" x14ac:dyDescent="0.2">
      <c r="C273" s="24"/>
      <c r="D273" s="24"/>
    </row>
    <row r="274" spans="3:4" x14ac:dyDescent="0.2">
      <c r="C274" s="24"/>
      <c r="D274" s="24"/>
    </row>
    <row r="275" spans="3:4" x14ac:dyDescent="0.2">
      <c r="C275" s="24"/>
      <c r="D275" s="24"/>
    </row>
    <row r="276" spans="3:4" x14ac:dyDescent="0.2">
      <c r="C276" s="24"/>
      <c r="D276" s="24"/>
    </row>
    <row r="277" spans="3:4" x14ac:dyDescent="0.2">
      <c r="C277" s="24"/>
      <c r="D277" s="24"/>
    </row>
    <row r="278" spans="3:4" x14ac:dyDescent="0.2">
      <c r="C278" s="24"/>
      <c r="D278" s="24"/>
    </row>
    <row r="279" spans="3:4" x14ac:dyDescent="0.2">
      <c r="C279" s="24"/>
      <c r="D279" s="24"/>
    </row>
    <row r="280" spans="3:4" x14ac:dyDescent="0.2">
      <c r="C280" s="24"/>
      <c r="D280" s="24"/>
    </row>
    <row r="281" spans="3:4" x14ac:dyDescent="0.2">
      <c r="C281" s="24"/>
      <c r="D281" s="24"/>
    </row>
    <row r="282" spans="3:4" x14ac:dyDescent="0.2">
      <c r="C282" s="24"/>
      <c r="D282" s="24"/>
    </row>
    <row r="283" spans="3:4" x14ac:dyDescent="0.2">
      <c r="C283" s="24"/>
      <c r="D283" s="24"/>
    </row>
    <row r="284" spans="3:4" x14ac:dyDescent="0.2">
      <c r="C284" s="24"/>
      <c r="D284" s="24"/>
    </row>
    <row r="285" spans="3:4" x14ac:dyDescent="0.2">
      <c r="C285" s="24"/>
      <c r="D285" s="24"/>
    </row>
    <row r="286" spans="3:4" x14ac:dyDescent="0.2">
      <c r="C286" s="24"/>
      <c r="D286" s="24"/>
    </row>
    <row r="287" spans="3:4" x14ac:dyDescent="0.2">
      <c r="C287" s="24"/>
      <c r="D287" s="24"/>
    </row>
    <row r="288" spans="3:4" x14ac:dyDescent="0.2">
      <c r="C288" s="24"/>
      <c r="D288" s="24"/>
    </row>
    <row r="289" spans="3:4" x14ac:dyDescent="0.2">
      <c r="C289" s="24"/>
      <c r="D289" s="24"/>
    </row>
    <row r="290" spans="3:4" x14ac:dyDescent="0.2">
      <c r="C290" s="24"/>
      <c r="D290" s="24"/>
    </row>
    <row r="291" spans="3:4" x14ac:dyDescent="0.2">
      <c r="C291" s="24"/>
      <c r="D291" s="24"/>
    </row>
    <row r="292" spans="3:4" x14ac:dyDescent="0.2">
      <c r="C292" s="24"/>
      <c r="D292" s="24"/>
    </row>
    <row r="293" spans="3:4" x14ac:dyDescent="0.2">
      <c r="C293" s="24"/>
      <c r="D293" s="24"/>
    </row>
    <row r="294" spans="3:4" x14ac:dyDescent="0.2">
      <c r="C294" s="24"/>
      <c r="D294" s="24"/>
    </row>
    <row r="295" spans="3:4" x14ac:dyDescent="0.2">
      <c r="C295" s="24"/>
      <c r="D295" s="24"/>
    </row>
    <row r="296" spans="3:4" x14ac:dyDescent="0.2">
      <c r="C296" s="24"/>
      <c r="D296" s="24"/>
    </row>
    <row r="297" spans="3:4" x14ac:dyDescent="0.2">
      <c r="C297" s="24"/>
      <c r="D297" s="24"/>
    </row>
    <row r="298" spans="3:4" x14ac:dyDescent="0.2">
      <c r="C298" s="24"/>
      <c r="D298" s="24"/>
    </row>
    <row r="299" spans="3:4" x14ac:dyDescent="0.2">
      <c r="C299" s="24"/>
      <c r="D299" s="24"/>
    </row>
    <row r="300" spans="3:4" x14ac:dyDescent="0.2">
      <c r="C300" s="24"/>
      <c r="D300" s="24"/>
    </row>
    <row r="301" spans="3:4" x14ac:dyDescent="0.2">
      <c r="C301" s="24"/>
      <c r="D301" s="24"/>
    </row>
    <row r="302" spans="3:4" x14ac:dyDescent="0.2">
      <c r="C302" s="24"/>
      <c r="D302" s="24"/>
    </row>
    <row r="303" spans="3:4" x14ac:dyDescent="0.2">
      <c r="C303" s="24"/>
      <c r="D303" s="24"/>
    </row>
    <row r="304" spans="3:4" x14ac:dyDescent="0.2">
      <c r="C304" s="24"/>
      <c r="D304" s="24"/>
    </row>
    <row r="305" spans="3:4" x14ac:dyDescent="0.2">
      <c r="C305" s="24"/>
      <c r="D305" s="24"/>
    </row>
    <row r="306" spans="3:4" x14ac:dyDescent="0.2">
      <c r="C306" s="24"/>
      <c r="D306" s="24"/>
    </row>
    <row r="307" spans="3:4" x14ac:dyDescent="0.2">
      <c r="C307" s="24"/>
      <c r="D307" s="24"/>
    </row>
    <row r="308" spans="3:4" x14ac:dyDescent="0.2">
      <c r="C308" s="24"/>
      <c r="D308" s="24"/>
    </row>
    <row r="309" spans="3:4" x14ac:dyDescent="0.2">
      <c r="C309" s="24"/>
      <c r="D309" s="24"/>
    </row>
    <row r="310" spans="3:4" x14ac:dyDescent="0.2">
      <c r="C310" s="24"/>
      <c r="D310" s="24"/>
    </row>
    <row r="311" spans="3:4" x14ac:dyDescent="0.2">
      <c r="C311" s="24"/>
      <c r="D311" s="24"/>
    </row>
    <row r="312" spans="3:4" x14ac:dyDescent="0.2">
      <c r="C312" s="24"/>
      <c r="D312" s="24"/>
    </row>
    <row r="313" spans="3:4" x14ac:dyDescent="0.2">
      <c r="C313" s="24"/>
      <c r="D313" s="24"/>
    </row>
    <row r="314" spans="3:4" x14ac:dyDescent="0.2">
      <c r="C314" s="24"/>
      <c r="D314" s="24"/>
    </row>
    <row r="315" spans="3:4" x14ac:dyDescent="0.2">
      <c r="C315" s="24"/>
      <c r="D315" s="24"/>
    </row>
    <row r="316" spans="3:4" x14ac:dyDescent="0.2">
      <c r="C316" s="24"/>
      <c r="D316" s="24"/>
    </row>
    <row r="317" spans="3:4" x14ac:dyDescent="0.2">
      <c r="C317" s="24"/>
      <c r="D317" s="24"/>
    </row>
    <row r="318" spans="3:4" x14ac:dyDescent="0.2">
      <c r="C318" s="24"/>
      <c r="D318" s="24"/>
    </row>
    <row r="319" spans="3:4" x14ac:dyDescent="0.2">
      <c r="C319" s="24"/>
      <c r="D319" s="24"/>
    </row>
    <row r="320" spans="3:4" x14ac:dyDescent="0.2">
      <c r="C320" s="24"/>
      <c r="D320" s="24"/>
    </row>
    <row r="321" spans="3:4" x14ac:dyDescent="0.2">
      <c r="C321" s="24"/>
      <c r="D321" s="24"/>
    </row>
    <row r="322" spans="3:4" x14ac:dyDescent="0.2">
      <c r="C322" s="24"/>
      <c r="D322" s="24"/>
    </row>
    <row r="323" spans="3:4" x14ac:dyDescent="0.2">
      <c r="C323" s="24"/>
      <c r="D323" s="24"/>
    </row>
    <row r="324" spans="3:4" x14ac:dyDescent="0.2">
      <c r="C324" s="24"/>
      <c r="D324" s="24"/>
    </row>
    <row r="325" spans="3:4" x14ac:dyDescent="0.2">
      <c r="C325" s="24"/>
      <c r="D325" s="24"/>
    </row>
    <row r="326" spans="3:4" x14ac:dyDescent="0.2">
      <c r="C326" s="24"/>
      <c r="D326" s="24"/>
    </row>
    <row r="327" spans="3:4" x14ac:dyDescent="0.2">
      <c r="C327" s="24"/>
      <c r="D327" s="24"/>
    </row>
    <row r="328" spans="3:4" x14ac:dyDescent="0.2">
      <c r="C328" s="24"/>
      <c r="D328" s="24"/>
    </row>
    <row r="329" spans="3:4" x14ac:dyDescent="0.2">
      <c r="C329" s="24"/>
      <c r="D329" s="24"/>
    </row>
    <row r="330" spans="3:4" x14ac:dyDescent="0.2">
      <c r="C330" s="24"/>
      <c r="D330" s="24"/>
    </row>
    <row r="331" spans="3:4" x14ac:dyDescent="0.2">
      <c r="C331" s="24"/>
      <c r="D331" s="24"/>
    </row>
    <row r="332" spans="3:4" x14ac:dyDescent="0.2">
      <c r="C332" s="24"/>
      <c r="D332" s="24"/>
    </row>
    <row r="333" spans="3:4" x14ac:dyDescent="0.2">
      <c r="C333" s="24"/>
      <c r="D333" s="24"/>
    </row>
    <row r="334" spans="3:4" x14ac:dyDescent="0.2">
      <c r="C334" s="24"/>
      <c r="D334" s="24"/>
    </row>
    <row r="335" spans="3:4" x14ac:dyDescent="0.2">
      <c r="C335" s="24"/>
      <c r="D335" s="24"/>
    </row>
    <row r="336" spans="3:4" x14ac:dyDescent="0.2">
      <c r="C336" s="24"/>
      <c r="D336" s="24"/>
    </row>
    <row r="337" spans="3:4" x14ac:dyDescent="0.2">
      <c r="C337" s="24"/>
      <c r="D337" s="24"/>
    </row>
    <row r="338" spans="3:4" x14ac:dyDescent="0.2">
      <c r="C338" s="24"/>
      <c r="D338" s="24"/>
    </row>
    <row r="339" spans="3:4" x14ac:dyDescent="0.2">
      <c r="C339" s="24"/>
      <c r="D339" s="24"/>
    </row>
    <row r="340" spans="3:4" x14ac:dyDescent="0.2">
      <c r="C340" s="24"/>
      <c r="D340" s="24"/>
    </row>
    <row r="341" spans="3:4" x14ac:dyDescent="0.2">
      <c r="C341" s="24"/>
      <c r="D341" s="24"/>
    </row>
    <row r="342" spans="3:4" x14ac:dyDescent="0.2">
      <c r="C342" s="24"/>
      <c r="D342" s="24"/>
    </row>
    <row r="343" spans="3:4" x14ac:dyDescent="0.2">
      <c r="C343" s="24"/>
      <c r="D343" s="24"/>
    </row>
    <row r="344" spans="3:4" x14ac:dyDescent="0.2">
      <c r="C344" s="24"/>
      <c r="D344" s="24"/>
    </row>
    <row r="345" spans="3:4" x14ac:dyDescent="0.2">
      <c r="C345" s="24"/>
      <c r="D345" s="24"/>
    </row>
    <row r="346" spans="3:4" x14ac:dyDescent="0.2">
      <c r="C346" s="24"/>
      <c r="D346" s="24"/>
    </row>
    <row r="347" spans="3:4" x14ac:dyDescent="0.2">
      <c r="C347" s="24"/>
      <c r="D347" s="24"/>
    </row>
    <row r="348" spans="3:4" x14ac:dyDescent="0.2">
      <c r="C348" s="24"/>
      <c r="D348" s="24"/>
    </row>
    <row r="349" spans="3:4" x14ac:dyDescent="0.2">
      <c r="C349" s="24"/>
      <c r="D349" s="24"/>
    </row>
    <row r="350" spans="3:4" x14ac:dyDescent="0.2">
      <c r="C350" s="24"/>
      <c r="D350" s="24"/>
    </row>
    <row r="351" spans="3:4" x14ac:dyDescent="0.2">
      <c r="C351" s="24"/>
      <c r="D351" s="24"/>
    </row>
    <row r="352" spans="3:4" x14ac:dyDescent="0.2">
      <c r="C352" s="24"/>
      <c r="D352" s="24"/>
    </row>
    <row r="353" spans="3:4" x14ac:dyDescent="0.2">
      <c r="C353" s="24"/>
      <c r="D353" s="24"/>
    </row>
    <row r="354" spans="3:4" x14ac:dyDescent="0.2">
      <c r="C354" s="24"/>
      <c r="D354" s="24"/>
    </row>
    <row r="355" spans="3:4" x14ac:dyDescent="0.2">
      <c r="C355" s="24"/>
      <c r="D355" s="24"/>
    </row>
    <row r="356" spans="3:4" x14ac:dyDescent="0.2">
      <c r="C356" s="24"/>
      <c r="D356" s="24"/>
    </row>
    <row r="357" spans="3:4" x14ac:dyDescent="0.2">
      <c r="C357" s="24"/>
      <c r="D357" s="24"/>
    </row>
    <row r="358" spans="3:4" x14ac:dyDescent="0.2">
      <c r="C358" s="24"/>
      <c r="D358" s="24"/>
    </row>
    <row r="359" spans="3:4" x14ac:dyDescent="0.2">
      <c r="C359" s="24"/>
      <c r="D359" s="24"/>
    </row>
    <row r="360" spans="3:4" x14ac:dyDescent="0.2">
      <c r="C360" s="24"/>
      <c r="D360" s="24"/>
    </row>
    <row r="361" spans="3:4" x14ac:dyDescent="0.2">
      <c r="C361" s="24"/>
      <c r="D361" s="24"/>
    </row>
    <row r="362" spans="3:4" x14ac:dyDescent="0.2">
      <c r="C362" s="24"/>
      <c r="D362" s="24"/>
    </row>
    <row r="363" spans="3:4" x14ac:dyDescent="0.2">
      <c r="C363" s="24"/>
      <c r="D363" s="24"/>
    </row>
    <row r="364" spans="3:4" x14ac:dyDescent="0.2">
      <c r="C364" s="24"/>
      <c r="D364" s="24"/>
    </row>
    <row r="365" spans="3:4" x14ac:dyDescent="0.2">
      <c r="C365" s="24"/>
      <c r="D365" s="24"/>
    </row>
    <row r="366" spans="3:4" x14ac:dyDescent="0.2">
      <c r="C366" s="24"/>
      <c r="D366" s="24"/>
    </row>
    <row r="367" spans="3:4" x14ac:dyDescent="0.2">
      <c r="C367" s="24"/>
      <c r="D367" s="24"/>
    </row>
    <row r="368" spans="3:4" x14ac:dyDescent="0.2">
      <c r="C368" s="24"/>
      <c r="D368" s="24"/>
    </row>
    <row r="369" spans="3:4" x14ac:dyDescent="0.2">
      <c r="C369" s="24"/>
      <c r="D369" s="24"/>
    </row>
    <row r="370" spans="3:4" x14ac:dyDescent="0.2">
      <c r="C370" s="24"/>
      <c r="D370" s="24"/>
    </row>
    <row r="371" spans="3:4" x14ac:dyDescent="0.2">
      <c r="C371" s="24"/>
      <c r="D371" s="24"/>
    </row>
    <row r="372" spans="3:4" x14ac:dyDescent="0.2">
      <c r="C372" s="24"/>
      <c r="D372" s="24"/>
    </row>
    <row r="373" spans="3:4" x14ac:dyDescent="0.2">
      <c r="C373" s="24"/>
      <c r="D373" s="24"/>
    </row>
    <row r="374" spans="3:4" x14ac:dyDescent="0.2">
      <c r="C374" s="24"/>
      <c r="D374" s="24"/>
    </row>
    <row r="375" spans="3:4" x14ac:dyDescent="0.2">
      <c r="C375" s="24"/>
      <c r="D375" s="24"/>
    </row>
    <row r="376" spans="3:4" x14ac:dyDescent="0.2">
      <c r="C376" s="24"/>
      <c r="D376" s="24"/>
    </row>
    <row r="377" spans="3:4" x14ac:dyDescent="0.2">
      <c r="C377" s="24"/>
      <c r="D377" s="24"/>
    </row>
    <row r="378" spans="3:4" x14ac:dyDescent="0.2">
      <c r="C378" s="24"/>
      <c r="D378" s="24"/>
    </row>
    <row r="379" spans="3:4" x14ac:dyDescent="0.2">
      <c r="C379" s="24"/>
      <c r="D379" s="24"/>
    </row>
    <row r="380" spans="3:4" x14ac:dyDescent="0.2">
      <c r="C380" s="24"/>
      <c r="D380" s="24"/>
    </row>
    <row r="381" spans="3:4" x14ac:dyDescent="0.2">
      <c r="C381" s="24"/>
      <c r="D381" s="24"/>
    </row>
    <row r="382" spans="3:4" x14ac:dyDescent="0.2">
      <c r="C382" s="24"/>
      <c r="D382" s="24"/>
    </row>
    <row r="383" spans="3:4" x14ac:dyDescent="0.2">
      <c r="C383" s="24"/>
      <c r="D383" s="24"/>
    </row>
    <row r="384" spans="3:4" x14ac:dyDescent="0.2">
      <c r="C384" s="24"/>
      <c r="D384" s="24"/>
    </row>
    <row r="385" spans="3:4" x14ac:dyDescent="0.2">
      <c r="C385" s="24"/>
      <c r="D385" s="24"/>
    </row>
    <row r="386" spans="3:4" x14ac:dyDescent="0.2">
      <c r="C386" s="24"/>
      <c r="D386" s="24"/>
    </row>
    <row r="387" spans="3:4" x14ac:dyDescent="0.2">
      <c r="C387" s="24"/>
      <c r="D387" s="24"/>
    </row>
    <row r="388" spans="3:4" x14ac:dyDescent="0.2">
      <c r="C388" s="24"/>
      <c r="D388" s="24"/>
    </row>
    <row r="389" spans="3:4" x14ac:dyDescent="0.2">
      <c r="C389" s="24"/>
      <c r="D389" s="24"/>
    </row>
    <row r="390" spans="3:4" x14ac:dyDescent="0.2">
      <c r="C390" s="24"/>
      <c r="D390" s="24"/>
    </row>
    <row r="391" spans="3:4" x14ac:dyDescent="0.2">
      <c r="C391" s="24"/>
      <c r="D391" s="24"/>
    </row>
    <row r="392" spans="3:4" x14ac:dyDescent="0.2">
      <c r="C392" s="24"/>
      <c r="D392" s="24"/>
    </row>
    <row r="393" spans="3:4" x14ac:dyDescent="0.2">
      <c r="C393" s="24"/>
      <c r="D393" s="24"/>
    </row>
    <row r="394" spans="3:4" x14ac:dyDescent="0.2">
      <c r="C394" s="24"/>
      <c r="D394" s="24"/>
    </row>
    <row r="395" spans="3:4" x14ac:dyDescent="0.2">
      <c r="C395" s="24"/>
      <c r="D395" s="24"/>
    </row>
    <row r="396" spans="3:4" x14ac:dyDescent="0.2">
      <c r="C396" s="24"/>
      <c r="D396" s="24"/>
    </row>
    <row r="397" spans="3:4" x14ac:dyDescent="0.2">
      <c r="C397" s="24"/>
      <c r="D397" s="24"/>
    </row>
    <row r="398" spans="3:4" x14ac:dyDescent="0.2">
      <c r="C398" s="24"/>
      <c r="D398" s="24"/>
    </row>
    <row r="399" spans="3:4" x14ac:dyDescent="0.2">
      <c r="C399" s="24"/>
      <c r="D399" s="24"/>
    </row>
    <row r="400" spans="3:4" x14ac:dyDescent="0.2">
      <c r="C400" s="24"/>
      <c r="D400" s="24"/>
    </row>
    <row r="401" spans="3:4" x14ac:dyDescent="0.2">
      <c r="C401" s="24"/>
      <c r="D401" s="24"/>
    </row>
    <row r="402" spans="3:4" x14ac:dyDescent="0.2">
      <c r="C402" s="24"/>
      <c r="D402" s="24"/>
    </row>
    <row r="403" spans="3:4" x14ac:dyDescent="0.2">
      <c r="C403" s="24"/>
      <c r="D403" s="24"/>
    </row>
    <row r="404" spans="3:4" x14ac:dyDescent="0.2">
      <c r="C404" s="24"/>
      <c r="D404" s="24"/>
    </row>
    <row r="405" spans="3:4" x14ac:dyDescent="0.2">
      <c r="C405" s="24"/>
      <c r="D405" s="24"/>
    </row>
    <row r="406" spans="3:4" x14ac:dyDescent="0.2">
      <c r="C406" s="24"/>
      <c r="D406" s="24"/>
    </row>
    <row r="407" spans="3:4" x14ac:dyDescent="0.2">
      <c r="C407" s="24"/>
      <c r="D407" s="24"/>
    </row>
    <row r="408" spans="3:4" x14ac:dyDescent="0.2">
      <c r="C408" s="24"/>
      <c r="D408" s="24"/>
    </row>
    <row r="409" spans="3:4" x14ac:dyDescent="0.2">
      <c r="C409" s="24"/>
      <c r="D409" s="24"/>
    </row>
    <row r="410" spans="3:4" x14ac:dyDescent="0.2">
      <c r="C410" s="24"/>
      <c r="D410" s="24"/>
    </row>
    <row r="411" spans="3:4" x14ac:dyDescent="0.2">
      <c r="C411" s="24"/>
      <c r="D411" s="24"/>
    </row>
    <row r="412" spans="3:4" x14ac:dyDescent="0.2">
      <c r="C412" s="24"/>
      <c r="D412" s="24"/>
    </row>
    <row r="413" spans="3:4" x14ac:dyDescent="0.2">
      <c r="C413" s="24"/>
      <c r="D413" s="24"/>
    </row>
    <row r="414" spans="3:4" x14ac:dyDescent="0.2">
      <c r="C414" s="24"/>
      <c r="D414" s="24"/>
    </row>
    <row r="415" spans="3:4" x14ac:dyDescent="0.2">
      <c r="C415" s="24"/>
      <c r="D415" s="24"/>
    </row>
    <row r="416" spans="3:4" x14ac:dyDescent="0.2">
      <c r="C416" s="24"/>
      <c r="D416" s="24"/>
    </row>
    <row r="417" spans="3:4" x14ac:dyDescent="0.2">
      <c r="C417" s="24"/>
      <c r="D417" s="24"/>
    </row>
    <row r="418" spans="3:4" x14ac:dyDescent="0.2">
      <c r="C418" s="24"/>
      <c r="D418" s="24"/>
    </row>
    <row r="419" spans="3:4" x14ac:dyDescent="0.2">
      <c r="C419" s="24"/>
      <c r="D419" s="24"/>
    </row>
    <row r="420" spans="3:4" x14ac:dyDescent="0.2">
      <c r="C420" s="24"/>
      <c r="D420" s="24"/>
    </row>
    <row r="421" spans="3:4" x14ac:dyDescent="0.2">
      <c r="C421" s="24"/>
      <c r="D421" s="24"/>
    </row>
    <row r="422" spans="3:4" x14ac:dyDescent="0.2">
      <c r="C422" s="24"/>
      <c r="D422" s="24"/>
    </row>
    <row r="423" spans="3:4" x14ac:dyDescent="0.2">
      <c r="C423" s="24"/>
      <c r="D423" s="24"/>
    </row>
    <row r="424" spans="3:4" x14ac:dyDescent="0.2">
      <c r="C424" s="24"/>
      <c r="D424" s="24"/>
    </row>
    <row r="425" spans="3:4" x14ac:dyDescent="0.2">
      <c r="C425" s="24"/>
      <c r="D425" s="24"/>
    </row>
    <row r="426" spans="3:4" x14ac:dyDescent="0.2">
      <c r="C426" s="24"/>
      <c r="D426" s="24"/>
    </row>
    <row r="427" spans="3:4" x14ac:dyDescent="0.2">
      <c r="C427" s="24"/>
      <c r="D427" s="24"/>
    </row>
    <row r="428" spans="3:4" x14ac:dyDescent="0.2">
      <c r="C428" s="24"/>
      <c r="D428" s="24"/>
    </row>
    <row r="429" spans="3:4" x14ac:dyDescent="0.2">
      <c r="C429" s="24"/>
      <c r="D429" s="24"/>
    </row>
    <row r="430" spans="3:4" x14ac:dyDescent="0.2">
      <c r="C430" s="24"/>
      <c r="D430" s="24"/>
    </row>
    <row r="431" spans="3:4" x14ac:dyDescent="0.2">
      <c r="C431" s="24"/>
      <c r="D431" s="24"/>
    </row>
    <row r="432" spans="3:4" x14ac:dyDescent="0.2">
      <c r="C432" s="24"/>
      <c r="D432" s="24"/>
    </row>
    <row r="433" spans="3:4" x14ac:dyDescent="0.2">
      <c r="C433" s="24"/>
      <c r="D433" s="24"/>
    </row>
    <row r="434" spans="3:4" x14ac:dyDescent="0.2">
      <c r="C434" s="24"/>
      <c r="D434" s="24"/>
    </row>
    <row r="435" spans="3:4" x14ac:dyDescent="0.2">
      <c r="C435" s="24"/>
      <c r="D435" s="24"/>
    </row>
    <row r="436" spans="3:4" x14ac:dyDescent="0.2">
      <c r="C436" s="24"/>
      <c r="D436" s="24"/>
    </row>
    <row r="437" spans="3:4" x14ac:dyDescent="0.2">
      <c r="C437" s="24"/>
      <c r="D437" s="24"/>
    </row>
    <row r="438" spans="3:4" x14ac:dyDescent="0.2">
      <c r="C438" s="24"/>
      <c r="D438" s="24"/>
    </row>
    <row r="439" spans="3:4" x14ac:dyDescent="0.2">
      <c r="C439" s="24"/>
      <c r="D439" s="24"/>
    </row>
    <row r="440" spans="3:4" x14ac:dyDescent="0.2">
      <c r="C440" s="24"/>
      <c r="D440" s="24"/>
    </row>
    <row r="441" spans="3:4" x14ac:dyDescent="0.2">
      <c r="C441" s="24"/>
      <c r="D441" s="24"/>
    </row>
    <row r="442" spans="3:4" x14ac:dyDescent="0.2">
      <c r="C442" s="24"/>
      <c r="D442" s="24"/>
    </row>
    <row r="443" spans="3:4" x14ac:dyDescent="0.2">
      <c r="C443" s="24"/>
      <c r="D443" s="24"/>
    </row>
    <row r="444" spans="3:4" x14ac:dyDescent="0.2">
      <c r="C444" s="24"/>
      <c r="D444" s="24"/>
    </row>
    <row r="445" spans="3:4" x14ac:dyDescent="0.2">
      <c r="C445" s="24"/>
      <c r="D445" s="24"/>
    </row>
    <row r="446" spans="3:4" x14ac:dyDescent="0.2">
      <c r="C446" s="24"/>
      <c r="D446" s="24"/>
    </row>
    <row r="447" spans="3:4" x14ac:dyDescent="0.2">
      <c r="C447" s="24"/>
      <c r="D447" s="24"/>
    </row>
    <row r="448" spans="3:4" x14ac:dyDescent="0.2">
      <c r="C448" s="24"/>
      <c r="D448" s="24"/>
    </row>
    <row r="449" spans="3:4" x14ac:dyDescent="0.2">
      <c r="C449" s="24"/>
      <c r="D449" s="24"/>
    </row>
    <row r="450" spans="3:4" x14ac:dyDescent="0.2">
      <c r="C450" s="24"/>
      <c r="D450" s="24"/>
    </row>
    <row r="451" spans="3:4" x14ac:dyDescent="0.2">
      <c r="C451" s="24"/>
      <c r="D451" s="24"/>
    </row>
    <row r="452" spans="3:4" x14ac:dyDescent="0.2">
      <c r="C452" s="24"/>
      <c r="D452" s="24"/>
    </row>
    <row r="453" spans="3:4" x14ac:dyDescent="0.2">
      <c r="C453" s="24"/>
      <c r="D453" s="24"/>
    </row>
    <row r="454" spans="3:4" x14ac:dyDescent="0.2">
      <c r="C454" s="24"/>
      <c r="D454" s="24"/>
    </row>
    <row r="455" spans="3:4" x14ac:dyDescent="0.2">
      <c r="C455" s="24"/>
      <c r="D455" s="24"/>
    </row>
    <row r="456" spans="3:4" x14ac:dyDescent="0.2">
      <c r="C456" s="24"/>
      <c r="D456" s="24"/>
    </row>
    <row r="457" spans="3:4" x14ac:dyDescent="0.2">
      <c r="C457" s="24"/>
      <c r="D457" s="24"/>
    </row>
    <row r="458" spans="3:4" x14ac:dyDescent="0.2">
      <c r="C458" s="24"/>
      <c r="D458" s="24"/>
    </row>
    <row r="459" spans="3:4" x14ac:dyDescent="0.2">
      <c r="C459" s="24"/>
      <c r="D459" s="24"/>
    </row>
    <row r="460" spans="3:4" x14ac:dyDescent="0.2">
      <c r="C460" s="24"/>
      <c r="D460" s="24"/>
    </row>
    <row r="461" spans="3:4" x14ac:dyDescent="0.2">
      <c r="C461" s="24"/>
      <c r="D461" s="24"/>
    </row>
    <row r="462" spans="3:4" x14ac:dyDescent="0.2">
      <c r="C462" s="24"/>
      <c r="D462" s="24"/>
    </row>
    <row r="463" spans="3:4" x14ac:dyDescent="0.2">
      <c r="C463" s="24"/>
      <c r="D463" s="24"/>
    </row>
    <row r="464" spans="3:4" x14ac:dyDescent="0.2">
      <c r="C464" s="24"/>
      <c r="D464" s="24"/>
    </row>
    <row r="465" spans="3:4" x14ac:dyDescent="0.2">
      <c r="C465" s="24"/>
      <c r="D465" s="24"/>
    </row>
    <row r="466" spans="3:4" x14ac:dyDescent="0.2">
      <c r="C466" s="24"/>
      <c r="D466" s="24"/>
    </row>
    <row r="467" spans="3:4" x14ac:dyDescent="0.2">
      <c r="C467" s="24"/>
      <c r="D467" s="24"/>
    </row>
    <row r="468" spans="3:4" x14ac:dyDescent="0.2">
      <c r="C468" s="24"/>
      <c r="D468" s="24"/>
    </row>
    <row r="469" spans="3:4" x14ac:dyDescent="0.2">
      <c r="C469" s="24"/>
      <c r="D469" s="24"/>
    </row>
    <row r="470" spans="3:4" x14ac:dyDescent="0.2">
      <c r="C470" s="24"/>
      <c r="D470" s="24"/>
    </row>
    <row r="471" spans="3:4" x14ac:dyDescent="0.2">
      <c r="C471" s="24"/>
      <c r="D471" s="24"/>
    </row>
    <row r="472" spans="3:4" x14ac:dyDescent="0.2">
      <c r="C472" s="24"/>
      <c r="D472" s="24"/>
    </row>
    <row r="473" spans="3:4" x14ac:dyDescent="0.2">
      <c r="C473" s="24"/>
      <c r="D473" s="24"/>
    </row>
    <row r="474" spans="3:4" x14ac:dyDescent="0.2">
      <c r="C474" s="24"/>
      <c r="D474" s="24"/>
    </row>
    <row r="475" spans="3:4" x14ac:dyDescent="0.2">
      <c r="C475" s="24"/>
      <c r="D475" s="24"/>
    </row>
    <row r="476" spans="3:4" x14ac:dyDescent="0.2">
      <c r="C476" s="24"/>
      <c r="D476" s="24"/>
    </row>
    <row r="477" spans="3:4" x14ac:dyDescent="0.2">
      <c r="C477" s="24"/>
      <c r="D477" s="24"/>
    </row>
    <row r="478" spans="3:4" x14ac:dyDescent="0.2">
      <c r="C478" s="24"/>
      <c r="D478" s="24"/>
    </row>
    <row r="479" spans="3:4" x14ac:dyDescent="0.2">
      <c r="C479" s="24"/>
      <c r="D479" s="24"/>
    </row>
    <row r="480" spans="3:4" x14ac:dyDescent="0.2">
      <c r="C480" s="24"/>
      <c r="D480" s="24"/>
    </row>
    <row r="481" spans="3:4" x14ac:dyDescent="0.2">
      <c r="C481" s="24"/>
      <c r="D481" s="24"/>
    </row>
    <row r="482" spans="3:4" x14ac:dyDescent="0.2">
      <c r="C482" s="24"/>
      <c r="D482" s="24"/>
    </row>
    <row r="483" spans="3:4" x14ac:dyDescent="0.2">
      <c r="C483" s="24"/>
      <c r="D483" s="24"/>
    </row>
    <row r="484" spans="3:4" x14ac:dyDescent="0.2">
      <c r="C484" s="24"/>
      <c r="D484" s="24"/>
    </row>
    <row r="485" spans="3:4" x14ac:dyDescent="0.2">
      <c r="C485" s="24"/>
      <c r="D485" s="24"/>
    </row>
    <row r="486" spans="3:4" x14ac:dyDescent="0.2">
      <c r="C486" s="24"/>
      <c r="D486" s="24"/>
    </row>
    <row r="487" spans="3:4" x14ac:dyDescent="0.2">
      <c r="C487" s="24"/>
      <c r="D487" s="24"/>
    </row>
    <row r="488" spans="3:4" x14ac:dyDescent="0.2">
      <c r="C488" s="24"/>
      <c r="D488" s="24"/>
    </row>
    <row r="489" spans="3:4" x14ac:dyDescent="0.2">
      <c r="C489" s="24"/>
      <c r="D489" s="24"/>
    </row>
    <row r="490" spans="3:4" x14ac:dyDescent="0.2">
      <c r="C490" s="24"/>
      <c r="D490" s="24"/>
    </row>
    <row r="491" spans="3:4" x14ac:dyDescent="0.2">
      <c r="C491" s="24"/>
      <c r="D491" s="24"/>
    </row>
    <row r="492" spans="3:4" x14ac:dyDescent="0.2">
      <c r="C492" s="24"/>
      <c r="D492" s="24"/>
    </row>
    <row r="493" spans="3:4" x14ac:dyDescent="0.2">
      <c r="C493" s="24"/>
      <c r="D493" s="24"/>
    </row>
    <row r="494" spans="3:4" x14ac:dyDescent="0.2">
      <c r="C494" s="24"/>
      <c r="D494" s="24"/>
    </row>
    <row r="495" spans="3:4" x14ac:dyDescent="0.2">
      <c r="C495" s="24"/>
      <c r="D495" s="24"/>
    </row>
    <row r="496" spans="3:4" x14ac:dyDescent="0.2">
      <c r="C496" s="24"/>
      <c r="D496" s="24"/>
    </row>
    <row r="497" spans="3:4" x14ac:dyDescent="0.2">
      <c r="C497" s="24"/>
      <c r="D497" s="24"/>
    </row>
    <row r="498" spans="3:4" x14ac:dyDescent="0.2">
      <c r="C498" s="24"/>
      <c r="D498" s="24"/>
    </row>
    <row r="499" spans="3:4" x14ac:dyDescent="0.2">
      <c r="C499" s="24"/>
      <c r="D499" s="24"/>
    </row>
    <row r="500" spans="3:4" x14ac:dyDescent="0.2">
      <c r="C500" s="24"/>
      <c r="D500" s="24"/>
    </row>
    <row r="501" spans="3:4" x14ac:dyDescent="0.2">
      <c r="C501" s="24"/>
      <c r="D501" s="24"/>
    </row>
    <row r="502" spans="3:4" x14ac:dyDescent="0.2">
      <c r="C502" s="24"/>
      <c r="D502" s="24"/>
    </row>
    <row r="503" spans="3:4" x14ac:dyDescent="0.2">
      <c r="C503" s="24"/>
      <c r="D503" s="24"/>
    </row>
    <row r="504" spans="3:4" x14ac:dyDescent="0.2">
      <c r="C504" s="24"/>
      <c r="D504" s="24"/>
    </row>
    <row r="505" spans="3:4" x14ac:dyDescent="0.2">
      <c r="C505" s="24"/>
      <c r="D505" s="24"/>
    </row>
    <row r="506" spans="3:4" x14ac:dyDescent="0.2">
      <c r="C506" s="24"/>
      <c r="D506" s="24"/>
    </row>
    <row r="507" spans="3:4" x14ac:dyDescent="0.2">
      <c r="C507" s="24"/>
      <c r="D507" s="24"/>
    </row>
    <row r="508" spans="3:4" x14ac:dyDescent="0.2">
      <c r="C508" s="24"/>
      <c r="D508" s="24"/>
    </row>
    <row r="509" spans="3:4" x14ac:dyDescent="0.2">
      <c r="C509" s="24"/>
      <c r="D509" s="24"/>
    </row>
    <row r="510" spans="3:4" x14ac:dyDescent="0.2">
      <c r="C510" s="24"/>
      <c r="D510" s="24"/>
    </row>
    <row r="511" spans="3:4" x14ac:dyDescent="0.2">
      <c r="C511" s="24"/>
      <c r="D511" s="24"/>
    </row>
    <row r="512" spans="3:4" x14ac:dyDescent="0.2">
      <c r="C512" s="24"/>
      <c r="D512" s="24"/>
    </row>
    <row r="513" spans="3:4" x14ac:dyDescent="0.2">
      <c r="C513" s="24"/>
      <c r="D513" s="24"/>
    </row>
    <row r="514" spans="3:4" x14ac:dyDescent="0.2">
      <c r="C514" s="24"/>
      <c r="D514" s="24"/>
    </row>
    <row r="515" spans="3:4" x14ac:dyDescent="0.2">
      <c r="C515" s="24"/>
      <c r="D515" s="24"/>
    </row>
    <row r="516" spans="3:4" x14ac:dyDescent="0.2">
      <c r="C516" s="24"/>
      <c r="D516" s="24"/>
    </row>
    <row r="517" spans="3:4" x14ac:dyDescent="0.2">
      <c r="C517" s="24"/>
      <c r="D517" s="24"/>
    </row>
    <row r="518" spans="3:4" x14ac:dyDescent="0.2">
      <c r="C518" s="24"/>
      <c r="D518" s="24"/>
    </row>
    <row r="519" spans="3:4" x14ac:dyDescent="0.2">
      <c r="C519" s="24"/>
      <c r="D519" s="24"/>
    </row>
    <row r="520" spans="3:4" x14ac:dyDescent="0.2">
      <c r="C520" s="24"/>
      <c r="D520" s="24"/>
    </row>
    <row r="521" spans="3:4" x14ac:dyDescent="0.2">
      <c r="C521" s="24"/>
      <c r="D521" s="24"/>
    </row>
    <row r="522" spans="3:4" x14ac:dyDescent="0.2">
      <c r="C522" s="24"/>
      <c r="D522" s="24"/>
    </row>
    <row r="523" spans="3:4" x14ac:dyDescent="0.2">
      <c r="C523" s="24"/>
      <c r="D523" s="24"/>
    </row>
    <row r="524" spans="3:4" x14ac:dyDescent="0.2">
      <c r="C524" s="24"/>
      <c r="D524" s="24"/>
    </row>
    <row r="525" spans="3:4" x14ac:dyDescent="0.2">
      <c r="C525" s="24"/>
      <c r="D525" s="24"/>
    </row>
    <row r="526" spans="3:4" x14ac:dyDescent="0.2">
      <c r="C526" s="24"/>
      <c r="D526" s="24"/>
    </row>
    <row r="527" spans="3:4" x14ac:dyDescent="0.2">
      <c r="C527" s="24"/>
      <c r="D527" s="24"/>
    </row>
    <row r="528" spans="3:4" x14ac:dyDescent="0.2">
      <c r="C528" s="24"/>
      <c r="D528" s="24"/>
    </row>
    <row r="529" spans="3:4" x14ac:dyDescent="0.2">
      <c r="C529" s="24"/>
      <c r="D529" s="24"/>
    </row>
    <row r="530" spans="3:4" x14ac:dyDescent="0.2">
      <c r="C530" s="24"/>
      <c r="D530" s="24"/>
    </row>
    <row r="531" spans="3:4" x14ac:dyDescent="0.2">
      <c r="C531" s="24"/>
      <c r="D531" s="24"/>
    </row>
    <row r="532" spans="3:4" x14ac:dyDescent="0.2">
      <c r="C532" s="24"/>
      <c r="D532" s="24"/>
    </row>
    <row r="533" spans="3:4" x14ac:dyDescent="0.2">
      <c r="C533" s="24"/>
      <c r="D533" s="24"/>
    </row>
    <row r="534" spans="3:4" x14ac:dyDescent="0.2">
      <c r="C534" s="24"/>
      <c r="D534" s="24"/>
    </row>
    <row r="535" spans="3:4" x14ac:dyDescent="0.2">
      <c r="C535" s="24"/>
      <c r="D535" s="24"/>
    </row>
    <row r="536" spans="3:4" x14ac:dyDescent="0.2">
      <c r="C536" s="24"/>
      <c r="D536" s="24"/>
    </row>
    <row r="537" spans="3:4" x14ac:dyDescent="0.2">
      <c r="C537" s="24"/>
      <c r="D537" s="24"/>
    </row>
    <row r="538" spans="3:4" x14ac:dyDescent="0.2">
      <c r="C538" s="24"/>
      <c r="D538" s="24"/>
    </row>
    <row r="539" spans="3:4" x14ac:dyDescent="0.2">
      <c r="C539" s="24"/>
      <c r="D539" s="24"/>
    </row>
    <row r="540" spans="3:4" x14ac:dyDescent="0.2">
      <c r="C540" s="24"/>
      <c r="D540" s="24"/>
    </row>
    <row r="541" spans="3:4" x14ac:dyDescent="0.2">
      <c r="C541" s="24"/>
      <c r="D541" s="24"/>
    </row>
    <row r="542" spans="3:4" x14ac:dyDescent="0.2">
      <c r="C542" s="24"/>
      <c r="D542" s="24"/>
    </row>
    <row r="543" spans="3:4" x14ac:dyDescent="0.2">
      <c r="C543" s="24"/>
      <c r="D543" s="24"/>
    </row>
    <row r="544" spans="3:4" x14ac:dyDescent="0.2">
      <c r="C544" s="24"/>
      <c r="D544" s="24"/>
    </row>
    <row r="545" spans="3:4" x14ac:dyDescent="0.2">
      <c r="C545" s="24"/>
      <c r="D545" s="24"/>
    </row>
    <row r="546" spans="3:4" x14ac:dyDescent="0.2">
      <c r="C546" s="24"/>
      <c r="D546" s="24"/>
    </row>
    <row r="547" spans="3:4" x14ac:dyDescent="0.2">
      <c r="C547" s="24"/>
      <c r="D547" s="24"/>
    </row>
    <row r="548" spans="3:4" x14ac:dyDescent="0.2">
      <c r="C548" s="24"/>
      <c r="D548" s="24"/>
    </row>
    <row r="549" spans="3:4" x14ac:dyDescent="0.2">
      <c r="C549" s="24"/>
      <c r="D549" s="24"/>
    </row>
    <row r="550" spans="3:4" x14ac:dyDescent="0.2">
      <c r="C550" s="24"/>
      <c r="D550" s="24"/>
    </row>
    <row r="551" spans="3:4" x14ac:dyDescent="0.2">
      <c r="C551" s="24"/>
      <c r="D551" s="24"/>
    </row>
    <row r="552" spans="3:4" x14ac:dyDescent="0.2">
      <c r="C552" s="24"/>
      <c r="D552" s="24"/>
    </row>
    <row r="553" spans="3:4" x14ac:dyDescent="0.2">
      <c r="C553" s="24"/>
      <c r="D553" s="24"/>
    </row>
    <row r="554" spans="3:4" x14ac:dyDescent="0.2">
      <c r="C554" s="24"/>
      <c r="D554" s="24"/>
    </row>
    <row r="555" spans="3:4" x14ac:dyDescent="0.2">
      <c r="C555" s="24"/>
      <c r="D555" s="24"/>
    </row>
    <row r="556" spans="3:4" x14ac:dyDescent="0.2">
      <c r="C556" s="24"/>
      <c r="D556" s="24"/>
    </row>
    <row r="557" spans="3:4" x14ac:dyDescent="0.2">
      <c r="C557" s="24"/>
      <c r="D557" s="24"/>
    </row>
    <row r="558" spans="3:4" x14ac:dyDescent="0.2">
      <c r="C558" s="24"/>
      <c r="D558" s="24"/>
    </row>
    <row r="559" spans="3:4" x14ac:dyDescent="0.2">
      <c r="C559" s="24"/>
      <c r="D559" s="24"/>
    </row>
    <row r="560" spans="3:4" x14ac:dyDescent="0.2">
      <c r="C560" s="24"/>
      <c r="D560" s="24"/>
    </row>
    <row r="561" spans="3:4" x14ac:dyDescent="0.2">
      <c r="C561" s="24"/>
      <c r="D561" s="24"/>
    </row>
    <row r="562" spans="3:4" x14ac:dyDescent="0.2">
      <c r="C562" s="24"/>
      <c r="D562" s="24"/>
    </row>
    <row r="563" spans="3:4" x14ac:dyDescent="0.2">
      <c r="C563" s="24"/>
      <c r="D563" s="24"/>
    </row>
    <row r="564" spans="3:4" x14ac:dyDescent="0.2">
      <c r="C564" s="24"/>
      <c r="D564" s="24"/>
    </row>
    <row r="565" spans="3:4" x14ac:dyDescent="0.2">
      <c r="C565" s="24"/>
      <c r="D565" s="24"/>
    </row>
    <row r="566" spans="3:4" x14ac:dyDescent="0.2">
      <c r="C566" s="24"/>
      <c r="D566" s="24"/>
    </row>
    <row r="567" spans="3:4" x14ac:dyDescent="0.2">
      <c r="C567" s="24"/>
      <c r="D567" s="24"/>
    </row>
    <row r="568" spans="3:4" x14ac:dyDescent="0.2">
      <c r="C568" s="24"/>
      <c r="D568" s="24"/>
    </row>
    <row r="569" spans="3:4" x14ac:dyDescent="0.2">
      <c r="C569" s="24"/>
      <c r="D569" s="24"/>
    </row>
    <row r="570" spans="3:4" x14ac:dyDescent="0.2">
      <c r="C570" s="24"/>
      <c r="D570" s="24"/>
    </row>
    <row r="571" spans="3:4" x14ac:dyDescent="0.2">
      <c r="C571" s="24"/>
      <c r="D571" s="24"/>
    </row>
    <row r="572" spans="3:4" x14ac:dyDescent="0.2">
      <c r="C572" s="24"/>
      <c r="D572" s="24"/>
    </row>
    <row r="573" spans="3:4" x14ac:dyDescent="0.2">
      <c r="C573" s="24"/>
      <c r="D573" s="24"/>
    </row>
    <row r="574" spans="3:4" x14ac:dyDescent="0.2">
      <c r="C574" s="24"/>
      <c r="D574" s="24"/>
    </row>
    <row r="575" spans="3:4" x14ac:dyDescent="0.2">
      <c r="C575" s="24"/>
      <c r="D575" s="24"/>
    </row>
    <row r="576" spans="3:4" x14ac:dyDescent="0.2">
      <c r="C576" s="24"/>
      <c r="D576" s="24"/>
    </row>
    <row r="577" spans="3:4" x14ac:dyDescent="0.2">
      <c r="C577" s="24"/>
      <c r="D577" s="24"/>
    </row>
    <row r="578" spans="3:4" x14ac:dyDescent="0.2">
      <c r="C578" s="24"/>
      <c r="D578" s="24"/>
    </row>
    <row r="579" spans="3:4" x14ac:dyDescent="0.2">
      <c r="C579" s="24"/>
      <c r="D579" s="24"/>
    </row>
    <row r="580" spans="3:4" x14ac:dyDescent="0.2">
      <c r="C580" s="24"/>
      <c r="D580" s="24"/>
    </row>
    <row r="581" spans="3:4" x14ac:dyDescent="0.2">
      <c r="C581" s="24"/>
      <c r="D581" s="24"/>
    </row>
    <row r="582" spans="3:4" x14ac:dyDescent="0.2">
      <c r="C582" s="24"/>
      <c r="D582" s="24"/>
    </row>
    <row r="583" spans="3:4" x14ac:dyDescent="0.2">
      <c r="C583" s="24"/>
      <c r="D583" s="24"/>
    </row>
    <row r="584" spans="3:4" x14ac:dyDescent="0.2">
      <c r="C584" s="24"/>
      <c r="D584" s="24"/>
    </row>
    <row r="585" spans="3:4" x14ac:dyDescent="0.2">
      <c r="C585" s="24"/>
      <c r="D585" s="24"/>
    </row>
    <row r="586" spans="3:4" x14ac:dyDescent="0.2">
      <c r="C586" s="24"/>
      <c r="D586" s="24"/>
    </row>
    <row r="587" spans="3:4" x14ac:dyDescent="0.2">
      <c r="C587" s="24"/>
      <c r="D587" s="24"/>
    </row>
    <row r="588" spans="3:4" x14ac:dyDescent="0.2">
      <c r="C588" s="24"/>
      <c r="D588" s="24"/>
    </row>
    <row r="589" spans="3:4" x14ac:dyDescent="0.2">
      <c r="C589" s="24"/>
      <c r="D589" s="24"/>
    </row>
    <row r="590" spans="3:4" x14ac:dyDescent="0.2">
      <c r="C590" s="24"/>
      <c r="D590" s="24"/>
    </row>
    <row r="591" spans="3:4" x14ac:dyDescent="0.2">
      <c r="C591" s="24"/>
      <c r="D591" s="24"/>
    </row>
    <row r="592" spans="3:4" x14ac:dyDescent="0.2">
      <c r="C592" s="24"/>
      <c r="D592" s="24"/>
    </row>
    <row r="593" spans="3:4" x14ac:dyDescent="0.2">
      <c r="C593" s="24"/>
      <c r="D593" s="24"/>
    </row>
    <row r="594" spans="3:4" x14ac:dyDescent="0.2">
      <c r="C594" s="24"/>
      <c r="D594" s="24"/>
    </row>
    <row r="595" spans="3:4" x14ac:dyDescent="0.2">
      <c r="C595" s="24"/>
      <c r="D595" s="24"/>
    </row>
    <row r="596" spans="3:4" x14ac:dyDescent="0.2">
      <c r="C596" s="24"/>
      <c r="D596" s="24"/>
    </row>
    <row r="597" spans="3:4" x14ac:dyDescent="0.2">
      <c r="C597" s="24"/>
      <c r="D597" s="24"/>
    </row>
    <row r="598" spans="3:4" x14ac:dyDescent="0.2">
      <c r="C598" s="24"/>
      <c r="D598" s="24"/>
    </row>
    <row r="599" spans="3:4" x14ac:dyDescent="0.2">
      <c r="C599" s="24"/>
      <c r="D599" s="24"/>
    </row>
    <row r="600" spans="3:4" x14ac:dyDescent="0.2">
      <c r="C600" s="24"/>
      <c r="D600" s="24"/>
    </row>
    <row r="601" spans="3:4" x14ac:dyDescent="0.2">
      <c r="C601" s="24"/>
      <c r="D601" s="24"/>
    </row>
    <row r="602" spans="3:4" x14ac:dyDescent="0.2">
      <c r="C602" s="24"/>
      <c r="D602" s="24"/>
    </row>
    <row r="603" spans="3:4" x14ac:dyDescent="0.2">
      <c r="C603" s="24"/>
      <c r="D603" s="24"/>
    </row>
    <row r="604" spans="3:4" x14ac:dyDescent="0.2">
      <c r="C604" s="24"/>
      <c r="D604" s="24"/>
    </row>
    <row r="605" spans="3:4" x14ac:dyDescent="0.2">
      <c r="C605" s="24"/>
      <c r="D605" s="24"/>
    </row>
    <row r="606" spans="3:4" x14ac:dyDescent="0.2">
      <c r="C606" s="24"/>
      <c r="D606" s="24"/>
    </row>
    <row r="607" spans="3:4" x14ac:dyDescent="0.2">
      <c r="C607" s="24"/>
      <c r="D607" s="24"/>
    </row>
    <row r="608" spans="3:4" x14ac:dyDescent="0.2">
      <c r="C608" s="24"/>
      <c r="D608" s="24"/>
    </row>
    <row r="609" spans="3:4" x14ac:dyDescent="0.2">
      <c r="C609" s="24"/>
      <c r="D609" s="24"/>
    </row>
    <row r="610" spans="3:4" x14ac:dyDescent="0.2">
      <c r="C610" s="24"/>
      <c r="D610" s="24"/>
    </row>
    <row r="611" spans="3:4" x14ac:dyDescent="0.2">
      <c r="C611" s="24"/>
      <c r="D611" s="24"/>
    </row>
    <row r="612" spans="3:4" x14ac:dyDescent="0.2">
      <c r="C612" s="24"/>
      <c r="D612" s="24"/>
    </row>
    <row r="613" spans="3:4" x14ac:dyDescent="0.2">
      <c r="C613" s="24"/>
      <c r="D613" s="24"/>
    </row>
    <row r="614" spans="3:4" x14ac:dyDescent="0.2">
      <c r="C614" s="24"/>
      <c r="D614" s="24"/>
    </row>
    <row r="615" spans="3:4" x14ac:dyDescent="0.2">
      <c r="C615" s="24"/>
      <c r="D615" s="24"/>
    </row>
    <row r="616" spans="3:4" x14ac:dyDescent="0.2">
      <c r="C616" s="24"/>
      <c r="D616" s="24"/>
    </row>
    <row r="617" spans="3:4" x14ac:dyDescent="0.2">
      <c r="C617" s="24"/>
      <c r="D617" s="24"/>
    </row>
    <row r="618" spans="3:4" x14ac:dyDescent="0.2">
      <c r="C618" s="24"/>
      <c r="D618" s="24"/>
    </row>
    <row r="619" spans="3:4" x14ac:dyDescent="0.2">
      <c r="C619" s="24"/>
      <c r="D619" s="24"/>
    </row>
    <row r="620" spans="3:4" x14ac:dyDescent="0.2">
      <c r="C620" s="24"/>
      <c r="D620" s="24"/>
    </row>
    <row r="621" spans="3:4" x14ac:dyDescent="0.2">
      <c r="C621" s="24"/>
      <c r="D621" s="24"/>
    </row>
    <row r="622" spans="3:4" x14ac:dyDescent="0.2">
      <c r="C622" s="24"/>
      <c r="D622" s="24"/>
    </row>
    <row r="623" spans="3:4" x14ac:dyDescent="0.2">
      <c r="C623" s="24"/>
      <c r="D623" s="24"/>
    </row>
    <row r="624" spans="3:4" x14ac:dyDescent="0.2">
      <c r="C624" s="24"/>
      <c r="D624" s="24"/>
    </row>
    <row r="625" spans="3:4" x14ac:dyDescent="0.2">
      <c r="C625" s="24"/>
      <c r="D625" s="24"/>
    </row>
    <row r="626" spans="3:4" x14ac:dyDescent="0.2">
      <c r="C626" s="24"/>
      <c r="D626" s="24"/>
    </row>
    <row r="627" spans="3:4" x14ac:dyDescent="0.2">
      <c r="C627" s="24"/>
      <c r="D627" s="24"/>
    </row>
    <row r="628" spans="3:4" x14ac:dyDescent="0.2">
      <c r="C628" s="24"/>
      <c r="D628" s="24"/>
    </row>
    <row r="629" spans="3:4" x14ac:dyDescent="0.2">
      <c r="C629" s="24"/>
      <c r="D629" s="24"/>
    </row>
    <row r="630" spans="3:4" x14ac:dyDescent="0.2">
      <c r="C630" s="24"/>
      <c r="D630" s="24"/>
    </row>
    <row r="631" spans="3:4" x14ac:dyDescent="0.2">
      <c r="C631" s="24"/>
      <c r="D631" s="24"/>
    </row>
    <row r="632" spans="3:4" x14ac:dyDescent="0.2">
      <c r="C632" s="24"/>
      <c r="D632" s="24"/>
    </row>
    <row r="633" spans="3:4" x14ac:dyDescent="0.2">
      <c r="C633" s="24"/>
      <c r="D633" s="24"/>
    </row>
    <row r="634" spans="3:4" x14ac:dyDescent="0.2">
      <c r="C634" s="24"/>
      <c r="D634" s="24"/>
    </row>
    <row r="635" spans="3:4" x14ac:dyDescent="0.2">
      <c r="C635" s="24"/>
      <c r="D635" s="24"/>
    </row>
    <row r="636" spans="3:4" x14ac:dyDescent="0.2">
      <c r="C636" s="24"/>
      <c r="D636" s="24"/>
    </row>
    <row r="637" spans="3:4" x14ac:dyDescent="0.2">
      <c r="C637" s="24"/>
      <c r="D637" s="24"/>
    </row>
    <row r="638" spans="3:4" x14ac:dyDescent="0.2">
      <c r="C638" s="24"/>
      <c r="D638" s="24"/>
    </row>
    <row r="639" spans="3:4" x14ac:dyDescent="0.2">
      <c r="C639" s="24"/>
      <c r="D639" s="24"/>
    </row>
    <row r="640" spans="3:4" x14ac:dyDescent="0.2">
      <c r="C640" s="24"/>
      <c r="D640" s="24"/>
    </row>
    <row r="641" spans="3:4" x14ac:dyDescent="0.2">
      <c r="C641" s="24"/>
      <c r="D641" s="24"/>
    </row>
    <row r="642" spans="3:4" x14ac:dyDescent="0.2">
      <c r="C642" s="24"/>
      <c r="D642" s="24"/>
    </row>
    <row r="643" spans="3:4" x14ac:dyDescent="0.2">
      <c r="C643" s="24"/>
      <c r="D643" s="24"/>
    </row>
    <row r="644" spans="3:4" x14ac:dyDescent="0.2">
      <c r="C644" s="24"/>
      <c r="D644" s="24"/>
    </row>
    <row r="645" spans="3:4" x14ac:dyDescent="0.2">
      <c r="C645" s="24"/>
      <c r="D645" s="24"/>
    </row>
    <row r="646" spans="3:4" x14ac:dyDescent="0.2">
      <c r="C646" s="24"/>
      <c r="D646" s="24"/>
    </row>
    <row r="647" spans="3:4" x14ac:dyDescent="0.2">
      <c r="C647" s="24"/>
      <c r="D647" s="24"/>
    </row>
    <row r="648" spans="3:4" x14ac:dyDescent="0.2">
      <c r="C648" s="24"/>
      <c r="D648" s="24"/>
    </row>
    <row r="649" spans="3:4" x14ac:dyDescent="0.2">
      <c r="C649" s="24"/>
      <c r="D649" s="24"/>
    </row>
    <row r="650" spans="3:4" x14ac:dyDescent="0.2">
      <c r="C650" s="24"/>
      <c r="D650" s="24"/>
    </row>
    <row r="651" spans="3:4" x14ac:dyDescent="0.2">
      <c r="C651" s="24"/>
      <c r="D651" s="24"/>
    </row>
    <row r="652" spans="3:4" x14ac:dyDescent="0.2">
      <c r="C652" s="24"/>
      <c r="D652" s="24"/>
    </row>
    <row r="653" spans="3:4" x14ac:dyDescent="0.2">
      <c r="C653" s="24"/>
      <c r="D653" s="24"/>
    </row>
    <row r="654" spans="3:4" x14ac:dyDescent="0.2">
      <c r="C654" s="24"/>
      <c r="D654" s="24"/>
    </row>
    <row r="655" spans="3:4" x14ac:dyDescent="0.2">
      <c r="C655" s="24"/>
      <c r="D655" s="24"/>
    </row>
    <row r="656" spans="3:4" x14ac:dyDescent="0.2">
      <c r="C656" s="24"/>
      <c r="D656" s="24"/>
    </row>
    <row r="657" spans="3:4" x14ac:dyDescent="0.2">
      <c r="C657" s="24"/>
      <c r="D657" s="24"/>
    </row>
    <row r="658" spans="3:4" x14ac:dyDescent="0.2">
      <c r="C658" s="24"/>
      <c r="D658" s="24"/>
    </row>
    <row r="659" spans="3:4" x14ac:dyDescent="0.2">
      <c r="C659" s="24"/>
      <c r="D659" s="24"/>
    </row>
    <row r="660" spans="3:4" x14ac:dyDescent="0.2">
      <c r="C660" s="24"/>
      <c r="D660" s="24"/>
    </row>
    <row r="661" spans="3:4" x14ac:dyDescent="0.2">
      <c r="C661" s="24"/>
      <c r="D661" s="24"/>
    </row>
    <row r="662" spans="3:4" x14ac:dyDescent="0.2">
      <c r="C662" s="24"/>
      <c r="D662" s="24"/>
    </row>
    <row r="663" spans="3:4" x14ac:dyDescent="0.2">
      <c r="C663" s="24"/>
      <c r="D663" s="24"/>
    </row>
    <row r="664" spans="3:4" x14ac:dyDescent="0.2">
      <c r="C664" s="24"/>
      <c r="D664" s="24"/>
    </row>
    <row r="665" spans="3:4" x14ac:dyDescent="0.2">
      <c r="C665" s="24"/>
      <c r="D665" s="24"/>
    </row>
    <row r="666" spans="3:4" x14ac:dyDescent="0.2">
      <c r="C666" s="24"/>
      <c r="D666" s="24"/>
    </row>
    <row r="667" spans="3:4" x14ac:dyDescent="0.2">
      <c r="C667" s="24"/>
      <c r="D667" s="24"/>
    </row>
    <row r="668" spans="3:4" x14ac:dyDescent="0.2">
      <c r="C668" s="24"/>
      <c r="D668" s="24"/>
    </row>
    <row r="669" spans="3:4" x14ac:dyDescent="0.2">
      <c r="C669" s="24"/>
      <c r="D669" s="24"/>
    </row>
    <row r="670" spans="3:4" x14ac:dyDescent="0.2">
      <c r="C670" s="24"/>
      <c r="D670" s="24"/>
    </row>
    <row r="671" spans="3:4" x14ac:dyDescent="0.2">
      <c r="C671" s="24"/>
      <c r="D671" s="24"/>
    </row>
    <row r="672" spans="3:4" x14ac:dyDescent="0.2">
      <c r="C672" s="24"/>
      <c r="D672" s="24"/>
    </row>
    <row r="673" spans="3:4" x14ac:dyDescent="0.2">
      <c r="C673" s="24"/>
      <c r="D673" s="24"/>
    </row>
    <row r="674" spans="3:4" x14ac:dyDescent="0.2">
      <c r="C674" s="24"/>
      <c r="D674" s="24"/>
    </row>
    <row r="675" spans="3:4" x14ac:dyDescent="0.2">
      <c r="C675" s="24"/>
      <c r="D675" s="24"/>
    </row>
    <row r="676" spans="3:4" x14ac:dyDescent="0.2">
      <c r="C676" s="24"/>
      <c r="D676" s="24"/>
    </row>
    <row r="677" spans="3:4" x14ac:dyDescent="0.2">
      <c r="C677" s="24"/>
      <c r="D677" s="24"/>
    </row>
    <row r="678" spans="3:4" x14ac:dyDescent="0.2">
      <c r="C678" s="24"/>
      <c r="D678" s="24"/>
    </row>
    <row r="679" spans="3:4" x14ac:dyDescent="0.2">
      <c r="C679" s="24"/>
      <c r="D679" s="24"/>
    </row>
    <row r="680" spans="3:4" x14ac:dyDescent="0.2">
      <c r="C680" s="24"/>
      <c r="D680" s="24"/>
    </row>
    <row r="681" spans="3:4" x14ac:dyDescent="0.2">
      <c r="C681" s="24"/>
      <c r="D681" s="24"/>
    </row>
    <row r="682" spans="3:4" x14ac:dyDescent="0.2">
      <c r="C682" s="24"/>
      <c r="D682" s="24"/>
    </row>
    <row r="683" spans="3:4" x14ac:dyDescent="0.2">
      <c r="C683" s="24"/>
      <c r="D683" s="24"/>
    </row>
    <row r="684" spans="3:4" x14ac:dyDescent="0.2">
      <c r="C684" s="24"/>
      <c r="D684" s="24"/>
    </row>
    <row r="685" spans="3:4" x14ac:dyDescent="0.2">
      <c r="C685" s="24"/>
      <c r="D685" s="24"/>
    </row>
    <row r="686" spans="3:4" x14ac:dyDescent="0.2">
      <c r="C686" s="24"/>
      <c r="D686" s="24"/>
    </row>
    <row r="687" spans="3:4" x14ac:dyDescent="0.2">
      <c r="C687" s="24"/>
      <c r="D687" s="24"/>
    </row>
    <row r="688" spans="3:4" x14ac:dyDescent="0.2">
      <c r="C688" s="24"/>
      <c r="D688" s="24"/>
    </row>
    <row r="689" spans="3:4" x14ac:dyDescent="0.2">
      <c r="C689" s="24"/>
      <c r="D689" s="24"/>
    </row>
    <row r="690" spans="3:4" x14ac:dyDescent="0.2">
      <c r="C690" s="24"/>
      <c r="D690" s="24"/>
    </row>
    <row r="691" spans="3:4" x14ac:dyDescent="0.2">
      <c r="C691" s="24"/>
      <c r="D691" s="24"/>
    </row>
    <row r="692" spans="3:4" x14ac:dyDescent="0.2">
      <c r="C692" s="24"/>
      <c r="D692" s="24"/>
    </row>
    <row r="693" spans="3:4" x14ac:dyDescent="0.2">
      <c r="C693" s="24"/>
      <c r="D693" s="24"/>
    </row>
    <row r="694" spans="3:4" x14ac:dyDescent="0.2">
      <c r="C694" s="24"/>
      <c r="D694" s="24"/>
    </row>
    <row r="695" spans="3:4" x14ac:dyDescent="0.2">
      <c r="C695" s="24"/>
      <c r="D695" s="24"/>
    </row>
    <row r="696" spans="3:4" x14ac:dyDescent="0.2">
      <c r="C696" s="24"/>
      <c r="D696" s="24"/>
    </row>
    <row r="697" spans="3:4" x14ac:dyDescent="0.2">
      <c r="C697" s="24"/>
      <c r="D697" s="24"/>
    </row>
    <row r="698" spans="3:4" x14ac:dyDescent="0.2">
      <c r="C698" s="24"/>
      <c r="D698" s="24"/>
    </row>
    <row r="699" spans="3:4" x14ac:dyDescent="0.2">
      <c r="C699" s="24"/>
      <c r="D699" s="24"/>
    </row>
    <row r="700" spans="3:4" x14ac:dyDescent="0.2">
      <c r="C700" s="24"/>
      <c r="D700" s="24"/>
    </row>
    <row r="701" spans="3:4" x14ac:dyDescent="0.2">
      <c r="C701" s="24"/>
      <c r="D701" s="24"/>
    </row>
    <row r="702" spans="3:4" x14ac:dyDescent="0.2">
      <c r="C702" s="24"/>
      <c r="D702" s="24"/>
    </row>
    <row r="703" spans="3:4" x14ac:dyDescent="0.2">
      <c r="C703" s="24"/>
      <c r="D703" s="24"/>
    </row>
    <row r="704" spans="3:4" x14ac:dyDescent="0.2">
      <c r="C704" s="24"/>
      <c r="D704" s="24"/>
    </row>
    <row r="705" spans="3:4" x14ac:dyDescent="0.2">
      <c r="C705" s="24"/>
      <c r="D705" s="24"/>
    </row>
    <row r="706" spans="3:4" x14ac:dyDescent="0.2">
      <c r="C706" s="24"/>
      <c r="D706" s="24"/>
    </row>
    <row r="707" spans="3:4" x14ac:dyDescent="0.2">
      <c r="C707" s="24"/>
      <c r="D707" s="24"/>
    </row>
    <row r="708" spans="3:4" x14ac:dyDescent="0.2">
      <c r="C708" s="24"/>
      <c r="D708" s="24"/>
    </row>
    <row r="709" spans="3:4" x14ac:dyDescent="0.2">
      <c r="C709" s="24"/>
      <c r="D709" s="24"/>
    </row>
    <row r="710" spans="3:4" x14ac:dyDescent="0.2">
      <c r="C710" s="24"/>
      <c r="D710" s="24"/>
    </row>
    <row r="711" spans="3:4" x14ac:dyDescent="0.2">
      <c r="C711" s="24"/>
      <c r="D711" s="24"/>
    </row>
    <row r="712" spans="3:4" x14ac:dyDescent="0.2">
      <c r="C712" s="24"/>
      <c r="D712" s="24"/>
    </row>
    <row r="713" spans="3:4" x14ac:dyDescent="0.2">
      <c r="C713" s="24"/>
      <c r="D713" s="24"/>
    </row>
    <row r="714" spans="3:4" x14ac:dyDescent="0.2">
      <c r="C714" s="24"/>
      <c r="D714" s="24"/>
    </row>
    <row r="715" spans="3:4" x14ac:dyDescent="0.2">
      <c r="C715" s="24"/>
      <c r="D715" s="24"/>
    </row>
    <row r="716" spans="3:4" x14ac:dyDescent="0.2">
      <c r="C716" s="24"/>
      <c r="D716" s="24"/>
    </row>
    <row r="717" spans="3:4" x14ac:dyDescent="0.2">
      <c r="C717" s="24"/>
      <c r="D717" s="24"/>
    </row>
    <row r="718" spans="3:4" x14ac:dyDescent="0.2">
      <c r="C718" s="24"/>
      <c r="D718" s="24"/>
    </row>
    <row r="719" spans="3:4" x14ac:dyDescent="0.2">
      <c r="C719" s="24"/>
      <c r="D719" s="24"/>
    </row>
    <row r="720" spans="3:4" x14ac:dyDescent="0.2">
      <c r="C720" s="24"/>
      <c r="D720" s="24"/>
    </row>
    <row r="721" spans="3:4" x14ac:dyDescent="0.2">
      <c r="C721" s="24"/>
      <c r="D721" s="24"/>
    </row>
    <row r="722" spans="3:4" x14ac:dyDescent="0.2">
      <c r="C722" s="24"/>
      <c r="D722" s="24"/>
    </row>
    <row r="723" spans="3:4" x14ac:dyDescent="0.2">
      <c r="C723" s="24"/>
      <c r="D723" s="24"/>
    </row>
    <row r="724" spans="3:4" x14ac:dyDescent="0.2">
      <c r="C724" s="24"/>
      <c r="D724" s="24"/>
    </row>
    <row r="725" spans="3:4" x14ac:dyDescent="0.2">
      <c r="C725" s="24"/>
      <c r="D725" s="24"/>
    </row>
    <row r="726" spans="3:4" x14ac:dyDescent="0.2">
      <c r="C726" s="24"/>
      <c r="D726" s="24"/>
    </row>
    <row r="727" spans="3:4" x14ac:dyDescent="0.2">
      <c r="C727" s="24"/>
      <c r="D727" s="24"/>
    </row>
    <row r="728" spans="3:4" x14ac:dyDescent="0.2">
      <c r="C728" s="24"/>
      <c r="D728" s="24"/>
    </row>
    <row r="729" spans="3:4" x14ac:dyDescent="0.2">
      <c r="C729" s="24"/>
      <c r="D729" s="24"/>
    </row>
    <row r="730" spans="3:4" x14ac:dyDescent="0.2">
      <c r="C730" s="24"/>
      <c r="D730" s="24"/>
    </row>
    <row r="731" spans="3:4" x14ac:dyDescent="0.2">
      <c r="C731" s="24"/>
      <c r="D731" s="24"/>
    </row>
    <row r="732" spans="3:4" x14ac:dyDescent="0.2">
      <c r="C732" s="24"/>
      <c r="D732" s="24"/>
    </row>
    <row r="733" spans="3:4" x14ac:dyDescent="0.2">
      <c r="C733" s="24"/>
      <c r="D733" s="24"/>
    </row>
    <row r="734" spans="3:4" x14ac:dyDescent="0.2">
      <c r="C734" s="24"/>
      <c r="D734" s="24"/>
    </row>
    <row r="735" spans="3:4" x14ac:dyDescent="0.2">
      <c r="C735" s="24"/>
      <c r="D735" s="24"/>
    </row>
    <row r="736" spans="3:4" x14ac:dyDescent="0.2">
      <c r="C736" s="24"/>
      <c r="D736" s="24"/>
    </row>
    <row r="737" spans="3:4" x14ac:dyDescent="0.2">
      <c r="C737" s="24"/>
      <c r="D737" s="24"/>
    </row>
    <row r="738" spans="3:4" x14ac:dyDescent="0.2">
      <c r="C738" s="24"/>
      <c r="D738" s="24"/>
    </row>
    <row r="739" spans="3:4" x14ac:dyDescent="0.2">
      <c r="C739" s="24"/>
      <c r="D739" s="24"/>
    </row>
    <row r="740" spans="3:4" x14ac:dyDescent="0.2">
      <c r="C740" s="24"/>
      <c r="D740" s="24"/>
    </row>
    <row r="741" spans="3:4" x14ac:dyDescent="0.2">
      <c r="C741" s="24"/>
      <c r="D741" s="24"/>
    </row>
    <row r="742" spans="3:4" x14ac:dyDescent="0.2">
      <c r="C742" s="24"/>
      <c r="D742" s="24"/>
    </row>
    <row r="743" spans="3:4" x14ac:dyDescent="0.2">
      <c r="C743" s="24"/>
      <c r="D743" s="24"/>
    </row>
    <row r="744" spans="3:4" x14ac:dyDescent="0.2">
      <c r="C744" s="24"/>
      <c r="D744" s="24"/>
    </row>
    <row r="745" spans="3:4" x14ac:dyDescent="0.2">
      <c r="C745" s="24"/>
      <c r="D745" s="24"/>
    </row>
    <row r="746" spans="3:4" x14ac:dyDescent="0.2">
      <c r="C746" s="24"/>
      <c r="D746" s="24"/>
    </row>
    <row r="747" spans="3:4" x14ac:dyDescent="0.2">
      <c r="C747" s="24"/>
      <c r="D747" s="24"/>
    </row>
    <row r="748" spans="3:4" x14ac:dyDescent="0.2">
      <c r="C748" s="24"/>
      <c r="D748" s="24"/>
    </row>
    <row r="749" spans="3:4" x14ac:dyDescent="0.2">
      <c r="C749" s="24"/>
      <c r="D749" s="24"/>
    </row>
    <row r="750" spans="3:4" x14ac:dyDescent="0.2">
      <c r="C750" s="24"/>
      <c r="D750" s="24"/>
    </row>
    <row r="751" spans="3:4" x14ac:dyDescent="0.2">
      <c r="C751" s="24"/>
      <c r="D751" s="24"/>
    </row>
    <row r="752" spans="3:4" x14ac:dyDescent="0.2">
      <c r="C752" s="24"/>
      <c r="D752" s="24"/>
    </row>
    <row r="753" spans="3:4" x14ac:dyDescent="0.2">
      <c r="C753" s="24"/>
      <c r="D753" s="24"/>
    </row>
    <row r="754" spans="3:4" x14ac:dyDescent="0.2">
      <c r="C754" s="24"/>
      <c r="D754" s="24"/>
    </row>
    <row r="755" spans="3:4" x14ac:dyDescent="0.2">
      <c r="C755" s="24"/>
      <c r="D755" s="24"/>
    </row>
    <row r="756" spans="3:4" x14ac:dyDescent="0.2">
      <c r="C756" s="24"/>
      <c r="D756" s="24"/>
    </row>
    <row r="757" spans="3:4" x14ac:dyDescent="0.2">
      <c r="C757" s="24"/>
      <c r="D757" s="24"/>
    </row>
    <row r="758" spans="3:4" x14ac:dyDescent="0.2">
      <c r="C758" s="24"/>
      <c r="D758" s="24"/>
    </row>
    <row r="759" spans="3:4" x14ac:dyDescent="0.2">
      <c r="C759" s="24"/>
      <c r="D759" s="24"/>
    </row>
    <row r="760" spans="3:4" x14ac:dyDescent="0.2">
      <c r="C760" s="24"/>
      <c r="D760" s="24"/>
    </row>
    <row r="761" spans="3:4" x14ac:dyDescent="0.2">
      <c r="C761" s="24"/>
      <c r="D761" s="24"/>
    </row>
    <row r="762" spans="3:4" x14ac:dyDescent="0.2">
      <c r="C762" s="24"/>
      <c r="D762" s="24"/>
    </row>
    <row r="763" spans="3:4" x14ac:dyDescent="0.2">
      <c r="C763" s="24"/>
      <c r="D763" s="24"/>
    </row>
    <row r="764" spans="3:4" x14ac:dyDescent="0.2">
      <c r="C764" s="24"/>
      <c r="D764" s="24"/>
    </row>
    <row r="765" spans="3:4" x14ac:dyDescent="0.2">
      <c r="C765" s="24"/>
      <c r="D765" s="24"/>
    </row>
    <row r="766" spans="3:4" x14ac:dyDescent="0.2">
      <c r="C766" s="24"/>
      <c r="D766" s="24"/>
    </row>
    <row r="767" spans="3:4" x14ac:dyDescent="0.2">
      <c r="C767" s="24"/>
      <c r="D767" s="24"/>
    </row>
    <row r="768" spans="3:4" x14ac:dyDescent="0.2">
      <c r="C768" s="24"/>
      <c r="D768" s="24"/>
    </row>
    <row r="769" spans="3:4" x14ac:dyDescent="0.2">
      <c r="C769" s="24"/>
      <c r="D769" s="24"/>
    </row>
    <row r="770" spans="3:4" x14ac:dyDescent="0.2">
      <c r="C770" s="24"/>
      <c r="D770" s="24"/>
    </row>
    <row r="771" spans="3:4" x14ac:dyDescent="0.2">
      <c r="C771" s="24"/>
      <c r="D771" s="24"/>
    </row>
    <row r="772" spans="3:4" x14ac:dyDescent="0.2">
      <c r="C772" s="24"/>
      <c r="D772" s="24"/>
    </row>
    <row r="773" spans="3:4" x14ac:dyDescent="0.2">
      <c r="C773" s="24"/>
      <c r="D773" s="24"/>
    </row>
    <row r="774" spans="3:4" x14ac:dyDescent="0.2">
      <c r="C774" s="24"/>
      <c r="D774" s="24"/>
    </row>
    <row r="775" spans="3:4" x14ac:dyDescent="0.2">
      <c r="C775" s="24"/>
      <c r="D775" s="24"/>
    </row>
    <row r="776" spans="3:4" x14ac:dyDescent="0.2">
      <c r="C776" s="24"/>
      <c r="D776" s="24"/>
    </row>
    <row r="777" spans="3:4" x14ac:dyDescent="0.2">
      <c r="C777" s="24"/>
      <c r="D777" s="24"/>
    </row>
    <row r="778" spans="3:4" x14ac:dyDescent="0.2">
      <c r="C778" s="24"/>
      <c r="D778" s="24"/>
    </row>
    <row r="779" spans="3:4" x14ac:dyDescent="0.2">
      <c r="C779" s="24"/>
      <c r="D779" s="24"/>
    </row>
    <row r="780" spans="3:4" x14ac:dyDescent="0.2">
      <c r="C780" s="24"/>
      <c r="D780" s="24"/>
    </row>
    <row r="781" spans="3:4" x14ac:dyDescent="0.2">
      <c r="C781" s="24"/>
      <c r="D781" s="24"/>
    </row>
    <row r="782" spans="3:4" x14ac:dyDescent="0.2">
      <c r="C782" s="24"/>
      <c r="D782" s="24"/>
    </row>
    <row r="783" spans="3:4" x14ac:dyDescent="0.2">
      <c r="C783" s="24"/>
      <c r="D783" s="24"/>
    </row>
    <row r="784" spans="3:4" x14ac:dyDescent="0.2">
      <c r="C784" s="24"/>
      <c r="D784" s="24"/>
    </row>
    <row r="785" spans="3:4" x14ac:dyDescent="0.2">
      <c r="C785" s="24"/>
      <c r="D785" s="24"/>
    </row>
    <row r="786" spans="3:4" x14ac:dyDescent="0.2">
      <c r="C786" s="24"/>
      <c r="D786" s="24"/>
    </row>
    <row r="787" spans="3:4" x14ac:dyDescent="0.2">
      <c r="C787" s="24"/>
      <c r="D787" s="24"/>
    </row>
    <row r="788" spans="3:4" x14ac:dyDescent="0.2">
      <c r="C788" s="24"/>
      <c r="D788" s="24"/>
    </row>
    <row r="789" spans="3:4" x14ac:dyDescent="0.2">
      <c r="C789" s="24"/>
      <c r="D789" s="24"/>
    </row>
    <row r="790" spans="3:4" x14ac:dyDescent="0.2">
      <c r="C790" s="24"/>
      <c r="D790" s="24"/>
    </row>
    <row r="791" spans="3:4" x14ac:dyDescent="0.2">
      <c r="C791" s="24"/>
      <c r="D791" s="24"/>
    </row>
    <row r="792" spans="3:4" x14ac:dyDescent="0.2">
      <c r="C792" s="24"/>
      <c r="D792" s="24"/>
    </row>
    <row r="793" spans="3:4" x14ac:dyDescent="0.2">
      <c r="C793" s="24"/>
      <c r="D793" s="24"/>
    </row>
    <row r="794" spans="3:4" x14ac:dyDescent="0.2">
      <c r="C794" s="24"/>
      <c r="D794" s="24"/>
    </row>
    <row r="795" spans="3:4" x14ac:dyDescent="0.2">
      <c r="C795" s="24"/>
      <c r="D795" s="24"/>
    </row>
    <row r="796" spans="3:4" x14ac:dyDescent="0.2">
      <c r="C796" s="24"/>
      <c r="D796" s="24"/>
    </row>
    <row r="797" spans="3:4" x14ac:dyDescent="0.2">
      <c r="C797" s="24"/>
      <c r="D797" s="24"/>
    </row>
    <row r="798" spans="3:4" x14ac:dyDescent="0.2">
      <c r="C798" s="24"/>
      <c r="D798" s="24"/>
    </row>
    <row r="799" spans="3:4" x14ac:dyDescent="0.2">
      <c r="C799" s="24"/>
      <c r="D799" s="24"/>
    </row>
    <row r="800" spans="3:4" x14ac:dyDescent="0.2">
      <c r="C800" s="24"/>
      <c r="D800" s="24"/>
    </row>
    <row r="801" spans="3:4" x14ac:dyDescent="0.2">
      <c r="C801" s="24"/>
      <c r="D801" s="24"/>
    </row>
    <row r="802" spans="3:4" x14ac:dyDescent="0.2">
      <c r="C802" s="24"/>
      <c r="D802" s="24"/>
    </row>
    <row r="803" spans="3:4" x14ac:dyDescent="0.2">
      <c r="C803" s="24"/>
      <c r="D803" s="24"/>
    </row>
    <row r="804" spans="3:4" x14ac:dyDescent="0.2">
      <c r="C804" s="24"/>
      <c r="D804" s="24"/>
    </row>
    <row r="805" spans="3:4" x14ac:dyDescent="0.2">
      <c r="C805" s="24"/>
      <c r="D805" s="24"/>
    </row>
    <row r="806" spans="3:4" x14ac:dyDescent="0.2">
      <c r="C806" s="24"/>
      <c r="D806" s="24"/>
    </row>
    <row r="807" spans="3:4" x14ac:dyDescent="0.2">
      <c r="C807" s="24"/>
      <c r="D807" s="24"/>
    </row>
    <row r="808" spans="3:4" x14ac:dyDescent="0.2">
      <c r="C808" s="24"/>
      <c r="D808" s="24"/>
    </row>
    <row r="809" spans="3:4" x14ac:dyDescent="0.2">
      <c r="C809" s="24"/>
      <c r="D809" s="24"/>
    </row>
    <row r="810" spans="3:4" x14ac:dyDescent="0.2">
      <c r="C810" s="24"/>
      <c r="D810" s="24"/>
    </row>
    <row r="811" spans="3:4" x14ac:dyDescent="0.2">
      <c r="C811" s="24"/>
      <c r="D811" s="24"/>
    </row>
    <row r="812" spans="3:4" x14ac:dyDescent="0.2">
      <c r="C812" s="24"/>
      <c r="D812" s="24"/>
    </row>
    <row r="813" spans="3:4" x14ac:dyDescent="0.2">
      <c r="C813" s="24"/>
      <c r="D813" s="24"/>
    </row>
    <row r="814" spans="3:4" x14ac:dyDescent="0.2">
      <c r="C814" s="24"/>
      <c r="D814" s="24"/>
    </row>
    <row r="815" spans="3:4" x14ac:dyDescent="0.2">
      <c r="C815" s="24"/>
      <c r="D815" s="24"/>
    </row>
    <row r="816" spans="3:4" x14ac:dyDescent="0.2">
      <c r="C816" s="24"/>
      <c r="D816" s="24"/>
    </row>
    <row r="817" spans="3:4" x14ac:dyDescent="0.2">
      <c r="C817" s="24"/>
      <c r="D817" s="24"/>
    </row>
    <row r="818" spans="3:4" x14ac:dyDescent="0.2">
      <c r="C818" s="24"/>
      <c r="D818" s="24"/>
    </row>
    <row r="819" spans="3:4" x14ac:dyDescent="0.2">
      <c r="C819" s="24"/>
      <c r="D819" s="24"/>
    </row>
    <row r="820" spans="3:4" x14ac:dyDescent="0.2">
      <c r="C820" s="24"/>
      <c r="D820" s="24"/>
    </row>
    <row r="821" spans="3:4" x14ac:dyDescent="0.2">
      <c r="C821" s="24"/>
      <c r="D821" s="24"/>
    </row>
    <row r="822" spans="3:4" x14ac:dyDescent="0.2">
      <c r="C822" s="24"/>
      <c r="D822" s="24"/>
    </row>
    <row r="823" spans="3:4" x14ac:dyDescent="0.2">
      <c r="C823" s="24"/>
      <c r="D823" s="24"/>
    </row>
    <row r="824" spans="3:4" x14ac:dyDescent="0.2">
      <c r="C824" s="24"/>
      <c r="D824" s="24"/>
    </row>
    <row r="825" spans="3:4" x14ac:dyDescent="0.2">
      <c r="C825" s="24"/>
      <c r="D825" s="24"/>
    </row>
    <row r="826" spans="3:4" x14ac:dyDescent="0.2">
      <c r="C826" s="24"/>
      <c r="D826" s="24"/>
    </row>
    <row r="827" spans="3:4" x14ac:dyDescent="0.2">
      <c r="C827" s="24"/>
      <c r="D827" s="24"/>
    </row>
    <row r="828" spans="3:4" x14ac:dyDescent="0.2">
      <c r="C828" s="24"/>
      <c r="D828" s="24"/>
    </row>
    <row r="829" spans="3:4" x14ac:dyDescent="0.2">
      <c r="C829" s="24"/>
      <c r="D829" s="24"/>
    </row>
    <row r="830" spans="3:4" x14ac:dyDescent="0.2">
      <c r="C830" s="24"/>
      <c r="D830" s="24"/>
    </row>
    <row r="831" spans="3:4" x14ac:dyDescent="0.2">
      <c r="C831" s="24"/>
      <c r="D831" s="24"/>
    </row>
    <row r="832" spans="3:4" x14ac:dyDescent="0.2">
      <c r="C832" s="24"/>
      <c r="D832" s="24"/>
    </row>
    <row r="833" spans="3:4" x14ac:dyDescent="0.2">
      <c r="C833" s="24"/>
      <c r="D833" s="24"/>
    </row>
    <row r="834" spans="3:4" x14ac:dyDescent="0.2">
      <c r="C834" s="24"/>
      <c r="D834" s="24"/>
    </row>
    <row r="835" spans="3:4" x14ac:dyDescent="0.2">
      <c r="C835" s="24"/>
      <c r="D835" s="24"/>
    </row>
    <row r="836" spans="3:4" x14ac:dyDescent="0.2">
      <c r="C836" s="24"/>
      <c r="D836" s="24"/>
    </row>
    <row r="837" spans="3:4" x14ac:dyDescent="0.2">
      <c r="C837" s="24"/>
      <c r="D837" s="24"/>
    </row>
    <row r="838" spans="3:4" x14ac:dyDescent="0.2">
      <c r="C838" s="24"/>
      <c r="D838" s="24"/>
    </row>
    <row r="839" spans="3:4" x14ac:dyDescent="0.2">
      <c r="C839" s="24"/>
      <c r="D839" s="24"/>
    </row>
    <row r="840" spans="3:4" x14ac:dyDescent="0.2">
      <c r="C840" s="24"/>
      <c r="D840" s="24"/>
    </row>
    <row r="841" spans="3:4" x14ac:dyDescent="0.2">
      <c r="C841" s="24"/>
      <c r="D841" s="24"/>
    </row>
    <row r="842" spans="3:4" x14ac:dyDescent="0.2">
      <c r="C842" s="24"/>
      <c r="D842" s="24"/>
    </row>
    <row r="843" spans="3:4" x14ac:dyDescent="0.2">
      <c r="C843" s="24"/>
      <c r="D843" s="24"/>
    </row>
    <row r="844" spans="3:4" x14ac:dyDescent="0.2">
      <c r="C844" s="24"/>
      <c r="D844" s="24"/>
    </row>
    <row r="845" spans="3:4" x14ac:dyDescent="0.2">
      <c r="C845" s="24"/>
      <c r="D845" s="24"/>
    </row>
    <row r="846" spans="3:4" x14ac:dyDescent="0.2">
      <c r="C846" s="24"/>
      <c r="D846" s="24"/>
    </row>
    <row r="847" spans="3:4" x14ac:dyDescent="0.2">
      <c r="C847" s="24"/>
      <c r="D847" s="24"/>
    </row>
    <row r="848" spans="3:4" x14ac:dyDescent="0.2">
      <c r="C848" s="24"/>
      <c r="D848" s="24"/>
    </row>
    <row r="849" spans="3:4" x14ac:dyDescent="0.2">
      <c r="C849" s="24"/>
      <c r="D849" s="24"/>
    </row>
    <row r="850" spans="3:4" x14ac:dyDescent="0.2">
      <c r="C850" s="24"/>
      <c r="D850" s="24"/>
    </row>
    <row r="851" spans="3:4" x14ac:dyDescent="0.2">
      <c r="C851" s="24"/>
      <c r="D851" s="24"/>
    </row>
    <row r="852" spans="3:4" x14ac:dyDescent="0.2">
      <c r="C852" s="24"/>
      <c r="D852" s="24"/>
    </row>
    <row r="853" spans="3:4" x14ac:dyDescent="0.2">
      <c r="C853" s="24"/>
      <c r="D853" s="24"/>
    </row>
    <row r="854" spans="3:4" x14ac:dyDescent="0.2">
      <c r="C854" s="24"/>
      <c r="D854" s="24"/>
    </row>
    <row r="855" spans="3:4" x14ac:dyDescent="0.2">
      <c r="C855" s="24"/>
      <c r="D855" s="24"/>
    </row>
    <row r="856" spans="3:4" x14ac:dyDescent="0.2">
      <c r="C856" s="24"/>
      <c r="D856" s="24"/>
    </row>
    <row r="857" spans="3:4" x14ac:dyDescent="0.2">
      <c r="C857" s="24"/>
      <c r="D857" s="24"/>
    </row>
    <row r="858" spans="3:4" x14ac:dyDescent="0.2">
      <c r="C858" s="24"/>
      <c r="D858" s="24"/>
    </row>
    <row r="859" spans="3:4" x14ac:dyDescent="0.2">
      <c r="C859" s="24"/>
      <c r="D859" s="24"/>
    </row>
    <row r="860" spans="3:4" x14ac:dyDescent="0.2">
      <c r="C860" s="24"/>
      <c r="D860" s="24"/>
    </row>
    <row r="861" spans="3:4" x14ac:dyDescent="0.2">
      <c r="C861" s="24"/>
      <c r="D861" s="24"/>
    </row>
    <row r="862" spans="3:4" x14ac:dyDescent="0.2">
      <c r="C862" s="24"/>
      <c r="D862" s="24"/>
    </row>
    <row r="863" spans="3:4" x14ac:dyDescent="0.2">
      <c r="C863" s="24"/>
      <c r="D863" s="24"/>
    </row>
    <row r="864" spans="3:4" x14ac:dyDescent="0.2">
      <c r="C864" s="24"/>
      <c r="D864" s="24"/>
    </row>
    <row r="865" spans="3:4" x14ac:dyDescent="0.2">
      <c r="C865" s="24"/>
      <c r="D865" s="24"/>
    </row>
    <row r="866" spans="3:4" x14ac:dyDescent="0.2">
      <c r="C866" s="24"/>
      <c r="D866" s="24"/>
    </row>
    <row r="867" spans="3:4" x14ac:dyDescent="0.2">
      <c r="C867" s="24"/>
      <c r="D867" s="24"/>
    </row>
    <row r="868" spans="3:4" x14ac:dyDescent="0.2">
      <c r="C868" s="24"/>
      <c r="D868" s="24"/>
    </row>
    <row r="869" spans="3:4" x14ac:dyDescent="0.2">
      <c r="C869" s="24"/>
      <c r="D869" s="24"/>
    </row>
    <row r="870" spans="3:4" x14ac:dyDescent="0.2">
      <c r="C870" s="24"/>
      <c r="D870" s="24"/>
    </row>
    <row r="871" spans="3:4" x14ac:dyDescent="0.2">
      <c r="C871" s="24"/>
      <c r="D871" s="24"/>
    </row>
    <row r="872" spans="3:4" x14ac:dyDescent="0.2">
      <c r="C872" s="24"/>
      <c r="D872" s="24"/>
    </row>
    <row r="873" spans="3:4" x14ac:dyDescent="0.2">
      <c r="C873" s="24"/>
      <c r="D873" s="24"/>
    </row>
    <row r="874" spans="3:4" x14ac:dyDescent="0.2">
      <c r="C874" s="24"/>
      <c r="D874" s="24"/>
    </row>
    <row r="875" spans="3:4" x14ac:dyDescent="0.2">
      <c r="C875" s="24"/>
      <c r="D875" s="24"/>
    </row>
    <row r="876" spans="3:4" x14ac:dyDescent="0.2">
      <c r="C876" s="24"/>
      <c r="D876" s="24"/>
    </row>
    <row r="877" spans="3:4" x14ac:dyDescent="0.2">
      <c r="C877" s="24"/>
      <c r="D877" s="24"/>
    </row>
    <row r="878" spans="3:4" x14ac:dyDescent="0.2">
      <c r="C878" s="24"/>
      <c r="D878" s="24"/>
    </row>
    <row r="879" spans="3:4" x14ac:dyDescent="0.2">
      <c r="C879" s="24"/>
      <c r="D879" s="24"/>
    </row>
    <row r="880" spans="3:4" x14ac:dyDescent="0.2">
      <c r="C880" s="24"/>
      <c r="D880" s="24"/>
    </row>
    <row r="881" spans="3:4" x14ac:dyDescent="0.2">
      <c r="C881" s="24"/>
      <c r="D881" s="24"/>
    </row>
    <row r="882" spans="3:4" x14ac:dyDescent="0.2">
      <c r="C882" s="24"/>
      <c r="D882" s="24"/>
    </row>
    <row r="883" spans="3:4" x14ac:dyDescent="0.2">
      <c r="C883" s="24"/>
      <c r="D883" s="24"/>
    </row>
    <row r="884" spans="3:4" x14ac:dyDescent="0.2">
      <c r="C884" s="24"/>
      <c r="D884" s="24"/>
    </row>
    <row r="885" spans="3:4" x14ac:dyDescent="0.2">
      <c r="C885" s="24"/>
      <c r="D885" s="24"/>
    </row>
    <row r="886" spans="3:4" x14ac:dyDescent="0.2">
      <c r="C886" s="24"/>
      <c r="D886" s="24"/>
    </row>
    <row r="887" spans="3:4" x14ac:dyDescent="0.2">
      <c r="C887" s="24"/>
      <c r="D887" s="24"/>
    </row>
    <row r="888" spans="3:4" x14ac:dyDescent="0.2">
      <c r="C888" s="24"/>
      <c r="D888" s="24"/>
    </row>
    <row r="889" spans="3:4" x14ac:dyDescent="0.2">
      <c r="C889" s="24"/>
      <c r="D889" s="24"/>
    </row>
    <row r="890" spans="3:4" x14ac:dyDescent="0.2">
      <c r="C890" s="24"/>
      <c r="D890" s="24"/>
    </row>
    <row r="891" spans="3:4" x14ac:dyDescent="0.2">
      <c r="C891" s="24"/>
      <c r="D891" s="24"/>
    </row>
    <row r="892" spans="3:4" x14ac:dyDescent="0.2">
      <c r="C892" s="24"/>
      <c r="D892" s="24"/>
    </row>
    <row r="893" spans="3:4" x14ac:dyDescent="0.2">
      <c r="C893" s="24"/>
      <c r="D893" s="24"/>
    </row>
    <row r="894" spans="3:4" x14ac:dyDescent="0.2">
      <c r="C894" s="24"/>
      <c r="D894" s="24"/>
    </row>
    <row r="895" spans="3:4" x14ac:dyDescent="0.2">
      <c r="C895" s="24"/>
      <c r="D895" s="24"/>
    </row>
    <row r="896" spans="3:4" x14ac:dyDescent="0.2">
      <c r="C896" s="24"/>
      <c r="D896" s="24"/>
    </row>
    <row r="897" spans="3:4" x14ac:dyDescent="0.2">
      <c r="C897" s="24"/>
      <c r="D897" s="24"/>
    </row>
    <row r="898" spans="3:4" x14ac:dyDescent="0.2">
      <c r="C898" s="24"/>
      <c r="D898" s="24"/>
    </row>
    <row r="899" spans="3:4" x14ac:dyDescent="0.2">
      <c r="C899" s="24"/>
      <c r="D899" s="24"/>
    </row>
    <row r="900" spans="3:4" x14ac:dyDescent="0.2">
      <c r="C900" s="24"/>
      <c r="D900" s="24"/>
    </row>
    <row r="901" spans="3:4" x14ac:dyDescent="0.2">
      <c r="C901" s="24"/>
      <c r="D901" s="24"/>
    </row>
    <row r="902" spans="3:4" x14ac:dyDescent="0.2">
      <c r="C902" s="24"/>
      <c r="D902" s="24"/>
    </row>
    <row r="903" spans="3:4" x14ac:dyDescent="0.2">
      <c r="C903" s="24"/>
      <c r="D903" s="24"/>
    </row>
    <row r="904" spans="3:4" x14ac:dyDescent="0.2">
      <c r="C904" s="24"/>
      <c r="D904" s="24"/>
    </row>
    <row r="905" spans="3:4" x14ac:dyDescent="0.2">
      <c r="C905" s="24"/>
      <c r="D905" s="24"/>
    </row>
    <row r="906" spans="3:4" x14ac:dyDescent="0.2">
      <c r="C906" s="24"/>
      <c r="D906" s="24"/>
    </row>
    <row r="907" spans="3:4" x14ac:dyDescent="0.2">
      <c r="C907" s="24"/>
      <c r="D907" s="24"/>
    </row>
    <row r="908" spans="3:4" x14ac:dyDescent="0.2">
      <c r="C908" s="24"/>
      <c r="D908" s="24"/>
    </row>
    <row r="909" spans="3:4" x14ac:dyDescent="0.2">
      <c r="C909" s="24"/>
      <c r="D909" s="24"/>
    </row>
    <row r="910" spans="3:4" x14ac:dyDescent="0.2">
      <c r="C910" s="24"/>
      <c r="D910" s="24"/>
    </row>
    <row r="911" spans="3:4" x14ac:dyDescent="0.2">
      <c r="C911" s="24"/>
      <c r="D911" s="24"/>
    </row>
    <row r="912" spans="3:4" x14ac:dyDescent="0.2">
      <c r="C912" s="24"/>
      <c r="D912" s="24"/>
    </row>
    <row r="913" spans="3:4" x14ac:dyDescent="0.2">
      <c r="C913" s="24"/>
      <c r="D913" s="24"/>
    </row>
    <row r="914" spans="3:4" x14ac:dyDescent="0.2">
      <c r="C914" s="24"/>
      <c r="D914" s="24"/>
    </row>
    <row r="915" spans="3:4" x14ac:dyDescent="0.2">
      <c r="C915" s="24"/>
      <c r="D915" s="24"/>
    </row>
    <row r="916" spans="3:4" x14ac:dyDescent="0.2">
      <c r="C916" s="24"/>
      <c r="D916" s="24"/>
    </row>
    <row r="917" spans="3:4" x14ac:dyDescent="0.2">
      <c r="C917" s="24"/>
      <c r="D917" s="24"/>
    </row>
    <row r="918" spans="3:4" x14ac:dyDescent="0.2">
      <c r="C918" s="24"/>
      <c r="D918" s="24"/>
    </row>
    <row r="919" spans="3:4" x14ac:dyDescent="0.2">
      <c r="C919" s="24"/>
      <c r="D919" s="24"/>
    </row>
    <row r="920" spans="3:4" x14ac:dyDescent="0.2">
      <c r="C920" s="24"/>
      <c r="D920" s="24"/>
    </row>
    <row r="921" spans="3:4" x14ac:dyDescent="0.2">
      <c r="C921" s="24"/>
      <c r="D921" s="24"/>
    </row>
    <row r="922" spans="3:4" x14ac:dyDescent="0.2">
      <c r="C922" s="24"/>
      <c r="D922" s="24"/>
    </row>
    <row r="923" spans="3:4" x14ac:dyDescent="0.2">
      <c r="C923" s="24"/>
      <c r="D923" s="24"/>
    </row>
    <row r="924" spans="3:4" x14ac:dyDescent="0.2">
      <c r="C924" s="24"/>
      <c r="D924" s="24"/>
    </row>
    <row r="925" spans="3:4" x14ac:dyDescent="0.2">
      <c r="C925" s="24"/>
      <c r="D925" s="24"/>
    </row>
    <row r="926" spans="3:4" x14ac:dyDescent="0.2">
      <c r="C926" s="24"/>
      <c r="D926" s="24"/>
    </row>
    <row r="927" spans="3:4" x14ac:dyDescent="0.2">
      <c r="C927" s="24"/>
      <c r="D927" s="24"/>
    </row>
    <row r="928" spans="3:4" x14ac:dyDescent="0.2">
      <c r="C928" s="24"/>
      <c r="D928" s="24"/>
    </row>
    <row r="929" spans="3:4" x14ac:dyDescent="0.2">
      <c r="C929" s="24"/>
      <c r="D929" s="24"/>
    </row>
    <row r="930" spans="3:4" x14ac:dyDescent="0.2">
      <c r="C930" s="24"/>
      <c r="D930" s="24"/>
    </row>
    <row r="931" spans="3:4" x14ac:dyDescent="0.2">
      <c r="C931" s="24"/>
      <c r="D931" s="24"/>
    </row>
    <row r="932" spans="3:4" x14ac:dyDescent="0.2">
      <c r="C932" s="24"/>
      <c r="D932" s="24"/>
    </row>
    <row r="933" spans="3:4" x14ac:dyDescent="0.2">
      <c r="C933" s="24"/>
      <c r="D933" s="24"/>
    </row>
    <row r="934" spans="3:4" x14ac:dyDescent="0.2">
      <c r="C934" s="24"/>
      <c r="D934" s="24"/>
    </row>
    <row r="935" spans="3:4" x14ac:dyDescent="0.2">
      <c r="C935" s="24"/>
      <c r="D935" s="24"/>
    </row>
    <row r="936" spans="3:4" x14ac:dyDescent="0.2">
      <c r="C936" s="24"/>
      <c r="D936" s="24"/>
    </row>
    <row r="937" spans="3:4" x14ac:dyDescent="0.2">
      <c r="C937" s="24"/>
      <c r="D937" s="24"/>
    </row>
    <row r="938" spans="3:4" x14ac:dyDescent="0.2">
      <c r="C938" s="24"/>
      <c r="D938" s="24"/>
    </row>
    <row r="939" spans="3:4" x14ac:dyDescent="0.2">
      <c r="C939" s="24"/>
      <c r="D939" s="24"/>
    </row>
    <row r="940" spans="3:4" x14ac:dyDescent="0.2">
      <c r="C940" s="24"/>
      <c r="D940" s="24"/>
    </row>
    <row r="941" spans="3:4" x14ac:dyDescent="0.2">
      <c r="C941" s="24"/>
      <c r="D941" s="24"/>
    </row>
    <row r="942" spans="3:4" x14ac:dyDescent="0.2">
      <c r="C942" s="24"/>
      <c r="D942" s="24"/>
    </row>
    <row r="943" spans="3:4" x14ac:dyDescent="0.2">
      <c r="C943" s="24"/>
      <c r="D943" s="24"/>
    </row>
    <row r="944" spans="3:4" x14ac:dyDescent="0.2">
      <c r="C944" s="24"/>
      <c r="D944" s="24"/>
    </row>
    <row r="945" spans="3:4" x14ac:dyDescent="0.2">
      <c r="C945" s="24"/>
      <c r="D945" s="24"/>
    </row>
    <row r="946" spans="3:4" x14ac:dyDescent="0.2">
      <c r="C946" s="24"/>
      <c r="D946" s="24"/>
    </row>
    <row r="947" spans="3:4" x14ac:dyDescent="0.2">
      <c r="C947" s="24"/>
      <c r="D947" s="24"/>
    </row>
    <row r="948" spans="3:4" x14ac:dyDescent="0.2">
      <c r="C948" s="24"/>
      <c r="D948" s="24"/>
    </row>
    <row r="949" spans="3:4" x14ac:dyDescent="0.2">
      <c r="C949" s="24"/>
      <c r="D949" s="24"/>
    </row>
    <row r="950" spans="3:4" x14ac:dyDescent="0.2">
      <c r="C950" s="24"/>
      <c r="D950" s="24"/>
    </row>
    <row r="951" spans="3:4" x14ac:dyDescent="0.2">
      <c r="C951" s="24"/>
      <c r="D951" s="24"/>
    </row>
    <row r="952" spans="3:4" x14ac:dyDescent="0.2">
      <c r="C952" s="24"/>
      <c r="D952" s="24"/>
    </row>
    <row r="953" spans="3:4" x14ac:dyDescent="0.2">
      <c r="C953" s="24"/>
      <c r="D953" s="24"/>
    </row>
    <row r="954" spans="3:4" x14ac:dyDescent="0.2">
      <c r="C954" s="24"/>
      <c r="D954" s="24"/>
    </row>
    <row r="955" spans="3:4" x14ac:dyDescent="0.2">
      <c r="C955" s="24"/>
      <c r="D955" s="24"/>
    </row>
    <row r="956" spans="3:4" x14ac:dyDescent="0.2">
      <c r="C956" s="24"/>
      <c r="D956" s="24"/>
    </row>
    <row r="957" spans="3:4" x14ac:dyDescent="0.2">
      <c r="C957" s="24"/>
      <c r="D957" s="24"/>
    </row>
    <row r="958" spans="3:4" x14ac:dyDescent="0.2">
      <c r="C958" s="24"/>
      <c r="D958" s="24"/>
    </row>
    <row r="959" spans="3:4" x14ac:dyDescent="0.2">
      <c r="C959" s="24"/>
      <c r="D959" s="24"/>
    </row>
    <row r="960" spans="3:4" x14ac:dyDescent="0.2">
      <c r="C960" s="24"/>
      <c r="D960" s="24"/>
    </row>
    <row r="961" spans="3:4" x14ac:dyDescent="0.2">
      <c r="C961" s="24"/>
      <c r="D961" s="24"/>
    </row>
    <row r="962" spans="3:4" x14ac:dyDescent="0.2">
      <c r="C962" s="24"/>
      <c r="D962" s="24"/>
    </row>
    <row r="963" spans="3:4" x14ac:dyDescent="0.2">
      <c r="C963" s="24"/>
      <c r="D963" s="24"/>
    </row>
    <row r="964" spans="3:4" x14ac:dyDescent="0.2">
      <c r="C964" s="24"/>
      <c r="D964" s="24"/>
    </row>
    <row r="965" spans="3:4" x14ac:dyDescent="0.2">
      <c r="C965" s="24"/>
      <c r="D965" s="24"/>
    </row>
    <row r="966" spans="3:4" x14ac:dyDescent="0.2">
      <c r="C966" s="24"/>
      <c r="D966" s="24"/>
    </row>
    <row r="967" spans="3:4" x14ac:dyDescent="0.2">
      <c r="C967" s="24"/>
      <c r="D967" s="24"/>
    </row>
    <row r="968" spans="3:4" x14ac:dyDescent="0.2">
      <c r="C968" s="24"/>
      <c r="D968" s="24"/>
    </row>
    <row r="969" spans="3:4" x14ac:dyDescent="0.2">
      <c r="C969" s="24"/>
      <c r="D969" s="24"/>
    </row>
    <row r="970" spans="3:4" x14ac:dyDescent="0.2">
      <c r="C970" s="24"/>
      <c r="D970" s="24"/>
    </row>
    <row r="971" spans="3:4" x14ac:dyDescent="0.2">
      <c r="C971" s="24"/>
      <c r="D971" s="24"/>
    </row>
    <row r="972" spans="3:4" x14ac:dyDescent="0.2">
      <c r="C972" s="24"/>
      <c r="D972" s="24"/>
    </row>
    <row r="973" spans="3:4" x14ac:dyDescent="0.2">
      <c r="C973" s="24"/>
      <c r="D973" s="24"/>
    </row>
    <row r="974" spans="3:4" x14ac:dyDescent="0.2">
      <c r="C974" s="24"/>
      <c r="D974" s="24"/>
    </row>
    <row r="975" spans="3:4" x14ac:dyDescent="0.2">
      <c r="C975" s="24"/>
      <c r="D975" s="24"/>
    </row>
    <row r="976" spans="3:4" x14ac:dyDescent="0.2">
      <c r="C976" s="24"/>
      <c r="D976" s="24"/>
    </row>
    <row r="977" spans="3:4" x14ac:dyDescent="0.2">
      <c r="C977" s="24"/>
      <c r="D977" s="24"/>
    </row>
    <row r="978" spans="3:4" x14ac:dyDescent="0.2">
      <c r="C978" s="24"/>
      <c r="D978" s="24"/>
    </row>
    <row r="979" spans="3:4" x14ac:dyDescent="0.2">
      <c r="C979" s="24"/>
      <c r="D979" s="24"/>
    </row>
    <row r="980" spans="3:4" x14ac:dyDescent="0.2">
      <c r="C980" s="24"/>
      <c r="D980" s="24"/>
    </row>
    <row r="981" spans="3:4" x14ac:dyDescent="0.2">
      <c r="C981" s="24"/>
      <c r="D981" s="24"/>
    </row>
    <row r="982" spans="3:4" x14ac:dyDescent="0.2">
      <c r="C982" s="24"/>
      <c r="D982" s="24"/>
    </row>
    <row r="983" spans="3:4" x14ac:dyDescent="0.2">
      <c r="C983" s="24"/>
      <c r="D983" s="24"/>
    </row>
    <row r="984" spans="3:4" x14ac:dyDescent="0.2">
      <c r="C984" s="24"/>
      <c r="D984" s="24"/>
    </row>
    <row r="985" spans="3:4" x14ac:dyDescent="0.2">
      <c r="C985" s="24"/>
      <c r="D985" s="24"/>
    </row>
    <row r="986" spans="3:4" x14ac:dyDescent="0.2">
      <c r="C986" s="24"/>
      <c r="D986" s="24"/>
    </row>
    <row r="987" spans="3:4" x14ac:dyDescent="0.2">
      <c r="C987" s="24"/>
      <c r="D987" s="24"/>
    </row>
    <row r="988" spans="3:4" x14ac:dyDescent="0.2">
      <c r="C988" s="24"/>
      <c r="D988" s="24"/>
    </row>
    <row r="989" spans="3:4" x14ac:dyDescent="0.2">
      <c r="C989" s="24"/>
      <c r="D989" s="24"/>
    </row>
    <row r="990" spans="3:4" x14ac:dyDescent="0.2">
      <c r="C990" s="24"/>
      <c r="D990" s="24"/>
    </row>
    <row r="991" spans="3:4" x14ac:dyDescent="0.2">
      <c r="C991" s="24"/>
      <c r="D991" s="24"/>
    </row>
    <row r="992" spans="3:4" x14ac:dyDescent="0.2">
      <c r="C992" s="24"/>
      <c r="D992" s="24"/>
    </row>
    <row r="993" spans="3:4" x14ac:dyDescent="0.2">
      <c r="C993" s="24"/>
      <c r="D993" s="24"/>
    </row>
    <row r="994" spans="3:4" x14ac:dyDescent="0.2">
      <c r="C994" s="24"/>
      <c r="D994" s="24"/>
    </row>
    <row r="995" spans="3:4" x14ac:dyDescent="0.2">
      <c r="C995" s="24"/>
      <c r="D995" s="24"/>
    </row>
    <row r="996" spans="3:4" x14ac:dyDescent="0.2">
      <c r="C996" s="24"/>
      <c r="D996" s="24"/>
    </row>
    <row r="997" spans="3:4" x14ac:dyDescent="0.2">
      <c r="C997" s="24"/>
      <c r="D997" s="24"/>
    </row>
    <row r="998" spans="3:4" x14ac:dyDescent="0.2">
      <c r="C998" s="24"/>
      <c r="D998" s="24"/>
    </row>
    <row r="999" spans="3:4" x14ac:dyDescent="0.2">
      <c r="C999" s="24"/>
      <c r="D999" s="24"/>
    </row>
    <row r="1000" spans="3:4" x14ac:dyDescent="0.2">
      <c r="C1000" s="24"/>
      <c r="D1000" s="24"/>
    </row>
    <row r="1001" spans="3:4" x14ac:dyDescent="0.2">
      <c r="C1001" s="24"/>
      <c r="D1001" s="24"/>
    </row>
    <row r="1002" spans="3:4" x14ac:dyDescent="0.2">
      <c r="C1002" s="24"/>
      <c r="D1002" s="24"/>
    </row>
    <row r="1003" spans="3:4" x14ac:dyDescent="0.2">
      <c r="C1003" s="24"/>
      <c r="D1003" s="24"/>
    </row>
    <row r="1004" spans="3:4" x14ac:dyDescent="0.2">
      <c r="C1004" s="24"/>
      <c r="D1004" s="24"/>
    </row>
    <row r="1005" spans="3:4" x14ac:dyDescent="0.2">
      <c r="C1005" s="24"/>
      <c r="D1005" s="24"/>
    </row>
    <row r="1006" spans="3:4" x14ac:dyDescent="0.2">
      <c r="C1006" s="24"/>
      <c r="D1006" s="24"/>
    </row>
    <row r="1007" spans="3:4" x14ac:dyDescent="0.2">
      <c r="C1007" s="24"/>
      <c r="D1007" s="24"/>
    </row>
    <row r="1008" spans="3:4" x14ac:dyDescent="0.2">
      <c r="C1008" s="24"/>
      <c r="D1008" s="24"/>
    </row>
    <row r="1009" spans="3:4" x14ac:dyDescent="0.2">
      <c r="C1009" s="24"/>
      <c r="D1009" s="24"/>
    </row>
    <row r="1010" spans="3:4" x14ac:dyDescent="0.2">
      <c r="C1010" s="24"/>
      <c r="D1010" s="24"/>
    </row>
    <row r="1011" spans="3:4" x14ac:dyDescent="0.2">
      <c r="C1011" s="24"/>
      <c r="D1011" s="24"/>
    </row>
    <row r="1012" spans="3:4" x14ac:dyDescent="0.2">
      <c r="C1012" s="24"/>
      <c r="D1012" s="24"/>
    </row>
    <row r="1013" spans="3:4" x14ac:dyDescent="0.2">
      <c r="C1013" s="24"/>
      <c r="D1013" s="24"/>
    </row>
    <row r="1014" spans="3:4" x14ac:dyDescent="0.2">
      <c r="C1014" s="24"/>
      <c r="D1014" s="24"/>
    </row>
    <row r="1015" spans="3:4" x14ac:dyDescent="0.2">
      <c r="C1015" s="24"/>
      <c r="D1015" s="24"/>
    </row>
    <row r="1016" spans="3:4" x14ac:dyDescent="0.2">
      <c r="C1016" s="24"/>
      <c r="D1016" s="24"/>
    </row>
    <row r="1017" spans="3:4" x14ac:dyDescent="0.2">
      <c r="C1017" s="24"/>
      <c r="D1017" s="24"/>
    </row>
    <row r="1018" spans="3:4" x14ac:dyDescent="0.2">
      <c r="C1018" s="24"/>
      <c r="D1018" s="24"/>
    </row>
    <row r="1019" spans="3:4" x14ac:dyDescent="0.2">
      <c r="C1019" s="24"/>
      <c r="D1019" s="24"/>
    </row>
    <row r="1020" spans="3:4" x14ac:dyDescent="0.2">
      <c r="C1020" s="24"/>
      <c r="D1020" s="24"/>
    </row>
    <row r="1021" spans="3:4" x14ac:dyDescent="0.2">
      <c r="C1021" s="24"/>
      <c r="D1021" s="24"/>
    </row>
    <row r="1022" spans="3:4" x14ac:dyDescent="0.2">
      <c r="C1022" s="24"/>
      <c r="D1022" s="24"/>
    </row>
    <row r="1023" spans="3:4" x14ac:dyDescent="0.2">
      <c r="C1023" s="24"/>
      <c r="D1023" s="24"/>
    </row>
    <row r="1024" spans="3:4" x14ac:dyDescent="0.2">
      <c r="C1024" s="24"/>
      <c r="D1024" s="24"/>
    </row>
    <row r="1025" spans="3:4" x14ac:dyDescent="0.2">
      <c r="C1025" s="24"/>
      <c r="D1025" s="24"/>
    </row>
    <row r="1026" spans="3:4" x14ac:dyDescent="0.2">
      <c r="C1026" s="24"/>
      <c r="D1026" s="24"/>
    </row>
    <row r="1027" spans="3:4" x14ac:dyDescent="0.2">
      <c r="C1027" s="24"/>
      <c r="D1027" s="24"/>
    </row>
    <row r="1028" spans="3:4" x14ac:dyDescent="0.2">
      <c r="C1028" s="24"/>
      <c r="D1028" s="24"/>
    </row>
    <row r="1029" spans="3:4" x14ac:dyDescent="0.2">
      <c r="C1029" s="24"/>
      <c r="D1029" s="24"/>
    </row>
    <row r="1030" spans="3:4" x14ac:dyDescent="0.2">
      <c r="C1030" s="24"/>
      <c r="D1030" s="24"/>
    </row>
    <row r="1031" spans="3:4" x14ac:dyDescent="0.2">
      <c r="C1031" s="24"/>
      <c r="D1031" s="24"/>
    </row>
    <row r="1032" spans="3:4" x14ac:dyDescent="0.2">
      <c r="C1032" s="24"/>
      <c r="D1032" s="24"/>
    </row>
    <row r="1033" spans="3:4" x14ac:dyDescent="0.2">
      <c r="C1033" s="24"/>
      <c r="D1033" s="24"/>
    </row>
    <row r="1034" spans="3:4" x14ac:dyDescent="0.2">
      <c r="C1034" s="24"/>
      <c r="D1034" s="24"/>
    </row>
    <row r="1035" spans="3:4" x14ac:dyDescent="0.2">
      <c r="C1035" s="24"/>
      <c r="D1035" s="24"/>
    </row>
    <row r="1036" spans="3:4" x14ac:dyDescent="0.2">
      <c r="C1036" s="24"/>
      <c r="D1036" s="24"/>
    </row>
    <row r="1037" spans="3:4" x14ac:dyDescent="0.2">
      <c r="C1037" s="24"/>
      <c r="D1037" s="24"/>
    </row>
    <row r="1038" spans="3:4" x14ac:dyDescent="0.2">
      <c r="C1038" s="24"/>
      <c r="D1038" s="24"/>
    </row>
    <row r="1039" spans="3:4" x14ac:dyDescent="0.2">
      <c r="C1039" s="24"/>
      <c r="D1039" s="24"/>
    </row>
    <row r="1040" spans="3:4" x14ac:dyDescent="0.2">
      <c r="C1040" s="24"/>
      <c r="D1040" s="24"/>
    </row>
    <row r="1041" spans="3:4" x14ac:dyDescent="0.2">
      <c r="C1041" s="24"/>
      <c r="D1041" s="24"/>
    </row>
    <row r="1042" spans="3:4" x14ac:dyDescent="0.2">
      <c r="C1042" s="24"/>
      <c r="D1042" s="24"/>
    </row>
    <row r="1043" spans="3:4" x14ac:dyDescent="0.2">
      <c r="C1043" s="24"/>
      <c r="D1043" s="24"/>
    </row>
    <row r="1044" spans="3:4" x14ac:dyDescent="0.2">
      <c r="C1044" s="24"/>
      <c r="D1044" s="24"/>
    </row>
    <row r="1045" spans="3:4" x14ac:dyDescent="0.2">
      <c r="C1045" s="24"/>
      <c r="D1045" s="24"/>
    </row>
    <row r="1046" spans="3:4" x14ac:dyDescent="0.2">
      <c r="C1046" s="24"/>
      <c r="D1046" s="24"/>
    </row>
    <row r="1047" spans="3:4" x14ac:dyDescent="0.2">
      <c r="C1047" s="24"/>
      <c r="D1047" s="24"/>
    </row>
    <row r="1048" spans="3:4" x14ac:dyDescent="0.2">
      <c r="C1048" s="24"/>
      <c r="D1048" s="24"/>
    </row>
    <row r="1049" spans="3:4" x14ac:dyDescent="0.2">
      <c r="C1049" s="24"/>
      <c r="D1049" s="24"/>
    </row>
    <row r="1050" spans="3:4" x14ac:dyDescent="0.2">
      <c r="C1050" s="24"/>
      <c r="D1050" s="24"/>
    </row>
    <row r="1051" spans="3:4" x14ac:dyDescent="0.2">
      <c r="C1051" s="24"/>
      <c r="D1051" s="24"/>
    </row>
    <row r="1052" spans="3:4" x14ac:dyDescent="0.2">
      <c r="C1052" s="24"/>
      <c r="D1052" s="24"/>
    </row>
    <row r="1053" spans="3:4" x14ac:dyDescent="0.2">
      <c r="C1053" s="24"/>
      <c r="D1053" s="24"/>
    </row>
    <row r="1054" spans="3:4" x14ac:dyDescent="0.2">
      <c r="C1054" s="24"/>
      <c r="D1054" s="24"/>
    </row>
    <row r="1055" spans="3:4" x14ac:dyDescent="0.2">
      <c r="C1055" s="24"/>
      <c r="D1055" s="24"/>
    </row>
    <row r="1056" spans="3:4" x14ac:dyDescent="0.2">
      <c r="C1056" s="24"/>
      <c r="D1056" s="24"/>
    </row>
    <row r="1057" spans="3:4" x14ac:dyDescent="0.2">
      <c r="C1057" s="24"/>
      <c r="D1057" s="24"/>
    </row>
    <row r="1058" spans="3:4" x14ac:dyDescent="0.2">
      <c r="C1058" s="24"/>
      <c r="D1058" s="24"/>
    </row>
    <row r="1059" spans="3:4" x14ac:dyDescent="0.2">
      <c r="C1059" s="24"/>
      <c r="D1059" s="24"/>
    </row>
    <row r="1060" spans="3:4" x14ac:dyDescent="0.2">
      <c r="C1060" s="24"/>
      <c r="D1060" s="24"/>
    </row>
    <row r="1061" spans="3:4" x14ac:dyDescent="0.2">
      <c r="C1061" s="24"/>
      <c r="D1061" s="24"/>
    </row>
    <row r="1062" spans="3:4" x14ac:dyDescent="0.2">
      <c r="C1062" s="24"/>
      <c r="D1062" s="24"/>
    </row>
    <row r="1063" spans="3:4" x14ac:dyDescent="0.2">
      <c r="C1063" s="24"/>
      <c r="D1063" s="24"/>
    </row>
    <row r="1064" spans="3:4" x14ac:dyDescent="0.2">
      <c r="C1064" s="24"/>
      <c r="D1064" s="24"/>
    </row>
    <row r="1065" spans="3:4" x14ac:dyDescent="0.2">
      <c r="C1065" s="24"/>
      <c r="D1065" s="24"/>
    </row>
    <row r="1066" spans="3:4" x14ac:dyDescent="0.2">
      <c r="C1066" s="24"/>
      <c r="D1066" s="24"/>
    </row>
    <row r="1067" spans="3:4" x14ac:dyDescent="0.2">
      <c r="C1067" s="24"/>
      <c r="D1067" s="24"/>
    </row>
    <row r="1068" spans="3:4" x14ac:dyDescent="0.2">
      <c r="C1068" s="24"/>
      <c r="D1068" s="24"/>
    </row>
    <row r="1069" spans="3:4" x14ac:dyDescent="0.2">
      <c r="C1069" s="24"/>
      <c r="D1069" s="24"/>
    </row>
    <row r="1070" spans="3:4" x14ac:dyDescent="0.2">
      <c r="C1070" s="24"/>
      <c r="D1070" s="24"/>
    </row>
    <row r="1071" spans="3:4" x14ac:dyDescent="0.2">
      <c r="C1071" s="24"/>
      <c r="D1071" s="24"/>
    </row>
    <row r="1072" spans="3:4" x14ac:dyDescent="0.2">
      <c r="C1072" s="24"/>
      <c r="D1072" s="24"/>
    </row>
    <row r="1073" spans="3:4" x14ac:dyDescent="0.2">
      <c r="C1073" s="24"/>
      <c r="D1073" s="24"/>
    </row>
    <row r="1074" spans="3:4" x14ac:dyDescent="0.2">
      <c r="C1074" s="24"/>
      <c r="D1074" s="24"/>
    </row>
    <row r="1075" spans="3:4" x14ac:dyDescent="0.2">
      <c r="C1075" s="24"/>
      <c r="D1075" s="24"/>
    </row>
    <row r="1076" spans="3:4" x14ac:dyDescent="0.2">
      <c r="C1076" s="24"/>
      <c r="D1076" s="24"/>
    </row>
    <row r="1077" spans="3:4" x14ac:dyDescent="0.2">
      <c r="C1077" s="24"/>
      <c r="D1077" s="24"/>
    </row>
    <row r="1078" spans="3:4" x14ac:dyDescent="0.2">
      <c r="C1078" s="24"/>
      <c r="D1078" s="24"/>
    </row>
    <row r="1079" spans="3:4" x14ac:dyDescent="0.2">
      <c r="C1079" s="24"/>
      <c r="D1079" s="24"/>
    </row>
    <row r="1080" spans="3:4" x14ac:dyDescent="0.2">
      <c r="C1080" s="24"/>
      <c r="D1080" s="24"/>
    </row>
    <row r="1081" spans="3:4" x14ac:dyDescent="0.2">
      <c r="C1081" s="24"/>
      <c r="D1081" s="24"/>
    </row>
    <row r="1082" spans="3:4" x14ac:dyDescent="0.2">
      <c r="C1082" s="24"/>
      <c r="D1082" s="24"/>
    </row>
    <row r="1083" spans="3:4" x14ac:dyDescent="0.2">
      <c r="C1083" s="24"/>
      <c r="D1083" s="24"/>
    </row>
    <row r="1084" spans="3:4" x14ac:dyDescent="0.2">
      <c r="C1084" s="24"/>
      <c r="D1084" s="24"/>
    </row>
    <row r="1085" spans="3:4" x14ac:dyDescent="0.2">
      <c r="C1085" s="24"/>
      <c r="D1085" s="24"/>
    </row>
    <row r="1086" spans="3:4" x14ac:dyDescent="0.2">
      <c r="C1086" s="24"/>
      <c r="D1086" s="24"/>
    </row>
    <row r="1087" spans="3:4" x14ac:dyDescent="0.2">
      <c r="C1087" s="24"/>
      <c r="D1087" s="24"/>
    </row>
    <row r="1088" spans="3:4" x14ac:dyDescent="0.2">
      <c r="C1088" s="24"/>
      <c r="D1088" s="24"/>
    </row>
    <row r="1089" spans="3:4" x14ac:dyDescent="0.2">
      <c r="C1089" s="24"/>
      <c r="D1089" s="24"/>
    </row>
    <row r="1090" spans="3:4" x14ac:dyDescent="0.2">
      <c r="C1090" s="24"/>
      <c r="D1090" s="24"/>
    </row>
    <row r="1091" spans="3:4" x14ac:dyDescent="0.2">
      <c r="C1091" s="24"/>
      <c r="D1091" s="24"/>
    </row>
    <row r="1092" spans="3:4" x14ac:dyDescent="0.2">
      <c r="C1092" s="24"/>
      <c r="D1092" s="24"/>
    </row>
    <row r="1093" spans="3:4" x14ac:dyDescent="0.2">
      <c r="C1093" s="24"/>
      <c r="D1093" s="24"/>
    </row>
    <row r="1094" spans="3:4" x14ac:dyDescent="0.2">
      <c r="C1094" s="24"/>
      <c r="D1094" s="24"/>
    </row>
    <row r="1095" spans="3:4" x14ac:dyDescent="0.2">
      <c r="C1095" s="24"/>
      <c r="D1095" s="24"/>
    </row>
    <row r="1096" spans="3:4" x14ac:dyDescent="0.2">
      <c r="C1096" s="24"/>
      <c r="D1096" s="24"/>
    </row>
    <row r="1097" spans="3:4" x14ac:dyDescent="0.2">
      <c r="C1097" s="24"/>
      <c r="D1097" s="24"/>
    </row>
    <row r="1098" spans="3:4" x14ac:dyDescent="0.2">
      <c r="C1098" s="24"/>
      <c r="D1098" s="24"/>
    </row>
    <row r="1099" spans="3:4" x14ac:dyDescent="0.2">
      <c r="C1099" s="24"/>
      <c r="D1099" s="24"/>
    </row>
    <row r="1100" spans="3:4" x14ac:dyDescent="0.2">
      <c r="C1100" s="24"/>
      <c r="D1100" s="24"/>
    </row>
    <row r="1101" spans="3:4" x14ac:dyDescent="0.2">
      <c r="C1101" s="24"/>
      <c r="D1101" s="24"/>
    </row>
    <row r="1102" spans="3:4" x14ac:dyDescent="0.2">
      <c r="C1102" s="24"/>
      <c r="D1102" s="24"/>
    </row>
    <row r="1103" spans="3:4" x14ac:dyDescent="0.2">
      <c r="C1103" s="24"/>
      <c r="D1103" s="24"/>
    </row>
    <row r="1104" spans="3:4" x14ac:dyDescent="0.2">
      <c r="C1104" s="24"/>
      <c r="D1104" s="24"/>
    </row>
    <row r="1105" spans="3:4" x14ac:dyDescent="0.2">
      <c r="C1105" s="24"/>
      <c r="D1105" s="24"/>
    </row>
    <row r="1106" spans="3:4" x14ac:dyDescent="0.2">
      <c r="C1106" s="24"/>
      <c r="D1106" s="24"/>
    </row>
    <row r="1107" spans="3:4" x14ac:dyDescent="0.2">
      <c r="C1107" s="24"/>
      <c r="D1107" s="24"/>
    </row>
    <row r="1108" spans="3:4" x14ac:dyDescent="0.2">
      <c r="C1108" s="24"/>
      <c r="D1108" s="24"/>
    </row>
    <row r="1109" spans="3:4" x14ac:dyDescent="0.2">
      <c r="C1109" s="24"/>
      <c r="D1109" s="24"/>
    </row>
    <row r="1110" spans="3:4" x14ac:dyDescent="0.2">
      <c r="C1110" s="24"/>
      <c r="D1110" s="24"/>
    </row>
    <row r="1111" spans="3:4" x14ac:dyDescent="0.2">
      <c r="C1111" s="24"/>
      <c r="D1111" s="24"/>
    </row>
    <row r="1112" spans="3:4" x14ac:dyDescent="0.2">
      <c r="C1112" s="24"/>
      <c r="D1112" s="24"/>
    </row>
    <row r="1113" spans="3:4" x14ac:dyDescent="0.2">
      <c r="C1113" s="24"/>
      <c r="D1113" s="24"/>
    </row>
    <row r="1114" spans="3:4" x14ac:dyDescent="0.2">
      <c r="C1114" s="24"/>
      <c r="D1114" s="24"/>
    </row>
    <row r="1115" spans="3:4" x14ac:dyDescent="0.2">
      <c r="C1115" s="24"/>
      <c r="D1115" s="24"/>
    </row>
    <row r="1116" spans="3:4" x14ac:dyDescent="0.2">
      <c r="C1116" s="24"/>
      <c r="D1116" s="24"/>
    </row>
    <row r="1117" spans="3:4" x14ac:dyDescent="0.2">
      <c r="C1117" s="24"/>
      <c r="D1117" s="24"/>
    </row>
    <row r="1118" spans="3:4" x14ac:dyDescent="0.2">
      <c r="C1118" s="24"/>
      <c r="D1118" s="24"/>
    </row>
    <row r="1119" spans="3:4" x14ac:dyDescent="0.2">
      <c r="C1119" s="24"/>
      <c r="D1119" s="24"/>
    </row>
    <row r="1120" spans="3:4" x14ac:dyDescent="0.2">
      <c r="C1120" s="24"/>
      <c r="D1120" s="24"/>
    </row>
    <row r="1121" spans="3:4" x14ac:dyDescent="0.2">
      <c r="C1121" s="24"/>
      <c r="D1121" s="24"/>
    </row>
    <row r="1122" spans="3:4" x14ac:dyDescent="0.2">
      <c r="C1122" s="24"/>
      <c r="D1122" s="24"/>
    </row>
    <row r="1123" spans="3:4" x14ac:dyDescent="0.2">
      <c r="C1123" s="24"/>
      <c r="D1123" s="24"/>
    </row>
    <row r="1124" spans="3:4" x14ac:dyDescent="0.2">
      <c r="C1124" s="24"/>
      <c r="D1124" s="24"/>
    </row>
    <row r="1125" spans="3:4" x14ac:dyDescent="0.2">
      <c r="C1125" s="24"/>
      <c r="D1125" s="24"/>
    </row>
    <row r="1126" spans="3:4" x14ac:dyDescent="0.2">
      <c r="C1126" s="24"/>
      <c r="D1126" s="24"/>
    </row>
    <row r="1127" spans="3:4" x14ac:dyDescent="0.2">
      <c r="C1127" s="24"/>
      <c r="D1127" s="24"/>
    </row>
    <row r="1128" spans="3:4" x14ac:dyDescent="0.2">
      <c r="C1128" s="24"/>
      <c r="D1128" s="24"/>
    </row>
    <row r="1129" spans="3:4" x14ac:dyDescent="0.2">
      <c r="C1129" s="24"/>
      <c r="D1129" s="24"/>
    </row>
    <row r="1130" spans="3:4" x14ac:dyDescent="0.2">
      <c r="C1130" s="24"/>
      <c r="D1130" s="24"/>
    </row>
    <row r="1131" spans="3:4" x14ac:dyDescent="0.2">
      <c r="C1131" s="24"/>
      <c r="D1131" s="24"/>
    </row>
    <row r="1132" spans="3:4" x14ac:dyDescent="0.2">
      <c r="C1132" s="24"/>
      <c r="D1132" s="24"/>
    </row>
    <row r="1133" spans="3:4" x14ac:dyDescent="0.2">
      <c r="C1133" s="24"/>
      <c r="D1133" s="24"/>
    </row>
    <row r="1134" spans="3:4" x14ac:dyDescent="0.2">
      <c r="C1134" s="24"/>
      <c r="D1134" s="24"/>
    </row>
    <row r="1135" spans="3:4" x14ac:dyDescent="0.2">
      <c r="C1135" s="24"/>
      <c r="D1135" s="24"/>
    </row>
    <row r="1136" spans="3:4" x14ac:dyDescent="0.2">
      <c r="C1136" s="24"/>
      <c r="D1136" s="24"/>
    </row>
    <row r="1137" spans="3:4" x14ac:dyDescent="0.2">
      <c r="C1137" s="24"/>
      <c r="D1137" s="24"/>
    </row>
    <row r="1138" spans="3:4" x14ac:dyDescent="0.2">
      <c r="C1138" s="24"/>
      <c r="D1138" s="24"/>
    </row>
    <row r="1139" spans="3:4" x14ac:dyDescent="0.2">
      <c r="C1139" s="24"/>
      <c r="D1139" s="24"/>
    </row>
    <row r="1140" spans="3:4" x14ac:dyDescent="0.2">
      <c r="C1140" s="24"/>
      <c r="D1140" s="24"/>
    </row>
    <row r="1141" spans="3:4" x14ac:dyDescent="0.2">
      <c r="C1141" s="24"/>
      <c r="D1141" s="24"/>
    </row>
    <row r="1142" spans="3:4" x14ac:dyDescent="0.2">
      <c r="C1142" s="24"/>
      <c r="D1142" s="24"/>
    </row>
    <row r="1143" spans="3:4" x14ac:dyDescent="0.2">
      <c r="C1143" s="24"/>
      <c r="D1143" s="24"/>
    </row>
    <row r="1144" spans="3:4" x14ac:dyDescent="0.2">
      <c r="C1144" s="24"/>
      <c r="D1144" s="24"/>
    </row>
    <row r="1145" spans="3:4" x14ac:dyDescent="0.2">
      <c r="C1145" s="24"/>
      <c r="D1145" s="24"/>
    </row>
    <row r="1146" spans="3:4" x14ac:dyDescent="0.2">
      <c r="C1146" s="24"/>
      <c r="D1146" s="24"/>
    </row>
    <row r="1147" spans="3:4" x14ac:dyDescent="0.2">
      <c r="C1147" s="24"/>
      <c r="D1147" s="24"/>
    </row>
    <row r="1148" spans="3:4" x14ac:dyDescent="0.2">
      <c r="C1148" s="24"/>
      <c r="D1148" s="24"/>
    </row>
    <row r="1149" spans="3:4" x14ac:dyDescent="0.2">
      <c r="C1149" s="24"/>
      <c r="D1149" s="24"/>
    </row>
    <row r="1150" spans="3:4" x14ac:dyDescent="0.2">
      <c r="C1150" s="24"/>
      <c r="D1150" s="24"/>
    </row>
    <row r="1151" spans="3:4" x14ac:dyDescent="0.2">
      <c r="C1151" s="24"/>
      <c r="D1151" s="24"/>
    </row>
    <row r="1152" spans="3:4" x14ac:dyDescent="0.2">
      <c r="C1152" s="24"/>
      <c r="D1152" s="24"/>
    </row>
    <row r="1153" spans="3:4" x14ac:dyDescent="0.2">
      <c r="C1153" s="24"/>
      <c r="D1153" s="24"/>
    </row>
    <row r="1154" spans="3:4" x14ac:dyDescent="0.2">
      <c r="C1154" s="24"/>
      <c r="D1154" s="24"/>
    </row>
    <row r="1155" spans="3:4" x14ac:dyDescent="0.2">
      <c r="C1155" s="24"/>
      <c r="D1155" s="24"/>
    </row>
    <row r="1156" spans="3:4" x14ac:dyDescent="0.2">
      <c r="C1156" s="24"/>
      <c r="D1156" s="24"/>
    </row>
    <row r="1157" spans="3:4" x14ac:dyDescent="0.2">
      <c r="C1157" s="24"/>
      <c r="D1157" s="24"/>
    </row>
    <row r="1158" spans="3:4" x14ac:dyDescent="0.2">
      <c r="C1158" s="24"/>
      <c r="D1158" s="24"/>
    </row>
    <row r="1159" spans="3:4" x14ac:dyDescent="0.2">
      <c r="C1159" s="24"/>
      <c r="D1159" s="24"/>
    </row>
    <row r="1160" spans="3:4" x14ac:dyDescent="0.2">
      <c r="C1160" s="24"/>
      <c r="D1160" s="24"/>
    </row>
    <row r="1161" spans="3:4" x14ac:dyDescent="0.2">
      <c r="C1161" s="24"/>
      <c r="D1161" s="24"/>
    </row>
    <row r="1162" spans="3:4" x14ac:dyDescent="0.2">
      <c r="C1162" s="24"/>
      <c r="D1162" s="24"/>
    </row>
    <row r="1163" spans="3:4" x14ac:dyDescent="0.2">
      <c r="C1163" s="24"/>
      <c r="D1163" s="24"/>
    </row>
    <row r="1164" spans="3:4" x14ac:dyDescent="0.2">
      <c r="C1164" s="24"/>
      <c r="D1164" s="24"/>
    </row>
    <row r="1165" spans="3:4" x14ac:dyDescent="0.2">
      <c r="C1165" s="24"/>
      <c r="D1165" s="24"/>
    </row>
    <row r="1166" spans="3:4" x14ac:dyDescent="0.2">
      <c r="C1166" s="24"/>
      <c r="D1166" s="24"/>
    </row>
    <row r="1167" spans="3:4" x14ac:dyDescent="0.2">
      <c r="C1167" s="24"/>
      <c r="D1167" s="24"/>
    </row>
    <row r="1168" spans="3:4" x14ac:dyDescent="0.2">
      <c r="C1168" s="24"/>
      <c r="D1168" s="24"/>
    </row>
    <row r="1169" spans="3:4" x14ac:dyDescent="0.2">
      <c r="C1169" s="24"/>
      <c r="D1169" s="24"/>
    </row>
    <row r="1170" spans="3:4" x14ac:dyDescent="0.2">
      <c r="C1170" s="24"/>
      <c r="D1170" s="24"/>
    </row>
    <row r="1171" spans="3:4" x14ac:dyDescent="0.2">
      <c r="C1171" s="24"/>
      <c r="D1171" s="24"/>
    </row>
    <row r="1172" spans="3:4" x14ac:dyDescent="0.2">
      <c r="C1172" s="24"/>
      <c r="D1172" s="24"/>
    </row>
    <row r="1173" spans="3:4" x14ac:dyDescent="0.2">
      <c r="C1173" s="24"/>
      <c r="D1173" s="24"/>
    </row>
    <row r="1174" spans="3:4" x14ac:dyDescent="0.2">
      <c r="C1174" s="24"/>
      <c r="D1174" s="24"/>
    </row>
    <row r="1175" spans="3:4" x14ac:dyDescent="0.2">
      <c r="C1175" s="24"/>
      <c r="D1175" s="24"/>
    </row>
    <row r="1176" spans="3:4" x14ac:dyDescent="0.2">
      <c r="C1176" s="24"/>
      <c r="D1176" s="24"/>
    </row>
    <row r="1177" spans="3:4" x14ac:dyDescent="0.2">
      <c r="C1177" s="24"/>
      <c r="D1177" s="24"/>
    </row>
    <row r="1178" spans="3:4" x14ac:dyDescent="0.2">
      <c r="C1178" s="24"/>
      <c r="D1178" s="24"/>
    </row>
    <row r="1179" spans="3:4" x14ac:dyDescent="0.2">
      <c r="C1179" s="24"/>
      <c r="D1179" s="24"/>
    </row>
    <row r="1180" spans="3:4" x14ac:dyDescent="0.2">
      <c r="C1180" s="24"/>
      <c r="D1180" s="24"/>
    </row>
    <row r="1181" spans="3:4" x14ac:dyDescent="0.2">
      <c r="C1181" s="24"/>
      <c r="D1181" s="24"/>
    </row>
    <row r="1182" spans="3:4" x14ac:dyDescent="0.2">
      <c r="C1182" s="24"/>
      <c r="D1182" s="24"/>
    </row>
    <row r="1183" spans="3:4" x14ac:dyDescent="0.2">
      <c r="C1183" s="24"/>
      <c r="D1183" s="24"/>
    </row>
    <row r="1184" spans="3:4" x14ac:dyDescent="0.2">
      <c r="C1184" s="24"/>
      <c r="D1184" s="24"/>
    </row>
    <row r="1185" spans="3:4" x14ac:dyDescent="0.2">
      <c r="C1185" s="24"/>
      <c r="D1185" s="24"/>
    </row>
    <row r="1186" spans="3:4" x14ac:dyDescent="0.2">
      <c r="C1186" s="24"/>
      <c r="D1186" s="24"/>
    </row>
    <row r="1187" spans="3:4" x14ac:dyDescent="0.2">
      <c r="C1187" s="24"/>
      <c r="D1187" s="24"/>
    </row>
    <row r="1188" spans="3:4" x14ac:dyDescent="0.2">
      <c r="C1188" s="24"/>
      <c r="D1188" s="24"/>
    </row>
    <row r="1189" spans="3:4" x14ac:dyDescent="0.2">
      <c r="C1189" s="24"/>
      <c r="D1189" s="24"/>
    </row>
    <row r="1190" spans="3:4" x14ac:dyDescent="0.2">
      <c r="C1190" s="24"/>
      <c r="D1190" s="24"/>
    </row>
    <row r="1191" spans="3:4" x14ac:dyDescent="0.2">
      <c r="C1191" s="24"/>
      <c r="D1191" s="24"/>
    </row>
    <row r="1192" spans="3:4" x14ac:dyDescent="0.2">
      <c r="C1192" s="24"/>
      <c r="D1192" s="24"/>
    </row>
    <row r="1193" spans="3:4" x14ac:dyDescent="0.2">
      <c r="C1193" s="24"/>
      <c r="D1193" s="24"/>
    </row>
    <row r="1194" spans="3:4" x14ac:dyDescent="0.2">
      <c r="C1194" s="24"/>
      <c r="D1194" s="24"/>
    </row>
    <row r="1195" spans="3:4" x14ac:dyDescent="0.2">
      <c r="C1195" s="24"/>
      <c r="D1195" s="24"/>
    </row>
    <row r="1196" spans="3:4" x14ac:dyDescent="0.2">
      <c r="C1196" s="24"/>
      <c r="D1196" s="24"/>
    </row>
    <row r="1197" spans="3:4" x14ac:dyDescent="0.2">
      <c r="C1197" s="24"/>
      <c r="D1197" s="24"/>
    </row>
    <row r="1198" spans="3:4" x14ac:dyDescent="0.2">
      <c r="C1198" s="24"/>
      <c r="D1198" s="24"/>
    </row>
    <row r="1199" spans="3:4" x14ac:dyDescent="0.2">
      <c r="C1199" s="24"/>
      <c r="D1199" s="24"/>
    </row>
    <row r="1200" spans="3:4" x14ac:dyDescent="0.2">
      <c r="C1200" s="24"/>
      <c r="D1200" s="24"/>
    </row>
    <row r="1201" spans="3:4" x14ac:dyDescent="0.2">
      <c r="C1201" s="24"/>
      <c r="D1201" s="24"/>
    </row>
    <row r="1202" spans="3:4" x14ac:dyDescent="0.2">
      <c r="C1202" s="24"/>
      <c r="D1202" s="24"/>
    </row>
    <row r="1203" spans="3:4" x14ac:dyDescent="0.2">
      <c r="C1203" s="24"/>
      <c r="D1203" s="24"/>
    </row>
    <row r="1204" spans="3:4" x14ac:dyDescent="0.2">
      <c r="C1204" s="24"/>
      <c r="D1204" s="24"/>
    </row>
    <row r="1205" spans="3:4" x14ac:dyDescent="0.2">
      <c r="C1205" s="24"/>
      <c r="D1205" s="24"/>
    </row>
    <row r="1206" spans="3:4" x14ac:dyDescent="0.2">
      <c r="C1206" s="24"/>
      <c r="D1206" s="24"/>
    </row>
    <row r="1207" spans="3:4" x14ac:dyDescent="0.2">
      <c r="C1207" s="24"/>
      <c r="D1207" s="24"/>
    </row>
    <row r="1208" spans="3:4" x14ac:dyDescent="0.2">
      <c r="C1208" s="24"/>
      <c r="D1208" s="24"/>
    </row>
    <row r="1209" spans="3:4" x14ac:dyDescent="0.2">
      <c r="C1209" s="24"/>
      <c r="D1209" s="24"/>
    </row>
    <row r="1210" spans="3:4" x14ac:dyDescent="0.2">
      <c r="C1210" s="24"/>
      <c r="D1210" s="24"/>
    </row>
    <row r="1211" spans="3:4" x14ac:dyDescent="0.2">
      <c r="C1211" s="24"/>
      <c r="D1211" s="24"/>
    </row>
    <row r="1212" spans="3:4" x14ac:dyDescent="0.2">
      <c r="C1212" s="24"/>
      <c r="D1212" s="24"/>
    </row>
    <row r="1213" spans="3:4" x14ac:dyDescent="0.2">
      <c r="C1213" s="24"/>
      <c r="D1213" s="24"/>
    </row>
    <row r="1214" spans="3:4" x14ac:dyDescent="0.2">
      <c r="C1214" s="24"/>
      <c r="D1214" s="24"/>
    </row>
    <row r="1215" spans="3:4" x14ac:dyDescent="0.2">
      <c r="C1215" s="24"/>
      <c r="D1215" s="24"/>
    </row>
    <row r="1216" spans="3:4" x14ac:dyDescent="0.2">
      <c r="C1216" s="24"/>
      <c r="D1216" s="24"/>
    </row>
    <row r="1217" spans="3:4" x14ac:dyDescent="0.2">
      <c r="C1217" s="24"/>
      <c r="D1217" s="24"/>
    </row>
    <row r="1218" spans="3:4" x14ac:dyDescent="0.2">
      <c r="C1218" s="24"/>
      <c r="D1218" s="24"/>
    </row>
    <row r="1219" spans="3:4" x14ac:dyDescent="0.2">
      <c r="C1219" s="24"/>
      <c r="D1219" s="24"/>
    </row>
    <row r="1220" spans="3:4" x14ac:dyDescent="0.2">
      <c r="C1220" s="24"/>
      <c r="D1220" s="24"/>
    </row>
    <row r="1221" spans="3:4" x14ac:dyDescent="0.2">
      <c r="C1221" s="24"/>
      <c r="D1221" s="24"/>
    </row>
    <row r="1222" spans="3:4" x14ac:dyDescent="0.2">
      <c r="C1222" s="24"/>
      <c r="D1222" s="24"/>
    </row>
    <row r="1223" spans="3:4" x14ac:dyDescent="0.2">
      <c r="C1223" s="24"/>
      <c r="D1223" s="24"/>
    </row>
    <row r="1224" spans="3:4" x14ac:dyDescent="0.2">
      <c r="C1224" s="24"/>
      <c r="D1224" s="24"/>
    </row>
    <row r="1225" spans="3:4" x14ac:dyDescent="0.2">
      <c r="C1225" s="24"/>
      <c r="D1225" s="24"/>
    </row>
    <row r="1226" spans="3:4" x14ac:dyDescent="0.2">
      <c r="C1226" s="24"/>
      <c r="D1226" s="24"/>
    </row>
    <row r="1227" spans="3:4" x14ac:dyDescent="0.2">
      <c r="C1227" s="24"/>
      <c r="D1227" s="24"/>
    </row>
    <row r="1228" spans="3:4" x14ac:dyDescent="0.2">
      <c r="C1228" s="24"/>
      <c r="D1228" s="24"/>
    </row>
    <row r="1229" spans="3:4" x14ac:dyDescent="0.2">
      <c r="C1229" s="24"/>
      <c r="D1229" s="24"/>
    </row>
    <row r="1230" spans="3:4" x14ac:dyDescent="0.2">
      <c r="C1230" s="24"/>
      <c r="D1230" s="24"/>
    </row>
    <row r="1231" spans="3:4" x14ac:dyDescent="0.2">
      <c r="C1231" s="24"/>
      <c r="D1231" s="24"/>
    </row>
    <row r="1232" spans="3:4" x14ac:dyDescent="0.2">
      <c r="C1232" s="24"/>
      <c r="D1232" s="24"/>
    </row>
    <row r="1233" spans="3:4" x14ac:dyDescent="0.2">
      <c r="C1233" s="24"/>
      <c r="D1233" s="24"/>
    </row>
    <row r="1234" spans="3:4" x14ac:dyDescent="0.2">
      <c r="C1234" s="24"/>
      <c r="D1234" s="24"/>
    </row>
    <row r="1235" spans="3:4" x14ac:dyDescent="0.2">
      <c r="C1235" s="24"/>
      <c r="D1235" s="24"/>
    </row>
    <row r="1236" spans="3:4" x14ac:dyDescent="0.2">
      <c r="C1236" s="24"/>
      <c r="D1236" s="24"/>
    </row>
    <row r="1237" spans="3:4" x14ac:dyDescent="0.2">
      <c r="C1237" s="24"/>
      <c r="D1237" s="24"/>
    </row>
    <row r="1238" spans="3:4" x14ac:dyDescent="0.2">
      <c r="C1238" s="24"/>
      <c r="D1238" s="24"/>
    </row>
    <row r="1239" spans="3:4" x14ac:dyDescent="0.2">
      <c r="C1239" s="24"/>
      <c r="D1239" s="24"/>
    </row>
    <row r="1240" spans="3:4" x14ac:dyDescent="0.2">
      <c r="C1240" s="24"/>
      <c r="D1240" s="24"/>
    </row>
    <row r="1241" spans="3:4" x14ac:dyDescent="0.2">
      <c r="C1241" s="24"/>
      <c r="D1241" s="24"/>
    </row>
    <row r="1242" spans="3:4" x14ac:dyDescent="0.2">
      <c r="C1242" s="24"/>
      <c r="D1242" s="24"/>
    </row>
    <row r="1243" spans="3:4" x14ac:dyDescent="0.2">
      <c r="C1243" s="24"/>
      <c r="D1243" s="24"/>
    </row>
    <row r="1244" spans="3:4" x14ac:dyDescent="0.2">
      <c r="C1244" s="24"/>
      <c r="D1244" s="24"/>
    </row>
    <row r="1245" spans="3:4" x14ac:dyDescent="0.2">
      <c r="C1245" s="24"/>
      <c r="D1245" s="24"/>
    </row>
    <row r="1246" spans="3:4" x14ac:dyDescent="0.2">
      <c r="C1246" s="24"/>
      <c r="D1246" s="24"/>
    </row>
    <row r="1247" spans="3:4" x14ac:dyDescent="0.2">
      <c r="C1247" s="24"/>
      <c r="D1247" s="24"/>
    </row>
    <row r="1248" spans="3:4" x14ac:dyDescent="0.2">
      <c r="C1248" s="24"/>
      <c r="D1248" s="24"/>
    </row>
    <row r="1249" spans="3:4" x14ac:dyDescent="0.2">
      <c r="C1249" s="24"/>
      <c r="D1249" s="24"/>
    </row>
    <row r="1250" spans="3:4" x14ac:dyDescent="0.2">
      <c r="C1250" s="24"/>
      <c r="D1250" s="24"/>
    </row>
    <row r="1251" spans="3:4" x14ac:dyDescent="0.2">
      <c r="C1251" s="24"/>
      <c r="D1251" s="24"/>
    </row>
    <row r="1252" spans="3:4" x14ac:dyDescent="0.2">
      <c r="C1252" s="24"/>
      <c r="D1252" s="24"/>
    </row>
    <row r="1253" spans="3:4" x14ac:dyDescent="0.2">
      <c r="C1253" s="24"/>
      <c r="D1253" s="24"/>
    </row>
    <row r="1254" spans="3:4" x14ac:dyDescent="0.2">
      <c r="C1254" s="24"/>
      <c r="D1254" s="24"/>
    </row>
    <row r="1255" spans="3:4" x14ac:dyDescent="0.2">
      <c r="C1255" s="24"/>
      <c r="D1255" s="24"/>
    </row>
    <row r="1256" spans="3:4" x14ac:dyDescent="0.2">
      <c r="C1256" s="24"/>
      <c r="D1256" s="24"/>
    </row>
    <row r="1257" spans="3:4" x14ac:dyDescent="0.2">
      <c r="C1257" s="24"/>
      <c r="D1257" s="24"/>
    </row>
    <row r="1258" spans="3:4" x14ac:dyDescent="0.2">
      <c r="C1258" s="24"/>
      <c r="D1258" s="24"/>
    </row>
    <row r="1259" spans="3:4" x14ac:dyDescent="0.2">
      <c r="C1259" s="24"/>
      <c r="D1259" s="24"/>
    </row>
    <row r="1260" spans="3:4" x14ac:dyDescent="0.2">
      <c r="C1260" s="24"/>
      <c r="D1260" s="24"/>
    </row>
    <row r="1261" spans="3:4" x14ac:dyDescent="0.2">
      <c r="C1261" s="24"/>
      <c r="D1261" s="24"/>
    </row>
    <row r="1262" spans="3:4" x14ac:dyDescent="0.2">
      <c r="C1262" s="24"/>
      <c r="D1262" s="24"/>
    </row>
    <row r="1263" spans="3:4" x14ac:dyDescent="0.2">
      <c r="C1263" s="24"/>
      <c r="D1263" s="24"/>
    </row>
    <row r="1264" spans="3:4" x14ac:dyDescent="0.2">
      <c r="C1264" s="24"/>
      <c r="D1264" s="24"/>
    </row>
    <row r="1265" spans="3:4" x14ac:dyDescent="0.2">
      <c r="C1265" s="24"/>
      <c r="D1265" s="24"/>
    </row>
    <row r="1266" spans="3:4" x14ac:dyDescent="0.2">
      <c r="C1266" s="24"/>
      <c r="D1266" s="24"/>
    </row>
    <row r="1267" spans="3:4" x14ac:dyDescent="0.2">
      <c r="C1267" s="24"/>
      <c r="D1267" s="24"/>
    </row>
    <row r="1268" spans="3:4" x14ac:dyDescent="0.2">
      <c r="C1268" s="24"/>
      <c r="D1268" s="24"/>
    </row>
    <row r="1269" spans="3:4" x14ac:dyDescent="0.2">
      <c r="C1269" s="24"/>
      <c r="D1269" s="24"/>
    </row>
    <row r="1270" spans="3:4" x14ac:dyDescent="0.2">
      <c r="C1270" s="24"/>
      <c r="D1270" s="24"/>
    </row>
    <row r="1271" spans="3:4" x14ac:dyDescent="0.2">
      <c r="C1271" s="24"/>
      <c r="D1271" s="24"/>
    </row>
    <row r="1272" spans="3:4" x14ac:dyDescent="0.2">
      <c r="C1272" s="24"/>
      <c r="D1272" s="24"/>
    </row>
    <row r="1273" spans="3:4" x14ac:dyDescent="0.2">
      <c r="C1273" s="24"/>
      <c r="D1273" s="24"/>
    </row>
    <row r="1274" spans="3:4" x14ac:dyDescent="0.2">
      <c r="C1274" s="24"/>
      <c r="D1274" s="24"/>
    </row>
    <row r="1275" spans="3:4" x14ac:dyDescent="0.2">
      <c r="C1275" s="24"/>
      <c r="D1275" s="24"/>
    </row>
    <row r="1276" spans="3:4" x14ac:dyDescent="0.2">
      <c r="C1276" s="24"/>
      <c r="D1276" s="24"/>
    </row>
    <row r="1277" spans="3:4" x14ac:dyDescent="0.2">
      <c r="C1277" s="24"/>
      <c r="D1277" s="24"/>
    </row>
    <row r="1278" spans="3:4" x14ac:dyDescent="0.2">
      <c r="C1278" s="24"/>
      <c r="D1278" s="24"/>
    </row>
    <row r="1279" spans="3:4" x14ac:dyDescent="0.2">
      <c r="C1279" s="24"/>
      <c r="D1279" s="24"/>
    </row>
    <row r="1280" spans="3:4" x14ac:dyDescent="0.2">
      <c r="C1280" s="24"/>
      <c r="D1280" s="24"/>
    </row>
    <row r="1281" spans="3:4" x14ac:dyDescent="0.2">
      <c r="C1281" s="24"/>
      <c r="D1281" s="24"/>
    </row>
    <row r="1282" spans="3:4" x14ac:dyDescent="0.2">
      <c r="C1282" s="24"/>
      <c r="D1282" s="24"/>
    </row>
    <row r="1283" spans="3:4" x14ac:dyDescent="0.2">
      <c r="C1283" s="24"/>
      <c r="D1283" s="24"/>
    </row>
    <row r="1284" spans="3:4" x14ac:dyDescent="0.2">
      <c r="C1284" s="24"/>
      <c r="D1284" s="24"/>
    </row>
    <row r="1285" spans="3:4" x14ac:dyDescent="0.2">
      <c r="C1285" s="24"/>
      <c r="D1285" s="24"/>
    </row>
    <row r="1286" spans="3:4" x14ac:dyDescent="0.2">
      <c r="C1286" s="24"/>
      <c r="D1286" s="24"/>
    </row>
    <row r="1287" spans="3:4" x14ac:dyDescent="0.2">
      <c r="C1287" s="24"/>
      <c r="D1287" s="24"/>
    </row>
    <row r="1288" spans="3:4" x14ac:dyDescent="0.2">
      <c r="C1288" s="24"/>
      <c r="D1288" s="24"/>
    </row>
    <row r="1289" spans="3:4" x14ac:dyDescent="0.2">
      <c r="C1289" s="24"/>
      <c r="D1289" s="24"/>
    </row>
    <row r="1290" spans="3:4" x14ac:dyDescent="0.2">
      <c r="C1290" s="24"/>
      <c r="D1290" s="24"/>
    </row>
    <row r="1291" spans="3:4" x14ac:dyDescent="0.2">
      <c r="C1291" s="24"/>
      <c r="D1291" s="24"/>
    </row>
    <row r="1292" spans="3:4" x14ac:dyDescent="0.2">
      <c r="C1292" s="24"/>
      <c r="D1292" s="24"/>
    </row>
    <row r="1293" spans="3:4" x14ac:dyDescent="0.2">
      <c r="C1293" s="24"/>
      <c r="D1293" s="24"/>
    </row>
    <row r="1294" spans="3:4" x14ac:dyDescent="0.2">
      <c r="C1294" s="24"/>
      <c r="D1294" s="24"/>
    </row>
    <row r="1295" spans="3:4" x14ac:dyDescent="0.2">
      <c r="C1295" s="24"/>
      <c r="D1295" s="24"/>
    </row>
    <row r="1296" spans="3:4" x14ac:dyDescent="0.2">
      <c r="C1296" s="24"/>
      <c r="D1296" s="24"/>
    </row>
    <row r="1297" spans="3:4" x14ac:dyDescent="0.2">
      <c r="C1297" s="24"/>
      <c r="D1297" s="24"/>
    </row>
    <row r="1298" spans="3:4" x14ac:dyDescent="0.2">
      <c r="C1298" s="24"/>
      <c r="D1298" s="24"/>
    </row>
    <row r="1299" spans="3:4" x14ac:dyDescent="0.2">
      <c r="C1299" s="24"/>
      <c r="D1299" s="24"/>
    </row>
    <row r="1300" spans="3:4" x14ac:dyDescent="0.2">
      <c r="C1300" s="24"/>
      <c r="D1300" s="24"/>
    </row>
    <row r="1301" spans="3:4" x14ac:dyDescent="0.2">
      <c r="C1301" s="24"/>
      <c r="D1301" s="24"/>
    </row>
    <row r="1302" spans="3:4" x14ac:dyDescent="0.2">
      <c r="C1302" s="24"/>
      <c r="D1302" s="24"/>
    </row>
    <row r="1303" spans="3:4" x14ac:dyDescent="0.2">
      <c r="C1303" s="24"/>
      <c r="D1303" s="24"/>
    </row>
    <row r="1304" spans="3:4" x14ac:dyDescent="0.2">
      <c r="C1304" s="24"/>
      <c r="D1304" s="24"/>
    </row>
    <row r="1305" spans="3:4" x14ac:dyDescent="0.2">
      <c r="C1305" s="24"/>
      <c r="D1305" s="24"/>
    </row>
    <row r="1306" spans="3:4" x14ac:dyDescent="0.2">
      <c r="C1306" s="24"/>
      <c r="D1306" s="24"/>
    </row>
    <row r="1307" spans="3:4" x14ac:dyDescent="0.2">
      <c r="C1307" s="24"/>
      <c r="D1307" s="24"/>
    </row>
    <row r="1308" spans="3:4" x14ac:dyDescent="0.2">
      <c r="C1308" s="24"/>
      <c r="D1308" s="24"/>
    </row>
    <row r="1309" spans="3:4" x14ac:dyDescent="0.2">
      <c r="C1309" s="24"/>
      <c r="D1309" s="24"/>
    </row>
    <row r="1310" spans="3:4" x14ac:dyDescent="0.2">
      <c r="C1310" s="24"/>
      <c r="D1310" s="24"/>
    </row>
    <row r="1311" spans="3:4" x14ac:dyDescent="0.2">
      <c r="C1311" s="24"/>
      <c r="D1311" s="24"/>
    </row>
    <row r="1312" spans="3:4" x14ac:dyDescent="0.2">
      <c r="C1312" s="24"/>
      <c r="D1312" s="24"/>
    </row>
    <row r="1313" spans="3:4" x14ac:dyDescent="0.2">
      <c r="C1313" s="24"/>
      <c r="D1313" s="24"/>
    </row>
    <row r="1314" spans="3:4" x14ac:dyDescent="0.2">
      <c r="C1314" s="24"/>
      <c r="D1314" s="24"/>
    </row>
    <row r="1315" spans="3:4" x14ac:dyDescent="0.2">
      <c r="C1315" s="24"/>
      <c r="D1315" s="24"/>
    </row>
    <row r="1316" spans="3:4" x14ac:dyDescent="0.2">
      <c r="C1316" s="24"/>
      <c r="D1316" s="24"/>
    </row>
    <row r="1317" spans="3:4" x14ac:dyDescent="0.2">
      <c r="C1317" s="24"/>
      <c r="D1317" s="24"/>
    </row>
    <row r="1318" spans="3:4" x14ac:dyDescent="0.2">
      <c r="C1318" s="24"/>
      <c r="D1318" s="24"/>
    </row>
    <row r="1319" spans="3:4" x14ac:dyDescent="0.2">
      <c r="C1319" s="24"/>
      <c r="D1319" s="24"/>
    </row>
    <row r="1320" spans="3:4" x14ac:dyDescent="0.2">
      <c r="C1320" s="24"/>
      <c r="D1320" s="24"/>
    </row>
    <row r="1321" spans="3:4" x14ac:dyDescent="0.2">
      <c r="C1321" s="24"/>
      <c r="D1321" s="24"/>
    </row>
    <row r="1322" spans="3:4" x14ac:dyDescent="0.2">
      <c r="C1322" s="24"/>
      <c r="D1322" s="24"/>
    </row>
    <row r="1323" spans="3:4" x14ac:dyDescent="0.2">
      <c r="C1323" s="24"/>
      <c r="D1323" s="24"/>
    </row>
    <row r="1324" spans="3:4" x14ac:dyDescent="0.2">
      <c r="C1324" s="24"/>
      <c r="D1324" s="24"/>
    </row>
    <row r="1325" spans="3:4" x14ac:dyDescent="0.2">
      <c r="C1325" s="24"/>
      <c r="D1325" s="24"/>
    </row>
    <row r="1326" spans="3:4" x14ac:dyDescent="0.2">
      <c r="C1326" s="24"/>
      <c r="D1326" s="24"/>
    </row>
    <row r="1327" spans="3:4" x14ac:dyDescent="0.2">
      <c r="C1327" s="24"/>
      <c r="D1327" s="24"/>
    </row>
    <row r="1328" spans="3:4" x14ac:dyDescent="0.2">
      <c r="C1328" s="24"/>
      <c r="D1328" s="24"/>
    </row>
    <row r="1329" spans="3:4" x14ac:dyDescent="0.2">
      <c r="C1329" s="24"/>
      <c r="D1329" s="24"/>
    </row>
    <row r="1330" spans="3:4" x14ac:dyDescent="0.2">
      <c r="C1330" s="24"/>
      <c r="D1330" s="24"/>
    </row>
    <row r="1331" spans="3:4" x14ac:dyDescent="0.2">
      <c r="C1331" s="24"/>
      <c r="D1331" s="24"/>
    </row>
    <row r="1332" spans="3:4" x14ac:dyDescent="0.2">
      <c r="C1332" s="24"/>
      <c r="D1332" s="24"/>
    </row>
    <row r="1333" spans="3:4" x14ac:dyDescent="0.2">
      <c r="C1333" s="24"/>
      <c r="D1333" s="24"/>
    </row>
    <row r="1334" spans="3:4" x14ac:dyDescent="0.2">
      <c r="C1334" s="24"/>
      <c r="D1334" s="24"/>
    </row>
    <row r="1335" spans="3:4" x14ac:dyDescent="0.2">
      <c r="C1335" s="24"/>
      <c r="D1335" s="24"/>
    </row>
    <row r="1336" spans="3:4" x14ac:dyDescent="0.2">
      <c r="C1336" s="24"/>
      <c r="D1336" s="24"/>
    </row>
    <row r="1337" spans="3:4" x14ac:dyDescent="0.2">
      <c r="C1337" s="24"/>
      <c r="D1337" s="24"/>
    </row>
    <row r="1338" spans="3:4" x14ac:dyDescent="0.2">
      <c r="C1338" s="24"/>
      <c r="D1338" s="24"/>
    </row>
    <row r="1339" spans="3:4" x14ac:dyDescent="0.2">
      <c r="C1339" s="24"/>
      <c r="D1339" s="24"/>
    </row>
    <row r="1340" spans="3:4" x14ac:dyDescent="0.2">
      <c r="C1340" s="24"/>
      <c r="D1340" s="24"/>
    </row>
    <row r="1341" spans="3:4" x14ac:dyDescent="0.2">
      <c r="C1341" s="24"/>
      <c r="D1341" s="24"/>
    </row>
    <row r="1342" spans="3:4" x14ac:dyDescent="0.2">
      <c r="C1342" s="24"/>
      <c r="D1342" s="24"/>
    </row>
    <row r="1343" spans="3:4" x14ac:dyDescent="0.2">
      <c r="C1343" s="24"/>
      <c r="D1343" s="24"/>
    </row>
    <row r="1344" spans="3:4" x14ac:dyDescent="0.2">
      <c r="C1344" s="24"/>
      <c r="D1344" s="24"/>
    </row>
    <row r="1345" spans="3:4" x14ac:dyDescent="0.2">
      <c r="C1345" s="24"/>
      <c r="D1345" s="24"/>
    </row>
    <row r="1346" spans="3:4" x14ac:dyDescent="0.2">
      <c r="C1346" s="24"/>
      <c r="D1346" s="24"/>
    </row>
    <row r="1347" spans="3:4" x14ac:dyDescent="0.2">
      <c r="C1347" s="24"/>
      <c r="D1347" s="24"/>
    </row>
    <row r="1348" spans="3:4" x14ac:dyDescent="0.2">
      <c r="C1348" s="24"/>
      <c r="D1348" s="24"/>
    </row>
    <row r="1349" spans="3:4" x14ac:dyDescent="0.2">
      <c r="C1349" s="24"/>
      <c r="D1349" s="24"/>
    </row>
    <row r="1350" spans="3:4" x14ac:dyDescent="0.2">
      <c r="C1350" s="24"/>
      <c r="D1350" s="24"/>
    </row>
    <row r="1351" spans="3:4" x14ac:dyDescent="0.2">
      <c r="C1351" s="24"/>
      <c r="D1351" s="24"/>
    </row>
    <row r="1352" spans="3:4" x14ac:dyDescent="0.2">
      <c r="C1352" s="24"/>
      <c r="D1352" s="24"/>
    </row>
    <row r="1353" spans="3:4" x14ac:dyDescent="0.2">
      <c r="C1353" s="24"/>
      <c r="D1353" s="24"/>
    </row>
    <row r="1354" spans="3:4" x14ac:dyDescent="0.2">
      <c r="C1354" s="24"/>
      <c r="D1354" s="24"/>
    </row>
    <row r="1355" spans="3:4" x14ac:dyDescent="0.2">
      <c r="C1355" s="24"/>
      <c r="D1355" s="24"/>
    </row>
    <row r="1356" spans="3:4" x14ac:dyDescent="0.2">
      <c r="C1356" s="24"/>
      <c r="D1356" s="24"/>
    </row>
    <row r="1357" spans="3:4" x14ac:dyDescent="0.2">
      <c r="C1357" s="24"/>
      <c r="D1357" s="24"/>
    </row>
    <row r="1358" spans="3:4" x14ac:dyDescent="0.2">
      <c r="C1358" s="24"/>
      <c r="D1358" s="24"/>
    </row>
    <row r="1359" spans="3:4" x14ac:dyDescent="0.2">
      <c r="C1359" s="24"/>
      <c r="D1359" s="24"/>
    </row>
    <row r="1360" spans="3:4" x14ac:dyDescent="0.2">
      <c r="C1360" s="24"/>
      <c r="D1360" s="24"/>
    </row>
    <row r="1361" spans="3:4" x14ac:dyDescent="0.2">
      <c r="C1361" s="24"/>
      <c r="D1361" s="24"/>
    </row>
    <row r="1362" spans="3:4" x14ac:dyDescent="0.2">
      <c r="C1362" s="24"/>
      <c r="D1362" s="24"/>
    </row>
    <row r="1363" spans="3:4" x14ac:dyDescent="0.2">
      <c r="C1363" s="24"/>
      <c r="D1363" s="24"/>
    </row>
    <row r="1364" spans="3:4" x14ac:dyDescent="0.2">
      <c r="C1364" s="24"/>
      <c r="D1364" s="24"/>
    </row>
    <row r="1365" spans="3:4" x14ac:dyDescent="0.2">
      <c r="C1365" s="24"/>
      <c r="D1365" s="24"/>
    </row>
    <row r="1366" spans="3:4" x14ac:dyDescent="0.2">
      <c r="C1366" s="24"/>
      <c r="D1366" s="24"/>
    </row>
    <row r="1367" spans="3:4" x14ac:dyDescent="0.2">
      <c r="C1367" s="24"/>
      <c r="D1367" s="24"/>
    </row>
    <row r="1368" spans="3:4" x14ac:dyDescent="0.2">
      <c r="C1368" s="24"/>
      <c r="D1368" s="24"/>
    </row>
    <row r="1369" spans="3:4" x14ac:dyDescent="0.2">
      <c r="C1369" s="24"/>
      <c r="D1369" s="24"/>
    </row>
    <row r="1370" spans="3:4" x14ac:dyDescent="0.2">
      <c r="C1370" s="24"/>
      <c r="D1370" s="24"/>
    </row>
    <row r="1371" spans="3:4" x14ac:dyDescent="0.2">
      <c r="C1371" s="24"/>
      <c r="D1371" s="24"/>
    </row>
    <row r="1372" spans="3:4" x14ac:dyDescent="0.2">
      <c r="C1372" s="24"/>
      <c r="D1372" s="24"/>
    </row>
    <row r="1373" spans="3:4" x14ac:dyDescent="0.2">
      <c r="C1373" s="24"/>
      <c r="D1373" s="24"/>
    </row>
    <row r="1374" spans="3:4" x14ac:dyDescent="0.2">
      <c r="C1374" s="24"/>
      <c r="D1374" s="24"/>
    </row>
    <row r="1375" spans="3:4" x14ac:dyDescent="0.2">
      <c r="C1375" s="24"/>
      <c r="D1375" s="24"/>
    </row>
    <row r="1376" spans="3:4" x14ac:dyDescent="0.2">
      <c r="C1376" s="24"/>
      <c r="D1376" s="24"/>
    </row>
    <row r="1377" spans="3:4" x14ac:dyDescent="0.2">
      <c r="C1377" s="24"/>
      <c r="D1377" s="24"/>
    </row>
    <row r="1378" spans="3:4" x14ac:dyDescent="0.2">
      <c r="C1378" s="24"/>
      <c r="D1378" s="24"/>
    </row>
    <row r="1379" spans="3:4" x14ac:dyDescent="0.2">
      <c r="C1379" s="24"/>
      <c r="D1379" s="24"/>
    </row>
    <row r="1380" spans="3:4" x14ac:dyDescent="0.2">
      <c r="C1380" s="24"/>
      <c r="D1380" s="24"/>
    </row>
    <row r="1381" spans="3:4" x14ac:dyDescent="0.2">
      <c r="C1381" s="24"/>
      <c r="D1381" s="24"/>
    </row>
    <row r="1382" spans="3:4" x14ac:dyDescent="0.2">
      <c r="C1382" s="24"/>
      <c r="D1382" s="24"/>
    </row>
    <row r="1383" spans="3:4" x14ac:dyDescent="0.2">
      <c r="C1383" s="24"/>
      <c r="D1383" s="24"/>
    </row>
    <row r="1384" spans="3:4" x14ac:dyDescent="0.2">
      <c r="C1384" s="24"/>
      <c r="D1384" s="24"/>
    </row>
    <row r="1385" spans="3:4" x14ac:dyDescent="0.2">
      <c r="C1385" s="24"/>
      <c r="D1385" s="24"/>
    </row>
    <row r="1386" spans="3:4" x14ac:dyDescent="0.2">
      <c r="C1386" s="24"/>
      <c r="D1386" s="24"/>
    </row>
    <row r="1387" spans="3:4" x14ac:dyDescent="0.2">
      <c r="C1387" s="24"/>
      <c r="D1387" s="24"/>
    </row>
    <row r="1388" spans="3:4" x14ac:dyDescent="0.2">
      <c r="C1388" s="24"/>
      <c r="D1388" s="24"/>
    </row>
    <row r="1389" spans="3:4" x14ac:dyDescent="0.2">
      <c r="C1389" s="24"/>
      <c r="D1389" s="24"/>
    </row>
    <row r="1390" spans="3:4" x14ac:dyDescent="0.2">
      <c r="C1390" s="24"/>
      <c r="D1390" s="24"/>
    </row>
    <row r="1391" spans="3:4" x14ac:dyDescent="0.2">
      <c r="C1391" s="24"/>
      <c r="D1391" s="24"/>
    </row>
    <row r="1392" spans="3:4" x14ac:dyDescent="0.2">
      <c r="C1392" s="24"/>
      <c r="D1392" s="24"/>
    </row>
    <row r="1393" spans="3:4" x14ac:dyDescent="0.2">
      <c r="C1393" s="24"/>
      <c r="D1393" s="24"/>
    </row>
    <row r="1394" spans="3:4" x14ac:dyDescent="0.2">
      <c r="C1394" s="24"/>
      <c r="D1394" s="24"/>
    </row>
    <row r="1395" spans="3:4" x14ac:dyDescent="0.2">
      <c r="C1395" s="24"/>
      <c r="D1395" s="24"/>
    </row>
    <row r="1396" spans="3:4" x14ac:dyDescent="0.2">
      <c r="C1396" s="24"/>
      <c r="D1396" s="24"/>
    </row>
    <row r="1397" spans="3:4" x14ac:dyDescent="0.2">
      <c r="C1397" s="24"/>
      <c r="D1397" s="24"/>
    </row>
    <row r="1398" spans="3:4" x14ac:dyDescent="0.2">
      <c r="C1398" s="24"/>
      <c r="D1398" s="24"/>
    </row>
    <row r="1399" spans="3:4" x14ac:dyDescent="0.2">
      <c r="C1399" s="24"/>
      <c r="D1399" s="24"/>
    </row>
    <row r="1400" spans="3:4" x14ac:dyDescent="0.2">
      <c r="C1400" s="24"/>
      <c r="D1400" s="24"/>
    </row>
    <row r="1401" spans="3:4" x14ac:dyDescent="0.2">
      <c r="C1401" s="24"/>
      <c r="D1401" s="24"/>
    </row>
    <row r="1402" spans="3:4" x14ac:dyDescent="0.2">
      <c r="C1402" s="24"/>
      <c r="D1402" s="24"/>
    </row>
    <row r="1403" spans="3:4" x14ac:dyDescent="0.2">
      <c r="C1403" s="24"/>
      <c r="D1403" s="24"/>
    </row>
    <row r="1404" spans="3:4" x14ac:dyDescent="0.2">
      <c r="C1404" s="24"/>
      <c r="D1404" s="24"/>
    </row>
    <row r="1405" spans="3:4" x14ac:dyDescent="0.2">
      <c r="C1405" s="24"/>
      <c r="D1405" s="24"/>
    </row>
    <row r="1406" spans="3:4" x14ac:dyDescent="0.2">
      <c r="C1406" s="24"/>
      <c r="D1406" s="24"/>
    </row>
    <row r="1407" spans="3:4" x14ac:dyDescent="0.2">
      <c r="C1407" s="24"/>
      <c r="D1407" s="24"/>
    </row>
    <row r="1408" spans="3:4" x14ac:dyDescent="0.2">
      <c r="C1408" s="24"/>
      <c r="D1408" s="24"/>
    </row>
    <row r="1409" spans="3:4" x14ac:dyDescent="0.2">
      <c r="C1409" s="24"/>
      <c r="D1409" s="24"/>
    </row>
    <row r="1410" spans="3:4" x14ac:dyDescent="0.2">
      <c r="C1410" s="24"/>
      <c r="D1410" s="24"/>
    </row>
    <row r="1411" spans="3:4" x14ac:dyDescent="0.2">
      <c r="C1411" s="24"/>
      <c r="D1411" s="24"/>
    </row>
    <row r="1412" spans="3:4" x14ac:dyDescent="0.2">
      <c r="C1412" s="24"/>
      <c r="D1412" s="24"/>
    </row>
    <row r="1413" spans="3:4" x14ac:dyDescent="0.2">
      <c r="C1413" s="24"/>
      <c r="D1413" s="24"/>
    </row>
    <row r="1414" spans="3:4" x14ac:dyDescent="0.2">
      <c r="C1414" s="24"/>
      <c r="D1414" s="24"/>
    </row>
    <row r="1415" spans="3:4" x14ac:dyDescent="0.2">
      <c r="C1415" s="24"/>
      <c r="D1415" s="24"/>
    </row>
    <row r="1416" spans="3:4" x14ac:dyDescent="0.2">
      <c r="C1416" s="24"/>
      <c r="D1416" s="24"/>
    </row>
    <row r="1417" spans="3:4" x14ac:dyDescent="0.2">
      <c r="C1417" s="24"/>
      <c r="D1417" s="24"/>
    </row>
    <row r="1418" spans="3:4" x14ac:dyDescent="0.2">
      <c r="C1418" s="24"/>
      <c r="D1418" s="24"/>
    </row>
    <row r="1419" spans="3:4" x14ac:dyDescent="0.2">
      <c r="C1419" s="24"/>
      <c r="D1419" s="24"/>
    </row>
    <row r="1420" spans="3:4" x14ac:dyDescent="0.2">
      <c r="C1420" s="24"/>
      <c r="D1420" s="24"/>
    </row>
    <row r="1421" spans="3:4" x14ac:dyDescent="0.2">
      <c r="C1421" s="24"/>
      <c r="D1421" s="24"/>
    </row>
    <row r="1422" spans="3:4" x14ac:dyDescent="0.2">
      <c r="C1422" s="24"/>
      <c r="D1422" s="24"/>
    </row>
    <row r="1423" spans="3:4" x14ac:dyDescent="0.2">
      <c r="C1423" s="24"/>
      <c r="D1423" s="24"/>
    </row>
    <row r="1424" spans="3:4" x14ac:dyDescent="0.2">
      <c r="C1424" s="24"/>
      <c r="D1424" s="24"/>
    </row>
    <row r="1425" spans="3:4" x14ac:dyDescent="0.2">
      <c r="C1425" s="24"/>
      <c r="D1425" s="24"/>
    </row>
    <row r="1426" spans="3:4" x14ac:dyDescent="0.2">
      <c r="C1426" s="24"/>
      <c r="D1426" s="24"/>
    </row>
    <row r="1427" spans="3:4" x14ac:dyDescent="0.2">
      <c r="C1427" s="24"/>
      <c r="D1427" s="24"/>
    </row>
    <row r="1428" spans="3:4" x14ac:dyDescent="0.2">
      <c r="C1428" s="24"/>
      <c r="D1428" s="24"/>
    </row>
    <row r="1429" spans="3:4" x14ac:dyDescent="0.2">
      <c r="C1429" s="24"/>
      <c r="D1429" s="24"/>
    </row>
    <row r="1430" spans="3:4" x14ac:dyDescent="0.2">
      <c r="C1430" s="24"/>
      <c r="D1430" s="24"/>
    </row>
    <row r="1431" spans="3:4" x14ac:dyDescent="0.2">
      <c r="C1431" s="24"/>
      <c r="D1431" s="24"/>
    </row>
    <row r="1432" spans="3:4" x14ac:dyDescent="0.2">
      <c r="C1432" s="24"/>
      <c r="D1432" s="24"/>
    </row>
    <row r="1433" spans="3:4" x14ac:dyDescent="0.2">
      <c r="C1433" s="24"/>
      <c r="D1433" s="24"/>
    </row>
    <row r="1434" spans="3:4" x14ac:dyDescent="0.2">
      <c r="C1434" s="24"/>
      <c r="D1434" s="24"/>
    </row>
    <row r="1435" spans="3:4" x14ac:dyDescent="0.2">
      <c r="C1435" s="24"/>
      <c r="D1435" s="24"/>
    </row>
    <row r="1436" spans="3:4" x14ac:dyDescent="0.2">
      <c r="C1436" s="24"/>
      <c r="D1436" s="24"/>
    </row>
    <row r="1437" spans="3:4" x14ac:dyDescent="0.2">
      <c r="C1437" s="24"/>
      <c r="D1437" s="24"/>
    </row>
    <row r="1438" spans="3:4" x14ac:dyDescent="0.2">
      <c r="C1438" s="24"/>
      <c r="D1438" s="24"/>
    </row>
    <row r="1439" spans="3:4" x14ac:dyDescent="0.2">
      <c r="C1439" s="24"/>
      <c r="D1439" s="24"/>
    </row>
    <row r="1440" spans="3:4" x14ac:dyDescent="0.2">
      <c r="C1440" s="24"/>
      <c r="D1440" s="24"/>
    </row>
    <row r="1441" spans="3:4" x14ac:dyDescent="0.2">
      <c r="C1441" s="24"/>
      <c r="D1441" s="24"/>
    </row>
    <row r="1442" spans="3:4" x14ac:dyDescent="0.2">
      <c r="C1442" s="24"/>
      <c r="D1442" s="24"/>
    </row>
    <row r="1443" spans="3:4" x14ac:dyDescent="0.2">
      <c r="C1443" s="24"/>
      <c r="D1443" s="24"/>
    </row>
    <row r="1444" spans="3:4" x14ac:dyDescent="0.2">
      <c r="C1444" s="24"/>
      <c r="D1444" s="24"/>
    </row>
    <row r="1445" spans="3:4" x14ac:dyDescent="0.2">
      <c r="C1445" s="24"/>
      <c r="D1445" s="24"/>
    </row>
    <row r="1446" spans="3:4" x14ac:dyDescent="0.2">
      <c r="C1446" s="24"/>
      <c r="D1446" s="24"/>
    </row>
    <row r="1447" spans="3:4" x14ac:dyDescent="0.2">
      <c r="C1447" s="24"/>
      <c r="D1447" s="24"/>
    </row>
    <row r="1448" spans="3:4" x14ac:dyDescent="0.2">
      <c r="C1448" s="24"/>
      <c r="D1448" s="24"/>
    </row>
    <row r="1449" spans="3:4" x14ac:dyDescent="0.2">
      <c r="C1449" s="24"/>
      <c r="D1449" s="24"/>
    </row>
    <row r="1450" spans="3:4" x14ac:dyDescent="0.2">
      <c r="C1450" s="24"/>
      <c r="D1450" s="24"/>
    </row>
    <row r="1451" spans="3:4" x14ac:dyDescent="0.2">
      <c r="C1451" s="24"/>
      <c r="D1451" s="24"/>
    </row>
    <row r="1452" spans="3:4" x14ac:dyDescent="0.2">
      <c r="C1452" s="24"/>
      <c r="D1452" s="24"/>
    </row>
    <row r="1453" spans="3:4" x14ac:dyDescent="0.2">
      <c r="C1453" s="24"/>
      <c r="D1453" s="24"/>
    </row>
    <row r="1454" spans="3:4" x14ac:dyDescent="0.2">
      <c r="C1454" s="24"/>
      <c r="D1454" s="24"/>
    </row>
    <row r="1455" spans="3:4" x14ac:dyDescent="0.2">
      <c r="C1455" s="24"/>
      <c r="D1455" s="24"/>
    </row>
    <row r="1456" spans="3:4" x14ac:dyDescent="0.2">
      <c r="C1456" s="24"/>
      <c r="D1456" s="24"/>
    </row>
    <row r="1457" spans="3:4" x14ac:dyDescent="0.2">
      <c r="C1457" s="24"/>
      <c r="D1457" s="24"/>
    </row>
    <row r="1458" spans="3:4" x14ac:dyDescent="0.2">
      <c r="C1458" s="24"/>
      <c r="D1458" s="24"/>
    </row>
    <row r="1459" spans="3:4" x14ac:dyDescent="0.2">
      <c r="C1459" s="24"/>
      <c r="D1459" s="24"/>
    </row>
    <row r="1460" spans="3:4" x14ac:dyDescent="0.2">
      <c r="C1460" s="24"/>
      <c r="D1460" s="24"/>
    </row>
    <row r="1461" spans="3:4" x14ac:dyDescent="0.2">
      <c r="C1461" s="24"/>
      <c r="D1461" s="24"/>
    </row>
    <row r="1462" spans="3:4" x14ac:dyDescent="0.2">
      <c r="C1462" s="24"/>
      <c r="D1462" s="24"/>
    </row>
    <row r="1463" spans="3:4" x14ac:dyDescent="0.2">
      <c r="C1463" s="24"/>
      <c r="D1463" s="24"/>
    </row>
    <row r="1464" spans="3:4" x14ac:dyDescent="0.2">
      <c r="C1464" s="24"/>
      <c r="D1464" s="24"/>
    </row>
    <row r="1465" spans="3:4" x14ac:dyDescent="0.2">
      <c r="C1465" s="24"/>
      <c r="D1465" s="24"/>
    </row>
    <row r="1466" spans="3:4" x14ac:dyDescent="0.2">
      <c r="C1466" s="24"/>
      <c r="D1466" s="24"/>
    </row>
    <row r="1467" spans="3:4" x14ac:dyDescent="0.2">
      <c r="C1467" s="24"/>
      <c r="D1467" s="24"/>
    </row>
    <row r="1468" spans="3:4" x14ac:dyDescent="0.2">
      <c r="C1468" s="24"/>
      <c r="D1468" s="24"/>
    </row>
    <row r="1469" spans="3:4" x14ac:dyDescent="0.2">
      <c r="C1469" s="24"/>
      <c r="D1469" s="24"/>
    </row>
    <row r="1470" spans="3:4" x14ac:dyDescent="0.2">
      <c r="C1470" s="24"/>
      <c r="D1470" s="24"/>
    </row>
    <row r="1471" spans="3:4" x14ac:dyDescent="0.2">
      <c r="C1471" s="24"/>
      <c r="D1471" s="24"/>
    </row>
    <row r="1472" spans="3:4" x14ac:dyDescent="0.2">
      <c r="C1472" s="24"/>
      <c r="D1472" s="24"/>
    </row>
    <row r="1473" spans="3:4" x14ac:dyDescent="0.2">
      <c r="C1473" s="24"/>
      <c r="D1473" s="24"/>
    </row>
    <row r="1474" spans="3:4" x14ac:dyDescent="0.2">
      <c r="C1474" s="24"/>
      <c r="D1474" s="24"/>
    </row>
    <row r="1475" spans="3:4" x14ac:dyDescent="0.2">
      <c r="C1475" s="24"/>
      <c r="D1475" s="24"/>
    </row>
    <row r="1476" spans="3:4" x14ac:dyDescent="0.2">
      <c r="C1476" s="24"/>
      <c r="D1476" s="24"/>
    </row>
    <row r="1477" spans="3:4" x14ac:dyDescent="0.2">
      <c r="C1477" s="24"/>
      <c r="D1477" s="24"/>
    </row>
    <row r="1478" spans="3:4" x14ac:dyDescent="0.2">
      <c r="C1478" s="24"/>
      <c r="D1478" s="24"/>
    </row>
    <row r="1479" spans="3:4" x14ac:dyDescent="0.2">
      <c r="C1479" s="24"/>
      <c r="D1479" s="24"/>
    </row>
    <row r="1480" spans="3:4" x14ac:dyDescent="0.2">
      <c r="C1480" s="24"/>
      <c r="D1480" s="24"/>
    </row>
    <row r="1481" spans="3:4" x14ac:dyDescent="0.2">
      <c r="C1481" s="24"/>
      <c r="D1481" s="24"/>
    </row>
    <row r="1482" spans="3:4" x14ac:dyDescent="0.2">
      <c r="C1482" s="24"/>
      <c r="D1482" s="24"/>
    </row>
    <row r="1483" spans="3:4" x14ac:dyDescent="0.2">
      <c r="C1483" s="24"/>
      <c r="D1483" s="24"/>
    </row>
    <row r="1484" spans="3:4" x14ac:dyDescent="0.2">
      <c r="C1484" s="24"/>
      <c r="D1484" s="24"/>
    </row>
    <row r="1485" spans="3:4" x14ac:dyDescent="0.2">
      <c r="C1485" s="24"/>
      <c r="D1485" s="24"/>
    </row>
    <row r="1486" spans="3:4" x14ac:dyDescent="0.2">
      <c r="C1486" s="24"/>
      <c r="D1486" s="24"/>
    </row>
    <row r="1487" spans="3:4" x14ac:dyDescent="0.2">
      <c r="C1487" s="24"/>
      <c r="D1487" s="24"/>
    </row>
    <row r="1488" spans="3:4" x14ac:dyDescent="0.2">
      <c r="C1488" s="24"/>
      <c r="D1488" s="24"/>
    </row>
    <row r="1489" spans="3:4" x14ac:dyDescent="0.2">
      <c r="C1489" s="24"/>
      <c r="D1489" s="24"/>
    </row>
    <row r="1490" spans="3:4" x14ac:dyDescent="0.2">
      <c r="C1490" s="24"/>
      <c r="D1490" s="24"/>
    </row>
    <row r="1491" spans="3:4" x14ac:dyDescent="0.2">
      <c r="C1491" s="24"/>
      <c r="D1491" s="24"/>
    </row>
    <row r="1492" spans="3:4" x14ac:dyDescent="0.2">
      <c r="C1492" s="24"/>
      <c r="D1492" s="24"/>
    </row>
    <row r="1493" spans="3:4" x14ac:dyDescent="0.2">
      <c r="C1493" s="24"/>
      <c r="D1493" s="24"/>
    </row>
    <row r="1494" spans="3:4" x14ac:dyDescent="0.2">
      <c r="C1494" s="24"/>
      <c r="D1494" s="24"/>
    </row>
    <row r="1495" spans="3:4" x14ac:dyDescent="0.2">
      <c r="C1495" s="24"/>
      <c r="D1495" s="24"/>
    </row>
    <row r="1496" spans="3:4" x14ac:dyDescent="0.2">
      <c r="C1496" s="24"/>
      <c r="D1496" s="24"/>
    </row>
    <row r="1497" spans="3:4" x14ac:dyDescent="0.2">
      <c r="C1497" s="24"/>
      <c r="D1497" s="24"/>
    </row>
    <row r="1498" spans="3:4" x14ac:dyDescent="0.2">
      <c r="C1498" s="24"/>
      <c r="D1498" s="24"/>
    </row>
    <row r="1499" spans="3:4" x14ac:dyDescent="0.2">
      <c r="C1499" s="24"/>
      <c r="D1499" s="24"/>
    </row>
    <row r="1500" spans="3:4" x14ac:dyDescent="0.2">
      <c r="C1500" s="24"/>
      <c r="D1500" s="24"/>
    </row>
    <row r="1501" spans="3:4" x14ac:dyDescent="0.2">
      <c r="C1501" s="24"/>
      <c r="D1501" s="24"/>
    </row>
    <row r="1502" spans="3:4" x14ac:dyDescent="0.2">
      <c r="C1502" s="24"/>
      <c r="D1502" s="24"/>
    </row>
    <row r="1503" spans="3:4" x14ac:dyDescent="0.2">
      <c r="C1503" s="24"/>
      <c r="D1503" s="24"/>
    </row>
    <row r="1504" spans="3:4" x14ac:dyDescent="0.2">
      <c r="C1504" s="24"/>
      <c r="D1504" s="24"/>
    </row>
    <row r="1505" spans="3:4" x14ac:dyDescent="0.2">
      <c r="C1505" s="24"/>
      <c r="D1505" s="24"/>
    </row>
    <row r="1506" spans="3:4" x14ac:dyDescent="0.2">
      <c r="C1506" s="24"/>
      <c r="D1506" s="24"/>
    </row>
    <row r="1507" spans="3:4" x14ac:dyDescent="0.2">
      <c r="C1507" s="24"/>
      <c r="D1507" s="24"/>
    </row>
    <row r="1508" spans="3:4" x14ac:dyDescent="0.2">
      <c r="C1508" s="24"/>
      <c r="D1508" s="24"/>
    </row>
    <row r="1509" spans="3:4" x14ac:dyDescent="0.2">
      <c r="C1509" s="24"/>
      <c r="D1509" s="24"/>
    </row>
    <row r="1510" spans="3:4" x14ac:dyDescent="0.2">
      <c r="C1510" s="24"/>
      <c r="D1510" s="24"/>
    </row>
    <row r="1511" spans="3:4" x14ac:dyDescent="0.2">
      <c r="C1511" s="24"/>
      <c r="D1511" s="24"/>
    </row>
    <row r="1512" spans="3:4" x14ac:dyDescent="0.2">
      <c r="C1512" s="24"/>
      <c r="D1512" s="24"/>
    </row>
    <row r="1513" spans="3:4" x14ac:dyDescent="0.2">
      <c r="C1513" s="24"/>
      <c r="D1513" s="24"/>
    </row>
    <row r="1514" spans="3:4" x14ac:dyDescent="0.2">
      <c r="C1514" s="24"/>
      <c r="D1514" s="24"/>
    </row>
    <row r="1515" spans="3:4" x14ac:dyDescent="0.2">
      <c r="C1515" s="24"/>
      <c r="D1515" s="24"/>
    </row>
    <row r="1516" spans="3:4" x14ac:dyDescent="0.2">
      <c r="C1516" s="24"/>
      <c r="D1516" s="24"/>
    </row>
    <row r="1517" spans="3:4" x14ac:dyDescent="0.2">
      <c r="C1517" s="24"/>
      <c r="D1517" s="24"/>
    </row>
    <row r="1518" spans="3:4" x14ac:dyDescent="0.2">
      <c r="C1518" s="24"/>
      <c r="D1518" s="24"/>
    </row>
    <row r="1519" spans="3:4" x14ac:dyDescent="0.2">
      <c r="C1519" s="24"/>
      <c r="D1519" s="24"/>
    </row>
    <row r="1520" spans="3:4" x14ac:dyDescent="0.2">
      <c r="C1520" s="24"/>
      <c r="D1520" s="24"/>
    </row>
    <row r="1521" spans="3:4" x14ac:dyDescent="0.2">
      <c r="C1521" s="24"/>
      <c r="D1521" s="24"/>
    </row>
    <row r="1522" spans="3:4" x14ac:dyDescent="0.2">
      <c r="C1522" s="24"/>
      <c r="D1522" s="24"/>
    </row>
    <row r="1523" spans="3:4" x14ac:dyDescent="0.2">
      <c r="C1523" s="24"/>
      <c r="D1523" s="24"/>
    </row>
    <row r="1524" spans="3:4" x14ac:dyDescent="0.2">
      <c r="C1524" s="24"/>
      <c r="D1524" s="24"/>
    </row>
    <row r="1525" spans="3:4" x14ac:dyDescent="0.2">
      <c r="C1525" s="24"/>
      <c r="D1525" s="24"/>
    </row>
    <row r="1526" spans="3:4" x14ac:dyDescent="0.2">
      <c r="C1526" s="24"/>
      <c r="D1526" s="24"/>
    </row>
    <row r="1527" spans="3:4" x14ac:dyDescent="0.2">
      <c r="C1527" s="24"/>
      <c r="D1527" s="24"/>
    </row>
    <row r="1528" spans="3:4" x14ac:dyDescent="0.2">
      <c r="C1528" s="24"/>
      <c r="D1528" s="24"/>
    </row>
    <row r="1529" spans="3:4" x14ac:dyDescent="0.2">
      <c r="C1529" s="24"/>
      <c r="D1529" s="24"/>
    </row>
    <row r="1530" spans="3:4" x14ac:dyDescent="0.2">
      <c r="C1530" s="24"/>
      <c r="D1530" s="24"/>
    </row>
    <row r="1531" spans="3:4" x14ac:dyDescent="0.2">
      <c r="C1531" s="24"/>
      <c r="D1531" s="24"/>
    </row>
    <row r="1532" spans="3:4" x14ac:dyDescent="0.2">
      <c r="C1532" s="24"/>
      <c r="D1532" s="24"/>
    </row>
    <row r="1533" spans="3:4" x14ac:dyDescent="0.2">
      <c r="C1533" s="24"/>
      <c r="D1533" s="24"/>
    </row>
    <row r="1534" spans="3:4" x14ac:dyDescent="0.2">
      <c r="C1534" s="24"/>
      <c r="D1534" s="24"/>
    </row>
    <row r="1535" spans="3:4" x14ac:dyDescent="0.2">
      <c r="C1535" s="24"/>
      <c r="D1535" s="24"/>
    </row>
    <row r="1536" spans="3:4" x14ac:dyDescent="0.2">
      <c r="C1536" s="24"/>
      <c r="D1536" s="24"/>
    </row>
    <row r="1537" spans="3:4" x14ac:dyDescent="0.2">
      <c r="C1537" s="24"/>
      <c r="D1537" s="24"/>
    </row>
    <row r="1538" spans="3:4" x14ac:dyDescent="0.2">
      <c r="C1538" s="24"/>
      <c r="D1538" s="24"/>
    </row>
    <row r="1539" spans="3:4" x14ac:dyDescent="0.2">
      <c r="C1539" s="24"/>
      <c r="D1539" s="24"/>
    </row>
    <row r="1540" spans="3:4" x14ac:dyDescent="0.2">
      <c r="C1540" s="24"/>
      <c r="D1540" s="24"/>
    </row>
    <row r="1541" spans="3:4" x14ac:dyDescent="0.2">
      <c r="C1541" s="24"/>
      <c r="D1541" s="24"/>
    </row>
    <row r="1542" spans="3:4" x14ac:dyDescent="0.2">
      <c r="C1542" s="24"/>
      <c r="D1542" s="24"/>
    </row>
    <row r="1543" spans="3:4" x14ac:dyDescent="0.2">
      <c r="C1543" s="24"/>
      <c r="D1543" s="24"/>
    </row>
    <row r="1544" spans="3:4" x14ac:dyDescent="0.2">
      <c r="C1544" s="24"/>
      <c r="D1544" s="24"/>
    </row>
    <row r="1545" spans="3:4" x14ac:dyDescent="0.2">
      <c r="C1545" s="24"/>
      <c r="D1545" s="24"/>
    </row>
    <row r="1546" spans="3:4" x14ac:dyDescent="0.2">
      <c r="C1546" s="24"/>
      <c r="D1546" s="24"/>
    </row>
    <row r="1547" spans="3:4" x14ac:dyDescent="0.2">
      <c r="C1547" s="24"/>
      <c r="D1547" s="24"/>
    </row>
    <row r="1548" spans="3:4" x14ac:dyDescent="0.2">
      <c r="C1548" s="24"/>
      <c r="D1548" s="24"/>
    </row>
    <row r="1549" spans="3:4" x14ac:dyDescent="0.2">
      <c r="C1549" s="24"/>
      <c r="D1549" s="24"/>
    </row>
    <row r="1550" spans="3:4" x14ac:dyDescent="0.2">
      <c r="C1550" s="24"/>
      <c r="D1550" s="24"/>
    </row>
    <row r="1551" spans="3:4" x14ac:dyDescent="0.2">
      <c r="C1551" s="24"/>
      <c r="D1551" s="24"/>
    </row>
    <row r="1552" spans="3:4" x14ac:dyDescent="0.2">
      <c r="C1552" s="24"/>
      <c r="D1552" s="24"/>
    </row>
    <row r="1553" spans="3:4" x14ac:dyDescent="0.2">
      <c r="C1553" s="24"/>
      <c r="D1553" s="24"/>
    </row>
    <row r="1554" spans="3:4" x14ac:dyDescent="0.2">
      <c r="C1554" s="24"/>
      <c r="D1554" s="24"/>
    </row>
    <row r="1555" spans="3:4" x14ac:dyDescent="0.2">
      <c r="C1555" s="24"/>
      <c r="D1555" s="24"/>
    </row>
    <row r="1556" spans="3:4" x14ac:dyDescent="0.2">
      <c r="C1556" s="24"/>
      <c r="D1556" s="24"/>
    </row>
    <row r="1557" spans="3:4" x14ac:dyDescent="0.2">
      <c r="C1557" s="24"/>
      <c r="D1557" s="24"/>
    </row>
    <row r="1558" spans="3:4" x14ac:dyDescent="0.2">
      <c r="C1558" s="24"/>
      <c r="D1558" s="24"/>
    </row>
    <row r="1559" spans="3:4" x14ac:dyDescent="0.2">
      <c r="C1559" s="24"/>
      <c r="D1559" s="24"/>
    </row>
    <row r="1560" spans="3:4" x14ac:dyDescent="0.2">
      <c r="C1560" s="24"/>
      <c r="D1560" s="24"/>
    </row>
    <row r="1561" spans="3:4" x14ac:dyDescent="0.2">
      <c r="C1561" s="24"/>
      <c r="D1561" s="24"/>
    </row>
    <row r="1562" spans="3:4" x14ac:dyDescent="0.2">
      <c r="C1562" s="24"/>
      <c r="D1562" s="24"/>
    </row>
    <row r="1563" spans="3:4" x14ac:dyDescent="0.2">
      <c r="C1563" s="24"/>
      <c r="D1563" s="24"/>
    </row>
    <row r="1564" spans="3:4" x14ac:dyDescent="0.2">
      <c r="C1564" s="24"/>
      <c r="D1564" s="24"/>
    </row>
    <row r="1565" spans="3:4" x14ac:dyDescent="0.2">
      <c r="C1565" s="24"/>
      <c r="D1565" s="24"/>
    </row>
    <row r="1566" spans="3:4" x14ac:dyDescent="0.2">
      <c r="C1566" s="24"/>
      <c r="D1566" s="24"/>
    </row>
    <row r="1567" spans="3:4" x14ac:dyDescent="0.2">
      <c r="C1567" s="24"/>
      <c r="D1567" s="24"/>
    </row>
    <row r="1568" spans="3:4" x14ac:dyDescent="0.2">
      <c r="C1568" s="24"/>
      <c r="D1568" s="24"/>
    </row>
    <row r="1569" spans="3:4" x14ac:dyDescent="0.2">
      <c r="C1569" s="24"/>
      <c r="D1569" s="24"/>
    </row>
    <row r="1570" spans="3:4" x14ac:dyDescent="0.2">
      <c r="C1570" s="24"/>
      <c r="D1570" s="24"/>
    </row>
    <row r="1571" spans="3:4" x14ac:dyDescent="0.2">
      <c r="C1571" s="24"/>
      <c r="D1571" s="24"/>
    </row>
    <row r="1572" spans="3:4" x14ac:dyDescent="0.2">
      <c r="C1572" s="24"/>
      <c r="D1572" s="24"/>
    </row>
    <row r="1573" spans="3:4" x14ac:dyDescent="0.2">
      <c r="C1573" s="24"/>
      <c r="D1573" s="24"/>
    </row>
    <row r="1574" spans="3:4" x14ac:dyDescent="0.2">
      <c r="C1574" s="24"/>
      <c r="D1574" s="24"/>
    </row>
    <row r="1575" spans="3:4" x14ac:dyDescent="0.2">
      <c r="C1575" s="24"/>
      <c r="D1575" s="24"/>
    </row>
    <row r="1576" spans="3:4" x14ac:dyDescent="0.2">
      <c r="C1576" s="24"/>
      <c r="D1576" s="24"/>
    </row>
    <row r="1577" spans="3:4" x14ac:dyDescent="0.2">
      <c r="C1577" s="24"/>
      <c r="D1577" s="24"/>
    </row>
    <row r="1578" spans="3:4" x14ac:dyDescent="0.2">
      <c r="C1578" s="24"/>
      <c r="D1578" s="24"/>
    </row>
    <row r="1579" spans="3:4" x14ac:dyDescent="0.2">
      <c r="C1579" s="24"/>
      <c r="D1579" s="24"/>
    </row>
    <row r="1580" spans="3:4" x14ac:dyDescent="0.2">
      <c r="C1580" s="24"/>
      <c r="D1580" s="24"/>
    </row>
    <row r="1581" spans="3:4" x14ac:dyDescent="0.2">
      <c r="C1581" s="24"/>
      <c r="D1581" s="24"/>
    </row>
    <row r="1582" spans="3:4" x14ac:dyDescent="0.2">
      <c r="C1582" s="24"/>
      <c r="D1582" s="24"/>
    </row>
    <row r="1583" spans="3:4" x14ac:dyDescent="0.2">
      <c r="C1583" s="24"/>
      <c r="D1583" s="24"/>
    </row>
    <row r="1584" spans="3:4" x14ac:dyDescent="0.2">
      <c r="C1584" s="24"/>
      <c r="D1584" s="24"/>
    </row>
    <row r="1585" spans="3:4" x14ac:dyDescent="0.2">
      <c r="C1585" s="24"/>
      <c r="D1585" s="24"/>
    </row>
    <row r="1586" spans="3:4" x14ac:dyDescent="0.2">
      <c r="C1586" s="24"/>
      <c r="D1586" s="24"/>
    </row>
    <row r="1587" spans="3:4" x14ac:dyDescent="0.2">
      <c r="C1587" s="24"/>
      <c r="D1587" s="24"/>
    </row>
    <row r="1588" spans="3:4" x14ac:dyDescent="0.2">
      <c r="C1588" s="24"/>
      <c r="D1588" s="24"/>
    </row>
    <row r="1589" spans="3:4" x14ac:dyDescent="0.2">
      <c r="C1589" s="24"/>
      <c r="D1589" s="24"/>
    </row>
    <row r="1590" spans="3:4" x14ac:dyDescent="0.2">
      <c r="C1590" s="24"/>
      <c r="D1590" s="24"/>
    </row>
    <row r="1591" spans="3:4" x14ac:dyDescent="0.2">
      <c r="C1591" s="24"/>
      <c r="D1591" s="24"/>
    </row>
    <row r="1592" spans="3:4" x14ac:dyDescent="0.2">
      <c r="C1592" s="24"/>
      <c r="D1592" s="24"/>
    </row>
    <row r="1593" spans="3:4" x14ac:dyDescent="0.2">
      <c r="C1593" s="24"/>
      <c r="D1593" s="24"/>
    </row>
    <row r="1594" spans="3:4" x14ac:dyDescent="0.2">
      <c r="C1594" s="24"/>
      <c r="D1594" s="24"/>
    </row>
    <row r="1595" spans="3:4" x14ac:dyDescent="0.2">
      <c r="C1595" s="24"/>
      <c r="D1595" s="24"/>
    </row>
    <row r="1596" spans="3:4" x14ac:dyDescent="0.2">
      <c r="C1596" s="24"/>
      <c r="D1596" s="24"/>
    </row>
    <row r="1597" spans="3:4" x14ac:dyDescent="0.2">
      <c r="C1597" s="24"/>
      <c r="D1597" s="24"/>
    </row>
    <row r="1598" spans="3:4" x14ac:dyDescent="0.2">
      <c r="C1598" s="24"/>
      <c r="D1598" s="24"/>
    </row>
    <row r="1599" spans="3:4" x14ac:dyDescent="0.2">
      <c r="C1599" s="24"/>
      <c r="D1599" s="24"/>
    </row>
    <row r="1600" spans="3:4" x14ac:dyDescent="0.2">
      <c r="C1600" s="24"/>
      <c r="D1600" s="24"/>
    </row>
    <row r="1601" spans="3:4" x14ac:dyDescent="0.2">
      <c r="C1601" s="24"/>
      <c r="D1601" s="24"/>
    </row>
    <row r="1602" spans="3:4" x14ac:dyDescent="0.2">
      <c r="C1602" s="24"/>
      <c r="D1602" s="24"/>
    </row>
    <row r="1603" spans="3:4" x14ac:dyDescent="0.2">
      <c r="C1603" s="24"/>
      <c r="D1603" s="24"/>
    </row>
    <row r="1604" spans="3:4" x14ac:dyDescent="0.2">
      <c r="C1604" s="24"/>
      <c r="D1604" s="24"/>
    </row>
    <row r="1605" spans="3:4" x14ac:dyDescent="0.2">
      <c r="C1605" s="24"/>
      <c r="D1605" s="24"/>
    </row>
    <row r="1606" spans="3:4" x14ac:dyDescent="0.2">
      <c r="C1606" s="24"/>
      <c r="D1606" s="24"/>
    </row>
    <row r="1607" spans="3:4" x14ac:dyDescent="0.2">
      <c r="C1607" s="24"/>
      <c r="D1607" s="24"/>
    </row>
    <row r="1608" spans="3:4" x14ac:dyDescent="0.2">
      <c r="C1608" s="24"/>
      <c r="D1608" s="24"/>
    </row>
    <row r="1609" spans="3:4" x14ac:dyDescent="0.2">
      <c r="C1609" s="24"/>
      <c r="D1609" s="24"/>
    </row>
    <row r="1610" spans="3:4" x14ac:dyDescent="0.2">
      <c r="C1610" s="24"/>
      <c r="D1610" s="24"/>
    </row>
    <row r="1611" spans="3:4" x14ac:dyDescent="0.2">
      <c r="C1611" s="24"/>
      <c r="D1611" s="24"/>
    </row>
    <row r="1612" spans="3:4" x14ac:dyDescent="0.2">
      <c r="C1612" s="24"/>
      <c r="D1612" s="24"/>
    </row>
    <row r="1613" spans="3:4" x14ac:dyDescent="0.2">
      <c r="C1613" s="24"/>
      <c r="D1613" s="24"/>
    </row>
    <row r="1614" spans="3:4" x14ac:dyDescent="0.2">
      <c r="C1614" s="24"/>
      <c r="D1614" s="24"/>
    </row>
    <row r="1615" spans="3:4" x14ac:dyDescent="0.2">
      <c r="C1615" s="24"/>
      <c r="D1615" s="24"/>
    </row>
    <row r="1616" spans="3:4" x14ac:dyDescent="0.2">
      <c r="C1616" s="24"/>
      <c r="D1616" s="24"/>
    </row>
    <row r="1617" spans="3:4" x14ac:dyDescent="0.2">
      <c r="C1617" s="24"/>
      <c r="D1617" s="24"/>
    </row>
    <row r="1618" spans="3:4" x14ac:dyDescent="0.2">
      <c r="C1618" s="24"/>
      <c r="D1618" s="24"/>
    </row>
    <row r="1619" spans="3:4" x14ac:dyDescent="0.2">
      <c r="C1619" s="24"/>
      <c r="D1619" s="24"/>
    </row>
    <row r="1620" spans="3:4" x14ac:dyDescent="0.2">
      <c r="C1620" s="24"/>
      <c r="D1620" s="24"/>
    </row>
    <row r="1621" spans="3:4" x14ac:dyDescent="0.2">
      <c r="C1621" s="24"/>
      <c r="D1621" s="24"/>
    </row>
    <row r="1622" spans="3:4" x14ac:dyDescent="0.2">
      <c r="C1622" s="24"/>
      <c r="D1622" s="24"/>
    </row>
    <row r="1623" spans="3:4" x14ac:dyDescent="0.2">
      <c r="C1623" s="24"/>
      <c r="D1623" s="24"/>
    </row>
    <row r="1624" spans="3:4" x14ac:dyDescent="0.2">
      <c r="C1624" s="24"/>
      <c r="D1624" s="24"/>
    </row>
    <row r="1625" spans="3:4" x14ac:dyDescent="0.2">
      <c r="C1625" s="24"/>
      <c r="D1625" s="24"/>
    </row>
    <row r="1626" spans="3:4" x14ac:dyDescent="0.2">
      <c r="C1626" s="24"/>
      <c r="D1626" s="24"/>
    </row>
    <row r="1627" spans="3:4" x14ac:dyDescent="0.2">
      <c r="C1627" s="24"/>
      <c r="D1627" s="24"/>
    </row>
    <row r="1628" spans="3:4" x14ac:dyDescent="0.2">
      <c r="C1628" s="24"/>
      <c r="D1628" s="24"/>
    </row>
    <row r="1629" spans="3:4" x14ac:dyDescent="0.2">
      <c r="C1629" s="24"/>
      <c r="D1629" s="24"/>
    </row>
    <row r="1630" spans="3:4" x14ac:dyDescent="0.2">
      <c r="C1630" s="24"/>
      <c r="D1630" s="24"/>
    </row>
    <row r="1631" spans="3:4" x14ac:dyDescent="0.2">
      <c r="C1631" s="24"/>
      <c r="D1631" s="24"/>
    </row>
    <row r="1632" spans="3:4" x14ac:dyDescent="0.2">
      <c r="C1632" s="24"/>
      <c r="D1632" s="24"/>
    </row>
    <row r="1633" spans="3:4" x14ac:dyDescent="0.2">
      <c r="C1633" s="24"/>
      <c r="D1633" s="24"/>
    </row>
    <row r="1634" spans="3:4" x14ac:dyDescent="0.2">
      <c r="C1634" s="24"/>
      <c r="D1634" s="24"/>
    </row>
    <row r="1635" spans="3:4" x14ac:dyDescent="0.2">
      <c r="C1635" s="24"/>
      <c r="D1635" s="24"/>
    </row>
    <row r="1636" spans="3:4" x14ac:dyDescent="0.2">
      <c r="C1636" s="24"/>
      <c r="D1636" s="24"/>
    </row>
    <row r="1637" spans="3:4" x14ac:dyDescent="0.2">
      <c r="C1637" s="24"/>
      <c r="D1637" s="24"/>
    </row>
    <row r="1638" spans="3:4" x14ac:dyDescent="0.2">
      <c r="C1638" s="24"/>
      <c r="D1638" s="24"/>
    </row>
    <row r="1639" spans="3:4" x14ac:dyDescent="0.2">
      <c r="C1639" s="24"/>
      <c r="D1639" s="24"/>
    </row>
    <row r="1640" spans="3:4" x14ac:dyDescent="0.2">
      <c r="C1640" s="24"/>
      <c r="D1640" s="24"/>
    </row>
    <row r="1641" spans="3:4" x14ac:dyDescent="0.2">
      <c r="C1641" s="24"/>
      <c r="D1641" s="24"/>
    </row>
    <row r="1642" spans="3:4" x14ac:dyDescent="0.2">
      <c r="C1642" s="24"/>
      <c r="D1642" s="24"/>
    </row>
    <row r="1643" spans="3:4" x14ac:dyDescent="0.2">
      <c r="C1643" s="24"/>
      <c r="D1643" s="24"/>
    </row>
    <row r="1644" spans="3:4" x14ac:dyDescent="0.2">
      <c r="C1644" s="24"/>
      <c r="D1644" s="24"/>
    </row>
    <row r="1645" spans="3:4" x14ac:dyDescent="0.2">
      <c r="C1645" s="24"/>
      <c r="D1645" s="24"/>
    </row>
    <row r="1646" spans="3:4" x14ac:dyDescent="0.2">
      <c r="C1646" s="24"/>
      <c r="D1646" s="24"/>
    </row>
    <row r="1647" spans="3:4" x14ac:dyDescent="0.2">
      <c r="C1647" s="24"/>
      <c r="D1647" s="24"/>
    </row>
    <row r="1648" spans="3:4" x14ac:dyDescent="0.2">
      <c r="C1648" s="24"/>
      <c r="D1648" s="24"/>
    </row>
    <row r="1649" spans="3:4" x14ac:dyDescent="0.2">
      <c r="C1649" s="24"/>
      <c r="D1649" s="24"/>
    </row>
    <row r="1650" spans="3:4" x14ac:dyDescent="0.2">
      <c r="C1650" s="24"/>
      <c r="D1650" s="24"/>
    </row>
    <row r="1651" spans="3:4" x14ac:dyDescent="0.2">
      <c r="C1651" s="24"/>
      <c r="D1651" s="24"/>
    </row>
    <row r="1652" spans="3:4" x14ac:dyDescent="0.2">
      <c r="C1652" s="24"/>
      <c r="D1652" s="24"/>
    </row>
    <row r="1653" spans="3:4" x14ac:dyDescent="0.2">
      <c r="C1653" s="24"/>
      <c r="D1653" s="24"/>
    </row>
    <row r="1654" spans="3:4" x14ac:dyDescent="0.2">
      <c r="C1654" s="24"/>
      <c r="D1654" s="24"/>
    </row>
    <row r="1655" spans="3:4" x14ac:dyDescent="0.2">
      <c r="C1655" s="24"/>
      <c r="D1655" s="24"/>
    </row>
    <row r="1656" spans="3:4" x14ac:dyDescent="0.2">
      <c r="C1656" s="24"/>
      <c r="D1656" s="24"/>
    </row>
    <row r="1657" spans="3:4" x14ac:dyDescent="0.2">
      <c r="C1657" s="24"/>
      <c r="D1657" s="24"/>
    </row>
    <row r="1658" spans="3:4" x14ac:dyDescent="0.2">
      <c r="C1658" s="24"/>
      <c r="D1658" s="24"/>
    </row>
    <row r="1659" spans="3:4" x14ac:dyDescent="0.2">
      <c r="C1659" s="24"/>
      <c r="D1659" s="24"/>
    </row>
    <row r="1660" spans="3:4" x14ac:dyDescent="0.2">
      <c r="C1660" s="24"/>
      <c r="D1660" s="24"/>
    </row>
    <row r="1661" spans="3:4" x14ac:dyDescent="0.2">
      <c r="C1661" s="24"/>
      <c r="D1661" s="24"/>
    </row>
    <row r="1662" spans="3:4" x14ac:dyDescent="0.2">
      <c r="C1662" s="24"/>
      <c r="D1662" s="24"/>
    </row>
    <row r="1663" spans="3:4" x14ac:dyDescent="0.2">
      <c r="C1663" s="24"/>
      <c r="D1663" s="24"/>
    </row>
    <row r="1664" spans="3:4" x14ac:dyDescent="0.2">
      <c r="C1664" s="24"/>
      <c r="D1664" s="24"/>
    </row>
    <row r="1665" spans="3:4" x14ac:dyDescent="0.2">
      <c r="C1665" s="24"/>
      <c r="D1665" s="24"/>
    </row>
    <row r="1666" spans="3:4" x14ac:dyDescent="0.2">
      <c r="C1666" s="24"/>
      <c r="D1666" s="24"/>
    </row>
    <row r="1667" spans="3:4" x14ac:dyDescent="0.2">
      <c r="C1667" s="24"/>
      <c r="D1667" s="24"/>
    </row>
    <row r="1668" spans="3:4" x14ac:dyDescent="0.2">
      <c r="C1668" s="24"/>
      <c r="D1668" s="24"/>
    </row>
    <row r="1669" spans="3:4" x14ac:dyDescent="0.2">
      <c r="C1669" s="24"/>
      <c r="D1669" s="24"/>
    </row>
    <row r="1670" spans="3:4" x14ac:dyDescent="0.2">
      <c r="C1670" s="24"/>
      <c r="D1670" s="24"/>
    </row>
    <row r="1671" spans="3:4" x14ac:dyDescent="0.2">
      <c r="C1671" s="24"/>
      <c r="D1671" s="24"/>
    </row>
    <row r="1672" spans="3:4" x14ac:dyDescent="0.2">
      <c r="C1672" s="24"/>
      <c r="D1672" s="24"/>
    </row>
    <row r="1673" spans="3:4" x14ac:dyDescent="0.2">
      <c r="C1673" s="24"/>
      <c r="D1673" s="24"/>
    </row>
    <row r="1674" spans="3:4" x14ac:dyDescent="0.2">
      <c r="C1674" s="24"/>
      <c r="D1674" s="24"/>
    </row>
    <row r="1675" spans="3:4" x14ac:dyDescent="0.2">
      <c r="C1675" s="24"/>
      <c r="D1675" s="24"/>
    </row>
    <row r="1676" spans="3:4" x14ac:dyDescent="0.2">
      <c r="C1676" s="24"/>
      <c r="D1676" s="24"/>
    </row>
    <row r="1677" spans="3:4" x14ac:dyDescent="0.2">
      <c r="C1677" s="24"/>
      <c r="D1677" s="24"/>
    </row>
    <row r="1678" spans="3:4" x14ac:dyDescent="0.2">
      <c r="C1678" s="24"/>
      <c r="D1678" s="24"/>
    </row>
    <row r="1679" spans="3:4" x14ac:dyDescent="0.2">
      <c r="C1679" s="24"/>
      <c r="D1679" s="24"/>
    </row>
    <row r="1680" spans="3:4" x14ac:dyDescent="0.2">
      <c r="C1680" s="24"/>
      <c r="D1680" s="24"/>
    </row>
    <row r="1681" spans="3:4" x14ac:dyDescent="0.2">
      <c r="C1681" s="24"/>
      <c r="D1681" s="24"/>
    </row>
    <row r="1682" spans="3:4" x14ac:dyDescent="0.2">
      <c r="C1682" s="24"/>
      <c r="D1682" s="24"/>
    </row>
    <row r="1683" spans="3:4" x14ac:dyDescent="0.2">
      <c r="C1683" s="24"/>
      <c r="D1683" s="24"/>
    </row>
    <row r="1684" spans="3:4" x14ac:dyDescent="0.2">
      <c r="C1684" s="24"/>
      <c r="D1684" s="24"/>
    </row>
    <row r="1685" spans="3:4" x14ac:dyDescent="0.2">
      <c r="C1685" s="24"/>
      <c r="D1685" s="24"/>
    </row>
    <row r="1686" spans="3:4" x14ac:dyDescent="0.2">
      <c r="C1686" s="24"/>
      <c r="D1686" s="24"/>
    </row>
    <row r="1687" spans="3:4" x14ac:dyDescent="0.2">
      <c r="C1687" s="24"/>
      <c r="D1687" s="24"/>
    </row>
    <row r="1688" spans="3:4" x14ac:dyDescent="0.2">
      <c r="C1688" s="24"/>
      <c r="D1688" s="24"/>
    </row>
    <row r="1689" spans="3:4" x14ac:dyDescent="0.2">
      <c r="C1689" s="24"/>
      <c r="D1689" s="24"/>
    </row>
    <row r="1690" spans="3:4" x14ac:dyDescent="0.2">
      <c r="C1690" s="24"/>
      <c r="D1690" s="24"/>
    </row>
    <row r="1691" spans="3:4" x14ac:dyDescent="0.2">
      <c r="C1691" s="24"/>
      <c r="D1691" s="24"/>
    </row>
    <row r="1692" spans="3:4" x14ac:dyDescent="0.2">
      <c r="C1692" s="24"/>
      <c r="D1692" s="24"/>
    </row>
    <row r="1693" spans="3:4" x14ac:dyDescent="0.2">
      <c r="C1693" s="24"/>
      <c r="D1693" s="24"/>
    </row>
    <row r="1694" spans="3:4" x14ac:dyDescent="0.2">
      <c r="C1694" s="24"/>
      <c r="D1694" s="24"/>
    </row>
    <row r="1695" spans="3:4" x14ac:dyDescent="0.2">
      <c r="C1695" s="24"/>
      <c r="D1695" s="24"/>
    </row>
    <row r="1696" spans="3:4" x14ac:dyDescent="0.2">
      <c r="C1696" s="24"/>
      <c r="D1696" s="24"/>
    </row>
    <row r="1697" spans="3:4" x14ac:dyDescent="0.2">
      <c r="C1697" s="24"/>
      <c r="D1697" s="24"/>
    </row>
    <row r="1698" spans="3:4" x14ac:dyDescent="0.2">
      <c r="C1698" s="24"/>
      <c r="D1698" s="24"/>
    </row>
    <row r="1699" spans="3:4" x14ac:dyDescent="0.2">
      <c r="C1699" s="24"/>
      <c r="D1699" s="24"/>
    </row>
    <row r="1700" spans="3:4" x14ac:dyDescent="0.2">
      <c r="C1700" s="24"/>
      <c r="D1700" s="24"/>
    </row>
    <row r="1701" spans="3:4" x14ac:dyDescent="0.2">
      <c r="C1701" s="24"/>
      <c r="D1701" s="24"/>
    </row>
    <row r="1702" spans="3:4" x14ac:dyDescent="0.2">
      <c r="C1702" s="24"/>
      <c r="D1702" s="24"/>
    </row>
    <row r="1703" spans="3:4" x14ac:dyDescent="0.2">
      <c r="C1703" s="24"/>
      <c r="D1703" s="24"/>
    </row>
    <row r="1704" spans="3:4" x14ac:dyDescent="0.2">
      <c r="C1704" s="24"/>
      <c r="D1704" s="24"/>
    </row>
    <row r="1705" spans="3:4" x14ac:dyDescent="0.2">
      <c r="C1705" s="24"/>
      <c r="D1705" s="24"/>
    </row>
    <row r="1706" spans="3:4" x14ac:dyDescent="0.2">
      <c r="C1706" s="24"/>
      <c r="D1706" s="24"/>
    </row>
    <row r="1707" spans="3:4" x14ac:dyDescent="0.2">
      <c r="C1707" s="24"/>
      <c r="D1707" s="24"/>
    </row>
    <row r="1708" spans="3:4" x14ac:dyDescent="0.2">
      <c r="C1708" s="24"/>
      <c r="D1708" s="24"/>
    </row>
    <row r="1709" spans="3:4" x14ac:dyDescent="0.2">
      <c r="C1709" s="24"/>
      <c r="D1709" s="24"/>
    </row>
    <row r="1710" spans="3:4" x14ac:dyDescent="0.2">
      <c r="C1710" s="24"/>
      <c r="D1710" s="24"/>
    </row>
    <row r="1711" spans="3:4" x14ac:dyDescent="0.2">
      <c r="C1711" s="24"/>
      <c r="D1711" s="24"/>
    </row>
    <row r="1712" spans="3:4" x14ac:dyDescent="0.2">
      <c r="C1712" s="24"/>
      <c r="D1712" s="24"/>
    </row>
    <row r="1713" spans="3:4" x14ac:dyDescent="0.2">
      <c r="C1713" s="24"/>
      <c r="D1713" s="24"/>
    </row>
    <row r="1714" spans="3:4" x14ac:dyDescent="0.2">
      <c r="C1714" s="24"/>
      <c r="D1714" s="24"/>
    </row>
    <row r="1715" spans="3:4" x14ac:dyDescent="0.2">
      <c r="C1715" s="24"/>
      <c r="D1715" s="24"/>
    </row>
    <row r="1716" spans="3:4" x14ac:dyDescent="0.2">
      <c r="C1716" s="24"/>
      <c r="D1716" s="24"/>
    </row>
    <row r="1717" spans="3:4" x14ac:dyDescent="0.2">
      <c r="C1717" s="24"/>
      <c r="D1717" s="24"/>
    </row>
    <row r="1718" spans="3:4" x14ac:dyDescent="0.2">
      <c r="C1718" s="24"/>
      <c r="D1718" s="24"/>
    </row>
    <row r="1719" spans="3:4" x14ac:dyDescent="0.2">
      <c r="C1719" s="24"/>
      <c r="D1719" s="24"/>
    </row>
    <row r="1720" spans="3:4" x14ac:dyDescent="0.2">
      <c r="C1720" s="24"/>
      <c r="D1720" s="24"/>
    </row>
    <row r="1721" spans="3:4" x14ac:dyDescent="0.2">
      <c r="C1721" s="24"/>
      <c r="D1721" s="24"/>
    </row>
    <row r="1722" spans="3:4" x14ac:dyDescent="0.2">
      <c r="C1722" s="24"/>
      <c r="D1722" s="24"/>
    </row>
    <row r="1723" spans="3:4" x14ac:dyDescent="0.2">
      <c r="C1723" s="24"/>
      <c r="D1723" s="24"/>
    </row>
    <row r="1724" spans="3:4" x14ac:dyDescent="0.2">
      <c r="C1724" s="24"/>
      <c r="D1724" s="24"/>
    </row>
    <row r="1725" spans="3:4" x14ac:dyDescent="0.2">
      <c r="C1725" s="24"/>
      <c r="D1725" s="24"/>
    </row>
    <row r="1726" spans="3:4" x14ac:dyDescent="0.2">
      <c r="C1726" s="24"/>
      <c r="D1726" s="24"/>
    </row>
    <row r="1727" spans="3:4" x14ac:dyDescent="0.2">
      <c r="C1727" s="24"/>
      <c r="D1727" s="24"/>
    </row>
    <row r="1728" spans="3:4" x14ac:dyDescent="0.2">
      <c r="C1728" s="24"/>
      <c r="D1728" s="24"/>
    </row>
    <row r="1729" spans="3:4" x14ac:dyDescent="0.2">
      <c r="C1729" s="24"/>
      <c r="D1729" s="24"/>
    </row>
    <row r="1730" spans="3:4" x14ac:dyDescent="0.2">
      <c r="C1730" s="24"/>
      <c r="D1730" s="24"/>
    </row>
    <row r="1731" spans="3:4" x14ac:dyDescent="0.2">
      <c r="C1731" s="24"/>
      <c r="D1731" s="24"/>
    </row>
    <row r="1732" spans="3:4" x14ac:dyDescent="0.2">
      <c r="C1732" s="24"/>
      <c r="D1732" s="24"/>
    </row>
    <row r="1733" spans="3:4" x14ac:dyDescent="0.2">
      <c r="C1733" s="24"/>
      <c r="D1733" s="24"/>
    </row>
    <row r="1734" spans="3:4" x14ac:dyDescent="0.2">
      <c r="C1734" s="24"/>
      <c r="D1734" s="24"/>
    </row>
    <row r="1735" spans="3:4" x14ac:dyDescent="0.2">
      <c r="C1735" s="24"/>
      <c r="D1735" s="24"/>
    </row>
    <row r="1736" spans="3:4" x14ac:dyDescent="0.2">
      <c r="C1736" s="24"/>
      <c r="D1736" s="24"/>
    </row>
    <row r="1737" spans="3:4" x14ac:dyDescent="0.2">
      <c r="C1737" s="24"/>
      <c r="D1737" s="24"/>
    </row>
    <row r="1738" spans="3:4" x14ac:dyDescent="0.2">
      <c r="C1738" s="24"/>
      <c r="D1738" s="24"/>
    </row>
    <row r="1739" spans="3:4" x14ac:dyDescent="0.2">
      <c r="C1739" s="24"/>
      <c r="D1739" s="24"/>
    </row>
    <row r="1740" spans="3:4" x14ac:dyDescent="0.2">
      <c r="C1740" s="24"/>
      <c r="D1740" s="24"/>
    </row>
    <row r="1741" spans="3:4" x14ac:dyDescent="0.2">
      <c r="C1741" s="24"/>
      <c r="D1741" s="24"/>
    </row>
    <row r="1742" spans="3:4" x14ac:dyDescent="0.2">
      <c r="C1742" s="24"/>
      <c r="D1742" s="24"/>
    </row>
    <row r="1743" spans="3:4" x14ac:dyDescent="0.2">
      <c r="C1743" s="24"/>
      <c r="D1743" s="24"/>
    </row>
    <row r="1744" spans="3:4" x14ac:dyDescent="0.2">
      <c r="C1744" s="24"/>
      <c r="D1744" s="24"/>
    </row>
    <row r="1745" spans="3:4" x14ac:dyDescent="0.2">
      <c r="C1745" s="24"/>
      <c r="D1745" s="24"/>
    </row>
    <row r="1746" spans="3:4" x14ac:dyDescent="0.2">
      <c r="C1746" s="24"/>
      <c r="D1746" s="24"/>
    </row>
    <row r="1747" spans="3:4" x14ac:dyDescent="0.2">
      <c r="C1747" s="24"/>
      <c r="D1747" s="24"/>
    </row>
    <row r="1748" spans="3:4" x14ac:dyDescent="0.2">
      <c r="C1748" s="24"/>
      <c r="D1748" s="24"/>
    </row>
    <row r="1749" spans="3:4" x14ac:dyDescent="0.2">
      <c r="C1749" s="24"/>
      <c r="D1749" s="24"/>
    </row>
    <row r="1750" spans="3:4" x14ac:dyDescent="0.2">
      <c r="C1750" s="24"/>
      <c r="D1750" s="24"/>
    </row>
    <row r="1751" spans="3:4" x14ac:dyDescent="0.2">
      <c r="C1751" s="24"/>
      <c r="D1751" s="24"/>
    </row>
    <row r="1752" spans="3:4" x14ac:dyDescent="0.2">
      <c r="C1752" s="24"/>
      <c r="D1752" s="24"/>
    </row>
    <row r="1753" spans="3:4" x14ac:dyDescent="0.2">
      <c r="C1753" s="24"/>
      <c r="D1753" s="24"/>
    </row>
    <row r="1754" spans="3:4" x14ac:dyDescent="0.2">
      <c r="C1754" s="24"/>
      <c r="D1754" s="24"/>
    </row>
    <row r="1755" spans="3:4" x14ac:dyDescent="0.2">
      <c r="C1755" s="24"/>
      <c r="D1755" s="24"/>
    </row>
    <row r="1756" spans="3:4" x14ac:dyDescent="0.2">
      <c r="C1756" s="24"/>
      <c r="D1756" s="24"/>
    </row>
    <row r="1757" spans="3:4" x14ac:dyDescent="0.2">
      <c r="C1757" s="24"/>
      <c r="D1757" s="24"/>
    </row>
    <row r="1758" spans="3:4" x14ac:dyDescent="0.2">
      <c r="C1758" s="24"/>
      <c r="D1758" s="24"/>
    </row>
    <row r="1759" spans="3:4" x14ac:dyDescent="0.2">
      <c r="C1759" s="24"/>
      <c r="D1759" s="24"/>
    </row>
    <row r="1760" spans="3:4" x14ac:dyDescent="0.2">
      <c r="C1760" s="24"/>
      <c r="D1760" s="24"/>
    </row>
    <row r="1761" spans="3:4" x14ac:dyDescent="0.2">
      <c r="C1761" s="24"/>
      <c r="D1761" s="24"/>
    </row>
    <row r="1762" spans="3:4" x14ac:dyDescent="0.2">
      <c r="C1762" s="24"/>
      <c r="D1762" s="24"/>
    </row>
    <row r="1763" spans="3:4" x14ac:dyDescent="0.2">
      <c r="C1763" s="24"/>
      <c r="D1763" s="24"/>
    </row>
    <row r="1764" spans="3:4" x14ac:dyDescent="0.2">
      <c r="C1764" s="24"/>
      <c r="D1764" s="24"/>
    </row>
    <row r="1765" spans="3:4" x14ac:dyDescent="0.2">
      <c r="C1765" s="24"/>
      <c r="D1765" s="24"/>
    </row>
    <row r="1766" spans="3:4" x14ac:dyDescent="0.2">
      <c r="C1766" s="24"/>
      <c r="D1766" s="24"/>
    </row>
    <row r="1767" spans="3:4" x14ac:dyDescent="0.2">
      <c r="C1767" s="24"/>
      <c r="D1767" s="24"/>
    </row>
    <row r="1768" spans="3:4" x14ac:dyDescent="0.2">
      <c r="C1768" s="24"/>
      <c r="D1768" s="24"/>
    </row>
    <row r="1769" spans="3:4" x14ac:dyDescent="0.2">
      <c r="C1769" s="24"/>
      <c r="D1769" s="24"/>
    </row>
    <row r="1770" spans="3:4" x14ac:dyDescent="0.2">
      <c r="C1770" s="24"/>
      <c r="D1770" s="24"/>
    </row>
    <row r="1771" spans="3:4" x14ac:dyDescent="0.2">
      <c r="C1771" s="24"/>
      <c r="D1771" s="24"/>
    </row>
    <row r="1772" spans="3:4" x14ac:dyDescent="0.2">
      <c r="C1772" s="24"/>
      <c r="D1772" s="24"/>
    </row>
    <row r="1773" spans="3:4" x14ac:dyDescent="0.2">
      <c r="C1773" s="24"/>
      <c r="D1773" s="24"/>
    </row>
    <row r="1774" spans="3:4" x14ac:dyDescent="0.2">
      <c r="C1774" s="24"/>
      <c r="D1774" s="24"/>
    </row>
    <row r="1775" spans="3:4" x14ac:dyDescent="0.2">
      <c r="C1775" s="24"/>
      <c r="D1775" s="24"/>
    </row>
    <row r="1776" spans="3:4" x14ac:dyDescent="0.2">
      <c r="C1776" s="24"/>
      <c r="D1776" s="24"/>
    </row>
    <row r="1777" spans="3:4" x14ac:dyDescent="0.2">
      <c r="C1777" s="24"/>
      <c r="D1777" s="24"/>
    </row>
    <row r="1778" spans="3:4" x14ac:dyDescent="0.2">
      <c r="C1778" s="24"/>
      <c r="D1778" s="24"/>
    </row>
    <row r="1779" spans="3:4" x14ac:dyDescent="0.2">
      <c r="C1779" s="24"/>
      <c r="D1779" s="24"/>
    </row>
    <row r="1780" spans="3:4" x14ac:dyDescent="0.2">
      <c r="C1780" s="24"/>
      <c r="D1780" s="24"/>
    </row>
    <row r="1781" spans="3:4" x14ac:dyDescent="0.2">
      <c r="C1781" s="24"/>
      <c r="D1781" s="24"/>
    </row>
    <row r="1782" spans="3:4" x14ac:dyDescent="0.2">
      <c r="C1782" s="24"/>
      <c r="D1782" s="24"/>
    </row>
    <row r="1783" spans="3:4" x14ac:dyDescent="0.2">
      <c r="C1783" s="24"/>
      <c r="D1783" s="24"/>
    </row>
    <row r="1784" spans="3:4" x14ac:dyDescent="0.2">
      <c r="C1784" s="24"/>
      <c r="D1784" s="24"/>
    </row>
    <row r="1785" spans="3:4" x14ac:dyDescent="0.2">
      <c r="C1785" s="24"/>
      <c r="D1785" s="24"/>
    </row>
    <row r="1786" spans="3:4" x14ac:dyDescent="0.2">
      <c r="C1786" s="24"/>
      <c r="D1786" s="24"/>
    </row>
    <row r="1787" spans="3:4" x14ac:dyDescent="0.2">
      <c r="C1787" s="24"/>
      <c r="D1787" s="24"/>
    </row>
    <row r="1788" spans="3:4" x14ac:dyDescent="0.2">
      <c r="C1788" s="24"/>
      <c r="D1788" s="24"/>
    </row>
    <row r="1789" spans="3:4" x14ac:dyDescent="0.2">
      <c r="C1789" s="24"/>
      <c r="D1789" s="24"/>
    </row>
    <row r="1790" spans="3:4" x14ac:dyDescent="0.2">
      <c r="C1790" s="24"/>
      <c r="D1790" s="24"/>
    </row>
    <row r="1791" spans="3:4" x14ac:dyDescent="0.2">
      <c r="C1791" s="24"/>
      <c r="D1791" s="24"/>
    </row>
    <row r="1792" spans="3:4" x14ac:dyDescent="0.2">
      <c r="C1792" s="24"/>
      <c r="D1792" s="24"/>
    </row>
    <row r="1793" spans="3:4" x14ac:dyDescent="0.2">
      <c r="C1793" s="24"/>
      <c r="D1793" s="24"/>
    </row>
    <row r="1794" spans="3:4" x14ac:dyDescent="0.2">
      <c r="C1794" s="24"/>
      <c r="D1794" s="24"/>
    </row>
    <row r="1795" spans="3:4" x14ac:dyDescent="0.2">
      <c r="C1795" s="24"/>
      <c r="D1795" s="24"/>
    </row>
    <row r="1796" spans="3:4" x14ac:dyDescent="0.2">
      <c r="C1796" s="24"/>
      <c r="D1796" s="24"/>
    </row>
    <row r="1797" spans="3:4" x14ac:dyDescent="0.2">
      <c r="C1797" s="24"/>
      <c r="D1797" s="24"/>
    </row>
    <row r="1798" spans="3:4" x14ac:dyDescent="0.2">
      <c r="C1798" s="24"/>
      <c r="D1798" s="24"/>
    </row>
    <row r="1799" spans="3:4" x14ac:dyDescent="0.2">
      <c r="C1799" s="24"/>
      <c r="D1799" s="24"/>
    </row>
    <row r="1800" spans="3:4" x14ac:dyDescent="0.2">
      <c r="C1800" s="24"/>
      <c r="D1800" s="24"/>
    </row>
    <row r="1801" spans="3:4" x14ac:dyDescent="0.2">
      <c r="C1801" s="24"/>
      <c r="D1801" s="24"/>
    </row>
    <row r="1802" spans="3:4" x14ac:dyDescent="0.2">
      <c r="C1802" s="24"/>
      <c r="D1802" s="24"/>
    </row>
    <row r="1803" spans="3:4" x14ac:dyDescent="0.2">
      <c r="C1803" s="24"/>
      <c r="D1803" s="24"/>
    </row>
    <row r="1804" spans="3:4" x14ac:dyDescent="0.2">
      <c r="C1804" s="24"/>
      <c r="D1804" s="24"/>
    </row>
    <row r="1805" spans="3:4" x14ac:dyDescent="0.2">
      <c r="C1805" s="24"/>
      <c r="D1805" s="24"/>
    </row>
    <row r="1806" spans="3:4" x14ac:dyDescent="0.2">
      <c r="C1806" s="24"/>
      <c r="D1806" s="24"/>
    </row>
    <row r="1807" spans="3:4" x14ac:dyDescent="0.2">
      <c r="C1807" s="24"/>
      <c r="D1807" s="24"/>
    </row>
    <row r="1808" spans="3:4" x14ac:dyDescent="0.2">
      <c r="C1808" s="24"/>
      <c r="D1808" s="24"/>
    </row>
    <row r="1809" spans="3:4" x14ac:dyDescent="0.2">
      <c r="C1809" s="24"/>
      <c r="D1809" s="24"/>
    </row>
    <row r="1810" spans="3:4" x14ac:dyDescent="0.2">
      <c r="C1810" s="24"/>
      <c r="D1810" s="24"/>
    </row>
    <row r="1811" spans="3:4" x14ac:dyDescent="0.2">
      <c r="C1811" s="24"/>
      <c r="D1811" s="24"/>
    </row>
    <row r="1812" spans="3:4" x14ac:dyDescent="0.2">
      <c r="C1812" s="24"/>
      <c r="D1812" s="24"/>
    </row>
    <row r="1813" spans="3:4" x14ac:dyDescent="0.2">
      <c r="C1813" s="24"/>
      <c r="D1813" s="24"/>
    </row>
    <row r="1814" spans="3:4" x14ac:dyDescent="0.2">
      <c r="C1814" s="24"/>
      <c r="D1814" s="24"/>
    </row>
    <row r="1815" spans="3:4" x14ac:dyDescent="0.2">
      <c r="C1815" s="24"/>
      <c r="D1815" s="24"/>
    </row>
    <row r="1816" spans="3:4" x14ac:dyDescent="0.2">
      <c r="C1816" s="24"/>
      <c r="D1816" s="24"/>
    </row>
    <row r="1817" spans="3:4" x14ac:dyDescent="0.2">
      <c r="C1817" s="24"/>
      <c r="D1817" s="24"/>
    </row>
    <row r="1818" spans="3:4" x14ac:dyDescent="0.2">
      <c r="C1818" s="24"/>
      <c r="D1818" s="24"/>
    </row>
    <row r="1819" spans="3:4" x14ac:dyDescent="0.2">
      <c r="C1819" s="24"/>
      <c r="D1819" s="24"/>
    </row>
    <row r="1820" spans="3:4" x14ac:dyDescent="0.2">
      <c r="C1820" s="24"/>
      <c r="D1820" s="24"/>
    </row>
    <row r="1821" spans="3:4" x14ac:dyDescent="0.2">
      <c r="C1821" s="24"/>
      <c r="D1821" s="24"/>
    </row>
    <row r="1822" spans="3:4" x14ac:dyDescent="0.2">
      <c r="C1822" s="24"/>
      <c r="D1822" s="24"/>
    </row>
    <row r="1823" spans="3:4" x14ac:dyDescent="0.2">
      <c r="C1823" s="24"/>
      <c r="D1823" s="24"/>
    </row>
    <row r="1824" spans="3:4" x14ac:dyDescent="0.2">
      <c r="C1824" s="24"/>
      <c r="D1824" s="24"/>
    </row>
    <row r="1825" spans="3:4" x14ac:dyDescent="0.2">
      <c r="C1825" s="24"/>
      <c r="D1825" s="24"/>
    </row>
    <row r="1826" spans="3:4" x14ac:dyDescent="0.2">
      <c r="C1826" s="24"/>
      <c r="D1826" s="24"/>
    </row>
    <row r="1827" spans="3:4" x14ac:dyDescent="0.2">
      <c r="C1827" s="24"/>
      <c r="D1827" s="24"/>
    </row>
    <row r="1828" spans="3:4" x14ac:dyDescent="0.2">
      <c r="C1828" s="24"/>
      <c r="D1828" s="24"/>
    </row>
    <row r="1829" spans="3:4" x14ac:dyDescent="0.2">
      <c r="C1829" s="24"/>
      <c r="D1829" s="24"/>
    </row>
    <row r="1830" spans="3:4" x14ac:dyDescent="0.2">
      <c r="C1830" s="24"/>
      <c r="D1830" s="24"/>
    </row>
    <row r="1831" spans="3:4" x14ac:dyDescent="0.2">
      <c r="C1831" s="24"/>
      <c r="D1831" s="24"/>
    </row>
    <row r="1832" spans="3:4" x14ac:dyDescent="0.2">
      <c r="C1832" s="24"/>
      <c r="D1832" s="24"/>
    </row>
    <row r="1833" spans="3:4" x14ac:dyDescent="0.2">
      <c r="C1833" s="24"/>
      <c r="D1833" s="24"/>
    </row>
    <row r="1834" spans="3:4" x14ac:dyDescent="0.2">
      <c r="C1834" s="24"/>
      <c r="D1834" s="24"/>
    </row>
    <row r="1835" spans="3:4" x14ac:dyDescent="0.2">
      <c r="C1835" s="24"/>
      <c r="D1835" s="24"/>
    </row>
    <row r="1836" spans="3:4" x14ac:dyDescent="0.2">
      <c r="C1836" s="24"/>
      <c r="D1836" s="24"/>
    </row>
    <row r="1837" spans="3:4" x14ac:dyDescent="0.2">
      <c r="C1837" s="24"/>
      <c r="D1837" s="24"/>
    </row>
    <row r="1838" spans="3:4" x14ac:dyDescent="0.2">
      <c r="C1838" s="24"/>
      <c r="D1838" s="24"/>
    </row>
    <row r="1839" spans="3:4" x14ac:dyDescent="0.2">
      <c r="C1839" s="24"/>
      <c r="D1839" s="24"/>
    </row>
    <row r="1840" spans="3:4" x14ac:dyDescent="0.2">
      <c r="C1840" s="24"/>
      <c r="D1840" s="24"/>
    </row>
    <row r="1841" spans="3:4" x14ac:dyDescent="0.2">
      <c r="C1841" s="24"/>
      <c r="D1841" s="24"/>
    </row>
    <row r="1842" spans="3:4" x14ac:dyDescent="0.2">
      <c r="C1842" s="24"/>
      <c r="D1842" s="24"/>
    </row>
    <row r="1843" spans="3:4" x14ac:dyDescent="0.2">
      <c r="C1843" s="24"/>
      <c r="D1843" s="24"/>
    </row>
    <row r="1844" spans="3:4" x14ac:dyDescent="0.2">
      <c r="C1844" s="24"/>
      <c r="D1844" s="24"/>
    </row>
    <row r="1845" spans="3:4" x14ac:dyDescent="0.2">
      <c r="C1845" s="24"/>
      <c r="D1845" s="24"/>
    </row>
    <row r="1846" spans="3:4" x14ac:dyDescent="0.2">
      <c r="C1846" s="24"/>
      <c r="D1846" s="24"/>
    </row>
    <row r="1847" spans="3:4" x14ac:dyDescent="0.2">
      <c r="C1847" s="24"/>
      <c r="D1847" s="24"/>
    </row>
    <row r="1848" spans="3:4" x14ac:dyDescent="0.2">
      <c r="C1848" s="24"/>
      <c r="D1848" s="24"/>
    </row>
    <row r="1849" spans="3:4" x14ac:dyDescent="0.2">
      <c r="C1849" s="24"/>
      <c r="D1849" s="24"/>
    </row>
    <row r="1850" spans="3:4" x14ac:dyDescent="0.2">
      <c r="C1850" s="24"/>
      <c r="D1850" s="24"/>
    </row>
    <row r="1851" spans="3:4" x14ac:dyDescent="0.2">
      <c r="C1851" s="24"/>
      <c r="D1851" s="24"/>
    </row>
    <row r="1852" spans="3:4" x14ac:dyDescent="0.2">
      <c r="C1852" s="24"/>
      <c r="D1852" s="24"/>
    </row>
    <row r="1853" spans="3:4" x14ac:dyDescent="0.2">
      <c r="C1853" s="24"/>
      <c r="D1853" s="24"/>
    </row>
    <row r="1854" spans="3:4" x14ac:dyDescent="0.2">
      <c r="C1854" s="24"/>
      <c r="D1854" s="24"/>
    </row>
    <row r="1855" spans="3:4" x14ac:dyDescent="0.2">
      <c r="C1855" s="24"/>
      <c r="D1855" s="24"/>
    </row>
    <row r="1856" spans="3:4" x14ac:dyDescent="0.2">
      <c r="C1856" s="24"/>
      <c r="D1856" s="24"/>
    </row>
    <row r="1857" spans="3:4" x14ac:dyDescent="0.2">
      <c r="C1857" s="24"/>
      <c r="D1857" s="24"/>
    </row>
    <row r="1858" spans="3:4" x14ac:dyDescent="0.2">
      <c r="C1858" s="24"/>
      <c r="D1858" s="24"/>
    </row>
    <row r="1859" spans="3:4" x14ac:dyDescent="0.2">
      <c r="C1859" s="24"/>
      <c r="D1859" s="24"/>
    </row>
    <row r="1860" spans="3:4" x14ac:dyDescent="0.2">
      <c r="C1860" s="24"/>
      <c r="D1860" s="24"/>
    </row>
    <row r="1861" spans="3:4" x14ac:dyDescent="0.2">
      <c r="C1861" s="24"/>
      <c r="D1861" s="24"/>
    </row>
    <row r="1862" spans="3:4" x14ac:dyDescent="0.2">
      <c r="C1862" s="24"/>
      <c r="D1862" s="24"/>
    </row>
    <row r="1863" spans="3:4" x14ac:dyDescent="0.2">
      <c r="C1863" s="24"/>
      <c r="D1863" s="24"/>
    </row>
    <row r="1864" spans="3:4" x14ac:dyDescent="0.2">
      <c r="C1864" s="24"/>
      <c r="D1864" s="24"/>
    </row>
    <row r="1865" spans="3:4" x14ac:dyDescent="0.2">
      <c r="C1865" s="24"/>
      <c r="D1865" s="24"/>
    </row>
    <row r="1866" spans="3:4" x14ac:dyDescent="0.2">
      <c r="C1866" s="24"/>
      <c r="D1866" s="24"/>
    </row>
    <row r="1867" spans="3:4" x14ac:dyDescent="0.2">
      <c r="C1867" s="24"/>
      <c r="D1867" s="24"/>
    </row>
    <row r="1868" spans="3:4" x14ac:dyDescent="0.2">
      <c r="C1868" s="24"/>
      <c r="D1868" s="24"/>
    </row>
    <row r="1869" spans="3:4" x14ac:dyDescent="0.2">
      <c r="C1869" s="24"/>
      <c r="D1869" s="24"/>
    </row>
    <row r="1870" spans="3:4" x14ac:dyDescent="0.2">
      <c r="C1870" s="24"/>
      <c r="D1870" s="24"/>
    </row>
    <row r="1871" spans="3:4" x14ac:dyDescent="0.2">
      <c r="C1871" s="24"/>
      <c r="D1871" s="24"/>
    </row>
    <row r="1872" spans="3:4" x14ac:dyDescent="0.2">
      <c r="C1872" s="24"/>
      <c r="D1872" s="24"/>
    </row>
    <row r="1873" spans="3:4" x14ac:dyDescent="0.2">
      <c r="C1873" s="24"/>
      <c r="D1873" s="24"/>
    </row>
    <row r="1874" spans="3:4" x14ac:dyDescent="0.2">
      <c r="C1874" s="24"/>
      <c r="D1874" s="24"/>
    </row>
    <row r="1875" spans="3:4" x14ac:dyDescent="0.2">
      <c r="C1875" s="24"/>
      <c r="D1875" s="24"/>
    </row>
    <row r="1876" spans="3:4" x14ac:dyDescent="0.2">
      <c r="C1876" s="24"/>
      <c r="D1876" s="24"/>
    </row>
    <row r="1877" spans="3:4" x14ac:dyDescent="0.2">
      <c r="C1877" s="24"/>
      <c r="D1877" s="24"/>
    </row>
    <row r="1878" spans="3:4" x14ac:dyDescent="0.2">
      <c r="C1878" s="24"/>
      <c r="D1878" s="24"/>
    </row>
    <row r="1879" spans="3:4" x14ac:dyDescent="0.2">
      <c r="C1879" s="24"/>
      <c r="D1879" s="24"/>
    </row>
    <row r="1880" spans="3:4" x14ac:dyDescent="0.2">
      <c r="C1880" s="24"/>
      <c r="D1880" s="24"/>
    </row>
    <row r="1881" spans="3:4" x14ac:dyDescent="0.2">
      <c r="C1881" s="24"/>
      <c r="D1881" s="24"/>
    </row>
    <row r="1882" spans="3:4" x14ac:dyDescent="0.2">
      <c r="C1882" s="24"/>
      <c r="D1882" s="24"/>
    </row>
    <row r="1883" spans="3:4" x14ac:dyDescent="0.2">
      <c r="C1883" s="24"/>
      <c r="D1883" s="24"/>
    </row>
    <row r="1884" spans="3:4" x14ac:dyDescent="0.2">
      <c r="C1884" s="24"/>
      <c r="D1884" s="24"/>
    </row>
    <row r="1885" spans="3:4" x14ac:dyDescent="0.2">
      <c r="C1885" s="24"/>
      <c r="D1885" s="24"/>
    </row>
    <row r="1886" spans="3:4" x14ac:dyDescent="0.2">
      <c r="C1886" s="24"/>
      <c r="D1886" s="24"/>
    </row>
    <row r="1887" spans="3:4" x14ac:dyDescent="0.2">
      <c r="C1887" s="24"/>
      <c r="D1887" s="24"/>
    </row>
    <row r="1888" spans="3:4" x14ac:dyDescent="0.2">
      <c r="C1888" s="24"/>
      <c r="D1888" s="24"/>
    </row>
    <row r="1889" spans="3:4" x14ac:dyDescent="0.2">
      <c r="C1889" s="24"/>
      <c r="D1889" s="24"/>
    </row>
    <row r="1890" spans="3:4" x14ac:dyDescent="0.2">
      <c r="C1890" s="24"/>
      <c r="D1890" s="24"/>
    </row>
    <row r="1891" spans="3:4" x14ac:dyDescent="0.2">
      <c r="C1891" s="24"/>
      <c r="D1891" s="24"/>
    </row>
    <row r="1892" spans="3:4" x14ac:dyDescent="0.2">
      <c r="C1892" s="24"/>
      <c r="D1892" s="24"/>
    </row>
    <row r="1893" spans="3:4" x14ac:dyDescent="0.2">
      <c r="C1893" s="24"/>
      <c r="D1893" s="24"/>
    </row>
    <row r="1894" spans="3:4" x14ac:dyDescent="0.2">
      <c r="C1894" s="24"/>
      <c r="D1894" s="24"/>
    </row>
    <row r="1895" spans="3:4" x14ac:dyDescent="0.2">
      <c r="C1895" s="24"/>
      <c r="D1895" s="24"/>
    </row>
    <row r="1896" spans="3:4" x14ac:dyDescent="0.2">
      <c r="C1896" s="24"/>
      <c r="D1896" s="24"/>
    </row>
    <row r="1897" spans="3:4" x14ac:dyDescent="0.2">
      <c r="C1897" s="24"/>
      <c r="D1897" s="24"/>
    </row>
    <row r="1898" spans="3:4" x14ac:dyDescent="0.2">
      <c r="C1898" s="24"/>
      <c r="D1898" s="24"/>
    </row>
    <row r="1899" spans="3:4" x14ac:dyDescent="0.2">
      <c r="C1899" s="24"/>
      <c r="D1899" s="24"/>
    </row>
    <row r="1900" spans="3:4" x14ac:dyDescent="0.2">
      <c r="C1900" s="24"/>
      <c r="D1900" s="24"/>
    </row>
    <row r="1901" spans="3:4" x14ac:dyDescent="0.2">
      <c r="C1901" s="24"/>
      <c r="D1901" s="24"/>
    </row>
    <row r="1902" spans="3:4" x14ac:dyDescent="0.2">
      <c r="C1902" s="24"/>
      <c r="D1902" s="24"/>
    </row>
    <row r="1903" spans="3:4" x14ac:dyDescent="0.2">
      <c r="C1903" s="24"/>
      <c r="D1903" s="24"/>
    </row>
    <row r="1904" spans="3:4" x14ac:dyDescent="0.2">
      <c r="C1904" s="24"/>
      <c r="D1904" s="24"/>
    </row>
    <row r="1905" spans="3:4" x14ac:dyDescent="0.2">
      <c r="C1905" s="24"/>
      <c r="D1905" s="24"/>
    </row>
    <row r="1906" spans="3:4" x14ac:dyDescent="0.2">
      <c r="C1906" s="24"/>
      <c r="D1906" s="24"/>
    </row>
    <row r="1907" spans="3:4" x14ac:dyDescent="0.2">
      <c r="C1907" s="24"/>
      <c r="D1907" s="24"/>
    </row>
    <row r="1908" spans="3:4" x14ac:dyDescent="0.2">
      <c r="C1908" s="24"/>
      <c r="D1908" s="24"/>
    </row>
    <row r="1909" spans="3:4" x14ac:dyDescent="0.2">
      <c r="C1909" s="24"/>
      <c r="D1909" s="24"/>
    </row>
    <row r="1910" spans="3:4" x14ac:dyDescent="0.2">
      <c r="C1910" s="24"/>
      <c r="D1910" s="24"/>
    </row>
    <row r="1911" spans="3:4" x14ac:dyDescent="0.2">
      <c r="C1911" s="24"/>
      <c r="D1911" s="24"/>
    </row>
    <row r="1912" spans="3:4" x14ac:dyDescent="0.2">
      <c r="C1912" s="24"/>
      <c r="D1912" s="24"/>
    </row>
    <row r="1913" spans="3:4" x14ac:dyDescent="0.2">
      <c r="C1913" s="24"/>
      <c r="D1913" s="24"/>
    </row>
    <row r="1914" spans="3:4" x14ac:dyDescent="0.2">
      <c r="C1914" s="24"/>
      <c r="D1914" s="24"/>
    </row>
    <row r="1915" spans="3:4" x14ac:dyDescent="0.2">
      <c r="C1915" s="24"/>
      <c r="D1915" s="24"/>
    </row>
    <row r="1916" spans="3:4" x14ac:dyDescent="0.2">
      <c r="C1916" s="24"/>
      <c r="D1916" s="24"/>
    </row>
    <row r="1917" spans="3:4" x14ac:dyDescent="0.2">
      <c r="C1917" s="24"/>
      <c r="D1917" s="24"/>
    </row>
    <row r="1918" spans="3:4" x14ac:dyDescent="0.2">
      <c r="C1918" s="24"/>
      <c r="D1918" s="24"/>
    </row>
    <row r="1919" spans="3:4" x14ac:dyDescent="0.2">
      <c r="C1919" s="24"/>
      <c r="D1919" s="24"/>
    </row>
    <row r="1920" spans="3:4" x14ac:dyDescent="0.2">
      <c r="C1920" s="24"/>
      <c r="D1920" s="24"/>
    </row>
    <row r="1921" spans="3:4" x14ac:dyDescent="0.2">
      <c r="C1921" s="24"/>
      <c r="D1921" s="24"/>
    </row>
    <row r="1922" spans="3:4" x14ac:dyDescent="0.2">
      <c r="C1922" s="24"/>
      <c r="D1922" s="24"/>
    </row>
    <row r="1923" spans="3:4" x14ac:dyDescent="0.2">
      <c r="C1923" s="24"/>
      <c r="D1923" s="24"/>
    </row>
    <row r="1924" spans="3:4" x14ac:dyDescent="0.2">
      <c r="C1924" s="24"/>
      <c r="D1924" s="24"/>
    </row>
    <row r="1925" spans="3:4" x14ac:dyDescent="0.2">
      <c r="C1925" s="24"/>
      <c r="D1925" s="24"/>
    </row>
    <row r="1926" spans="3:4" x14ac:dyDescent="0.2">
      <c r="C1926" s="24"/>
      <c r="D1926" s="24"/>
    </row>
    <row r="1927" spans="3:4" x14ac:dyDescent="0.2">
      <c r="C1927" s="24"/>
      <c r="D1927" s="24"/>
    </row>
    <row r="1928" spans="3:4" x14ac:dyDescent="0.2">
      <c r="C1928" s="24"/>
      <c r="D1928" s="24"/>
    </row>
    <row r="1929" spans="3:4" x14ac:dyDescent="0.2">
      <c r="C1929" s="24"/>
      <c r="D1929" s="24"/>
    </row>
    <row r="1930" spans="3:4" x14ac:dyDescent="0.2">
      <c r="C1930" s="24"/>
      <c r="D1930" s="24"/>
    </row>
    <row r="1931" spans="3:4" x14ac:dyDescent="0.2">
      <c r="C1931" s="24"/>
      <c r="D1931" s="24"/>
    </row>
    <row r="1932" spans="3:4" x14ac:dyDescent="0.2">
      <c r="C1932" s="24"/>
      <c r="D1932" s="24"/>
    </row>
    <row r="1933" spans="3:4" x14ac:dyDescent="0.2">
      <c r="C1933" s="24"/>
      <c r="D1933" s="24"/>
    </row>
    <row r="1934" spans="3:4" x14ac:dyDescent="0.2">
      <c r="C1934" s="24"/>
      <c r="D1934" s="24"/>
    </row>
    <row r="1935" spans="3:4" x14ac:dyDescent="0.2">
      <c r="C1935" s="24"/>
      <c r="D1935" s="24"/>
    </row>
    <row r="1936" spans="3:4" x14ac:dyDescent="0.2">
      <c r="C1936" s="24"/>
      <c r="D1936" s="24"/>
    </row>
    <row r="1937" spans="3:4" x14ac:dyDescent="0.2">
      <c r="C1937" s="24"/>
      <c r="D1937" s="24"/>
    </row>
    <row r="1938" spans="3:4" x14ac:dyDescent="0.2">
      <c r="C1938" s="24"/>
      <c r="D1938" s="24"/>
    </row>
    <row r="1939" spans="3:4" x14ac:dyDescent="0.2">
      <c r="C1939" s="24"/>
      <c r="D1939" s="24"/>
    </row>
    <row r="1940" spans="3:4" x14ac:dyDescent="0.2">
      <c r="C1940" s="24"/>
      <c r="D1940" s="24"/>
    </row>
    <row r="1941" spans="3:4" x14ac:dyDescent="0.2">
      <c r="C1941" s="24"/>
      <c r="D1941" s="24"/>
    </row>
    <row r="1942" spans="3:4" x14ac:dyDescent="0.2">
      <c r="C1942" s="24"/>
      <c r="D1942" s="24"/>
    </row>
    <row r="1943" spans="3:4" x14ac:dyDescent="0.2">
      <c r="C1943" s="24"/>
      <c r="D1943" s="24"/>
    </row>
    <row r="1944" spans="3:4" x14ac:dyDescent="0.2">
      <c r="C1944" s="24"/>
      <c r="D1944" s="24"/>
    </row>
    <row r="1945" spans="3:4" x14ac:dyDescent="0.2">
      <c r="C1945" s="24"/>
      <c r="D1945" s="24"/>
    </row>
    <row r="1946" spans="3:4" x14ac:dyDescent="0.2">
      <c r="C1946" s="24"/>
      <c r="D1946" s="24"/>
    </row>
    <row r="1947" spans="3:4" x14ac:dyDescent="0.2">
      <c r="C1947" s="24"/>
      <c r="D1947" s="24"/>
    </row>
    <row r="1948" spans="3:4" x14ac:dyDescent="0.2">
      <c r="C1948" s="24"/>
      <c r="D1948" s="24"/>
    </row>
    <row r="1949" spans="3:4" x14ac:dyDescent="0.2">
      <c r="C1949" s="24"/>
      <c r="D1949" s="24"/>
    </row>
    <row r="1950" spans="3:4" x14ac:dyDescent="0.2">
      <c r="C1950" s="24"/>
      <c r="D1950" s="24"/>
    </row>
    <row r="1951" spans="3:4" x14ac:dyDescent="0.2">
      <c r="C1951" s="24"/>
      <c r="D1951" s="24"/>
    </row>
    <row r="1952" spans="3:4" x14ac:dyDescent="0.2">
      <c r="C1952" s="24"/>
      <c r="D1952" s="24"/>
    </row>
    <row r="1953" spans="3:4" x14ac:dyDescent="0.2">
      <c r="C1953" s="24"/>
      <c r="D1953" s="24"/>
    </row>
    <row r="1954" spans="3:4" x14ac:dyDescent="0.2">
      <c r="C1954" s="24"/>
      <c r="D1954" s="24"/>
    </row>
    <row r="1955" spans="3:4" x14ac:dyDescent="0.2">
      <c r="C1955" s="24"/>
      <c r="D1955" s="24"/>
    </row>
    <row r="1956" spans="3:4" x14ac:dyDescent="0.2">
      <c r="C1956" s="24"/>
      <c r="D1956" s="24"/>
    </row>
    <row r="1957" spans="3:4" x14ac:dyDescent="0.2">
      <c r="C1957" s="24"/>
      <c r="D1957" s="24"/>
    </row>
    <row r="1958" spans="3:4" x14ac:dyDescent="0.2">
      <c r="C1958" s="24"/>
      <c r="D1958" s="24"/>
    </row>
    <row r="1959" spans="3:4" x14ac:dyDescent="0.2">
      <c r="C1959" s="24"/>
      <c r="D1959" s="24"/>
    </row>
    <row r="1960" spans="3:4" x14ac:dyDescent="0.2">
      <c r="C1960" s="24"/>
      <c r="D1960" s="24"/>
    </row>
    <row r="1961" spans="3:4" x14ac:dyDescent="0.2">
      <c r="C1961" s="24"/>
      <c r="D1961" s="24"/>
    </row>
    <row r="1962" spans="3:4" x14ac:dyDescent="0.2">
      <c r="C1962" s="24"/>
      <c r="D1962" s="24"/>
    </row>
    <row r="1963" spans="3:4" x14ac:dyDescent="0.2">
      <c r="C1963" s="24"/>
      <c r="D1963" s="24"/>
    </row>
    <row r="1964" spans="3:4" x14ac:dyDescent="0.2">
      <c r="C1964" s="24"/>
      <c r="D1964" s="24"/>
    </row>
    <row r="1965" spans="3:4" x14ac:dyDescent="0.2">
      <c r="C1965" s="24"/>
      <c r="D1965" s="24"/>
    </row>
    <row r="1966" spans="3:4" x14ac:dyDescent="0.2">
      <c r="C1966" s="24"/>
      <c r="D1966" s="24"/>
    </row>
    <row r="1967" spans="3:4" x14ac:dyDescent="0.2">
      <c r="C1967" s="24"/>
      <c r="D1967" s="24"/>
    </row>
    <row r="1968" spans="3:4" x14ac:dyDescent="0.2">
      <c r="C1968" s="24"/>
      <c r="D1968" s="24"/>
    </row>
    <row r="1969" spans="3:4" x14ac:dyDescent="0.2">
      <c r="C1969" s="24"/>
      <c r="D1969" s="24"/>
    </row>
    <row r="1970" spans="3:4" x14ac:dyDescent="0.2">
      <c r="C1970" s="24"/>
      <c r="D1970" s="24"/>
    </row>
    <row r="1971" spans="3:4" x14ac:dyDescent="0.2">
      <c r="C1971" s="24"/>
      <c r="D1971" s="24"/>
    </row>
    <row r="1972" spans="3:4" x14ac:dyDescent="0.2">
      <c r="C1972" s="24"/>
      <c r="D1972" s="24"/>
    </row>
    <row r="1973" spans="3:4" x14ac:dyDescent="0.2">
      <c r="C1973" s="24"/>
      <c r="D1973" s="24"/>
    </row>
    <row r="1974" spans="3:4" x14ac:dyDescent="0.2">
      <c r="C1974" s="24"/>
      <c r="D1974" s="24"/>
    </row>
    <row r="1975" spans="3:4" x14ac:dyDescent="0.2">
      <c r="C1975" s="24"/>
      <c r="D1975" s="24"/>
    </row>
    <row r="1976" spans="3:4" x14ac:dyDescent="0.2">
      <c r="C1976" s="24"/>
      <c r="D1976" s="24"/>
    </row>
    <row r="1977" spans="3:4" x14ac:dyDescent="0.2">
      <c r="C1977" s="24"/>
      <c r="D1977" s="24"/>
    </row>
    <row r="1978" spans="3:4" x14ac:dyDescent="0.2">
      <c r="C1978" s="24"/>
      <c r="D1978" s="24"/>
    </row>
    <row r="1979" spans="3:4" x14ac:dyDescent="0.2">
      <c r="C1979" s="24"/>
      <c r="D1979" s="24"/>
    </row>
    <row r="1980" spans="3:4" x14ac:dyDescent="0.2">
      <c r="C1980" s="24"/>
      <c r="D1980" s="24"/>
    </row>
    <row r="1981" spans="3:4" x14ac:dyDescent="0.2">
      <c r="C1981" s="24"/>
      <c r="D1981" s="24"/>
    </row>
    <row r="1982" spans="3:4" x14ac:dyDescent="0.2">
      <c r="C1982" s="24"/>
      <c r="D1982" s="24"/>
    </row>
    <row r="1983" spans="3:4" x14ac:dyDescent="0.2">
      <c r="C1983" s="24"/>
      <c r="D1983" s="24"/>
    </row>
    <row r="1984" spans="3:4" x14ac:dyDescent="0.2">
      <c r="C1984" s="24"/>
      <c r="D1984" s="24"/>
    </row>
    <row r="1985" spans="3:4" x14ac:dyDescent="0.2">
      <c r="C1985" s="24"/>
      <c r="D1985" s="24"/>
    </row>
    <row r="1986" spans="3:4" x14ac:dyDescent="0.2">
      <c r="C1986" s="24"/>
      <c r="D1986" s="24"/>
    </row>
    <row r="1987" spans="3:4" x14ac:dyDescent="0.2">
      <c r="C1987" s="24"/>
      <c r="D1987" s="24"/>
    </row>
    <row r="1988" spans="3:4" x14ac:dyDescent="0.2">
      <c r="C1988" s="24"/>
      <c r="D1988" s="24"/>
    </row>
    <row r="1989" spans="3:4" x14ac:dyDescent="0.2">
      <c r="C1989" s="24"/>
      <c r="D1989" s="24"/>
    </row>
    <row r="1990" spans="3:4" x14ac:dyDescent="0.2">
      <c r="C1990" s="24"/>
      <c r="D1990" s="24"/>
    </row>
    <row r="1991" spans="3:4" x14ac:dyDescent="0.2">
      <c r="C1991" s="24"/>
      <c r="D1991" s="24"/>
    </row>
    <row r="1992" spans="3:4" x14ac:dyDescent="0.2">
      <c r="C1992" s="24"/>
      <c r="D1992" s="24"/>
    </row>
    <row r="1993" spans="3:4" x14ac:dyDescent="0.2">
      <c r="C1993" s="24"/>
      <c r="D1993" s="24"/>
    </row>
    <row r="1994" spans="3:4" x14ac:dyDescent="0.2">
      <c r="C1994" s="24"/>
      <c r="D1994" s="24"/>
    </row>
    <row r="1995" spans="3:4" x14ac:dyDescent="0.2">
      <c r="C1995" s="24"/>
      <c r="D1995" s="24"/>
    </row>
    <row r="1996" spans="3:4" x14ac:dyDescent="0.2">
      <c r="C1996" s="24"/>
      <c r="D1996" s="24"/>
    </row>
    <row r="1997" spans="3:4" x14ac:dyDescent="0.2">
      <c r="C1997" s="24"/>
      <c r="D1997" s="24"/>
    </row>
    <row r="1998" spans="3:4" x14ac:dyDescent="0.2">
      <c r="C1998" s="24"/>
      <c r="D1998" s="24"/>
    </row>
    <row r="1999" spans="3:4" x14ac:dyDescent="0.2">
      <c r="C1999" s="24"/>
      <c r="D1999" s="24"/>
    </row>
    <row r="2000" spans="3:4" x14ac:dyDescent="0.2">
      <c r="C2000" s="24"/>
      <c r="D2000" s="24"/>
    </row>
    <row r="2001" spans="3:4" x14ac:dyDescent="0.2">
      <c r="C2001" s="24"/>
      <c r="D2001" s="24"/>
    </row>
    <row r="2002" spans="3:4" x14ac:dyDescent="0.2">
      <c r="C2002" s="24"/>
      <c r="D2002" s="24"/>
    </row>
    <row r="2003" spans="3:4" x14ac:dyDescent="0.2">
      <c r="C2003" s="24"/>
      <c r="D2003" s="24"/>
    </row>
    <row r="2004" spans="3:4" x14ac:dyDescent="0.2">
      <c r="C2004" s="24"/>
      <c r="D2004" s="24"/>
    </row>
    <row r="2005" spans="3:4" x14ac:dyDescent="0.2">
      <c r="C2005" s="24"/>
      <c r="D2005" s="24"/>
    </row>
    <row r="2006" spans="3:4" x14ac:dyDescent="0.2">
      <c r="C2006" s="24"/>
      <c r="D2006" s="24"/>
    </row>
    <row r="2007" spans="3:4" x14ac:dyDescent="0.2">
      <c r="C2007" s="24"/>
      <c r="D2007" s="24"/>
    </row>
    <row r="2008" spans="3:4" x14ac:dyDescent="0.2">
      <c r="C2008" s="24"/>
      <c r="D2008" s="24"/>
    </row>
    <row r="2009" spans="3:4" x14ac:dyDescent="0.2">
      <c r="C2009" s="24"/>
      <c r="D2009" s="24"/>
    </row>
    <row r="2010" spans="3:4" x14ac:dyDescent="0.2">
      <c r="C2010" s="24"/>
      <c r="D2010" s="24"/>
    </row>
    <row r="2011" spans="3:4" x14ac:dyDescent="0.2">
      <c r="C2011" s="24"/>
      <c r="D2011" s="24"/>
    </row>
    <row r="2012" spans="3:4" x14ac:dyDescent="0.2">
      <c r="C2012" s="24"/>
      <c r="D2012" s="24"/>
    </row>
    <row r="2013" spans="3:4" x14ac:dyDescent="0.2">
      <c r="C2013" s="24"/>
      <c r="D2013" s="24"/>
    </row>
    <row r="2014" spans="3:4" x14ac:dyDescent="0.2">
      <c r="C2014" s="24"/>
      <c r="D2014" s="24"/>
    </row>
    <row r="2015" spans="3:4" x14ac:dyDescent="0.2">
      <c r="C2015" s="24"/>
      <c r="D2015" s="24"/>
    </row>
    <row r="2016" spans="3:4" x14ac:dyDescent="0.2">
      <c r="C2016" s="24"/>
      <c r="D2016" s="24"/>
    </row>
    <row r="2017" spans="3:4" x14ac:dyDescent="0.2">
      <c r="C2017" s="24"/>
      <c r="D2017" s="24"/>
    </row>
    <row r="2018" spans="3:4" x14ac:dyDescent="0.2">
      <c r="C2018" s="24"/>
      <c r="D2018" s="24"/>
    </row>
    <row r="2019" spans="3:4" x14ac:dyDescent="0.2">
      <c r="C2019" s="24"/>
      <c r="D2019" s="24"/>
    </row>
    <row r="2020" spans="3:4" x14ac:dyDescent="0.2">
      <c r="C2020" s="24"/>
      <c r="D2020" s="24"/>
    </row>
    <row r="2021" spans="3:4" x14ac:dyDescent="0.2">
      <c r="C2021" s="24"/>
      <c r="D2021" s="24"/>
    </row>
    <row r="2022" spans="3:4" x14ac:dyDescent="0.2">
      <c r="C2022" s="24"/>
      <c r="D2022" s="24"/>
    </row>
    <row r="2023" spans="3:4" x14ac:dyDescent="0.2">
      <c r="C2023" s="24"/>
      <c r="D2023" s="24"/>
    </row>
    <row r="2024" spans="3:4" x14ac:dyDescent="0.2">
      <c r="C2024" s="24"/>
      <c r="D2024" s="24"/>
    </row>
    <row r="2025" spans="3:4" x14ac:dyDescent="0.2">
      <c r="C2025" s="24"/>
      <c r="D2025" s="24"/>
    </row>
    <row r="2026" spans="3:4" x14ac:dyDescent="0.2">
      <c r="C2026" s="24"/>
      <c r="D2026" s="24"/>
    </row>
    <row r="2027" spans="3:4" x14ac:dyDescent="0.2">
      <c r="C2027" s="24"/>
      <c r="D2027" s="24"/>
    </row>
    <row r="2028" spans="3:4" x14ac:dyDescent="0.2">
      <c r="C2028" s="24"/>
      <c r="D2028" s="24"/>
    </row>
    <row r="2029" spans="3:4" x14ac:dyDescent="0.2">
      <c r="C2029" s="24"/>
      <c r="D2029" s="24"/>
    </row>
    <row r="2030" spans="3:4" x14ac:dyDescent="0.2">
      <c r="C2030" s="24"/>
      <c r="D2030" s="24"/>
    </row>
    <row r="2031" spans="3:4" x14ac:dyDescent="0.2">
      <c r="C2031" s="24"/>
      <c r="D2031" s="24"/>
    </row>
    <row r="2032" spans="3:4" x14ac:dyDescent="0.2">
      <c r="C2032" s="24"/>
      <c r="D2032" s="24"/>
    </row>
    <row r="2033" spans="3:4" x14ac:dyDescent="0.2">
      <c r="C2033" s="24"/>
      <c r="D2033" s="24"/>
    </row>
    <row r="2034" spans="3:4" x14ac:dyDescent="0.2">
      <c r="C2034" s="24"/>
      <c r="D2034" s="24"/>
    </row>
    <row r="2035" spans="3:4" x14ac:dyDescent="0.2">
      <c r="C2035" s="24"/>
      <c r="D2035" s="24"/>
    </row>
    <row r="2036" spans="3:4" x14ac:dyDescent="0.2">
      <c r="C2036" s="24"/>
      <c r="D2036" s="24"/>
    </row>
    <row r="2037" spans="3:4" x14ac:dyDescent="0.2">
      <c r="C2037" s="24"/>
      <c r="D2037" s="24"/>
    </row>
    <row r="2038" spans="3:4" x14ac:dyDescent="0.2">
      <c r="C2038" s="24"/>
      <c r="D2038" s="24"/>
    </row>
    <row r="2039" spans="3:4" x14ac:dyDescent="0.2">
      <c r="C2039" s="24"/>
      <c r="D2039" s="24"/>
    </row>
    <row r="2040" spans="3:4" x14ac:dyDescent="0.2">
      <c r="C2040" s="24"/>
      <c r="D2040" s="24"/>
    </row>
    <row r="2041" spans="3:4" x14ac:dyDescent="0.2">
      <c r="C2041" s="24"/>
      <c r="D2041" s="24"/>
    </row>
    <row r="2042" spans="3:4" x14ac:dyDescent="0.2">
      <c r="C2042" s="24"/>
      <c r="D2042" s="24"/>
    </row>
    <row r="2043" spans="3:4" x14ac:dyDescent="0.2">
      <c r="C2043" s="24"/>
      <c r="D2043" s="24"/>
    </row>
    <row r="2044" spans="3:4" x14ac:dyDescent="0.2">
      <c r="C2044" s="24"/>
      <c r="D2044" s="24"/>
    </row>
    <row r="2045" spans="3:4" x14ac:dyDescent="0.2">
      <c r="C2045" s="24"/>
      <c r="D2045" s="24"/>
    </row>
    <row r="2046" spans="3:4" x14ac:dyDescent="0.2">
      <c r="C2046" s="24"/>
      <c r="D2046" s="24"/>
    </row>
    <row r="2047" spans="3:4" x14ac:dyDescent="0.2">
      <c r="C2047" s="24"/>
      <c r="D2047" s="24"/>
    </row>
    <row r="2048" spans="3:4" x14ac:dyDescent="0.2">
      <c r="C2048" s="24"/>
      <c r="D2048" s="24"/>
    </row>
    <row r="2049" spans="3:4" x14ac:dyDescent="0.2">
      <c r="C2049" s="24"/>
      <c r="D2049" s="24"/>
    </row>
    <row r="2050" spans="3:4" x14ac:dyDescent="0.2">
      <c r="C2050" s="24"/>
      <c r="D2050" s="24"/>
    </row>
    <row r="2051" spans="3:4" x14ac:dyDescent="0.2">
      <c r="C2051" s="24"/>
      <c r="D2051" s="24"/>
    </row>
    <row r="2052" spans="3:4" x14ac:dyDescent="0.2">
      <c r="C2052" s="24"/>
      <c r="D2052" s="24"/>
    </row>
    <row r="2053" spans="3:4" x14ac:dyDescent="0.2">
      <c r="C2053" s="24"/>
      <c r="D2053" s="24"/>
    </row>
    <row r="2054" spans="3:4" x14ac:dyDescent="0.2">
      <c r="C2054" s="24"/>
      <c r="D2054" s="24"/>
    </row>
    <row r="2055" spans="3:4" x14ac:dyDescent="0.2">
      <c r="C2055" s="24"/>
      <c r="D2055" s="24"/>
    </row>
    <row r="2056" spans="3:4" x14ac:dyDescent="0.2">
      <c r="C2056" s="24"/>
      <c r="D2056" s="24"/>
    </row>
    <row r="2057" spans="3:4" x14ac:dyDescent="0.2">
      <c r="C2057" s="24"/>
      <c r="D2057" s="24"/>
    </row>
    <row r="2058" spans="3:4" x14ac:dyDescent="0.2">
      <c r="C2058" s="24"/>
      <c r="D2058" s="24"/>
    </row>
    <row r="2059" spans="3:4" x14ac:dyDescent="0.2">
      <c r="C2059" s="24"/>
      <c r="D2059" s="24"/>
    </row>
    <row r="2060" spans="3:4" x14ac:dyDescent="0.2">
      <c r="C2060" s="24"/>
      <c r="D2060" s="24"/>
    </row>
    <row r="2061" spans="3:4" x14ac:dyDescent="0.2">
      <c r="C2061" s="24"/>
      <c r="D2061" s="24"/>
    </row>
    <row r="2062" spans="3:4" x14ac:dyDescent="0.2">
      <c r="C2062" s="24"/>
      <c r="D2062" s="24"/>
    </row>
    <row r="2063" spans="3:4" x14ac:dyDescent="0.2">
      <c r="C2063" s="24"/>
      <c r="D2063" s="24"/>
    </row>
    <row r="2064" spans="3:4" x14ac:dyDescent="0.2">
      <c r="C2064" s="24"/>
      <c r="D2064" s="24"/>
    </row>
    <row r="2065" spans="3:4" x14ac:dyDescent="0.2">
      <c r="C2065" s="24"/>
      <c r="D2065" s="24"/>
    </row>
    <row r="2066" spans="3:4" x14ac:dyDescent="0.2">
      <c r="C2066" s="24"/>
      <c r="D2066" s="24"/>
    </row>
    <row r="2067" spans="3:4" x14ac:dyDescent="0.2">
      <c r="C2067" s="24"/>
      <c r="D2067" s="24"/>
    </row>
    <row r="2068" spans="3:4" x14ac:dyDescent="0.2">
      <c r="C2068" s="24"/>
      <c r="D2068" s="24"/>
    </row>
    <row r="2069" spans="3:4" x14ac:dyDescent="0.2">
      <c r="C2069" s="24"/>
      <c r="D2069" s="24"/>
    </row>
    <row r="2070" spans="3:4" x14ac:dyDescent="0.2">
      <c r="C2070" s="24"/>
      <c r="D2070" s="24"/>
    </row>
    <row r="2071" spans="3:4" x14ac:dyDescent="0.2">
      <c r="C2071" s="24"/>
      <c r="D2071" s="24"/>
    </row>
    <row r="2072" spans="3:4" x14ac:dyDescent="0.2">
      <c r="C2072" s="24"/>
      <c r="D2072" s="24"/>
    </row>
    <row r="2073" spans="3:4" x14ac:dyDescent="0.2">
      <c r="C2073" s="24"/>
      <c r="D2073" s="24"/>
    </row>
    <row r="2074" spans="3:4" x14ac:dyDescent="0.2">
      <c r="C2074" s="24"/>
      <c r="D2074" s="24"/>
    </row>
    <row r="2075" spans="3:4" x14ac:dyDescent="0.2">
      <c r="C2075" s="24"/>
      <c r="D2075" s="24"/>
    </row>
    <row r="2076" spans="3:4" x14ac:dyDescent="0.2">
      <c r="C2076" s="24"/>
      <c r="D2076" s="24"/>
    </row>
    <row r="2077" spans="3:4" x14ac:dyDescent="0.2">
      <c r="C2077" s="24"/>
      <c r="D2077" s="24"/>
    </row>
    <row r="2078" spans="3:4" x14ac:dyDescent="0.2">
      <c r="C2078" s="24"/>
      <c r="D2078" s="24"/>
    </row>
    <row r="2079" spans="3:4" x14ac:dyDescent="0.2">
      <c r="C2079" s="24"/>
      <c r="D2079" s="24"/>
    </row>
    <row r="2080" spans="3:4" x14ac:dyDescent="0.2">
      <c r="C2080" s="24"/>
      <c r="D2080" s="24"/>
    </row>
    <row r="2081" spans="3:4" x14ac:dyDescent="0.2">
      <c r="C2081" s="24"/>
      <c r="D2081" s="24"/>
    </row>
    <row r="2082" spans="3:4" x14ac:dyDescent="0.2">
      <c r="C2082" s="24"/>
      <c r="D2082" s="24"/>
    </row>
    <row r="2083" spans="3:4" x14ac:dyDescent="0.2">
      <c r="C2083" s="24"/>
      <c r="D2083" s="24"/>
    </row>
    <row r="2084" spans="3:4" x14ac:dyDescent="0.2">
      <c r="C2084" s="24"/>
      <c r="D2084" s="24"/>
    </row>
    <row r="2085" spans="3:4" x14ac:dyDescent="0.2">
      <c r="C2085" s="24"/>
      <c r="D2085" s="24"/>
    </row>
    <row r="2086" spans="3:4" x14ac:dyDescent="0.2">
      <c r="C2086" s="24"/>
      <c r="D2086" s="24"/>
    </row>
    <row r="2087" spans="3:4" x14ac:dyDescent="0.2">
      <c r="C2087" s="24"/>
      <c r="D2087" s="24"/>
    </row>
    <row r="2088" spans="3:4" x14ac:dyDescent="0.2">
      <c r="C2088" s="24"/>
      <c r="D2088" s="24"/>
    </row>
    <row r="2089" spans="3:4" x14ac:dyDescent="0.2">
      <c r="C2089" s="24"/>
      <c r="D2089" s="24"/>
    </row>
    <row r="2090" spans="3:4" x14ac:dyDescent="0.2">
      <c r="C2090" s="24"/>
      <c r="D2090" s="24"/>
    </row>
    <row r="2091" spans="3:4" x14ac:dyDescent="0.2">
      <c r="C2091" s="24"/>
      <c r="D2091" s="24"/>
    </row>
    <row r="2092" spans="3:4" x14ac:dyDescent="0.2">
      <c r="C2092" s="24"/>
      <c r="D2092" s="24"/>
    </row>
    <row r="2093" spans="3:4" x14ac:dyDescent="0.2">
      <c r="C2093" s="24"/>
      <c r="D2093" s="24"/>
    </row>
    <row r="2094" spans="3:4" x14ac:dyDescent="0.2">
      <c r="C2094" s="24"/>
      <c r="D2094" s="24"/>
    </row>
    <row r="2095" spans="3:4" x14ac:dyDescent="0.2">
      <c r="C2095" s="24"/>
      <c r="D2095" s="24"/>
    </row>
    <row r="2096" spans="3:4" x14ac:dyDescent="0.2">
      <c r="C2096" s="24"/>
      <c r="D2096" s="24"/>
    </row>
    <row r="2097" spans="3:4" x14ac:dyDescent="0.2">
      <c r="C2097" s="24"/>
      <c r="D2097" s="24"/>
    </row>
    <row r="2098" spans="3:4" x14ac:dyDescent="0.2">
      <c r="C2098" s="24"/>
      <c r="D2098" s="24"/>
    </row>
    <row r="2099" spans="3:4" x14ac:dyDescent="0.2">
      <c r="C2099" s="24"/>
      <c r="D2099" s="24"/>
    </row>
    <row r="2100" spans="3:4" x14ac:dyDescent="0.2">
      <c r="C2100" s="24"/>
      <c r="D2100" s="24"/>
    </row>
    <row r="2101" spans="3:4" x14ac:dyDescent="0.2">
      <c r="C2101" s="24"/>
      <c r="D2101" s="24"/>
    </row>
    <row r="2102" spans="3:4" x14ac:dyDescent="0.2">
      <c r="C2102" s="24"/>
      <c r="D2102" s="24"/>
    </row>
    <row r="2103" spans="3:4" x14ac:dyDescent="0.2">
      <c r="C2103" s="24"/>
      <c r="D2103" s="24"/>
    </row>
    <row r="2104" spans="3:4" x14ac:dyDescent="0.2">
      <c r="C2104" s="24"/>
      <c r="D2104" s="24"/>
    </row>
    <row r="2105" spans="3:4" x14ac:dyDescent="0.2">
      <c r="C2105" s="24"/>
      <c r="D2105" s="24"/>
    </row>
    <row r="2106" spans="3:4" x14ac:dyDescent="0.2">
      <c r="C2106" s="24"/>
      <c r="D2106" s="24"/>
    </row>
    <row r="2107" spans="3:4" x14ac:dyDescent="0.2">
      <c r="C2107" s="24"/>
      <c r="D2107" s="24"/>
    </row>
    <row r="2108" spans="3:4" x14ac:dyDescent="0.2">
      <c r="C2108" s="24"/>
      <c r="D2108" s="24"/>
    </row>
    <row r="2109" spans="3:4" x14ac:dyDescent="0.2">
      <c r="C2109" s="24"/>
      <c r="D2109" s="24"/>
    </row>
    <row r="2110" spans="3:4" x14ac:dyDescent="0.2">
      <c r="C2110" s="24"/>
      <c r="D2110" s="24"/>
    </row>
    <row r="2111" spans="3:4" x14ac:dyDescent="0.2">
      <c r="C2111" s="24"/>
      <c r="D2111" s="24"/>
    </row>
    <row r="2112" spans="3:4" x14ac:dyDescent="0.2">
      <c r="C2112" s="24"/>
      <c r="D2112" s="24"/>
    </row>
    <row r="2113" spans="3:4" x14ac:dyDescent="0.2">
      <c r="C2113" s="24"/>
      <c r="D2113" s="24"/>
    </row>
    <row r="2114" spans="3:4" x14ac:dyDescent="0.2">
      <c r="C2114" s="24"/>
      <c r="D2114" s="24"/>
    </row>
    <row r="2115" spans="3:4" x14ac:dyDescent="0.2">
      <c r="C2115" s="24"/>
      <c r="D2115" s="24"/>
    </row>
    <row r="2116" spans="3:4" x14ac:dyDescent="0.2">
      <c r="C2116" s="24"/>
      <c r="D2116" s="24"/>
    </row>
    <row r="2117" spans="3:4" x14ac:dyDescent="0.2">
      <c r="C2117" s="24"/>
      <c r="D2117" s="24"/>
    </row>
    <row r="2118" spans="3:4" x14ac:dyDescent="0.2">
      <c r="C2118" s="24"/>
      <c r="D2118" s="24"/>
    </row>
    <row r="2119" spans="3:4" x14ac:dyDescent="0.2">
      <c r="C2119" s="24"/>
      <c r="D2119" s="24"/>
    </row>
    <row r="2120" spans="3:4" x14ac:dyDescent="0.2">
      <c r="C2120" s="24"/>
      <c r="D2120" s="24"/>
    </row>
    <row r="2121" spans="3:4" x14ac:dyDescent="0.2">
      <c r="C2121" s="24"/>
      <c r="D2121" s="24"/>
    </row>
    <row r="2122" spans="3:4" x14ac:dyDescent="0.2">
      <c r="C2122" s="24"/>
      <c r="D2122" s="24"/>
    </row>
    <row r="2123" spans="3:4" x14ac:dyDescent="0.2">
      <c r="C2123" s="24"/>
      <c r="D2123" s="24"/>
    </row>
    <row r="2124" spans="3:4" x14ac:dyDescent="0.2">
      <c r="C2124" s="24"/>
      <c r="D2124" s="24"/>
    </row>
    <row r="2125" spans="3:4" x14ac:dyDescent="0.2">
      <c r="C2125" s="24"/>
      <c r="D2125" s="24"/>
    </row>
    <row r="2126" spans="3:4" x14ac:dyDescent="0.2">
      <c r="C2126" s="24"/>
      <c r="D2126" s="24"/>
    </row>
    <row r="2127" spans="3:4" x14ac:dyDescent="0.2">
      <c r="C2127" s="24"/>
      <c r="D2127" s="24"/>
    </row>
    <row r="2128" spans="3:4" x14ac:dyDescent="0.2">
      <c r="C2128" s="24"/>
      <c r="D2128" s="24"/>
    </row>
    <row r="2129" spans="3:4" x14ac:dyDescent="0.2">
      <c r="C2129" s="24"/>
      <c r="D2129" s="24"/>
    </row>
    <row r="2130" spans="3:4" x14ac:dyDescent="0.2">
      <c r="C2130" s="24"/>
      <c r="D2130" s="24"/>
    </row>
    <row r="2131" spans="3:4" x14ac:dyDescent="0.2">
      <c r="C2131" s="24"/>
      <c r="D2131" s="24"/>
    </row>
    <row r="2132" spans="3:4" x14ac:dyDescent="0.2">
      <c r="C2132" s="24"/>
      <c r="D2132" s="24"/>
    </row>
    <row r="2133" spans="3:4" x14ac:dyDescent="0.2">
      <c r="C2133" s="24"/>
      <c r="D2133" s="24"/>
    </row>
    <row r="2134" spans="3:4" x14ac:dyDescent="0.2">
      <c r="C2134" s="24"/>
      <c r="D2134" s="24"/>
    </row>
    <row r="2135" spans="3:4" x14ac:dyDescent="0.2">
      <c r="C2135" s="24"/>
      <c r="D2135" s="24"/>
    </row>
    <row r="2136" spans="3:4" x14ac:dyDescent="0.2">
      <c r="C2136" s="24"/>
      <c r="D2136" s="24"/>
    </row>
    <row r="2137" spans="3:4" x14ac:dyDescent="0.2">
      <c r="C2137" s="24"/>
      <c r="D2137" s="24"/>
    </row>
    <row r="2138" spans="3:4" x14ac:dyDescent="0.2">
      <c r="C2138" s="24"/>
      <c r="D2138" s="24"/>
    </row>
    <row r="2139" spans="3:4" x14ac:dyDescent="0.2">
      <c r="C2139" s="24"/>
      <c r="D2139" s="24"/>
    </row>
    <row r="2140" spans="3:4" x14ac:dyDescent="0.2">
      <c r="C2140" s="24"/>
      <c r="D2140" s="24"/>
    </row>
    <row r="2141" spans="3:4" x14ac:dyDescent="0.2">
      <c r="C2141" s="24"/>
      <c r="D2141" s="24"/>
    </row>
    <row r="2142" spans="3:4" x14ac:dyDescent="0.2">
      <c r="C2142" s="24"/>
      <c r="D2142" s="24"/>
    </row>
    <row r="2143" spans="3:4" x14ac:dyDescent="0.2">
      <c r="C2143" s="24"/>
      <c r="D2143" s="24"/>
    </row>
    <row r="2144" spans="3:4" x14ac:dyDescent="0.2">
      <c r="C2144" s="24"/>
      <c r="D2144" s="24"/>
    </row>
    <row r="2145" spans="3:4" x14ac:dyDescent="0.2">
      <c r="C2145" s="24"/>
      <c r="D2145" s="24"/>
    </row>
    <row r="2146" spans="3:4" x14ac:dyDescent="0.2">
      <c r="C2146" s="24"/>
      <c r="D2146" s="24"/>
    </row>
    <row r="2147" spans="3:4" x14ac:dyDescent="0.2">
      <c r="C2147" s="24"/>
      <c r="D2147" s="24"/>
    </row>
    <row r="2148" spans="3:4" x14ac:dyDescent="0.2">
      <c r="C2148" s="24"/>
      <c r="D2148" s="24"/>
    </row>
    <row r="2149" spans="3:4" x14ac:dyDescent="0.2">
      <c r="C2149" s="24"/>
      <c r="D2149" s="24"/>
    </row>
    <row r="2150" spans="3:4" x14ac:dyDescent="0.2">
      <c r="C2150" s="24"/>
      <c r="D2150" s="24"/>
    </row>
    <row r="2151" spans="3:4" x14ac:dyDescent="0.2">
      <c r="C2151" s="24"/>
      <c r="D2151" s="24"/>
    </row>
    <row r="2152" spans="3:4" x14ac:dyDescent="0.2">
      <c r="C2152" s="24"/>
      <c r="D2152" s="24"/>
    </row>
    <row r="2153" spans="3:4" x14ac:dyDescent="0.2">
      <c r="C2153" s="24"/>
      <c r="D2153" s="24"/>
    </row>
    <row r="2154" spans="3:4" x14ac:dyDescent="0.2">
      <c r="C2154" s="24"/>
      <c r="D2154" s="24"/>
    </row>
    <row r="2155" spans="3:4" x14ac:dyDescent="0.2">
      <c r="C2155" s="24"/>
      <c r="D2155" s="24"/>
    </row>
    <row r="2156" spans="3:4" x14ac:dyDescent="0.2">
      <c r="C2156" s="24"/>
      <c r="D2156" s="24"/>
    </row>
    <row r="2157" spans="3:4" x14ac:dyDescent="0.2">
      <c r="C2157" s="24"/>
      <c r="D2157" s="24"/>
    </row>
    <row r="2158" spans="3:4" x14ac:dyDescent="0.2">
      <c r="C2158" s="24"/>
      <c r="D2158" s="24"/>
    </row>
    <row r="2159" spans="3:4" x14ac:dyDescent="0.2">
      <c r="C2159" s="24"/>
      <c r="D2159" s="24"/>
    </row>
    <row r="2160" spans="3:4" x14ac:dyDescent="0.2">
      <c r="C2160" s="24"/>
      <c r="D2160" s="24"/>
    </row>
    <row r="2161" spans="3:4" x14ac:dyDescent="0.2">
      <c r="C2161" s="24"/>
      <c r="D2161" s="24"/>
    </row>
    <row r="2162" spans="3:4" x14ac:dyDescent="0.2">
      <c r="C2162" s="24"/>
      <c r="D2162" s="24"/>
    </row>
    <row r="2163" spans="3:4" x14ac:dyDescent="0.2">
      <c r="C2163" s="24"/>
      <c r="D2163" s="24"/>
    </row>
    <row r="2164" spans="3:4" x14ac:dyDescent="0.2">
      <c r="C2164" s="24"/>
      <c r="D2164" s="24"/>
    </row>
    <row r="2165" spans="3:4" x14ac:dyDescent="0.2">
      <c r="C2165" s="24"/>
      <c r="D2165" s="24"/>
    </row>
    <row r="2166" spans="3:4" x14ac:dyDescent="0.2">
      <c r="C2166" s="24"/>
      <c r="D2166" s="24"/>
    </row>
    <row r="2167" spans="3:4" x14ac:dyDescent="0.2">
      <c r="C2167" s="24"/>
      <c r="D2167" s="24"/>
    </row>
    <row r="2168" spans="3:4" x14ac:dyDescent="0.2">
      <c r="C2168" s="24"/>
      <c r="D2168" s="24"/>
    </row>
    <row r="2169" spans="3:4" x14ac:dyDescent="0.2">
      <c r="C2169" s="24"/>
      <c r="D2169" s="24"/>
    </row>
    <row r="2170" spans="3:4" x14ac:dyDescent="0.2">
      <c r="C2170" s="24"/>
      <c r="D2170" s="24"/>
    </row>
    <row r="2171" spans="3:4" x14ac:dyDescent="0.2">
      <c r="C2171" s="24"/>
      <c r="D2171" s="24"/>
    </row>
    <row r="2172" spans="3:4" x14ac:dyDescent="0.2">
      <c r="C2172" s="24"/>
      <c r="D2172" s="24"/>
    </row>
    <row r="2173" spans="3:4" x14ac:dyDescent="0.2">
      <c r="C2173" s="24"/>
      <c r="D2173" s="24"/>
    </row>
    <row r="2174" spans="3:4" x14ac:dyDescent="0.2">
      <c r="C2174" s="24"/>
      <c r="D2174" s="24"/>
    </row>
    <row r="2175" spans="3:4" x14ac:dyDescent="0.2">
      <c r="C2175" s="24"/>
      <c r="D2175" s="24"/>
    </row>
    <row r="2176" spans="3:4" x14ac:dyDescent="0.2">
      <c r="C2176" s="24"/>
      <c r="D2176" s="24"/>
    </row>
    <row r="2177" spans="3:4" x14ac:dyDescent="0.2">
      <c r="C2177" s="24"/>
      <c r="D2177" s="24"/>
    </row>
    <row r="2178" spans="3:4" x14ac:dyDescent="0.2">
      <c r="C2178" s="24"/>
      <c r="D2178" s="24"/>
    </row>
    <row r="2179" spans="3:4" x14ac:dyDescent="0.2">
      <c r="C2179" s="24"/>
      <c r="D2179" s="24"/>
    </row>
    <row r="2180" spans="3:4" x14ac:dyDescent="0.2">
      <c r="C2180" s="24"/>
      <c r="D2180" s="24"/>
    </row>
    <row r="2181" spans="3:4" x14ac:dyDescent="0.2">
      <c r="C2181" s="24"/>
      <c r="D2181" s="24"/>
    </row>
    <row r="2182" spans="3:4" x14ac:dyDescent="0.2">
      <c r="C2182" s="24"/>
      <c r="D2182" s="24"/>
    </row>
    <row r="2183" spans="3:4" x14ac:dyDescent="0.2">
      <c r="C2183" s="24"/>
      <c r="D2183" s="24"/>
    </row>
    <row r="2184" spans="3:4" x14ac:dyDescent="0.2">
      <c r="C2184" s="24"/>
      <c r="D2184" s="24"/>
    </row>
    <row r="2185" spans="3:4" x14ac:dyDescent="0.2">
      <c r="C2185" s="24"/>
      <c r="D2185" s="24"/>
    </row>
    <row r="2186" spans="3:4" x14ac:dyDescent="0.2">
      <c r="C2186" s="24"/>
      <c r="D2186" s="24"/>
    </row>
    <row r="2187" spans="3:4" x14ac:dyDescent="0.2">
      <c r="C2187" s="24"/>
      <c r="D2187" s="24"/>
    </row>
    <row r="2188" spans="3:4" x14ac:dyDescent="0.2">
      <c r="C2188" s="24"/>
      <c r="D2188" s="24"/>
    </row>
    <row r="2189" spans="3:4" x14ac:dyDescent="0.2">
      <c r="C2189" s="24"/>
      <c r="D2189" s="24"/>
    </row>
    <row r="2190" spans="3:4" x14ac:dyDescent="0.2">
      <c r="C2190" s="24"/>
      <c r="D2190" s="24"/>
    </row>
    <row r="2191" spans="3:4" x14ac:dyDescent="0.2">
      <c r="C2191" s="24"/>
      <c r="D2191" s="24"/>
    </row>
    <row r="2192" spans="3:4" x14ac:dyDescent="0.2">
      <c r="C2192" s="24"/>
      <c r="D2192" s="24"/>
    </row>
    <row r="2193" spans="3:4" x14ac:dyDescent="0.2">
      <c r="C2193" s="24"/>
      <c r="D2193" s="24"/>
    </row>
    <row r="2194" spans="3:4" x14ac:dyDescent="0.2">
      <c r="C2194" s="24"/>
      <c r="D2194" s="24"/>
    </row>
    <row r="2195" spans="3:4" x14ac:dyDescent="0.2">
      <c r="C2195" s="24"/>
      <c r="D2195" s="24"/>
    </row>
    <row r="2196" spans="3:4" x14ac:dyDescent="0.2">
      <c r="C2196" s="24"/>
      <c r="D2196" s="24"/>
    </row>
    <row r="2197" spans="3:4" x14ac:dyDescent="0.2">
      <c r="C2197" s="24"/>
      <c r="D2197" s="24"/>
    </row>
    <row r="2198" spans="3:4" x14ac:dyDescent="0.2">
      <c r="C2198" s="24"/>
      <c r="D2198" s="24"/>
    </row>
    <row r="2199" spans="3:4" x14ac:dyDescent="0.2">
      <c r="C2199" s="24"/>
      <c r="D2199" s="24"/>
    </row>
    <row r="2200" spans="3:4" x14ac:dyDescent="0.2">
      <c r="C2200" s="24"/>
      <c r="D2200" s="24"/>
    </row>
    <row r="2201" spans="3:4" x14ac:dyDescent="0.2">
      <c r="C2201" s="24"/>
      <c r="D2201" s="24"/>
    </row>
    <row r="2202" spans="3:4" x14ac:dyDescent="0.2">
      <c r="C2202" s="24"/>
      <c r="D2202" s="24"/>
    </row>
    <row r="2203" spans="3:4" x14ac:dyDescent="0.2">
      <c r="C2203" s="24"/>
      <c r="D2203" s="24"/>
    </row>
    <row r="2204" spans="3:4" x14ac:dyDescent="0.2">
      <c r="C2204" s="24"/>
      <c r="D2204" s="24"/>
    </row>
    <row r="2205" spans="3:4" x14ac:dyDescent="0.2">
      <c r="C2205" s="24"/>
      <c r="D2205" s="24"/>
    </row>
    <row r="2206" spans="3:4" x14ac:dyDescent="0.2">
      <c r="C2206" s="24"/>
      <c r="D2206" s="24"/>
    </row>
    <row r="2207" spans="3:4" x14ac:dyDescent="0.2">
      <c r="C2207" s="24"/>
      <c r="D2207" s="24"/>
    </row>
    <row r="2208" spans="3:4" x14ac:dyDescent="0.2">
      <c r="C2208" s="24"/>
      <c r="D2208" s="24"/>
    </row>
    <row r="2209" spans="3:4" x14ac:dyDescent="0.2">
      <c r="C2209" s="24"/>
      <c r="D2209" s="24"/>
    </row>
    <row r="2210" spans="3:4" x14ac:dyDescent="0.2">
      <c r="C2210" s="24"/>
      <c r="D2210" s="24"/>
    </row>
    <row r="2211" spans="3:4" x14ac:dyDescent="0.2">
      <c r="C2211" s="24"/>
      <c r="D2211" s="24"/>
    </row>
    <row r="2212" spans="3:4" x14ac:dyDescent="0.2">
      <c r="C2212" s="24"/>
      <c r="D2212" s="24"/>
    </row>
    <row r="2213" spans="3:4" x14ac:dyDescent="0.2">
      <c r="C2213" s="24"/>
      <c r="D2213" s="24"/>
    </row>
    <row r="2214" spans="3:4" x14ac:dyDescent="0.2">
      <c r="C2214" s="24"/>
      <c r="D2214" s="24"/>
    </row>
    <row r="2215" spans="3:4" x14ac:dyDescent="0.2">
      <c r="C2215" s="24"/>
      <c r="D2215" s="24"/>
    </row>
    <row r="2216" spans="3:4" x14ac:dyDescent="0.2">
      <c r="C2216" s="24"/>
      <c r="D2216" s="24"/>
    </row>
    <row r="2217" spans="3:4" x14ac:dyDescent="0.2">
      <c r="C2217" s="24"/>
      <c r="D2217" s="24"/>
    </row>
    <row r="2218" spans="3:4" x14ac:dyDescent="0.2">
      <c r="C2218" s="24"/>
      <c r="D2218" s="24"/>
    </row>
    <row r="2219" spans="3:4" x14ac:dyDescent="0.2">
      <c r="C2219" s="24"/>
      <c r="D2219" s="24"/>
    </row>
    <row r="2220" spans="3:4" x14ac:dyDescent="0.2">
      <c r="C2220" s="24"/>
      <c r="D2220" s="24"/>
    </row>
    <row r="2221" spans="3:4" x14ac:dyDescent="0.2">
      <c r="C2221" s="24"/>
      <c r="D2221" s="24"/>
    </row>
    <row r="2222" spans="3:4" x14ac:dyDescent="0.2">
      <c r="C2222" s="24"/>
      <c r="D2222" s="24"/>
    </row>
    <row r="2223" spans="3:4" x14ac:dyDescent="0.2">
      <c r="C2223" s="24"/>
      <c r="D2223" s="24"/>
    </row>
    <row r="2224" spans="3:4" x14ac:dyDescent="0.2">
      <c r="C2224" s="24"/>
      <c r="D2224" s="24"/>
    </row>
    <row r="2225" spans="3:4" x14ac:dyDescent="0.2">
      <c r="C2225" s="24"/>
      <c r="D2225" s="24"/>
    </row>
    <row r="2226" spans="3:4" x14ac:dyDescent="0.2">
      <c r="C2226" s="24"/>
      <c r="D2226" s="24"/>
    </row>
    <row r="2227" spans="3:4" x14ac:dyDescent="0.2">
      <c r="C2227" s="24"/>
      <c r="D2227" s="24"/>
    </row>
    <row r="2228" spans="3:4" x14ac:dyDescent="0.2">
      <c r="C2228" s="24"/>
      <c r="D2228" s="24"/>
    </row>
    <row r="2229" spans="3:4" x14ac:dyDescent="0.2">
      <c r="C2229" s="24"/>
      <c r="D2229" s="24"/>
    </row>
    <row r="2230" spans="3:4" x14ac:dyDescent="0.2">
      <c r="C2230" s="24"/>
      <c r="D2230" s="24"/>
    </row>
    <row r="2231" spans="3:4" x14ac:dyDescent="0.2">
      <c r="C2231" s="24"/>
      <c r="D2231" s="24"/>
    </row>
    <row r="2232" spans="3:4" x14ac:dyDescent="0.2">
      <c r="C2232" s="24"/>
      <c r="D2232" s="24"/>
    </row>
    <row r="2233" spans="3:4" x14ac:dyDescent="0.2">
      <c r="C2233" s="24"/>
      <c r="D2233" s="24"/>
    </row>
    <row r="2234" spans="3:4" x14ac:dyDescent="0.2">
      <c r="C2234" s="24"/>
      <c r="D2234" s="24"/>
    </row>
    <row r="2235" spans="3:4" x14ac:dyDescent="0.2">
      <c r="C2235" s="24"/>
      <c r="D2235" s="24"/>
    </row>
    <row r="2236" spans="3:4" x14ac:dyDescent="0.2">
      <c r="C2236" s="24"/>
      <c r="D2236" s="24"/>
    </row>
    <row r="2237" spans="3:4" x14ac:dyDescent="0.2">
      <c r="C2237" s="24"/>
      <c r="D2237" s="24"/>
    </row>
    <row r="2238" spans="3:4" x14ac:dyDescent="0.2">
      <c r="C2238" s="24"/>
      <c r="D2238" s="24"/>
    </row>
    <row r="2239" spans="3:4" x14ac:dyDescent="0.2">
      <c r="C2239" s="24"/>
      <c r="D2239" s="24"/>
    </row>
    <row r="2240" spans="3:4" x14ac:dyDescent="0.2">
      <c r="C2240" s="24"/>
      <c r="D2240" s="24"/>
    </row>
    <row r="2241" spans="3:4" x14ac:dyDescent="0.2">
      <c r="C2241" s="24"/>
      <c r="D2241" s="24"/>
    </row>
    <row r="2242" spans="3:4" x14ac:dyDescent="0.2">
      <c r="C2242" s="24"/>
      <c r="D2242" s="24"/>
    </row>
    <row r="2243" spans="3:4" x14ac:dyDescent="0.2">
      <c r="C2243" s="24"/>
      <c r="D2243" s="24"/>
    </row>
    <row r="2244" spans="3:4" x14ac:dyDescent="0.2">
      <c r="C2244" s="24"/>
      <c r="D2244" s="24"/>
    </row>
    <row r="2245" spans="3:4" x14ac:dyDescent="0.2">
      <c r="C2245" s="24"/>
      <c r="D2245" s="24"/>
    </row>
    <row r="2246" spans="3:4" x14ac:dyDescent="0.2">
      <c r="C2246" s="24"/>
      <c r="D2246" s="24"/>
    </row>
    <row r="2247" spans="3:4" x14ac:dyDescent="0.2">
      <c r="C2247" s="24"/>
      <c r="D2247" s="24"/>
    </row>
    <row r="2248" spans="3:4" x14ac:dyDescent="0.2">
      <c r="C2248" s="24"/>
      <c r="D2248" s="24"/>
    </row>
    <row r="2249" spans="3:4" x14ac:dyDescent="0.2">
      <c r="C2249" s="24"/>
      <c r="D2249" s="24"/>
    </row>
    <row r="2250" spans="3:4" x14ac:dyDescent="0.2">
      <c r="C2250" s="24"/>
      <c r="D2250" s="24"/>
    </row>
    <row r="2251" spans="3:4" x14ac:dyDescent="0.2">
      <c r="C2251" s="24"/>
      <c r="D2251" s="24"/>
    </row>
    <row r="2252" spans="3:4" x14ac:dyDescent="0.2">
      <c r="C2252" s="24"/>
      <c r="D2252" s="24"/>
    </row>
    <row r="2253" spans="3:4" x14ac:dyDescent="0.2">
      <c r="C2253" s="24"/>
      <c r="D2253" s="24"/>
    </row>
    <row r="2254" spans="3:4" x14ac:dyDescent="0.2">
      <c r="C2254" s="24"/>
      <c r="D2254" s="24"/>
    </row>
    <row r="2255" spans="3:4" x14ac:dyDescent="0.2">
      <c r="C2255" s="24"/>
      <c r="D2255" s="24"/>
    </row>
    <row r="2256" spans="3:4" x14ac:dyDescent="0.2">
      <c r="C2256" s="24"/>
      <c r="D2256" s="24"/>
    </row>
    <row r="2257" spans="3:4" x14ac:dyDescent="0.2">
      <c r="C2257" s="24"/>
      <c r="D2257" s="24"/>
    </row>
    <row r="2258" spans="3:4" x14ac:dyDescent="0.2">
      <c r="C2258" s="24"/>
      <c r="D2258" s="24"/>
    </row>
    <row r="2259" spans="3:4" x14ac:dyDescent="0.2">
      <c r="C2259" s="24"/>
      <c r="D2259" s="24"/>
    </row>
    <row r="2260" spans="3:4" x14ac:dyDescent="0.2">
      <c r="C2260" s="24"/>
      <c r="D2260" s="24"/>
    </row>
    <row r="2261" spans="3:4" x14ac:dyDescent="0.2">
      <c r="C2261" s="24"/>
      <c r="D2261" s="24"/>
    </row>
    <row r="2262" spans="3:4" x14ac:dyDescent="0.2">
      <c r="C2262" s="24"/>
      <c r="D2262" s="24"/>
    </row>
    <row r="2263" spans="3:4" x14ac:dyDescent="0.2">
      <c r="C2263" s="24"/>
      <c r="D2263" s="24"/>
    </row>
    <row r="2264" spans="3:4" x14ac:dyDescent="0.2">
      <c r="C2264" s="24"/>
      <c r="D2264" s="24"/>
    </row>
    <row r="2265" spans="3:4" x14ac:dyDescent="0.2">
      <c r="C2265" s="24"/>
      <c r="D2265" s="24"/>
    </row>
    <row r="2266" spans="3:4" x14ac:dyDescent="0.2">
      <c r="C2266" s="24"/>
      <c r="D2266" s="24"/>
    </row>
    <row r="2267" spans="3:4" x14ac:dyDescent="0.2">
      <c r="C2267" s="24"/>
      <c r="D2267" s="24"/>
    </row>
    <row r="2268" spans="3:4" x14ac:dyDescent="0.2">
      <c r="C2268" s="24"/>
      <c r="D2268" s="24"/>
    </row>
    <row r="2269" spans="3:4" x14ac:dyDescent="0.2">
      <c r="C2269" s="24"/>
      <c r="D2269" s="24"/>
    </row>
    <row r="2270" spans="3:4" x14ac:dyDescent="0.2">
      <c r="C2270" s="24"/>
      <c r="D2270" s="24"/>
    </row>
    <row r="2271" spans="3:4" x14ac:dyDescent="0.2">
      <c r="C2271" s="24"/>
      <c r="D2271" s="24"/>
    </row>
    <row r="2272" spans="3:4" x14ac:dyDescent="0.2">
      <c r="C2272" s="24"/>
      <c r="D2272" s="24"/>
    </row>
    <row r="2273" spans="3:4" x14ac:dyDescent="0.2">
      <c r="C2273" s="24"/>
      <c r="D2273" s="24"/>
    </row>
    <row r="2274" spans="3:4" x14ac:dyDescent="0.2">
      <c r="C2274" s="24"/>
      <c r="D2274" s="24"/>
    </row>
    <row r="2275" spans="3:4" x14ac:dyDescent="0.2">
      <c r="C2275" s="24"/>
      <c r="D2275" s="24"/>
    </row>
    <row r="2276" spans="3:4" x14ac:dyDescent="0.2">
      <c r="C2276" s="24"/>
      <c r="D2276" s="24"/>
    </row>
    <row r="2277" spans="3:4" x14ac:dyDescent="0.2">
      <c r="C2277" s="24"/>
      <c r="D2277" s="24"/>
    </row>
    <row r="2278" spans="3:4" x14ac:dyDescent="0.2">
      <c r="C2278" s="24"/>
      <c r="D2278" s="24"/>
    </row>
    <row r="2279" spans="3:4" x14ac:dyDescent="0.2">
      <c r="C2279" s="24"/>
      <c r="D2279" s="24"/>
    </row>
    <row r="2280" spans="3:4" x14ac:dyDescent="0.2">
      <c r="C2280" s="24"/>
      <c r="D2280" s="24"/>
    </row>
    <row r="2281" spans="3:4" x14ac:dyDescent="0.2">
      <c r="C2281" s="24"/>
      <c r="D2281" s="24"/>
    </row>
    <row r="2282" spans="3:4" x14ac:dyDescent="0.2">
      <c r="C2282" s="24"/>
      <c r="D2282" s="24"/>
    </row>
    <row r="2283" spans="3:4" x14ac:dyDescent="0.2">
      <c r="C2283" s="24"/>
      <c r="D2283" s="24"/>
    </row>
    <row r="2284" spans="3:4" x14ac:dyDescent="0.2">
      <c r="C2284" s="24"/>
      <c r="D2284" s="24"/>
    </row>
    <row r="2285" spans="3:4" x14ac:dyDescent="0.2">
      <c r="C2285" s="24"/>
      <c r="D2285" s="24"/>
    </row>
    <row r="2286" spans="3:4" x14ac:dyDescent="0.2">
      <c r="C2286" s="24"/>
      <c r="D2286" s="24"/>
    </row>
    <row r="2287" spans="3:4" x14ac:dyDescent="0.2">
      <c r="C2287" s="24"/>
      <c r="D2287" s="24"/>
    </row>
    <row r="2288" spans="3:4" x14ac:dyDescent="0.2">
      <c r="C2288" s="24"/>
      <c r="D2288" s="24"/>
    </row>
    <row r="2289" spans="3:4" x14ac:dyDescent="0.2">
      <c r="C2289" s="24"/>
      <c r="D2289" s="24"/>
    </row>
    <row r="2290" spans="3:4" x14ac:dyDescent="0.2">
      <c r="C2290" s="24"/>
      <c r="D2290" s="24"/>
    </row>
    <row r="2291" spans="3:4" x14ac:dyDescent="0.2">
      <c r="C2291" s="24"/>
      <c r="D2291" s="24"/>
    </row>
    <row r="2292" spans="3:4" x14ac:dyDescent="0.2">
      <c r="C2292" s="24"/>
      <c r="D2292" s="24"/>
    </row>
    <row r="2293" spans="3:4" x14ac:dyDescent="0.2">
      <c r="C2293" s="24"/>
      <c r="D2293" s="24"/>
    </row>
    <row r="2294" spans="3:4" x14ac:dyDescent="0.2">
      <c r="C2294" s="24"/>
      <c r="D2294" s="24"/>
    </row>
    <row r="2295" spans="3:4" x14ac:dyDescent="0.2">
      <c r="C2295" s="24"/>
      <c r="D2295" s="24"/>
    </row>
    <row r="2296" spans="3:4" x14ac:dyDescent="0.2">
      <c r="C2296" s="24"/>
      <c r="D2296" s="24"/>
    </row>
    <row r="2297" spans="3:4" x14ac:dyDescent="0.2">
      <c r="C2297" s="24"/>
      <c r="D2297" s="24"/>
    </row>
    <row r="2298" spans="3:4" x14ac:dyDescent="0.2">
      <c r="C2298" s="24"/>
      <c r="D2298" s="24"/>
    </row>
    <row r="2299" spans="3:4" x14ac:dyDescent="0.2">
      <c r="C2299" s="24"/>
      <c r="D2299" s="24"/>
    </row>
    <row r="2300" spans="3:4" x14ac:dyDescent="0.2">
      <c r="C2300" s="24"/>
      <c r="D2300" s="24"/>
    </row>
    <row r="2301" spans="3:4" x14ac:dyDescent="0.2">
      <c r="C2301" s="24"/>
      <c r="D2301" s="24"/>
    </row>
    <row r="2302" spans="3:4" x14ac:dyDescent="0.2">
      <c r="C2302" s="24"/>
      <c r="D2302" s="24"/>
    </row>
    <row r="2303" spans="3:4" x14ac:dyDescent="0.2">
      <c r="C2303" s="24"/>
      <c r="D2303" s="24"/>
    </row>
    <row r="2304" spans="3:4" x14ac:dyDescent="0.2">
      <c r="C2304" s="24"/>
      <c r="D2304" s="24"/>
    </row>
    <row r="2305" spans="3:4" x14ac:dyDescent="0.2">
      <c r="C2305" s="24"/>
      <c r="D2305" s="24"/>
    </row>
    <row r="2306" spans="3:4" x14ac:dyDescent="0.2">
      <c r="C2306" s="24"/>
      <c r="D2306" s="24"/>
    </row>
    <row r="2307" spans="3:4" x14ac:dyDescent="0.2">
      <c r="C2307" s="24"/>
      <c r="D2307" s="24"/>
    </row>
    <row r="2308" spans="3:4" x14ac:dyDescent="0.2">
      <c r="C2308" s="24"/>
      <c r="D2308" s="24"/>
    </row>
    <row r="2309" spans="3:4" x14ac:dyDescent="0.2">
      <c r="C2309" s="24"/>
      <c r="D2309" s="24"/>
    </row>
    <row r="2310" spans="3:4" x14ac:dyDescent="0.2">
      <c r="C2310" s="24"/>
      <c r="D2310" s="24"/>
    </row>
    <row r="2311" spans="3:4" x14ac:dyDescent="0.2">
      <c r="C2311" s="24"/>
      <c r="D2311" s="24"/>
    </row>
    <row r="2312" spans="3:4" x14ac:dyDescent="0.2">
      <c r="C2312" s="24"/>
      <c r="D2312" s="24"/>
    </row>
    <row r="2313" spans="3:4" x14ac:dyDescent="0.2">
      <c r="C2313" s="24"/>
      <c r="D2313" s="24"/>
    </row>
    <row r="2314" spans="3:4" x14ac:dyDescent="0.2">
      <c r="C2314" s="24"/>
      <c r="D2314" s="24"/>
    </row>
    <row r="2315" spans="3:4" x14ac:dyDescent="0.2">
      <c r="C2315" s="24"/>
      <c r="D2315" s="24"/>
    </row>
    <row r="2316" spans="3:4" x14ac:dyDescent="0.2">
      <c r="C2316" s="24"/>
      <c r="D2316" s="24"/>
    </row>
    <row r="2317" spans="3:4" x14ac:dyDescent="0.2">
      <c r="C2317" s="24"/>
      <c r="D2317" s="24"/>
    </row>
    <row r="2318" spans="3:4" x14ac:dyDescent="0.2">
      <c r="C2318" s="24"/>
      <c r="D2318" s="24"/>
    </row>
    <row r="2319" spans="3:4" x14ac:dyDescent="0.2">
      <c r="C2319" s="24"/>
      <c r="D2319" s="24"/>
    </row>
    <row r="2320" spans="3:4" x14ac:dyDescent="0.2">
      <c r="C2320" s="24"/>
      <c r="D2320" s="24"/>
    </row>
    <row r="2321" spans="3:4" x14ac:dyDescent="0.2">
      <c r="C2321" s="24"/>
      <c r="D2321" s="24"/>
    </row>
    <row r="2322" spans="3:4" x14ac:dyDescent="0.2">
      <c r="C2322" s="24"/>
      <c r="D2322" s="24"/>
    </row>
    <row r="2323" spans="3:4" x14ac:dyDescent="0.2">
      <c r="C2323" s="24"/>
      <c r="D2323" s="24"/>
    </row>
    <row r="2324" spans="3:4" x14ac:dyDescent="0.2">
      <c r="C2324" s="24"/>
      <c r="D2324" s="24"/>
    </row>
    <row r="2325" spans="3:4" x14ac:dyDescent="0.2">
      <c r="C2325" s="24"/>
      <c r="D2325" s="24"/>
    </row>
    <row r="2326" spans="3:4" x14ac:dyDescent="0.2">
      <c r="C2326" s="24"/>
      <c r="D2326" s="24"/>
    </row>
    <row r="2327" spans="3:4" x14ac:dyDescent="0.2">
      <c r="C2327" s="24"/>
      <c r="D2327" s="24"/>
    </row>
    <row r="2328" spans="3:4" x14ac:dyDescent="0.2">
      <c r="C2328" s="24"/>
      <c r="D2328" s="24"/>
    </row>
  </sheetData>
  <phoneticPr fontId="8" type="noConversion"/>
  <hyperlinks>
    <hyperlink ref="H1685" r:id="rId1" display="http://vsolj.cetus-net.org/bulletin.html" xr:uid="{00000000-0004-0000-0000-000000000000}"/>
  </hyperlinks>
  <pageMargins left="0.75" right="0.75" top="1" bottom="1" header="0.5" footer="0.5"/>
  <pageSetup orientation="portrait" verticalDpi="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7"/>
  </sheetPr>
  <dimension ref="A1:AB341"/>
  <sheetViews>
    <sheetView workbookViewId="0">
      <selection activeCell="C8" sqref="C8"/>
    </sheetView>
  </sheetViews>
  <sheetFormatPr defaultRowHeight="12.75" x14ac:dyDescent="0.2"/>
  <cols>
    <col min="1" max="1" width="9.140625" style="16"/>
    <col min="2" max="2" width="10.7109375" style="16" customWidth="1"/>
    <col min="3" max="6" width="9.140625" style="16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 x14ac:dyDescent="0.25">
      <c r="A1" s="56" t="s">
        <v>78</v>
      </c>
      <c r="D1" s="18" t="s">
        <v>147</v>
      </c>
      <c r="M1" s="57" t="s">
        <v>79</v>
      </c>
      <c r="N1" s="16" t="s">
        <v>80</v>
      </c>
      <c r="O1" s="16">
        <f ca="1">H18*J18-I18*I18</f>
        <v>58128.823993012309</v>
      </c>
      <c r="P1" s="16" t="s">
        <v>171</v>
      </c>
      <c r="U1" s="8" t="s">
        <v>136</v>
      </c>
      <c r="V1" s="83" t="s">
        <v>138</v>
      </c>
      <c r="AA1" s="16">
        <v>1</v>
      </c>
      <c r="AB1" s="16" t="s">
        <v>81</v>
      </c>
    </row>
    <row r="2" spans="1:28" x14ac:dyDescent="0.2">
      <c r="M2" s="57" t="s">
        <v>82</v>
      </c>
      <c r="N2" s="16" t="s">
        <v>83</v>
      </c>
      <c r="O2" s="16">
        <f ca="1">+F18*J18-H18*I18</f>
        <v>25960.702581429388</v>
      </c>
      <c r="P2" s="16" t="s">
        <v>172</v>
      </c>
      <c r="U2" s="16">
        <v>-1.2</v>
      </c>
      <c r="V2" s="16">
        <f t="shared" ref="V2:V33" ca="1" si="0">+E$4+E$5*U2+E$6*U2^2</f>
        <v>0.86095493016890812</v>
      </c>
      <c r="W2" s="16">
        <f>+X2*Z2</f>
        <v>-1.8041002402914082E-3</v>
      </c>
      <c r="X2" s="16">
        <v>-1.8041002402914082E-3</v>
      </c>
      <c r="Y2" s="16">
        <v>2.2678107246902543E-3</v>
      </c>
      <c r="Z2" s="16">
        <v>1</v>
      </c>
      <c r="AA2" s="16">
        <v>2</v>
      </c>
      <c r="AB2" s="16" t="s">
        <v>84</v>
      </c>
    </row>
    <row r="3" spans="1:28" ht="13.5" thickBot="1" x14ac:dyDescent="0.25">
      <c r="A3" s="16" t="s">
        <v>85</v>
      </c>
      <c r="B3" s="16" t="s">
        <v>86</v>
      </c>
      <c r="E3" s="53" t="s">
        <v>87</v>
      </c>
      <c r="F3" s="53" t="s">
        <v>88</v>
      </c>
      <c r="G3" s="53" t="s">
        <v>89</v>
      </c>
      <c r="H3" s="53" t="s">
        <v>90</v>
      </c>
      <c r="M3" s="57" t="s">
        <v>91</v>
      </c>
      <c r="N3" s="16" t="s">
        <v>92</v>
      </c>
      <c r="O3" s="16">
        <f ca="1">+F18*I18-H18*H18</f>
        <v>2886.6551726390608</v>
      </c>
      <c r="P3" s="16" t="s">
        <v>173</v>
      </c>
      <c r="U3" s="16">
        <v>-1</v>
      </c>
      <c r="V3" s="16">
        <f t="shared" ca="1" si="0"/>
        <v>0.77485434317413671</v>
      </c>
      <c r="W3" s="16">
        <f>+X3*Z3</f>
        <v>-4.2824400476621612E-6</v>
      </c>
      <c r="X3" s="16">
        <v>-4.2824400476621609E-2</v>
      </c>
      <c r="Y3" s="16">
        <v>6.3803127333879528E-3</v>
      </c>
      <c r="Z3" s="16">
        <v>1E-4</v>
      </c>
      <c r="AA3" s="16">
        <v>3</v>
      </c>
      <c r="AB3" s="16" t="s">
        <v>93</v>
      </c>
    </row>
    <row r="4" spans="1:28" x14ac:dyDescent="0.2">
      <c r="A4" s="16" t="s">
        <v>94</v>
      </c>
      <c r="B4" s="16" t="s">
        <v>95</v>
      </c>
      <c r="D4" s="58" t="s">
        <v>96</v>
      </c>
      <c r="E4" s="59">
        <f ca="1">(G18*O1-K18*O2+L18*O3)/O7</f>
        <v>0.41061815290459147</v>
      </c>
      <c r="F4" s="60">
        <f ca="1">+E7/O7*O18</f>
        <v>5.688121436047517E-2</v>
      </c>
      <c r="G4" s="61">
        <f>+B18</f>
        <v>1</v>
      </c>
      <c r="H4" s="62">
        <f ca="1">ABS(F4/E4)</f>
        <v>0.13852581518404453</v>
      </c>
      <c r="M4" s="57" t="s">
        <v>97</v>
      </c>
      <c r="N4" s="16" t="s">
        <v>98</v>
      </c>
      <c r="O4" s="16">
        <f ca="1">+C18*J18-H18*H18</f>
        <v>11622.189691406093</v>
      </c>
      <c r="P4" s="16" t="s">
        <v>174</v>
      </c>
      <c r="U4" s="16">
        <v>-0.8</v>
      </c>
      <c r="V4" s="16">
        <f t="shared" ca="1" si="0"/>
        <v>0.69317153915965268</v>
      </c>
      <c r="W4" s="16">
        <f>+X4*Z4</f>
        <v>6.3807869914405039E-10</v>
      </c>
      <c r="X4" s="16">
        <v>6.3807869914405041E-2</v>
      </c>
      <c r="Y4" s="16">
        <v>3.881652312027349E-3</v>
      </c>
      <c r="Z4" s="16">
        <v>1E-8</v>
      </c>
      <c r="AA4" s="16">
        <v>4</v>
      </c>
      <c r="AB4" s="16" t="s">
        <v>99</v>
      </c>
    </row>
    <row r="5" spans="1:28" x14ac:dyDescent="0.2">
      <c r="A5" s="16" t="s">
        <v>100</v>
      </c>
      <c r="B5" s="63">
        <v>40323</v>
      </c>
      <c r="D5" s="64" t="s">
        <v>101</v>
      </c>
      <c r="E5" s="65">
        <f ca="1">+(-G18*O2+K18*O4-L18*O5)/O7</f>
        <v>-0.30901390301595211</v>
      </c>
      <c r="F5" s="66">
        <f ca="1">P18*E7/O7</f>
        <v>2.5434140787381404E-2</v>
      </c>
      <c r="G5" s="67">
        <f>+B18/A18</f>
        <v>1E-4</v>
      </c>
      <c r="H5" s="62">
        <f ca="1">ABS(F5/E5)</f>
        <v>8.2307431928292318E-2</v>
      </c>
      <c r="M5" s="57" t="s">
        <v>102</v>
      </c>
      <c r="N5" s="16" t="s">
        <v>103</v>
      </c>
      <c r="O5" s="16">
        <f ca="1">+C18*I18-F18*H18</f>
        <v>1295.4477903208463</v>
      </c>
      <c r="P5" s="16" t="s">
        <v>175</v>
      </c>
      <c r="U5" s="16">
        <v>-0.6</v>
      </c>
      <c r="V5" s="16">
        <f t="shared" ca="1" si="0"/>
        <v>0.61590651812545616</v>
      </c>
      <c r="AA5" s="16">
        <v>5</v>
      </c>
      <c r="AB5" s="16" t="s">
        <v>104</v>
      </c>
    </row>
    <row r="6" spans="1:28" ht="13.5" thickBot="1" x14ac:dyDescent="0.25">
      <c r="D6" s="68" t="s">
        <v>105</v>
      </c>
      <c r="E6" s="69">
        <f ca="1">+(G18*O3-K18*O5+L18*O6)/O7</f>
        <v>5.5222287253593107E-2</v>
      </c>
      <c r="F6" s="70">
        <f ca="1">Q18*E7/O7</f>
        <v>2.8384762052533806E-3</v>
      </c>
      <c r="G6" s="71">
        <f>+B18/A18^2</f>
        <v>1E-8</v>
      </c>
      <c r="H6" s="62">
        <f ca="1">ABS(F6/E6)</f>
        <v>5.1400917028634877E-2</v>
      </c>
      <c r="M6" s="72" t="s">
        <v>106</v>
      </c>
      <c r="N6" s="73" t="s">
        <v>107</v>
      </c>
      <c r="O6" s="73">
        <f ca="1">+C18*H18-F18*F18</f>
        <v>144.75192016504297</v>
      </c>
      <c r="P6" s="16" t="s">
        <v>176</v>
      </c>
      <c r="U6" s="16">
        <v>-0.4</v>
      </c>
      <c r="V6" s="16">
        <f t="shared" ca="1" si="0"/>
        <v>0.54305928007154725</v>
      </c>
      <c r="AA6" s="16">
        <v>6</v>
      </c>
      <c r="AB6" s="16" t="s">
        <v>108</v>
      </c>
    </row>
    <row r="7" spans="1:28" x14ac:dyDescent="0.2">
      <c r="D7" s="18" t="s">
        <v>109</v>
      </c>
      <c r="E7" s="74">
        <f ca="1">SQRT(N18/(B15-3))</f>
        <v>2.3175340291704005E-3</v>
      </c>
      <c r="G7" s="75">
        <f>+B21</f>
        <v>3.7671400001272559E-2</v>
      </c>
      <c r="M7" s="57" t="s">
        <v>110</v>
      </c>
      <c r="N7" s="16" t="s">
        <v>111</v>
      </c>
      <c r="O7" s="16">
        <f ca="1">+C18*O1-F18*O2+H18*O3</f>
        <v>96.49527693958953</v>
      </c>
      <c r="U7" s="16">
        <v>-0.2</v>
      </c>
      <c r="V7" s="16">
        <f t="shared" ca="1" si="0"/>
        <v>0.47462982499792566</v>
      </c>
      <c r="AA7" s="16">
        <v>7</v>
      </c>
      <c r="AB7" s="16" t="s">
        <v>112</v>
      </c>
    </row>
    <row r="8" spans="1:28" x14ac:dyDescent="0.2">
      <c r="A8" s="36">
        <v>21</v>
      </c>
      <c r="B8" s="16" t="s">
        <v>116</v>
      </c>
      <c r="C8" s="111">
        <v>44</v>
      </c>
      <c r="D8" s="18" t="s">
        <v>164</v>
      </c>
      <c r="F8" s="112">
        <f ca="1">CORREL(INDIRECT(E12):INDIRECT(E13),INDIRECT(M12):INDIRECT(M13))</f>
        <v>0.99908694789096564</v>
      </c>
      <c r="G8" s="74"/>
      <c r="K8" s="75"/>
      <c r="U8" s="16">
        <v>0</v>
      </c>
      <c r="V8" s="16">
        <f t="shared" ca="1" si="0"/>
        <v>0.41061815290459147</v>
      </c>
      <c r="AA8" s="16">
        <v>8</v>
      </c>
      <c r="AB8" s="16" t="s">
        <v>113</v>
      </c>
    </row>
    <row r="9" spans="1:28" x14ac:dyDescent="0.2">
      <c r="A9" s="36">
        <f>20+COUNT(A21:A1448)</f>
        <v>86</v>
      </c>
      <c r="B9" s="16" t="s">
        <v>118</v>
      </c>
      <c r="C9" s="111">
        <f>A9</f>
        <v>86</v>
      </c>
      <c r="E9" s="76">
        <f ca="1">E6*G6</f>
        <v>5.5222287253593108E-10</v>
      </c>
      <c r="F9" s="77">
        <f ca="1">H6</f>
        <v>5.1400917028634877E-2</v>
      </c>
      <c r="G9" s="78">
        <f ca="1">F8</f>
        <v>0.99908694789096564</v>
      </c>
      <c r="K9" s="75"/>
      <c r="U9" s="16">
        <v>0.2</v>
      </c>
      <c r="V9" s="16">
        <f t="shared" ca="1" si="0"/>
        <v>0.35102426379154478</v>
      </c>
      <c r="AA9" s="16">
        <v>9</v>
      </c>
      <c r="AB9" s="16" t="s">
        <v>37</v>
      </c>
    </row>
    <row r="10" spans="1:28" x14ac:dyDescent="0.2">
      <c r="A10" s="16" t="s">
        <v>8</v>
      </c>
      <c r="B10" s="24">
        <v>0.36045500608740871</v>
      </c>
      <c r="D10" s="16" t="s">
        <v>165</v>
      </c>
      <c r="E10" s="16">
        <f ca="1">2*E9*365.2422/B10</f>
        <v>1.1191138613646159E-6</v>
      </c>
      <c r="F10" s="16" t="s">
        <v>166</v>
      </c>
      <c r="U10" s="16">
        <v>0.4</v>
      </c>
      <c r="V10" s="16">
        <f t="shared" ca="1" si="0"/>
        <v>0.29584815765878553</v>
      </c>
      <c r="AA10" s="16">
        <v>10</v>
      </c>
      <c r="AB10" s="16" t="s">
        <v>114</v>
      </c>
    </row>
    <row r="11" spans="1:28" x14ac:dyDescent="0.2">
      <c r="U11" s="16">
        <v>0.6</v>
      </c>
      <c r="V11" s="16">
        <f t="shared" ca="1" si="0"/>
        <v>0.24508983450631375</v>
      </c>
      <c r="AA11" s="16">
        <v>11</v>
      </c>
      <c r="AB11" s="16" t="s">
        <v>115</v>
      </c>
    </row>
    <row r="12" spans="1:28" x14ac:dyDescent="0.2">
      <c r="C12" s="5" t="str">
        <f t="shared" ref="C12:F13" si="1">C$15&amp;$C8</f>
        <v>C44</v>
      </c>
      <c r="D12" s="5" t="str">
        <f t="shared" si="1"/>
        <v>D44</v>
      </c>
      <c r="E12" s="5" t="str">
        <f t="shared" si="1"/>
        <v>E44</v>
      </c>
      <c r="F12" s="5" t="str">
        <f t="shared" si="1"/>
        <v>F44</v>
      </c>
      <c r="G12" s="5" t="str">
        <f t="shared" ref="G12:Q12" si="2">G15&amp;$C8</f>
        <v>G44</v>
      </c>
      <c r="H12" s="5" t="str">
        <f t="shared" si="2"/>
        <v>H44</v>
      </c>
      <c r="I12" s="5" t="str">
        <f t="shared" si="2"/>
        <v>I44</v>
      </c>
      <c r="J12" s="5" t="str">
        <f t="shared" si="2"/>
        <v>J44</v>
      </c>
      <c r="K12" s="5" t="str">
        <f t="shared" si="2"/>
        <v>K44</v>
      </c>
      <c r="L12" s="5" t="str">
        <f t="shared" si="2"/>
        <v>L44</v>
      </c>
      <c r="M12" s="5" t="str">
        <f t="shared" si="2"/>
        <v>M44</v>
      </c>
      <c r="N12" s="5" t="str">
        <f t="shared" si="2"/>
        <v>N44</v>
      </c>
      <c r="O12" s="5" t="str">
        <f t="shared" si="2"/>
        <v>O44</v>
      </c>
      <c r="P12" s="5" t="str">
        <f t="shared" si="2"/>
        <v>P44</v>
      </c>
      <c r="Q12" s="5" t="str">
        <f t="shared" si="2"/>
        <v>Q44</v>
      </c>
      <c r="U12" s="16">
        <v>0.8</v>
      </c>
      <c r="V12" s="16">
        <f t="shared" ca="1" si="0"/>
        <v>0.19874929433412938</v>
      </c>
      <c r="AA12" s="16">
        <v>12</v>
      </c>
      <c r="AB12" s="16" t="s">
        <v>117</v>
      </c>
    </row>
    <row r="13" spans="1:28" x14ac:dyDescent="0.2">
      <c r="C13" s="5" t="str">
        <f t="shared" si="1"/>
        <v>C86</v>
      </c>
      <c r="D13" s="5" t="str">
        <f t="shared" si="1"/>
        <v>D86</v>
      </c>
      <c r="E13" s="5" t="str">
        <f t="shared" si="1"/>
        <v>E86</v>
      </c>
      <c r="F13" s="5" t="str">
        <f t="shared" si="1"/>
        <v>F86</v>
      </c>
      <c r="G13" s="5" t="str">
        <f t="shared" ref="G13:Q13" si="3">G$15&amp;$C9</f>
        <v>G86</v>
      </c>
      <c r="H13" s="5" t="str">
        <f t="shared" si="3"/>
        <v>H86</v>
      </c>
      <c r="I13" s="5" t="str">
        <f t="shared" si="3"/>
        <v>I86</v>
      </c>
      <c r="J13" s="5" t="str">
        <f t="shared" si="3"/>
        <v>J86</v>
      </c>
      <c r="K13" s="5" t="str">
        <f t="shared" si="3"/>
        <v>K86</v>
      </c>
      <c r="L13" s="5" t="str">
        <f t="shared" si="3"/>
        <v>L86</v>
      </c>
      <c r="M13" s="5" t="str">
        <f t="shared" si="3"/>
        <v>M86</v>
      </c>
      <c r="N13" s="5" t="str">
        <f t="shared" si="3"/>
        <v>N86</v>
      </c>
      <c r="O13" s="5" t="str">
        <f t="shared" si="3"/>
        <v>O86</v>
      </c>
      <c r="P13" s="5" t="str">
        <f t="shared" si="3"/>
        <v>P86</v>
      </c>
      <c r="Q13" s="5" t="str">
        <f t="shared" si="3"/>
        <v>Q86</v>
      </c>
      <c r="U13" s="16">
        <v>1</v>
      </c>
      <c r="V13" s="16">
        <f t="shared" ca="1" si="0"/>
        <v>0.15682653714223246</v>
      </c>
      <c r="AA13" s="16">
        <v>13</v>
      </c>
      <c r="AB13" s="16" t="s">
        <v>119</v>
      </c>
    </row>
    <row r="14" spans="1:28" x14ac:dyDescent="0.2">
      <c r="U14" s="16">
        <v>1.2</v>
      </c>
      <c r="V14" s="16">
        <f t="shared" ca="1" si="0"/>
        <v>0.11932156293062304</v>
      </c>
      <c r="AA14" s="16">
        <v>14</v>
      </c>
      <c r="AB14" s="16" t="s">
        <v>120</v>
      </c>
    </row>
    <row r="15" spans="1:28" x14ac:dyDescent="0.2">
      <c r="A15" s="18" t="s">
        <v>124</v>
      </c>
      <c r="B15" s="18">
        <f>C9-C8+1</f>
        <v>43</v>
      </c>
      <c r="C15" s="5" t="str">
        <f t="shared" ref="C15:Q15" si="4">VLOOKUP(C16,$AA1:$AB25,2,FALSE)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16">
        <v>1.4</v>
      </c>
      <c r="V15" s="16">
        <f t="shared" ca="1" si="0"/>
        <v>8.623437169930101E-2</v>
      </c>
      <c r="AA15" s="16">
        <v>15</v>
      </c>
      <c r="AB15" s="16" t="s">
        <v>121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6">
        <v>1.6</v>
      </c>
      <c r="V16" s="16">
        <f t="shared" ca="1" si="0"/>
        <v>5.7564963448266476E-2</v>
      </c>
      <c r="AA16" s="16">
        <v>16</v>
      </c>
      <c r="AB16" s="16" t="s">
        <v>122</v>
      </c>
    </row>
    <row r="17" spans="1:28" x14ac:dyDescent="0.2">
      <c r="A17" s="18" t="s">
        <v>123</v>
      </c>
      <c r="U17" s="16">
        <v>1.8</v>
      </c>
      <c r="V17" s="16">
        <f t="shared" ca="1" si="0"/>
        <v>3.3313338177519386E-2</v>
      </c>
      <c r="AA17" s="16">
        <v>17</v>
      </c>
      <c r="AB17" s="16" t="s">
        <v>125</v>
      </c>
    </row>
    <row r="18" spans="1:28" x14ac:dyDescent="0.2">
      <c r="A18" s="79">
        <v>10000</v>
      </c>
      <c r="B18" s="79">
        <v>1</v>
      </c>
      <c r="C18" s="16">
        <f ca="1">SUM(INDIRECT(C12):INDIRECT(C13))</f>
        <v>43</v>
      </c>
      <c r="D18" s="113">
        <f ca="1">SUM(INDIRECT(D12):INDIRECT(D13))</f>
        <v>190.16974999999994</v>
      </c>
      <c r="E18" s="113">
        <f ca="1">SUM(INDIRECT(E12):INDIRECT(E13))</f>
        <v>5.5212933411385166</v>
      </c>
      <c r="F18" s="18">
        <f ca="1">SUM(INDIRECT(F12):INDIRECT(F13))</f>
        <v>190.16974999999994</v>
      </c>
      <c r="G18" s="18">
        <f ca="1">SUM(INDIRECT(G12):INDIRECT(G13))</f>
        <v>5.5212933411385166</v>
      </c>
      <c r="H18" s="18">
        <f ca="1">SUM(INDIRECT(H12):INDIRECT(H13))</f>
        <v>844.40199384250047</v>
      </c>
      <c r="I18" s="18">
        <f ca="1">SUM(INDIRECT(I12):INDIRECT(I13))</f>
        <v>3764.5386943918761</v>
      </c>
      <c r="J18" s="18">
        <f ca="1">SUM(INDIRECT(J12):INDIRECT(J13))</f>
        <v>16852.021323176657</v>
      </c>
      <c r="K18" s="18">
        <f ca="1">SUM(INDIRECT(K12):INDIRECT(K13))</f>
        <v>25.041632756788101</v>
      </c>
      <c r="L18" s="18">
        <f ca="1">SUM(INDIRECT(L12):INDIRECT(L13))</f>
        <v>114.03915408536604</v>
      </c>
      <c r="N18" s="16">
        <f ca="1">SUM(INDIRECT(N12):INDIRECT(N13))</f>
        <v>2.1483855905451158E-4</v>
      </c>
      <c r="O18" s="16">
        <f ca="1">SQRT(SUM(INDIRECT(O12):INDIRECT(O13)))</f>
        <v>2368.365885155526</v>
      </c>
      <c r="P18" s="16">
        <f ca="1">SQRT(SUM(INDIRECT(P12):INDIRECT(P13)))</f>
        <v>1059.0025553486378</v>
      </c>
      <c r="Q18" s="16">
        <f ca="1">SQRT(SUM(INDIRECT(Q12):INDIRECT(Q13)))</f>
        <v>118.1857716283057</v>
      </c>
      <c r="U18" s="16">
        <v>2</v>
      </c>
      <c r="V18" s="16">
        <f t="shared" ca="1" si="0"/>
        <v>1.3479495887059684E-2</v>
      </c>
      <c r="AA18" s="16">
        <v>18</v>
      </c>
      <c r="AB18" s="16" t="s">
        <v>126</v>
      </c>
    </row>
    <row r="19" spans="1:28" x14ac:dyDescent="0.2">
      <c r="A19" s="80" t="s">
        <v>127</v>
      </c>
      <c r="F19" s="81" t="s">
        <v>128</v>
      </c>
      <c r="G19" s="81" t="s">
        <v>129</v>
      </c>
      <c r="H19" s="81" t="s">
        <v>130</v>
      </c>
      <c r="I19" s="81" t="s">
        <v>131</v>
      </c>
      <c r="J19" s="81" t="s">
        <v>132</v>
      </c>
      <c r="K19" s="81" t="s">
        <v>133</v>
      </c>
      <c r="L19" s="81" t="s">
        <v>134</v>
      </c>
      <c r="M19" s="82"/>
      <c r="N19" s="82"/>
      <c r="O19" s="82"/>
      <c r="P19" s="82"/>
      <c r="Q19" s="82"/>
      <c r="U19" s="16">
        <v>2.2000000000000002</v>
      </c>
      <c r="V19" s="16">
        <f t="shared" ca="1" si="0"/>
        <v>-1.9365634231124917E-3</v>
      </c>
      <c r="AA19" s="16">
        <v>19</v>
      </c>
      <c r="AB19" s="16" t="s">
        <v>135</v>
      </c>
    </row>
    <row r="20" spans="1:28" ht="15" thickBot="1" x14ac:dyDescent="0.25">
      <c r="A20" s="8" t="s">
        <v>136</v>
      </c>
      <c r="B20" s="8" t="s">
        <v>137</v>
      </c>
      <c r="C20" s="8" t="s">
        <v>167</v>
      </c>
      <c r="D20" s="8" t="s">
        <v>136</v>
      </c>
      <c r="E20" s="8" t="s">
        <v>137</v>
      </c>
      <c r="F20" s="8" t="s">
        <v>168</v>
      </c>
      <c r="G20" s="8" t="s">
        <v>169</v>
      </c>
      <c r="H20" s="8" t="s">
        <v>177</v>
      </c>
      <c r="I20" s="8" t="s">
        <v>178</v>
      </c>
      <c r="J20" s="8" t="s">
        <v>179</v>
      </c>
      <c r="K20" s="8" t="s">
        <v>170</v>
      </c>
      <c r="L20" s="8" t="s">
        <v>180</v>
      </c>
      <c r="M20" s="83" t="s">
        <v>138</v>
      </c>
      <c r="N20" s="8" t="s">
        <v>148</v>
      </c>
      <c r="O20" s="8" t="s">
        <v>139</v>
      </c>
      <c r="P20" s="8" t="s">
        <v>140</v>
      </c>
      <c r="Q20" s="8" t="s">
        <v>141</v>
      </c>
      <c r="R20" s="53" t="s">
        <v>142</v>
      </c>
      <c r="U20" s="16">
        <v>2.4</v>
      </c>
      <c r="V20" s="16">
        <f t="shared" ca="1" si="0"/>
        <v>-1.2934839752997251E-2</v>
      </c>
      <c r="AA20" s="16">
        <v>20</v>
      </c>
      <c r="AB20" s="16" t="s">
        <v>143</v>
      </c>
    </row>
    <row r="21" spans="1:28" x14ac:dyDescent="0.2">
      <c r="A21" s="84">
        <v>-10409.5</v>
      </c>
      <c r="B21" s="84">
        <v>3.7671400001272559E-2</v>
      </c>
      <c r="C21" s="84">
        <v>0.05</v>
      </c>
      <c r="D21" s="85">
        <f t="shared" ref="D21:D84" si="5">A21/A$18</f>
        <v>-1.04095</v>
      </c>
      <c r="E21" s="85">
        <f t="shared" ref="E21:E84" si="6">B21/B$18</f>
        <v>3.7671400001272559E-2</v>
      </c>
      <c r="F21" s="36">
        <f t="shared" ref="F21:F84" si="7">$C21*D21</f>
        <v>-5.2047500000000003E-2</v>
      </c>
      <c r="G21" s="36">
        <f t="shared" ref="G21:G84" si="8">$C21*E21</f>
        <v>1.8835700000636281E-3</v>
      </c>
      <c r="H21" s="36">
        <f t="shared" ref="H21:H84" si="9">C21*D21*D21</f>
        <v>5.4178845125000007E-2</v>
      </c>
      <c r="I21" s="36">
        <f t="shared" ref="I21:I84" si="10">C21*D21*D21*D21</f>
        <v>-5.6397468832868759E-2</v>
      </c>
      <c r="J21" s="36">
        <f t="shared" ref="J21:J84" si="11">C21*D21*D21*D21*D21</f>
        <v>5.8706945181574738E-2</v>
      </c>
      <c r="K21" s="36">
        <f t="shared" ref="K21:K84" si="12">C21*E21*D21</f>
        <v>-1.9607021915662337E-3</v>
      </c>
      <c r="L21" s="36">
        <f t="shared" ref="L21:L84" si="13">C21*E21*D21*D21</f>
        <v>2.040992946310871E-3</v>
      </c>
      <c r="M21" s="36">
        <f t="shared" ref="M21:M84" ca="1" si="14">+E$4+E$5*D21+E$6*D21^2</f>
        <v>0.79212377022026048</v>
      </c>
      <c r="N21" s="36">
        <f t="shared" ref="N21:N84" ca="1" si="15">C21*(M21-E21)^2</f>
        <v>2.8459918946452441E-2</v>
      </c>
      <c r="O21" s="26">
        <f t="shared" ref="O21:O84" ca="1" si="16">(C21*O$1-O$2*F21+O$3*H21)^2</f>
        <v>19483630.037915032</v>
      </c>
      <c r="P21" s="36">
        <f t="shared" ref="P21:P84" ca="1" si="17">(-C21*O$2+O$4*F21-O$5*H21)^2</f>
        <v>3893229.8117830446</v>
      </c>
      <c r="Q21" s="36">
        <f t="shared" ref="Q21:Q84" ca="1" si="18">+(C21*O$3-F21*O$5+H21*O$6)^2</f>
        <v>48224.190464166575</v>
      </c>
      <c r="R21" s="16">
        <f t="shared" ref="R21:R84" ca="1" si="19">+E21-M21</f>
        <v>-0.75445237021898792</v>
      </c>
      <c r="U21" s="16">
        <v>2.6</v>
      </c>
      <c r="V21" s="16">
        <f t="shared" ca="1" si="0"/>
        <v>-1.9515333102594623E-2</v>
      </c>
      <c r="AA21" s="16">
        <v>22</v>
      </c>
      <c r="AB21" s="16" t="s">
        <v>144</v>
      </c>
    </row>
    <row r="22" spans="1:28" x14ac:dyDescent="0.2">
      <c r="A22" s="84">
        <v>-8204</v>
      </c>
      <c r="B22" s="84">
        <v>2.7604800001427066E-2</v>
      </c>
      <c r="C22" s="84">
        <v>0.05</v>
      </c>
      <c r="D22" s="85">
        <f t="shared" si="5"/>
        <v>-0.82040000000000002</v>
      </c>
      <c r="E22" s="85">
        <f t="shared" si="6"/>
        <v>2.7604800001427066E-2</v>
      </c>
      <c r="F22" s="36">
        <f t="shared" si="7"/>
        <v>-4.1020000000000001E-2</v>
      </c>
      <c r="G22" s="36">
        <f t="shared" si="8"/>
        <v>1.3802400000713533E-3</v>
      </c>
      <c r="H22" s="36">
        <f t="shared" si="9"/>
        <v>3.3652807999999999E-2</v>
      </c>
      <c r="I22" s="36">
        <f t="shared" si="10"/>
        <v>-2.7608763683200001E-2</v>
      </c>
      <c r="J22" s="36">
        <f t="shared" si="11"/>
        <v>2.2650229725697281E-2</v>
      </c>
      <c r="K22" s="36">
        <f t="shared" si="12"/>
        <v>-1.1323488960585384E-3</v>
      </c>
      <c r="L22" s="36">
        <f t="shared" si="13"/>
        <v>9.2897903432642486E-4</v>
      </c>
      <c r="M22" s="36">
        <f t="shared" ca="1" si="14"/>
        <v>0.70130085954419896</v>
      </c>
      <c r="N22" s="36">
        <f t="shared" ca="1" si="15"/>
        <v>2.2693319032172907E-2</v>
      </c>
      <c r="O22" s="26">
        <f t="shared" ca="1" si="16"/>
        <v>16552637.502908714</v>
      </c>
      <c r="P22" s="36">
        <f t="shared" ca="1" si="17"/>
        <v>3306479.6615080833</v>
      </c>
      <c r="Q22" s="36">
        <f t="shared" ca="1" si="18"/>
        <v>40942.825448727475</v>
      </c>
      <c r="R22" s="16">
        <f t="shared" ca="1" si="19"/>
        <v>-0.6736960595427719</v>
      </c>
      <c r="U22" s="16">
        <v>2.8</v>
      </c>
      <c r="V22" s="16">
        <f t="shared" ca="1" si="0"/>
        <v>-2.1678043471904496E-2</v>
      </c>
      <c r="AA22" s="16">
        <v>23</v>
      </c>
      <c r="AB22" s="16" t="s">
        <v>145</v>
      </c>
    </row>
    <row r="23" spans="1:28" x14ac:dyDescent="0.2">
      <c r="A23" s="84">
        <v>-5990</v>
      </c>
      <c r="B23" s="84">
        <v>2.1787999998196028E-2</v>
      </c>
      <c r="C23" s="84">
        <v>0.05</v>
      </c>
      <c r="D23" s="85">
        <f t="shared" si="5"/>
        <v>-0.59899999999999998</v>
      </c>
      <c r="E23" s="85">
        <f t="shared" si="6"/>
        <v>2.1787999998196028E-2</v>
      </c>
      <c r="F23" s="36">
        <f t="shared" si="7"/>
        <v>-2.9950000000000001E-2</v>
      </c>
      <c r="G23" s="36">
        <f t="shared" si="8"/>
        <v>1.0893999999098015E-3</v>
      </c>
      <c r="H23" s="36">
        <f t="shared" si="9"/>
        <v>1.7940049999999999E-2</v>
      </c>
      <c r="I23" s="36">
        <f t="shared" si="10"/>
        <v>-1.0746089949999999E-2</v>
      </c>
      <c r="J23" s="36">
        <f t="shared" si="11"/>
        <v>6.4369078800499994E-3</v>
      </c>
      <c r="K23" s="36">
        <f t="shared" si="12"/>
        <v>-6.5255059994597105E-4</v>
      </c>
      <c r="L23" s="36">
        <f t="shared" si="13"/>
        <v>3.9087780936763664E-4</v>
      </c>
      <c r="M23" s="36">
        <f t="shared" ca="1" si="14"/>
        <v>0.61553129270002316</v>
      </c>
      <c r="N23" s="36">
        <f t="shared" ca="1" si="15"/>
        <v>1.762655488142038E-2</v>
      </c>
      <c r="O23" s="26">
        <f t="shared" ca="1" si="16"/>
        <v>13955835.38527574</v>
      </c>
      <c r="P23" s="36">
        <f t="shared" ca="1" si="17"/>
        <v>2786763.1717170067</v>
      </c>
      <c r="Q23" s="36">
        <f t="shared" ca="1" si="18"/>
        <v>34494.992742705741</v>
      </c>
      <c r="R23" s="16">
        <f t="shared" ca="1" si="19"/>
        <v>-0.59374329270182713</v>
      </c>
      <c r="U23" s="16">
        <v>3</v>
      </c>
      <c r="V23" s="16">
        <f t="shared" ca="1" si="0"/>
        <v>-1.9422970860926869E-2</v>
      </c>
      <c r="AA23" s="16">
        <v>24</v>
      </c>
      <c r="AB23" s="16" t="s">
        <v>136</v>
      </c>
    </row>
    <row r="24" spans="1:28" x14ac:dyDescent="0.2">
      <c r="A24" s="84">
        <v>-2003</v>
      </c>
      <c r="B24" s="84">
        <v>-2.3276400002941955E-2</v>
      </c>
      <c r="C24" s="114">
        <v>0.05</v>
      </c>
      <c r="D24" s="85">
        <f t="shared" si="5"/>
        <v>-0.20030000000000001</v>
      </c>
      <c r="E24" s="85">
        <f t="shared" si="6"/>
        <v>-2.3276400002941955E-2</v>
      </c>
      <c r="F24" s="36">
        <f t="shared" si="7"/>
        <v>-1.0015000000000001E-2</v>
      </c>
      <c r="G24" s="36">
        <f t="shared" si="8"/>
        <v>-1.1638200001470977E-3</v>
      </c>
      <c r="H24" s="36">
        <f t="shared" si="9"/>
        <v>2.0060045000000002E-3</v>
      </c>
      <c r="I24" s="36">
        <f t="shared" si="10"/>
        <v>-4.0180270135000003E-4</v>
      </c>
      <c r="J24" s="36">
        <f t="shared" si="11"/>
        <v>8.0481081080405008E-5</v>
      </c>
      <c r="K24" s="36">
        <f t="shared" si="12"/>
        <v>2.3311314602946368E-4</v>
      </c>
      <c r="L24" s="36">
        <f t="shared" si="13"/>
        <v>-4.669256314970158E-5</v>
      </c>
      <c r="M24" s="36">
        <f t="shared" ca="1" si="14"/>
        <v>0.47472916081330674</v>
      </c>
      <c r="N24" s="36">
        <f t="shared" ca="1" si="15"/>
        <v>1.2400476930195319E-2</v>
      </c>
      <c r="O24" s="26">
        <f t="shared" ca="1" si="16"/>
        <v>10063032.255799625</v>
      </c>
      <c r="P24" s="36">
        <f t="shared" ca="1" si="17"/>
        <v>2007974.1142193633</v>
      </c>
      <c r="Q24" s="36">
        <f t="shared" ca="1" si="18"/>
        <v>24836.8274124093</v>
      </c>
      <c r="R24" s="16">
        <f t="shared" ca="1" si="19"/>
        <v>-0.49800556081624869</v>
      </c>
      <c r="U24" s="16">
        <v>3.2</v>
      </c>
      <c r="V24" s="16">
        <f t="shared" ca="1" si="0"/>
        <v>-1.2750115269661744E-2</v>
      </c>
      <c r="AA24" s="16">
        <v>25</v>
      </c>
      <c r="AB24" s="16" t="s">
        <v>137</v>
      </c>
    </row>
    <row r="25" spans="1:28" x14ac:dyDescent="0.2">
      <c r="A25" s="84">
        <v>0</v>
      </c>
      <c r="B25" s="84">
        <v>-1.6999999999825377E-2</v>
      </c>
      <c r="C25" s="84">
        <v>0.05</v>
      </c>
      <c r="D25" s="85">
        <f t="shared" si="5"/>
        <v>0</v>
      </c>
      <c r="E25" s="85">
        <f t="shared" si="6"/>
        <v>-1.6999999999825377E-2</v>
      </c>
      <c r="F25" s="36">
        <f t="shared" si="7"/>
        <v>0</v>
      </c>
      <c r="G25" s="36">
        <f t="shared" si="8"/>
        <v>-8.4999999999126887E-4</v>
      </c>
      <c r="H25" s="36">
        <f t="shared" si="9"/>
        <v>0</v>
      </c>
      <c r="I25" s="36">
        <f t="shared" si="10"/>
        <v>0</v>
      </c>
      <c r="J25" s="36">
        <f t="shared" si="11"/>
        <v>0</v>
      </c>
      <c r="K25" s="36">
        <f t="shared" si="12"/>
        <v>0</v>
      </c>
      <c r="L25" s="36">
        <f t="shared" si="13"/>
        <v>0</v>
      </c>
      <c r="M25" s="36">
        <f t="shared" ca="1" si="14"/>
        <v>0.41061815290459147</v>
      </c>
      <c r="N25" s="36">
        <f t="shared" ca="1" si="15"/>
        <v>9.142864234669262E-3</v>
      </c>
      <c r="O25" s="26">
        <f t="shared" ca="1" si="16"/>
        <v>8447400.4470265098</v>
      </c>
      <c r="P25" s="36">
        <f t="shared" ca="1" si="17"/>
        <v>1684895.1963035867</v>
      </c>
      <c r="Q25" s="36">
        <f t="shared" ca="1" si="18"/>
        <v>20831.94521430962</v>
      </c>
      <c r="R25" s="16">
        <f t="shared" ca="1" si="19"/>
        <v>-0.42761815290441685</v>
      </c>
      <c r="U25" s="16">
        <v>3.4</v>
      </c>
      <c r="V25" s="16">
        <f t="shared" ca="1" si="0"/>
        <v>-1.6594766981093967E-3</v>
      </c>
      <c r="AA25" s="16">
        <v>26</v>
      </c>
      <c r="AB25" s="16" t="s">
        <v>146</v>
      </c>
    </row>
    <row r="26" spans="1:28" x14ac:dyDescent="0.2">
      <c r="A26" s="84">
        <v>890.5</v>
      </c>
      <c r="B26" s="84">
        <v>-1.1888599998201244E-2</v>
      </c>
      <c r="C26" s="84">
        <v>0.05</v>
      </c>
      <c r="D26" s="85">
        <f t="shared" si="5"/>
        <v>8.9050000000000004E-2</v>
      </c>
      <c r="E26" s="85">
        <f t="shared" si="6"/>
        <v>-1.1888599998201244E-2</v>
      </c>
      <c r="F26" s="36">
        <f t="shared" si="7"/>
        <v>4.4525000000000007E-3</v>
      </c>
      <c r="G26" s="36">
        <f t="shared" si="8"/>
        <v>-5.9442999991006224E-4</v>
      </c>
      <c r="H26" s="36">
        <f t="shared" si="9"/>
        <v>3.9649512500000006E-4</v>
      </c>
      <c r="I26" s="36">
        <f t="shared" si="10"/>
        <v>3.5307890881250009E-5</v>
      </c>
      <c r="J26" s="36">
        <f t="shared" si="11"/>
        <v>3.1441676829753133E-6</v>
      </c>
      <c r="K26" s="36">
        <f t="shared" si="12"/>
        <v>-5.2933991491991044E-5</v>
      </c>
      <c r="L26" s="36">
        <f t="shared" si="13"/>
        <v>-4.7137719423618031E-6</v>
      </c>
      <c r="M26" s="36">
        <f t="shared" ca="1" si="14"/>
        <v>0.38353837219476894</v>
      </c>
      <c r="N26" s="36">
        <f t="shared" ca="1" si="15"/>
        <v>7.818124516885001E-3</v>
      </c>
      <c r="O26" s="26">
        <f t="shared" ca="1" si="16"/>
        <v>7795240.0787783163</v>
      </c>
      <c r="P26" s="36">
        <f t="shared" ca="1" si="17"/>
        <v>1554512.6543145268</v>
      </c>
      <c r="Q26" s="36">
        <f t="shared" ca="1" si="18"/>
        <v>19216.106230714089</v>
      </c>
      <c r="R26" s="16">
        <f t="shared" ca="1" si="19"/>
        <v>-0.39542697219297018</v>
      </c>
      <c r="U26" s="16">
        <v>3.6</v>
      </c>
      <c r="V26" s="16">
        <f t="shared" ca="1" si="0"/>
        <v>1.3848944853730671E-2</v>
      </c>
    </row>
    <row r="27" spans="1:28" x14ac:dyDescent="0.2">
      <c r="A27" s="84">
        <v>7174.5</v>
      </c>
      <c r="B27" s="84">
        <v>-2.4389399994106498E-2</v>
      </c>
      <c r="C27" s="84">
        <v>0.05</v>
      </c>
      <c r="D27" s="85">
        <f t="shared" si="5"/>
        <v>0.71745000000000003</v>
      </c>
      <c r="E27" s="85">
        <f t="shared" si="6"/>
        <v>-2.4389399994106498E-2</v>
      </c>
      <c r="F27" s="36">
        <f t="shared" si="7"/>
        <v>3.5872500000000002E-2</v>
      </c>
      <c r="G27" s="36">
        <f t="shared" si="8"/>
        <v>-1.219469999705325E-3</v>
      </c>
      <c r="H27" s="36">
        <f t="shared" si="9"/>
        <v>2.5736725125000002E-2</v>
      </c>
      <c r="I27" s="36">
        <f t="shared" si="10"/>
        <v>1.8464813440931253E-2</v>
      </c>
      <c r="J27" s="36">
        <f t="shared" si="11"/>
        <v>1.3247580403196128E-2</v>
      </c>
      <c r="K27" s="36">
        <f t="shared" si="12"/>
        <v>-8.7490875128858547E-4</v>
      </c>
      <c r="L27" s="36">
        <f t="shared" si="13"/>
        <v>-6.2770328361199572E-4</v>
      </c>
      <c r="M27" s="36">
        <f t="shared" ca="1" si="14"/>
        <v>0.21734094474218696</v>
      </c>
      <c r="N27" s="36">
        <f t="shared" ca="1" si="15"/>
        <v>2.9216779783163642E-3</v>
      </c>
      <c r="O27" s="26">
        <f t="shared" ca="1" si="16"/>
        <v>4200281.9754676996</v>
      </c>
      <c r="P27" s="36">
        <f t="shared" ca="1" si="17"/>
        <v>836234.7378909504</v>
      </c>
      <c r="Q27" s="36">
        <f t="shared" ca="1" si="18"/>
        <v>10319.96898755767</v>
      </c>
      <c r="R27" s="16">
        <f t="shared" ca="1" si="19"/>
        <v>-0.24173034473629346</v>
      </c>
      <c r="U27" s="16">
        <v>3.8</v>
      </c>
      <c r="V27" s="16">
        <f t="shared" ca="1" si="0"/>
        <v>3.3775149385857905E-2</v>
      </c>
    </row>
    <row r="28" spans="1:28" x14ac:dyDescent="0.2">
      <c r="A28" s="84">
        <v>8187.5</v>
      </c>
      <c r="B28" s="84">
        <v>-5.3325000000768341E-2</v>
      </c>
      <c r="C28" s="114">
        <v>0.05</v>
      </c>
      <c r="D28" s="85">
        <f t="shared" si="5"/>
        <v>0.81874999999999998</v>
      </c>
      <c r="E28" s="85">
        <f t="shared" si="6"/>
        <v>-5.3325000000768341E-2</v>
      </c>
      <c r="F28" s="36">
        <f t="shared" si="7"/>
        <v>4.0937500000000002E-2</v>
      </c>
      <c r="G28" s="36">
        <f t="shared" si="8"/>
        <v>-2.6662500000384174E-3</v>
      </c>
      <c r="H28" s="36">
        <f t="shared" si="9"/>
        <v>3.3517578125000003E-2</v>
      </c>
      <c r="I28" s="36">
        <f t="shared" si="10"/>
        <v>2.744251708984375E-2</v>
      </c>
      <c r="J28" s="36">
        <f t="shared" si="11"/>
        <v>2.246856086730957E-2</v>
      </c>
      <c r="K28" s="36">
        <f t="shared" si="12"/>
        <v>-2.1829921875314543E-3</v>
      </c>
      <c r="L28" s="36">
        <f t="shared" si="13"/>
        <v>-1.7873248535413781E-3</v>
      </c>
      <c r="M28" s="36">
        <f t="shared" ca="1" si="14"/>
        <v>0.19463136635555067</v>
      </c>
      <c r="N28" s="36">
        <f t="shared" ca="1" si="15"/>
        <v>3.0741179808314546E-3</v>
      </c>
      <c r="O28" s="26">
        <f t="shared" ca="1" si="16"/>
        <v>3765263.2603317504</v>
      </c>
      <c r="P28" s="36">
        <f t="shared" ca="1" si="17"/>
        <v>749388.03079927014</v>
      </c>
      <c r="Q28" s="36">
        <f t="shared" ca="1" si="18"/>
        <v>9245.2260476015563</v>
      </c>
      <c r="R28" s="16">
        <f t="shared" ca="1" si="19"/>
        <v>-0.24795636635631901</v>
      </c>
      <c r="U28" s="16">
        <v>4</v>
      </c>
      <c r="V28" s="16">
        <f t="shared" ca="1" si="0"/>
        <v>5.811913689827275E-2</v>
      </c>
    </row>
    <row r="29" spans="1:28" x14ac:dyDescent="0.2">
      <c r="A29" s="84">
        <v>8857.5</v>
      </c>
      <c r="B29" s="84">
        <v>-3.6528999997244682E-2</v>
      </c>
      <c r="C29" s="84">
        <v>0.05</v>
      </c>
      <c r="D29" s="85">
        <f t="shared" si="5"/>
        <v>0.88575000000000004</v>
      </c>
      <c r="E29" s="85">
        <f t="shared" si="6"/>
        <v>-3.6528999997244682E-2</v>
      </c>
      <c r="F29" s="36">
        <f t="shared" si="7"/>
        <v>4.4287500000000007E-2</v>
      </c>
      <c r="G29" s="36">
        <f t="shared" si="8"/>
        <v>-1.8264499998622342E-3</v>
      </c>
      <c r="H29" s="36">
        <f t="shared" si="9"/>
        <v>3.9227653125000012E-2</v>
      </c>
      <c r="I29" s="36">
        <f t="shared" si="10"/>
        <v>3.4745893755468764E-2</v>
      </c>
      <c r="J29" s="36">
        <f t="shared" si="11"/>
        <v>3.0776175393906459E-2</v>
      </c>
      <c r="K29" s="36">
        <f t="shared" si="12"/>
        <v>-1.6177780873779741E-3</v>
      </c>
      <c r="L29" s="36">
        <f t="shared" si="13"/>
        <v>-1.4329469408950405E-3</v>
      </c>
      <c r="M29" s="36">
        <f t="shared" ca="1" si="14"/>
        <v>0.18023390289127306</v>
      </c>
      <c r="N29" s="36">
        <f t="shared" ca="1" si="15"/>
        <v>2.3493078034328486E-3</v>
      </c>
      <c r="O29" s="26">
        <f t="shared" ca="1" si="16"/>
        <v>3496687.9148445181</v>
      </c>
      <c r="P29" s="36">
        <f t="shared" ca="1" si="17"/>
        <v>695780.83066108532</v>
      </c>
      <c r="Q29" s="36">
        <f t="shared" ca="1" si="18"/>
        <v>8581.964446524029</v>
      </c>
      <c r="R29" s="16">
        <f t="shared" ca="1" si="19"/>
        <v>-0.21676290288851774</v>
      </c>
      <c r="U29" s="16">
        <v>4.2</v>
      </c>
      <c r="V29" s="16">
        <f t="shared" ca="1" si="0"/>
        <v>8.6880907390974982E-2</v>
      </c>
    </row>
    <row r="30" spans="1:28" x14ac:dyDescent="0.2">
      <c r="A30" s="84">
        <v>9155.5</v>
      </c>
      <c r="B30" s="84">
        <v>-3.5406600007263478E-2</v>
      </c>
      <c r="C30" s="84">
        <v>0.05</v>
      </c>
      <c r="D30" s="85">
        <f t="shared" si="5"/>
        <v>0.91554999999999997</v>
      </c>
      <c r="E30" s="85">
        <f t="shared" si="6"/>
        <v>-3.5406600007263478E-2</v>
      </c>
      <c r="F30" s="36">
        <f t="shared" si="7"/>
        <v>4.5777499999999999E-2</v>
      </c>
      <c r="G30" s="36">
        <f t="shared" si="8"/>
        <v>-1.770330000363174E-3</v>
      </c>
      <c r="H30" s="36">
        <f t="shared" si="9"/>
        <v>4.1911590124999995E-2</v>
      </c>
      <c r="I30" s="36">
        <f t="shared" si="10"/>
        <v>3.8372156338943746E-2</v>
      </c>
      <c r="J30" s="36">
        <f t="shared" si="11"/>
        <v>3.5131627736119948E-2</v>
      </c>
      <c r="K30" s="36">
        <f t="shared" si="12"/>
        <v>-1.6208256318325039E-3</v>
      </c>
      <c r="L30" s="36">
        <f t="shared" si="13"/>
        <v>-1.4839469072242489E-3</v>
      </c>
      <c r="M30" s="36">
        <f t="shared" ca="1" si="14"/>
        <v>0.17398955138108863</v>
      </c>
      <c r="N30" s="36">
        <f t="shared" ca="1" si="15"/>
        <v>2.1923374108126837E-3</v>
      </c>
      <c r="O30" s="26">
        <f t="shared" ca="1" si="16"/>
        <v>3381955.741216002</v>
      </c>
      <c r="P30" s="36">
        <f t="shared" ca="1" si="17"/>
        <v>672883.25915394921</v>
      </c>
      <c r="Q30" s="36">
        <f t="shared" ca="1" si="18"/>
        <v>8298.6963056723343</v>
      </c>
      <c r="R30" s="16">
        <f t="shared" ca="1" si="19"/>
        <v>-0.2093961513883521</v>
      </c>
      <c r="U30" s="16">
        <v>4.4000000000000004</v>
      </c>
      <c r="V30" s="16">
        <f t="shared" ca="1" si="0"/>
        <v>0.12006046086396494</v>
      </c>
    </row>
    <row r="31" spans="1:28" x14ac:dyDescent="0.2">
      <c r="A31" s="84">
        <v>11147.5</v>
      </c>
      <c r="B31" s="84">
        <v>-2.5277000000642147E-2</v>
      </c>
      <c r="C31" s="84">
        <v>0.05</v>
      </c>
      <c r="D31" s="85">
        <f t="shared" si="5"/>
        <v>1.1147499999999999</v>
      </c>
      <c r="E31" s="85">
        <f t="shared" si="6"/>
        <v>-2.5277000000642147E-2</v>
      </c>
      <c r="F31" s="36">
        <f t="shared" si="7"/>
        <v>5.5737499999999995E-2</v>
      </c>
      <c r="G31" s="36">
        <f t="shared" si="8"/>
        <v>-1.2638500000321075E-3</v>
      </c>
      <c r="H31" s="36">
        <f t="shared" si="9"/>
        <v>6.2133378124999993E-2</v>
      </c>
      <c r="I31" s="36">
        <f t="shared" si="10"/>
        <v>6.9263183264843736E-2</v>
      </c>
      <c r="J31" s="36">
        <f t="shared" si="11"/>
        <v>7.7211133544484542E-2</v>
      </c>
      <c r="K31" s="36">
        <f t="shared" si="12"/>
        <v>-1.4088767875357917E-3</v>
      </c>
      <c r="L31" s="36">
        <f t="shared" si="13"/>
        <v>-1.5705453989055236E-3</v>
      </c>
      <c r="M31" s="36">
        <f t="shared" ca="1" si="14"/>
        <v>0.13476784961465627</v>
      </c>
      <c r="N31" s="36">
        <f t="shared" ca="1" si="15"/>
        <v>1.2807176944191743E-3</v>
      </c>
      <c r="O31" s="26">
        <f t="shared" ca="1" si="16"/>
        <v>2685711.9063306302</v>
      </c>
      <c r="P31" s="36">
        <f t="shared" ca="1" si="17"/>
        <v>533972.00125184539</v>
      </c>
      <c r="Q31" s="36">
        <f t="shared" ca="1" si="18"/>
        <v>6580.724241774843</v>
      </c>
      <c r="R31" s="16">
        <f t="shared" ca="1" si="19"/>
        <v>-0.16004484961529841</v>
      </c>
      <c r="U31" s="16">
        <v>4.5999999999999996</v>
      </c>
      <c r="V31" s="16">
        <f t="shared" ca="1" si="0"/>
        <v>0.15765779731724194</v>
      </c>
    </row>
    <row r="32" spans="1:28" x14ac:dyDescent="0.2">
      <c r="A32" s="84">
        <v>12103.5</v>
      </c>
      <c r="B32" s="84">
        <v>-3.1064199996762909E-2</v>
      </c>
      <c r="C32" s="114">
        <v>0.05</v>
      </c>
      <c r="D32" s="85">
        <f t="shared" si="5"/>
        <v>1.21035</v>
      </c>
      <c r="E32" s="85">
        <f t="shared" si="6"/>
        <v>-3.1064199996762909E-2</v>
      </c>
      <c r="F32" s="36">
        <f t="shared" si="7"/>
        <v>6.0517500000000002E-2</v>
      </c>
      <c r="G32" s="36">
        <f t="shared" si="8"/>
        <v>-1.5532099998381455E-3</v>
      </c>
      <c r="H32" s="36">
        <f t="shared" si="9"/>
        <v>7.324735612500001E-2</v>
      </c>
      <c r="I32" s="36">
        <f t="shared" si="10"/>
        <v>8.8654937485893759E-2</v>
      </c>
      <c r="J32" s="36">
        <f t="shared" si="11"/>
        <v>0.10730350358605151</v>
      </c>
      <c r="K32" s="36">
        <f t="shared" si="12"/>
        <v>-1.8799277233040995E-3</v>
      </c>
      <c r="L32" s="36">
        <f t="shared" si="13"/>
        <v>-2.275370519901117E-3</v>
      </c>
      <c r="M32" s="36">
        <f t="shared" ca="1" si="14"/>
        <v>0.11750090619925346</v>
      </c>
      <c r="N32" s="36">
        <f t="shared" ca="1" si="15"/>
        <v>1.1035795389516812E-3</v>
      </c>
      <c r="O32" s="26">
        <f t="shared" ca="1" si="16"/>
        <v>2392603.35879794</v>
      </c>
      <c r="P32" s="36">
        <f t="shared" ca="1" si="17"/>
        <v>475516.97688303253</v>
      </c>
      <c r="Q32" s="36">
        <f t="shared" ca="1" si="18"/>
        <v>5858.0949000411138</v>
      </c>
      <c r="R32" s="16">
        <f t="shared" ca="1" si="19"/>
        <v>-0.14856510619601637</v>
      </c>
      <c r="U32" s="16">
        <v>4.8</v>
      </c>
      <c r="V32" s="16">
        <f t="shared" ca="1" si="0"/>
        <v>0.19967291675080645</v>
      </c>
    </row>
    <row r="33" spans="1:22" x14ac:dyDescent="0.2">
      <c r="A33" s="84">
        <v>12109</v>
      </c>
      <c r="B33" s="84">
        <v>-3.1490800000028685E-2</v>
      </c>
      <c r="C33" s="84">
        <v>0.05</v>
      </c>
      <c r="D33" s="85">
        <f t="shared" si="5"/>
        <v>1.2109000000000001</v>
      </c>
      <c r="E33" s="85">
        <f t="shared" si="6"/>
        <v>-3.1490800000028685E-2</v>
      </c>
      <c r="F33" s="36">
        <f t="shared" si="7"/>
        <v>6.0545000000000009E-2</v>
      </c>
      <c r="G33" s="36">
        <f t="shared" si="8"/>
        <v>-1.5745400000014343E-3</v>
      </c>
      <c r="H33" s="36">
        <f t="shared" si="9"/>
        <v>7.3313940500000022E-2</v>
      </c>
      <c r="I33" s="36">
        <f t="shared" si="10"/>
        <v>8.8775850551450028E-2</v>
      </c>
      <c r="J33" s="36">
        <f t="shared" si="11"/>
        <v>0.10749867743275085</v>
      </c>
      <c r="K33" s="36">
        <f t="shared" si="12"/>
        <v>-1.9066104860017369E-3</v>
      </c>
      <c r="L33" s="36">
        <f t="shared" si="13"/>
        <v>-2.3087146374995032E-3</v>
      </c>
      <c r="M33" s="36">
        <f t="shared" ca="1" si="14"/>
        <v>0.11740448738225169</v>
      </c>
      <c r="N33" s="36">
        <f t="shared" ca="1" si="15"/>
        <v>1.108490330232593E-3</v>
      </c>
      <c r="O33" s="26">
        <f t="shared" ca="1" si="16"/>
        <v>2390989.654631753</v>
      </c>
      <c r="P33" s="36">
        <f t="shared" ca="1" si="17"/>
        <v>475195.20055571344</v>
      </c>
      <c r="Q33" s="36">
        <f t="shared" ca="1" si="18"/>
        <v>5854.1176408526389</v>
      </c>
      <c r="R33" s="16">
        <f t="shared" ca="1" si="19"/>
        <v>-0.14889528738228036</v>
      </c>
      <c r="U33" s="16">
        <v>5</v>
      </c>
      <c r="V33" s="16">
        <f t="shared" ca="1" si="0"/>
        <v>0.24610581916465879</v>
      </c>
    </row>
    <row r="34" spans="1:22" x14ac:dyDescent="0.2">
      <c r="A34" s="84">
        <v>12136.5</v>
      </c>
      <c r="B34" s="84">
        <v>-2.9623800000990741E-2</v>
      </c>
      <c r="C34" s="84">
        <v>0.05</v>
      </c>
      <c r="D34" s="85">
        <f t="shared" si="5"/>
        <v>1.2136499999999999</v>
      </c>
      <c r="E34" s="85">
        <f t="shared" si="6"/>
        <v>-2.9623800000990741E-2</v>
      </c>
      <c r="F34" s="36">
        <f t="shared" si="7"/>
        <v>6.06825E-2</v>
      </c>
      <c r="G34" s="36">
        <f t="shared" si="8"/>
        <v>-1.481190000049537E-3</v>
      </c>
      <c r="H34" s="36">
        <f t="shared" si="9"/>
        <v>7.3647316125000001E-2</v>
      </c>
      <c r="I34" s="36">
        <f t="shared" si="10"/>
        <v>8.9382065215106249E-2</v>
      </c>
      <c r="J34" s="36">
        <f t="shared" si="11"/>
        <v>0.10847854344831369</v>
      </c>
      <c r="K34" s="36">
        <f t="shared" si="12"/>
        <v>-1.7976462435601204E-3</v>
      </c>
      <c r="L34" s="36">
        <f t="shared" si="13"/>
        <v>-2.1817133634967397E-3</v>
      </c>
      <c r="M34" s="36">
        <f t="shared" ca="1" si="14"/>
        <v>0.1169228944394998</v>
      </c>
      <c r="N34" s="36">
        <f t="shared" ca="1" si="15"/>
        <v>1.073796682571725E-3</v>
      </c>
      <c r="O34" s="26">
        <f t="shared" ca="1" si="16"/>
        <v>2382933.3432115265</v>
      </c>
      <c r="P34" s="36">
        <f t="shared" ca="1" si="17"/>
        <v>473588.76157121611</v>
      </c>
      <c r="Q34" s="36">
        <f t="shared" ca="1" si="18"/>
        <v>5834.2616377692102</v>
      </c>
      <c r="R34" s="16">
        <f t="shared" ca="1" si="19"/>
        <v>-0.14654669444049054</v>
      </c>
    </row>
    <row r="35" spans="1:22" x14ac:dyDescent="0.2">
      <c r="A35" s="84">
        <v>12261</v>
      </c>
      <c r="B35" s="84">
        <v>-3.3553199995367322E-2</v>
      </c>
      <c r="C35" s="84">
        <v>0.05</v>
      </c>
      <c r="D35" s="85">
        <f t="shared" si="5"/>
        <v>1.2261</v>
      </c>
      <c r="E35" s="85">
        <f t="shared" si="6"/>
        <v>-3.3553199995367322E-2</v>
      </c>
      <c r="F35" s="36">
        <f t="shared" si="7"/>
        <v>6.1304999999999998E-2</v>
      </c>
      <c r="G35" s="36">
        <f t="shared" si="8"/>
        <v>-1.6776599997683661E-3</v>
      </c>
      <c r="H35" s="36">
        <f t="shared" si="9"/>
        <v>7.5166060499999993E-2</v>
      </c>
      <c r="I35" s="36">
        <f t="shared" si="10"/>
        <v>9.2161106779049984E-2</v>
      </c>
      <c r="J35" s="36">
        <f t="shared" si="11"/>
        <v>0.11299873302179318</v>
      </c>
      <c r="K35" s="36">
        <f t="shared" si="12"/>
        <v>-2.0569789257159935E-3</v>
      </c>
      <c r="L35" s="36">
        <f t="shared" si="13"/>
        <v>-2.5220618608203797E-3</v>
      </c>
      <c r="M35" s="36">
        <f t="shared" ca="1" si="14"/>
        <v>0.11475304210977175</v>
      </c>
      <c r="N35" s="36">
        <f t="shared" ca="1" si="15"/>
        <v>1.0997370723674063E-3</v>
      </c>
      <c r="O35" s="26">
        <f t="shared" ca="1" si="16"/>
        <v>2346714.0107879685</v>
      </c>
      <c r="P35" s="36">
        <f t="shared" ca="1" si="17"/>
        <v>466366.74694238039</v>
      </c>
      <c r="Q35" s="36">
        <f t="shared" ca="1" si="18"/>
        <v>5744.9977546869577</v>
      </c>
      <c r="R35" s="16">
        <f t="shared" ca="1" si="19"/>
        <v>-0.14830624210513907</v>
      </c>
    </row>
    <row r="36" spans="1:22" x14ac:dyDescent="0.2">
      <c r="A36" s="84">
        <v>12311</v>
      </c>
      <c r="B36" s="84">
        <v>-3.2613200004561804E-2</v>
      </c>
      <c r="C36" s="114">
        <v>0.05</v>
      </c>
      <c r="D36" s="85">
        <f t="shared" si="5"/>
        <v>1.2311000000000001</v>
      </c>
      <c r="E36" s="85">
        <f t="shared" si="6"/>
        <v>-3.2613200004561804E-2</v>
      </c>
      <c r="F36" s="36">
        <f t="shared" si="7"/>
        <v>6.1555000000000006E-2</v>
      </c>
      <c r="G36" s="36">
        <f t="shared" si="8"/>
        <v>-1.6306600002280903E-3</v>
      </c>
      <c r="H36" s="36">
        <f t="shared" si="9"/>
        <v>7.5780360500000019E-2</v>
      </c>
      <c r="I36" s="36">
        <f t="shared" si="10"/>
        <v>9.3293201811550028E-2</v>
      </c>
      <c r="J36" s="36">
        <f t="shared" si="11"/>
        <v>0.11485326075019925</v>
      </c>
      <c r="K36" s="36">
        <f t="shared" si="12"/>
        <v>-2.0075055262808021E-3</v>
      </c>
      <c r="L36" s="36">
        <f t="shared" si="13"/>
        <v>-2.4714400534042954E-3</v>
      </c>
      <c r="M36" s="36">
        <f t="shared" ca="1" si="14"/>
        <v>0.11388643361588964</v>
      </c>
      <c r="N36" s="36">
        <f t="shared" ca="1" si="15"/>
        <v>1.0731071325463253E-3</v>
      </c>
      <c r="O36" s="26">
        <f t="shared" ca="1" si="16"/>
        <v>2332284.6224942049</v>
      </c>
      <c r="P36" s="36">
        <f t="shared" ca="1" si="17"/>
        <v>463489.65190955176</v>
      </c>
      <c r="Q36" s="36">
        <f t="shared" ca="1" si="18"/>
        <v>5709.4379107687464</v>
      </c>
      <c r="R36" s="16">
        <f t="shared" ca="1" si="19"/>
        <v>-0.14649963362045143</v>
      </c>
    </row>
    <row r="37" spans="1:22" x14ac:dyDescent="0.2">
      <c r="A37" s="84">
        <v>14313</v>
      </c>
      <c r="B37" s="84">
        <v>-3.3895599997777026E-2</v>
      </c>
      <c r="C37" s="84">
        <v>0.05</v>
      </c>
      <c r="D37" s="85">
        <f t="shared" si="5"/>
        <v>1.4313</v>
      </c>
      <c r="E37" s="85">
        <f t="shared" si="6"/>
        <v>-3.3895599997777026E-2</v>
      </c>
      <c r="F37" s="36">
        <f t="shared" si="7"/>
        <v>7.1565000000000004E-2</v>
      </c>
      <c r="G37" s="36">
        <f t="shared" si="8"/>
        <v>-1.6947799998888514E-3</v>
      </c>
      <c r="H37" s="36">
        <f t="shared" si="9"/>
        <v>0.1024309845</v>
      </c>
      <c r="I37" s="36">
        <f t="shared" si="10"/>
        <v>0.14660946811485001</v>
      </c>
      <c r="J37" s="36">
        <f t="shared" si="11"/>
        <v>0.20984213171278482</v>
      </c>
      <c r="K37" s="36">
        <f t="shared" si="12"/>
        <v>-2.4257386138409132E-3</v>
      </c>
      <c r="L37" s="36">
        <f t="shared" si="13"/>
        <v>-3.471959677990499E-3</v>
      </c>
      <c r="M37" s="36">
        <f t="shared" ca="1" si="14"/>
        <v>8.1456018512406109E-2</v>
      </c>
      <c r="N37" s="36">
        <f t="shared" ca="1" si="15"/>
        <v>6.6529979464594134E-4</v>
      </c>
      <c r="O37" s="26">
        <f t="shared" ca="1" si="16"/>
        <v>1806998.5201014089</v>
      </c>
      <c r="P37" s="36">
        <f t="shared" ca="1" si="17"/>
        <v>358785.56553760264</v>
      </c>
      <c r="Q37" s="36">
        <f t="shared" ca="1" si="18"/>
        <v>4415.7512440506398</v>
      </c>
      <c r="R37" s="16">
        <f t="shared" ca="1" si="19"/>
        <v>-0.11535161851018313</v>
      </c>
    </row>
    <row r="38" spans="1:22" x14ac:dyDescent="0.2">
      <c r="A38" s="84">
        <v>16050.5</v>
      </c>
      <c r="B38" s="84">
        <v>-4.648060000181431E-2</v>
      </c>
      <c r="C38" s="84">
        <v>0.05</v>
      </c>
      <c r="D38" s="85">
        <f t="shared" si="5"/>
        <v>1.6050500000000001</v>
      </c>
      <c r="E38" s="85">
        <f t="shared" si="6"/>
        <v>-4.648060000181431E-2</v>
      </c>
      <c r="F38" s="36">
        <f t="shared" si="7"/>
        <v>8.0252500000000004E-2</v>
      </c>
      <c r="G38" s="36">
        <f t="shared" si="8"/>
        <v>-2.3240300000907156E-3</v>
      </c>
      <c r="H38" s="36">
        <f t="shared" si="9"/>
        <v>0.12880927512500001</v>
      </c>
      <c r="I38" s="36">
        <f t="shared" si="10"/>
        <v>0.20674532703938128</v>
      </c>
      <c r="J38" s="36">
        <f t="shared" si="11"/>
        <v>0.33183658716455894</v>
      </c>
      <c r="K38" s="36">
        <f t="shared" si="12"/>
        <v>-3.7301843516456034E-3</v>
      </c>
      <c r="L38" s="36">
        <f t="shared" si="13"/>
        <v>-5.9871323936087758E-3</v>
      </c>
      <c r="M38" s="36">
        <f t="shared" ca="1" si="14"/>
        <v>5.6898243706434648E-2</v>
      </c>
      <c r="N38" s="36">
        <f t="shared" ca="1" si="15"/>
        <v>5.3435926632272829E-4</v>
      </c>
      <c r="O38" s="26">
        <f t="shared" ca="1" si="16"/>
        <v>1427685.3439776499</v>
      </c>
      <c r="P38" s="36">
        <f t="shared" ca="1" si="17"/>
        <v>283227.30486084917</v>
      </c>
      <c r="Q38" s="36">
        <f t="shared" ca="1" si="18"/>
        <v>3482.7967521325381</v>
      </c>
      <c r="R38" s="16">
        <f t="shared" ca="1" si="19"/>
        <v>-0.10337884370824896</v>
      </c>
    </row>
    <row r="39" spans="1:22" x14ac:dyDescent="0.2">
      <c r="A39" s="84">
        <v>16130</v>
      </c>
      <c r="B39" s="84">
        <v>-4.1556000003765803E-2</v>
      </c>
      <c r="C39" s="84">
        <v>0.05</v>
      </c>
      <c r="D39" s="85">
        <f t="shared" si="5"/>
        <v>1.613</v>
      </c>
      <c r="E39" s="85">
        <f t="shared" si="6"/>
        <v>-4.1556000003765803E-2</v>
      </c>
      <c r="F39" s="36">
        <f t="shared" si="7"/>
        <v>8.0649999999999999E-2</v>
      </c>
      <c r="G39" s="36">
        <f t="shared" si="8"/>
        <v>-2.0778000001882902E-3</v>
      </c>
      <c r="H39" s="36">
        <f t="shared" si="9"/>
        <v>0.13008844999999999</v>
      </c>
      <c r="I39" s="36">
        <f t="shared" si="10"/>
        <v>0.20983266984999999</v>
      </c>
      <c r="J39" s="36">
        <f t="shared" si="11"/>
        <v>0.33846009646804998</v>
      </c>
      <c r="K39" s="36">
        <f t="shared" si="12"/>
        <v>-3.3514914003037123E-3</v>
      </c>
      <c r="L39" s="36">
        <f t="shared" si="13"/>
        <v>-5.405955628689888E-3</v>
      </c>
      <c r="M39" s="36">
        <f t="shared" ca="1" si="14"/>
        <v>5.5854362425354409E-2</v>
      </c>
      <c r="N39" s="36">
        <f t="shared" ca="1" si="15"/>
        <v>4.7443893542862777E-4</v>
      </c>
      <c r="O39" s="26">
        <f t="shared" ca="1" si="16"/>
        <v>1411892.9890947067</v>
      </c>
      <c r="P39" s="36">
        <f t="shared" ca="1" si="17"/>
        <v>280082.62057327584</v>
      </c>
      <c r="Q39" s="36">
        <f t="shared" ca="1" si="18"/>
        <v>3443.981721440864</v>
      </c>
      <c r="R39" s="16">
        <f t="shared" ca="1" si="19"/>
        <v>-9.7410362429120212E-2</v>
      </c>
    </row>
    <row r="40" spans="1:22" x14ac:dyDescent="0.2">
      <c r="A40" s="84">
        <v>16308</v>
      </c>
      <c r="B40" s="84">
        <v>-4.3089600003440864E-2</v>
      </c>
      <c r="C40" s="114">
        <v>0.05</v>
      </c>
      <c r="D40" s="85">
        <f t="shared" si="5"/>
        <v>1.6308</v>
      </c>
      <c r="E40" s="85">
        <f t="shared" si="6"/>
        <v>-4.3089600003440864E-2</v>
      </c>
      <c r="F40" s="36">
        <f t="shared" si="7"/>
        <v>8.1540000000000001E-2</v>
      </c>
      <c r="G40" s="36">
        <f t="shared" si="8"/>
        <v>-2.1544800001720432E-3</v>
      </c>
      <c r="H40" s="36">
        <f t="shared" si="9"/>
        <v>0.132975432</v>
      </c>
      <c r="I40" s="36">
        <f t="shared" si="10"/>
        <v>0.21685633450560002</v>
      </c>
      <c r="J40" s="36">
        <f t="shared" si="11"/>
        <v>0.35364931031173252</v>
      </c>
      <c r="K40" s="36">
        <f t="shared" si="12"/>
        <v>-3.5135259842805681E-3</v>
      </c>
      <c r="L40" s="36">
        <f t="shared" si="13"/>
        <v>-5.7298581751647508E-3</v>
      </c>
      <c r="M40" s="36">
        <f t="shared" ca="1" si="14"/>
        <v>5.35424299376695E-2</v>
      </c>
      <c r="N40" s="36">
        <f t="shared" ca="1" si="15"/>
        <v>4.6688746052698247E-4</v>
      </c>
      <c r="O40" s="26">
        <f t="shared" ca="1" si="16"/>
        <v>1377007.7374096634</v>
      </c>
      <c r="P40" s="36">
        <f t="shared" ca="1" si="17"/>
        <v>273136.37969196297</v>
      </c>
      <c r="Q40" s="36">
        <f t="shared" ca="1" si="18"/>
        <v>3358.2482720755816</v>
      </c>
      <c r="R40" s="16">
        <f t="shared" ca="1" si="19"/>
        <v>-9.6632029941110364E-2</v>
      </c>
    </row>
    <row r="41" spans="1:22" x14ac:dyDescent="0.2">
      <c r="A41" s="84">
        <v>18181</v>
      </c>
      <c r="B41" s="84">
        <v>-2.8457200001867022E-2</v>
      </c>
      <c r="C41" s="84">
        <v>0.05</v>
      </c>
      <c r="D41" s="85">
        <f t="shared" si="5"/>
        <v>1.8181</v>
      </c>
      <c r="E41" s="85">
        <f t="shared" si="6"/>
        <v>-2.8457200001867022E-2</v>
      </c>
      <c r="F41" s="36">
        <f t="shared" si="7"/>
        <v>9.0905000000000014E-2</v>
      </c>
      <c r="G41" s="36">
        <f t="shared" si="8"/>
        <v>-1.4228600000933513E-3</v>
      </c>
      <c r="H41" s="36">
        <f t="shared" si="9"/>
        <v>0.16527438050000004</v>
      </c>
      <c r="I41" s="36">
        <f t="shared" si="10"/>
        <v>0.30048535118705005</v>
      </c>
      <c r="J41" s="36">
        <f t="shared" si="11"/>
        <v>0.54631241699317568</v>
      </c>
      <c r="K41" s="36">
        <f t="shared" si="12"/>
        <v>-2.5869017661697222E-3</v>
      </c>
      <c r="L41" s="36">
        <f t="shared" si="13"/>
        <v>-4.7032461010731719E-3</v>
      </c>
      <c r="M41" s="36">
        <f t="shared" ca="1" si="14"/>
        <v>3.1336562143901903E-2</v>
      </c>
      <c r="N41" s="36">
        <f t="shared" ca="1" si="15"/>
        <v>1.7876469957723944E-4</v>
      </c>
      <c r="O41" s="26">
        <f t="shared" ca="1" si="16"/>
        <v>1047703.0719623739</v>
      </c>
      <c r="P41" s="36">
        <f t="shared" ca="1" si="17"/>
        <v>207593.50839072745</v>
      </c>
      <c r="Q41" s="36">
        <f t="shared" ca="1" si="18"/>
        <v>2549.6300172993033</v>
      </c>
      <c r="R41" s="16">
        <f t="shared" ca="1" si="19"/>
        <v>-5.9793762145768925E-2</v>
      </c>
    </row>
    <row r="42" spans="1:22" x14ac:dyDescent="0.2">
      <c r="A42" s="84">
        <v>18413.5</v>
      </c>
      <c r="B42" s="84">
        <v>-3.503620000265073E-2</v>
      </c>
      <c r="C42" s="84">
        <v>0.05</v>
      </c>
      <c r="D42" s="85">
        <f t="shared" si="5"/>
        <v>1.84135</v>
      </c>
      <c r="E42" s="85">
        <f t="shared" si="6"/>
        <v>-3.503620000265073E-2</v>
      </c>
      <c r="F42" s="36">
        <f t="shared" si="7"/>
        <v>9.206750000000001E-2</v>
      </c>
      <c r="G42" s="36">
        <f t="shared" si="8"/>
        <v>-1.7518100001325367E-3</v>
      </c>
      <c r="H42" s="36">
        <f t="shared" si="9"/>
        <v>0.16952849112500001</v>
      </c>
      <c r="I42" s="36">
        <f t="shared" si="10"/>
        <v>0.31216128713301877</v>
      </c>
      <c r="J42" s="36">
        <f t="shared" si="11"/>
        <v>0.57479818606238409</v>
      </c>
      <c r="K42" s="36">
        <f t="shared" si="12"/>
        <v>-3.2256953437440465E-3</v>
      </c>
      <c r="L42" s="36">
        <f t="shared" si="13"/>
        <v>-5.9396341212030997E-3</v>
      </c>
      <c r="M42" s="36">
        <f t="shared" ca="1" si="14"/>
        <v>2.8850423277627268E-2</v>
      </c>
      <c r="N42" s="36">
        <f t="shared" ca="1" si="15"/>
        <v>2.0407503170780797E-4</v>
      </c>
      <c r="O42" s="26">
        <f t="shared" ca="1" si="16"/>
        <v>1011381.2211710713</v>
      </c>
      <c r="P42" s="36">
        <f t="shared" ca="1" si="17"/>
        <v>200367.68304709333</v>
      </c>
      <c r="Q42" s="36">
        <f t="shared" ca="1" si="18"/>
        <v>2460.5264395580111</v>
      </c>
      <c r="R42" s="16">
        <f t="shared" ca="1" si="19"/>
        <v>-6.3886623280277999E-2</v>
      </c>
    </row>
    <row r="43" spans="1:22" x14ac:dyDescent="0.2">
      <c r="A43" s="84">
        <v>12103</v>
      </c>
      <c r="B43" s="84">
        <v>0</v>
      </c>
      <c r="C43" s="84">
        <v>0.2</v>
      </c>
      <c r="D43" s="85">
        <f t="shared" si="5"/>
        <v>1.2102999999999999</v>
      </c>
      <c r="E43" s="85">
        <f t="shared" si="6"/>
        <v>0</v>
      </c>
      <c r="F43" s="36">
        <f t="shared" si="7"/>
        <v>0.24206</v>
      </c>
      <c r="G43" s="36">
        <f t="shared" si="8"/>
        <v>0</v>
      </c>
      <c r="H43" s="36">
        <f t="shared" si="9"/>
        <v>0.29296521799999997</v>
      </c>
      <c r="I43" s="36">
        <f t="shared" si="10"/>
        <v>0.35457580334539995</v>
      </c>
      <c r="J43" s="36">
        <f t="shared" si="11"/>
        <v>0.42914309478893753</v>
      </c>
      <c r="K43" s="36">
        <f t="shared" si="12"/>
        <v>0</v>
      </c>
      <c r="L43" s="36">
        <f t="shared" si="13"/>
        <v>0</v>
      </c>
      <c r="M43" s="36">
        <f t="shared" ca="1" si="14"/>
        <v>0.11750967320292227</v>
      </c>
      <c r="N43" s="36">
        <f t="shared" ca="1" si="15"/>
        <v>2.7617046592515182E-3</v>
      </c>
      <c r="O43" s="26">
        <f t="shared" ca="1" si="16"/>
        <v>38284001.593054153</v>
      </c>
      <c r="P43" s="36">
        <f t="shared" ca="1" si="17"/>
        <v>7608739.7977092937</v>
      </c>
      <c r="Q43" s="36">
        <f t="shared" ca="1" si="18"/>
        <v>93735.305108298417</v>
      </c>
      <c r="R43" s="16">
        <f t="shared" ca="1" si="19"/>
        <v>-0.11750967320292227</v>
      </c>
    </row>
    <row r="44" spans="1:22" x14ac:dyDescent="0.2">
      <c r="A44" s="84">
        <v>37526</v>
      </c>
      <c r="B44" s="84">
        <v>3.2528800002182834E-2</v>
      </c>
      <c r="C44" s="114">
        <v>1</v>
      </c>
      <c r="D44" s="85">
        <f t="shared" si="5"/>
        <v>3.7526000000000002</v>
      </c>
      <c r="E44" s="85">
        <f t="shared" si="6"/>
        <v>3.2528800002182834E-2</v>
      </c>
      <c r="F44" s="36">
        <f t="shared" si="7"/>
        <v>3.7526000000000002</v>
      </c>
      <c r="G44" s="36">
        <f t="shared" si="8"/>
        <v>3.2528800002182834E-2</v>
      </c>
      <c r="H44" s="36">
        <f t="shared" si="9"/>
        <v>14.082006760000001</v>
      </c>
      <c r="I44" s="36">
        <f t="shared" si="10"/>
        <v>52.844138567576003</v>
      </c>
      <c r="J44" s="36">
        <f t="shared" si="11"/>
        <v>198.30291438868571</v>
      </c>
      <c r="K44" s="36">
        <f t="shared" si="12"/>
        <v>0.12206757488819131</v>
      </c>
      <c r="L44" s="36">
        <f t="shared" si="13"/>
        <v>0.45807078152542674</v>
      </c>
      <c r="M44" s="36">
        <f t="shared" ca="1" si="14"/>
        <v>2.865320285468953E-2</v>
      </c>
      <c r="N44" s="36">
        <f t="shared" ca="1" si="15"/>
        <v>1.5020253249658234E-5</v>
      </c>
      <c r="O44" s="26">
        <f t="shared" ca="1" si="16"/>
        <v>1845764.4535882589</v>
      </c>
      <c r="P44" s="36">
        <f t="shared" ca="1" si="17"/>
        <v>347838.19070707331</v>
      </c>
      <c r="Q44" s="36">
        <f t="shared" ca="1" si="18"/>
        <v>4064.7399316691121</v>
      </c>
      <c r="R44" s="16">
        <f t="shared" ca="1" si="19"/>
        <v>3.8755971474933038E-3</v>
      </c>
    </row>
    <row r="45" spans="1:22" x14ac:dyDescent="0.2">
      <c r="A45" s="84">
        <v>39415</v>
      </c>
      <c r="B45" s="84">
        <v>5.5801999995310325E-2</v>
      </c>
      <c r="C45" s="84">
        <v>1</v>
      </c>
      <c r="D45" s="85">
        <f t="shared" si="5"/>
        <v>3.9415</v>
      </c>
      <c r="E45" s="85">
        <f t="shared" si="6"/>
        <v>5.5801999995310325E-2</v>
      </c>
      <c r="F45" s="36">
        <f t="shared" si="7"/>
        <v>3.9415</v>
      </c>
      <c r="G45" s="36">
        <f t="shared" si="8"/>
        <v>5.5801999995310325E-2</v>
      </c>
      <c r="H45" s="36">
        <f t="shared" si="9"/>
        <v>15.53542225</v>
      </c>
      <c r="I45" s="36">
        <f t="shared" si="10"/>
        <v>61.232866798374999</v>
      </c>
      <c r="J45" s="36">
        <f t="shared" si="11"/>
        <v>241.34934448579506</v>
      </c>
      <c r="K45" s="36">
        <f t="shared" si="12"/>
        <v>0.21994358298151565</v>
      </c>
      <c r="L45" s="36">
        <f t="shared" si="13"/>
        <v>0.86690763232164392</v>
      </c>
      <c r="M45" s="36">
        <f t="shared" ca="1" si="14"/>
        <v>5.0541404262577916E-2</v>
      </c>
      <c r="N45" s="36">
        <f t="shared" ca="1" si="15"/>
        <v>2.7673867463242433E-5</v>
      </c>
      <c r="O45" s="26">
        <f t="shared" ca="1" si="16"/>
        <v>422658.30985049182</v>
      </c>
      <c r="P45" s="36">
        <f t="shared" ca="1" si="17"/>
        <v>76823.396386816894</v>
      </c>
      <c r="Q45" s="36">
        <f t="shared" ca="1" si="18"/>
        <v>866.11950558814112</v>
      </c>
      <c r="R45" s="16">
        <f t="shared" ca="1" si="19"/>
        <v>5.2605957327324093E-3</v>
      </c>
    </row>
    <row r="46" spans="1:22" x14ac:dyDescent="0.2">
      <c r="A46" s="84">
        <v>44647</v>
      </c>
      <c r="B46" s="84">
        <v>0.13234360000205925</v>
      </c>
      <c r="C46" s="84">
        <v>1</v>
      </c>
      <c r="D46" s="85">
        <f t="shared" si="5"/>
        <v>4.4646999999999997</v>
      </c>
      <c r="E46" s="85">
        <f t="shared" si="6"/>
        <v>0.13234360000205925</v>
      </c>
      <c r="F46" s="36">
        <f t="shared" si="7"/>
        <v>4.4646999999999997</v>
      </c>
      <c r="G46" s="36">
        <f t="shared" si="8"/>
        <v>0.13234360000205925</v>
      </c>
      <c r="H46" s="36">
        <f t="shared" si="9"/>
        <v>19.933546089999997</v>
      </c>
      <c r="I46" s="36">
        <f t="shared" si="10"/>
        <v>88.997303228022972</v>
      </c>
      <c r="J46" s="36">
        <f t="shared" si="11"/>
        <v>397.34625972215412</v>
      </c>
      <c r="K46" s="36">
        <f t="shared" si="12"/>
        <v>0.59087447092919387</v>
      </c>
      <c r="L46" s="36">
        <f t="shared" si="13"/>
        <v>2.6380772503575716</v>
      </c>
      <c r="M46" s="36">
        <f t="shared" ca="1" si="14"/>
        <v>0.1317397882739878</v>
      </c>
      <c r="N46" s="36">
        <f t="shared" ca="1" si="15"/>
        <v>3.6458860295662601E-7</v>
      </c>
      <c r="O46" s="26">
        <f t="shared" ca="1" si="16"/>
        <v>56003.644948431829</v>
      </c>
      <c r="P46" s="36">
        <f t="shared" ca="1" si="17"/>
        <v>11240.134007516261</v>
      </c>
      <c r="Q46" s="36">
        <f t="shared" ca="1" si="18"/>
        <v>137.15933953994303</v>
      </c>
      <c r="R46" s="16">
        <f t="shared" ca="1" si="19"/>
        <v>6.0381172807144612E-4</v>
      </c>
    </row>
    <row r="47" spans="1:22" x14ac:dyDescent="0.2">
      <c r="A47" s="84">
        <v>44647</v>
      </c>
      <c r="B47" s="84">
        <v>0.13234360000205925</v>
      </c>
      <c r="C47" s="84">
        <v>1</v>
      </c>
      <c r="D47" s="85">
        <f t="shared" si="5"/>
        <v>4.4646999999999997</v>
      </c>
      <c r="E47" s="85">
        <f t="shared" si="6"/>
        <v>0.13234360000205925</v>
      </c>
      <c r="F47" s="36">
        <f t="shared" si="7"/>
        <v>4.4646999999999997</v>
      </c>
      <c r="G47" s="36">
        <f t="shared" si="8"/>
        <v>0.13234360000205925</v>
      </c>
      <c r="H47" s="36">
        <f t="shared" si="9"/>
        <v>19.933546089999997</v>
      </c>
      <c r="I47" s="36">
        <f t="shared" si="10"/>
        <v>88.997303228022972</v>
      </c>
      <c r="J47" s="36">
        <f t="shared" si="11"/>
        <v>397.34625972215412</v>
      </c>
      <c r="K47" s="36">
        <f t="shared" si="12"/>
        <v>0.59087447092919387</v>
      </c>
      <c r="L47" s="36">
        <f t="shared" si="13"/>
        <v>2.6380772503575716</v>
      </c>
      <c r="M47" s="36">
        <f t="shared" ca="1" si="14"/>
        <v>0.1317397882739878</v>
      </c>
      <c r="N47" s="36">
        <f t="shared" ca="1" si="15"/>
        <v>3.6458860295662601E-7</v>
      </c>
      <c r="O47" s="26">
        <f t="shared" ca="1" si="16"/>
        <v>56003.644948431829</v>
      </c>
      <c r="P47" s="36">
        <f t="shared" ca="1" si="17"/>
        <v>11240.134007516261</v>
      </c>
      <c r="Q47" s="36">
        <f t="shared" ca="1" si="18"/>
        <v>137.15933953994303</v>
      </c>
      <c r="R47" s="16">
        <f t="shared" ca="1" si="19"/>
        <v>6.0381172807144612E-4</v>
      </c>
    </row>
    <row r="48" spans="1:22" x14ac:dyDescent="0.2">
      <c r="A48" s="84">
        <v>40446.5</v>
      </c>
      <c r="B48" s="84">
        <v>6.3604200004192535E-2</v>
      </c>
      <c r="C48" s="114">
        <v>1</v>
      </c>
      <c r="D48" s="85">
        <f t="shared" si="5"/>
        <v>4.0446499999999999</v>
      </c>
      <c r="E48" s="85">
        <f t="shared" si="6"/>
        <v>6.3604200004192535E-2</v>
      </c>
      <c r="F48" s="36">
        <f t="shared" si="7"/>
        <v>4.0446499999999999</v>
      </c>
      <c r="G48" s="36">
        <f t="shared" si="8"/>
        <v>6.3604200004192535E-2</v>
      </c>
      <c r="H48" s="36">
        <f t="shared" si="9"/>
        <v>16.359193622499998</v>
      </c>
      <c r="I48" s="36">
        <f t="shared" si="10"/>
        <v>66.167212485244619</v>
      </c>
      <c r="J48" s="36">
        <f t="shared" si="11"/>
        <v>267.62321597844465</v>
      </c>
      <c r="K48" s="36">
        <f t="shared" si="12"/>
        <v>0.25725672754695733</v>
      </c>
      <c r="L48" s="36">
        <f t="shared" si="13"/>
        <v>1.040513423072801</v>
      </c>
      <c r="M48" s="36">
        <f t="shared" ca="1" si="14"/>
        <v>6.4157159529964147E-2</v>
      </c>
      <c r="N48" s="36">
        <f t="shared" ca="1" si="15"/>
        <v>3.0576423714156655E-7</v>
      </c>
      <c r="O48" s="26">
        <f t="shared" ca="1" si="16"/>
        <v>122653.47938246293</v>
      </c>
      <c r="P48" s="36">
        <f t="shared" ca="1" si="17"/>
        <v>21168.584285399313</v>
      </c>
      <c r="Q48" s="36">
        <f t="shared" ca="1" si="18"/>
        <v>226.41090672765694</v>
      </c>
      <c r="R48" s="16">
        <f t="shared" ca="1" si="19"/>
        <v>-5.5295952577161245E-4</v>
      </c>
    </row>
    <row r="49" spans="1:18" x14ac:dyDescent="0.2">
      <c r="A49" s="84">
        <v>40447</v>
      </c>
      <c r="B49" s="84">
        <v>5.9983599996485282E-2</v>
      </c>
      <c r="C49" s="84">
        <v>1</v>
      </c>
      <c r="D49" s="85">
        <f t="shared" si="5"/>
        <v>4.0446999999999997</v>
      </c>
      <c r="E49" s="85">
        <f t="shared" si="6"/>
        <v>5.9983599996485282E-2</v>
      </c>
      <c r="F49" s="36">
        <f t="shared" si="7"/>
        <v>4.0446999999999997</v>
      </c>
      <c r="G49" s="36">
        <f t="shared" si="8"/>
        <v>5.9983599996485282E-2</v>
      </c>
      <c r="H49" s="36">
        <f t="shared" si="9"/>
        <v>16.359598089999999</v>
      </c>
      <c r="I49" s="36">
        <f t="shared" si="10"/>
        <v>66.169666394622993</v>
      </c>
      <c r="J49" s="36">
        <f t="shared" si="11"/>
        <v>267.6364496663316</v>
      </c>
      <c r="K49" s="36">
        <f t="shared" si="12"/>
        <v>0.24261566690578401</v>
      </c>
      <c r="L49" s="36">
        <f t="shared" si="13"/>
        <v>0.98130758793382455</v>
      </c>
      <c r="M49" s="36">
        <f t="shared" ca="1" si="14"/>
        <v>6.4164044455283009E-2</v>
      </c>
      <c r="N49" s="36">
        <f t="shared" ca="1" si="15"/>
        <v>1.7476115873092625E-5</v>
      </c>
      <c r="O49" s="26">
        <f t="shared" ca="1" si="16"/>
        <v>122562.10535921248</v>
      </c>
      <c r="P49" s="36">
        <f t="shared" ca="1" si="17"/>
        <v>21151.959604881009</v>
      </c>
      <c r="Q49" s="36">
        <f t="shared" ca="1" si="18"/>
        <v>226.2236126043409</v>
      </c>
      <c r="R49" s="16">
        <f t="shared" ca="1" si="19"/>
        <v>-4.1804444587977274E-3</v>
      </c>
    </row>
    <row r="50" spans="1:18" x14ac:dyDescent="0.2">
      <c r="A50" s="84">
        <v>40449.5</v>
      </c>
      <c r="B50" s="84">
        <v>6.0880600001837593E-2</v>
      </c>
      <c r="C50" s="84">
        <v>1</v>
      </c>
      <c r="D50" s="85">
        <f t="shared" si="5"/>
        <v>4.04495</v>
      </c>
      <c r="E50" s="85">
        <f t="shared" si="6"/>
        <v>6.0880600001837593E-2</v>
      </c>
      <c r="F50" s="36">
        <f t="shared" si="7"/>
        <v>4.04495</v>
      </c>
      <c r="G50" s="36">
        <f t="shared" si="8"/>
        <v>6.0880600001837593E-2</v>
      </c>
      <c r="H50" s="36">
        <f t="shared" si="9"/>
        <v>16.361620502499999</v>
      </c>
      <c r="I50" s="36">
        <f t="shared" si="10"/>
        <v>66.181936851587366</v>
      </c>
      <c r="J50" s="36">
        <f t="shared" si="11"/>
        <v>267.70262546782834</v>
      </c>
      <c r="K50" s="36">
        <f t="shared" si="12"/>
        <v>0.24625898297743298</v>
      </c>
      <c r="L50" s="36">
        <f t="shared" si="13"/>
        <v>0.99610527319456754</v>
      </c>
      <c r="M50" s="36">
        <f t="shared" ca="1" si="14"/>
        <v>6.4198473223549324E-2</v>
      </c>
      <c r="N50" s="36">
        <f t="shared" ca="1" si="15"/>
        <v>1.1008282715351782E-5</v>
      </c>
      <c r="O50" s="26">
        <f t="shared" ca="1" si="16"/>
        <v>122105.89727519653</v>
      </c>
      <c r="P50" s="36">
        <f t="shared" ca="1" si="17"/>
        <v>21068.96236723505</v>
      </c>
      <c r="Q50" s="36">
        <f t="shared" ca="1" si="18"/>
        <v>225.28863038547578</v>
      </c>
      <c r="R50" s="16">
        <f t="shared" ca="1" si="19"/>
        <v>-3.3178732217117313E-3</v>
      </c>
    </row>
    <row r="51" spans="1:18" x14ac:dyDescent="0.2">
      <c r="A51" s="84">
        <v>40450</v>
      </c>
      <c r="B51" s="84">
        <v>6.0960000002523884E-2</v>
      </c>
      <c r="C51" s="84">
        <v>1</v>
      </c>
      <c r="D51" s="85">
        <f t="shared" si="5"/>
        <v>4.0449999999999999</v>
      </c>
      <c r="E51" s="85">
        <f t="shared" si="6"/>
        <v>6.0960000002523884E-2</v>
      </c>
      <c r="F51" s="36">
        <f t="shared" si="7"/>
        <v>4.0449999999999999</v>
      </c>
      <c r="G51" s="36">
        <f t="shared" si="8"/>
        <v>6.0960000002523884E-2</v>
      </c>
      <c r="H51" s="36">
        <f t="shared" si="9"/>
        <v>16.362024999999999</v>
      </c>
      <c r="I51" s="36">
        <f t="shared" si="10"/>
        <v>66.184391124999991</v>
      </c>
      <c r="J51" s="36">
        <f t="shared" si="11"/>
        <v>267.71586210062497</v>
      </c>
      <c r="K51" s="36">
        <f t="shared" si="12"/>
        <v>0.24658320001020911</v>
      </c>
      <c r="L51" s="36">
        <f t="shared" si="13"/>
        <v>0.99742904404129584</v>
      </c>
      <c r="M51" s="36">
        <f t="shared" ca="1" si="14"/>
        <v>6.4205359805536988E-2</v>
      </c>
      <c r="N51" s="36">
        <f t="shared" ca="1" si="15"/>
        <v>1.0532360251013252E-5</v>
      </c>
      <c r="O51" s="26">
        <f t="shared" ca="1" si="16"/>
        <v>122014.78798576698</v>
      </c>
      <c r="P51" s="36">
        <f t="shared" ca="1" si="17"/>
        <v>21052.38813715443</v>
      </c>
      <c r="Q51" s="36">
        <f t="shared" ca="1" si="18"/>
        <v>225.10193143209753</v>
      </c>
      <c r="R51" s="16">
        <f t="shared" ca="1" si="19"/>
        <v>-3.2453598030131037E-3</v>
      </c>
    </row>
    <row r="52" spans="1:18" x14ac:dyDescent="0.2">
      <c r="A52" s="84">
        <v>40452.5</v>
      </c>
      <c r="B52" s="84">
        <v>6.1156999996455852E-2</v>
      </c>
      <c r="C52" s="114">
        <v>1</v>
      </c>
      <c r="D52" s="85">
        <f t="shared" si="5"/>
        <v>4.0452500000000002</v>
      </c>
      <c r="E52" s="85">
        <f t="shared" si="6"/>
        <v>6.1156999996455852E-2</v>
      </c>
      <c r="F52" s="36">
        <f t="shared" si="7"/>
        <v>4.0452500000000002</v>
      </c>
      <c r="G52" s="36">
        <f t="shared" si="8"/>
        <v>6.1156999996455852E-2</v>
      </c>
      <c r="H52" s="36">
        <f t="shared" si="9"/>
        <v>16.364047562500001</v>
      </c>
      <c r="I52" s="36">
        <f t="shared" si="10"/>
        <v>66.196663402203129</v>
      </c>
      <c r="J52" s="36">
        <f t="shared" si="11"/>
        <v>267.7820526277622</v>
      </c>
      <c r="K52" s="36">
        <f t="shared" si="12"/>
        <v>0.24739535423566306</v>
      </c>
      <c r="L52" s="36">
        <f t="shared" si="13"/>
        <v>1.000776056721816</v>
      </c>
      <c r="M52" s="36">
        <f t="shared" ca="1" si="14"/>
        <v>6.4239796857146203E-2</v>
      </c>
      <c r="N52" s="36">
        <f t="shared" ca="1" si="15"/>
        <v>9.5036364842822836E-6</v>
      </c>
      <c r="O52" s="26">
        <f t="shared" ca="1" si="16"/>
        <v>121559.90255449152</v>
      </c>
      <c r="P52" s="36">
        <f t="shared" ca="1" si="17"/>
        <v>20969.642951930644</v>
      </c>
      <c r="Q52" s="36">
        <f t="shared" ca="1" si="18"/>
        <v>224.16992263133855</v>
      </c>
      <c r="R52" s="16">
        <f t="shared" ca="1" si="19"/>
        <v>-3.0827968606903511E-3</v>
      </c>
    </row>
    <row r="53" spans="1:18" x14ac:dyDescent="0.2">
      <c r="A53" s="84">
        <v>44647</v>
      </c>
      <c r="B53" s="84">
        <v>0.13234360000205925</v>
      </c>
      <c r="C53" s="84">
        <v>1</v>
      </c>
      <c r="D53" s="85">
        <f t="shared" si="5"/>
        <v>4.4646999999999997</v>
      </c>
      <c r="E53" s="85">
        <f t="shared" si="6"/>
        <v>0.13234360000205925</v>
      </c>
      <c r="F53" s="36">
        <f t="shared" si="7"/>
        <v>4.4646999999999997</v>
      </c>
      <c r="G53" s="36">
        <f t="shared" si="8"/>
        <v>0.13234360000205925</v>
      </c>
      <c r="H53" s="36">
        <f t="shared" si="9"/>
        <v>19.933546089999997</v>
      </c>
      <c r="I53" s="36">
        <f t="shared" si="10"/>
        <v>88.997303228022972</v>
      </c>
      <c r="J53" s="36">
        <f t="shared" si="11"/>
        <v>397.34625972215412</v>
      </c>
      <c r="K53" s="36">
        <f t="shared" si="12"/>
        <v>0.59087447092919387</v>
      </c>
      <c r="L53" s="36">
        <f t="shared" si="13"/>
        <v>2.6380772503575716</v>
      </c>
      <c r="M53" s="36">
        <f t="shared" ca="1" si="14"/>
        <v>0.1317397882739878</v>
      </c>
      <c r="N53" s="36">
        <f t="shared" ca="1" si="15"/>
        <v>3.6458860295662601E-7</v>
      </c>
      <c r="O53" s="26">
        <f t="shared" ca="1" si="16"/>
        <v>56003.644948431829</v>
      </c>
      <c r="P53" s="36">
        <f t="shared" ca="1" si="17"/>
        <v>11240.134007516261</v>
      </c>
      <c r="Q53" s="36">
        <f t="shared" ca="1" si="18"/>
        <v>137.15933953994303</v>
      </c>
      <c r="R53" s="16">
        <f t="shared" ca="1" si="19"/>
        <v>6.0381172807144612E-4</v>
      </c>
    </row>
    <row r="54" spans="1:18" x14ac:dyDescent="0.2">
      <c r="A54" s="84">
        <v>44647</v>
      </c>
      <c r="B54" s="84">
        <v>0.13234360000205925</v>
      </c>
      <c r="C54" s="84">
        <v>1</v>
      </c>
      <c r="D54" s="85">
        <f t="shared" si="5"/>
        <v>4.4646999999999997</v>
      </c>
      <c r="E54" s="85">
        <f t="shared" si="6"/>
        <v>0.13234360000205925</v>
      </c>
      <c r="F54" s="36">
        <f t="shared" si="7"/>
        <v>4.4646999999999997</v>
      </c>
      <c r="G54" s="36">
        <f t="shared" si="8"/>
        <v>0.13234360000205925</v>
      </c>
      <c r="H54" s="36">
        <f t="shared" si="9"/>
        <v>19.933546089999997</v>
      </c>
      <c r="I54" s="36">
        <f t="shared" si="10"/>
        <v>88.997303228022972</v>
      </c>
      <c r="J54" s="36">
        <f t="shared" si="11"/>
        <v>397.34625972215412</v>
      </c>
      <c r="K54" s="36">
        <f t="shared" si="12"/>
        <v>0.59087447092919387</v>
      </c>
      <c r="L54" s="36">
        <f t="shared" si="13"/>
        <v>2.6380772503575716</v>
      </c>
      <c r="M54" s="36">
        <f t="shared" ca="1" si="14"/>
        <v>0.1317397882739878</v>
      </c>
      <c r="N54" s="36">
        <f t="shared" ca="1" si="15"/>
        <v>3.6458860295662601E-7</v>
      </c>
      <c r="O54" s="26">
        <f t="shared" ca="1" si="16"/>
        <v>56003.644948431829</v>
      </c>
      <c r="P54" s="36">
        <f t="shared" ca="1" si="17"/>
        <v>11240.134007516261</v>
      </c>
      <c r="Q54" s="36">
        <f t="shared" ca="1" si="18"/>
        <v>137.15933953994303</v>
      </c>
      <c r="R54" s="16">
        <f t="shared" ca="1" si="19"/>
        <v>6.0381172807144612E-4</v>
      </c>
    </row>
    <row r="55" spans="1:18" x14ac:dyDescent="0.2">
      <c r="A55" s="84">
        <v>44647</v>
      </c>
      <c r="B55" s="84">
        <v>0.13234360000205925</v>
      </c>
      <c r="C55" s="84">
        <v>1</v>
      </c>
      <c r="D55" s="85">
        <f t="shared" si="5"/>
        <v>4.4646999999999997</v>
      </c>
      <c r="E55" s="85">
        <f t="shared" si="6"/>
        <v>0.13234360000205925</v>
      </c>
      <c r="F55" s="36">
        <f t="shared" si="7"/>
        <v>4.4646999999999997</v>
      </c>
      <c r="G55" s="36">
        <f t="shared" si="8"/>
        <v>0.13234360000205925</v>
      </c>
      <c r="H55" s="36">
        <f t="shared" si="9"/>
        <v>19.933546089999997</v>
      </c>
      <c r="I55" s="36">
        <f t="shared" si="10"/>
        <v>88.997303228022972</v>
      </c>
      <c r="J55" s="36">
        <f t="shared" si="11"/>
        <v>397.34625972215412</v>
      </c>
      <c r="K55" s="36">
        <f t="shared" si="12"/>
        <v>0.59087447092919387</v>
      </c>
      <c r="L55" s="36">
        <f t="shared" si="13"/>
        <v>2.6380772503575716</v>
      </c>
      <c r="M55" s="36">
        <f t="shared" ca="1" si="14"/>
        <v>0.1317397882739878</v>
      </c>
      <c r="N55" s="36">
        <f t="shared" ca="1" si="15"/>
        <v>3.6458860295662601E-7</v>
      </c>
      <c r="O55" s="26">
        <f t="shared" ca="1" si="16"/>
        <v>56003.644948431829</v>
      </c>
      <c r="P55" s="36">
        <f t="shared" ca="1" si="17"/>
        <v>11240.134007516261</v>
      </c>
      <c r="Q55" s="36">
        <f t="shared" ca="1" si="18"/>
        <v>137.15933953994303</v>
      </c>
      <c r="R55" s="16">
        <f t="shared" ca="1" si="19"/>
        <v>6.0381172807144612E-4</v>
      </c>
    </row>
    <row r="56" spans="1:18" x14ac:dyDescent="0.2">
      <c r="A56" s="84">
        <v>43327</v>
      </c>
      <c r="B56" s="84">
        <v>0.10932760000287089</v>
      </c>
      <c r="C56" s="114">
        <v>1</v>
      </c>
      <c r="D56" s="85">
        <f t="shared" si="5"/>
        <v>4.3327</v>
      </c>
      <c r="E56" s="85">
        <f t="shared" si="6"/>
        <v>0.10932760000287089</v>
      </c>
      <c r="F56" s="36">
        <f t="shared" si="7"/>
        <v>4.3327</v>
      </c>
      <c r="G56" s="36">
        <f t="shared" si="8"/>
        <v>0.10932760000287089</v>
      </c>
      <c r="H56" s="36">
        <f t="shared" si="9"/>
        <v>18.77228929</v>
      </c>
      <c r="I56" s="36">
        <f t="shared" si="10"/>
        <v>81.334697806782998</v>
      </c>
      <c r="J56" s="36">
        <f t="shared" si="11"/>
        <v>352.39884518744867</v>
      </c>
      <c r="K56" s="36">
        <f t="shared" si="12"/>
        <v>0.47368369253243875</v>
      </c>
      <c r="L56" s="36">
        <f t="shared" si="13"/>
        <v>2.0523293346352975</v>
      </c>
      <c r="M56" s="36">
        <f t="shared" ca="1" si="14"/>
        <v>0.1084023668873052</v>
      </c>
      <c r="N56" s="36">
        <f t="shared" ca="1" si="15"/>
        <v>8.560563181393998E-7</v>
      </c>
      <c r="O56" s="26">
        <f t="shared" ca="1" si="16"/>
        <v>26239.496687635652</v>
      </c>
      <c r="P56" s="36">
        <f t="shared" ca="1" si="17"/>
        <v>5812.2348597201953</v>
      </c>
      <c r="Q56" s="36">
        <f t="shared" ca="1" si="18"/>
        <v>77.555285261525597</v>
      </c>
      <c r="R56" s="16">
        <f t="shared" ca="1" si="19"/>
        <v>9.2523311556569343E-4</v>
      </c>
    </row>
    <row r="57" spans="1:18" x14ac:dyDescent="0.2">
      <c r="A57" s="84">
        <v>43330</v>
      </c>
      <c r="B57" s="84">
        <v>0.10780399999930523</v>
      </c>
      <c r="C57" s="84">
        <v>1</v>
      </c>
      <c r="D57" s="85">
        <f t="shared" si="5"/>
        <v>4.3330000000000002</v>
      </c>
      <c r="E57" s="85">
        <f t="shared" si="6"/>
        <v>0.10780399999930523</v>
      </c>
      <c r="F57" s="36">
        <f t="shared" si="7"/>
        <v>4.3330000000000002</v>
      </c>
      <c r="G57" s="36">
        <f t="shared" si="8"/>
        <v>0.10780399999930523</v>
      </c>
      <c r="H57" s="36">
        <f t="shared" si="9"/>
        <v>18.774889000000002</v>
      </c>
      <c r="I57" s="36">
        <f t="shared" si="10"/>
        <v>81.351594037000012</v>
      </c>
      <c r="J57" s="36">
        <f t="shared" si="11"/>
        <v>352.49645696232108</v>
      </c>
      <c r="K57" s="36">
        <f t="shared" si="12"/>
        <v>0.46711473199698961</v>
      </c>
      <c r="L57" s="36">
        <f t="shared" si="13"/>
        <v>2.0240081337429561</v>
      </c>
      <c r="M57" s="36">
        <f t="shared" ca="1" si="14"/>
        <v>0.10845322464879648</v>
      </c>
      <c r="N57" s="36">
        <f t="shared" ca="1" si="15"/>
        <v>4.2149264550702652E-7</v>
      </c>
      <c r="O57" s="26">
        <f t="shared" ca="1" si="16"/>
        <v>26331.502514225882</v>
      </c>
      <c r="P57" s="36">
        <f t="shared" ca="1" si="17"/>
        <v>5830.373560714117</v>
      </c>
      <c r="Q57" s="36">
        <f t="shared" ca="1" si="18"/>
        <v>77.772453713115596</v>
      </c>
      <c r="R57" s="16">
        <f t="shared" ca="1" si="19"/>
        <v>-6.4922464949124237E-4</v>
      </c>
    </row>
    <row r="58" spans="1:18" x14ac:dyDescent="0.2">
      <c r="A58" s="84">
        <v>43332.5</v>
      </c>
      <c r="B58" s="84">
        <v>0.10690099999919767</v>
      </c>
      <c r="C58" s="84">
        <v>1</v>
      </c>
      <c r="D58" s="85">
        <f t="shared" si="5"/>
        <v>4.3332499999999996</v>
      </c>
      <c r="E58" s="85">
        <f t="shared" si="6"/>
        <v>0.10690099999919767</v>
      </c>
      <c r="F58" s="36">
        <f t="shared" si="7"/>
        <v>4.3332499999999996</v>
      </c>
      <c r="G58" s="36">
        <f t="shared" si="8"/>
        <v>0.10690099999919767</v>
      </c>
      <c r="H58" s="36">
        <f t="shared" si="9"/>
        <v>18.777055562499996</v>
      </c>
      <c r="I58" s="36">
        <f t="shared" si="10"/>
        <v>81.365676016203096</v>
      </c>
      <c r="J58" s="36">
        <f t="shared" si="11"/>
        <v>352.57781559721201</v>
      </c>
      <c r="K58" s="36">
        <f t="shared" si="12"/>
        <v>0.46322875824652326</v>
      </c>
      <c r="L58" s="36">
        <f t="shared" si="13"/>
        <v>2.0072860166717468</v>
      </c>
      <c r="M58" s="36">
        <f t="shared" ca="1" si="14"/>
        <v>0.10849561370977001</v>
      </c>
      <c r="N58" s="36">
        <f t="shared" ca="1" si="15"/>
        <v>2.5427928859453048E-6</v>
      </c>
      <c r="O58" s="26">
        <f t="shared" ca="1" si="16"/>
        <v>26408.168036923278</v>
      </c>
      <c r="P58" s="36">
        <f t="shared" ca="1" si="17"/>
        <v>5845.4834946326546</v>
      </c>
      <c r="Q58" s="36">
        <f t="shared" ca="1" si="18"/>
        <v>77.95330790326463</v>
      </c>
      <c r="R58" s="16">
        <f t="shared" ca="1" si="19"/>
        <v>-1.5946137105723457E-3</v>
      </c>
    </row>
    <row r="59" spans="1:18" x14ac:dyDescent="0.2">
      <c r="A59" s="84">
        <v>43343.5</v>
      </c>
      <c r="B59" s="84">
        <v>0.10684780000156024</v>
      </c>
      <c r="C59" s="84">
        <v>1</v>
      </c>
      <c r="D59" s="85">
        <f t="shared" si="5"/>
        <v>4.3343499999999997</v>
      </c>
      <c r="E59" s="85">
        <f t="shared" si="6"/>
        <v>0.10684780000156024</v>
      </c>
      <c r="F59" s="36">
        <f t="shared" si="7"/>
        <v>4.3343499999999997</v>
      </c>
      <c r="G59" s="36">
        <f t="shared" si="8"/>
        <v>0.10684780000156024</v>
      </c>
      <c r="H59" s="36">
        <f t="shared" si="9"/>
        <v>18.786589922499996</v>
      </c>
      <c r="I59" s="36">
        <f t="shared" si="10"/>
        <v>81.427656030587855</v>
      </c>
      <c r="J59" s="36">
        <f t="shared" si="11"/>
        <v>352.93596091617843</v>
      </c>
      <c r="K59" s="36">
        <f t="shared" si="12"/>
        <v>0.46311576193676263</v>
      </c>
      <c r="L59" s="36">
        <f t="shared" si="13"/>
        <v>2.007305802750607</v>
      </c>
      <c r="M59" s="36">
        <f t="shared" ca="1" si="14"/>
        <v>0.10868220758315184</v>
      </c>
      <c r="N59" s="36">
        <f t="shared" ca="1" si="15"/>
        <v>3.3650511754007078E-6</v>
      </c>
      <c r="O59" s="26">
        <f t="shared" ca="1" si="16"/>
        <v>26745.418201920831</v>
      </c>
      <c r="P59" s="36">
        <f t="shared" ca="1" si="17"/>
        <v>5911.9036736715907</v>
      </c>
      <c r="Q59" s="36">
        <f t="shared" ca="1" si="18"/>
        <v>78.747746492511851</v>
      </c>
      <c r="R59" s="16">
        <f t="shared" ca="1" si="19"/>
        <v>-1.8344075815915906E-3</v>
      </c>
    </row>
    <row r="60" spans="1:18" x14ac:dyDescent="0.2">
      <c r="A60" s="84">
        <v>43351.5</v>
      </c>
      <c r="B60" s="84">
        <v>0.10781819999829168</v>
      </c>
      <c r="C60" s="114">
        <v>1</v>
      </c>
      <c r="D60" s="85">
        <f t="shared" si="5"/>
        <v>4.3351499999999996</v>
      </c>
      <c r="E60" s="85">
        <f t="shared" si="6"/>
        <v>0.10781819999829168</v>
      </c>
      <c r="F60" s="36">
        <f t="shared" si="7"/>
        <v>4.3351499999999996</v>
      </c>
      <c r="G60" s="36">
        <f t="shared" si="8"/>
        <v>0.10781819999829168</v>
      </c>
      <c r="H60" s="36">
        <f t="shared" si="9"/>
        <v>18.793525522499998</v>
      </c>
      <c r="I60" s="36">
        <f t="shared" si="10"/>
        <v>81.472752168865853</v>
      </c>
      <c r="J60" s="36">
        <f t="shared" si="11"/>
        <v>353.19660156485878</v>
      </c>
      <c r="K60" s="36">
        <f t="shared" si="12"/>
        <v>0.46740806972259413</v>
      </c>
      <c r="L60" s="36">
        <f t="shared" si="13"/>
        <v>2.0262840934579036</v>
      </c>
      <c r="M60" s="36">
        <f t="shared" ca="1" si="14"/>
        <v>0.10881799615621512</v>
      </c>
      <c r="N60" s="36">
        <f t="shared" ca="1" si="15"/>
        <v>9.9959235739849093E-7</v>
      </c>
      <c r="O60" s="26">
        <f t="shared" ca="1" si="16"/>
        <v>26990.593346330854</v>
      </c>
      <c r="P60" s="36">
        <f t="shared" ca="1" si="17"/>
        <v>5960.1408998587258</v>
      </c>
      <c r="Q60" s="36">
        <f t="shared" ca="1" si="18"/>
        <v>79.324130497657805</v>
      </c>
      <c r="R60" s="16">
        <f t="shared" ca="1" si="19"/>
        <v>-9.9979615792344934E-4</v>
      </c>
    </row>
    <row r="61" spans="1:18" x14ac:dyDescent="0.2">
      <c r="A61" s="84">
        <v>43352</v>
      </c>
      <c r="B61" s="84">
        <v>0.10919760000251699</v>
      </c>
      <c r="C61" s="84">
        <v>1</v>
      </c>
      <c r="D61" s="85">
        <f t="shared" si="5"/>
        <v>4.3352000000000004</v>
      </c>
      <c r="E61" s="85">
        <f t="shared" si="6"/>
        <v>0.10919760000251699</v>
      </c>
      <c r="F61" s="36">
        <f t="shared" si="7"/>
        <v>4.3352000000000004</v>
      </c>
      <c r="G61" s="36">
        <f t="shared" si="8"/>
        <v>0.10919760000251699</v>
      </c>
      <c r="H61" s="36">
        <f t="shared" si="9"/>
        <v>18.793959040000004</v>
      </c>
      <c r="I61" s="36">
        <f t="shared" si="10"/>
        <v>81.475571230208033</v>
      </c>
      <c r="J61" s="36">
        <f t="shared" si="11"/>
        <v>353.21289639719788</v>
      </c>
      <c r="K61" s="36">
        <f t="shared" si="12"/>
        <v>0.47339343553091173</v>
      </c>
      <c r="L61" s="36">
        <f t="shared" si="13"/>
        <v>2.0522552217136085</v>
      </c>
      <c r="M61" s="36">
        <f t="shared" ca="1" si="14"/>
        <v>0.10882648528897898</v>
      </c>
      <c r="N61" s="36">
        <f t="shared" ca="1" si="15"/>
        <v>1.3772613060440083E-7</v>
      </c>
      <c r="O61" s="26">
        <f t="shared" ca="1" si="16"/>
        <v>27005.913613024732</v>
      </c>
      <c r="P61" s="36">
        <f t="shared" ca="1" si="17"/>
        <v>5963.1537309860214</v>
      </c>
      <c r="Q61" s="36">
        <f t="shared" ca="1" si="18"/>
        <v>79.36011467240823</v>
      </c>
      <c r="R61" s="16">
        <f t="shared" ca="1" si="19"/>
        <v>3.7111471353801218E-4</v>
      </c>
    </row>
    <row r="62" spans="1:18" x14ac:dyDescent="0.2">
      <c r="A62" s="84">
        <v>43354.5</v>
      </c>
      <c r="B62" s="84">
        <v>0.10779460000048857</v>
      </c>
      <c r="C62" s="84">
        <v>1</v>
      </c>
      <c r="D62" s="85">
        <f t="shared" si="5"/>
        <v>4.3354499999999998</v>
      </c>
      <c r="E62" s="85">
        <f t="shared" si="6"/>
        <v>0.10779460000048857</v>
      </c>
      <c r="F62" s="36">
        <f t="shared" si="7"/>
        <v>4.3354499999999998</v>
      </c>
      <c r="G62" s="36">
        <f t="shared" si="8"/>
        <v>0.10779460000048857</v>
      </c>
      <c r="H62" s="36">
        <f t="shared" si="9"/>
        <v>18.796126702499997</v>
      </c>
      <c r="I62" s="36">
        <f t="shared" si="10"/>
        <v>81.489667512353606</v>
      </c>
      <c r="J62" s="36">
        <f t="shared" si="11"/>
        <v>353.29437901643342</v>
      </c>
      <c r="K62" s="36">
        <f t="shared" si="12"/>
        <v>0.46733809857211817</v>
      </c>
      <c r="L62" s="36">
        <f t="shared" si="13"/>
        <v>2.0261209594544898</v>
      </c>
      <c r="M62" s="36">
        <f t="shared" ca="1" si="14"/>
        <v>0.1088689350944686</v>
      </c>
      <c r="N62" s="36">
        <f t="shared" ca="1" si="15"/>
        <v>1.1541958941570751E-6</v>
      </c>
      <c r="O62" s="26">
        <f t="shared" ca="1" si="16"/>
        <v>27082.508890512934</v>
      </c>
      <c r="P62" s="36">
        <f t="shared" ca="1" si="17"/>
        <v>5978.2142816581381</v>
      </c>
      <c r="Q62" s="36">
        <f t="shared" ca="1" si="18"/>
        <v>79.539964299847995</v>
      </c>
      <c r="R62" s="16">
        <f t="shared" ca="1" si="19"/>
        <v>-1.0743350939800278E-3</v>
      </c>
    </row>
    <row r="63" spans="1:18" x14ac:dyDescent="0.2">
      <c r="A63" s="84">
        <v>43355</v>
      </c>
      <c r="B63" s="84">
        <v>0.10747400000400376</v>
      </c>
      <c r="C63" s="84">
        <v>1</v>
      </c>
      <c r="D63" s="85">
        <f t="shared" si="5"/>
        <v>4.3354999999999997</v>
      </c>
      <c r="E63" s="85">
        <f t="shared" si="6"/>
        <v>0.10747400000400376</v>
      </c>
      <c r="F63" s="36">
        <f t="shared" si="7"/>
        <v>4.3354999999999997</v>
      </c>
      <c r="G63" s="36">
        <f t="shared" si="8"/>
        <v>0.10747400000400376</v>
      </c>
      <c r="H63" s="36">
        <f t="shared" si="9"/>
        <v>18.796560249999999</v>
      </c>
      <c r="I63" s="36">
        <f t="shared" si="10"/>
        <v>81.492486963874995</v>
      </c>
      <c r="J63" s="36">
        <f t="shared" si="11"/>
        <v>353.31067723187999</v>
      </c>
      <c r="K63" s="36">
        <f t="shared" si="12"/>
        <v>0.46595352701735826</v>
      </c>
      <c r="L63" s="36">
        <f t="shared" si="13"/>
        <v>2.0201415163837564</v>
      </c>
      <c r="M63" s="36">
        <f t="shared" ca="1" si="14"/>
        <v>0.10887742588390104</v>
      </c>
      <c r="N63" s="36">
        <f t="shared" ca="1" si="15"/>
        <v>1.9696042003654542E-6</v>
      </c>
      <c r="O63" s="26">
        <f t="shared" ca="1" si="16"/>
        <v>27097.826706586595</v>
      </c>
      <c r="P63" s="36">
        <f t="shared" ca="1" si="17"/>
        <v>5981.2256654966677</v>
      </c>
      <c r="Q63" s="36">
        <f t="shared" ca="1" si="18"/>
        <v>79.575919914754977</v>
      </c>
      <c r="R63" s="16">
        <f t="shared" ca="1" si="19"/>
        <v>-1.4034258798972798E-3</v>
      </c>
    </row>
    <row r="64" spans="1:18" x14ac:dyDescent="0.2">
      <c r="A64" s="84">
        <v>43357.5</v>
      </c>
      <c r="B64" s="84">
        <v>0.10747100000298815</v>
      </c>
      <c r="C64" s="84">
        <v>1</v>
      </c>
      <c r="D64" s="85">
        <f t="shared" si="5"/>
        <v>4.33575</v>
      </c>
      <c r="E64" s="85">
        <f t="shared" si="6"/>
        <v>0.10747100000298815</v>
      </c>
      <c r="F64" s="36">
        <f t="shared" si="7"/>
        <v>4.33575</v>
      </c>
      <c r="G64" s="36">
        <f t="shared" si="8"/>
        <v>0.10747100000298815</v>
      </c>
      <c r="H64" s="36">
        <f t="shared" si="9"/>
        <v>18.7987280625</v>
      </c>
      <c r="I64" s="36">
        <f t="shared" si="10"/>
        <v>81.506585196984375</v>
      </c>
      <c r="J64" s="36">
        <f t="shared" si="11"/>
        <v>353.39217676782499</v>
      </c>
      <c r="K64" s="36">
        <f t="shared" si="12"/>
        <v>0.46596738826295586</v>
      </c>
      <c r="L64" s="36">
        <f t="shared" si="13"/>
        <v>2.0203181036611109</v>
      </c>
      <c r="M64" s="36">
        <f t="shared" ca="1" si="14"/>
        <v>0.10891988397273378</v>
      </c>
      <c r="N64" s="36">
        <f t="shared" ca="1" si="15"/>
        <v>2.0992647577858529E-6</v>
      </c>
      <c r="O64" s="26">
        <f t="shared" ca="1" si="16"/>
        <v>27174.409368192049</v>
      </c>
      <c r="P64" s="36">
        <f t="shared" ca="1" si="17"/>
        <v>5996.2789115889673</v>
      </c>
      <c r="Q64" s="36">
        <f t="shared" ca="1" si="18"/>
        <v>79.755625954955832</v>
      </c>
      <c r="R64" s="16">
        <f t="shared" ca="1" si="19"/>
        <v>-1.4488839697456291E-3</v>
      </c>
    </row>
    <row r="65" spans="1:18" x14ac:dyDescent="0.2">
      <c r="A65" s="84">
        <v>43360</v>
      </c>
      <c r="B65" s="84">
        <v>0.11236799999460345</v>
      </c>
      <c r="C65" s="84">
        <v>1</v>
      </c>
      <c r="D65" s="85">
        <f t="shared" si="5"/>
        <v>4.3360000000000003</v>
      </c>
      <c r="E65" s="85">
        <f t="shared" si="6"/>
        <v>0.11236799999460345</v>
      </c>
      <c r="F65" s="36">
        <f t="shared" si="7"/>
        <v>4.3360000000000003</v>
      </c>
      <c r="G65" s="36">
        <f t="shared" si="8"/>
        <v>0.11236799999460345</v>
      </c>
      <c r="H65" s="36">
        <f t="shared" si="9"/>
        <v>18.800896000000002</v>
      </c>
      <c r="I65" s="36">
        <f t="shared" si="10"/>
        <v>81.520685056000019</v>
      </c>
      <c r="J65" s="36">
        <f t="shared" si="11"/>
        <v>353.47369040281609</v>
      </c>
      <c r="K65" s="36">
        <f t="shared" si="12"/>
        <v>0.48722764797660062</v>
      </c>
      <c r="L65" s="36">
        <f t="shared" si="13"/>
        <v>2.1126190816265402</v>
      </c>
      <c r="M65" s="36">
        <f t="shared" ca="1" si="14"/>
        <v>0.10896234896435264</v>
      </c>
      <c r="N65" s="36">
        <f t="shared" ca="1" si="15"/>
        <v>1.1598458939848413E-5</v>
      </c>
      <c r="O65" s="26">
        <f t="shared" ca="1" si="16"/>
        <v>27250.980962929545</v>
      </c>
      <c r="P65" s="36">
        <f t="shared" ca="1" si="17"/>
        <v>6011.3259665762007</v>
      </c>
      <c r="Q65" s="36">
        <f t="shared" ca="1" si="18"/>
        <v>79.935211136771073</v>
      </c>
      <c r="R65" s="16">
        <f t="shared" ca="1" si="19"/>
        <v>3.4056510302508114E-3</v>
      </c>
    </row>
    <row r="66" spans="1:18" x14ac:dyDescent="0.2">
      <c r="A66" s="84">
        <v>43363</v>
      </c>
      <c r="B66" s="84">
        <v>0.11014440000144532</v>
      </c>
      <c r="C66" s="84">
        <v>1</v>
      </c>
      <c r="D66" s="85">
        <f t="shared" si="5"/>
        <v>4.3362999999999996</v>
      </c>
      <c r="E66" s="85">
        <f t="shared" si="6"/>
        <v>0.11014440000144532</v>
      </c>
      <c r="F66" s="36">
        <f t="shared" si="7"/>
        <v>4.3362999999999996</v>
      </c>
      <c r="G66" s="36">
        <f t="shared" si="8"/>
        <v>0.11014440000144532</v>
      </c>
      <c r="H66" s="36">
        <f t="shared" si="9"/>
        <v>18.803497689999997</v>
      </c>
      <c r="I66" s="36">
        <f t="shared" si="10"/>
        <v>81.537607033146983</v>
      </c>
      <c r="J66" s="36">
        <f t="shared" si="11"/>
        <v>353.57152537783526</v>
      </c>
      <c r="K66" s="36">
        <f t="shared" si="12"/>
        <v>0.47761916172626728</v>
      </c>
      <c r="L66" s="36">
        <f t="shared" si="13"/>
        <v>2.0710999709936124</v>
      </c>
      <c r="M66" s="36">
        <f t="shared" ca="1" si="14"/>
        <v>0.10901331606597287</v>
      </c>
      <c r="N66" s="36">
        <f t="shared" ca="1" si="15"/>
        <v>1.2793508690838556E-6</v>
      </c>
      <c r="O66" s="26">
        <f t="shared" ca="1" si="16"/>
        <v>27342.85156092529</v>
      </c>
      <c r="P66" s="36">
        <f t="shared" ca="1" si="17"/>
        <v>6029.3741274807517</v>
      </c>
      <c r="Q66" s="36">
        <f t="shared" ca="1" si="18"/>
        <v>80.150552285961027</v>
      </c>
      <c r="R66" s="16">
        <f t="shared" ca="1" si="19"/>
        <v>1.1310839354724544E-3</v>
      </c>
    </row>
    <row r="67" spans="1:18" x14ac:dyDescent="0.2">
      <c r="A67" s="84">
        <v>43366</v>
      </c>
      <c r="B67" s="84">
        <v>0.11142079999990528</v>
      </c>
      <c r="C67" s="84">
        <v>1</v>
      </c>
      <c r="D67" s="85">
        <f t="shared" si="5"/>
        <v>4.3365999999999998</v>
      </c>
      <c r="E67" s="85">
        <f t="shared" si="6"/>
        <v>0.11142079999990528</v>
      </c>
      <c r="F67" s="36">
        <f t="shared" si="7"/>
        <v>4.3365999999999998</v>
      </c>
      <c r="G67" s="36">
        <f t="shared" si="8"/>
        <v>0.11142079999990528</v>
      </c>
      <c r="H67" s="36">
        <f t="shared" si="9"/>
        <v>18.80609956</v>
      </c>
      <c r="I67" s="36">
        <f t="shared" si="10"/>
        <v>81.554531351895989</v>
      </c>
      <c r="J67" s="36">
        <f t="shared" si="11"/>
        <v>353.6693806606321</v>
      </c>
      <c r="K67" s="36">
        <f t="shared" si="12"/>
        <v>0.48318744127958924</v>
      </c>
      <c r="L67" s="36">
        <f t="shared" si="13"/>
        <v>2.0953906578530668</v>
      </c>
      <c r="M67" s="36">
        <f t="shared" ca="1" si="14"/>
        <v>0.10906429310760457</v>
      </c>
      <c r="N67" s="36">
        <f t="shared" ca="1" si="15"/>
        <v>5.5531247334607674E-6</v>
      </c>
      <c r="O67" s="26">
        <f t="shared" ca="1" si="16"/>
        <v>27434.70463234073</v>
      </c>
      <c r="P67" s="36">
        <f t="shared" ca="1" si="17"/>
        <v>6047.4130746364672</v>
      </c>
      <c r="Q67" s="36">
        <f t="shared" ca="1" si="18"/>
        <v>80.365715946830818</v>
      </c>
      <c r="R67" s="16">
        <f t="shared" ca="1" si="19"/>
        <v>2.3565068923007138E-3</v>
      </c>
    </row>
    <row r="68" spans="1:18" x14ac:dyDescent="0.2">
      <c r="A68" s="84">
        <v>43471.5</v>
      </c>
      <c r="B68" s="84">
        <v>0.11157419999653939</v>
      </c>
      <c r="C68" s="84">
        <v>1</v>
      </c>
      <c r="D68" s="85">
        <f t="shared" si="5"/>
        <v>4.3471500000000001</v>
      </c>
      <c r="E68" s="85">
        <f t="shared" si="6"/>
        <v>0.11157419999653939</v>
      </c>
      <c r="F68" s="36">
        <f t="shared" si="7"/>
        <v>4.3471500000000001</v>
      </c>
      <c r="G68" s="36">
        <f t="shared" si="8"/>
        <v>0.11157419999653939</v>
      </c>
      <c r="H68" s="36">
        <f t="shared" si="9"/>
        <v>18.897713122500001</v>
      </c>
      <c r="I68" s="36">
        <f t="shared" si="10"/>
        <v>82.151193600475878</v>
      </c>
      <c r="J68" s="36">
        <f t="shared" si="11"/>
        <v>357.12356126030869</v>
      </c>
      <c r="K68" s="36">
        <f t="shared" si="12"/>
        <v>0.48502978351495624</v>
      </c>
      <c r="L68" s="36">
        <f t="shared" si="13"/>
        <v>2.108497223407042</v>
      </c>
      <c r="M68" s="36">
        <f t="shared" ca="1" si="14"/>
        <v>0.11086330689548618</v>
      </c>
      <c r="N68" s="36">
        <f t="shared" ca="1" si="15"/>
        <v>5.0536900112505166E-7</v>
      </c>
      <c r="O68" s="26">
        <f t="shared" ca="1" si="16"/>
        <v>30647.018163295688</v>
      </c>
      <c r="P68" s="36">
        <f t="shared" ca="1" si="17"/>
        <v>6674.6659652380822</v>
      </c>
      <c r="Q68" s="36">
        <f t="shared" ca="1" si="18"/>
        <v>87.804917983368952</v>
      </c>
      <c r="R68" s="16">
        <f t="shared" ca="1" si="19"/>
        <v>7.1089310105321157E-4</v>
      </c>
    </row>
    <row r="69" spans="1:18" x14ac:dyDescent="0.2">
      <c r="A69" s="84">
        <v>44647</v>
      </c>
      <c r="B69" s="84">
        <v>0.13234360000205925</v>
      </c>
      <c r="C69" s="84">
        <v>1</v>
      </c>
      <c r="D69" s="85">
        <f t="shared" si="5"/>
        <v>4.4646999999999997</v>
      </c>
      <c r="E69" s="85">
        <f t="shared" si="6"/>
        <v>0.13234360000205925</v>
      </c>
      <c r="F69" s="36">
        <f t="shared" si="7"/>
        <v>4.4646999999999997</v>
      </c>
      <c r="G69" s="36">
        <f t="shared" si="8"/>
        <v>0.13234360000205925</v>
      </c>
      <c r="H69" s="36">
        <f t="shared" si="9"/>
        <v>19.933546089999997</v>
      </c>
      <c r="I69" s="36">
        <f t="shared" si="10"/>
        <v>88.997303228022972</v>
      </c>
      <c r="J69" s="36">
        <f t="shared" si="11"/>
        <v>397.34625972215412</v>
      </c>
      <c r="K69" s="36">
        <f t="shared" si="12"/>
        <v>0.59087447092919387</v>
      </c>
      <c r="L69" s="36">
        <f t="shared" si="13"/>
        <v>2.6380772503575716</v>
      </c>
      <c r="M69" s="36">
        <f t="shared" ca="1" si="14"/>
        <v>0.1317397882739878</v>
      </c>
      <c r="N69" s="36">
        <f t="shared" ca="1" si="15"/>
        <v>3.6458860295662601E-7</v>
      </c>
      <c r="O69" s="26">
        <f t="shared" ca="1" si="16"/>
        <v>56003.644948431829</v>
      </c>
      <c r="P69" s="36">
        <f t="shared" ca="1" si="17"/>
        <v>11240.134007516261</v>
      </c>
      <c r="Q69" s="36">
        <f t="shared" ca="1" si="18"/>
        <v>137.15933953994303</v>
      </c>
      <c r="R69" s="16">
        <f t="shared" ca="1" si="19"/>
        <v>6.0381172807144612E-4</v>
      </c>
    </row>
    <row r="70" spans="1:18" x14ac:dyDescent="0.2">
      <c r="A70" s="84">
        <v>44647</v>
      </c>
      <c r="B70" s="84">
        <v>0.13234360000205925</v>
      </c>
      <c r="C70" s="84">
        <v>1</v>
      </c>
      <c r="D70" s="85">
        <f t="shared" si="5"/>
        <v>4.4646999999999997</v>
      </c>
      <c r="E70" s="85">
        <f t="shared" si="6"/>
        <v>0.13234360000205925</v>
      </c>
      <c r="F70" s="36">
        <f t="shared" si="7"/>
        <v>4.4646999999999997</v>
      </c>
      <c r="G70" s="36">
        <f t="shared" si="8"/>
        <v>0.13234360000205925</v>
      </c>
      <c r="H70" s="36">
        <f t="shared" si="9"/>
        <v>19.933546089999997</v>
      </c>
      <c r="I70" s="36">
        <f t="shared" si="10"/>
        <v>88.997303228022972</v>
      </c>
      <c r="J70" s="36">
        <f t="shared" si="11"/>
        <v>397.34625972215412</v>
      </c>
      <c r="K70" s="36">
        <f t="shared" si="12"/>
        <v>0.59087447092919387</v>
      </c>
      <c r="L70" s="36">
        <f t="shared" si="13"/>
        <v>2.6380772503575716</v>
      </c>
      <c r="M70" s="36">
        <f t="shared" ca="1" si="14"/>
        <v>0.1317397882739878</v>
      </c>
      <c r="N70" s="36">
        <f t="shared" ca="1" si="15"/>
        <v>3.6458860295662601E-7</v>
      </c>
      <c r="O70" s="26">
        <f t="shared" ca="1" si="16"/>
        <v>56003.644948431829</v>
      </c>
      <c r="P70" s="36">
        <f t="shared" ca="1" si="17"/>
        <v>11240.134007516261</v>
      </c>
      <c r="Q70" s="36">
        <f t="shared" ca="1" si="18"/>
        <v>137.15933953994303</v>
      </c>
      <c r="R70" s="16">
        <f t="shared" ca="1" si="19"/>
        <v>6.0381172807144612E-4</v>
      </c>
    </row>
    <row r="71" spans="1:18" x14ac:dyDescent="0.2">
      <c r="A71" s="84">
        <v>44554.5</v>
      </c>
      <c r="B71" s="84">
        <v>0.1301545999958762</v>
      </c>
      <c r="C71" s="84">
        <v>1</v>
      </c>
      <c r="D71" s="85">
        <f t="shared" si="5"/>
        <v>4.4554499999999999</v>
      </c>
      <c r="E71" s="85">
        <f t="shared" si="6"/>
        <v>0.1301545999958762</v>
      </c>
      <c r="F71" s="36">
        <f t="shared" si="7"/>
        <v>4.4554499999999999</v>
      </c>
      <c r="G71" s="36">
        <f t="shared" si="8"/>
        <v>0.1301545999958762</v>
      </c>
      <c r="H71" s="36">
        <f t="shared" si="9"/>
        <v>19.851034702499998</v>
      </c>
      <c r="I71" s="36">
        <f t="shared" si="10"/>
        <v>88.445292565253609</v>
      </c>
      <c r="J71" s="36">
        <f t="shared" si="11"/>
        <v>394.06357875985918</v>
      </c>
      <c r="K71" s="36">
        <f t="shared" si="12"/>
        <v>0.57989731255162658</v>
      </c>
      <c r="L71" s="36">
        <f t="shared" si="13"/>
        <v>2.5837034812081447</v>
      </c>
      <c r="M71" s="36">
        <f t="shared" ca="1" si="14"/>
        <v>0.13004169933466792</v>
      </c>
      <c r="N71" s="36">
        <f t="shared" ca="1" si="15"/>
        <v>1.2746559301267201E-8</v>
      </c>
      <c r="O71" s="26">
        <f t="shared" ca="1" si="16"/>
        <v>55082.361311066241</v>
      </c>
      <c r="P71" s="36">
        <f t="shared" ca="1" si="17"/>
        <v>11109.884786451683</v>
      </c>
      <c r="Q71" s="36">
        <f t="shared" ca="1" si="18"/>
        <v>136.2424541365429</v>
      </c>
      <c r="R71" s="16">
        <f t="shared" ca="1" si="19"/>
        <v>1.1290066120828168E-4</v>
      </c>
    </row>
    <row r="72" spans="1:18" x14ac:dyDescent="0.2">
      <c r="A72" s="84">
        <v>44647</v>
      </c>
      <c r="B72" s="84">
        <v>0.13234360000205925</v>
      </c>
      <c r="C72" s="84">
        <v>1</v>
      </c>
      <c r="D72" s="85">
        <f t="shared" si="5"/>
        <v>4.4646999999999997</v>
      </c>
      <c r="E72" s="85">
        <f t="shared" si="6"/>
        <v>0.13234360000205925</v>
      </c>
      <c r="F72" s="36">
        <f t="shared" si="7"/>
        <v>4.4646999999999997</v>
      </c>
      <c r="G72" s="36">
        <f t="shared" si="8"/>
        <v>0.13234360000205925</v>
      </c>
      <c r="H72" s="36">
        <f t="shared" si="9"/>
        <v>19.933546089999997</v>
      </c>
      <c r="I72" s="36">
        <f t="shared" si="10"/>
        <v>88.997303228022972</v>
      </c>
      <c r="J72" s="36">
        <f t="shared" si="11"/>
        <v>397.34625972215412</v>
      </c>
      <c r="K72" s="36">
        <f t="shared" si="12"/>
        <v>0.59087447092919387</v>
      </c>
      <c r="L72" s="36">
        <f t="shared" si="13"/>
        <v>2.6380772503575716</v>
      </c>
      <c r="M72" s="36">
        <f t="shared" ca="1" si="14"/>
        <v>0.1317397882739878</v>
      </c>
      <c r="N72" s="36">
        <f t="shared" ca="1" si="15"/>
        <v>3.6458860295662601E-7</v>
      </c>
      <c r="O72" s="26">
        <f t="shared" ca="1" si="16"/>
        <v>56003.644948431829</v>
      </c>
      <c r="P72" s="36">
        <f t="shared" ca="1" si="17"/>
        <v>11240.134007516261</v>
      </c>
      <c r="Q72" s="36">
        <f t="shared" ca="1" si="18"/>
        <v>137.15933953994303</v>
      </c>
      <c r="R72" s="16">
        <f t="shared" ca="1" si="19"/>
        <v>6.0381172807144612E-4</v>
      </c>
    </row>
    <row r="73" spans="1:18" x14ac:dyDescent="0.2">
      <c r="A73" s="84">
        <v>44647</v>
      </c>
      <c r="B73" s="84">
        <v>0.13234360000205925</v>
      </c>
      <c r="C73" s="84">
        <v>1</v>
      </c>
      <c r="D73" s="85">
        <f t="shared" si="5"/>
        <v>4.4646999999999997</v>
      </c>
      <c r="E73" s="85">
        <f t="shared" si="6"/>
        <v>0.13234360000205925</v>
      </c>
      <c r="F73" s="36">
        <f t="shared" si="7"/>
        <v>4.4646999999999997</v>
      </c>
      <c r="G73" s="36">
        <f t="shared" si="8"/>
        <v>0.13234360000205925</v>
      </c>
      <c r="H73" s="36">
        <f t="shared" si="9"/>
        <v>19.933546089999997</v>
      </c>
      <c r="I73" s="36">
        <f t="shared" si="10"/>
        <v>88.997303228022972</v>
      </c>
      <c r="J73" s="36">
        <f t="shared" si="11"/>
        <v>397.34625972215412</v>
      </c>
      <c r="K73" s="36">
        <f t="shared" si="12"/>
        <v>0.59087447092919387</v>
      </c>
      <c r="L73" s="36">
        <f t="shared" si="13"/>
        <v>2.6380772503575716</v>
      </c>
      <c r="M73" s="36">
        <f t="shared" ca="1" si="14"/>
        <v>0.1317397882739878</v>
      </c>
      <c r="N73" s="36">
        <f t="shared" ca="1" si="15"/>
        <v>3.6458860295662601E-7</v>
      </c>
      <c r="O73" s="26">
        <f t="shared" ca="1" si="16"/>
        <v>56003.644948431829</v>
      </c>
      <c r="P73" s="36">
        <f t="shared" ca="1" si="17"/>
        <v>11240.134007516261</v>
      </c>
      <c r="Q73" s="36">
        <f t="shared" ca="1" si="18"/>
        <v>137.15933953994303</v>
      </c>
      <c r="R73" s="16">
        <f t="shared" ca="1" si="19"/>
        <v>6.0381172807144612E-4</v>
      </c>
    </row>
    <row r="74" spans="1:18" x14ac:dyDescent="0.2">
      <c r="A74" s="84">
        <v>44647</v>
      </c>
      <c r="B74" s="84">
        <v>0.13234360000205925</v>
      </c>
      <c r="C74" s="84">
        <v>1</v>
      </c>
      <c r="D74" s="85">
        <f t="shared" si="5"/>
        <v>4.4646999999999997</v>
      </c>
      <c r="E74" s="85">
        <f t="shared" si="6"/>
        <v>0.13234360000205925</v>
      </c>
      <c r="F74" s="36">
        <f t="shared" si="7"/>
        <v>4.4646999999999997</v>
      </c>
      <c r="G74" s="36">
        <f t="shared" si="8"/>
        <v>0.13234360000205925</v>
      </c>
      <c r="H74" s="36">
        <f t="shared" si="9"/>
        <v>19.933546089999997</v>
      </c>
      <c r="I74" s="36">
        <f t="shared" si="10"/>
        <v>88.997303228022972</v>
      </c>
      <c r="J74" s="36">
        <f t="shared" si="11"/>
        <v>397.34625972215412</v>
      </c>
      <c r="K74" s="36">
        <f t="shared" si="12"/>
        <v>0.59087447092919387</v>
      </c>
      <c r="L74" s="36">
        <f t="shared" si="13"/>
        <v>2.6380772503575716</v>
      </c>
      <c r="M74" s="36">
        <f t="shared" ca="1" si="14"/>
        <v>0.1317397882739878</v>
      </c>
      <c r="N74" s="36">
        <f t="shared" ca="1" si="15"/>
        <v>3.6458860295662601E-7</v>
      </c>
      <c r="O74" s="26">
        <f t="shared" ca="1" si="16"/>
        <v>56003.644948431829</v>
      </c>
      <c r="P74" s="36">
        <f t="shared" ca="1" si="17"/>
        <v>11240.134007516261</v>
      </c>
      <c r="Q74" s="36">
        <f t="shared" ca="1" si="18"/>
        <v>137.15933953994303</v>
      </c>
      <c r="R74" s="16">
        <f t="shared" ca="1" si="19"/>
        <v>6.0381172807144612E-4</v>
      </c>
    </row>
    <row r="75" spans="1:18" x14ac:dyDescent="0.2">
      <c r="A75" s="84">
        <v>44568.5</v>
      </c>
      <c r="B75" s="84">
        <v>0.13024814111849992</v>
      </c>
      <c r="C75" s="84">
        <v>1</v>
      </c>
      <c r="D75" s="85">
        <f t="shared" si="5"/>
        <v>4.4568500000000002</v>
      </c>
      <c r="E75" s="85">
        <f t="shared" si="6"/>
        <v>0.13024814111849992</v>
      </c>
      <c r="F75" s="36">
        <f t="shared" si="7"/>
        <v>4.4568500000000002</v>
      </c>
      <c r="G75" s="36">
        <f t="shared" si="8"/>
        <v>0.13024814111849992</v>
      </c>
      <c r="H75" s="36">
        <f t="shared" si="9"/>
        <v>19.863511922500003</v>
      </c>
      <c r="I75" s="36">
        <f t="shared" si="10"/>
        <v>88.528693111794141</v>
      </c>
      <c r="J75" s="36">
        <f t="shared" si="11"/>
        <v>394.55910589529975</v>
      </c>
      <c r="K75" s="36">
        <f t="shared" si="12"/>
        <v>0.58049642774398635</v>
      </c>
      <c r="L75" s="36">
        <f t="shared" si="13"/>
        <v>2.5871855039907858</v>
      </c>
      <c r="M75" s="36">
        <f t="shared" ca="1" si="14"/>
        <v>0.13029810049741186</v>
      </c>
      <c r="N75" s="36">
        <f t="shared" ca="1" si="15"/>
        <v>2.4959395412673631E-9</v>
      </c>
      <c r="O75" s="26">
        <f t="shared" ca="1" si="16"/>
        <v>55236.219079158313</v>
      </c>
      <c r="P75" s="36">
        <f t="shared" ca="1" si="17"/>
        <v>11132.553542757852</v>
      </c>
      <c r="Q75" s="36">
        <f t="shared" ca="1" si="18"/>
        <v>136.41818704026036</v>
      </c>
      <c r="R75" s="16">
        <f t="shared" ca="1" si="19"/>
        <v>-4.9959378911945684E-5</v>
      </c>
    </row>
    <row r="76" spans="1:18" x14ac:dyDescent="0.2">
      <c r="A76" s="84">
        <v>44647</v>
      </c>
      <c r="B76" s="84">
        <v>0.13234360000205925</v>
      </c>
      <c r="C76" s="84">
        <v>1</v>
      </c>
      <c r="D76" s="85">
        <f t="shared" si="5"/>
        <v>4.4646999999999997</v>
      </c>
      <c r="E76" s="85">
        <f t="shared" si="6"/>
        <v>0.13234360000205925</v>
      </c>
      <c r="F76" s="36">
        <f t="shared" si="7"/>
        <v>4.4646999999999997</v>
      </c>
      <c r="G76" s="36">
        <f t="shared" si="8"/>
        <v>0.13234360000205925</v>
      </c>
      <c r="H76" s="36">
        <f t="shared" si="9"/>
        <v>19.933546089999997</v>
      </c>
      <c r="I76" s="36">
        <f t="shared" si="10"/>
        <v>88.997303228022972</v>
      </c>
      <c r="J76" s="36">
        <f t="shared" si="11"/>
        <v>397.34625972215412</v>
      </c>
      <c r="K76" s="36">
        <f t="shared" si="12"/>
        <v>0.59087447092919387</v>
      </c>
      <c r="L76" s="36">
        <f t="shared" si="13"/>
        <v>2.6380772503575716</v>
      </c>
      <c r="M76" s="36">
        <f t="shared" ca="1" si="14"/>
        <v>0.1317397882739878</v>
      </c>
      <c r="N76" s="36">
        <f t="shared" ca="1" si="15"/>
        <v>3.6458860295662601E-7</v>
      </c>
      <c r="O76" s="26">
        <f t="shared" ca="1" si="16"/>
        <v>56003.644948431829</v>
      </c>
      <c r="P76" s="36">
        <f t="shared" ca="1" si="17"/>
        <v>11240.134007516261</v>
      </c>
      <c r="Q76" s="36">
        <f t="shared" ca="1" si="18"/>
        <v>137.15933953994303</v>
      </c>
      <c r="R76" s="16">
        <f t="shared" ca="1" si="19"/>
        <v>6.0381172807144612E-4</v>
      </c>
    </row>
    <row r="77" spans="1:18" x14ac:dyDescent="0.2">
      <c r="A77" s="84">
        <v>44647</v>
      </c>
      <c r="B77" s="84">
        <v>0.13234360000205925</v>
      </c>
      <c r="C77" s="84">
        <v>1</v>
      </c>
      <c r="D77" s="85">
        <f t="shared" si="5"/>
        <v>4.4646999999999997</v>
      </c>
      <c r="E77" s="85">
        <f t="shared" si="6"/>
        <v>0.13234360000205925</v>
      </c>
      <c r="F77" s="36">
        <f t="shared" si="7"/>
        <v>4.4646999999999997</v>
      </c>
      <c r="G77" s="36">
        <f t="shared" si="8"/>
        <v>0.13234360000205925</v>
      </c>
      <c r="H77" s="36">
        <f t="shared" si="9"/>
        <v>19.933546089999997</v>
      </c>
      <c r="I77" s="36">
        <f t="shared" si="10"/>
        <v>88.997303228022972</v>
      </c>
      <c r="J77" s="36">
        <f t="shared" si="11"/>
        <v>397.34625972215412</v>
      </c>
      <c r="K77" s="36">
        <f t="shared" si="12"/>
        <v>0.59087447092919387</v>
      </c>
      <c r="L77" s="36">
        <f t="shared" si="13"/>
        <v>2.6380772503575716</v>
      </c>
      <c r="M77" s="36">
        <f t="shared" ca="1" si="14"/>
        <v>0.1317397882739878</v>
      </c>
      <c r="N77" s="36">
        <f t="shared" ca="1" si="15"/>
        <v>3.6458860295662601E-7</v>
      </c>
      <c r="O77" s="26">
        <f t="shared" ca="1" si="16"/>
        <v>56003.644948431829</v>
      </c>
      <c r="P77" s="36">
        <f t="shared" ca="1" si="17"/>
        <v>11240.134007516261</v>
      </c>
      <c r="Q77" s="36">
        <f t="shared" ca="1" si="18"/>
        <v>137.15933953994303</v>
      </c>
      <c r="R77" s="16">
        <f t="shared" ca="1" si="19"/>
        <v>6.0381172807144612E-4</v>
      </c>
    </row>
    <row r="78" spans="1:18" x14ac:dyDescent="0.2">
      <c r="A78" s="84">
        <v>44647</v>
      </c>
      <c r="B78" s="84">
        <v>0.13234360000205925</v>
      </c>
      <c r="C78" s="84">
        <v>1</v>
      </c>
      <c r="D78" s="85">
        <f t="shared" si="5"/>
        <v>4.4646999999999997</v>
      </c>
      <c r="E78" s="85">
        <f t="shared" si="6"/>
        <v>0.13234360000205925</v>
      </c>
      <c r="F78" s="36">
        <f t="shared" si="7"/>
        <v>4.4646999999999997</v>
      </c>
      <c r="G78" s="36">
        <f t="shared" si="8"/>
        <v>0.13234360000205925</v>
      </c>
      <c r="H78" s="36">
        <f t="shared" si="9"/>
        <v>19.933546089999997</v>
      </c>
      <c r="I78" s="36">
        <f t="shared" si="10"/>
        <v>88.997303228022972</v>
      </c>
      <c r="J78" s="36">
        <f t="shared" si="11"/>
        <v>397.34625972215412</v>
      </c>
      <c r="K78" s="36">
        <f t="shared" si="12"/>
        <v>0.59087447092919387</v>
      </c>
      <c r="L78" s="36">
        <f t="shared" si="13"/>
        <v>2.6380772503575716</v>
      </c>
      <c r="M78" s="36">
        <f t="shared" ca="1" si="14"/>
        <v>0.1317397882739878</v>
      </c>
      <c r="N78" s="36">
        <f t="shared" ca="1" si="15"/>
        <v>3.6458860295662601E-7</v>
      </c>
      <c r="O78" s="26">
        <f t="shared" ca="1" si="16"/>
        <v>56003.644948431829</v>
      </c>
      <c r="P78" s="36">
        <f t="shared" ca="1" si="17"/>
        <v>11240.134007516261</v>
      </c>
      <c r="Q78" s="36">
        <f t="shared" ca="1" si="18"/>
        <v>137.15933953994303</v>
      </c>
      <c r="R78" s="16">
        <f t="shared" ca="1" si="19"/>
        <v>6.0381172807144612E-4</v>
      </c>
    </row>
    <row r="79" spans="1:18" x14ac:dyDescent="0.2">
      <c r="A79" s="84">
        <v>45463.5</v>
      </c>
      <c r="B79" s="84">
        <v>0.14070380000339355</v>
      </c>
      <c r="C79" s="84">
        <v>1</v>
      </c>
      <c r="D79" s="85">
        <f t="shared" si="5"/>
        <v>4.5463500000000003</v>
      </c>
      <c r="E79" s="85">
        <f t="shared" si="6"/>
        <v>0.14070380000339355</v>
      </c>
      <c r="F79" s="36">
        <f t="shared" si="7"/>
        <v>4.5463500000000003</v>
      </c>
      <c r="G79" s="36">
        <f t="shared" si="8"/>
        <v>0.14070380000339355</v>
      </c>
      <c r="H79" s="36">
        <f t="shared" si="9"/>
        <v>20.669298322500001</v>
      </c>
      <c r="I79" s="36">
        <f t="shared" si="10"/>
        <v>93.969864428497885</v>
      </c>
      <c r="J79" s="36">
        <f t="shared" si="11"/>
        <v>427.21989314450138</v>
      </c>
      <c r="K79" s="36">
        <f t="shared" si="12"/>
        <v>0.6396887211454283</v>
      </c>
      <c r="L79" s="36">
        <f t="shared" si="13"/>
        <v>2.9082488173795182</v>
      </c>
      <c r="M79" s="36">
        <f t="shared" ca="1" si="14"/>
        <v>0.14713872422332275</v>
      </c>
      <c r="N79" s="36">
        <f t="shared" ca="1" si="15"/>
        <v>4.140824971623135E-5</v>
      </c>
      <c r="O79" s="26">
        <f t="shared" ca="1" si="16"/>
        <v>54046.611260893798</v>
      </c>
      <c r="P79" s="36">
        <f t="shared" ca="1" si="17"/>
        <v>10371.93202558323</v>
      </c>
      <c r="Q79" s="36">
        <f t="shared" ca="1" si="18"/>
        <v>120.63218123491248</v>
      </c>
      <c r="R79" s="16">
        <f t="shared" ca="1" si="19"/>
        <v>-6.4349242199291945E-3</v>
      </c>
    </row>
    <row r="80" spans="1:18" x14ac:dyDescent="0.2">
      <c r="A80" s="84">
        <v>46283.5</v>
      </c>
      <c r="B80" s="84">
        <v>0.16441979999945033</v>
      </c>
      <c r="C80" s="84">
        <v>1</v>
      </c>
      <c r="D80" s="85">
        <f t="shared" si="5"/>
        <v>4.6283500000000002</v>
      </c>
      <c r="E80" s="85">
        <f t="shared" si="6"/>
        <v>0.16441979999945033</v>
      </c>
      <c r="F80" s="36">
        <f t="shared" si="7"/>
        <v>4.6283500000000002</v>
      </c>
      <c r="G80" s="36">
        <f t="shared" si="8"/>
        <v>0.16441979999945033</v>
      </c>
      <c r="H80" s="36">
        <f t="shared" si="9"/>
        <v>21.421623722500001</v>
      </c>
      <c r="I80" s="36">
        <f t="shared" si="10"/>
        <v>99.146772156032881</v>
      </c>
      <c r="J80" s="36">
        <f t="shared" si="11"/>
        <v>458.88596290837478</v>
      </c>
      <c r="K80" s="36">
        <f t="shared" si="12"/>
        <v>0.76099238132745595</v>
      </c>
      <c r="L80" s="36">
        <f t="shared" si="13"/>
        <v>3.5221390881169308</v>
      </c>
      <c r="M80" s="36">
        <f t="shared" ca="1" si="14"/>
        <v>0.16334471352298907</v>
      </c>
      <c r="N80" s="36">
        <f t="shared" ca="1" si="15"/>
        <v>1.155810931869892E-6</v>
      </c>
      <c r="O80" s="26">
        <f t="shared" ca="1" si="16"/>
        <v>35930.292369270312</v>
      </c>
      <c r="P80" s="36">
        <f t="shared" ca="1" si="17"/>
        <v>6442.3033379293865</v>
      </c>
      <c r="Q80" s="36">
        <f t="shared" ca="1" si="18"/>
        <v>69.046806533638801</v>
      </c>
      <c r="R80" s="16">
        <f t="shared" ca="1" si="19"/>
        <v>1.0750864764612622E-3</v>
      </c>
    </row>
    <row r="81" spans="1:18" x14ac:dyDescent="0.2">
      <c r="A81" s="84">
        <v>48422</v>
      </c>
      <c r="B81" s="84">
        <v>0.21321360000729328</v>
      </c>
      <c r="C81" s="84">
        <v>1</v>
      </c>
      <c r="D81" s="85">
        <f t="shared" si="5"/>
        <v>4.8422000000000001</v>
      </c>
      <c r="E81" s="85">
        <f t="shared" si="6"/>
        <v>0.21321360000729328</v>
      </c>
      <c r="F81" s="36">
        <f t="shared" si="7"/>
        <v>4.8422000000000001</v>
      </c>
      <c r="G81" s="36">
        <f t="shared" si="8"/>
        <v>0.21321360000729328</v>
      </c>
      <c r="H81" s="36">
        <f t="shared" si="9"/>
        <v>23.446900840000001</v>
      </c>
      <c r="I81" s="36">
        <f t="shared" si="10"/>
        <v>113.53458324744801</v>
      </c>
      <c r="J81" s="36">
        <f t="shared" si="11"/>
        <v>549.75715900079274</v>
      </c>
      <c r="K81" s="36">
        <f t="shared" si="12"/>
        <v>1.0324228939553155</v>
      </c>
      <c r="L81" s="36">
        <f t="shared" si="13"/>
        <v>4.9991981371104286</v>
      </c>
      <c r="M81" s="36">
        <f t="shared" ca="1" si="14"/>
        <v>0.20910252511374194</v>
      </c>
      <c r="N81" s="36">
        <f t="shared" ca="1" si="15"/>
        <v>1.6900936780388132E-5</v>
      </c>
      <c r="O81" s="26">
        <f t="shared" ca="1" si="16"/>
        <v>11030.785283522449</v>
      </c>
      <c r="P81" s="36">
        <f t="shared" ca="1" si="17"/>
        <v>3360.6995372533561</v>
      </c>
      <c r="Q81" s="36">
        <f t="shared" ca="1" si="18"/>
        <v>61.18056864371637</v>
      </c>
      <c r="R81" s="16">
        <f t="shared" ca="1" si="19"/>
        <v>4.1110748935513364E-3</v>
      </c>
    </row>
    <row r="82" spans="1:18" x14ac:dyDescent="0.2">
      <c r="A82" s="84">
        <v>48566</v>
      </c>
      <c r="B82" s="84">
        <v>0.21488079999835463</v>
      </c>
      <c r="C82" s="84">
        <v>1</v>
      </c>
      <c r="D82" s="85">
        <f t="shared" si="5"/>
        <v>4.8566000000000003</v>
      </c>
      <c r="E82" s="85">
        <f t="shared" si="6"/>
        <v>0.21488079999835463</v>
      </c>
      <c r="F82" s="36">
        <f t="shared" si="7"/>
        <v>4.8566000000000003</v>
      </c>
      <c r="G82" s="36">
        <f t="shared" si="8"/>
        <v>0.21488079999835463</v>
      </c>
      <c r="H82" s="36">
        <f t="shared" si="9"/>
        <v>23.586563560000002</v>
      </c>
      <c r="I82" s="36">
        <f t="shared" si="10"/>
        <v>114.55050458549601</v>
      </c>
      <c r="J82" s="36">
        <f t="shared" si="11"/>
        <v>556.32598056991992</v>
      </c>
      <c r="K82" s="36">
        <f t="shared" si="12"/>
        <v>1.0435900932720092</v>
      </c>
      <c r="L82" s="36">
        <f t="shared" si="13"/>
        <v>5.0682996469848405</v>
      </c>
      <c r="M82" s="36">
        <f t="shared" ca="1" si="14"/>
        <v>0.21236521975277012</v>
      </c>
      <c r="N82" s="36">
        <f t="shared" ca="1" si="15"/>
        <v>6.3281439719750459E-6</v>
      </c>
      <c r="O82" s="26">
        <f t="shared" ca="1" si="16"/>
        <v>18050.336648695975</v>
      </c>
      <c r="P82" s="36">
        <f t="shared" ca="1" si="17"/>
        <v>5117.6527098017677</v>
      </c>
      <c r="Q82" s="36">
        <f t="shared" ca="1" si="18"/>
        <v>88.055694401280675</v>
      </c>
      <c r="R82" s="16">
        <f t="shared" ca="1" si="19"/>
        <v>2.5155802455845144E-3</v>
      </c>
    </row>
    <row r="83" spans="1:18" x14ac:dyDescent="0.2">
      <c r="A83" s="84">
        <v>48740.5</v>
      </c>
      <c r="B83" s="84">
        <v>0.21879139999509789</v>
      </c>
      <c r="C83" s="84">
        <v>1</v>
      </c>
      <c r="D83" s="85">
        <f t="shared" si="5"/>
        <v>4.8740500000000004</v>
      </c>
      <c r="E83" s="85">
        <f t="shared" si="6"/>
        <v>0.21879139999509789</v>
      </c>
      <c r="F83" s="36">
        <f t="shared" si="7"/>
        <v>4.8740500000000004</v>
      </c>
      <c r="G83" s="36">
        <f t="shared" si="8"/>
        <v>0.21879139999509789</v>
      </c>
      <c r="H83" s="36">
        <f t="shared" si="9"/>
        <v>23.756363402500003</v>
      </c>
      <c r="I83" s="36">
        <f t="shared" si="10"/>
        <v>115.78970304195515</v>
      </c>
      <c r="J83" s="36">
        <f t="shared" si="11"/>
        <v>564.36480211164155</v>
      </c>
      <c r="K83" s="36">
        <f t="shared" si="12"/>
        <v>1.0664002231461069</v>
      </c>
      <c r="L83" s="36">
        <f t="shared" si="13"/>
        <v>5.1976880076252829</v>
      </c>
      <c r="M83" s="36">
        <f t="shared" ca="1" si="14"/>
        <v>0.21634966282329171</v>
      </c>
      <c r="N83" s="36">
        <f t="shared" ca="1" si="15"/>
        <v>5.9620804161800413E-6</v>
      </c>
      <c r="O83" s="26">
        <f t="shared" ca="1" si="16"/>
        <v>29409.120179558235</v>
      </c>
      <c r="P83" s="36">
        <f t="shared" ca="1" si="17"/>
        <v>7867.2273226182306</v>
      </c>
      <c r="Q83" s="36">
        <f t="shared" ca="1" si="18"/>
        <v>128.98346774119585</v>
      </c>
      <c r="R83" s="16">
        <f t="shared" ca="1" si="19"/>
        <v>2.4417371718061798E-3</v>
      </c>
    </row>
    <row r="84" spans="1:18" x14ac:dyDescent="0.2">
      <c r="A84" s="84">
        <v>50612.5</v>
      </c>
      <c r="B84" s="84">
        <v>0.25848499999847263</v>
      </c>
      <c r="C84" s="84">
        <v>1</v>
      </c>
      <c r="D84" s="85">
        <f t="shared" si="5"/>
        <v>5.0612500000000002</v>
      </c>
      <c r="E84" s="85">
        <f t="shared" si="6"/>
        <v>0.25848499999847263</v>
      </c>
      <c r="F84" s="36">
        <f t="shared" si="7"/>
        <v>5.0612500000000002</v>
      </c>
      <c r="G84" s="36">
        <f t="shared" si="8"/>
        <v>0.25848499999847263</v>
      </c>
      <c r="H84" s="36">
        <f t="shared" si="9"/>
        <v>25.616251562500004</v>
      </c>
      <c r="I84" s="36">
        <f t="shared" si="10"/>
        <v>129.65025322070315</v>
      </c>
      <c r="J84" s="36">
        <f t="shared" si="11"/>
        <v>656.19234411328387</v>
      </c>
      <c r="K84" s="36">
        <f t="shared" si="12"/>
        <v>1.3082572062422697</v>
      </c>
      <c r="L84" s="36">
        <f t="shared" si="13"/>
        <v>6.6214167850936878</v>
      </c>
      <c r="M84" s="36">
        <f t="shared" ca="1" si="14"/>
        <v>0.26120953840978212</v>
      </c>
      <c r="N84" s="36">
        <f t="shared" ca="1" si="15"/>
        <v>7.4231095547008129E-6</v>
      </c>
      <c r="O84" s="26">
        <f t="shared" ca="1" si="16"/>
        <v>463084.50894200488</v>
      </c>
      <c r="P84" s="36">
        <f t="shared" ca="1" si="17"/>
        <v>103949.16807402922</v>
      </c>
      <c r="Q84" s="36">
        <f t="shared" ca="1" si="18"/>
        <v>1449.4501515086938</v>
      </c>
      <c r="R84" s="16">
        <f t="shared" ca="1" si="19"/>
        <v>-2.724538411309485E-3</v>
      </c>
    </row>
    <row r="85" spans="1:18" x14ac:dyDescent="0.2">
      <c r="A85" s="84">
        <v>50612.5</v>
      </c>
      <c r="B85" s="84">
        <v>0.25888499999564374</v>
      </c>
      <c r="C85" s="84">
        <v>1</v>
      </c>
      <c r="D85" s="85">
        <f t="shared" ref="D85:D148" si="20">A85/A$18</f>
        <v>5.0612500000000002</v>
      </c>
      <c r="E85" s="85">
        <f t="shared" ref="E85:E148" si="21">B85/B$18</f>
        <v>0.25888499999564374</v>
      </c>
      <c r="F85" s="36">
        <f t="shared" ref="F85:F148" si="22">$C85*D85</f>
        <v>5.0612500000000002</v>
      </c>
      <c r="G85" s="36">
        <f t="shared" ref="G85:G148" si="23">$C85*E85</f>
        <v>0.25888499999564374</v>
      </c>
      <c r="H85" s="36">
        <f t="shared" ref="H85:H148" si="24">C85*D85*D85</f>
        <v>25.616251562500004</v>
      </c>
      <c r="I85" s="36">
        <f t="shared" ref="I85:I148" si="25">C85*D85*D85*D85</f>
        <v>129.65025322070315</v>
      </c>
      <c r="J85" s="36">
        <f t="shared" ref="J85:J148" si="26">C85*D85*D85*D85*D85</f>
        <v>656.19234411328387</v>
      </c>
      <c r="K85" s="36">
        <f t="shared" ref="K85:K148" si="27">C85*E85*D85</f>
        <v>1.3102817062279519</v>
      </c>
      <c r="L85" s="36">
        <f t="shared" ref="L85:L148" si="28">C85*E85*D85*D85</f>
        <v>6.6316632856462219</v>
      </c>
      <c r="M85" s="36">
        <f t="shared" ref="M85:M148" ca="1" si="29">+E$4+E$5*D85+E$6*D85^2</f>
        <v>0.26120953840978212</v>
      </c>
      <c r="N85" s="36">
        <f t="shared" ref="N85:N148" ca="1" si="30">C85*(M85-E85)^2</f>
        <v>5.4034788388049622E-6</v>
      </c>
      <c r="O85" s="26">
        <f t="shared" ref="O85:O148" ca="1" si="31">(C85*O$1-O$2*F85+O$3*H85)^2</f>
        <v>463084.50894200488</v>
      </c>
      <c r="P85" s="36">
        <f t="shared" ref="P85:P148" ca="1" si="32">(-C85*O$2+O$4*F85-O$5*H85)^2</f>
        <v>103949.16807402922</v>
      </c>
      <c r="Q85" s="36">
        <f t="shared" ref="Q85:Q148" ca="1" si="33">+(C85*O$3-F85*O$5+H85*O$6)^2</f>
        <v>1449.4501515086938</v>
      </c>
      <c r="R85" s="16">
        <f t="shared" ref="R85:R148" ca="1" si="34">+E85-M85</f>
        <v>-2.3245384141383774E-3</v>
      </c>
    </row>
    <row r="86" spans="1:18" x14ac:dyDescent="0.2">
      <c r="A86" s="84">
        <v>50612.5</v>
      </c>
      <c r="B86" s="84">
        <v>0.25998499999695923</v>
      </c>
      <c r="C86" s="84">
        <v>1</v>
      </c>
      <c r="D86" s="85">
        <f t="shared" si="20"/>
        <v>5.0612500000000002</v>
      </c>
      <c r="E86" s="85">
        <f t="shared" si="21"/>
        <v>0.25998499999695923</v>
      </c>
      <c r="F86" s="36">
        <f t="shared" si="22"/>
        <v>5.0612500000000002</v>
      </c>
      <c r="G86" s="36">
        <f t="shared" si="23"/>
        <v>0.25998499999695923</v>
      </c>
      <c r="H86" s="36">
        <f t="shared" si="24"/>
        <v>25.616251562500004</v>
      </c>
      <c r="I86" s="36">
        <f t="shared" si="25"/>
        <v>129.65025322070315</v>
      </c>
      <c r="J86" s="36">
        <f t="shared" si="26"/>
        <v>656.19234411328387</v>
      </c>
      <c r="K86" s="36">
        <f t="shared" si="27"/>
        <v>1.31584908123461</v>
      </c>
      <c r="L86" s="36">
        <f t="shared" si="28"/>
        <v>6.6598411623986697</v>
      </c>
      <c r="M86" s="36">
        <f t="shared" ca="1" si="29"/>
        <v>0.26120953840978212</v>
      </c>
      <c r="N86" s="36">
        <f t="shared" ca="1" si="30"/>
        <v>1.4994943244787885E-6</v>
      </c>
      <c r="O86" s="26">
        <f t="shared" ca="1" si="31"/>
        <v>463084.50894200488</v>
      </c>
      <c r="P86" s="36">
        <f t="shared" ca="1" si="32"/>
        <v>103949.16807402922</v>
      </c>
      <c r="Q86" s="36">
        <f t="shared" ca="1" si="33"/>
        <v>1449.4501515086938</v>
      </c>
      <c r="R86" s="16">
        <f t="shared" ca="1" si="34"/>
        <v>-1.2245384128228842E-3</v>
      </c>
    </row>
    <row r="87" spans="1:18" x14ac:dyDescent="0.2">
      <c r="A87" s="84"/>
      <c r="B87" s="84"/>
      <c r="C87" s="84"/>
      <c r="D87" s="85">
        <f t="shared" si="20"/>
        <v>0</v>
      </c>
      <c r="E87" s="85">
        <f t="shared" si="21"/>
        <v>0</v>
      </c>
      <c r="F87" s="36">
        <f t="shared" si="22"/>
        <v>0</v>
      </c>
      <c r="G87" s="36">
        <f t="shared" si="23"/>
        <v>0</v>
      </c>
      <c r="H87" s="36">
        <f t="shared" si="24"/>
        <v>0</v>
      </c>
      <c r="I87" s="36">
        <f t="shared" si="25"/>
        <v>0</v>
      </c>
      <c r="J87" s="36">
        <f t="shared" si="26"/>
        <v>0</v>
      </c>
      <c r="K87" s="36">
        <f t="shared" si="27"/>
        <v>0</v>
      </c>
      <c r="L87" s="36">
        <f t="shared" si="28"/>
        <v>0</v>
      </c>
      <c r="M87" s="36">
        <f t="shared" ca="1" si="29"/>
        <v>0.41061815290459147</v>
      </c>
      <c r="N87" s="36">
        <f t="shared" ca="1" si="30"/>
        <v>0</v>
      </c>
      <c r="O87" s="26">
        <f t="shared" ca="1" si="31"/>
        <v>0</v>
      </c>
      <c r="P87" s="36">
        <f t="shared" ca="1" si="32"/>
        <v>0</v>
      </c>
      <c r="Q87" s="36">
        <f t="shared" ca="1" si="33"/>
        <v>0</v>
      </c>
      <c r="R87" s="16">
        <f t="shared" ca="1" si="34"/>
        <v>-0.41061815290459147</v>
      </c>
    </row>
    <row r="88" spans="1:18" x14ac:dyDescent="0.2">
      <c r="A88" s="84"/>
      <c r="B88" s="84"/>
      <c r="C88" s="84"/>
      <c r="D88" s="85">
        <f t="shared" si="20"/>
        <v>0</v>
      </c>
      <c r="E88" s="85">
        <f t="shared" si="21"/>
        <v>0</v>
      </c>
      <c r="F88" s="36">
        <f t="shared" si="22"/>
        <v>0</v>
      </c>
      <c r="G88" s="36">
        <f t="shared" si="23"/>
        <v>0</v>
      </c>
      <c r="H88" s="36">
        <f t="shared" si="24"/>
        <v>0</v>
      </c>
      <c r="I88" s="36">
        <f t="shared" si="25"/>
        <v>0</v>
      </c>
      <c r="J88" s="36">
        <f t="shared" si="26"/>
        <v>0</v>
      </c>
      <c r="K88" s="36">
        <f t="shared" si="27"/>
        <v>0</v>
      </c>
      <c r="L88" s="36">
        <f t="shared" si="28"/>
        <v>0</v>
      </c>
      <c r="M88" s="36">
        <f t="shared" ca="1" si="29"/>
        <v>0.41061815290459147</v>
      </c>
      <c r="N88" s="36">
        <f t="shared" ca="1" si="30"/>
        <v>0</v>
      </c>
      <c r="O88" s="26">
        <f t="shared" ca="1" si="31"/>
        <v>0</v>
      </c>
      <c r="P88" s="36">
        <f t="shared" ca="1" si="32"/>
        <v>0</v>
      </c>
      <c r="Q88" s="36">
        <f t="shared" ca="1" si="33"/>
        <v>0</v>
      </c>
      <c r="R88" s="16">
        <f t="shared" ca="1" si="34"/>
        <v>-0.41061815290459147</v>
      </c>
    </row>
    <row r="89" spans="1:18" x14ac:dyDescent="0.2">
      <c r="A89" s="84"/>
      <c r="B89" s="84"/>
      <c r="C89" s="84"/>
      <c r="D89" s="85">
        <f t="shared" si="20"/>
        <v>0</v>
      </c>
      <c r="E89" s="85">
        <f t="shared" si="21"/>
        <v>0</v>
      </c>
      <c r="F89" s="36">
        <f t="shared" si="22"/>
        <v>0</v>
      </c>
      <c r="G89" s="36">
        <f t="shared" si="23"/>
        <v>0</v>
      </c>
      <c r="H89" s="36">
        <f t="shared" si="24"/>
        <v>0</v>
      </c>
      <c r="I89" s="36">
        <f t="shared" si="25"/>
        <v>0</v>
      </c>
      <c r="J89" s="36">
        <f t="shared" si="26"/>
        <v>0</v>
      </c>
      <c r="K89" s="36">
        <f t="shared" si="27"/>
        <v>0</v>
      </c>
      <c r="L89" s="36">
        <f t="shared" si="28"/>
        <v>0</v>
      </c>
      <c r="M89" s="36">
        <f t="shared" ca="1" si="29"/>
        <v>0.41061815290459147</v>
      </c>
      <c r="N89" s="36">
        <f t="shared" ca="1" si="30"/>
        <v>0</v>
      </c>
      <c r="O89" s="26">
        <f t="shared" ca="1" si="31"/>
        <v>0</v>
      </c>
      <c r="P89" s="36">
        <f t="shared" ca="1" si="32"/>
        <v>0</v>
      </c>
      <c r="Q89" s="36">
        <f t="shared" ca="1" si="33"/>
        <v>0</v>
      </c>
      <c r="R89" s="16">
        <f t="shared" ca="1" si="34"/>
        <v>-0.41061815290459147</v>
      </c>
    </row>
    <row r="90" spans="1:18" x14ac:dyDescent="0.2">
      <c r="A90" s="84"/>
      <c r="B90" s="84"/>
      <c r="C90" s="84"/>
      <c r="D90" s="85">
        <f t="shared" si="20"/>
        <v>0</v>
      </c>
      <c r="E90" s="85">
        <f t="shared" si="21"/>
        <v>0</v>
      </c>
      <c r="F90" s="36">
        <f t="shared" si="22"/>
        <v>0</v>
      </c>
      <c r="G90" s="36">
        <f t="shared" si="23"/>
        <v>0</v>
      </c>
      <c r="H90" s="36">
        <f t="shared" si="24"/>
        <v>0</v>
      </c>
      <c r="I90" s="36">
        <f t="shared" si="25"/>
        <v>0</v>
      </c>
      <c r="J90" s="36">
        <f t="shared" si="26"/>
        <v>0</v>
      </c>
      <c r="K90" s="36">
        <f t="shared" si="27"/>
        <v>0</v>
      </c>
      <c r="L90" s="36">
        <f t="shared" si="28"/>
        <v>0</v>
      </c>
      <c r="M90" s="36">
        <f t="shared" ca="1" si="29"/>
        <v>0.41061815290459147</v>
      </c>
      <c r="N90" s="36">
        <f t="shared" ca="1" si="30"/>
        <v>0</v>
      </c>
      <c r="O90" s="26">
        <f t="shared" ca="1" si="31"/>
        <v>0</v>
      </c>
      <c r="P90" s="36">
        <f t="shared" ca="1" si="32"/>
        <v>0</v>
      </c>
      <c r="Q90" s="36">
        <f t="shared" ca="1" si="33"/>
        <v>0</v>
      </c>
      <c r="R90" s="16">
        <f t="shared" ca="1" si="34"/>
        <v>-0.41061815290459147</v>
      </c>
    </row>
    <row r="91" spans="1:18" x14ac:dyDescent="0.2">
      <c r="A91" s="84"/>
      <c r="B91" s="84"/>
      <c r="C91" s="84"/>
      <c r="D91" s="85">
        <f t="shared" si="20"/>
        <v>0</v>
      </c>
      <c r="E91" s="85">
        <f t="shared" si="21"/>
        <v>0</v>
      </c>
      <c r="F91" s="36">
        <f t="shared" si="22"/>
        <v>0</v>
      </c>
      <c r="G91" s="36">
        <f t="shared" si="23"/>
        <v>0</v>
      </c>
      <c r="H91" s="36">
        <f t="shared" si="24"/>
        <v>0</v>
      </c>
      <c r="I91" s="36">
        <f t="shared" si="25"/>
        <v>0</v>
      </c>
      <c r="J91" s="36">
        <f t="shared" si="26"/>
        <v>0</v>
      </c>
      <c r="K91" s="36">
        <f t="shared" si="27"/>
        <v>0</v>
      </c>
      <c r="L91" s="36">
        <f t="shared" si="28"/>
        <v>0</v>
      </c>
      <c r="M91" s="36">
        <f t="shared" ca="1" si="29"/>
        <v>0.41061815290459147</v>
      </c>
      <c r="N91" s="36">
        <f t="shared" ca="1" si="30"/>
        <v>0</v>
      </c>
      <c r="O91" s="26">
        <f t="shared" ca="1" si="31"/>
        <v>0</v>
      </c>
      <c r="P91" s="36">
        <f t="shared" ca="1" si="32"/>
        <v>0</v>
      </c>
      <c r="Q91" s="36">
        <f t="shared" ca="1" si="33"/>
        <v>0</v>
      </c>
      <c r="R91" s="16">
        <f t="shared" ca="1" si="34"/>
        <v>-0.41061815290459147</v>
      </c>
    </row>
    <row r="92" spans="1:18" x14ac:dyDescent="0.2">
      <c r="A92" s="84"/>
      <c r="B92" s="84"/>
      <c r="C92" s="84"/>
      <c r="D92" s="85">
        <f t="shared" si="20"/>
        <v>0</v>
      </c>
      <c r="E92" s="85">
        <f t="shared" si="21"/>
        <v>0</v>
      </c>
      <c r="F92" s="36">
        <f t="shared" si="22"/>
        <v>0</v>
      </c>
      <c r="G92" s="36">
        <f t="shared" si="23"/>
        <v>0</v>
      </c>
      <c r="H92" s="36">
        <f t="shared" si="24"/>
        <v>0</v>
      </c>
      <c r="I92" s="36">
        <f t="shared" si="25"/>
        <v>0</v>
      </c>
      <c r="J92" s="36">
        <f t="shared" si="26"/>
        <v>0</v>
      </c>
      <c r="K92" s="36">
        <f t="shared" si="27"/>
        <v>0</v>
      </c>
      <c r="L92" s="36">
        <f t="shared" si="28"/>
        <v>0</v>
      </c>
      <c r="M92" s="36">
        <f t="shared" ca="1" si="29"/>
        <v>0.41061815290459147</v>
      </c>
      <c r="N92" s="36">
        <f t="shared" ca="1" si="30"/>
        <v>0</v>
      </c>
      <c r="O92" s="26">
        <f t="shared" ca="1" si="31"/>
        <v>0</v>
      </c>
      <c r="P92" s="36">
        <f t="shared" ca="1" si="32"/>
        <v>0</v>
      </c>
      <c r="Q92" s="36">
        <f t="shared" ca="1" si="33"/>
        <v>0</v>
      </c>
      <c r="R92" s="16">
        <f t="shared" ca="1" si="34"/>
        <v>-0.41061815290459147</v>
      </c>
    </row>
    <row r="93" spans="1:18" x14ac:dyDescent="0.2">
      <c r="A93" s="84"/>
      <c r="B93" s="84"/>
      <c r="C93" s="84"/>
      <c r="D93" s="85">
        <f t="shared" si="20"/>
        <v>0</v>
      </c>
      <c r="E93" s="85">
        <f t="shared" si="21"/>
        <v>0</v>
      </c>
      <c r="F93" s="36">
        <f t="shared" si="22"/>
        <v>0</v>
      </c>
      <c r="G93" s="36">
        <f t="shared" si="23"/>
        <v>0</v>
      </c>
      <c r="H93" s="36">
        <f t="shared" si="24"/>
        <v>0</v>
      </c>
      <c r="I93" s="36">
        <f t="shared" si="25"/>
        <v>0</v>
      </c>
      <c r="J93" s="36">
        <f t="shared" si="26"/>
        <v>0</v>
      </c>
      <c r="K93" s="36">
        <f t="shared" si="27"/>
        <v>0</v>
      </c>
      <c r="L93" s="36">
        <f t="shared" si="28"/>
        <v>0</v>
      </c>
      <c r="M93" s="36">
        <f t="shared" ca="1" si="29"/>
        <v>0.41061815290459147</v>
      </c>
      <c r="N93" s="36">
        <f t="shared" ca="1" si="30"/>
        <v>0</v>
      </c>
      <c r="O93" s="26">
        <f t="shared" ca="1" si="31"/>
        <v>0</v>
      </c>
      <c r="P93" s="36">
        <f t="shared" ca="1" si="32"/>
        <v>0</v>
      </c>
      <c r="Q93" s="36">
        <f t="shared" ca="1" si="33"/>
        <v>0</v>
      </c>
      <c r="R93" s="16">
        <f t="shared" ca="1" si="34"/>
        <v>-0.41061815290459147</v>
      </c>
    </row>
    <row r="94" spans="1:18" x14ac:dyDescent="0.2">
      <c r="A94" s="84"/>
      <c r="B94" s="84"/>
      <c r="C94" s="84"/>
      <c r="D94" s="85">
        <f t="shared" si="20"/>
        <v>0</v>
      </c>
      <c r="E94" s="85">
        <f t="shared" si="21"/>
        <v>0</v>
      </c>
      <c r="F94" s="36">
        <f t="shared" si="22"/>
        <v>0</v>
      </c>
      <c r="G94" s="36">
        <f t="shared" si="23"/>
        <v>0</v>
      </c>
      <c r="H94" s="36">
        <f t="shared" si="24"/>
        <v>0</v>
      </c>
      <c r="I94" s="36">
        <f t="shared" si="25"/>
        <v>0</v>
      </c>
      <c r="J94" s="36">
        <f t="shared" si="26"/>
        <v>0</v>
      </c>
      <c r="K94" s="36">
        <f t="shared" si="27"/>
        <v>0</v>
      </c>
      <c r="L94" s="36">
        <f t="shared" si="28"/>
        <v>0</v>
      </c>
      <c r="M94" s="36">
        <f t="shared" ca="1" si="29"/>
        <v>0.41061815290459147</v>
      </c>
      <c r="N94" s="36">
        <f t="shared" ca="1" si="30"/>
        <v>0</v>
      </c>
      <c r="O94" s="26">
        <f t="shared" ca="1" si="31"/>
        <v>0</v>
      </c>
      <c r="P94" s="36">
        <f t="shared" ca="1" si="32"/>
        <v>0</v>
      </c>
      <c r="Q94" s="36">
        <f t="shared" ca="1" si="33"/>
        <v>0</v>
      </c>
      <c r="R94" s="16">
        <f t="shared" ca="1" si="34"/>
        <v>-0.41061815290459147</v>
      </c>
    </row>
    <row r="95" spans="1:18" x14ac:dyDescent="0.2">
      <c r="A95" s="84"/>
      <c r="B95" s="84"/>
      <c r="C95" s="84"/>
      <c r="D95" s="85">
        <f t="shared" si="20"/>
        <v>0</v>
      </c>
      <c r="E95" s="85">
        <f t="shared" si="21"/>
        <v>0</v>
      </c>
      <c r="F95" s="36">
        <f t="shared" si="22"/>
        <v>0</v>
      </c>
      <c r="G95" s="36">
        <f t="shared" si="23"/>
        <v>0</v>
      </c>
      <c r="H95" s="36">
        <f t="shared" si="24"/>
        <v>0</v>
      </c>
      <c r="I95" s="36">
        <f t="shared" si="25"/>
        <v>0</v>
      </c>
      <c r="J95" s="36">
        <f t="shared" si="26"/>
        <v>0</v>
      </c>
      <c r="K95" s="36">
        <f t="shared" si="27"/>
        <v>0</v>
      </c>
      <c r="L95" s="36">
        <f t="shared" si="28"/>
        <v>0</v>
      </c>
      <c r="M95" s="36">
        <f t="shared" ca="1" si="29"/>
        <v>0.41061815290459147</v>
      </c>
      <c r="N95" s="36">
        <f t="shared" ca="1" si="30"/>
        <v>0</v>
      </c>
      <c r="O95" s="26">
        <f t="shared" ca="1" si="31"/>
        <v>0</v>
      </c>
      <c r="P95" s="36">
        <f t="shared" ca="1" si="32"/>
        <v>0</v>
      </c>
      <c r="Q95" s="36">
        <f t="shared" ca="1" si="33"/>
        <v>0</v>
      </c>
      <c r="R95" s="16">
        <f t="shared" ca="1" si="34"/>
        <v>-0.41061815290459147</v>
      </c>
    </row>
    <row r="96" spans="1:18" x14ac:dyDescent="0.2">
      <c r="A96" s="84"/>
      <c r="B96" s="84"/>
      <c r="C96" s="84"/>
      <c r="D96" s="85">
        <f t="shared" si="20"/>
        <v>0</v>
      </c>
      <c r="E96" s="85">
        <f t="shared" si="21"/>
        <v>0</v>
      </c>
      <c r="F96" s="36">
        <f t="shared" si="22"/>
        <v>0</v>
      </c>
      <c r="G96" s="36">
        <f t="shared" si="23"/>
        <v>0</v>
      </c>
      <c r="H96" s="36">
        <f t="shared" si="24"/>
        <v>0</v>
      </c>
      <c r="I96" s="36">
        <f t="shared" si="25"/>
        <v>0</v>
      </c>
      <c r="J96" s="36">
        <f t="shared" si="26"/>
        <v>0</v>
      </c>
      <c r="K96" s="36">
        <f t="shared" si="27"/>
        <v>0</v>
      </c>
      <c r="L96" s="36">
        <f t="shared" si="28"/>
        <v>0</v>
      </c>
      <c r="M96" s="36">
        <f t="shared" ca="1" si="29"/>
        <v>0.41061815290459147</v>
      </c>
      <c r="N96" s="36">
        <f t="shared" ca="1" si="30"/>
        <v>0</v>
      </c>
      <c r="O96" s="26">
        <f t="shared" ca="1" si="31"/>
        <v>0</v>
      </c>
      <c r="P96" s="36">
        <f t="shared" ca="1" si="32"/>
        <v>0</v>
      </c>
      <c r="Q96" s="36">
        <f t="shared" ca="1" si="33"/>
        <v>0</v>
      </c>
      <c r="R96" s="16">
        <f t="shared" ca="1" si="34"/>
        <v>-0.41061815290459147</v>
      </c>
    </row>
    <row r="97" spans="1:18" x14ac:dyDescent="0.2">
      <c r="A97" s="84"/>
      <c r="B97" s="84"/>
      <c r="C97" s="84"/>
      <c r="D97" s="85">
        <f t="shared" si="20"/>
        <v>0</v>
      </c>
      <c r="E97" s="85">
        <f t="shared" si="21"/>
        <v>0</v>
      </c>
      <c r="F97" s="36">
        <f t="shared" si="22"/>
        <v>0</v>
      </c>
      <c r="G97" s="36">
        <f t="shared" si="23"/>
        <v>0</v>
      </c>
      <c r="H97" s="36">
        <f t="shared" si="24"/>
        <v>0</v>
      </c>
      <c r="I97" s="36">
        <f t="shared" si="25"/>
        <v>0</v>
      </c>
      <c r="J97" s="36">
        <f t="shared" si="26"/>
        <v>0</v>
      </c>
      <c r="K97" s="36">
        <f t="shared" si="27"/>
        <v>0</v>
      </c>
      <c r="L97" s="36">
        <f t="shared" si="28"/>
        <v>0</v>
      </c>
      <c r="M97" s="36">
        <f t="shared" ca="1" si="29"/>
        <v>0.41061815290459147</v>
      </c>
      <c r="N97" s="36">
        <f t="shared" ca="1" si="30"/>
        <v>0</v>
      </c>
      <c r="O97" s="26">
        <f t="shared" ca="1" si="31"/>
        <v>0</v>
      </c>
      <c r="P97" s="36">
        <f t="shared" ca="1" si="32"/>
        <v>0</v>
      </c>
      <c r="Q97" s="36">
        <f t="shared" ca="1" si="33"/>
        <v>0</v>
      </c>
      <c r="R97" s="16">
        <f t="shared" ca="1" si="34"/>
        <v>-0.41061815290459147</v>
      </c>
    </row>
    <row r="98" spans="1:18" x14ac:dyDescent="0.2">
      <c r="A98" s="84"/>
      <c r="B98" s="84"/>
      <c r="C98" s="84"/>
      <c r="D98" s="85">
        <f t="shared" si="20"/>
        <v>0</v>
      </c>
      <c r="E98" s="85">
        <f t="shared" si="21"/>
        <v>0</v>
      </c>
      <c r="F98" s="36">
        <f t="shared" si="22"/>
        <v>0</v>
      </c>
      <c r="G98" s="36">
        <f t="shared" si="23"/>
        <v>0</v>
      </c>
      <c r="H98" s="36">
        <f t="shared" si="24"/>
        <v>0</v>
      </c>
      <c r="I98" s="36">
        <f t="shared" si="25"/>
        <v>0</v>
      </c>
      <c r="J98" s="36">
        <f t="shared" si="26"/>
        <v>0</v>
      </c>
      <c r="K98" s="36">
        <f t="shared" si="27"/>
        <v>0</v>
      </c>
      <c r="L98" s="36">
        <f t="shared" si="28"/>
        <v>0</v>
      </c>
      <c r="M98" s="36">
        <f t="shared" ca="1" si="29"/>
        <v>0.41061815290459147</v>
      </c>
      <c r="N98" s="36">
        <f t="shared" ca="1" si="30"/>
        <v>0</v>
      </c>
      <c r="O98" s="26">
        <f t="shared" ca="1" si="31"/>
        <v>0</v>
      </c>
      <c r="P98" s="36">
        <f t="shared" ca="1" si="32"/>
        <v>0</v>
      </c>
      <c r="Q98" s="36">
        <f t="shared" ca="1" si="33"/>
        <v>0</v>
      </c>
      <c r="R98" s="16">
        <f t="shared" ca="1" si="34"/>
        <v>-0.41061815290459147</v>
      </c>
    </row>
    <row r="99" spans="1:18" x14ac:dyDescent="0.2">
      <c r="A99" s="84"/>
      <c r="B99" s="84"/>
      <c r="C99" s="84"/>
      <c r="D99" s="85">
        <f t="shared" si="20"/>
        <v>0</v>
      </c>
      <c r="E99" s="85">
        <f t="shared" si="21"/>
        <v>0</v>
      </c>
      <c r="F99" s="36">
        <f t="shared" si="22"/>
        <v>0</v>
      </c>
      <c r="G99" s="36">
        <f t="shared" si="23"/>
        <v>0</v>
      </c>
      <c r="H99" s="36">
        <f t="shared" si="24"/>
        <v>0</v>
      </c>
      <c r="I99" s="36">
        <f t="shared" si="25"/>
        <v>0</v>
      </c>
      <c r="J99" s="36">
        <f t="shared" si="26"/>
        <v>0</v>
      </c>
      <c r="K99" s="36">
        <f t="shared" si="27"/>
        <v>0</v>
      </c>
      <c r="L99" s="36">
        <f t="shared" si="28"/>
        <v>0</v>
      </c>
      <c r="M99" s="36">
        <f t="shared" ca="1" si="29"/>
        <v>0.41061815290459147</v>
      </c>
      <c r="N99" s="36">
        <f t="shared" ca="1" si="30"/>
        <v>0</v>
      </c>
      <c r="O99" s="26">
        <f t="shared" ca="1" si="31"/>
        <v>0</v>
      </c>
      <c r="P99" s="36">
        <f t="shared" ca="1" si="32"/>
        <v>0</v>
      </c>
      <c r="Q99" s="36">
        <f t="shared" ca="1" si="33"/>
        <v>0</v>
      </c>
      <c r="R99" s="16">
        <f t="shared" ca="1" si="34"/>
        <v>-0.41061815290459147</v>
      </c>
    </row>
    <row r="100" spans="1:18" x14ac:dyDescent="0.2">
      <c r="A100" s="84"/>
      <c r="B100" s="84"/>
      <c r="C100" s="84"/>
      <c r="D100" s="85">
        <f t="shared" si="20"/>
        <v>0</v>
      </c>
      <c r="E100" s="85">
        <f t="shared" si="21"/>
        <v>0</v>
      </c>
      <c r="F100" s="36">
        <f t="shared" si="22"/>
        <v>0</v>
      </c>
      <c r="G100" s="36">
        <f t="shared" si="23"/>
        <v>0</v>
      </c>
      <c r="H100" s="36">
        <f t="shared" si="24"/>
        <v>0</v>
      </c>
      <c r="I100" s="36">
        <f t="shared" si="25"/>
        <v>0</v>
      </c>
      <c r="J100" s="36">
        <f t="shared" si="26"/>
        <v>0</v>
      </c>
      <c r="K100" s="36">
        <f t="shared" si="27"/>
        <v>0</v>
      </c>
      <c r="L100" s="36">
        <f t="shared" si="28"/>
        <v>0</v>
      </c>
      <c r="M100" s="36">
        <f t="shared" ca="1" si="29"/>
        <v>0.41061815290459147</v>
      </c>
      <c r="N100" s="36">
        <f t="shared" ca="1" si="30"/>
        <v>0</v>
      </c>
      <c r="O100" s="26">
        <f t="shared" ca="1" si="31"/>
        <v>0</v>
      </c>
      <c r="P100" s="36">
        <f t="shared" ca="1" si="32"/>
        <v>0</v>
      </c>
      <c r="Q100" s="36">
        <f t="shared" ca="1" si="33"/>
        <v>0</v>
      </c>
      <c r="R100" s="16">
        <f t="shared" ca="1" si="34"/>
        <v>-0.41061815290459147</v>
      </c>
    </row>
    <row r="101" spans="1:18" x14ac:dyDescent="0.2">
      <c r="A101" s="84"/>
      <c r="B101" s="84"/>
      <c r="C101" s="84"/>
      <c r="D101" s="85">
        <f t="shared" si="20"/>
        <v>0</v>
      </c>
      <c r="E101" s="85">
        <f t="shared" si="21"/>
        <v>0</v>
      </c>
      <c r="F101" s="36">
        <f t="shared" si="22"/>
        <v>0</v>
      </c>
      <c r="G101" s="36">
        <f t="shared" si="23"/>
        <v>0</v>
      </c>
      <c r="H101" s="36">
        <f t="shared" si="24"/>
        <v>0</v>
      </c>
      <c r="I101" s="36">
        <f t="shared" si="25"/>
        <v>0</v>
      </c>
      <c r="J101" s="36">
        <f t="shared" si="26"/>
        <v>0</v>
      </c>
      <c r="K101" s="36">
        <f t="shared" si="27"/>
        <v>0</v>
      </c>
      <c r="L101" s="36">
        <f t="shared" si="28"/>
        <v>0</v>
      </c>
      <c r="M101" s="36">
        <f t="shared" ca="1" si="29"/>
        <v>0.41061815290459147</v>
      </c>
      <c r="N101" s="36">
        <f t="shared" ca="1" si="30"/>
        <v>0</v>
      </c>
      <c r="O101" s="26">
        <f t="shared" ca="1" si="31"/>
        <v>0</v>
      </c>
      <c r="P101" s="36">
        <f t="shared" ca="1" si="32"/>
        <v>0</v>
      </c>
      <c r="Q101" s="36">
        <f t="shared" ca="1" si="33"/>
        <v>0</v>
      </c>
      <c r="R101" s="16">
        <f t="shared" ca="1" si="34"/>
        <v>-0.41061815290459147</v>
      </c>
    </row>
    <row r="102" spans="1:18" x14ac:dyDescent="0.2">
      <c r="A102" s="84"/>
      <c r="B102" s="84"/>
      <c r="C102" s="84"/>
      <c r="D102" s="85">
        <f t="shared" si="20"/>
        <v>0</v>
      </c>
      <c r="E102" s="85">
        <f t="shared" si="21"/>
        <v>0</v>
      </c>
      <c r="F102" s="36">
        <f t="shared" si="22"/>
        <v>0</v>
      </c>
      <c r="G102" s="36">
        <f t="shared" si="23"/>
        <v>0</v>
      </c>
      <c r="H102" s="36">
        <f t="shared" si="24"/>
        <v>0</v>
      </c>
      <c r="I102" s="36">
        <f t="shared" si="25"/>
        <v>0</v>
      </c>
      <c r="J102" s="36">
        <f t="shared" si="26"/>
        <v>0</v>
      </c>
      <c r="K102" s="36">
        <f t="shared" si="27"/>
        <v>0</v>
      </c>
      <c r="L102" s="36">
        <f t="shared" si="28"/>
        <v>0</v>
      </c>
      <c r="M102" s="36">
        <f t="shared" ca="1" si="29"/>
        <v>0.41061815290459147</v>
      </c>
      <c r="N102" s="36">
        <f t="shared" ca="1" si="30"/>
        <v>0</v>
      </c>
      <c r="O102" s="26">
        <f t="shared" ca="1" si="31"/>
        <v>0</v>
      </c>
      <c r="P102" s="36">
        <f t="shared" ca="1" si="32"/>
        <v>0</v>
      </c>
      <c r="Q102" s="36">
        <f t="shared" ca="1" si="33"/>
        <v>0</v>
      </c>
      <c r="R102" s="16">
        <f t="shared" ca="1" si="34"/>
        <v>-0.41061815290459147</v>
      </c>
    </row>
    <row r="103" spans="1:18" x14ac:dyDescent="0.2">
      <c r="A103" s="84"/>
      <c r="B103" s="84"/>
      <c r="C103" s="84"/>
      <c r="D103" s="85">
        <f t="shared" si="20"/>
        <v>0</v>
      </c>
      <c r="E103" s="85">
        <f t="shared" si="21"/>
        <v>0</v>
      </c>
      <c r="F103" s="36">
        <f t="shared" si="22"/>
        <v>0</v>
      </c>
      <c r="G103" s="36">
        <f t="shared" si="23"/>
        <v>0</v>
      </c>
      <c r="H103" s="36">
        <f t="shared" si="24"/>
        <v>0</v>
      </c>
      <c r="I103" s="36">
        <f t="shared" si="25"/>
        <v>0</v>
      </c>
      <c r="J103" s="36">
        <f t="shared" si="26"/>
        <v>0</v>
      </c>
      <c r="K103" s="36">
        <f t="shared" si="27"/>
        <v>0</v>
      </c>
      <c r="L103" s="36">
        <f t="shared" si="28"/>
        <v>0</v>
      </c>
      <c r="M103" s="36">
        <f t="shared" ca="1" si="29"/>
        <v>0.41061815290459147</v>
      </c>
      <c r="N103" s="36">
        <f t="shared" ca="1" si="30"/>
        <v>0</v>
      </c>
      <c r="O103" s="26">
        <f t="shared" ca="1" si="31"/>
        <v>0</v>
      </c>
      <c r="P103" s="36">
        <f t="shared" ca="1" si="32"/>
        <v>0</v>
      </c>
      <c r="Q103" s="36">
        <f t="shared" ca="1" si="33"/>
        <v>0</v>
      </c>
      <c r="R103" s="16">
        <f t="shared" ca="1" si="34"/>
        <v>-0.41061815290459147</v>
      </c>
    </row>
    <row r="104" spans="1:18" x14ac:dyDescent="0.2">
      <c r="A104" s="84"/>
      <c r="B104" s="84"/>
      <c r="C104" s="84"/>
      <c r="D104" s="85">
        <f t="shared" si="20"/>
        <v>0</v>
      </c>
      <c r="E104" s="85">
        <f t="shared" si="21"/>
        <v>0</v>
      </c>
      <c r="F104" s="36">
        <f t="shared" si="22"/>
        <v>0</v>
      </c>
      <c r="G104" s="36">
        <f t="shared" si="23"/>
        <v>0</v>
      </c>
      <c r="H104" s="36">
        <f t="shared" si="24"/>
        <v>0</v>
      </c>
      <c r="I104" s="36">
        <f t="shared" si="25"/>
        <v>0</v>
      </c>
      <c r="J104" s="36">
        <f t="shared" si="26"/>
        <v>0</v>
      </c>
      <c r="K104" s="36">
        <f t="shared" si="27"/>
        <v>0</v>
      </c>
      <c r="L104" s="36">
        <f t="shared" si="28"/>
        <v>0</v>
      </c>
      <c r="M104" s="36">
        <f t="shared" ca="1" si="29"/>
        <v>0.41061815290459147</v>
      </c>
      <c r="N104" s="36">
        <f t="shared" ca="1" si="30"/>
        <v>0</v>
      </c>
      <c r="O104" s="26">
        <f t="shared" ca="1" si="31"/>
        <v>0</v>
      </c>
      <c r="P104" s="36">
        <f t="shared" ca="1" si="32"/>
        <v>0</v>
      </c>
      <c r="Q104" s="36">
        <f t="shared" ca="1" si="33"/>
        <v>0</v>
      </c>
      <c r="R104" s="16">
        <f t="shared" ca="1" si="34"/>
        <v>-0.41061815290459147</v>
      </c>
    </row>
    <row r="105" spans="1:18" x14ac:dyDescent="0.2">
      <c r="A105" s="84"/>
      <c r="B105" s="84"/>
      <c r="C105" s="84"/>
      <c r="D105" s="85">
        <f t="shared" si="20"/>
        <v>0</v>
      </c>
      <c r="E105" s="85">
        <f t="shared" si="21"/>
        <v>0</v>
      </c>
      <c r="F105" s="36">
        <f t="shared" si="22"/>
        <v>0</v>
      </c>
      <c r="G105" s="36">
        <f t="shared" si="23"/>
        <v>0</v>
      </c>
      <c r="H105" s="36">
        <f t="shared" si="24"/>
        <v>0</v>
      </c>
      <c r="I105" s="36">
        <f t="shared" si="25"/>
        <v>0</v>
      </c>
      <c r="J105" s="36">
        <f t="shared" si="26"/>
        <v>0</v>
      </c>
      <c r="K105" s="36">
        <f t="shared" si="27"/>
        <v>0</v>
      </c>
      <c r="L105" s="36">
        <f t="shared" si="28"/>
        <v>0</v>
      </c>
      <c r="M105" s="36">
        <f t="shared" ca="1" si="29"/>
        <v>0.41061815290459147</v>
      </c>
      <c r="N105" s="36">
        <f t="shared" ca="1" si="30"/>
        <v>0</v>
      </c>
      <c r="O105" s="26">
        <f t="shared" ca="1" si="31"/>
        <v>0</v>
      </c>
      <c r="P105" s="36">
        <f t="shared" ca="1" si="32"/>
        <v>0</v>
      </c>
      <c r="Q105" s="36">
        <f t="shared" ca="1" si="33"/>
        <v>0</v>
      </c>
      <c r="R105" s="16">
        <f t="shared" ca="1" si="34"/>
        <v>-0.41061815290459147</v>
      </c>
    </row>
    <row r="106" spans="1:18" x14ac:dyDescent="0.2">
      <c r="A106" s="84"/>
      <c r="B106" s="84"/>
      <c r="C106" s="84"/>
      <c r="D106" s="85">
        <f t="shared" si="20"/>
        <v>0</v>
      </c>
      <c r="E106" s="85">
        <f t="shared" si="21"/>
        <v>0</v>
      </c>
      <c r="F106" s="36">
        <f t="shared" si="22"/>
        <v>0</v>
      </c>
      <c r="G106" s="36">
        <f t="shared" si="23"/>
        <v>0</v>
      </c>
      <c r="H106" s="36">
        <f t="shared" si="24"/>
        <v>0</v>
      </c>
      <c r="I106" s="36">
        <f t="shared" si="25"/>
        <v>0</v>
      </c>
      <c r="J106" s="36">
        <f t="shared" si="26"/>
        <v>0</v>
      </c>
      <c r="K106" s="36">
        <f t="shared" si="27"/>
        <v>0</v>
      </c>
      <c r="L106" s="36">
        <f t="shared" si="28"/>
        <v>0</v>
      </c>
      <c r="M106" s="36">
        <f t="shared" ca="1" si="29"/>
        <v>0.41061815290459147</v>
      </c>
      <c r="N106" s="36">
        <f t="shared" ca="1" si="30"/>
        <v>0</v>
      </c>
      <c r="O106" s="26">
        <f t="shared" ca="1" si="31"/>
        <v>0</v>
      </c>
      <c r="P106" s="36">
        <f t="shared" ca="1" si="32"/>
        <v>0</v>
      </c>
      <c r="Q106" s="36">
        <f t="shared" ca="1" si="33"/>
        <v>0</v>
      </c>
      <c r="R106" s="16">
        <f t="shared" ca="1" si="34"/>
        <v>-0.41061815290459147</v>
      </c>
    </row>
    <row r="107" spans="1:18" x14ac:dyDescent="0.2">
      <c r="A107" s="84"/>
      <c r="B107" s="84"/>
      <c r="C107" s="84"/>
      <c r="D107" s="85">
        <f t="shared" si="20"/>
        <v>0</v>
      </c>
      <c r="E107" s="85">
        <f t="shared" si="21"/>
        <v>0</v>
      </c>
      <c r="F107" s="36">
        <f t="shared" si="22"/>
        <v>0</v>
      </c>
      <c r="G107" s="36">
        <f t="shared" si="23"/>
        <v>0</v>
      </c>
      <c r="H107" s="36">
        <f t="shared" si="24"/>
        <v>0</v>
      </c>
      <c r="I107" s="36">
        <f t="shared" si="25"/>
        <v>0</v>
      </c>
      <c r="J107" s="36">
        <f t="shared" si="26"/>
        <v>0</v>
      </c>
      <c r="K107" s="36">
        <f t="shared" si="27"/>
        <v>0</v>
      </c>
      <c r="L107" s="36">
        <f t="shared" si="28"/>
        <v>0</v>
      </c>
      <c r="M107" s="36">
        <f t="shared" ca="1" si="29"/>
        <v>0.41061815290459147</v>
      </c>
      <c r="N107" s="36">
        <f t="shared" ca="1" si="30"/>
        <v>0</v>
      </c>
      <c r="O107" s="26">
        <f t="shared" ca="1" si="31"/>
        <v>0</v>
      </c>
      <c r="P107" s="36">
        <f t="shared" ca="1" si="32"/>
        <v>0</v>
      </c>
      <c r="Q107" s="36">
        <f t="shared" ca="1" si="33"/>
        <v>0</v>
      </c>
      <c r="R107" s="16">
        <f t="shared" ca="1" si="34"/>
        <v>-0.41061815290459147</v>
      </c>
    </row>
    <row r="108" spans="1:18" x14ac:dyDescent="0.2">
      <c r="A108" s="84"/>
      <c r="B108" s="84"/>
      <c r="C108" s="84"/>
      <c r="D108" s="85">
        <f t="shared" si="20"/>
        <v>0</v>
      </c>
      <c r="E108" s="85">
        <f t="shared" si="21"/>
        <v>0</v>
      </c>
      <c r="F108" s="36">
        <f t="shared" si="22"/>
        <v>0</v>
      </c>
      <c r="G108" s="36">
        <f t="shared" si="23"/>
        <v>0</v>
      </c>
      <c r="H108" s="36">
        <f t="shared" si="24"/>
        <v>0</v>
      </c>
      <c r="I108" s="36">
        <f t="shared" si="25"/>
        <v>0</v>
      </c>
      <c r="J108" s="36">
        <f t="shared" si="26"/>
        <v>0</v>
      </c>
      <c r="K108" s="36">
        <f t="shared" si="27"/>
        <v>0</v>
      </c>
      <c r="L108" s="36">
        <f t="shared" si="28"/>
        <v>0</v>
      </c>
      <c r="M108" s="36">
        <f t="shared" ca="1" si="29"/>
        <v>0.41061815290459147</v>
      </c>
      <c r="N108" s="36">
        <f t="shared" ca="1" si="30"/>
        <v>0</v>
      </c>
      <c r="O108" s="26">
        <f t="shared" ca="1" si="31"/>
        <v>0</v>
      </c>
      <c r="P108" s="36">
        <f t="shared" ca="1" si="32"/>
        <v>0</v>
      </c>
      <c r="Q108" s="36">
        <f t="shared" ca="1" si="33"/>
        <v>0</v>
      </c>
      <c r="R108" s="16">
        <f t="shared" ca="1" si="34"/>
        <v>-0.41061815290459147</v>
      </c>
    </row>
    <row r="109" spans="1:18" x14ac:dyDescent="0.2">
      <c r="A109" s="84"/>
      <c r="B109" s="84"/>
      <c r="C109" s="84"/>
      <c r="D109" s="85">
        <f t="shared" si="20"/>
        <v>0</v>
      </c>
      <c r="E109" s="85">
        <f t="shared" si="21"/>
        <v>0</v>
      </c>
      <c r="F109" s="36">
        <f t="shared" si="22"/>
        <v>0</v>
      </c>
      <c r="G109" s="36">
        <f t="shared" si="23"/>
        <v>0</v>
      </c>
      <c r="H109" s="36">
        <f t="shared" si="24"/>
        <v>0</v>
      </c>
      <c r="I109" s="36">
        <f t="shared" si="25"/>
        <v>0</v>
      </c>
      <c r="J109" s="36">
        <f t="shared" si="26"/>
        <v>0</v>
      </c>
      <c r="K109" s="36">
        <f t="shared" si="27"/>
        <v>0</v>
      </c>
      <c r="L109" s="36">
        <f t="shared" si="28"/>
        <v>0</v>
      </c>
      <c r="M109" s="36">
        <f t="shared" ca="1" si="29"/>
        <v>0.41061815290459147</v>
      </c>
      <c r="N109" s="36">
        <f t="shared" ca="1" si="30"/>
        <v>0</v>
      </c>
      <c r="O109" s="26">
        <f t="shared" ca="1" si="31"/>
        <v>0</v>
      </c>
      <c r="P109" s="36">
        <f t="shared" ca="1" si="32"/>
        <v>0</v>
      </c>
      <c r="Q109" s="36">
        <f t="shared" ca="1" si="33"/>
        <v>0</v>
      </c>
      <c r="R109" s="16">
        <f t="shared" ca="1" si="34"/>
        <v>-0.41061815290459147</v>
      </c>
    </row>
    <row r="110" spans="1:18" x14ac:dyDescent="0.2">
      <c r="A110" s="84"/>
      <c r="B110" s="84"/>
      <c r="C110" s="84"/>
      <c r="D110" s="85">
        <f t="shared" si="20"/>
        <v>0</v>
      </c>
      <c r="E110" s="85">
        <f t="shared" si="21"/>
        <v>0</v>
      </c>
      <c r="F110" s="36">
        <f t="shared" si="22"/>
        <v>0</v>
      </c>
      <c r="G110" s="36">
        <f t="shared" si="23"/>
        <v>0</v>
      </c>
      <c r="H110" s="36">
        <f t="shared" si="24"/>
        <v>0</v>
      </c>
      <c r="I110" s="36">
        <f t="shared" si="25"/>
        <v>0</v>
      </c>
      <c r="J110" s="36">
        <f t="shared" si="26"/>
        <v>0</v>
      </c>
      <c r="K110" s="36">
        <f t="shared" si="27"/>
        <v>0</v>
      </c>
      <c r="L110" s="36">
        <f t="shared" si="28"/>
        <v>0</v>
      </c>
      <c r="M110" s="36">
        <f t="shared" ca="1" si="29"/>
        <v>0.41061815290459147</v>
      </c>
      <c r="N110" s="36">
        <f t="shared" ca="1" si="30"/>
        <v>0</v>
      </c>
      <c r="O110" s="26">
        <f t="shared" ca="1" si="31"/>
        <v>0</v>
      </c>
      <c r="P110" s="36">
        <f t="shared" ca="1" si="32"/>
        <v>0</v>
      </c>
      <c r="Q110" s="36">
        <f t="shared" ca="1" si="33"/>
        <v>0</v>
      </c>
      <c r="R110" s="16">
        <f t="shared" ca="1" si="34"/>
        <v>-0.41061815290459147</v>
      </c>
    </row>
    <row r="111" spans="1:18" x14ac:dyDescent="0.2">
      <c r="A111" s="84"/>
      <c r="B111" s="84"/>
      <c r="C111" s="84"/>
      <c r="D111" s="85">
        <f t="shared" si="20"/>
        <v>0</v>
      </c>
      <c r="E111" s="85">
        <f t="shared" si="21"/>
        <v>0</v>
      </c>
      <c r="F111" s="36">
        <f t="shared" si="22"/>
        <v>0</v>
      </c>
      <c r="G111" s="36">
        <f t="shared" si="23"/>
        <v>0</v>
      </c>
      <c r="H111" s="36">
        <f t="shared" si="24"/>
        <v>0</v>
      </c>
      <c r="I111" s="36">
        <f t="shared" si="25"/>
        <v>0</v>
      </c>
      <c r="J111" s="36">
        <f t="shared" si="26"/>
        <v>0</v>
      </c>
      <c r="K111" s="36">
        <f t="shared" si="27"/>
        <v>0</v>
      </c>
      <c r="L111" s="36">
        <f t="shared" si="28"/>
        <v>0</v>
      </c>
      <c r="M111" s="36">
        <f t="shared" ca="1" si="29"/>
        <v>0.41061815290459147</v>
      </c>
      <c r="N111" s="36">
        <f t="shared" ca="1" si="30"/>
        <v>0</v>
      </c>
      <c r="O111" s="26">
        <f t="shared" ca="1" si="31"/>
        <v>0</v>
      </c>
      <c r="P111" s="36">
        <f t="shared" ca="1" si="32"/>
        <v>0</v>
      </c>
      <c r="Q111" s="36">
        <f t="shared" ca="1" si="33"/>
        <v>0</v>
      </c>
      <c r="R111" s="16">
        <f t="shared" ca="1" si="34"/>
        <v>-0.41061815290459147</v>
      </c>
    </row>
    <row r="112" spans="1:18" x14ac:dyDescent="0.2">
      <c r="A112" s="84"/>
      <c r="B112" s="84"/>
      <c r="C112" s="84"/>
      <c r="D112" s="85">
        <f t="shared" si="20"/>
        <v>0</v>
      </c>
      <c r="E112" s="85">
        <f t="shared" si="21"/>
        <v>0</v>
      </c>
      <c r="F112" s="36">
        <f t="shared" si="22"/>
        <v>0</v>
      </c>
      <c r="G112" s="36">
        <f t="shared" si="23"/>
        <v>0</v>
      </c>
      <c r="H112" s="36">
        <f t="shared" si="24"/>
        <v>0</v>
      </c>
      <c r="I112" s="36">
        <f t="shared" si="25"/>
        <v>0</v>
      </c>
      <c r="J112" s="36">
        <f t="shared" si="26"/>
        <v>0</v>
      </c>
      <c r="K112" s="36">
        <f t="shared" si="27"/>
        <v>0</v>
      </c>
      <c r="L112" s="36">
        <f t="shared" si="28"/>
        <v>0</v>
      </c>
      <c r="M112" s="36">
        <f t="shared" ca="1" si="29"/>
        <v>0.41061815290459147</v>
      </c>
      <c r="N112" s="36">
        <f t="shared" ca="1" si="30"/>
        <v>0</v>
      </c>
      <c r="O112" s="26">
        <f t="shared" ca="1" si="31"/>
        <v>0</v>
      </c>
      <c r="P112" s="36">
        <f t="shared" ca="1" si="32"/>
        <v>0</v>
      </c>
      <c r="Q112" s="36">
        <f t="shared" ca="1" si="33"/>
        <v>0</v>
      </c>
      <c r="R112" s="16">
        <f t="shared" ca="1" si="34"/>
        <v>-0.41061815290459147</v>
      </c>
    </row>
    <row r="113" spans="1:18" x14ac:dyDescent="0.2">
      <c r="A113" s="84"/>
      <c r="B113" s="84"/>
      <c r="C113" s="84"/>
      <c r="D113" s="85">
        <f t="shared" si="20"/>
        <v>0</v>
      </c>
      <c r="E113" s="85">
        <f t="shared" si="21"/>
        <v>0</v>
      </c>
      <c r="F113" s="36">
        <f t="shared" si="22"/>
        <v>0</v>
      </c>
      <c r="G113" s="36">
        <f t="shared" si="23"/>
        <v>0</v>
      </c>
      <c r="H113" s="36">
        <f t="shared" si="24"/>
        <v>0</v>
      </c>
      <c r="I113" s="36">
        <f t="shared" si="25"/>
        <v>0</v>
      </c>
      <c r="J113" s="36">
        <f t="shared" si="26"/>
        <v>0</v>
      </c>
      <c r="K113" s="36">
        <f t="shared" si="27"/>
        <v>0</v>
      </c>
      <c r="L113" s="36">
        <f t="shared" si="28"/>
        <v>0</v>
      </c>
      <c r="M113" s="36">
        <f t="shared" ca="1" si="29"/>
        <v>0.41061815290459147</v>
      </c>
      <c r="N113" s="36">
        <f t="shared" ca="1" si="30"/>
        <v>0</v>
      </c>
      <c r="O113" s="26">
        <f t="shared" ca="1" si="31"/>
        <v>0</v>
      </c>
      <c r="P113" s="36">
        <f t="shared" ca="1" si="32"/>
        <v>0</v>
      </c>
      <c r="Q113" s="36">
        <f t="shared" ca="1" si="33"/>
        <v>0</v>
      </c>
      <c r="R113" s="16">
        <f t="shared" ca="1" si="34"/>
        <v>-0.41061815290459147</v>
      </c>
    </row>
    <row r="114" spans="1:18" x14ac:dyDescent="0.2">
      <c r="A114" s="84"/>
      <c r="B114" s="84"/>
      <c r="C114" s="84"/>
      <c r="D114" s="85">
        <f t="shared" si="20"/>
        <v>0</v>
      </c>
      <c r="E114" s="85">
        <f t="shared" si="21"/>
        <v>0</v>
      </c>
      <c r="F114" s="36">
        <f t="shared" si="22"/>
        <v>0</v>
      </c>
      <c r="G114" s="36">
        <f t="shared" si="23"/>
        <v>0</v>
      </c>
      <c r="H114" s="36">
        <f t="shared" si="24"/>
        <v>0</v>
      </c>
      <c r="I114" s="36">
        <f t="shared" si="25"/>
        <v>0</v>
      </c>
      <c r="J114" s="36">
        <f t="shared" si="26"/>
        <v>0</v>
      </c>
      <c r="K114" s="36">
        <f t="shared" si="27"/>
        <v>0</v>
      </c>
      <c r="L114" s="36">
        <f t="shared" si="28"/>
        <v>0</v>
      </c>
      <c r="M114" s="36">
        <f t="shared" ca="1" si="29"/>
        <v>0.41061815290459147</v>
      </c>
      <c r="N114" s="36">
        <f t="shared" ca="1" si="30"/>
        <v>0</v>
      </c>
      <c r="O114" s="26">
        <f t="shared" ca="1" si="31"/>
        <v>0</v>
      </c>
      <c r="P114" s="36">
        <f t="shared" ca="1" si="32"/>
        <v>0</v>
      </c>
      <c r="Q114" s="36">
        <f t="shared" ca="1" si="33"/>
        <v>0</v>
      </c>
      <c r="R114" s="16">
        <f t="shared" ca="1" si="34"/>
        <v>-0.41061815290459147</v>
      </c>
    </row>
    <row r="115" spans="1:18" x14ac:dyDescent="0.2">
      <c r="A115" s="84"/>
      <c r="B115" s="84"/>
      <c r="C115" s="84"/>
      <c r="D115" s="85">
        <f t="shared" si="20"/>
        <v>0</v>
      </c>
      <c r="E115" s="85">
        <f t="shared" si="21"/>
        <v>0</v>
      </c>
      <c r="F115" s="36">
        <f t="shared" si="22"/>
        <v>0</v>
      </c>
      <c r="G115" s="36">
        <f t="shared" si="23"/>
        <v>0</v>
      </c>
      <c r="H115" s="36">
        <f t="shared" si="24"/>
        <v>0</v>
      </c>
      <c r="I115" s="36">
        <f t="shared" si="25"/>
        <v>0</v>
      </c>
      <c r="J115" s="36">
        <f t="shared" si="26"/>
        <v>0</v>
      </c>
      <c r="K115" s="36">
        <f t="shared" si="27"/>
        <v>0</v>
      </c>
      <c r="L115" s="36">
        <f t="shared" si="28"/>
        <v>0</v>
      </c>
      <c r="M115" s="36">
        <f t="shared" ca="1" si="29"/>
        <v>0.41061815290459147</v>
      </c>
      <c r="N115" s="36">
        <f t="shared" ca="1" si="30"/>
        <v>0</v>
      </c>
      <c r="O115" s="26">
        <f t="shared" ca="1" si="31"/>
        <v>0</v>
      </c>
      <c r="P115" s="36">
        <f t="shared" ca="1" si="32"/>
        <v>0</v>
      </c>
      <c r="Q115" s="36">
        <f t="shared" ca="1" si="33"/>
        <v>0</v>
      </c>
      <c r="R115" s="16">
        <f t="shared" ca="1" si="34"/>
        <v>-0.41061815290459147</v>
      </c>
    </row>
    <row r="116" spans="1:18" x14ac:dyDescent="0.2">
      <c r="A116" s="84"/>
      <c r="B116" s="84"/>
      <c r="C116" s="84"/>
      <c r="D116" s="85">
        <f t="shared" si="20"/>
        <v>0</v>
      </c>
      <c r="E116" s="85">
        <f t="shared" si="21"/>
        <v>0</v>
      </c>
      <c r="F116" s="36">
        <f t="shared" si="22"/>
        <v>0</v>
      </c>
      <c r="G116" s="36">
        <f t="shared" si="23"/>
        <v>0</v>
      </c>
      <c r="H116" s="36">
        <f t="shared" si="24"/>
        <v>0</v>
      </c>
      <c r="I116" s="36">
        <f t="shared" si="25"/>
        <v>0</v>
      </c>
      <c r="J116" s="36">
        <f t="shared" si="26"/>
        <v>0</v>
      </c>
      <c r="K116" s="36">
        <f t="shared" si="27"/>
        <v>0</v>
      </c>
      <c r="L116" s="36">
        <f t="shared" si="28"/>
        <v>0</v>
      </c>
      <c r="M116" s="36">
        <f t="shared" ca="1" si="29"/>
        <v>0.41061815290459147</v>
      </c>
      <c r="N116" s="36">
        <f t="shared" ca="1" si="30"/>
        <v>0</v>
      </c>
      <c r="O116" s="26">
        <f t="shared" ca="1" si="31"/>
        <v>0</v>
      </c>
      <c r="P116" s="36">
        <f t="shared" ca="1" si="32"/>
        <v>0</v>
      </c>
      <c r="Q116" s="36">
        <f t="shared" ca="1" si="33"/>
        <v>0</v>
      </c>
      <c r="R116" s="16">
        <f t="shared" ca="1" si="34"/>
        <v>-0.41061815290459147</v>
      </c>
    </row>
    <row r="117" spans="1:18" x14ac:dyDescent="0.2">
      <c r="A117" s="84"/>
      <c r="B117" s="84"/>
      <c r="C117" s="84"/>
      <c r="D117" s="85">
        <f t="shared" si="20"/>
        <v>0</v>
      </c>
      <c r="E117" s="85">
        <f t="shared" si="21"/>
        <v>0</v>
      </c>
      <c r="F117" s="36">
        <f t="shared" si="22"/>
        <v>0</v>
      </c>
      <c r="G117" s="36">
        <f t="shared" si="23"/>
        <v>0</v>
      </c>
      <c r="H117" s="36">
        <f t="shared" si="24"/>
        <v>0</v>
      </c>
      <c r="I117" s="36">
        <f t="shared" si="25"/>
        <v>0</v>
      </c>
      <c r="J117" s="36">
        <f t="shared" si="26"/>
        <v>0</v>
      </c>
      <c r="K117" s="36">
        <f t="shared" si="27"/>
        <v>0</v>
      </c>
      <c r="L117" s="36">
        <f t="shared" si="28"/>
        <v>0</v>
      </c>
      <c r="M117" s="36">
        <f t="shared" ca="1" si="29"/>
        <v>0.41061815290459147</v>
      </c>
      <c r="N117" s="36">
        <f t="shared" ca="1" si="30"/>
        <v>0</v>
      </c>
      <c r="O117" s="26">
        <f t="shared" ca="1" si="31"/>
        <v>0</v>
      </c>
      <c r="P117" s="36">
        <f t="shared" ca="1" si="32"/>
        <v>0</v>
      </c>
      <c r="Q117" s="36">
        <f t="shared" ca="1" si="33"/>
        <v>0</v>
      </c>
      <c r="R117" s="16">
        <f t="shared" ca="1" si="34"/>
        <v>-0.41061815290459147</v>
      </c>
    </row>
    <row r="118" spans="1:18" x14ac:dyDescent="0.2">
      <c r="A118" s="84"/>
      <c r="B118" s="84"/>
      <c r="C118" s="84"/>
      <c r="D118" s="85">
        <f t="shared" si="20"/>
        <v>0</v>
      </c>
      <c r="E118" s="85">
        <f t="shared" si="21"/>
        <v>0</v>
      </c>
      <c r="F118" s="36">
        <f t="shared" si="22"/>
        <v>0</v>
      </c>
      <c r="G118" s="36">
        <f t="shared" si="23"/>
        <v>0</v>
      </c>
      <c r="H118" s="36">
        <f t="shared" si="24"/>
        <v>0</v>
      </c>
      <c r="I118" s="36">
        <f t="shared" si="25"/>
        <v>0</v>
      </c>
      <c r="J118" s="36">
        <f t="shared" si="26"/>
        <v>0</v>
      </c>
      <c r="K118" s="36">
        <f t="shared" si="27"/>
        <v>0</v>
      </c>
      <c r="L118" s="36">
        <f t="shared" si="28"/>
        <v>0</v>
      </c>
      <c r="M118" s="36">
        <f t="shared" ca="1" si="29"/>
        <v>0.41061815290459147</v>
      </c>
      <c r="N118" s="36">
        <f t="shared" ca="1" si="30"/>
        <v>0</v>
      </c>
      <c r="O118" s="26">
        <f t="shared" ca="1" si="31"/>
        <v>0</v>
      </c>
      <c r="P118" s="36">
        <f t="shared" ca="1" si="32"/>
        <v>0</v>
      </c>
      <c r="Q118" s="36">
        <f t="shared" ca="1" si="33"/>
        <v>0</v>
      </c>
      <c r="R118" s="16">
        <f t="shared" ca="1" si="34"/>
        <v>-0.41061815290459147</v>
      </c>
    </row>
    <row r="119" spans="1:18" x14ac:dyDescent="0.2">
      <c r="A119" s="84"/>
      <c r="B119" s="84"/>
      <c r="C119" s="84"/>
      <c r="D119" s="85">
        <f t="shared" si="20"/>
        <v>0</v>
      </c>
      <c r="E119" s="85">
        <f t="shared" si="21"/>
        <v>0</v>
      </c>
      <c r="F119" s="36">
        <f t="shared" si="22"/>
        <v>0</v>
      </c>
      <c r="G119" s="36">
        <f t="shared" si="23"/>
        <v>0</v>
      </c>
      <c r="H119" s="36">
        <f t="shared" si="24"/>
        <v>0</v>
      </c>
      <c r="I119" s="36">
        <f t="shared" si="25"/>
        <v>0</v>
      </c>
      <c r="J119" s="36">
        <f t="shared" si="26"/>
        <v>0</v>
      </c>
      <c r="K119" s="36">
        <f t="shared" si="27"/>
        <v>0</v>
      </c>
      <c r="L119" s="36">
        <f t="shared" si="28"/>
        <v>0</v>
      </c>
      <c r="M119" s="36">
        <f t="shared" ca="1" si="29"/>
        <v>0.41061815290459147</v>
      </c>
      <c r="N119" s="36">
        <f t="shared" ca="1" si="30"/>
        <v>0</v>
      </c>
      <c r="O119" s="26">
        <f t="shared" ca="1" si="31"/>
        <v>0</v>
      </c>
      <c r="P119" s="36">
        <f t="shared" ca="1" si="32"/>
        <v>0</v>
      </c>
      <c r="Q119" s="36">
        <f t="shared" ca="1" si="33"/>
        <v>0</v>
      </c>
      <c r="R119" s="16">
        <f t="shared" ca="1" si="34"/>
        <v>-0.41061815290459147</v>
      </c>
    </row>
    <row r="120" spans="1:18" x14ac:dyDescent="0.2">
      <c r="A120" s="84"/>
      <c r="B120" s="84"/>
      <c r="C120" s="84"/>
      <c r="D120" s="85">
        <f t="shared" si="20"/>
        <v>0</v>
      </c>
      <c r="E120" s="85">
        <f t="shared" si="21"/>
        <v>0</v>
      </c>
      <c r="F120" s="36">
        <f t="shared" si="22"/>
        <v>0</v>
      </c>
      <c r="G120" s="36">
        <f t="shared" si="23"/>
        <v>0</v>
      </c>
      <c r="H120" s="36">
        <f t="shared" si="24"/>
        <v>0</v>
      </c>
      <c r="I120" s="36">
        <f t="shared" si="25"/>
        <v>0</v>
      </c>
      <c r="J120" s="36">
        <f t="shared" si="26"/>
        <v>0</v>
      </c>
      <c r="K120" s="36">
        <f t="shared" si="27"/>
        <v>0</v>
      </c>
      <c r="L120" s="36">
        <f t="shared" si="28"/>
        <v>0</v>
      </c>
      <c r="M120" s="36">
        <f t="shared" ca="1" si="29"/>
        <v>0.41061815290459147</v>
      </c>
      <c r="N120" s="36">
        <f t="shared" ca="1" si="30"/>
        <v>0</v>
      </c>
      <c r="O120" s="26">
        <f t="shared" ca="1" si="31"/>
        <v>0</v>
      </c>
      <c r="P120" s="36">
        <f t="shared" ca="1" si="32"/>
        <v>0</v>
      </c>
      <c r="Q120" s="36">
        <f t="shared" ca="1" si="33"/>
        <v>0</v>
      </c>
      <c r="R120" s="16">
        <f t="shared" ca="1" si="34"/>
        <v>-0.41061815290459147</v>
      </c>
    </row>
    <row r="121" spans="1:18" x14ac:dyDescent="0.2">
      <c r="A121" s="84"/>
      <c r="B121" s="84"/>
      <c r="C121" s="84"/>
      <c r="D121" s="85">
        <f t="shared" si="20"/>
        <v>0</v>
      </c>
      <c r="E121" s="85">
        <f t="shared" si="21"/>
        <v>0</v>
      </c>
      <c r="F121" s="36">
        <f t="shared" si="22"/>
        <v>0</v>
      </c>
      <c r="G121" s="36">
        <f t="shared" si="23"/>
        <v>0</v>
      </c>
      <c r="H121" s="36">
        <f t="shared" si="24"/>
        <v>0</v>
      </c>
      <c r="I121" s="36">
        <f t="shared" si="25"/>
        <v>0</v>
      </c>
      <c r="J121" s="36">
        <f t="shared" si="26"/>
        <v>0</v>
      </c>
      <c r="K121" s="36">
        <f t="shared" si="27"/>
        <v>0</v>
      </c>
      <c r="L121" s="36">
        <f t="shared" si="28"/>
        <v>0</v>
      </c>
      <c r="M121" s="36">
        <f t="shared" ca="1" si="29"/>
        <v>0.41061815290459147</v>
      </c>
      <c r="N121" s="36">
        <f t="shared" ca="1" si="30"/>
        <v>0</v>
      </c>
      <c r="O121" s="26">
        <f t="shared" ca="1" si="31"/>
        <v>0</v>
      </c>
      <c r="P121" s="36">
        <f t="shared" ca="1" si="32"/>
        <v>0</v>
      </c>
      <c r="Q121" s="36">
        <f t="shared" ca="1" si="33"/>
        <v>0</v>
      </c>
      <c r="R121" s="16">
        <f t="shared" ca="1" si="34"/>
        <v>-0.41061815290459147</v>
      </c>
    </row>
    <row r="122" spans="1:18" x14ac:dyDescent="0.2">
      <c r="A122" s="84"/>
      <c r="B122" s="84"/>
      <c r="C122" s="84"/>
      <c r="D122" s="85">
        <f t="shared" si="20"/>
        <v>0</v>
      </c>
      <c r="E122" s="85">
        <f t="shared" si="21"/>
        <v>0</v>
      </c>
      <c r="F122" s="36">
        <f t="shared" si="22"/>
        <v>0</v>
      </c>
      <c r="G122" s="36">
        <f t="shared" si="23"/>
        <v>0</v>
      </c>
      <c r="H122" s="36">
        <f t="shared" si="24"/>
        <v>0</v>
      </c>
      <c r="I122" s="36">
        <f t="shared" si="25"/>
        <v>0</v>
      </c>
      <c r="J122" s="36">
        <f t="shared" si="26"/>
        <v>0</v>
      </c>
      <c r="K122" s="36">
        <f t="shared" si="27"/>
        <v>0</v>
      </c>
      <c r="L122" s="36">
        <f t="shared" si="28"/>
        <v>0</v>
      </c>
      <c r="M122" s="36">
        <f t="shared" ca="1" si="29"/>
        <v>0.41061815290459147</v>
      </c>
      <c r="N122" s="36">
        <f t="shared" ca="1" si="30"/>
        <v>0</v>
      </c>
      <c r="O122" s="26">
        <f t="shared" ca="1" si="31"/>
        <v>0</v>
      </c>
      <c r="P122" s="36">
        <f t="shared" ca="1" si="32"/>
        <v>0</v>
      </c>
      <c r="Q122" s="36">
        <f t="shared" ca="1" si="33"/>
        <v>0</v>
      </c>
      <c r="R122" s="16">
        <f t="shared" ca="1" si="34"/>
        <v>-0.41061815290459147</v>
      </c>
    </row>
    <row r="123" spans="1:18" x14ac:dyDescent="0.2">
      <c r="A123" s="84"/>
      <c r="B123" s="84"/>
      <c r="C123" s="84"/>
      <c r="D123" s="85">
        <f t="shared" si="20"/>
        <v>0</v>
      </c>
      <c r="E123" s="85">
        <f t="shared" si="21"/>
        <v>0</v>
      </c>
      <c r="F123" s="36">
        <f t="shared" si="22"/>
        <v>0</v>
      </c>
      <c r="G123" s="36">
        <f t="shared" si="23"/>
        <v>0</v>
      </c>
      <c r="H123" s="36">
        <f t="shared" si="24"/>
        <v>0</v>
      </c>
      <c r="I123" s="36">
        <f t="shared" si="25"/>
        <v>0</v>
      </c>
      <c r="J123" s="36">
        <f t="shared" si="26"/>
        <v>0</v>
      </c>
      <c r="K123" s="36">
        <f t="shared" si="27"/>
        <v>0</v>
      </c>
      <c r="L123" s="36">
        <f t="shared" si="28"/>
        <v>0</v>
      </c>
      <c r="M123" s="36">
        <f t="shared" ca="1" si="29"/>
        <v>0.41061815290459147</v>
      </c>
      <c r="N123" s="36">
        <f t="shared" ca="1" si="30"/>
        <v>0</v>
      </c>
      <c r="O123" s="26">
        <f t="shared" ca="1" si="31"/>
        <v>0</v>
      </c>
      <c r="P123" s="36">
        <f t="shared" ca="1" si="32"/>
        <v>0</v>
      </c>
      <c r="Q123" s="36">
        <f t="shared" ca="1" si="33"/>
        <v>0</v>
      </c>
      <c r="R123" s="16">
        <f t="shared" ca="1" si="34"/>
        <v>-0.41061815290459147</v>
      </c>
    </row>
    <row r="124" spans="1:18" x14ac:dyDescent="0.2">
      <c r="A124" s="84"/>
      <c r="B124" s="84"/>
      <c r="C124" s="84"/>
      <c r="D124" s="85">
        <f t="shared" si="20"/>
        <v>0</v>
      </c>
      <c r="E124" s="85">
        <f t="shared" si="21"/>
        <v>0</v>
      </c>
      <c r="F124" s="36">
        <f t="shared" si="22"/>
        <v>0</v>
      </c>
      <c r="G124" s="36">
        <f t="shared" si="23"/>
        <v>0</v>
      </c>
      <c r="H124" s="36">
        <f t="shared" si="24"/>
        <v>0</v>
      </c>
      <c r="I124" s="36">
        <f t="shared" si="25"/>
        <v>0</v>
      </c>
      <c r="J124" s="36">
        <f t="shared" si="26"/>
        <v>0</v>
      </c>
      <c r="K124" s="36">
        <f t="shared" si="27"/>
        <v>0</v>
      </c>
      <c r="L124" s="36">
        <f t="shared" si="28"/>
        <v>0</v>
      </c>
      <c r="M124" s="36">
        <f t="shared" ca="1" si="29"/>
        <v>0.41061815290459147</v>
      </c>
      <c r="N124" s="36">
        <f t="shared" ca="1" si="30"/>
        <v>0</v>
      </c>
      <c r="O124" s="26">
        <f t="shared" ca="1" si="31"/>
        <v>0</v>
      </c>
      <c r="P124" s="36">
        <f t="shared" ca="1" si="32"/>
        <v>0</v>
      </c>
      <c r="Q124" s="36">
        <f t="shared" ca="1" si="33"/>
        <v>0</v>
      </c>
      <c r="R124" s="16">
        <f t="shared" ca="1" si="34"/>
        <v>-0.41061815290459147</v>
      </c>
    </row>
    <row r="125" spans="1:18" x14ac:dyDescent="0.2">
      <c r="A125" s="84"/>
      <c r="B125" s="84"/>
      <c r="C125" s="84"/>
      <c r="D125" s="85">
        <f t="shared" si="20"/>
        <v>0</v>
      </c>
      <c r="E125" s="85">
        <f t="shared" si="21"/>
        <v>0</v>
      </c>
      <c r="F125" s="36">
        <f t="shared" si="22"/>
        <v>0</v>
      </c>
      <c r="G125" s="36">
        <f t="shared" si="23"/>
        <v>0</v>
      </c>
      <c r="H125" s="36">
        <f t="shared" si="24"/>
        <v>0</v>
      </c>
      <c r="I125" s="36">
        <f t="shared" si="25"/>
        <v>0</v>
      </c>
      <c r="J125" s="36">
        <f t="shared" si="26"/>
        <v>0</v>
      </c>
      <c r="K125" s="36">
        <f t="shared" si="27"/>
        <v>0</v>
      </c>
      <c r="L125" s="36">
        <f t="shared" si="28"/>
        <v>0</v>
      </c>
      <c r="M125" s="36">
        <f t="shared" ca="1" si="29"/>
        <v>0.41061815290459147</v>
      </c>
      <c r="N125" s="36">
        <f t="shared" ca="1" si="30"/>
        <v>0</v>
      </c>
      <c r="O125" s="26">
        <f t="shared" ca="1" si="31"/>
        <v>0</v>
      </c>
      <c r="P125" s="36">
        <f t="shared" ca="1" si="32"/>
        <v>0</v>
      </c>
      <c r="Q125" s="36">
        <f t="shared" ca="1" si="33"/>
        <v>0</v>
      </c>
      <c r="R125" s="16">
        <f t="shared" ca="1" si="34"/>
        <v>-0.41061815290459147</v>
      </c>
    </row>
    <row r="126" spans="1:18" x14ac:dyDescent="0.2">
      <c r="A126" s="84"/>
      <c r="B126" s="84"/>
      <c r="C126" s="84"/>
      <c r="D126" s="85">
        <f t="shared" si="20"/>
        <v>0</v>
      </c>
      <c r="E126" s="85">
        <f t="shared" si="21"/>
        <v>0</v>
      </c>
      <c r="F126" s="36">
        <f t="shared" si="22"/>
        <v>0</v>
      </c>
      <c r="G126" s="36">
        <f t="shared" si="23"/>
        <v>0</v>
      </c>
      <c r="H126" s="36">
        <f t="shared" si="24"/>
        <v>0</v>
      </c>
      <c r="I126" s="36">
        <f t="shared" si="25"/>
        <v>0</v>
      </c>
      <c r="J126" s="36">
        <f t="shared" si="26"/>
        <v>0</v>
      </c>
      <c r="K126" s="36">
        <f t="shared" si="27"/>
        <v>0</v>
      </c>
      <c r="L126" s="36">
        <f t="shared" si="28"/>
        <v>0</v>
      </c>
      <c r="M126" s="36">
        <f t="shared" ca="1" si="29"/>
        <v>0.41061815290459147</v>
      </c>
      <c r="N126" s="36">
        <f t="shared" ca="1" si="30"/>
        <v>0</v>
      </c>
      <c r="O126" s="26">
        <f t="shared" ca="1" si="31"/>
        <v>0</v>
      </c>
      <c r="P126" s="36">
        <f t="shared" ca="1" si="32"/>
        <v>0</v>
      </c>
      <c r="Q126" s="36">
        <f t="shared" ca="1" si="33"/>
        <v>0</v>
      </c>
      <c r="R126" s="16">
        <f t="shared" ca="1" si="34"/>
        <v>-0.41061815290459147</v>
      </c>
    </row>
    <row r="127" spans="1:18" x14ac:dyDescent="0.2">
      <c r="A127" s="84"/>
      <c r="B127" s="84"/>
      <c r="C127" s="84"/>
      <c r="D127" s="85">
        <f t="shared" si="20"/>
        <v>0</v>
      </c>
      <c r="E127" s="85">
        <f t="shared" si="21"/>
        <v>0</v>
      </c>
      <c r="F127" s="36">
        <f t="shared" si="22"/>
        <v>0</v>
      </c>
      <c r="G127" s="36">
        <f t="shared" si="23"/>
        <v>0</v>
      </c>
      <c r="H127" s="36">
        <f t="shared" si="24"/>
        <v>0</v>
      </c>
      <c r="I127" s="36">
        <f t="shared" si="25"/>
        <v>0</v>
      </c>
      <c r="J127" s="36">
        <f t="shared" si="26"/>
        <v>0</v>
      </c>
      <c r="K127" s="36">
        <f t="shared" si="27"/>
        <v>0</v>
      </c>
      <c r="L127" s="36">
        <f t="shared" si="28"/>
        <v>0</v>
      </c>
      <c r="M127" s="36">
        <f t="shared" ca="1" si="29"/>
        <v>0.41061815290459147</v>
      </c>
      <c r="N127" s="36">
        <f t="shared" ca="1" si="30"/>
        <v>0</v>
      </c>
      <c r="O127" s="26">
        <f t="shared" ca="1" si="31"/>
        <v>0</v>
      </c>
      <c r="P127" s="36">
        <f t="shared" ca="1" si="32"/>
        <v>0</v>
      </c>
      <c r="Q127" s="36">
        <f t="shared" ca="1" si="33"/>
        <v>0</v>
      </c>
      <c r="R127" s="16">
        <f t="shared" ca="1" si="34"/>
        <v>-0.41061815290459147</v>
      </c>
    </row>
    <row r="128" spans="1:18" x14ac:dyDescent="0.2">
      <c r="A128" s="84"/>
      <c r="B128" s="84"/>
      <c r="C128" s="84"/>
      <c r="D128" s="85">
        <f t="shared" si="20"/>
        <v>0</v>
      </c>
      <c r="E128" s="85">
        <f t="shared" si="21"/>
        <v>0</v>
      </c>
      <c r="F128" s="36">
        <f t="shared" si="22"/>
        <v>0</v>
      </c>
      <c r="G128" s="36">
        <f t="shared" si="23"/>
        <v>0</v>
      </c>
      <c r="H128" s="36">
        <f t="shared" si="24"/>
        <v>0</v>
      </c>
      <c r="I128" s="36">
        <f t="shared" si="25"/>
        <v>0</v>
      </c>
      <c r="J128" s="36">
        <f t="shared" si="26"/>
        <v>0</v>
      </c>
      <c r="K128" s="36">
        <f t="shared" si="27"/>
        <v>0</v>
      </c>
      <c r="L128" s="36">
        <f t="shared" si="28"/>
        <v>0</v>
      </c>
      <c r="M128" s="36">
        <f t="shared" ca="1" si="29"/>
        <v>0.41061815290459147</v>
      </c>
      <c r="N128" s="36">
        <f t="shared" ca="1" si="30"/>
        <v>0</v>
      </c>
      <c r="O128" s="26">
        <f t="shared" ca="1" si="31"/>
        <v>0</v>
      </c>
      <c r="P128" s="36">
        <f t="shared" ca="1" si="32"/>
        <v>0</v>
      </c>
      <c r="Q128" s="36">
        <f t="shared" ca="1" si="33"/>
        <v>0</v>
      </c>
      <c r="R128" s="16">
        <f t="shared" ca="1" si="34"/>
        <v>-0.41061815290459147</v>
      </c>
    </row>
    <row r="129" spans="1:18" x14ac:dyDescent="0.2">
      <c r="A129" s="84"/>
      <c r="B129" s="84"/>
      <c r="C129" s="84"/>
      <c r="D129" s="85">
        <f t="shared" si="20"/>
        <v>0</v>
      </c>
      <c r="E129" s="85">
        <f t="shared" si="21"/>
        <v>0</v>
      </c>
      <c r="F129" s="36">
        <f t="shared" si="22"/>
        <v>0</v>
      </c>
      <c r="G129" s="36">
        <f t="shared" si="23"/>
        <v>0</v>
      </c>
      <c r="H129" s="36">
        <f t="shared" si="24"/>
        <v>0</v>
      </c>
      <c r="I129" s="36">
        <f t="shared" si="25"/>
        <v>0</v>
      </c>
      <c r="J129" s="36">
        <f t="shared" si="26"/>
        <v>0</v>
      </c>
      <c r="K129" s="36">
        <f t="shared" si="27"/>
        <v>0</v>
      </c>
      <c r="L129" s="36">
        <f t="shared" si="28"/>
        <v>0</v>
      </c>
      <c r="M129" s="36">
        <f t="shared" ca="1" si="29"/>
        <v>0.41061815290459147</v>
      </c>
      <c r="N129" s="36">
        <f t="shared" ca="1" si="30"/>
        <v>0</v>
      </c>
      <c r="O129" s="26">
        <f t="shared" ca="1" si="31"/>
        <v>0</v>
      </c>
      <c r="P129" s="36">
        <f t="shared" ca="1" si="32"/>
        <v>0</v>
      </c>
      <c r="Q129" s="36">
        <f t="shared" ca="1" si="33"/>
        <v>0</v>
      </c>
      <c r="R129" s="16">
        <f t="shared" ca="1" si="34"/>
        <v>-0.41061815290459147</v>
      </c>
    </row>
    <row r="130" spans="1:18" x14ac:dyDescent="0.2">
      <c r="A130" s="84"/>
      <c r="B130" s="84"/>
      <c r="C130" s="84"/>
      <c r="D130" s="85">
        <f t="shared" si="20"/>
        <v>0</v>
      </c>
      <c r="E130" s="85">
        <f t="shared" si="21"/>
        <v>0</v>
      </c>
      <c r="F130" s="36">
        <f t="shared" si="22"/>
        <v>0</v>
      </c>
      <c r="G130" s="36">
        <f t="shared" si="23"/>
        <v>0</v>
      </c>
      <c r="H130" s="36">
        <f t="shared" si="24"/>
        <v>0</v>
      </c>
      <c r="I130" s="36">
        <f t="shared" si="25"/>
        <v>0</v>
      </c>
      <c r="J130" s="36">
        <f t="shared" si="26"/>
        <v>0</v>
      </c>
      <c r="K130" s="36">
        <f t="shared" si="27"/>
        <v>0</v>
      </c>
      <c r="L130" s="36">
        <f t="shared" si="28"/>
        <v>0</v>
      </c>
      <c r="M130" s="36">
        <f t="shared" ca="1" si="29"/>
        <v>0.41061815290459147</v>
      </c>
      <c r="N130" s="36">
        <f t="shared" ca="1" si="30"/>
        <v>0</v>
      </c>
      <c r="O130" s="26">
        <f t="shared" ca="1" si="31"/>
        <v>0</v>
      </c>
      <c r="P130" s="36">
        <f t="shared" ca="1" si="32"/>
        <v>0</v>
      </c>
      <c r="Q130" s="36">
        <f t="shared" ca="1" si="33"/>
        <v>0</v>
      </c>
      <c r="R130" s="16">
        <f t="shared" ca="1" si="34"/>
        <v>-0.41061815290459147</v>
      </c>
    </row>
    <row r="131" spans="1:18" x14ac:dyDescent="0.2">
      <c r="A131" s="84"/>
      <c r="B131" s="84"/>
      <c r="C131" s="84"/>
      <c r="D131" s="85">
        <f t="shared" si="20"/>
        <v>0</v>
      </c>
      <c r="E131" s="85">
        <f t="shared" si="21"/>
        <v>0</v>
      </c>
      <c r="F131" s="36">
        <f t="shared" si="22"/>
        <v>0</v>
      </c>
      <c r="G131" s="36">
        <f t="shared" si="23"/>
        <v>0</v>
      </c>
      <c r="H131" s="36">
        <f t="shared" si="24"/>
        <v>0</v>
      </c>
      <c r="I131" s="36">
        <f t="shared" si="25"/>
        <v>0</v>
      </c>
      <c r="J131" s="36">
        <f t="shared" si="26"/>
        <v>0</v>
      </c>
      <c r="K131" s="36">
        <f t="shared" si="27"/>
        <v>0</v>
      </c>
      <c r="L131" s="36">
        <f t="shared" si="28"/>
        <v>0</v>
      </c>
      <c r="M131" s="36">
        <f t="shared" ca="1" si="29"/>
        <v>0.41061815290459147</v>
      </c>
      <c r="N131" s="36">
        <f t="shared" ca="1" si="30"/>
        <v>0</v>
      </c>
      <c r="O131" s="26">
        <f t="shared" ca="1" si="31"/>
        <v>0</v>
      </c>
      <c r="P131" s="36">
        <f t="shared" ca="1" si="32"/>
        <v>0</v>
      </c>
      <c r="Q131" s="36">
        <f t="shared" ca="1" si="33"/>
        <v>0</v>
      </c>
      <c r="R131" s="16">
        <f t="shared" ca="1" si="34"/>
        <v>-0.41061815290459147</v>
      </c>
    </row>
    <row r="132" spans="1:18" x14ac:dyDescent="0.2">
      <c r="A132" s="84"/>
      <c r="B132" s="84"/>
      <c r="C132" s="84"/>
      <c r="D132" s="85">
        <f t="shared" si="20"/>
        <v>0</v>
      </c>
      <c r="E132" s="85">
        <f t="shared" si="21"/>
        <v>0</v>
      </c>
      <c r="F132" s="36">
        <f t="shared" si="22"/>
        <v>0</v>
      </c>
      <c r="G132" s="36">
        <f t="shared" si="23"/>
        <v>0</v>
      </c>
      <c r="H132" s="36">
        <f t="shared" si="24"/>
        <v>0</v>
      </c>
      <c r="I132" s="36">
        <f t="shared" si="25"/>
        <v>0</v>
      </c>
      <c r="J132" s="36">
        <f t="shared" si="26"/>
        <v>0</v>
      </c>
      <c r="K132" s="36">
        <f t="shared" si="27"/>
        <v>0</v>
      </c>
      <c r="L132" s="36">
        <f t="shared" si="28"/>
        <v>0</v>
      </c>
      <c r="M132" s="36">
        <f t="shared" ca="1" si="29"/>
        <v>0.41061815290459147</v>
      </c>
      <c r="N132" s="36">
        <f t="shared" ca="1" si="30"/>
        <v>0</v>
      </c>
      <c r="O132" s="26">
        <f t="shared" ca="1" si="31"/>
        <v>0</v>
      </c>
      <c r="P132" s="36">
        <f t="shared" ca="1" si="32"/>
        <v>0</v>
      </c>
      <c r="Q132" s="36">
        <f t="shared" ca="1" si="33"/>
        <v>0</v>
      </c>
      <c r="R132" s="16">
        <f t="shared" ca="1" si="34"/>
        <v>-0.41061815290459147</v>
      </c>
    </row>
    <row r="133" spans="1:18" x14ac:dyDescent="0.2">
      <c r="A133" s="84"/>
      <c r="B133" s="84"/>
      <c r="C133" s="84"/>
      <c r="D133" s="85">
        <f t="shared" si="20"/>
        <v>0</v>
      </c>
      <c r="E133" s="85">
        <f t="shared" si="21"/>
        <v>0</v>
      </c>
      <c r="F133" s="36">
        <f t="shared" si="22"/>
        <v>0</v>
      </c>
      <c r="G133" s="36">
        <f t="shared" si="23"/>
        <v>0</v>
      </c>
      <c r="H133" s="36">
        <f t="shared" si="24"/>
        <v>0</v>
      </c>
      <c r="I133" s="36">
        <f t="shared" si="25"/>
        <v>0</v>
      </c>
      <c r="J133" s="36">
        <f t="shared" si="26"/>
        <v>0</v>
      </c>
      <c r="K133" s="36">
        <f t="shared" si="27"/>
        <v>0</v>
      </c>
      <c r="L133" s="36">
        <f t="shared" si="28"/>
        <v>0</v>
      </c>
      <c r="M133" s="36">
        <f t="shared" ca="1" si="29"/>
        <v>0.41061815290459147</v>
      </c>
      <c r="N133" s="36">
        <f t="shared" ca="1" si="30"/>
        <v>0</v>
      </c>
      <c r="O133" s="26">
        <f t="shared" ca="1" si="31"/>
        <v>0</v>
      </c>
      <c r="P133" s="36">
        <f t="shared" ca="1" si="32"/>
        <v>0</v>
      </c>
      <c r="Q133" s="36">
        <f t="shared" ca="1" si="33"/>
        <v>0</v>
      </c>
      <c r="R133" s="16">
        <f t="shared" ca="1" si="34"/>
        <v>-0.41061815290459147</v>
      </c>
    </row>
    <row r="134" spans="1:18" x14ac:dyDescent="0.2">
      <c r="A134" s="84"/>
      <c r="B134" s="84"/>
      <c r="C134" s="84"/>
      <c r="D134" s="85">
        <f t="shared" si="20"/>
        <v>0</v>
      </c>
      <c r="E134" s="85">
        <f t="shared" si="21"/>
        <v>0</v>
      </c>
      <c r="F134" s="36">
        <f t="shared" si="22"/>
        <v>0</v>
      </c>
      <c r="G134" s="36">
        <f t="shared" si="23"/>
        <v>0</v>
      </c>
      <c r="H134" s="36">
        <f t="shared" si="24"/>
        <v>0</v>
      </c>
      <c r="I134" s="36">
        <f t="shared" si="25"/>
        <v>0</v>
      </c>
      <c r="J134" s="36">
        <f t="shared" si="26"/>
        <v>0</v>
      </c>
      <c r="K134" s="36">
        <f t="shared" si="27"/>
        <v>0</v>
      </c>
      <c r="L134" s="36">
        <f t="shared" si="28"/>
        <v>0</v>
      </c>
      <c r="M134" s="36">
        <f t="shared" ca="1" si="29"/>
        <v>0.41061815290459147</v>
      </c>
      <c r="N134" s="36">
        <f t="shared" ca="1" si="30"/>
        <v>0</v>
      </c>
      <c r="O134" s="26">
        <f t="shared" ca="1" si="31"/>
        <v>0</v>
      </c>
      <c r="P134" s="36">
        <f t="shared" ca="1" si="32"/>
        <v>0</v>
      </c>
      <c r="Q134" s="36">
        <f t="shared" ca="1" si="33"/>
        <v>0</v>
      </c>
      <c r="R134" s="16">
        <f t="shared" ca="1" si="34"/>
        <v>-0.41061815290459147</v>
      </c>
    </row>
    <row r="135" spans="1:18" x14ac:dyDescent="0.2">
      <c r="A135" s="84"/>
      <c r="B135" s="84"/>
      <c r="C135" s="84"/>
      <c r="D135" s="85">
        <f t="shared" si="20"/>
        <v>0</v>
      </c>
      <c r="E135" s="85">
        <f t="shared" si="21"/>
        <v>0</v>
      </c>
      <c r="F135" s="36">
        <f t="shared" si="22"/>
        <v>0</v>
      </c>
      <c r="G135" s="36">
        <f t="shared" si="23"/>
        <v>0</v>
      </c>
      <c r="H135" s="36">
        <f t="shared" si="24"/>
        <v>0</v>
      </c>
      <c r="I135" s="36">
        <f t="shared" si="25"/>
        <v>0</v>
      </c>
      <c r="J135" s="36">
        <f t="shared" si="26"/>
        <v>0</v>
      </c>
      <c r="K135" s="36">
        <f t="shared" si="27"/>
        <v>0</v>
      </c>
      <c r="L135" s="36">
        <f t="shared" si="28"/>
        <v>0</v>
      </c>
      <c r="M135" s="36">
        <f t="shared" ca="1" si="29"/>
        <v>0.41061815290459147</v>
      </c>
      <c r="N135" s="36">
        <f t="shared" ca="1" si="30"/>
        <v>0</v>
      </c>
      <c r="O135" s="26">
        <f t="shared" ca="1" si="31"/>
        <v>0</v>
      </c>
      <c r="P135" s="36">
        <f t="shared" ca="1" si="32"/>
        <v>0</v>
      </c>
      <c r="Q135" s="36">
        <f t="shared" ca="1" si="33"/>
        <v>0</v>
      </c>
      <c r="R135" s="16">
        <f t="shared" ca="1" si="34"/>
        <v>-0.41061815290459147</v>
      </c>
    </row>
    <row r="136" spans="1:18" x14ac:dyDescent="0.2">
      <c r="A136" s="84"/>
      <c r="B136" s="84"/>
      <c r="C136" s="84"/>
      <c r="D136" s="85">
        <f t="shared" si="20"/>
        <v>0</v>
      </c>
      <c r="E136" s="85">
        <f t="shared" si="21"/>
        <v>0</v>
      </c>
      <c r="F136" s="36">
        <f t="shared" si="22"/>
        <v>0</v>
      </c>
      <c r="G136" s="36">
        <f t="shared" si="23"/>
        <v>0</v>
      </c>
      <c r="H136" s="36">
        <f t="shared" si="24"/>
        <v>0</v>
      </c>
      <c r="I136" s="36">
        <f t="shared" si="25"/>
        <v>0</v>
      </c>
      <c r="J136" s="36">
        <f t="shared" si="26"/>
        <v>0</v>
      </c>
      <c r="K136" s="36">
        <f t="shared" si="27"/>
        <v>0</v>
      </c>
      <c r="L136" s="36">
        <f t="shared" si="28"/>
        <v>0</v>
      </c>
      <c r="M136" s="36">
        <f t="shared" ca="1" si="29"/>
        <v>0.41061815290459147</v>
      </c>
      <c r="N136" s="36">
        <f t="shared" ca="1" si="30"/>
        <v>0</v>
      </c>
      <c r="O136" s="26">
        <f t="shared" ca="1" si="31"/>
        <v>0</v>
      </c>
      <c r="P136" s="36">
        <f t="shared" ca="1" si="32"/>
        <v>0</v>
      </c>
      <c r="Q136" s="36">
        <f t="shared" ca="1" si="33"/>
        <v>0</v>
      </c>
      <c r="R136" s="16">
        <f t="shared" ca="1" si="34"/>
        <v>-0.41061815290459147</v>
      </c>
    </row>
    <row r="137" spans="1:18" x14ac:dyDescent="0.2">
      <c r="A137" s="84"/>
      <c r="B137" s="84"/>
      <c r="C137" s="84"/>
      <c r="D137" s="85">
        <f t="shared" si="20"/>
        <v>0</v>
      </c>
      <c r="E137" s="85">
        <f t="shared" si="21"/>
        <v>0</v>
      </c>
      <c r="F137" s="36">
        <f t="shared" si="22"/>
        <v>0</v>
      </c>
      <c r="G137" s="36">
        <f t="shared" si="23"/>
        <v>0</v>
      </c>
      <c r="H137" s="36">
        <f t="shared" si="24"/>
        <v>0</v>
      </c>
      <c r="I137" s="36">
        <f t="shared" si="25"/>
        <v>0</v>
      </c>
      <c r="J137" s="36">
        <f t="shared" si="26"/>
        <v>0</v>
      </c>
      <c r="K137" s="36">
        <f t="shared" si="27"/>
        <v>0</v>
      </c>
      <c r="L137" s="36">
        <f t="shared" si="28"/>
        <v>0</v>
      </c>
      <c r="M137" s="36">
        <f t="shared" ca="1" si="29"/>
        <v>0.41061815290459147</v>
      </c>
      <c r="N137" s="36">
        <f t="shared" ca="1" si="30"/>
        <v>0</v>
      </c>
      <c r="O137" s="26">
        <f t="shared" ca="1" si="31"/>
        <v>0</v>
      </c>
      <c r="P137" s="36">
        <f t="shared" ca="1" si="32"/>
        <v>0</v>
      </c>
      <c r="Q137" s="36">
        <f t="shared" ca="1" si="33"/>
        <v>0</v>
      </c>
      <c r="R137" s="16">
        <f t="shared" ca="1" si="34"/>
        <v>-0.41061815290459147</v>
      </c>
    </row>
    <row r="138" spans="1:18" x14ac:dyDescent="0.2">
      <c r="A138" s="84"/>
      <c r="B138" s="84"/>
      <c r="C138" s="84"/>
      <c r="D138" s="85">
        <f t="shared" si="20"/>
        <v>0</v>
      </c>
      <c r="E138" s="85">
        <f t="shared" si="21"/>
        <v>0</v>
      </c>
      <c r="F138" s="36">
        <f t="shared" si="22"/>
        <v>0</v>
      </c>
      <c r="G138" s="36">
        <f t="shared" si="23"/>
        <v>0</v>
      </c>
      <c r="H138" s="36">
        <f t="shared" si="24"/>
        <v>0</v>
      </c>
      <c r="I138" s="36">
        <f t="shared" si="25"/>
        <v>0</v>
      </c>
      <c r="J138" s="36">
        <f t="shared" si="26"/>
        <v>0</v>
      </c>
      <c r="K138" s="36">
        <f t="shared" si="27"/>
        <v>0</v>
      </c>
      <c r="L138" s="36">
        <f t="shared" si="28"/>
        <v>0</v>
      </c>
      <c r="M138" s="36">
        <f t="shared" ca="1" si="29"/>
        <v>0.41061815290459147</v>
      </c>
      <c r="N138" s="36">
        <f t="shared" ca="1" si="30"/>
        <v>0</v>
      </c>
      <c r="O138" s="26">
        <f t="shared" ca="1" si="31"/>
        <v>0</v>
      </c>
      <c r="P138" s="36">
        <f t="shared" ca="1" si="32"/>
        <v>0</v>
      </c>
      <c r="Q138" s="36">
        <f t="shared" ca="1" si="33"/>
        <v>0</v>
      </c>
      <c r="R138" s="16">
        <f t="shared" ca="1" si="34"/>
        <v>-0.41061815290459147</v>
      </c>
    </row>
    <row r="139" spans="1:18" x14ac:dyDescent="0.2">
      <c r="A139" s="84"/>
      <c r="B139" s="84"/>
      <c r="C139" s="84"/>
      <c r="D139" s="85">
        <f t="shared" si="20"/>
        <v>0</v>
      </c>
      <c r="E139" s="85">
        <f t="shared" si="21"/>
        <v>0</v>
      </c>
      <c r="F139" s="36">
        <f t="shared" si="22"/>
        <v>0</v>
      </c>
      <c r="G139" s="36">
        <f t="shared" si="23"/>
        <v>0</v>
      </c>
      <c r="H139" s="36">
        <f t="shared" si="24"/>
        <v>0</v>
      </c>
      <c r="I139" s="36">
        <f t="shared" si="25"/>
        <v>0</v>
      </c>
      <c r="J139" s="36">
        <f t="shared" si="26"/>
        <v>0</v>
      </c>
      <c r="K139" s="36">
        <f t="shared" si="27"/>
        <v>0</v>
      </c>
      <c r="L139" s="36">
        <f t="shared" si="28"/>
        <v>0</v>
      </c>
      <c r="M139" s="36">
        <f t="shared" ca="1" si="29"/>
        <v>0.41061815290459147</v>
      </c>
      <c r="N139" s="36">
        <f t="shared" ca="1" si="30"/>
        <v>0</v>
      </c>
      <c r="O139" s="26">
        <f t="shared" ca="1" si="31"/>
        <v>0</v>
      </c>
      <c r="P139" s="36">
        <f t="shared" ca="1" si="32"/>
        <v>0</v>
      </c>
      <c r="Q139" s="36">
        <f t="shared" ca="1" si="33"/>
        <v>0</v>
      </c>
      <c r="R139" s="16">
        <f t="shared" ca="1" si="34"/>
        <v>-0.41061815290459147</v>
      </c>
    </row>
    <row r="140" spans="1:18" x14ac:dyDescent="0.2">
      <c r="A140" s="84"/>
      <c r="B140" s="84"/>
      <c r="C140" s="84"/>
      <c r="D140" s="85">
        <f t="shared" si="20"/>
        <v>0</v>
      </c>
      <c r="E140" s="85">
        <f t="shared" si="21"/>
        <v>0</v>
      </c>
      <c r="F140" s="36">
        <f t="shared" si="22"/>
        <v>0</v>
      </c>
      <c r="G140" s="36">
        <f t="shared" si="23"/>
        <v>0</v>
      </c>
      <c r="H140" s="36">
        <f t="shared" si="24"/>
        <v>0</v>
      </c>
      <c r="I140" s="36">
        <f t="shared" si="25"/>
        <v>0</v>
      </c>
      <c r="J140" s="36">
        <f t="shared" si="26"/>
        <v>0</v>
      </c>
      <c r="K140" s="36">
        <f t="shared" si="27"/>
        <v>0</v>
      </c>
      <c r="L140" s="36">
        <f t="shared" si="28"/>
        <v>0</v>
      </c>
      <c r="M140" s="36">
        <f t="shared" ca="1" si="29"/>
        <v>0.41061815290459147</v>
      </c>
      <c r="N140" s="36">
        <f t="shared" ca="1" si="30"/>
        <v>0</v>
      </c>
      <c r="O140" s="26">
        <f t="shared" ca="1" si="31"/>
        <v>0</v>
      </c>
      <c r="P140" s="36">
        <f t="shared" ca="1" si="32"/>
        <v>0</v>
      </c>
      <c r="Q140" s="36">
        <f t="shared" ca="1" si="33"/>
        <v>0</v>
      </c>
      <c r="R140" s="16">
        <f t="shared" ca="1" si="34"/>
        <v>-0.41061815290459147</v>
      </c>
    </row>
    <row r="141" spans="1:18" x14ac:dyDescent="0.2">
      <c r="A141" s="84"/>
      <c r="B141" s="84"/>
      <c r="C141" s="84"/>
      <c r="D141" s="85">
        <f t="shared" si="20"/>
        <v>0</v>
      </c>
      <c r="E141" s="85">
        <f t="shared" si="21"/>
        <v>0</v>
      </c>
      <c r="F141" s="36">
        <f t="shared" si="22"/>
        <v>0</v>
      </c>
      <c r="G141" s="36">
        <f t="shared" si="23"/>
        <v>0</v>
      </c>
      <c r="H141" s="36">
        <f t="shared" si="24"/>
        <v>0</v>
      </c>
      <c r="I141" s="36">
        <f t="shared" si="25"/>
        <v>0</v>
      </c>
      <c r="J141" s="36">
        <f t="shared" si="26"/>
        <v>0</v>
      </c>
      <c r="K141" s="36">
        <f t="shared" si="27"/>
        <v>0</v>
      </c>
      <c r="L141" s="36">
        <f t="shared" si="28"/>
        <v>0</v>
      </c>
      <c r="M141" s="36">
        <f t="shared" ca="1" si="29"/>
        <v>0.41061815290459147</v>
      </c>
      <c r="N141" s="36">
        <f t="shared" ca="1" si="30"/>
        <v>0</v>
      </c>
      <c r="O141" s="26">
        <f t="shared" ca="1" si="31"/>
        <v>0</v>
      </c>
      <c r="P141" s="36">
        <f t="shared" ca="1" si="32"/>
        <v>0</v>
      </c>
      <c r="Q141" s="36">
        <f t="shared" ca="1" si="33"/>
        <v>0</v>
      </c>
      <c r="R141" s="16">
        <f t="shared" ca="1" si="34"/>
        <v>-0.41061815290459147</v>
      </c>
    </row>
    <row r="142" spans="1:18" x14ac:dyDescent="0.2">
      <c r="A142" s="84"/>
      <c r="B142" s="84"/>
      <c r="C142" s="84"/>
      <c r="D142" s="85">
        <f t="shared" si="20"/>
        <v>0</v>
      </c>
      <c r="E142" s="85">
        <f t="shared" si="21"/>
        <v>0</v>
      </c>
      <c r="F142" s="36">
        <f t="shared" si="22"/>
        <v>0</v>
      </c>
      <c r="G142" s="36">
        <f t="shared" si="23"/>
        <v>0</v>
      </c>
      <c r="H142" s="36">
        <f t="shared" si="24"/>
        <v>0</v>
      </c>
      <c r="I142" s="36">
        <f t="shared" si="25"/>
        <v>0</v>
      </c>
      <c r="J142" s="36">
        <f t="shared" si="26"/>
        <v>0</v>
      </c>
      <c r="K142" s="36">
        <f t="shared" si="27"/>
        <v>0</v>
      </c>
      <c r="L142" s="36">
        <f t="shared" si="28"/>
        <v>0</v>
      </c>
      <c r="M142" s="36">
        <f t="shared" ca="1" si="29"/>
        <v>0.41061815290459147</v>
      </c>
      <c r="N142" s="36">
        <f t="shared" ca="1" si="30"/>
        <v>0</v>
      </c>
      <c r="O142" s="26">
        <f t="shared" ca="1" si="31"/>
        <v>0</v>
      </c>
      <c r="P142" s="36">
        <f t="shared" ca="1" si="32"/>
        <v>0</v>
      </c>
      <c r="Q142" s="36">
        <f t="shared" ca="1" si="33"/>
        <v>0</v>
      </c>
      <c r="R142" s="16">
        <f t="shared" ca="1" si="34"/>
        <v>-0.41061815290459147</v>
      </c>
    </row>
    <row r="143" spans="1:18" x14ac:dyDescent="0.2">
      <c r="A143" s="84"/>
      <c r="B143" s="84"/>
      <c r="C143" s="84"/>
      <c r="D143" s="85">
        <f t="shared" si="20"/>
        <v>0</v>
      </c>
      <c r="E143" s="85">
        <f t="shared" si="21"/>
        <v>0</v>
      </c>
      <c r="F143" s="36">
        <f t="shared" si="22"/>
        <v>0</v>
      </c>
      <c r="G143" s="36">
        <f t="shared" si="23"/>
        <v>0</v>
      </c>
      <c r="H143" s="36">
        <f t="shared" si="24"/>
        <v>0</v>
      </c>
      <c r="I143" s="36">
        <f t="shared" si="25"/>
        <v>0</v>
      </c>
      <c r="J143" s="36">
        <f t="shared" si="26"/>
        <v>0</v>
      </c>
      <c r="K143" s="36">
        <f t="shared" si="27"/>
        <v>0</v>
      </c>
      <c r="L143" s="36">
        <f t="shared" si="28"/>
        <v>0</v>
      </c>
      <c r="M143" s="36">
        <f t="shared" ca="1" si="29"/>
        <v>0.41061815290459147</v>
      </c>
      <c r="N143" s="36">
        <f t="shared" ca="1" si="30"/>
        <v>0</v>
      </c>
      <c r="O143" s="26">
        <f t="shared" ca="1" si="31"/>
        <v>0</v>
      </c>
      <c r="P143" s="36">
        <f t="shared" ca="1" si="32"/>
        <v>0</v>
      </c>
      <c r="Q143" s="36">
        <f t="shared" ca="1" si="33"/>
        <v>0</v>
      </c>
      <c r="R143" s="16">
        <f t="shared" ca="1" si="34"/>
        <v>-0.41061815290459147</v>
      </c>
    </row>
    <row r="144" spans="1:18" x14ac:dyDescent="0.2">
      <c r="A144" s="84"/>
      <c r="B144" s="84"/>
      <c r="C144" s="84"/>
      <c r="D144" s="85">
        <f t="shared" si="20"/>
        <v>0</v>
      </c>
      <c r="E144" s="85">
        <f t="shared" si="21"/>
        <v>0</v>
      </c>
      <c r="F144" s="36">
        <f t="shared" si="22"/>
        <v>0</v>
      </c>
      <c r="G144" s="36">
        <f t="shared" si="23"/>
        <v>0</v>
      </c>
      <c r="H144" s="36">
        <f t="shared" si="24"/>
        <v>0</v>
      </c>
      <c r="I144" s="36">
        <f t="shared" si="25"/>
        <v>0</v>
      </c>
      <c r="J144" s="36">
        <f t="shared" si="26"/>
        <v>0</v>
      </c>
      <c r="K144" s="36">
        <f t="shared" si="27"/>
        <v>0</v>
      </c>
      <c r="L144" s="36">
        <f t="shared" si="28"/>
        <v>0</v>
      </c>
      <c r="M144" s="36">
        <f t="shared" ca="1" si="29"/>
        <v>0.41061815290459147</v>
      </c>
      <c r="N144" s="36">
        <f t="shared" ca="1" si="30"/>
        <v>0</v>
      </c>
      <c r="O144" s="26">
        <f t="shared" ca="1" si="31"/>
        <v>0</v>
      </c>
      <c r="P144" s="36">
        <f t="shared" ca="1" si="32"/>
        <v>0</v>
      </c>
      <c r="Q144" s="36">
        <f t="shared" ca="1" si="33"/>
        <v>0</v>
      </c>
      <c r="R144" s="16">
        <f t="shared" ca="1" si="34"/>
        <v>-0.41061815290459147</v>
      </c>
    </row>
    <row r="145" spans="1:18" x14ac:dyDescent="0.2">
      <c r="A145" s="84"/>
      <c r="B145" s="84"/>
      <c r="C145" s="84"/>
      <c r="D145" s="85">
        <f t="shared" si="20"/>
        <v>0</v>
      </c>
      <c r="E145" s="85">
        <f t="shared" si="21"/>
        <v>0</v>
      </c>
      <c r="F145" s="36">
        <f t="shared" si="22"/>
        <v>0</v>
      </c>
      <c r="G145" s="36">
        <f t="shared" si="23"/>
        <v>0</v>
      </c>
      <c r="H145" s="36">
        <f t="shared" si="24"/>
        <v>0</v>
      </c>
      <c r="I145" s="36">
        <f t="shared" si="25"/>
        <v>0</v>
      </c>
      <c r="J145" s="36">
        <f t="shared" si="26"/>
        <v>0</v>
      </c>
      <c r="K145" s="36">
        <f t="shared" si="27"/>
        <v>0</v>
      </c>
      <c r="L145" s="36">
        <f t="shared" si="28"/>
        <v>0</v>
      </c>
      <c r="M145" s="36">
        <f t="shared" ca="1" si="29"/>
        <v>0.41061815290459147</v>
      </c>
      <c r="N145" s="36">
        <f t="shared" ca="1" si="30"/>
        <v>0</v>
      </c>
      <c r="O145" s="26">
        <f t="shared" ca="1" si="31"/>
        <v>0</v>
      </c>
      <c r="P145" s="36">
        <f t="shared" ca="1" si="32"/>
        <v>0</v>
      </c>
      <c r="Q145" s="36">
        <f t="shared" ca="1" si="33"/>
        <v>0</v>
      </c>
      <c r="R145" s="16">
        <f t="shared" ca="1" si="34"/>
        <v>-0.41061815290459147</v>
      </c>
    </row>
    <row r="146" spans="1:18" x14ac:dyDescent="0.2">
      <c r="A146" s="84"/>
      <c r="B146" s="84"/>
      <c r="C146" s="84"/>
      <c r="D146" s="85">
        <f t="shared" si="20"/>
        <v>0</v>
      </c>
      <c r="E146" s="85">
        <f t="shared" si="21"/>
        <v>0</v>
      </c>
      <c r="F146" s="36">
        <f t="shared" si="22"/>
        <v>0</v>
      </c>
      <c r="G146" s="36">
        <f t="shared" si="23"/>
        <v>0</v>
      </c>
      <c r="H146" s="36">
        <f t="shared" si="24"/>
        <v>0</v>
      </c>
      <c r="I146" s="36">
        <f t="shared" si="25"/>
        <v>0</v>
      </c>
      <c r="J146" s="36">
        <f t="shared" si="26"/>
        <v>0</v>
      </c>
      <c r="K146" s="36">
        <f t="shared" si="27"/>
        <v>0</v>
      </c>
      <c r="L146" s="36">
        <f t="shared" si="28"/>
        <v>0</v>
      </c>
      <c r="M146" s="36">
        <f t="shared" ca="1" si="29"/>
        <v>0.41061815290459147</v>
      </c>
      <c r="N146" s="36">
        <f t="shared" ca="1" si="30"/>
        <v>0</v>
      </c>
      <c r="O146" s="26">
        <f t="shared" ca="1" si="31"/>
        <v>0</v>
      </c>
      <c r="P146" s="36">
        <f t="shared" ca="1" si="32"/>
        <v>0</v>
      </c>
      <c r="Q146" s="36">
        <f t="shared" ca="1" si="33"/>
        <v>0</v>
      </c>
      <c r="R146" s="16">
        <f t="shared" ca="1" si="34"/>
        <v>-0.41061815290459147</v>
      </c>
    </row>
    <row r="147" spans="1:18" x14ac:dyDescent="0.2">
      <c r="A147" s="84"/>
      <c r="B147" s="84"/>
      <c r="C147" s="84"/>
      <c r="D147" s="85">
        <f t="shared" si="20"/>
        <v>0</v>
      </c>
      <c r="E147" s="85">
        <f t="shared" si="21"/>
        <v>0</v>
      </c>
      <c r="F147" s="36">
        <f t="shared" si="22"/>
        <v>0</v>
      </c>
      <c r="G147" s="36">
        <f t="shared" si="23"/>
        <v>0</v>
      </c>
      <c r="H147" s="36">
        <f t="shared" si="24"/>
        <v>0</v>
      </c>
      <c r="I147" s="36">
        <f t="shared" si="25"/>
        <v>0</v>
      </c>
      <c r="J147" s="36">
        <f t="shared" si="26"/>
        <v>0</v>
      </c>
      <c r="K147" s="36">
        <f t="shared" si="27"/>
        <v>0</v>
      </c>
      <c r="L147" s="36">
        <f t="shared" si="28"/>
        <v>0</v>
      </c>
      <c r="M147" s="36">
        <f t="shared" ca="1" si="29"/>
        <v>0.41061815290459147</v>
      </c>
      <c r="N147" s="36">
        <f t="shared" ca="1" si="30"/>
        <v>0</v>
      </c>
      <c r="O147" s="26">
        <f t="shared" ca="1" si="31"/>
        <v>0</v>
      </c>
      <c r="P147" s="36">
        <f t="shared" ca="1" si="32"/>
        <v>0</v>
      </c>
      <c r="Q147" s="36">
        <f t="shared" ca="1" si="33"/>
        <v>0</v>
      </c>
      <c r="R147" s="16">
        <f t="shared" ca="1" si="34"/>
        <v>-0.41061815290459147</v>
      </c>
    </row>
    <row r="148" spans="1:18" x14ac:dyDescent="0.2">
      <c r="A148" s="84"/>
      <c r="B148" s="84"/>
      <c r="C148" s="84"/>
      <c r="D148" s="85">
        <f t="shared" si="20"/>
        <v>0</v>
      </c>
      <c r="E148" s="85">
        <f t="shared" si="21"/>
        <v>0</v>
      </c>
      <c r="F148" s="36">
        <f t="shared" si="22"/>
        <v>0</v>
      </c>
      <c r="G148" s="36">
        <f t="shared" si="23"/>
        <v>0</v>
      </c>
      <c r="H148" s="36">
        <f t="shared" si="24"/>
        <v>0</v>
      </c>
      <c r="I148" s="36">
        <f t="shared" si="25"/>
        <v>0</v>
      </c>
      <c r="J148" s="36">
        <f t="shared" si="26"/>
        <v>0</v>
      </c>
      <c r="K148" s="36">
        <f t="shared" si="27"/>
        <v>0</v>
      </c>
      <c r="L148" s="36">
        <f t="shared" si="28"/>
        <v>0</v>
      </c>
      <c r="M148" s="36">
        <f t="shared" ca="1" si="29"/>
        <v>0.41061815290459147</v>
      </c>
      <c r="N148" s="36">
        <f t="shared" ca="1" si="30"/>
        <v>0</v>
      </c>
      <c r="O148" s="26">
        <f t="shared" ca="1" si="31"/>
        <v>0</v>
      </c>
      <c r="P148" s="36">
        <f t="shared" ca="1" si="32"/>
        <v>0</v>
      </c>
      <c r="Q148" s="36">
        <f t="shared" ca="1" si="33"/>
        <v>0</v>
      </c>
      <c r="R148" s="16">
        <f t="shared" ca="1" si="34"/>
        <v>-0.41061815290459147</v>
      </c>
    </row>
    <row r="149" spans="1:18" x14ac:dyDescent="0.2">
      <c r="A149" s="84"/>
      <c r="B149" s="84"/>
      <c r="C149" s="84"/>
      <c r="D149" s="85">
        <f t="shared" ref="D149:D212" si="35">A149/A$18</f>
        <v>0</v>
      </c>
      <c r="E149" s="85">
        <f t="shared" ref="E149:E212" si="36">B149/B$18</f>
        <v>0</v>
      </c>
      <c r="F149" s="36">
        <f t="shared" ref="F149:F212" si="37">$C149*D149</f>
        <v>0</v>
      </c>
      <c r="G149" s="36">
        <f t="shared" ref="G149:G212" si="38">$C149*E149</f>
        <v>0</v>
      </c>
      <c r="H149" s="36">
        <f t="shared" ref="H149:H212" si="39">C149*D149*D149</f>
        <v>0</v>
      </c>
      <c r="I149" s="36">
        <f t="shared" ref="I149:I212" si="40">C149*D149*D149*D149</f>
        <v>0</v>
      </c>
      <c r="J149" s="36">
        <f t="shared" ref="J149:J212" si="41">C149*D149*D149*D149*D149</f>
        <v>0</v>
      </c>
      <c r="K149" s="36">
        <f t="shared" ref="K149:K212" si="42">C149*E149*D149</f>
        <v>0</v>
      </c>
      <c r="L149" s="36">
        <f t="shared" ref="L149:L212" si="43">C149*E149*D149*D149</f>
        <v>0</v>
      </c>
      <c r="M149" s="36">
        <f t="shared" ref="M149:M212" ca="1" si="44">+E$4+E$5*D149+E$6*D149^2</f>
        <v>0.41061815290459147</v>
      </c>
      <c r="N149" s="36">
        <f t="shared" ref="N149:N212" ca="1" si="45">C149*(M149-E149)^2</f>
        <v>0</v>
      </c>
      <c r="O149" s="26">
        <f t="shared" ref="O149:O212" ca="1" si="46">(C149*O$1-O$2*F149+O$3*H149)^2</f>
        <v>0</v>
      </c>
      <c r="P149" s="36">
        <f t="shared" ref="P149:P212" ca="1" si="47">(-C149*O$2+O$4*F149-O$5*H149)^2</f>
        <v>0</v>
      </c>
      <c r="Q149" s="36">
        <f t="shared" ref="Q149:Q212" ca="1" si="48">+(C149*O$3-F149*O$5+H149*O$6)^2</f>
        <v>0</v>
      </c>
      <c r="R149" s="16">
        <f t="shared" ref="R149:R212" ca="1" si="49">+E149-M149</f>
        <v>-0.41061815290459147</v>
      </c>
    </row>
    <row r="150" spans="1:18" x14ac:dyDescent="0.2">
      <c r="A150" s="84"/>
      <c r="B150" s="84"/>
      <c r="C150" s="84"/>
      <c r="D150" s="85">
        <f t="shared" si="35"/>
        <v>0</v>
      </c>
      <c r="E150" s="85">
        <f t="shared" si="36"/>
        <v>0</v>
      </c>
      <c r="F150" s="36">
        <f t="shared" si="37"/>
        <v>0</v>
      </c>
      <c r="G150" s="36">
        <f t="shared" si="38"/>
        <v>0</v>
      </c>
      <c r="H150" s="36">
        <f t="shared" si="39"/>
        <v>0</v>
      </c>
      <c r="I150" s="36">
        <f t="shared" si="40"/>
        <v>0</v>
      </c>
      <c r="J150" s="36">
        <f t="shared" si="41"/>
        <v>0</v>
      </c>
      <c r="K150" s="36">
        <f t="shared" si="42"/>
        <v>0</v>
      </c>
      <c r="L150" s="36">
        <f t="shared" si="43"/>
        <v>0</v>
      </c>
      <c r="M150" s="36">
        <f t="shared" ca="1" si="44"/>
        <v>0.41061815290459147</v>
      </c>
      <c r="N150" s="36">
        <f t="shared" ca="1" si="45"/>
        <v>0</v>
      </c>
      <c r="O150" s="26">
        <f t="shared" ca="1" si="46"/>
        <v>0</v>
      </c>
      <c r="P150" s="36">
        <f t="shared" ca="1" si="47"/>
        <v>0</v>
      </c>
      <c r="Q150" s="36">
        <f t="shared" ca="1" si="48"/>
        <v>0</v>
      </c>
      <c r="R150" s="16">
        <f t="shared" ca="1" si="49"/>
        <v>-0.41061815290459147</v>
      </c>
    </row>
    <row r="151" spans="1:18" x14ac:dyDescent="0.2">
      <c r="A151" s="84"/>
      <c r="B151" s="84"/>
      <c r="C151" s="84"/>
      <c r="D151" s="85">
        <f t="shared" si="35"/>
        <v>0</v>
      </c>
      <c r="E151" s="85">
        <f t="shared" si="36"/>
        <v>0</v>
      </c>
      <c r="F151" s="36">
        <f t="shared" si="37"/>
        <v>0</v>
      </c>
      <c r="G151" s="36">
        <f t="shared" si="38"/>
        <v>0</v>
      </c>
      <c r="H151" s="36">
        <f t="shared" si="39"/>
        <v>0</v>
      </c>
      <c r="I151" s="36">
        <f t="shared" si="40"/>
        <v>0</v>
      </c>
      <c r="J151" s="36">
        <f t="shared" si="41"/>
        <v>0</v>
      </c>
      <c r="K151" s="36">
        <f t="shared" si="42"/>
        <v>0</v>
      </c>
      <c r="L151" s="36">
        <f t="shared" si="43"/>
        <v>0</v>
      </c>
      <c r="M151" s="36">
        <f t="shared" ca="1" si="44"/>
        <v>0.41061815290459147</v>
      </c>
      <c r="N151" s="36">
        <f t="shared" ca="1" si="45"/>
        <v>0</v>
      </c>
      <c r="O151" s="26">
        <f t="shared" ca="1" si="46"/>
        <v>0</v>
      </c>
      <c r="P151" s="36">
        <f t="shared" ca="1" si="47"/>
        <v>0</v>
      </c>
      <c r="Q151" s="36">
        <f t="shared" ca="1" si="48"/>
        <v>0</v>
      </c>
      <c r="R151" s="16">
        <f t="shared" ca="1" si="49"/>
        <v>-0.41061815290459147</v>
      </c>
    </row>
    <row r="152" spans="1:18" x14ac:dyDescent="0.2">
      <c r="A152" s="84"/>
      <c r="B152" s="84"/>
      <c r="C152" s="84"/>
      <c r="D152" s="85">
        <f t="shared" si="35"/>
        <v>0</v>
      </c>
      <c r="E152" s="85">
        <f t="shared" si="36"/>
        <v>0</v>
      </c>
      <c r="F152" s="36">
        <f t="shared" si="37"/>
        <v>0</v>
      </c>
      <c r="G152" s="36">
        <f t="shared" si="38"/>
        <v>0</v>
      </c>
      <c r="H152" s="36">
        <f t="shared" si="39"/>
        <v>0</v>
      </c>
      <c r="I152" s="36">
        <f t="shared" si="40"/>
        <v>0</v>
      </c>
      <c r="J152" s="36">
        <f t="shared" si="41"/>
        <v>0</v>
      </c>
      <c r="K152" s="36">
        <f t="shared" si="42"/>
        <v>0</v>
      </c>
      <c r="L152" s="36">
        <f t="shared" si="43"/>
        <v>0</v>
      </c>
      <c r="M152" s="36">
        <f t="shared" ca="1" si="44"/>
        <v>0.41061815290459147</v>
      </c>
      <c r="N152" s="36">
        <f t="shared" ca="1" si="45"/>
        <v>0</v>
      </c>
      <c r="O152" s="26">
        <f t="shared" ca="1" si="46"/>
        <v>0</v>
      </c>
      <c r="P152" s="36">
        <f t="shared" ca="1" si="47"/>
        <v>0</v>
      </c>
      <c r="Q152" s="36">
        <f t="shared" ca="1" si="48"/>
        <v>0</v>
      </c>
      <c r="R152" s="16">
        <f t="shared" ca="1" si="49"/>
        <v>-0.41061815290459147</v>
      </c>
    </row>
    <row r="153" spans="1:18" x14ac:dyDescent="0.2">
      <c r="A153" s="84"/>
      <c r="B153" s="84"/>
      <c r="C153" s="84"/>
      <c r="D153" s="85">
        <f t="shared" si="35"/>
        <v>0</v>
      </c>
      <c r="E153" s="85">
        <f t="shared" si="36"/>
        <v>0</v>
      </c>
      <c r="F153" s="36">
        <f t="shared" si="37"/>
        <v>0</v>
      </c>
      <c r="G153" s="36">
        <f t="shared" si="38"/>
        <v>0</v>
      </c>
      <c r="H153" s="36">
        <f t="shared" si="39"/>
        <v>0</v>
      </c>
      <c r="I153" s="36">
        <f t="shared" si="40"/>
        <v>0</v>
      </c>
      <c r="J153" s="36">
        <f t="shared" si="41"/>
        <v>0</v>
      </c>
      <c r="K153" s="36">
        <f t="shared" si="42"/>
        <v>0</v>
      </c>
      <c r="L153" s="36">
        <f t="shared" si="43"/>
        <v>0</v>
      </c>
      <c r="M153" s="36">
        <f t="shared" ca="1" si="44"/>
        <v>0.41061815290459147</v>
      </c>
      <c r="N153" s="36">
        <f t="shared" ca="1" si="45"/>
        <v>0</v>
      </c>
      <c r="O153" s="26">
        <f t="shared" ca="1" si="46"/>
        <v>0</v>
      </c>
      <c r="P153" s="36">
        <f t="shared" ca="1" si="47"/>
        <v>0</v>
      </c>
      <c r="Q153" s="36">
        <f t="shared" ca="1" si="48"/>
        <v>0</v>
      </c>
      <c r="R153" s="16">
        <f t="shared" ca="1" si="49"/>
        <v>-0.41061815290459147</v>
      </c>
    </row>
    <row r="154" spans="1:18" x14ac:dyDescent="0.2">
      <c r="A154" s="84"/>
      <c r="B154" s="84"/>
      <c r="C154" s="84"/>
      <c r="D154" s="85">
        <f t="shared" si="35"/>
        <v>0</v>
      </c>
      <c r="E154" s="85">
        <f t="shared" si="36"/>
        <v>0</v>
      </c>
      <c r="F154" s="36">
        <f t="shared" si="37"/>
        <v>0</v>
      </c>
      <c r="G154" s="36">
        <f t="shared" si="38"/>
        <v>0</v>
      </c>
      <c r="H154" s="36">
        <f t="shared" si="39"/>
        <v>0</v>
      </c>
      <c r="I154" s="36">
        <f t="shared" si="40"/>
        <v>0</v>
      </c>
      <c r="J154" s="36">
        <f t="shared" si="41"/>
        <v>0</v>
      </c>
      <c r="K154" s="36">
        <f t="shared" si="42"/>
        <v>0</v>
      </c>
      <c r="L154" s="36">
        <f t="shared" si="43"/>
        <v>0</v>
      </c>
      <c r="M154" s="36">
        <f t="shared" ca="1" si="44"/>
        <v>0.41061815290459147</v>
      </c>
      <c r="N154" s="36">
        <f t="shared" ca="1" si="45"/>
        <v>0</v>
      </c>
      <c r="O154" s="26">
        <f t="shared" ca="1" si="46"/>
        <v>0</v>
      </c>
      <c r="P154" s="36">
        <f t="shared" ca="1" si="47"/>
        <v>0</v>
      </c>
      <c r="Q154" s="36">
        <f t="shared" ca="1" si="48"/>
        <v>0</v>
      </c>
      <c r="R154" s="16">
        <f t="shared" ca="1" si="49"/>
        <v>-0.41061815290459147</v>
      </c>
    </row>
    <row r="155" spans="1:18" x14ac:dyDescent="0.2">
      <c r="A155" s="84"/>
      <c r="B155" s="84"/>
      <c r="C155" s="84"/>
      <c r="D155" s="85">
        <f t="shared" si="35"/>
        <v>0</v>
      </c>
      <c r="E155" s="85">
        <f t="shared" si="36"/>
        <v>0</v>
      </c>
      <c r="F155" s="36">
        <f t="shared" si="37"/>
        <v>0</v>
      </c>
      <c r="G155" s="36">
        <f t="shared" si="38"/>
        <v>0</v>
      </c>
      <c r="H155" s="36">
        <f t="shared" si="39"/>
        <v>0</v>
      </c>
      <c r="I155" s="36">
        <f t="shared" si="40"/>
        <v>0</v>
      </c>
      <c r="J155" s="36">
        <f t="shared" si="41"/>
        <v>0</v>
      </c>
      <c r="K155" s="36">
        <f t="shared" si="42"/>
        <v>0</v>
      </c>
      <c r="L155" s="36">
        <f t="shared" si="43"/>
        <v>0</v>
      </c>
      <c r="M155" s="36">
        <f t="shared" ca="1" si="44"/>
        <v>0.41061815290459147</v>
      </c>
      <c r="N155" s="36">
        <f t="shared" ca="1" si="45"/>
        <v>0</v>
      </c>
      <c r="O155" s="26">
        <f t="shared" ca="1" si="46"/>
        <v>0</v>
      </c>
      <c r="P155" s="36">
        <f t="shared" ca="1" si="47"/>
        <v>0</v>
      </c>
      <c r="Q155" s="36">
        <f t="shared" ca="1" si="48"/>
        <v>0</v>
      </c>
      <c r="R155" s="16">
        <f t="shared" ca="1" si="49"/>
        <v>-0.41061815290459147</v>
      </c>
    </row>
    <row r="156" spans="1:18" x14ac:dyDescent="0.2">
      <c r="A156" s="84"/>
      <c r="B156" s="84"/>
      <c r="C156" s="84"/>
      <c r="D156" s="85">
        <f t="shared" si="35"/>
        <v>0</v>
      </c>
      <c r="E156" s="85">
        <f t="shared" si="36"/>
        <v>0</v>
      </c>
      <c r="F156" s="36">
        <f t="shared" si="37"/>
        <v>0</v>
      </c>
      <c r="G156" s="36">
        <f t="shared" si="38"/>
        <v>0</v>
      </c>
      <c r="H156" s="36">
        <f t="shared" si="39"/>
        <v>0</v>
      </c>
      <c r="I156" s="36">
        <f t="shared" si="40"/>
        <v>0</v>
      </c>
      <c r="J156" s="36">
        <f t="shared" si="41"/>
        <v>0</v>
      </c>
      <c r="K156" s="36">
        <f t="shared" si="42"/>
        <v>0</v>
      </c>
      <c r="L156" s="36">
        <f t="shared" si="43"/>
        <v>0</v>
      </c>
      <c r="M156" s="36">
        <f t="shared" ca="1" si="44"/>
        <v>0.41061815290459147</v>
      </c>
      <c r="N156" s="36">
        <f t="shared" ca="1" si="45"/>
        <v>0</v>
      </c>
      <c r="O156" s="26">
        <f t="shared" ca="1" si="46"/>
        <v>0</v>
      </c>
      <c r="P156" s="36">
        <f t="shared" ca="1" si="47"/>
        <v>0</v>
      </c>
      <c r="Q156" s="36">
        <f t="shared" ca="1" si="48"/>
        <v>0</v>
      </c>
      <c r="R156" s="16">
        <f t="shared" ca="1" si="49"/>
        <v>-0.41061815290459147</v>
      </c>
    </row>
    <row r="157" spans="1:18" x14ac:dyDescent="0.2">
      <c r="A157" s="84"/>
      <c r="B157" s="84"/>
      <c r="C157" s="84"/>
      <c r="D157" s="85">
        <f t="shared" si="35"/>
        <v>0</v>
      </c>
      <c r="E157" s="85">
        <f t="shared" si="36"/>
        <v>0</v>
      </c>
      <c r="F157" s="36">
        <f t="shared" si="37"/>
        <v>0</v>
      </c>
      <c r="G157" s="36">
        <f t="shared" si="38"/>
        <v>0</v>
      </c>
      <c r="H157" s="36">
        <f t="shared" si="39"/>
        <v>0</v>
      </c>
      <c r="I157" s="36">
        <f t="shared" si="40"/>
        <v>0</v>
      </c>
      <c r="J157" s="36">
        <f t="shared" si="41"/>
        <v>0</v>
      </c>
      <c r="K157" s="36">
        <f t="shared" si="42"/>
        <v>0</v>
      </c>
      <c r="L157" s="36">
        <f t="shared" si="43"/>
        <v>0</v>
      </c>
      <c r="M157" s="36">
        <f t="shared" ca="1" si="44"/>
        <v>0.41061815290459147</v>
      </c>
      <c r="N157" s="36">
        <f t="shared" ca="1" si="45"/>
        <v>0</v>
      </c>
      <c r="O157" s="26">
        <f t="shared" ca="1" si="46"/>
        <v>0</v>
      </c>
      <c r="P157" s="36">
        <f t="shared" ca="1" si="47"/>
        <v>0</v>
      </c>
      <c r="Q157" s="36">
        <f t="shared" ca="1" si="48"/>
        <v>0</v>
      </c>
      <c r="R157" s="16">
        <f t="shared" ca="1" si="49"/>
        <v>-0.41061815290459147</v>
      </c>
    </row>
    <row r="158" spans="1:18" x14ac:dyDescent="0.2">
      <c r="A158" s="84"/>
      <c r="B158" s="84"/>
      <c r="C158" s="84"/>
      <c r="D158" s="85">
        <f t="shared" si="35"/>
        <v>0</v>
      </c>
      <c r="E158" s="85">
        <f t="shared" si="36"/>
        <v>0</v>
      </c>
      <c r="F158" s="36">
        <f t="shared" si="37"/>
        <v>0</v>
      </c>
      <c r="G158" s="36">
        <f t="shared" si="38"/>
        <v>0</v>
      </c>
      <c r="H158" s="36">
        <f t="shared" si="39"/>
        <v>0</v>
      </c>
      <c r="I158" s="36">
        <f t="shared" si="40"/>
        <v>0</v>
      </c>
      <c r="J158" s="36">
        <f t="shared" si="41"/>
        <v>0</v>
      </c>
      <c r="K158" s="36">
        <f t="shared" si="42"/>
        <v>0</v>
      </c>
      <c r="L158" s="36">
        <f t="shared" si="43"/>
        <v>0</v>
      </c>
      <c r="M158" s="36">
        <f t="shared" ca="1" si="44"/>
        <v>0.41061815290459147</v>
      </c>
      <c r="N158" s="36">
        <f t="shared" ca="1" si="45"/>
        <v>0</v>
      </c>
      <c r="O158" s="26">
        <f t="shared" ca="1" si="46"/>
        <v>0</v>
      </c>
      <c r="P158" s="36">
        <f t="shared" ca="1" si="47"/>
        <v>0</v>
      </c>
      <c r="Q158" s="36">
        <f t="shared" ca="1" si="48"/>
        <v>0</v>
      </c>
      <c r="R158" s="16">
        <f t="shared" ca="1" si="49"/>
        <v>-0.41061815290459147</v>
      </c>
    </row>
    <row r="159" spans="1:18" x14ac:dyDescent="0.2">
      <c r="A159" s="84"/>
      <c r="B159" s="84"/>
      <c r="C159" s="84"/>
      <c r="D159" s="85">
        <f t="shared" si="35"/>
        <v>0</v>
      </c>
      <c r="E159" s="85">
        <f t="shared" si="36"/>
        <v>0</v>
      </c>
      <c r="F159" s="36">
        <f t="shared" si="37"/>
        <v>0</v>
      </c>
      <c r="G159" s="36">
        <f t="shared" si="38"/>
        <v>0</v>
      </c>
      <c r="H159" s="36">
        <f t="shared" si="39"/>
        <v>0</v>
      </c>
      <c r="I159" s="36">
        <f t="shared" si="40"/>
        <v>0</v>
      </c>
      <c r="J159" s="36">
        <f t="shared" si="41"/>
        <v>0</v>
      </c>
      <c r="K159" s="36">
        <f t="shared" si="42"/>
        <v>0</v>
      </c>
      <c r="L159" s="36">
        <f t="shared" si="43"/>
        <v>0</v>
      </c>
      <c r="M159" s="36">
        <f t="shared" ca="1" si="44"/>
        <v>0.41061815290459147</v>
      </c>
      <c r="N159" s="36">
        <f t="shared" ca="1" si="45"/>
        <v>0</v>
      </c>
      <c r="O159" s="26">
        <f t="shared" ca="1" si="46"/>
        <v>0</v>
      </c>
      <c r="P159" s="36">
        <f t="shared" ca="1" si="47"/>
        <v>0</v>
      </c>
      <c r="Q159" s="36">
        <f t="shared" ca="1" si="48"/>
        <v>0</v>
      </c>
      <c r="R159" s="16">
        <f t="shared" ca="1" si="49"/>
        <v>-0.41061815290459147</v>
      </c>
    </row>
    <row r="160" spans="1:18" x14ac:dyDescent="0.2">
      <c r="A160" s="84"/>
      <c r="B160" s="84"/>
      <c r="C160" s="84"/>
      <c r="D160" s="85">
        <f t="shared" si="35"/>
        <v>0</v>
      </c>
      <c r="E160" s="85">
        <f t="shared" si="36"/>
        <v>0</v>
      </c>
      <c r="F160" s="36">
        <f t="shared" si="37"/>
        <v>0</v>
      </c>
      <c r="G160" s="36">
        <f t="shared" si="38"/>
        <v>0</v>
      </c>
      <c r="H160" s="36">
        <f t="shared" si="39"/>
        <v>0</v>
      </c>
      <c r="I160" s="36">
        <f t="shared" si="40"/>
        <v>0</v>
      </c>
      <c r="J160" s="36">
        <f t="shared" si="41"/>
        <v>0</v>
      </c>
      <c r="K160" s="36">
        <f t="shared" si="42"/>
        <v>0</v>
      </c>
      <c r="L160" s="36">
        <f t="shared" si="43"/>
        <v>0</v>
      </c>
      <c r="M160" s="36">
        <f t="shared" ca="1" si="44"/>
        <v>0.41061815290459147</v>
      </c>
      <c r="N160" s="36">
        <f t="shared" ca="1" si="45"/>
        <v>0</v>
      </c>
      <c r="O160" s="26">
        <f t="shared" ca="1" si="46"/>
        <v>0</v>
      </c>
      <c r="P160" s="36">
        <f t="shared" ca="1" si="47"/>
        <v>0</v>
      </c>
      <c r="Q160" s="36">
        <f t="shared" ca="1" si="48"/>
        <v>0</v>
      </c>
      <c r="R160" s="16">
        <f t="shared" ca="1" si="49"/>
        <v>-0.41061815290459147</v>
      </c>
    </row>
    <row r="161" spans="1:18" x14ac:dyDescent="0.2">
      <c r="A161" s="84"/>
      <c r="B161" s="84"/>
      <c r="C161" s="84"/>
      <c r="D161" s="85">
        <f t="shared" si="35"/>
        <v>0</v>
      </c>
      <c r="E161" s="85">
        <f t="shared" si="36"/>
        <v>0</v>
      </c>
      <c r="F161" s="36">
        <f t="shared" si="37"/>
        <v>0</v>
      </c>
      <c r="G161" s="36">
        <f t="shared" si="38"/>
        <v>0</v>
      </c>
      <c r="H161" s="36">
        <f t="shared" si="39"/>
        <v>0</v>
      </c>
      <c r="I161" s="36">
        <f t="shared" si="40"/>
        <v>0</v>
      </c>
      <c r="J161" s="36">
        <f t="shared" si="41"/>
        <v>0</v>
      </c>
      <c r="K161" s="36">
        <f t="shared" si="42"/>
        <v>0</v>
      </c>
      <c r="L161" s="36">
        <f t="shared" si="43"/>
        <v>0</v>
      </c>
      <c r="M161" s="36">
        <f t="shared" ca="1" si="44"/>
        <v>0.41061815290459147</v>
      </c>
      <c r="N161" s="36">
        <f t="shared" ca="1" si="45"/>
        <v>0</v>
      </c>
      <c r="O161" s="26">
        <f t="shared" ca="1" si="46"/>
        <v>0</v>
      </c>
      <c r="P161" s="36">
        <f t="shared" ca="1" si="47"/>
        <v>0</v>
      </c>
      <c r="Q161" s="36">
        <f t="shared" ca="1" si="48"/>
        <v>0</v>
      </c>
      <c r="R161" s="16">
        <f t="shared" ca="1" si="49"/>
        <v>-0.41061815290459147</v>
      </c>
    </row>
    <row r="162" spans="1:18" x14ac:dyDescent="0.2">
      <c r="A162" s="84"/>
      <c r="B162" s="84"/>
      <c r="C162" s="84"/>
      <c r="D162" s="85">
        <f t="shared" si="35"/>
        <v>0</v>
      </c>
      <c r="E162" s="85">
        <f t="shared" si="36"/>
        <v>0</v>
      </c>
      <c r="F162" s="36">
        <f t="shared" si="37"/>
        <v>0</v>
      </c>
      <c r="G162" s="36">
        <f t="shared" si="38"/>
        <v>0</v>
      </c>
      <c r="H162" s="36">
        <f t="shared" si="39"/>
        <v>0</v>
      </c>
      <c r="I162" s="36">
        <f t="shared" si="40"/>
        <v>0</v>
      </c>
      <c r="J162" s="36">
        <f t="shared" si="41"/>
        <v>0</v>
      </c>
      <c r="K162" s="36">
        <f t="shared" si="42"/>
        <v>0</v>
      </c>
      <c r="L162" s="36">
        <f t="shared" si="43"/>
        <v>0</v>
      </c>
      <c r="M162" s="36">
        <f t="shared" ca="1" si="44"/>
        <v>0.41061815290459147</v>
      </c>
      <c r="N162" s="36">
        <f t="shared" ca="1" si="45"/>
        <v>0</v>
      </c>
      <c r="O162" s="26">
        <f t="shared" ca="1" si="46"/>
        <v>0</v>
      </c>
      <c r="P162" s="36">
        <f t="shared" ca="1" si="47"/>
        <v>0</v>
      </c>
      <c r="Q162" s="36">
        <f t="shared" ca="1" si="48"/>
        <v>0</v>
      </c>
      <c r="R162" s="16">
        <f t="shared" ca="1" si="49"/>
        <v>-0.41061815290459147</v>
      </c>
    </row>
    <row r="163" spans="1:18" x14ac:dyDescent="0.2">
      <c r="A163" s="84"/>
      <c r="B163" s="84"/>
      <c r="C163" s="84"/>
      <c r="D163" s="85">
        <f t="shared" si="35"/>
        <v>0</v>
      </c>
      <c r="E163" s="85">
        <f t="shared" si="36"/>
        <v>0</v>
      </c>
      <c r="F163" s="36">
        <f t="shared" si="37"/>
        <v>0</v>
      </c>
      <c r="G163" s="36">
        <f t="shared" si="38"/>
        <v>0</v>
      </c>
      <c r="H163" s="36">
        <f t="shared" si="39"/>
        <v>0</v>
      </c>
      <c r="I163" s="36">
        <f t="shared" si="40"/>
        <v>0</v>
      </c>
      <c r="J163" s="36">
        <f t="shared" si="41"/>
        <v>0</v>
      </c>
      <c r="K163" s="36">
        <f t="shared" si="42"/>
        <v>0</v>
      </c>
      <c r="L163" s="36">
        <f t="shared" si="43"/>
        <v>0</v>
      </c>
      <c r="M163" s="36">
        <f t="shared" ca="1" si="44"/>
        <v>0.41061815290459147</v>
      </c>
      <c r="N163" s="36">
        <f t="shared" ca="1" si="45"/>
        <v>0</v>
      </c>
      <c r="O163" s="26">
        <f t="shared" ca="1" si="46"/>
        <v>0</v>
      </c>
      <c r="P163" s="36">
        <f t="shared" ca="1" si="47"/>
        <v>0</v>
      </c>
      <c r="Q163" s="36">
        <f t="shared" ca="1" si="48"/>
        <v>0</v>
      </c>
      <c r="R163" s="16">
        <f t="shared" ca="1" si="49"/>
        <v>-0.41061815290459147</v>
      </c>
    </row>
    <row r="164" spans="1:18" x14ac:dyDescent="0.2">
      <c r="A164" s="84"/>
      <c r="B164" s="84"/>
      <c r="C164" s="84"/>
      <c r="D164" s="85">
        <f t="shared" si="35"/>
        <v>0</v>
      </c>
      <c r="E164" s="85">
        <f t="shared" si="36"/>
        <v>0</v>
      </c>
      <c r="F164" s="36">
        <f t="shared" si="37"/>
        <v>0</v>
      </c>
      <c r="G164" s="36">
        <f t="shared" si="38"/>
        <v>0</v>
      </c>
      <c r="H164" s="36">
        <f t="shared" si="39"/>
        <v>0</v>
      </c>
      <c r="I164" s="36">
        <f t="shared" si="40"/>
        <v>0</v>
      </c>
      <c r="J164" s="36">
        <f t="shared" si="41"/>
        <v>0</v>
      </c>
      <c r="K164" s="36">
        <f t="shared" si="42"/>
        <v>0</v>
      </c>
      <c r="L164" s="36">
        <f t="shared" si="43"/>
        <v>0</v>
      </c>
      <c r="M164" s="36">
        <f t="shared" ca="1" si="44"/>
        <v>0.41061815290459147</v>
      </c>
      <c r="N164" s="36">
        <f t="shared" ca="1" si="45"/>
        <v>0</v>
      </c>
      <c r="O164" s="26">
        <f t="shared" ca="1" si="46"/>
        <v>0</v>
      </c>
      <c r="P164" s="36">
        <f t="shared" ca="1" si="47"/>
        <v>0</v>
      </c>
      <c r="Q164" s="36">
        <f t="shared" ca="1" si="48"/>
        <v>0</v>
      </c>
      <c r="R164" s="16">
        <f t="shared" ca="1" si="49"/>
        <v>-0.41061815290459147</v>
      </c>
    </row>
    <row r="165" spans="1:18" x14ac:dyDescent="0.2">
      <c r="A165" s="84"/>
      <c r="B165" s="84"/>
      <c r="C165" s="84"/>
      <c r="D165" s="85">
        <f t="shared" si="35"/>
        <v>0</v>
      </c>
      <c r="E165" s="85">
        <f t="shared" si="36"/>
        <v>0</v>
      </c>
      <c r="F165" s="36">
        <f t="shared" si="37"/>
        <v>0</v>
      </c>
      <c r="G165" s="36">
        <f t="shared" si="38"/>
        <v>0</v>
      </c>
      <c r="H165" s="36">
        <f t="shared" si="39"/>
        <v>0</v>
      </c>
      <c r="I165" s="36">
        <f t="shared" si="40"/>
        <v>0</v>
      </c>
      <c r="J165" s="36">
        <f t="shared" si="41"/>
        <v>0</v>
      </c>
      <c r="K165" s="36">
        <f t="shared" si="42"/>
        <v>0</v>
      </c>
      <c r="L165" s="36">
        <f t="shared" si="43"/>
        <v>0</v>
      </c>
      <c r="M165" s="36">
        <f t="shared" ca="1" si="44"/>
        <v>0.41061815290459147</v>
      </c>
      <c r="N165" s="36">
        <f t="shared" ca="1" si="45"/>
        <v>0</v>
      </c>
      <c r="O165" s="26">
        <f t="shared" ca="1" si="46"/>
        <v>0</v>
      </c>
      <c r="P165" s="36">
        <f t="shared" ca="1" si="47"/>
        <v>0</v>
      </c>
      <c r="Q165" s="36">
        <f t="shared" ca="1" si="48"/>
        <v>0</v>
      </c>
      <c r="R165" s="16">
        <f t="shared" ca="1" si="49"/>
        <v>-0.41061815290459147</v>
      </c>
    </row>
    <row r="166" spans="1:18" x14ac:dyDescent="0.2">
      <c r="A166" s="84"/>
      <c r="B166" s="84"/>
      <c r="C166" s="84"/>
      <c r="D166" s="85">
        <f t="shared" si="35"/>
        <v>0</v>
      </c>
      <c r="E166" s="85">
        <f t="shared" si="36"/>
        <v>0</v>
      </c>
      <c r="F166" s="36">
        <f t="shared" si="37"/>
        <v>0</v>
      </c>
      <c r="G166" s="36">
        <f t="shared" si="38"/>
        <v>0</v>
      </c>
      <c r="H166" s="36">
        <f t="shared" si="39"/>
        <v>0</v>
      </c>
      <c r="I166" s="36">
        <f t="shared" si="40"/>
        <v>0</v>
      </c>
      <c r="J166" s="36">
        <f t="shared" si="41"/>
        <v>0</v>
      </c>
      <c r="K166" s="36">
        <f t="shared" si="42"/>
        <v>0</v>
      </c>
      <c r="L166" s="36">
        <f t="shared" si="43"/>
        <v>0</v>
      </c>
      <c r="M166" s="36">
        <f t="shared" ca="1" si="44"/>
        <v>0.41061815290459147</v>
      </c>
      <c r="N166" s="36">
        <f t="shared" ca="1" si="45"/>
        <v>0</v>
      </c>
      <c r="O166" s="26">
        <f t="shared" ca="1" si="46"/>
        <v>0</v>
      </c>
      <c r="P166" s="36">
        <f t="shared" ca="1" si="47"/>
        <v>0</v>
      </c>
      <c r="Q166" s="36">
        <f t="shared" ca="1" si="48"/>
        <v>0</v>
      </c>
      <c r="R166" s="16">
        <f t="shared" ca="1" si="49"/>
        <v>-0.41061815290459147</v>
      </c>
    </row>
    <row r="167" spans="1:18" x14ac:dyDescent="0.2">
      <c r="A167" s="84"/>
      <c r="B167" s="84"/>
      <c r="C167" s="84"/>
      <c r="D167" s="85">
        <f t="shared" si="35"/>
        <v>0</v>
      </c>
      <c r="E167" s="85">
        <f t="shared" si="36"/>
        <v>0</v>
      </c>
      <c r="F167" s="36">
        <f t="shared" si="37"/>
        <v>0</v>
      </c>
      <c r="G167" s="36">
        <f t="shared" si="38"/>
        <v>0</v>
      </c>
      <c r="H167" s="36">
        <f t="shared" si="39"/>
        <v>0</v>
      </c>
      <c r="I167" s="36">
        <f t="shared" si="40"/>
        <v>0</v>
      </c>
      <c r="J167" s="36">
        <f t="shared" si="41"/>
        <v>0</v>
      </c>
      <c r="K167" s="36">
        <f t="shared" si="42"/>
        <v>0</v>
      </c>
      <c r="L167" s="36">
        <f t="shared" si="43"/>
        <v>0</v>
      </c>
      <c r="M167" s="36">
        <f t="shared" ca="1" si="44"/>
        <v>0.41061815290459147</v>
      </c>
      <c r="N167" s="36">
        <f t="shared" ca="1" si="45"/>
        <v>0</v>
      </c>
      <c r="O167" s="26">
        <f t="shared" ca="1" si="46"/>
        <v>0</v>
      </c>
      <c r="P167" s="36">
        <f t="shared" ca="1" si="47"/>
        <v>0</v>
      </c>
      <c r="Q167" s="36">
        <f t="shared" ca="1" si="48"/>
        <v>0</v>
      </c>
      <c r="R167" s="16">
        <f t="shared" ca="1" si="49"/>
        <v>-0.41061815290459147</v>
      </c>
    </row>
    <row r="168" spans="1:18" x14ac:dyDescent="0.2">
      <c r="A168" s="84"/>
      <c r="B168" s="84"/>
      <c r="C168" s="84"/>
      <c r="D168" s="85">
        <f t="shared" si="35"/>
        <v>0</v>
      </c>
      <c r="E168" s="85">
        <f t="shared" si="36"/>
        <v>0</v>
      </c>
      <c r="F168" s="36">
        <f t="shared" si="37"/>
        <v>0</v>
      </c>
      <c r="G168" s="36">
        <f t="shared" si="38"/>
        <v>0</v>
      </c>
      <c r="H168" s="36">
        <f t="shared" si="39"/>
        <v>0</v>
      </c>
      <c r="I168" s="36">
        <f t="shared" si="40"/>
        <v>0</v>
      </c>
      <c r="J168" s="36">
        <f t="shared" si="41"/>
        <v>0</v>
      </c>
      <c r="K168" s="36">
        <f t="shared" si="42"/>
        <v>0</v>
      </c>
      <c r="L168" s="36">
        <f t="shared" si="43"/>
        <v>0</v>
      </c>
      <c r="M168" s="36">
        <f t="shared" ca="1" si="44"/>
        <v>0.41061815290459147</v>
      </c>
      <c r="N168" s="36">
        <f t="shared" ca="1" si="45"/>
        <v>0</v>
      </c>
      <c r="O168" s="26">
        <f t="shared" ca="1" si="46"/>
        <v>0</v>
      </c>
      <c r="P168" s="36">
        <f t="shared" ca="1" si="47"/>
        <v>0</v>
      </c>
      <c r="Q168" s="36">
        <f t="shared" ca="1" si="48"/>
        <v>0</v>
      </c>
      <c r="R168" s="16">
        <f t="shared" ca="1" si="49"/>
        <v>-0.41061815290459147</v>
      </c>
    </row>
    <row r="169" spans="1:18" x14ac:dyDescent="0.2">
      <c r="A169" s="84"/>
      <c r="B169" s="84"/>
      <c r="C169" s="84"/>
      <c r="D169" s="85">
        <f t="shared" si="35"/>
        <v>0</v>
      </c>
      <c r="E169" s="85">
        <f t="shared" si="36"/>
        <v>0</v>
      </c>
      <c r="F169" s="36">
        <f t="shared" si="37"/>
        <v>0</v>
      </c>
      <c r="G169" s="36">
        <f t="shared" si="38"/>
        <v>0</v>
      </c>
      <c r="H169" s="36">
        <f t="shared" si="39"/>
        <v>0</v>
      </c>
      <c r="I169" s="36">
        <f t="shared" si="40"/>
        <v>0</v>
      </c>
      <c r="J169" s="36">
        <f t="shared" si="41"/>
        <v>0</v>
      </c>
      <c r="K169" s="36">
        <f t="shared" si="42"/>
        <v>0</v>
      </c>
      <c r="L169" s="36">
        <f t="shared" si="43"/>
        <v>0</v>
      </c>
      <c r="M169" s="36">
        <f t="shared" ca="1" si="44"/>
        <v>0.41061815290459147</v>
      </c>
      <c r="N169" s="36">
        <f t="shared" ca="1" si="45"/>
        <v>0</v>
      </c>
      <c r="O169" s="26">
        <f t="shared" ca="1" si="46"/>
        <v>0</v>
      </c>
      <c r="P169" s="36">
        <f t="shared" ca="1" si="47"/>
        <v>0</v>
      </c>
      <c r="Q169" s="36">
        <f t="shared" ca="1" si="48"/>
        <v>0</v>
      </c>
      <c r="R169" s="16">
        <f t="shared" ca="1" si="49"/>
        <v>-0.41061815290459147</v>
      </c>
    </row>
    <row r="170" spans="1:18" x14ac:dyDescent="0.2">
      <c r="A170" s="84"/>
      <c r="B170" s="84"/>
      <c r="C170" s="84"/>
      <c r="D170" s="85">
        <f t="shared" si="35"/>
        <v>0</v>
      </c>
      <c r="E170" s="85">
        <f t="shared" si="36"/>
        <v>0</v>
      </c>
      <c r="F170" s="36">
        <f t="shared" si="37"/>
        <v>0</v>
      </c>
      <c r="G170" s="36">
        <f t="shared" si="38"/>
        <v>0</v>
      </c>
      <c r="H170" s="36">
        <f t="shared" si="39"/>
        <v>0</v>
      </c>
      <c r="I170" s="36">
        <f t="shared" si="40"/>
        <v>0</v>
      </c>
      <c r="J170" s="36">
        <f t="shared" si="41"/>
        <v>0</v>
      </c>
      <c r="K170" s="36">
        <f t="shared" si="42"/>
        <v>0</v>
      </c>
      <c r="L170" s="36">
        <f t="shared" si="43"/>
        <v>0</v>
      </c>
      <c r="M170" s="36">
        <f t="shared" ca="1" si="44"/>
        <v>0.41061815290459147</v>
      </c>
      <c r="N170" s="36">
        <f t="shared" ca="1" si="45"/>
        <v>0</v>
      </c>
      <c r="O170" s="26">
        <f t="shared" ca="1" si="46"/>
        <v>0</v>
      </c>
      <c r="P170" s="36">
        <f t="shared" ca="1" si="47"/>
        <v>0</v>
      </c>
      <c r="Q170" s="36">
        <f t="shared" ca="1" si="48"/>
        <v>0</v>
      </c>
      <c r="R170" s="16">
        <f t="shared" ca="1" si="49"/>
        <v>-0.41061815290459147</v>
      </c>
    </row>
    <row r="171" spans="1:18" x14ac:dyDescent="0.2">
      <c r="A171" s="84"/>
      <c r="B171" s="84"/>
      <c r="C171" s="84"/>
      <c r="D171" s="85">
        <f t="shared" si="35"/>
        <v>0</v>
      </c>
      <c r="E171" s="85">
        <f t="shared" si="36"/>
        <v>0</v>
      </c>
      <c r="F171" s="36">
        <f t="shared" si="37"/>
        <v>0</v>
      </c>
      <c r="G171" s="36">
        <f t="shared" si="38"/>
        <v>0</v>
      </c>
      <c r="H171" s="36">
        <f t="shared" si="39"/>
        <v>0</v>
      </c>
      <c r="I171" s="36">
        <f t="shared" si="40"/>
        <v>0</v>
      </c>
      <c r="J171" s="36">
        <f t="shared" si="41"/>
        <v>0</v>
      </c>
      <c r="K171" s="36">
        <f t="shared" si="42"/>
        <v>0</v>
      </c>
      <c r="L171" s="36">
        <f t="shared" si="43"/>
        <v>0</v>
      </c>
      <c r="M171" s="36">
        <f t="shared" ca="1" si="44"/>
        <v>0.41061815290459147</v>
      </c>
      <c r="N171" s="36">
        <f t="shared" ca="1" si="45"/>
        <v>0</v>
      </c>
      <c r="O171" s="26">
        <f t="shared" ca="1" si="46"/>
        <v>0</v>
      </c>
      <c r="P171" s="36">
        <f t="shared" ca="1" si="47"/>
        <v>0</v>
      </c>
      <c r="Q171" s="36">
        <f t="shared" ca="1" si="48"/>
        <v>0</v>
      </c>
      <c r="R171" s="16">
        <f t="shared" ca="1" si="49"/>
        <v>-0.41061815290459147</v>
      </c>
    </row>
    <row r="172" spans="1:18" x14ac:dyDescent="0.2">
      <c r="A172" s="84"/>
      <c r="B172" s="84"/>
      <c r="C172" s="84"/>
      <c r="D172" s="85">
        <f t="shared" si="35"/>
        <v>0</v>
      </c>
      <c r="E172" s="85">
        <f t="shared" si="36"/>
        <v>0</v>
      </c>
      <c r="F172" s="36">
        <f t="shared" si="37"/>
        <v>0</v>
      </c>
      <c r="G172" s="36">
        <f t="shared" si="38"/>
        <v>0</v>
      </c>
      <c r="H172" s="36">
        <f t="shared" si="39"/>
        <v>0</v>
      </c>
      <c r="I172" s="36">
        <f t="shared" si="40"/>
        <v>0</v>
      </c>
      <c r="J172" s="36">
        <f t="shared" si="41"/>
        <v>0</v>
      </c>
      <c r="K172" s="36">
        <f t="shared" si="42"/>
        <v>0</v>
      </c>
      <c r="L172" s="36">
        <f t="shared" si="43"/>
        <v>0</v>
      </c>
      <c r="M172" s="36">
        <f t="shared" ca="1" si="44"/>
        <v>0.41061815290459147</v>
      </c>
      <c r="N172" s="36">
        <f t="shared" ca="1" si="45"/>
        <v>0</v>
      </c>
      <c r="O172" s="26">
        <f t="shared" ca="1" si="46"/>
        <v>0</v>
      </c>
      <c r="P172" s="36">
        <f t="shared" ca="1" si="47"/>
        <v>0</v>
      </c>
      <c r="Q172" s="36">
        <f t="shared" ca="1" si="48"/>
        <v>0</v>
      </c>
      <c r="R172" s="16">
        <f t="shared" ca="1" si="49"/>
        <v>-0.41061815290459147</v>
      </c>
    </row>
    <row r="173" spans="1:18" x14ac:dyDescent="0.2">
      <c r="A173" s="84"/>
      <c r="B173" s="84"/>
      <c r="C173" s="84"/>
      <c r="D173" s="85">
        <f t="shared" si="35"/>
        <v>0</v>
      </c>
      <c r="E173" s="85">
        <f t="shared" si="36"/>
        <v>0</v>
      </c>
      <c r="F173" s="36">
        <f t="shared" si="37"/>
        <v>0</v>
      </c>
      <c r="G173" s="36">
        <f t="shared" si="38"/>
        <v>0</v>
      </c>
      <c r="H173" s="36">
        <f t="shared" si="39"/>
        <v>0</v>
      </c>
      <c r="I173" s="36">
        <f t="shared" si="40"/>
        <v>0</v>
      </c>
      <c r="J173" s="36">
        <f t="shared" si="41"/>
        <v>0</v>
      </c>
      <c r="K173" s="36">
        <f t="shared" si="42"/>
        <v>0</v>
      </c>
      <c r="L173" s="36">
        <f t="shared" si="43"/>
        <v>0</v>
      </c>
      <c r="M173" s="36">
        <f t="shared" ca="1" si="44"/>
        <v>0.41061815290459147</v>
      </c>
      <c r="N173" s="36">
        <f t="shared" ca="1" si="45"/>
        <v>0</v>
      </c>
      <c r="O173" s="26">
        <f t="shared" ca="1" si="46"/>
        <v>0</v>
      </c>
      <c r="P173" s="36">
        <f t="shared" ca="1" si="47"/>
        <v>0</v>
      </c>
      <c r="Q173" s="36">
        <f t="shared" ca="1" si="48"/>
        <v>0</v>
      </c>
      <c r="R173" s="16">
        <f t="shared" ca="1" si="49"/>
        <v>-0.41061815290459147</v>
      </c>
    </row>
    <row r="174" spans="1:18" x14ac:dyDescent="0.2">
      <c r="A174" s="84"/>
      <c r="B174" s="84"/>
      <c r="C174" s="84"/>
      <c r="D174" s="85">
        <f t="shared" si="35"/>
        <v>0</v>
      </c>
      <c r="E174" s="85">
        <f t="shared" si="36"/>
        <v>0</v>
      </c>
      <c r="F174" s="36">
        <f t="shared" si="37"/>
        <v>0</v>
      </c>
      <c r="G174" s="36">
        <f t="shared" si="38"/>
        <v>0</v>
      </c>
      <c r="H174" s="36">
        <f t="shared" si="39"/>
        <v>0</v>
      </c>
      <c r="I174" s="36">
        <f t="shared" si="40"/>
        <v>0</v>
      </c>
      <c r="J174" s="36">
        <f t="shared" si="41"/>
        <v>0</v>
      </c>
      <c r="K174" s="36">
        <f t="shared" si="42"/>
        <v>0</v>
      </c>
      <c r="L174" s="36">
        <f t="shared" si="43"/>
        <v>0</v>
      </c>
      <c r="M174" s="36">
        <f t="shared" ca="1" si="44"/>
        <v>0.41061815290459147</v>
      </c>
      <c r="N174" s="36">
        <f t="shared" ca="1" si="45"/>
        <v>0</v>
      </c>
      <c r="O174" s="26">
        <f t="shared" ca="1" si="46"/>
        <v>0</v>
      </c>
      <c r="P174" s="36">
        <f t="shared" ca="1" si="47"/>
        <v>0</v>
      </c>
      <c r="Q174" s="36">
        <f t="shared" ca="1" si="48"/>
        <v>0</v>
      </c>
      <c r="R174" s="16">
        <f t="shared" ca="1" si="49"/>
        <v>-0.41061815290459147</v>
      </c>
    </row>
    <row r="175" spans="1:18" x14ac:dyDescent="0.2">
      <c r="A175" s="84"/>
      <c r="B175" s="84"/>
      <c r="C175" s="84"/>
      <c r="D175" s="85">
        <f t="shared" si="35"/>
        <v>0</v>
      </c>
      <c r="E175" s="85">
        <f t="shared" si="36"/>
        <v>0</v>
      </c>
      <c r="F175" s="36">
        <f t="shared" si="37"/>
        <v>0</v>
      </c>
      <c r="G175" s="36">
        <f t="shared" si="38"/>
        <v>0</v>
      </c>
      <c r="H175" s="36">
        <f t="shared" si="39"/>
        <v>0</v>
      </c>
      <c r="I175" s="36">
        <f t="shared" si="40"/>
        <v>0</v>
      </c>
      <c r="J175" s="36">
        <f t="shared" si="41"/>
        <v>0</v>
      </c>
      <c r="K175" s="36">
        <f t="shared" si="42"/>
        <v>0</v>
      </c>
      <c r="L175" s="36">
        <f t="shared" si="43"/>
        <v>0</v>
      </c>
      <c r="M175" s="36">
        <f t="shared" ca="1" si="44"/>
        <v>0.41061815290459147</v>
      </c>
      <c r="N175" s="36">
        <f t="shared" ca="1" si="45"/>
        <v>0</v>
      </c>
      <c r="O175" s="26">
        <f t="shared" ca="1" si="46"/>
        <v>0</v>
      </c>
      <c r="P175" s="36">
        <f t="shared" ca="1" si="47"/>
        <v>0</v>
      </c>
      <c r="Q175" s="36">
        <f t="shared" ca="1" si="48"/>
        <v>0</v>
      </c>
      <c r="R175" s="16">
        <f t="shared" ca="1" si="49"/>
        <v>-0.41061815290459147</v>
      </c>
    </row>
    <row r="176" spans="1:18" x14ac:dyDescent="0.2">
      <c r="A176" s="84"/>
      <c r="B176" s="84"/>
      <c r="C176" s="84"/>
      <c r="D176" s="85">
        <f t="shared" si="35"/>
        <v>0</v>
      </c>
      <c r="E176" s="85">
        <f t="shared" si="36"/>
        <v>0</v>
      </c>
      <c r="F176" s="36">
        <f t="shared" si="37"/>
        <v>0</v>
      </c>
      <c r="G176" s="36">
        <f t="shared" si="38"/>
        <v>0</v>
      </c>
      <c r="H176" s="36">
        <f t="shared" si="39"/>
        <v>0</v>
      </c>
      <c r="I176" s="36">
        <f t="shared" si="40"/>
        <v>0</v>
      </c>
      <c r="J176" s="36">
        <f t="shared" si="41"/>
        <v>0</v>
      </c>
      <c r="K176" s="36">
        <f t="shared" si="42"/>
        <v>0</v>
      </c>
      <c r="L176" s="36">
        <f t="shared" si="43"/>
        <v>0</v>
      </c>
      <c r="M176" s="36">
        <f t="shared" ca="1" si="44"/>
        <v>0.41061815290459147</v>
      </c>
      <c r="N176" s="36">
        <f t="shared" ca="1" si="45"/>
        <v>0</v>
      </c>
      <c r="O176" s="26">
        <f t="shared" ca="1" si="46"/>
        <v>0</v>
      </c>
      <c r="P176" s="36">
        <f t="shared" ca="1" si="47"/>
        <v>0</v>
      </c>
      <c r="Q176" s="36">
        <f t="shared" ca="1" si="48"/>
        <v>0</v>
      </c>
      <c r="R176" s="16">
        <f t="shared" ca="1" si="49"/>
        <v>-0.41061815290459147</v>
      </c>
    </row>
    <row r="177" spans="1:18" x14ac:dyDescent="0.2">
      <c r="A177" s="84"/>
      <c r="B177" s="84"/>
      <c r="C177" s="84"/>
      <c r="D177" s="85">
        <f t="shared" si="35"/>
        <v>0</v>
      </c>
      <c r="E177" s="85">
        <f t="shared" si="36"/>
        <v>0</v>
      </c>
      <c r="F177" s="36">
        <f t="shared" si="37"/>
        <v>0</v>
      </c>
      <c r="G177" s="36">
        <f t="shared" si="38"/>
        <v>0</v>
      </c>
      <c r="H177" s="36">
        <f t="shared" si="39"/>
        <v>0</v>
      </c>
      <c r="I177" s="36">
        <f t="shared" si="40"/>
        <v>0</v>
      </c>
      <c r="J177" s="36">
        <f t="shared" si="41"/>
        <v>0</v>
      </c>
      <c r="K177" s="36">
        <f t="shared" si="42"/>
        <v>0</v>
      </c>
      <c r="L177" s="36">
        <f t="shared" si="43"/>
        <v>0</v>
      </c>
      <c r="M177" s="36">
        <f t="shared" ca="1" si="44"/>
        <v>0.41061815290459147</v>
      </c>
      <c r="N177" s="36">
        <f t="shared" ca="1" si="45"/>
        <v>0</v>
      </c>
      <c r="O177" s="26">
        <f t="shared" ca="1" si="46"/>
        <v>0</v>
      </c>
      <c r="P177" s="36">
        <f t="shared" ca="1" si="47"/>
        <v>0</v>
      </c>
      <c r="Q177" s="36">
        <f t="shared" ca="1" si="48"/>
        <v>0</v>
      </c>
      <c r="R177" s="16">
        <f t="shared" ca="1" si="49"/>
        <v>-0.41061815290459147</v>
      </c>
    </row>
    <row r="178" spans="1:18" x14ac:dyDescent="0.2">
      <c r="A178" s="84"/>
      <c r="B178" s="84"/>
      <c r="C178" s="84"/>
      <c r="D178" s="85">
        <f t="shared" si="35"/>
        <v>0</v>
      </c>
      <c r="E178" s="85">
        <f t="shared" si="36"/>
        <v>0</v>
      </c>
      <c r="F178" s="36">
        <f t="shared" si="37"/>
        <v>0</v>
      </c>
      <c r="G178" s="36">
        <f t="shared" si="38"/>
        <v>0</v>
      </c>
      <c r="H178" s="36">
        <f t="shared" si="39"/>
        <v>0</v>
      </c>
      <c r="I178" s="36">
        <f t="shared" si="40"/>
        <v>0</v>
      </c>
      <c r="J178" s="36">
        <f t="shared" si="41"/>
        <v>0</v>
      </c>
      <c r="K178" s="36">
        <f t="shared" si="42"/>
        <v>0</v>
      </c>
      <c r="L178" s="36">
        <f t="shared" si="43"/>
        <v>0</v>
      </c>
      <c r="M178" s="36">
        <f t="shared" ca="1" si="44"/>
        <v>0.41061815290459147</v>
      </c>
      <c r="N178" s="36">
        <f t="shared" ca="1" si="45"/>
        <v>0</v>
      </c>
      <c r="O178" s="26">
        <f t="shared" ca="1" si="46"/>
        <v>0</v>
      </c>
      <c r="P178" s="36">
        <f t="shared" ca="1" si="47"/>
        <v>0</v>
      </c>
      <c r="Q178" s="36">
        <f t="shared" ca="1" si="48"/>
        <v>0</v>
      </c>
      <c r="R178" s="16">
        <f t="shared" ca="1" si="49"/>
        <v>-0.41061815290459147</v>
      </c>
    </row>
    <row r="179" spans="1:18" x14ac:dyDescent="0.2">
      <c r="A179" s="84"/>
      <c r="B179" s="84"/>
      <c r="C179" s="84"/>
      <c r="D179" s="85">
        <f t="shared" si="35"/>
        <v>0</v>
      </c>
      <c r="E179" s="85">
        <f t="shared" si="36"/>
        <v>0</v>
      </c>
      <c r="F179" s="36">
        <f t="shared" si="37"/>
        <v>0</v>
      </c>
      <c r="G179" s="36">
        <f t="shared" si="38"/>
        <v>0</v>
      </c>
      <c r="H179" s="36">
        <f t="shared" si="39"/>
        <v>0</v>
      </c>
      <c r="I179" s="36">
        <f t="shared" si="40"/>
        <v>0</v>
      </c>
      <c r="J179" s="36">
        <f t="shared" si="41"/>
        <v>0</v>
      </c>
      <c r="K179" s="36">
        <f t="shared" si="42"/>
        <v>0</v>
      </c>
      <c r="L179" s="36">
        <f t="shared" si="43"/>
        <v>0</v>
      </c>
      <c r="M179" s="36">
        <f t="shared" ca="1" si="44"/>
        <v>0.41061815290459147</v>
      </c>
      <c r="N179" s="36">
        <f t="shared" ca="1" si="45"/>
        <v>0</v>
      </c>
      <c r="O179" s="26">
        <f t="shared" ca="1" si="46"/>
        <v>0</v>
      </c>
      <c r="P179" s="36">
        <f t="shared" ca="1" si="47"/>
        <v>0</v>
      </c>
      <c r="Q179" s="36">
        <f t="shared" ca="1" si="48"/>
        <v>0</v>
      </c>
      <c r="R179" s="16">
        <f t="shared" ca="1" si="49"/>
        <v>-0.41061815290459147</v>
      </c>
    </row>
    <row r="180" spans="1:18" x14ac:dyDescent="0.2">
      <c r="A180" s="84"/>
      <c r="B180" s="84"/>
      <c r="C180" s="84"/>
      <c r="D180" s="85">
        <f t="shared" si="35"/>
        <v>0</v>
      </c>
      <c r="E180" s="85">
        <f t="shared" si="36"/>
        <v>0</v>
      </c>
      <c r="F180" s="36">
        <f t="shared" si="37"/>
        <v>0</v>
      </c>
      <c r="G180" s="36">
        <f t="shared" si="38"/>
        <v>0</v>
      </c>
      <c r="H180" s="36">
        <f t="shared" si="39"/>
        <v>0</v>
      </c>
      <c r="I180" s="36">
        <f t="shared" si="40"/>
        <v>0</v>
      </c>
      <c r="J180" s="36">
        <f t="shared" si="41"/>
        <v>0</v>
      </c>
      <c r="K180" s="36">
        <f t="shared" si="42"/>
        <v>0</v>
      </c>
      <c r="L180" s="36">
        <f t="shared" si="43"/>
        <v>0</v>
      </c>
      <c r="M180" s="36">
        <f t="shared" ca="1" si="44"/>
        <v>0.41061815290459147</v>
      </c>
      <c r="N180" s="36">
        <f t="shared" ca="1" si="45"/>
        <v>0</v>
      </c>
      <c r="O180" s="26">
        <f t="shared" ca="1" si="46"/>
        <v>0</v>
      </c>
      <c r="P180" s="36">
        <f t="shared" ca="1" si="47"/>
        <v>0</v>
      </c>
      <c r="Q180" s="36">
        <f t="shared" ca="1" si="48"/>
        <v>0</v>
      </c>
      <c r="R180" s="16">
        <f t="shared" ca="1" si="49"/>
        <v>-0.41061815290459147</v>
      </c>
    </row>
    <row r="181" spans="1:18" x14ac:dyDescent="0.2">
      <c r="A181" s="84"/>
      <c r="B181" s="84"/>
      <c r="C181" s="84"/>
      <c r="D181" s="85">
        <f t="shared" si="35"/>
        <v>0</v>
      </c>
      <c r="E181" s="85">
        <f t="shared" si="36"/>
        <v>0</v>
      </c>
      <c r="F181" s="36">
        <f t="shared" si="37"/>
        <v>0</v>
      </c>
      <c r="G181" s="36">
        <f t="shared" si="38"/>
        <v>0</v>
      </c>
      <c r="H181" s="36">
        <f t="shared" si="39"/>
        <v>0</v>
      </c>
      <c r="I181" s="36">
        <f t="shared" si="40"/>
        <v>0</v>
      </c>
      <c r="J181" s="36">
        <f t="shared" si="41"/>
        <v>0</v>
      </c>
      <c r="K181" s="36">
        <f t="shared" si="42"/>
        <v>0</v>
      </c>
      <c r="L181" s="36">
        <f t="shared" si="43"/>
        <v>0</v>
      </c>
      <c r="M181" s="36">
        <f t="shared" ca="1" si="44"/>
        <v>0.41061815290459147</v>
      </c>
      <c r="N181" s="36">
        <f t="shared" ca="1" si="45"/>
        <v>0</v>
      </c>
      <c r="O181" s="26">
        <f t="shared" ca="1" si="46"/>
        <v>0</v>
      </c>
      <c r="P181" s="36">
        <f t="shared" ca="1" si="47"/>
        <v>0</v>
      </c>
      <c r="Q181" s="36">
        <f t="shared" ca="1" si="48"/>
        <v>0</v>
      </c>
      <c r="R181" s="16">
        <f t="shared" ca="1" si="49"/>
        <v>-0.41061815290459147</v>
      </c>
    </row>
    <row r="182" spans="1:18" x14ac:dyDescent="0.2">
      <c r="A182" s="84"/>
      <c r="B182" s="84"/>
      <c r="C182" s="84"/>
      <c r="D182" s="85">
        <f t="shared" si="35"/>
        <v>0</v>
      </c>
      <c r="E182" s="85">
        <f t="shared" si="36"/>
        <v>0</v>
      </c>
      <c r="F182" s="36">
        <f t="shared" si="37"/>
        <v>0</v>
      </c>
      <c r="G182" s="36">
        <f t="shared" si="38"/>
        <v>0</v>
      </c>
      <c r="H182" s="36">
        <f t="shared" si="39"/>
        <v>0</v>
      </c>
      <c r="I182" s="36">
        <f t="shared" si="40"/>
        <v>0</v>
      </c>
      <c r="J182" s="36">
        <f t="shared" si="41"/>
        <v>0</v>
      </c>
      <c r="K182" s="36">
        <f t="shared" si="42"/>
        <v>0</v>
      </c>
      <c r="L182" s="36">
        <f t="shared" si="43"/>
        <v>0</v>
      </c>
      <c r="M182" s="36">
        <f t="shared" ca="1" si="44"/>
        <v>0.41061815290459147</v>
      </c>
      <c r="N182" s="36">
        <f t="shared" ca="1" si="45"/>
        <v>0</v>
      </c>
      <c r="O182" s="26">
        <f t="shared" ca="1" si="46"/>
        <v>0</v>
      </c>
      <c r="P182" s="36">
        <f t="shared" ca="1" si="47"/>
        <v>0</v>
      </c>
      <c r="Q182" s="36">
        <f t="shared" ca="1" si="48"/>
        <v>0</v>
      </c>
      <c r="R182" s="16">
        <f t="shared" ca="1" si="49"/>
        <v>-0.41061815290459147</v>
      </c>
    </row>
    <row r="183" spans="1:18" x14ac:dyDescent="0.2">
      <c r="A183" s="84"/>
      <c r="B183" s="84"/>
      <c r="C183" s="84"/>
      <c r="D183" s="85">
        <f t="shared" si="35"/>
        <v>0</v>
      </c>
      <c r="E183" s="85">
        <f t="shared" si="36"/>
        <v>0</v>
      </c>
      <c r="F183" s="36">
        <f t="shared" si="37"/>
        <v>0</v>
      </c>
      <c r="G183" s="36">
        <f t="shared" si="38"/>
        <v>0</v>
      </c>
      <c r="H183" s="36">
        <f t="shared" si="39"/>
        <v>0</v>
      </c>
      <c r="I183" s="36">
        <f t="shared" si="40"/>
        <v>0</v>
      </c>
      <c r="J183" s="36">
        <f t="shared" si="41"/>
        <v>0</v>
      </c>
      <c r="K183" s="36">
        <f t="shared" si="42"/>
        <v>0</v>
      </c>
      <c r="L183" s="36">
        <f t="shared" si="43"/>
        <v>0</v>
      </c>
      <c r="M183" s="36">
        <f t="shared" ca="1" si="44"/>
        <v>0.41061815290459147</v>
      </c>
      <c r="N183" s="36">
        <f t="shared" ca="1" si="45"/>
        <v>0</v>
      </c>
      <c r="O183" s="26">
        <f t="shared" ca="1" si="46"/>
        <v>0</v>
      </c>
      <c r="P183" s="36">
        <f t="shared" ca="1" si="47"/>
        <v>0</v>
      </c>
      <c r="Q183" s="36">
        <f t="shared" ca="1" si="48"/>
        <v>0</v>
      </c>
      <c r="R183" s="16">
        <f t="shared" ca="1" si="49"/>
        <v>-0.41061815290459147</v>
      </c>
    </row>
    <row r="184" spans="1:18" x14ac:dyDescent="0.2">
      <c r="A184" s="84"/>
      <c r="B184" s="84"/>
      <c r="C184" s="84"/>
      <c r="D184" s="85">
        <f t="shared" si="35"/>
        <v>0</v>
      </c>
      <c r="E184" s="85">
        <f t="shared" si="36"/>
        <v>0</v>
      </c>
      <c r="F184" s="36">
        <f t="shared" si="37"/>
        <v>0</v>
      </c>
      <c r="G184" s="36">
        <f t="shared" si="38"/>
        <v>0</v>
      </c>
      <c r="H184" s="36">
        <f t="shared" si="39"/>
        <v>0</v>
      </c>
      <c r="I184" s="36">
        <f t="shared" si="40"/>
        <v>0</v>
      </c>
      <c r="J184" s="36">
        <f t="shared" si="41"/>
        <v>0</v>
      </c>
      <c r="K184" s="36">
        <f t="shared" si="42"/>
        <v>0</v>
      </c>
      <c r="L184" s="36">
        <f t="shared" si="43"/>
        <v>0</v>
      </c>
      <c r="M184" s="36">
        <f t="shared" ca="1" si="44"/>
        <v>0.41061815290459147</v>
      </c>
      <c r="N184" s="36">
        <f t="shared" ca="1" si="45"/>
        <v>0</v>
      </c>
      <c r="O184" s="26">
        <f t="shared" ca="1" si="46"/>
        <v>0</v>
      </c>
      <c r="P184" s="36">
        <f t="shared" ca="1" si="47"/>
        <v>0</v>
      </c>
      <c r="Q184" s="36">
        <f t="shared" ca="1" si="48"/>
        <v>0</v>
      </c>
      <c r="R184" s="16">
        <f t="shared" ca="1" si="49"/>
        <v>-0.41061815290459147</v>
      </c>
    </row>
    <row r="185" spans="1:18" x14ac:dyDescent="0.2">
      <c r="A185" s="84"/>
      <c r="B185" s="84"/>
      <c r="C185" s="84"/>
      <c r="D185" s="85">
        <f t="shared" si="35"/>
        <v>0</v>
      </c>
      <c r="E185" s="85">
        <f t="shared" si="36"/>
        <v>0</v>
      </c>
      <c r="F185" s="36">
        <f t="shared" si="37"/>
        <v>0</v>
      </c>
      <c r="G185" s="36">
        <f t="shared" si="38"/>
        <v>0</v>
      </c>
      <c r="H185" s="36">
        <f t="shared" si="39"/>
        <v>0</v>
      </c>
      <c r="I185" s="36">
        <f t="shared" si="40"/>
        <v>0</v>
      </c>
      <c r="J185" s="36">
        <f t="shared" si="41"/>
        <v>0</v>
      </c>
      <c r="K185" s="36">
        <f t="shared" si="42"/>
        <v>0</v>
      </c>
      <c r="L185" s="36">
        <f t="shared" si="43"/>
        <v>0</v>
      </c>
      <c r="M185" s="36">
        <f t="shared" ca="1" si="44"/>
        <v>0.41061815290459147</v>
      </c>
      <c r="N185" s="36">
        <f t="shared" ca="1" si="45"/>
        <v>0</v>
      </c>
      <c r="O185" s="26">
        <f t="shared" ca="1" si="46"/>
        <v>0</v>
      </c>
      <c r="P185" s="36">
        <f t="shared" ca="1" si="47"/>
        <v>0</v>
      </c>
      <c r="Q185" s="36">
        <f t="shared" ca="1" si="48"/>
        <v>0</v>
      </c>
      <c r="R185" s="16">
        <f t="shared" ca="1" si="49"/>
        <v>-0.41061815290459147</v>
      </c>
    </row>
    <row r="186" spans="1:18" x14ac:dyDescent="0.2">
      <c r="A186" s="84"/>
      <c r="B186" s="84"/>
      <c r="C186" s="84"/>
      <c r="D186" s="85">
        <f t="shared" si="35"/>
        <v>0</v>
      </c>
      <c r="E186" s="85">
        <f t="shared" si="36"/>
        <v>0</v>
      </c>
      <c r="F186" s="36">
        <f t="shared" si="37"/>
        <v>0</v>
      </c>
      <c r="G186" s="36">
        <f t="shared" si="38"/>
        <v>0</v>
      </c>
      <c r="H186" s="36">
        <f t="shared" si="39"/>
        <v>0</v>
      </c>
      <c r="I186" s="36">
        <f t="shared" si="40"/>
        <v>0</v>
      </c>
      <c r="J186" s="36">
        <f t="shared" si="41"/>
        <v>0</v>
      </c>
      <c r="K186" s="36">
        <f t="shared" si="42"/>
        <v>0</v>
      </c>
      <c r="L186" s="36">
        <f t="shared" si="43"/>
        <v>0</v>
      </c>
      <c r="M186" s="36">
        <f t="shared" ca="1" si="44"/>
        <v>0.41061815290459147</v>
      </c>
      <c r="N186" s="36">
        <f t="shared" ca="1" si="45"/>
        <v>0</v>
      </c>
      <c r="O186" s="26">
        <f t="shared" ca="1" si="46"/>
        <v>0</v>
      </c>
      <c r="P186" s="36">
        <f t="shared" ca="1" si="47"/>
        <v>0</v>
      </c>
      <c r="Q186" s="36">
        <f t="shared" ca="1" si="48"/>
        <v>0</v>
      </c>
      <c r="R186" s="16">
        <f t="shared" ca="1" si="49"/>
        <v>-0.41061815290459147</v>
      </c>
    </row>
    <row r="187" spans="1:18" x14ac:dyDescent="0.2">
      <c r="A187" s="84"/>
      <c r="B187" s="84"/>
      <c r="C187" s="84"/>
      <c r="D187" s="85">
        <f t="shared" si="35"/>
        <v>0</v>
      </c>
      <c r="E187" s="85">
        <f t="shared" si="36"/>
        <v>0</v>
      </c>
      <c r="F187" s="36">
        <f t="shared" si="37"/>
        <v>0</v>
      </c>
      <c r="G187" s="36">
        <f t="shared" si="38"/>
        <v>0</v>
      </c>
      <c r="H187" s="36">
        <f t="shared" si="39"/>
        <v>0</v>
      </c>
      <c r="I187" s="36">
        <f t="shared" si="40"/>
        <v>0</v>
      </c>
      <c r="J187" s="36">
        <f t="shared" si="41"/>
        <v>0</v>
      </c>
      <c r="K187" s="36">
        <f t="shared" si="42"/>
        <v>0</v>
      </c>
      <c r="L187" s="36">
        <f t="shared" si="43"/>
        <v>0</v>
      </c>
      <c r="M187" s="36">
        <f t="shared" ca="1" si="44"/>
        <v>0.41061815290459147</v>
      </c>
      <c r="N187" s="36">
        <f t="shared" ca="1" si="45"/>
        <v>0</v>
      </c>
      <c r="O187" s="26">
        <f t="shared" ca="1" si="46"/>
        <v>0</v>
      </c>
      <c r="P187" s="36">
        <f t="shared" ca="1" si="47"/>
        <v>0</v>
      </c>
      <c r="Q187" s="36">
        <f t="shared" ca="1" si="48"/>
        <v>0</v>
      </c>
      <c r="R187" s="16">
        <f t="shared" ca="1" si="49"/>
        <v>-0.41061815290459147</v>
      </c>
    </row>
    <row r="188" spans="1:18" x14ac:dyDescent="0.2">
      <c r="A188" s="84"/>
      <c r="B188" s="84"/>
      <c r="C188" s="84"/>
      <c r="D188" s="85">
        <f t="shared" si="35"/>
        <v>0</v>
      </c>
      <c r="E188" s="85">
        <f t="shared" si="36"/>
        <v>0</v>
      </c>
      <c r="F188" s="36">
        <f t="shared" si="37"/>
        <v>0</v>
      </c>
      <c r="G188" s="36">
        <f t="shared" si="38"/>
        <v>0</v>
      </c>
      <c r="H188" s="36">
        <f t="shared" si="39"/>
        <v>0</v>
      </c>
      <c r="I188" s="36">
        <f t="shared" si="40"/>
        <v>0</v>
      </c>
      <c r="J188" s="36">
        <f t="shared" si="41"/>
        <v>0</v>
      </c>
      <c r="K188" s="36">
        <f t="shared" si="42"/>
        <v>0</v>
      </c>
      <c r="L188" s="36">
        <f t="shared" si="43"/>
        <v>0</v>
      </c>
      <c r="M188" s="36">
        <f t="shared" ca="1" si="44"/>
        <v>0.41061815290459147</v>
      </c>
      <c r="N188" s="36">
        <f t="shared" ca="1" si="45"/>
        <v>0</v>
      </c>
      <c r="O188" s="26">
        <f t="shared" ca="1" si="46"/>
        <v>0</v>
      </c>
      <c r="P188" s="36">
        <f t="shared" ca="1" si="47"/>
        <v>0</v>
      </c>
      <c r="Q188" s="36">
        <f t="shared" ca="1" si="48"/>
        <v>0</v>
      </c>
      <c r="R188" s="16">
        <f t="shared" ca="1" si="49"/>
        <v>-0.41061815290459147</v>
      </c>
    </row>
    <row r="189" spans="1:18" x14ac:dyDescent="0.2">
      <c r="A189" s="84"/>
      <c r="B189" s="84"/>
      <c r="C189" s="84"/>
      <c r="D189" s="85">
        <f t="shared" si="35"/>
        <v>0</v>
      </c>
      <c r="E189" s="85">
        <f t="shared" si="36"/>
        <v>0</v>
      </c>
      <c r="F189" s="36">
        <f t="shared" si="37"/>
        <v>0</v>
      </c>
      <c r="G189" s="36">
        <f t="shared" si="38"/>
        <v>0</v>
      </c>
      <c r="H189" s="36">
        <f t="shared" si="39"/>
        <v>0</v>
      </c>
      <c r="I189" s="36">
        <f t="shared" si="40"/>
        <v>0</v>
      </c>
      <c r="J189" s="36">
        <f t="shared" si="41"/>
        <v>0</v>
      </c>
      <c r="K189" s="36">
        <f t="shared" si="42"/>
        <v>0</v>
      </c>
      <c r="L189" s="36">
        <f t="shared" si="43"/>
        <v>0</v>
      </c>
      <c r="M189" s="36">
        <f t="shared" ca="1" si="44"/>
        <v>0.41061815290459147</v>
      </c>
      <c r="N189" s="36">
        <f t="shared" ca="1" si="45"/>
        <v>0</v>
      </c>
      <c r="O189" s="26">
        <f t="shared" ca="1" si="46"/>
        <v>0</v>
      </c>
      <c r="P189" s="36">
        <f t="shared" ca="1" si="47"/>
        <v>0</v>
      </c>
      <c r="Q189" s="36">
        <f t="shared" ca="1" si="48"/>
        <v>0</v>
      </c>
      <c r="R189" s="16">
        <f t="shared" ca="1" si="49"/>
        <v>-0.41061815290459147</v>
      </c>
    </row>
    <row r="190" spans="1:18" x14ac:dyDescent="0.2">
      <c r="A190" s="84"/>
      <c r="B190" s="84"/>
      <c r="C190" s="84"/>
      <c r="D190" s="85">
        <f t="shared" si="35"/>
        <v>0</v>
      </c>
      <c r="E190" s="85">
        <f t="shared" si="36"/>
        <v>0</v>
      </c>
      <c r="F190" s="36">
        <f t="shared" si="37"/>
        <v>0</v>
      </c>
      <c r="G190" s="36">
        <f t="shared" si="38"/>
        <v>0</v>
      </c>
      <c r="H190" s="36">
        <f t="shared" si="39"/>
        <v>0</v>
      </c>
      <c r="I190" s="36">
        <f t="shared" si="40"/>
        <v>0</v>
      </c>
      <c r="J190" s="36">
        <f t="shared" si="41"/>
        <v>0</v>
      </c>
      <c r="K190" s="36">
        <f t="shared" si="42"/>
        <v>0</v>
      </c>
      <c r="L190" s="36">
        <f t="shared" si="43"/>
        <v>0</v>
      </c>
      <c r="M190" s="36">
        <f t="shared" ca="1" si="44"/>
        <v>0.41061815290459147</v>
      </c>
      <c r="N190" s="36">
        <f t="shared" ca="1" si="45"/>
        <v>0</v>
      </c>
      <c r="O190" s="26">
        <f t="shared" ca="1" si="46"/>
        <v>0</v>
      </c>
      <c r="P190" s="36">
        <f t="shared" ca="1" si="47"/>
        <v>0</v>
      </c>
      <c r="Q190" s="36">
        <f t="shared" ca="1" si="48"/>
        <v>0</v>
      </c>
      <c r="R190" s="16">
        <f t="shared" ca="1" si="49"/>
        <v>-0.41061815290459147</v>
      </c>
    </row>
    <row r="191" spans="1:18" x14ac:dyDescent="0.2">
      <c r="A191" s="84"/>
      <c r="B191" s="84"/>
      <c r="C191" s="84"/>
      <c r="D191" s="85">
        <f t="shared" si="35"/>
        <v>0</v>
      </c>
      <c r="E191" s="85">
        <f t="shared" si="36"/>
        <v>0</v>
      </c>
      <c r="F191" s="36">
        <f t="shared" si="37"/>
        <v>0</v>
      </c>
      <c r="G191" s="36">
        <f t="shared" si="38"/>
        <v>0</v>
      </c>
      <c r="H191" s="36">
        <f t="shared" si="39"/>
        <v>0</v>
      </c>
      <c r="I191" s="36">
        <f t="shared" si="40"/>
        <v>0</v>
      </c>
      <c r="J191" s="36">
        <f t="shared" si="41"/>
        <v>0</v>
      </c>
      <c r="K191" s="36">
        <f t="shared" si="42"/>
        <v>0</v>
      </c>
      <c r="L191" s="36">
        <f t="shared" si="43"/>
        <v>0</v>
      </c>
      <c r="M191" s="36">
        <f t="shared" ca="1" si="44"/>
        <v>0.41061815290459147</v>
      </c>
      <c r="N191" s="36">
        <f t="shared" ca="1" si="45"/>
        <v>0</v>
      </c>
      <c r="O191" s="26">
        <f t="shared" ca="1" si="46"/>
        <v>0</v>
      </c>
      <c r="P191" s="36">
        <f t="shared" ca="1" si="47"/>
        <v>0</v>
      </c>
      <c r="Q191" s="36">
        <f t="shared" ca="1" si="48"/>
        <v>0</v>
      </c>
      <c r="R191" s="16">
        <f t="shared" ca="1" si="49"/>
        <v>-0.41061815290459147</v>
      </c>
    </row>
    <row r="192" spans="1:18" x14ac:dyDescent="0.2">
      <c r="A192" s="84"/>
      <c r="B192" s="84"/>
      <c r="C192" s="84"/>
      <c r="D192" s="85">
        <f t="shared" si="35"/>
        <v>0</v>
      </c>
      <c r="E192" s="85">
        <f t="shared" si="36"/>
        <v>0</v>
      </c>
      <c r="F192" s="36">
        <f t="shared" si="37"/>
        <v>0</v>
      </c>
      <c r="G192" s="36">
        <f t="shared" si="38"/>
        <v>0</v>
      </c>
      <c r="H192" s="36">
        <f t="shared" si="39"/>
        <v>0</v>
      </c>
      <c r="I192" s="36">
        <f t="shared" si="40"/>
        <v>0</v>
      </c>
      <c r="J192" s="36">
        <f t="shared" si="41"/>
        <v>0</v>
      </c>
      <c r="K192" s="36">
        <f t="shared" si="42"/>
        <v>0</v>
      </c>
      <c r="L192" s="36">
        <f t="shared" si="43"/>
        <v>0</v>
      </c>
      <c r="M192" s="36">
        <f t="shared" ca="1" si="44"/>
        <v>0.41061815290459147</v>
      </c>
      <c r="N192" s="36">
        <f t="shared" ca="1" si="45"/>
        <v>0</v>
      </c>
      <c r="O192" s="26">
        <f t="shared" ca="1" si="46"/>
        <v>0</v>
      </c>
      <c r="P192" s="36">
        <f t="shared" ca="1" si="47"/>
        <v>0</v>
      </c>
      <c r="Q192" s="36">
        <f t="shared" ca="1" si="48"/>
        <v>0</v>
      </c>
      <c r="R192" s="16">
        <f t="shared" ca="1" si="49"/>
        <v>-0.41061815290459147</v>
      </c>
    </row>
    <row r="193" spans="1:18" x14ac:dyDescent="0.2">
      <c r="A193" s="84"/>
      <c r="B193" s="84"/>
      <c r="C193" s="84"/>
      <c r="D193" s="85">
        <f t="shared" si="35"/>
        <v>0</v>
      </c>
      <c r="E193" s="85">
        <f t="shared" si="36"/>
        <v>0</v>
      </c>
      <c r="F193" s="36">
        <f t="shared" si="37"/>
        <v>0</v>
      </c>
      <c r="G193" s="36">
        <f t="shared" si="38"/>
        <v>0</v>
      </c>
      <c r="H193" s="36">
        <f t="shared" si="39"/>
        <v>0</v>
      </c>
      <c r="I193" s="36">
        <f t="shared" si="40"/>
        <v>0</v>
      </c>
      <c r="J193" s="36">
        <f t="shared" si="41"/>
        <v>0</v>
      </c>
      <c r="K193" s="36">
        <f t="shared" si="42"/>
        <v>0</v>
      </c>
      <c r="L193" s="36">
        <f t="shared" si="43"/>
        <v>0</v>
      </c>
      <c r="M193" s="36">
        <f t="shared" ca="1" si="44"/>
        <v>0.41061815290459147</v>
      </c>
      <c r="N193" s="36">
        <f t="shared" ca="1" si="45"/>
        <v>0</v>
      </c>
      <c r="O193" s="26">
        <f t="shared" ca="1" si="46"/>
        <v>0</v>
      </c>
      <c r="P193" s="36">
        <f t="shared" ca="1" si="47"/>
        <v>0</v>
      </c>
      <c r="Q193" s="36">
        <f t="shared" ca="1" si="48"/>
        <v>0</v>
      </c>
      <c r="R193" s="16">
        <f t="shared" ca="1" si="49"/>
        <v>-0.41061815290459147</v>
      </c>
    </row>
    <row r="194" spans="1:18" x14ac:dyDescent="0.2">
      <c r="A194" s="84"/>
      <c r="B194" s="84"/>
      <c r="C194" s="84"/>
      <c r="D194" s="85">
        <f t="shared" si="35"/>
        <v>0</v>
      </c>
      <c r="E194" s="85">
        <f t="shared" si="36"/>
        <v>0</v>
      </c>
      <c r="F194" s="36">
        <f t="shared" si="37"/>
        <v>0</v>
      </c>
      <c r="G194" s="36">
        <f t="shared" si="38"/>
        <v>0</v>
      </c>
      <c r="H194" s="36">
        <f t="shared" si="39"/>
        <v>0</v>
      </c>
      <c r="I194" s="36">
        <f t="shared" si="40"/>
        <v>0</v>
      </c>
      <c r="J194" s="36">
        <f t="shared" si="41"/>
        <v>0</v>
      </c>
      <c r="K194" s="36">
        <f t="shared" si="42"/>
        <v>0</v>
      </c>
      <c r="L194" s="36">
        <f t="shared" si="43"/>
        <v>0</v>
      </c>
      <c r="M194" s="36">
        <f t="shared" ca="1" si="44"/>
        <v>0.41061815290459147</v>
      </c>
      <c r="N194" s="36">
        <f t="shared" ca="1" si="45"/>
        <v>0</v>
      </c>
      <c r="O194" s="26">
        <f t="shared" ca="1" si="46"/>
        <v>0</v>
      </c>
      <c r="P194" s="36">
        <f t="shared" ca="1" si="47"/>
        <v>0</v>
      </c>
      <c r="Q194" s="36">
        <f t="shared" ca="1" si="48"/>
        <v>0</v>
      </c>
      <c r="R194" s="16">
        <f t="shared" ca="1" si="49"/>
        <v>-0.41061815290459147</v>
      </c>
    </row>
    <row r="195" spans="1:18" x14ac:dyDescent="0.2">
      <c r="A195" s="84"/>
      <c r="B195" s="84"/>
      <c r="C195" s="84"/>
      <c r="D195" s="85">
        <f t="shared" si="35"/>
        <v>0</v>
      </c>
      <c r="E195" s="85">
        <f t="shared" si="36"/>
        <v>0</v>
      </c>
      <c r="F195" s="36">
        <f t="shared" si="37"/>
        <v>0</v>
      </c>
      <c r="G195" s="36">
        <f t="shared" si="38"/>
        <v>0</v>
      </c>
      <c r="H195" s="36">
        <f t="shared" si="39"/>
        <v>0</v>
      </c>
      <c r="I195" s="36">
        <f t="shared" si="40"/>
        <v>0</v>
      </c>
      <c r="J195" s="36">
        <f t="shared" si="41"/>
        <v>0</v>
      </c>
      <c r="K195" s="36">
        <f t="shared" si="42"/>
        <v>0</v>
      </c>
      <c r="L195" s="36">
        <f t="shared" si="43"/>
        <v>0</v>
      </c>
      <c r="M195" s="36">
        <f t="shared" ca="1" si="44"/>
        <v>0.41061815290459147</v>
      </c>
      <c r="N195" s="36">
        <f t="shared" ca="1" si="45"/>
        <v>0</v>
      </c>
      <c r="O195" s="26">
        <f t="shared" ca="1" si="46"/>
        <v>0</v>
      </c>
      <c r="P195" s="36">
        <f t="shared" ca="1" si="47"/>
        <v>0</v>
      </c>
      <c r="Q195" s="36">
        <f t="shared" ca="1" si="48"/>
        <v>0</v>
      </c>
      <c r="R195" s="16">
        <f t="shared" ca="1" si="49"/>
        <v>-0.41061815290459147</v>
      </c>
    </row>
    <row r="196" spans="1:18" x14ac:dyDescent="0.2">
      <c r="A196" s="84"/>
      <c r="B196" s="84"/>
      <c r="C196" s="84"/>
      <c r="D196" s="85">
        <f t="shared" si="35"/>
        <v>0</v>
      </c>
      <c r="E196" s="85">
        <f t="shared" si="36"/>
        <v>0</v>
      </c>
      <c r="F196" s="36">
        <f t="shared" si="37"/>
        <v>0</v>
      </c>
      <c r="G196" s="36">
        <f t="shared" si="38"/>
        <v>0</v>
      </c>
      <c r="H196" s="36">
        <f t="shared" si="39"/>
        <v>0</v>
      </c>
      <c r="I196" s="36">
        <f t="shared" si="40"/>
        <v>0</v>
      </c>
      <c r="J196" s="36">
        <f t="shared" si="41"/>
        <v>0</v>
      </c>
      <c r="K196" s="36">
        <f t="shared" si="42"/>
        <v>0</v>
      </c>
      <c r="L196" s="36">
        <f t="shared" si="43"/>
        <v>0</v>
      </c>
      <c r="M196" s="36">
        <f t="shared" ca="1" si="44"/>
        <v>0.41061815290459147</v>
      </c>
      <c r="N196" s="36">
        <f t="shared" ca="1" si="45"/>
        <v>0</v>
      </c>
      <c r="O196" s="26">
        <f t="shared" ca="1" si="46"/>
        <v>0</v>
      </c>
      <c r="P196" s="36">
        <f t="shared" ca="1" si="47"/>
        <v>0</v>
      </c>
      <c r="Q196" s="36">
        <f t="shared" ca="1" si="48"/>
        <v>0</v>
      </c>
      <c r="R196" s="16">
        <f t="shared" ca="1" si="49"/>
        <v>-0.41061815290459147</v>
      </c>
    </row>
    <row r="197" spans="1:18" x14ac:dyDescent="0.2">
      <c r="A197" s="84"/>
      <c r="B197" s="84"/>
      <c r="C197" s="84"/>
      <c r="D197" s="85">
        <f t="shared" si="35"/>
        <v>0</v>
      </c>
      <c r="E197" s="85">
        <f t="shared" si="36"/>
        <v>0</v>
      </c>
      <c r="F197" s="36">
        <f t="shared" si="37"/>
        <v>0</v>
      </c>
      <c r="G197" s="36">
        <f t="shared" si="38"/>
        <v>0</v>
      </c>
      <c r="H197" s="36">
        <f t="shared" si="39"/>
        <v>0</v>
      </c>
      <c r="I197" s="36">
        <f t="shared" si="40"/>
        <v>0</v>
      </c>
      <c r="J197" s="36">
        <f t="shared" si="41"/>
        <v>0</v>
      </c>
      <c r="K197" s="36">
        <f t="shared" si="42"/>
        <v>0</v>
      </c>
      <c r="L197" s="36">
        <f t="shared" si="43"/>
        <v>0</v>
      </c>
      <c r="M197" s="36">
        <f t="shared" ca="1" si="44"/>
        <v>0.41061815290459147</v>
      </c>
      <c r="N197" s="36">
        <f t="shared" ca="1" si="45"/>
        <v>0</v>
      </c>
      <c r="O197" s="26">
        <f t="shared" ca="1" si="46"/>
        <v>0</v>
      </c>
      <c r="P197" s="36">
        <f t="shared" ca="1" si="47"/>
        <v>0</v>
      </c>
      <c r="Q197" s="36">
        <f t="shared" ca="1" si="48"/>
        <v>0</v>
      </c>
      <c r="R197" s="16">
        <f t="shared" ca="1" si="49"/>
        <v>-0.41061815290459147</v>
      </c>
    </row>
    <row r="198" spans="1:18" x14ac:dyDescent="0.2">
      <c r="A198" s="84"/>
      <c r="B198" s="84"/>
      <c r="C198" s="84"/>
      <c r="D198" s="85">
        <f t="shared" si="35"/>
        <v>0</v>
      </c>
      <c r="E198" s="85">
        <f t="shared" si="36"/>
        <v>0</v>
      </c>
      <c r="F198" s="36">
        <f t="shared" si="37"/>
        <v>0</v>
      </c>
      <c r="G198" s="36">
        <f t="shared" si="38"/>
        <v>0</v>
      </c>
      <c r="H198" s="36">
        <f t="shared" si="39"/>
        <v>0</v>
      </c>
      <c r="I198" s="36">
        <f t="shared" si="40"/>
        <v>0</v>
      </c>
      <c r="J198" s="36">
        <f t="shared" si="41"/>
        <v>0</v>
      </c>
      <c r="K198" s="36">
        <f t="shared" si="42"/>
        <v>0</v>
      </c>
      <c r="L198" s="36">
        <f t="shared" si="43"/>
        <v>0</v>
      </c>
      <c r="M198" s="36">
        <f t="shared" ca="1" si="44"/>
        <v>0.41061815290459147</v>
      </c>
      <c r="N198" s="36">
        <f t="shared" ca="1" si="45"/>
        <v>0</v>
      </c>
      <c r="O198" s="26">
        <f t="shared" ca="1" si="46"/>
        <v>0</v>
      </c>
      <c r="P198" s="36">
        <f t="shared" ca="1" si="47"/>
        <v>0</v>
      </c>
      <c r="Q198" s="36">
        <f t="shared" ca="1" si="48"/>
        <v>0</v>
      </c>
      <c r="R198" s="16">
        <f t="shared" ca="1" si="49"/>
        <v>-0.41061815290459147</v>
      </c>
    </row>
    <row r="199" spans="1:18" x14ac:dyDescent="0.2">
      <c r="A199" s="84"/>
      <c r="B199" s="84"/>
      <c r="C199" s="84"/>
      <c r="D199" s="85">
        <f t="shared" si="35"/>
        <v>0</v>
      </c>
      <c r="E199" s="85">
        <f t="shared" si="36"/>
        <v>0</v>
      </c>
      <c r="F199" s="36">
        <f t="shared" si="37"/>
        <v>0</v>
      </c>
      <c r="G199" s="36">
        <f t="shared" si="38"/>
        <v>0</v>
      </c>
      <c r="H199" s="36">
        <f t="shared" si="39"/>
        <v>0</v>
      </c>
      <c r="I199" s="36">
        <f t="shared" si="40"/>
        <v>0</v>
      </c>
      <c r="J199" s="36">
        <f t="shared" si="41"/>
        <v>0</v>
      </c>
      <c r="K199" s="36">
        <f t="shared" si="42"/>
        <v>0</v>
      </c>
      <c r="L199" s="36">
        <f t="shared" si="43"/>
        <v>0</v>
      </c>
      <c r="M199" s="36">
        <f t="shared" ca="1" si="44"/>
        <v>0.41061815290459147</v>
      </c>
      <c r="N199" s="36">
        <f t="shared" ca="1" si="45"/>
        <v>0</v>
      </c>
      <c r="O199" s="26">
        <f t="shared" ca="1" si="46"/>
        <v>0</v>
      </c>
      <c r="P199" s="36">
        <f t="shared" ca="1" si="47"/>
        <v>0</v>
      </c>
      <c r="Q199" s="36">
        <f t="shared" ca="1" si="48"/>
        <v>0</v>
      </c>
      <c r="R199" s="16">
        <f t="shared" ca="1" si="49"/>
        <v>-0.41061815290459147</v>
      </c>
    </row>
    <row r="200" spans="1:18" x14ac:dyDescent="0.2">
      <c r="A200" s="84"/>
      <c r="B200" s="84"/>
      <c r="C200" s="84"/>
      <c r="D200" s="85">
        <f t="shared" si="35"/>
        <v>0</v>
      </c>
      <c r="E200" s="85">
        <f t="shared" si="36"/>
        <v>0</v>
      </c>
      <c r="F200" s="36">
        <f t="shared" si="37"/>
        <v>0</v>
      </c>
      <c r="G200" s="36">
        <f t="shared" si="38"/>
        <v>0</v>
      </c>
      <c r="H200" s="36">
        <f t="shared" si="39"/>
        <v>0</v>
      </c>
      <c r="I200" s="36">
        <f t="shared" si="40"/>
        <v>0</v>
      </c>
      <c r="J200" s="36">
        <f t="shared" si="41"/>
        <v>0</v>
      </c>
      <c r="K200" s="36">
        <f t="shared" si="42"/>
        <v>0</v>
      </c>
      <c r="L200" s="36">
        <f t="shared" si="43"/>
        <v>0</v>
      </c>
      <c r="M200" s="36">
        <f t="shared" ca="1" si="44"/>
        <v>0.41061815290459147</v>
      </c>
      <c r="N200" s="36">
        <f t="shared" ca="1" si="45"/>
        <v>0</v>
      </c>
      <c r="O200" s="26">
        <f t="shared" ca="1" si="46"/>
        <v>0</v>
      </c>
      <c r="P200" s="36">
        <f t="shared" ca="1" si="47"/>
        <v>0</v>
      </c>
      <c r="Q200" s="36">
        <f t="shared" ca="1" si="48"/>
        <v>0</v>
      </c>
      <c r="R200" s="16">
        <f t="shared" ca="1" si="49"/>
        <v>-0.41061815290459147</v>
      </c>
    </row>
    <row r="201" spans="1:18" x14ac:dyDescent="0.2">
      <c r="A201" s="84"/>
      <c r="B201" s="84"/>
      <c r="C201" s="84"/>
      <c r="D201" s="85">
        <f t="shared" si="35"/>
        <v>0</v>
      </c>
      <c r="E201" s="85">
        <f t="shared" si="36"/>
        <v>0</v>
      </c>
      <c r="F201" s="36">
        <f t="shared" si="37"/>
        <v>0</v>
      </c>
      <c r="G201" s="36">
        <f t="shared" si="38"/>
        <v>0</v>
      </c>
      <c r="H201" s="36">
        <f t="shared" si="39"/>
        <v>0</v>
      </c>
      <c r="I201" s="36">
        <f t="shared" si="40"/>
        <v>0</v>
      </c>
      <c r="J201" s="36">
        <f t="shared" si="41"/>
        <v>0</v>
      </c>
      <c r="K201" s="36">
        <f t="shared" si="42"/>
        <v>0</v>
      </c>
      <c r="L201" s="36">
        <f t="shared" si="43"/>
        <v>0</v>
      </c>
      <c r="M201" s="36">
        <f t="shared" ca="1" si="44"/>
        <v>0.41061815290459147</v>
      </c>
      <c r="N201" s="36">
        <f t="shared" ca="1" si="45"/>
        <v>0</v>
      </c>
      <c r="O201" s="26">
        <f t="shared" ca="1" si="46"/>
        <v>0</v>
      </c>
      <c r="P201" s="36">
        <f t="shared" ca="1" si="47"/>
        <v>0</v>
      </c>
      <c r="Q201" s="36">
        <f t="shared" ca="1" si="48"/>
        <v>0</v>
      </c>
      <c r="R201" s="16">
        <f t="shared" ca="1" si="49"/>
        <v>-0.41061815290459147</v>
      </c>
    </row>
    <row r="202" spans="1:18" x14ac:dyDescent="0.2">
      <c r="A202" s="84"/>
      <c r="B202" s="84"/>
      <c r="C202" s="84"/>
      <c r="D202" s="85">
        <f t="shared" si="35"/>
        <v>0</v>
      </c>
      <c r="E202" s="85">
        <f t="shared" si="36"/>
        <v>0</v>
      </c>
      <c r="F202" s="36">
        <f t="shared" si="37"/>
        <v>0</v>
      </c>
      <c r="G202" s="36">
        <f t="shared" si="38"/>
        <v>0</v>
      </c>
      <c r="H202" s="36">
        <f t="shared" si="39"/>
        <v>0</v>
      </c>
      <c r="I202" s="36">
        <f t="shared" si="40"/>
        <v>0</v>
      </c>
      <c r="J202" s="36">
        <f t="shared" si="41"/>
        <v>0</v>
      </c>
      <c r="K202" s="36">
        <f t="shared" si="42"/>
        <v>0</v>
      </c>
      <c r="L202" s="36">
        <f t="shared" si="43"/>
        <v>0</v>
      </c>
      <c r="M202" s="36">
        <f t="shared" ca="1" si="44"/>
        <v>0.41061815290459147</v>
      </c>
      <c r="N202" s="36">
        <f t="shared" ca="1" si="45"/>
        <v>0</v>
      </c>
      <c r="O202" s="26">
        <f t="shared" ca="1" si="46"/>
        <v>0</v>
      </c>
      <c r="P202" s="36">
        <f t="shared" ca="1" si="47"/>
        <v>0</v>
      </c>
      <c r="Q202" s="36">
        <f t="shared" ca="1" si="48"/>
        <v>0</v>
      </c>
      <c r="R202" s="16">
        <f t="shared" ca="1" si="49"/>
        <v>-0.41061815290459147</v>
      </c>
    </row>
    <row r="203" spans="1:18" x14ac:dyDescent="0.2">
      <c r="A203" s="84"/>
      <c r="B203" s="84"/>
      <c r="C203" s="84"/>
      <c r="D203" s="85">
        <f t="shared" si="35"/>
        <v>0</v>
      </c>
      <c r="E203" s="85">
        <f t="shared" si="36"/>
        <v>0</v>
      </c>
      <c r="F203" s="36">
        <f t="shared" si="37"/>
        <v>0</v>
      </c>
      <c r="G203" s="36">
        <f t="shared" si="38"/>
        <v>0</v>
      </c>
      <c r="H203" s="36">
        <f t="shared" si="39"/>
        <v>0</v>
      </c>
      <c r="I203" s="36">
        <f t="shared" si="40"/>
        <v>0</v>
      </c>
      <c r="J203" s="36">
        <f t="shared" si="41"/>
        <v>0</v>
      </c>
      <c r="K203" s="36">
        <f t="shared" si="42"/>
        <v>0</v>
      </c>
      <c r="L203" s="36">
        <f t="shared" si="43"/>
        <v>0</v>
      </c>
      <c r="M203" s="36">
        <f t="shared" ca="1" si="44"/>
        <v>0.41061815290459147</v>
      </c>
      <c r="N203" s="36">
        <f t="shared" ca="1" si="45"/>
        <v>0</v>
      </c>
      <c r="O203" s="26">
        <f t="shared" ca="1" si="46"/>
        <v>0</v>
      </c>
      <c r="P203" s="36">
        <f t="shared" ca="1" si="47"/>
        <v>0</v>
      </c>
      <c r="Q203" s="36">
        <f t="shared" ca="1" si="48"/>
        <v>0</v>
      </c>
      <c r="R203" s="16">
        <f t="shared" ca="1" si="49"/>
        <v>-0.41061815290459147</v>
      </c>
    </row>
    <row r="204" spans="1:18" x14ac:dyDescent="0.2">
      <c r="A204" s="84"/>
      <c r="B204" s="84"/>
      <c r="C204" s="84"/>
      <c r="D204" s="85">
        <f t="shared" si="35"/>
        <v>0</v>
      </c>
      <c r="E204" s="85">
        <f t="shared" si="36"/>
        <v>0</v>
      </c>
      <c r="F204" s="36">
        <f t="shared" si="37"/>
        <v>0</v>
      </c>
      <c r="G204" s="36">
        <f t="shared" si="38"/>
        <v>0</v>
      </c>
      <c r="H204" s="36">
        <f t="shared" si="39"/>
        <v>0</v>
      </c>
      <c r="I204" s="36">
        <f t="shared" si="40"/>
        <v>0</v>
      </c>
      <c r="J204" s="36">
        <f t="shared" si="41"/>
        <v>0</v>
      </c>
      <c r="K204" s="36">
        <f t="shared" si="42"/>
        <v>0</v>
      </c>
      <c r="L204" s="36">
        <f t="shared" si="43"/>
        <v>0</v>
      </c>
      <c r="M204" s="36">
        <f t="shared" ca="1" si="44"/>
        <v>0.41061815290459147</v>
      </c>
      <c r="N204" s="36">
        <f t="shared" ca="1" si="45"/>
        <v>0</v>
      </c>
      <c r="O204" s="26">
        <f t="shared" ca="1" si="46"/>
        <v>0</v>
      </c>
      <c r="P204" s="36">
        <f t="shared" ca="1" si="47"/>
        <v>0</v>
      </c>
      <c r="Q204" s="36">
        <f t="shared" ca="1" si="48"/>
        <v>0</v>
      </c>
      <c r="R204" s="16">
        <f t="shared" ca="1" si="49"/>
        <v>-0.41061815290459147</v>
      </c>
    </row>
    <row r="205" spans="1:18" x14ac:dyDescent="0.2">
      <c r="A205" s="84"/>
      <c r="B205" s="84"/>
      <c r="C205" s="84"/>
      <c r="D205" s="85">
        <f t="shared" si="35"/>
        <v>0</v>
      </c>
      <c r="E205" s="85">
        <f t="shared" si="36"/>
        <v>0</v>
      </c>
      <c r="F205" s="36">
        <f t="shared" si="37"/>
        <v>0</v>
      </c>
      <c r="G205" s="36">
        <f t="shared" si="38"/>
        <v>0</v>
      </c>
      <c r="H205" s="36">
        <f t="shared" si="39"/>
        <v>0</v>
      </c>
      <c r="I205" s="36">
        <f t="shared" si="40"/>
        <v>0</v>
      </c>
      <c r="J205" s="36">
        <f t="shared" si="41"/>
        <v>0</v>
      </c>
      <c r="K205" s="36">
        <f t="shared" si="42"/>
        <v>0</v>
      </c>
      <c r="L205" s="36">
        <f t="shared" si="43"/>
        <v>0</v>
      </c>
      <c r="M205" s="36">
        <f t="shared" ca="1" si="44"/>
        <v>0.41061815290459147</v>
      </c>
      <c r="N205" s="36">
        <f t="shared" ca="1" si="45"/>
        <v>0</v>
      </c>
      <c r="O205" s="26">
        <f t="shared" ca="1" si="46"/>
        <v>0</v>
      </c>
      <c r="P205" s="36">
        <f t="shared" ca="1" si="47"/>
        <v>0</v>
      </c>
      <c r="Q205" s="36">
        <f t="shared" ca="1" si="48"/>
        <v>0</v>
      </c>
      <c r="R205" s="16">
        <f t="shared" ca="1" si="49"/>
        <v>-0.41061815290459147</v>
      </c>
    </row>
    <row r="206" spans="1:18" x14ac:dyDescent="0.2">
      <c r="A206" s="84"/>
      <c r="B206" s="84"/>
      <c r="C206" s="84"/>
      <c r="D206" s="85">
        <f t="shared" si="35"/>
        <v>0</v>
      </c>
      <c r="E206" s="85">
        <f t="shared" si="36"/>
        <v>0</v>
      </c>
      <c r="F206" s="36">
        <f t="shared" si="37"/>
        <v>0</v>
      </c>
      <c r="G206" s="36">
        <f t="shared" si="38"/>
        <v>0</v>
      </c>
      <c r="H206" s="36">
        <f t="shared" si="39"/>
        <v>0</v>
      </c>
      <c r="I206" s="36">
        <f t="shared" si="40"/>
        <v>0</v>
      </c>
      <c r="J206" s="36">
        <f t="shared" si="41"/>
        <v>0</v>
      </c>
      <c r="K206" s="36">
        <f t="shared" si="42"/>
        <v>0</v>
      </c>
      <c r="L206" s="36">
        <f t="shared" si="43"/>
        <v>0</v>
      </c>
      <c r="M206" s="36">
        <f t="shared" ca="1" si="44"/>
        <v>0.41061815290459147</v>
      </c>
      <c r="N206" s="36">
        <f t="shared" ca="1" si="45"/>
        <v>0</v>
      </c>
      <c r="O206" s="26">
        <f t="shared" ca="1" si="46"/>
        <v>0</v>
      </c>
      <c r="P206" s="36">
        <f t="shared" ca="1" si="47"/>
        <v>0</v>
      </c>
      <c r="Q206" s="36">
        <f t="shared" ca="1" si="48"/>
        <v>0</v>
      </c>
      <c r="R206" s="16">
        <f t="shared" ca="1" si="49"/>
        <v>-0.41061815290459147</v>
      </c>
    </row>
    <row r="207" spans="1:18" x14ac:dyDescent="0.2">
      <c r="A207" s="84"/>
      <c r="B207" s="84"/>
      <c r="C207" s="84"/>
      <c r="D207" s="85">
        <f t="shared" si="35"/>
        <v>0</v>
      </c>
      <c r="E207" s="85">
        <f t="shared" si="36"/>
        <v>0</v>
      </c>
      <c r="F207" s="36">
        <f t="shared" si="37"/>
        <v>0</v>
      </c>
      <c r="G207" s="36">
        <f t="shared" si="38"/>
        <v>0</v>
      </c>
      <c r="H207" s="36">
        <f t="shared" si="39"/>
        <v>0</v>
      </c>
      <c r="I207" s="36">
        <f t="shared" si="40"/>
        <v>0</v>
      </c>
      <c r="J207" s="36">
        <f t="shared" si="41"/>
        <v>0</v>
      </c>
      <c r="K207" s="36">
        <f t="shared" si="42"/>
        <v>0</v>
      </c>
      <c r="L207" s="36">
        <f t="shared" si="43"/>
        <v>0</v>
      </c>
      <c r="M207" s="36">
        <f t="shared" ca="1" si="44"/>
        <v>0.41061815290459147</v>
      </c>
      <c r="N207" s="36">
        <f t="shared" ca="1" si="45"/>
        <v>0</v>
      </c>
      <c r="O207" s="26">
        <f t="shared" ca="1" si="46"/>
        <v>0</v>
      </c>
      <c r="P207" s="36">
        <f t="shared" ca="1" si="47"/>
        <v>0</v>
      </c>
      <c r="Q207" s="36">
        <f t="shared" ca="1" si="48"/>
        <v>0</v>
      </c>
      <c r="R207" s="16">
        <f t="shared" ca="1" si="49"/>
        <v>-0.41061815290459147</v>
      </c>
    </row>
    <row r="208" spans="1:18" x14ac:dyDescent="0.2">
      <c r="A208" s="84"/>
      <c r="B208" s="84"/>
      <c r="C208" s="84"/>
      <c r="D208" s="85">
        <f t="shared" si="35"/>
        <v>0</v>
      </c>
      <c r="E208" s="85">
        <f t="shared" si="36"/>
        <v>0</v>
      </c>
      <c r="F208" s="36">
        <f t="shared" si="37"/>
        <v>0</v>
      </c>
      <c r="G208" s="36">
        <f t="shared" si="38"/>
        <v>0</v>
      </c>
      <c r="H208" s="36">
        <f t="shared" si="39"/>
        <v>0</v>
      </c>
      <c r="I208" s="36">
        <f t="shared" si="40"/>
        <v>0</v>
      </c>
      <c r="J208" s="36">
        <f t="shared" si="41"/>
        <v>0</v>
      </c>
      <c r="K208" s="36">
        <f t="shared" si="42"/>
        <v>0</v>
      </c>
      <c r="L208" s="36">
        <f t="shared" si="43"/>
        <v>0</v>
      </c>
      <c r="M208" s="36">
        <f t="shared" ca="1" si="44"/>
        <v>0.41061815290459147</v>
      </c>
      <c r="N208" s="36">
        <f t="shared" ca="1" si="45"/>
        <v>0</v>
      </c>
      <c r="O208" s="26">
        <f t="shared" ca="1" si="46"/>
        <v>0</v>
      </c>
      <c r="P208" s="36">
        <f t="shared" ca="1" si="47"/>
        <v>0</v>
      </c>
      <c r="Q208" s="36">
        <f t="shared" ca="1" si="48"/>
        <v>0</v>
      </c>
      <c r="R208" s="16">
        <f t="shared" ca="1" si="49"/>
        <v>-0.41061815290459147</v>
      </c>
    </row>
    <row r="209" spans="1:18" x14ac:dyDescent="0.2">
      <c r="A209" s="84"/>
      <c r="B209" s="84"/>
      <c r="C209" s="84"/>
      <c r="D209" s="85">
        <f t="shared" si="35"/>
        <v>0</v>
      </c>
      <c r="E209" s="85">
        <f t="shared" si="36"/>
        <v>0</v>
      </c>
      <c r="F209" s="36">
        <f t="shared" si="37"/>
        <v>0</v>
      </c>
      <c r="G209" s="36">
        <f t="shared" si="38"/>
        <v>0</v>
      </c>
      <c r="H209" s="36">
        <f t="shared" si="39"/>
        <v>0</v>
      </c>
      <c r="I209" s="36">
        <f t="shared" si="40"/>
        <v>0</v>
      </c>
      <c r="J209" s="36">
        <f t="shared" si="41"/>
        <v>0</v>
      </c>
      <c r="K209" s="36">
        <f t="shared" si="42"/>
        <v>0</v>
      </c>
      <c r="L209" s="36">
        <f t="shared" si="43"/>
        <v>0</v>
      </c>
      <c r="M209" s="36">
        <f t="shared" ca="1" si="44"/>
        <v>0.41061815290459147</v>
      </c>
      <c r="N209" s="36">
        <f t="shared" ca="1" si="45"/>
        <v>0</v>
      </c>
      <c r="O209" s="26">
        <f t="shared" ca="1" si="46"/>
        <v>0</v>
      </c>
      <c r="P209" s="36">
        <f t="shared" ca="1" si="47"/>
        <v>0</v>
      </c>
      <c r="Q209" s="36">
        <f t="shared" ca="1" si="48"/>
        <v>0</v>
      </c>
      <c r="R209" s="16">
        <f t="shared" ca="1" si="49"/>
        <v>-0.41061815290459147</v>
      </c>
    </row>
    <row r="210" spans="1:18" x14ac:dyDescent="0.2">
      <c r="A210" s="84"/>
      <c r="B210" s="84"/>
      <c r="C210" s="84"/>
      <c r="D210" s="85">
        <f t="shared" si="35"/>
        <v>0</v>
      </c>
      <c r="E210" s="85">
        <f t="shared" si="36"/>
        <v>0</v>
      </c>
      <c r="F210" s="36">
        <f t="shared" si="37"/>
        <v>0</v>
      </c>
      <c r="G210" s="36">
        <f t="shared" si="38"/>
        <v>0</v>
      </c>
      <c r="H210" s="36">
        <f t="shared" si="39"/>
        <v>0</v>
      </c>
      <c r="I210" s="36">
        <f t="shared" si="40"/>
        <v>0</v>
      </c>
      <c r="J210" s="36">
        <f t="shared" si="41"/>
        <v>0</v>
      </c>
      <c r="K210" s="36">
        <f t="shared" si="42"/>
        <v>0</v>
      </c>
      <c r="L210" s="36">
        <f t="shared" si="43"/>
        <v>0</v>
      </c>
      <c r="M210" s="36">
        <f t="shared" ca="1" si="44"/>
        <v>0.41061815290459147</v>
      </c>
      <c r="N210" s="36">
        <f t="shared" ca="1" si="45"/>
        <v>0</v>
      </c>
      <c r="O210" s="26">
        <f t="shared" ca="1" si="46"/>
        <v>0</v>
      </c>
      <c r="P210" s="36">
        <f t="shared" ca="1" si="47"/>
        <v>0</v>
      </c>
      <c r="Q210" s="36">
        <f t="shared" ca="1" si="48"/>
        <v>0</v>
      </c>
      <c r="R210" s="16">
        <f t="shared" ca="1" si="49"/>
        <v>-0.41061815290459147</v>
      </c>
    </row>
    <row r="211" spans="1:18" x14ac:dyDescent="0.2">
      <c r="A211" s="84"/>
      <c r="B211" s="84"/>
      <c r="C211" s="84"/>
      <c r="D211" s="85">
        <f t="shared" si="35"/>
        <v>0</v>
      </c>
      <c r="E211" s="85">
        <f t="shared" si="36"/>
        <v>0</v>
      </c>
      <c r="F211" s="36">
        <f t="shared" si="37"/>
        <v>0</v>
      </c>
      <c r="G211" s="36">
        <f t="shared" si="38"/>
        <v>0</v>
      </c>
      <c r="H211" s="36">
        <f t="shared" si="39"/>
        <v>0</v>
      </c>
      <c r="I211" s="36">
        <f t="shared" si="40"/>
        <v>0</v>
      </c>
      <c r="J211" s="36">
        <f t="shared" si="41"/>
        <v>0</v>
      </c>
      <c r="K211" s="36">
        <f t="shared" si="42"/>
        <v>0</v>
      </c>
      <c r="L211" s="36">
        <f t="shared" si="43"/>
        <v>0</v>
      </c>
      <c r="M211" s="36">
        <f t="shared" ca="1" si="44"/>
        <v>0.41061815290459147</v>
      </c>
      <c r="N211" s="36">
        <f t="shared" ca="1" si="45"/>
        <v>0</v>
      </c>
      <c r="O211" s="26">
        <f t="shared" ca="1" si="46"/>
        <v>0</v>
      </c>
      <c r="P211" s="36">
        <f t="shared" ca="1" si="47"/>
        <v>0</v>
      </c>
      <c r="Q211" s="36">
        <f t="shared" ca="1" si="48"/>
        <v>0</v>
      </c>
      <c r="R211" s="16">
        <f t="shared" ca="1" si="49"/>
        <v>-0.41061815290459147</v>
      </c>
    </row>
    <row r="212" spans="1:18" x14ac:dyDescent="0.2">
      <c r="A212" s="84"/>
      <c r="B212" s="84"/>
      <c r="C212" s="84"/>
      <c r="D212" s="85">
        <f t="shared" si="35"/>
        <v>0</v>
      </c>
      <c r="E212" s="85">
        <f t="shared" si="36"/>
        <v>0</v>
      </c>
      <c r="F212" s="36">
        <f t="shared" si="37"/>
        <v>0</v>
      </c>
      <c r="G212" s="36">
        <f t="shared" si="38"/>
        <v>0</v>
      </c>
      <c r="H212" s="36">
        <f t="shared" si="39"/>
        <v>0</v>
      </c>
      <c r="I212" s="36">
        <f t="shared" si="40"/>
        <v>0</v>
      </c>
      <c r="J212" s="36">
        <f t="shared" si="41"/>
        <v>0</v>
      </c>
      <c r="K212" s="36">
        <f t="shared" si="42"/>
        <v>0</v>
      </c>
      <c r="L212" s="36">
        <f t="shared" si="43"/>
        <v>0</v>
      </c>
      <c r="M212" s="36">
        <f t="shared" ca="1" si="44"/>
        <v>0.41061815290459147</v>
      </c>
      <c r="N212" s="36">
        <f t="shared" ca="1" si="45"/>
        <v>0</v>
      </c>
      <c r="O212" s="26">
        <f t="shared" ca="1" si="46"/>
        <v>0</v>
      </c>
      <c r="P212" s="36">
        <f t="shared" ca="1" si="47"/>
        <v>0</v>
      </c>
      <c r="Q212" s="36">
        <f t="shared" ca="1" si="48"/>
        <v>0</v>
      </c>
      <c r="R212" s="16">
        <f t="shared" ca="1" si="49"/>
        <v>-0.41061815290459147</v>
      </c>
    </row>
    <row r="213" spans="1:18" x14ac:dyDescent="0.2">
      <c r="A213" s="84"/>
      <c r="B213" s="84"/>
      <c r="C213" s="84"/>
      <c r="D213" s="85">
        <f t="shared" ref="D213:D276" si="50">A213/A$18</f>
        <v>0</v>
      </c>
      <c r="E213" s="85">
        <f t="shared" ref="E213:E276" si="51">B213/B$18</f>
        <v>0</v>
      </c>
      <c r="F213" s="36">
        <f t="shared" ref="F213:F276" si="52">$C213*D213</f>
        <v>0</v>
      </c>
      <c r="G213" s="36">
        <f t="shared" ref="G213:G276" si="53">$C213*E213</f>
        <v>0</v>
      </c>
      <c r="H213" s="36">
        <f t="shared" ref="H213:H276" si="54">C213*D213*D213</f>
        <v>0</v>
      </c>
      <c r="I213" s="36">
        <f t="shared" ref="I213:I276" si="55">C213*D213*D213*D213</f>
        <v>0</v>
      </c>
      <c r="J213" s="36">
        <f t="shared" ref="J213:J276" si="56">C213*D213*D213*D213*D213</f>
        <v>0</v>
      </c>
      <c r="K213" s="36">
        <f t="shared" ref="K213:K276" si="57">C213*E213*D213</f>
        <v>0</v>
      </c>
      <c r="L213" s="36">
        <f t="shared" ref="L213:L276" si="58">C213*E213*D213*D213</f>
        <v>0</v>
      </c>
      <c r="M213" s="36">
        <f t="shared" ref="M213:M276" ca="1" si="59">+E$4+E$5*D213+E$6*D213^2</f>
        <v>0.41061815290459147</v>
      </c>
      <c r="N213" s="36">
        <f t="shared" ref="N213:N276" ca="1" si="60">C213*(M213-E213)^2</f>
        <v>0</v>
      </c>
      <c r="O213" s="26">
        <f t="shared" ref="O213:O276" ca="1" si="61">(C213*O$1-O$2*F213+O$3*H213)^2</f>
        <v>0</v>
      </c>
      <c r="P213" s="36">
        <f t="shared" ref="P213:P276" ca="1" si="62">(-C213*O$2+O$4*F213-O$5*H213)^2</f>
        <v>0</v>
      </c>
      <c r="Q213" s="36">
        <f t="shared" ref="Q213:Q276" ca="1" si="63">+(C213*O$3-F213*O$5+H213*O$6)^2</f>
        <v>0</v>
      </c>
      <c r="R213" s="16">
        <f t="shared" ref="R213:R276" ca="1" si="64">+E213-M213</f>
        <v>-0.41061815290459147</v>
      </c>
    </row>
    <row r="214" spans="1:18" x14ac:dyDescent="0.2">
      <c r="A214" s="84"/>
      <c r="B214" s="84"/>
      <c r="C214" s="84"/>
      <c r="D214" s="85">
        <f t="shared" si="50"/>
        <v>0</v>
      </c>
      <c r="E214" s="85">
        <f t="shared" si="51"/>
        <v>0</v>
      </c>
      <c r="F214" s="36">
        <f t="shared" si="52"/>
        <v>0</v>
      </c>
      <c r="G214" s="36">
        <f t="shared" si="53"/>
        <v>0</v>
      </c>
      <c r="H214" s="36">
        <f t="shared" si="54"/>
        <v>0</v>
      </c>
      <c r="I214" s="36">
        <f t="shared" si="55"/>
        <v>0</v>
      </c>
      <c r="J214" s="36">
        <f t="shared" si="56"/>
        <v>0</v>
      </c>
      <c r="K214" s="36">
        <f t="shared" si="57"/>
        <v>0</v>
      </c>
      <c r="L214" s="36">
        <f t="shared" si="58"/>
        <v>0</v>
      </c>
      <c r="M214" s="36">
        <f t="shared" ca="1" si="59"/>
        <v>0.41061815290459147</v>
      </c>
      <c r="N214" s="36">
        <f t="shared" ca="1" si="60"/>
        <v>0</v>
      </c>
      <c r="O214" s="26">
        <f t="shared" ca="1" si="61"/>
        <v>0</v>
      </c>
      <c r="P214" s="36">
        <f t="shared" ca="1" si="62"/>
        <v>0</v>
      </c>
      <c r="Q214" s="36">
        <f t="shared" ca="1" si="63"/>
        <v>0</v>
      </c>
      <c r="R214" s="16">
        <f t="shared" ca="1" si="64"/>
        <v>-0.41061815290459147</v>
      </c>
    </row>
    <row r="215" spans="1:18" x14ac:dyDescent="0.2">
      <c r="A215" s="84"/>
      <c r="B215" s="84"/>
      <c r="C215" s="84"/>
      <c r="D215" s="85">
        <f t="shared" si="50"/>
        <v>0</v>
      </c>
      <c r="E215" s="85">
        <f t="shared" si="51"/>
        <v>0</v>
      </c>
      <c r="F215" s="36">
        <f t="shared" si="52"/>
        <v>0</v>
      </c>
      <c r="G215" s="36">
        <f t="shared" si="53"/>
        <v>0</v>
      </c>
      <c r="H215" s="36">
        <f t="shared" si="54"/>
        <v>0</v>
      </c>
      <c r="I215" s="36">
        <f t="shared" si="55"/>
        <v>0</v>
      </c>
      <c r="J215" s="36">
        <f t="shared" si="56"/>
        <v>0</v>
      </c>
      <c r="K215" s="36">
        <f t="shared" si="57"/>
        <v>0</v>
      </c>
      <c r="L215" s="36">
        <f t="shared" si="58"/>
        <v>0</v>
      </c>
      <c r="M215" s="36">
        <f t="shared" ca="1" si="59"/>
        <v>0.41061815290459147</v>
      </c>
      <c r="N215" s="36">
        <f t="shared" ca="1" si="60"/>
        <v>0</v>
      </c>
      <c r="O215" s="26">
        <f t="shared" ca="1" si="61"/>
        <v>0</v>
      </c>
      <c r="P215" s="36">
        <f t="shared" ca="1" si="62"/>
        <v>0</v>
      </c>
      <c r="Q215" s="36">
        <f t="shared" ca="1" si="63"/>
        <v>0</v>
      </c>
      <c r="R215" s="16">
        <f t="shared" ca="1" si="64"/>
        <v>-0.41061815290459147</v>
      </c>
    </row>
    <row r="216" spans="1:18" x14ac:dyDescent="0.2">
      <c r="A216" s="84"/>
      <c r="B216" s="84"/>
      <c r="C216" s="84"/>
      <c r="D216" s="85">
        <f t="shared" si="50"/>
        <v>0</v>
      </c>
      <c r="E216" s="85">
        <f t="shared" si="51"/>
        <v>0</v>
      </c>
      <c r="F216" s="36">
        <f t="shared" si="52"/>
        <v>0</v>
      </c>
      <c r="G216" s="36">
        <f t="shared" si="53"/>
        <v>0</v>
      </c>
      <c r="H216" s="36">
        <f t="shared" si="54"/>
        <v>0</v>
      </c>
      <c r="I216" s="36">
        <f t="shared" si="55"/>
        <v>0</v>
      </c>
      <c r="J216" s="36">
        <f t="shared" si="56"/>
        <v>0</v>
      </c>
      <c r="K216" s="36">
        <f t="shared" si="57"/>
        <v>0</v>
      </c>
      <c r="L216" s="36">
        <f t="shared" si="58"/>
        <v>0</v>
      </c>
      <c r="M216" s="36">
        <f t="shared" ca="1" si="59"/>
        <v>0.41061815290459147</v>
      </c>
      <c r="N216" s="36">
        <f t="shared" ca="1" si="60"/>
        <v>0</v>
      </c>
      <c r="O216" s="26">
        <f t="shared" ca="1" si="61"/>
        <v>0</v>
      </c>
      <c r="P216" s="36">
        <f t="shared" ca="1" si="62"/>
        <v>0</v>
      </c>
      <c r="Q216" s="36">
        <f t="shared" ca="1" si="63"/>
        <v>0</v>
      </c>
      <c r="R216" s="16">
        <f t="shared" ca="1" si="64"/>
        <v>-0.41061815290459147</v>
      </c>
    </row>
    <row r="217" spans="1:18" x14ac:dyDescent="0.2">
      <c r="A217" s="84"/>
      <c r="B217" s="84"/>
      <c r="C217" s="84"/>
      <c r="D217" s="85">
        <f t="shared" si="50"/>
        <v>0</v>
      </c>
      <c r="E217" s="85">
        <f t="shared" si="51"/>
        <v>0</v>
      </c>
      <c r="F217" s="36">
        <f t="shared" si="52"/>
        <v>0</v>
      </c>
      <c r="G217" s="36">
        <f t="shared" si="53"/>
        <v>0</v>
      </c>
      <c r="H217" s="36">
        <f t="shared" si="54"/>
        <v>0</v>
      </c>
      <c r="I217" s="36">
        <f t="shared" si="55"/>
        <v>0</v>
      </c>
      <c r="J217" s="36">
        <f t="shared" si="56"/>
        <v>0</v>
      </c>
      <c r="K217" s="36">
        <f t="shared" si="57"/>
        <v>0</v>
      </c>
      <c r="L217" s="36">
        <f t="shared" si="58"/>
        <v>0</v>
      </c>
      <c r="M217" s="36">
        <f t="shared" ca="1" si="59"/>
        <v>0.41061815290459147</v>
      </c>
      <c r="N217" s="36">
        <f t="shared" ca="1" si="60"/>
        <v>0</v>
      </c>
      <c r="O217" s="26">
        <f t="shared" ca="1" si="61"/>
        <v>0</v>
      </c>
      <c r="P217" s="36">
        <f t="shared" ca="1" si="62"/>
        <v>0</v>
      </c>
      <c r="Q217" s="36">
        <f t="shared" ca="1" si="63"/>
        <v>0</v>
      </c>
      <c r="R217" s="16">
        <f t="shared" ca="1" si="64"/>
        <v>-0.41061815290459147</v>
      </c>
    </row>
    <row r="218" spans="1:18" x14ac:dyDescent="0.2">
      <c r="A218" s="84"/>
      <c r="B218" s="84"/>
      <c r="C218" s="84"/>
      <c r="D218" s="85">
        <f t="shared" si="50"/>
        <v>0</v>
      </c>
      <c r="E218" s="85">
        <f t="shared" si="51"/>
        <v>0</v>
      </c>
      <c r="F218" s="36">
        <f t="shared" si="52"/>
        <v>0</v>
      </c>
      <c r="G218" s="36">
        <f t="shared" si="53"/>
        <v>0</v>
      </c>
      <c r="H218" s="36">
        <f t="shared" si="54"/>
        <v>0</v>
      </c>
      <c r="I218" s="36">
        <f t="shared" si="55"/>
        <v>0</v>
      </c>
      <c r="J218" s="36">
        <f t="shared" si="56"/>
        <v>0</v>
      </c>
      <c r="K218" s="36">
        <f t="shared" si="57"/>
        <v>0</v>
      </c>
      <c r="L218" s="36">
        <f t="shared" si="58"/>
        <v>0</v>
      </c>
      <c r="M218" s="36">
        <f t="shared" ca="1" si="59"/>
        <v>0.41061815290459147</v>
      </c>
      <c r="N218" s="36">
        <f t="shared" ca="1" si="60"/>
        <v>0</v>
      </c>
      <c r="O218" s="26">
        <f t="shared" ca="1" si="61"/>
        <v>0</v>
      </c>
      <c r="P218" s="36">
        <f t="shared" ca="1" si="62"/>
        <v>0</v>
      </c>
      <c r="Q218" s="36">
        <f t="shared" ca="1" si="63"/>
        <v>0</v>
      </c>
      <c r="R218" s="16">
        <f t="shared" ca="1" si="64"/>
        <v>-0.41061815290459147</v>
      </c>
    </row>
    <row r="219" spans="1:18" x14ac:dyDescent="0.2">
      <c r="A219" s="84"/>
      <c r="B219" s="84"/>
      <c r="C219" s="84"/>
      <c r="D219" s="85">
        <f t="shared" si="50"/>
        <v>0</v>
      </c>
      <c r="E219" s="85">
        <f t="shared" si="51"/>
        <v>0</v>
      </c>
      <c r="F219" s="36">
        <f t="shared" si="52"/>
        <v>0</v>
      </c>
      <c r="G219" s="36">
        <f t="shared" si="53"/>
        <v>0</v>
      </c>
      <c r="H219" s="36">
        <f t="shared" si="54"/>
        <v>0</v>
      </c>
      <c r="I219" s="36">
        <f t="shared" si="55"/>
        <v>0</v>
      </c>
      <c r="J219" s="36">
        <f t="shared" si="56"/>
        <v>0</v>
      </c>
      <c r="K219" s="36">
        <f t="shared" si="57"/>
        <v>0</v>
      </c>
      <c r="L219" s="36">
        <f t="shared" si="58"/>
        <v>0</v>
      </c>
      <c r="M219" s="36">
        <f t="shared" ca="1" si="59"/>
        <v>0.41061815290459147</v>
      </c>
      <c r="N219" s="36">
        <f t="shared" ca="1" si="60"/>
        <v>0</v>
      </c>
      <c r="O219" s="26">
        <f t="shared" ca="1" si="61"/>
        <v>0</v>
      </c>
      <c r="P219" s="36">
        <f t="shared" ca="1" si="62"/>
        <v>0</v>
      </c>
      <c r="Q219" s="36">
        <f t="shared" ca="1" si="63"/>
        <v>0</v>
      </c>
      <c r="R219" s="16">
        <f t="shared" ca="1" si="64"/>
        <v>-0.41061815290459147</v>
      </c>
    </row>
    <row r="220" spans="1:18" x14ac:dyDescent="0.2">
      <c r="A220" s="84"/>
      <c r="B220" s="84"/>
      <c r="C220" s="84"/>
      <c r="D220" s="85">
        <f t="shared" si="50"/>
        <v>0</v>
      </c>
      <c r="E220" s="85">
        <f t="shared" si="51"/>
        <v>0</v>
      </c>
      <c r="F220" s="36">
        <f t="shared" si="52"/>
        <v>0</v>
      </c>
      <c r="G220" s="36">
        <f t="shared" si="53"/>
        <v>0</v>
      </c>
      <c r="H220" s="36">
        <f t="shared" si="54"/>
        <v>0</v>
      </c>
      <c r="I220" s="36">
        <f t="shared" si="55"/>
        <v>0</v>
      </c>
      <c r="J220" s="36">
        <f t="shared" si="56"/>
        <v>0</v>
      </c>
      <c r="K220" s="36">
        <f t="shared" si="57"/>
        <v>0</v>
      </c>
      <c r="L220" s="36">
        <f t="shared" si="58"/>
        <v>0</v>
      </c>
      <c r="M220" s="36">
        <f t="shared" ca="1" si="59"/>
        <v>0.41061815290459147</v>
      </c>
      <c r="N220" s="36">
        <f t="shared" ca="1" si="60"/>
        <v>0</v>
      </c>
      <c r="O220" s="26">
        <f t="shared" ca="1" si="61"/>
        <v>0</v>
      </c>
      <c r="P220" s="36">
        <f t="shared" ca="1" si="62"/>
        <v>0</v>
      </c>
      <c r="Q220" s="36">
        <f t="shared" ca="1" si="63"/>
        <v>0</v>
      </c>
      <c r="R220" s="16">
        <f t="shared" ca="1" si="64"/>
        <v>-0.41061815290459147</v>
      </c>
    </row>
    <row r="221" spans="1:18" x14ac:dyDescent="0.2">
      <c r="A221" s="84"/>
      <c r="B221" s="84"/>
      <c r="C221" s="84"/>
      <c r="D221" s="85">
        <f t="shared" si="50"/>
        <v>0</v>
      </c>
      <c r="E221" s="85">
        <f t="shared" si="51"/>
        <v>0</v>
      </c>
      <c r="F221" s="36">
        <f t="shared" si="52"/>
        <v>0</v>
      </c>
      <c r="G221" s="36">
        <f t="shared" si="53"/>
        <v>0</v>
      </c>
      <c r="H221" s="36">
        <f t="shared" si="54"/>
        <v>0</v>
      </c>
      <c r="I221" s="36">
        <f t="shared" si="55"/>
        <v>0</v>
      </c>
      <c r="J221" s="36">
        <f t="shared" si="56"/>
        <v>0</v>
      </c>
      <c r="K221" s="36">
        <f t="shared" si="57"/>
        <v>0</v>
      </c>
      <c r="L221" s="36">
        <f t="shared" si="58"/>
        <v>0</v>
      </c>
      <c r="M221" s="36">
        <f t="shared" ca="1" si="59"/>
        <v>0.41061815290459147</v>
      </c>
      <c r="N221" s="36">
        <f t="shared" ca="1" si="60"/>
        <v>0</v>
      </c>
      <c r="O221" s="26">
        <f t="shared" ca="1" si="61"/>
        <v>0</v>
      </c>
      <c r="P221" s="36">
        <f t="shared" ca="1" si="62"/>
        <v>0</v>
      </c>
      <c r="Q221" s="36">
        <f t="shared" ca="1" si="63"/>
        <v>0</v>
      </c>
      <c r="R221" s="16">
        <f t="shared" ca="1" si="64"/>
        <v>-0.41061815290459147</v>
      </c>
    </row>
    <row r="222" spans="1:18" x14ac:dyDescent="0.2">
      <c r="A222" s="84"/>
      <c r="B222" s="84"/>
      <c r="C222" s="84"/>
      <c r="D222" s="85">
        <f t="shared" si="50"/>
        <v>0</v>
      </c>
      <c r="E222" s="85">
        <f t="shared" si="51"/>
        <v>0</v>
      </c>
      <c r="F222" s="36">
        <f t="shared" si="52"/>
        <v>0</v>
      </c>
      <c r="G222" s="36">
        <f t="shared" si="53"/>
        <v>0</v>
      </c>
      <c r="H222" s="36">
        <f t="shared" si="54"/>
        <v>0</v>
      </c>
      <c r="I222" s="36">
        <f t="shared" si="55"/>
        <v>0</v>
      </c>
      <c r="J222" s="36">
        <f t="shared" si="56"/>
        <v>0</v>
      </c>
      <c r="K222" s="36">
        <f t="shared" si="57"/>
        <v>0</v>
      </c>
      <c r="L222" s="36">
        <f t="shared" si="58"/>
        <v>0</v>
      </c>
      <c r="M222" s="36">
        <f t="shared" ca="1" si="59"/>
        <v>0.41061815290459147</v>
      </c>
      <c r="N222" s="36">
        <f t="shared" ca="1" si="60"/>
        <v>0</v>
      </c>
      <c r="O222" s="26">
        <f t="shared" ca="1" si="61"/>
        <v>0</v>
      </c>
      <c r="P222" s="36">
        <f t="shared" ca="1" si="62"/>
        <v>0</v>
      </c>
      <c r="Q222" s="36">
        <f t="shared" ca="1" si="63"/>
        <v>0</v>
      </c>
      <c r="R222" s="16">
        <f t="shared" ca="1" si="64"/>
        <v>-0.41061815290459147</v>
      </c>
    </row>
    <row r="223" spans="1:18" x14ac:dyDescent="0.2">
      <c r="A223" s="84"/>
      <c r="B223" s="84"/>
      <c r="C223" s="84"/>
      <c r="D223" s="85">
        <f t="shared" si="50"/>
        <v>0</v>
      </c>
      <c r="E223" s="85">
        <f t="shared" si="51"/>
        <v>0</v>
      </c>
      <c r="F223" s="36">
        <f t="shared" si="52"/>
        <v>0</v>
      </c>
      <c r="G223" s="36">
        <f t="shared" si="53"/>
        <v>0</v>
      </c>
      <c r="H223" s="36">
        <f t="shared" si="54"/>
        <v>0</v>
      </c>
      <c r="I223" s="36">
        <f t="shared" si="55"/>
        <v>0</v>
      </c>
      <c r="J223" s="36">
        <f t="shared" si="56"/>
        <v>0</v>
      </c>
      <c r="K223" s="36">
        <f t="shared" si="57"/>
        <v>0</v>
      </c>
      <c r="L223" s="36">
        <f t="shared" si="58"/>
        <v>0</v>
      </c>
      <c r="M223" s="36">
        <f t="shared" ca="1" si="59"/>
        <v>0.41061815290459147</v>
      </c>
      <c r="N223" s="36">
        <f t="shared" ca="1" si="60"/>
        <v>0</v>
      </c>
      <c r="O223" s="26">
        <f t="shared" ca="1" si="61"/>
        <v>0</v>
      </c>
      <c r="P223" s="36">
        <f t="shared" ca="1" si="62"/>
        <v>0</v>
      </c>
      <c r="Q223" s="36">
        <f t="shared" ca="1" si="63"/>
        <v>0</v>
      </c>
      <c r="R223" s="16">
        <f t="shared" ca="1" si="64"/>
        <v>-0.41061815290459147</v>
      </c>
    </row>
    <row r="224" spans="1:18" x14ac:dyDescent="0.2">
      <c r="A224" s="84"/>
      <c r="B224" s="84"/>
      <c r="C224" s="84"/>
      <c r="D224" s="85">
        <f t="shared" si="50"/>
        <v>0</v>
      </c>
      <c r="E224" s="85">
        <f t="shared" si="51"/>
        <v>0</v>
      </c>
      <c r="F224" s="36">
        <f t="shared" si="52"/>
        <v>0</v>
      </c>
      <c r="G224" s="36">
        <f t="shared" si="53"/>
        <v>0</v>
      </c>
      <c r="H224" s="36">
        <f t="shared" si="54"/>
        <v>0</v>
      </c>
      <c r="I224" s="36">
        <f t="shared" si="55"/>
        <v>0</v>
      </c>
      <c r="J224" s="36">
        <f t="shared" si="56"/>
        <v>0</v>
      </c>
      <c r="K224" s="36">
        <f t="shared" si="57"/>
        <v>0</v>
      </c>
      <c r="L224" s="36">
        <f t="shared" si="58"/>
        <v>0</v>
      </c>
      <c r="M224" s="36">
        <f t="shared" ca="1" si="59"/>
        <v>0.41061815290459147</v>
      </c>
      <c r="N224" s="36">
        <f t="shared" ca="1" si="60"/>
        <v>0</v>
      </c>
      <c r="O224" s="26">
        <f t="shared" ca="1" si="61"/>
        <v>0</v>
      </c>
      <c r="P224" s="36">
        <f t="shared" ca="1" si="62"/>
        <v>0</v>
      </c>
      <c r="Q224" s="36">
        <f t="shared" ca="1" si="63"/>
        <v>0</v>
      </c>
      <c r="R224" s="16">
        <f t="shared" ca="1" si="64"/>
        <v>-0.41061815290459147</v>
      </c>
    </row>
    <row r="225" spans="1:18" x14ac:dyDescent="0.2">
      <c r="A225" s="84"/>
      <c r="B225" s="84"/>
      <c r="C225" s="84"/>
      <c r="D225" s="85">
        <f t="shared" si="50"/>
        <v>0</v>
      </c>
      <c r="E225" s="85">
        <f t="shared" si="51"/>
        <v>0</v>
      </c>
      <c r="F225" s="36">
        <f t="shared" si="52"/>
        <v>0</v>
      </c>
      <c r="G225" s="36">
        <f t="shared" si="53"/>
        <v>0</v>
      </c>
      <c r="H225" s="36">
        <f t="shared" si="54"/>
        <v>0</v>
      </c>
      <c r="I225" s="36">
        <f t="shared" si="55"/>
        <v>0</v>
      </c>
      <c r="J225" s="36">
        <f t="shared" si="56"/>
        <v>0</v>
      </c>
      <c r="K225" s="36">
        <f t="shared" si="57"/>
        <v>0</v>
      </c>
      <c r="L225" s="36">
        <f t="shared" si="58"/>
        <v>0</v>
      </c>
      <c r="M225" s="36">
        <f t="shared" ca="1" si="59"/>
        <v>0.41061815290459147</v>
      </c>
      <c r="N225" s="36">
        <f t="shared" ca="1" si="60"/>
        <v>0</v>
      </c>
      <c r="O225" s="26">
        <f t="shared" ca="1" si="61"/>
        <v>0</v>
      </c>
      <c r="P225" s="36">
        <f t="shared" ca="1" si="62"/>
        <v>0</v>
      </c>
      <c r="Q225" s="36">
        <f t="shared" ca="1" si="63"/>
        <v>0</v>
      </c>
      <c r="R225" s="16">
        <f t="shared" ca="1" si="64"/>
        <v>-0.41061815290459147</v>
      </c>
    </row>
    <row r="226" spans="1:18" x14ac:dyDescent="0.2">
      <c r="A226" s="84"/>
      <c r="B226" s="84"/>
      <c r="C226" s="84"/>
      <c r="D226" s="85">
        <f t="shared" si="50"/>
        <v>0</v>
      </c>
      <c r="E226" s="85">
        <f t="shared" si="51"/>
        <v>0</v>
      </c>
      <c r="F226" s="36">
        <f t="shared" si="52"/>
        <v>0</v>
      </c>
      <c r="G226" s="36">
        <f t="shared" si="53"/>
        <v>0</v>
      </c>
      <c r="H226" s="36">
        <f t="shared" si="54"/>
        <v>0</v>
      </c>
      <c r="I226" s="36">
        <f t="shared" si="55"/>
        <v>0</v>
      </c>
      <c r="J226" s="36">
        <f t="shared" si="56"/>
        <v>0</v>
      </c>
      <c r="K226" s="36">
        <f t="shared" si="57"/>
        <v>0</v>
      </c>
      <c r="L226" s="36">
        <f t="shared" si="58"/>
        <v>0</v>
      </c>
      <c r="M226" s="36">
        <f t="shared" ca="1" si="59"/>
        <v>0.41061815290459147</v>
      </c>
      <c r="N226" s="36">
        <f t="shared" ca="1" si="60"/>
        <v>0</v>
      </c>
      <c r="O226" s="26">
        <f t="shared" ca="1" si="61"/>
        <v>0</v>
      </c>
      <c r="P226" s="36">
        <f t="shared" ca="1" si="62"/>
        <v>0</v>
      </c>
      <c r="Q226" s="36">
        <f t="shared" ca="1" si="63"/>
        <v>0</v>
      </c>
      <c r="R226" s="16">
        <f t="shared" ca="1" si="64"/>
        <v>-0.41061815290459147</v>
      </c>
    </row>
    <row r="227" spans="1:18" x14ac:dyDescent="0.2">
      <c r="A227" s="84"/>
      <c r="B227" s="84"/>
      <c r="C227" s="84"/>
      <c r="D227" s="85">
        <f t="shared" si="50"/>
        <v>0</v>
      </c>
      <c r="E227" s="85">
        <f t="shared" si="51"/>
        <v>0</v>
      </c>
      <c r="F227" s="36">
        <f t="shared" si="52"/>
        <v>0</v>
      </c>
      <c r="G227" s="36">
        <f t="shared" si="53"/>
        <v>0</v>
      </c>
      <c r="H227" s="36">
        <f t="shared" si="54"/>
        <v>0</v>
      </c>
      <c r="I227" s="36">
        <f t="shared" si="55"/>
        <v>0</v>
      </c>
      <c r="J227" s="36">
        <f t="shared" si="56"/>
        <v>0</v>
      </c>
      <c r="K227" s="36">
        <f t="shared" si="57"/>
        <v>0</v>
      </c>
      <c r="L227" s="36">
        <f t="shared" si="58"/>
        <v>0</v>
      </c>
      <c r="M227" s="36">
        <f t="shared" ca="1" si="59"/>
        <v>0.41061815290459147</v>
      </c>
      <c r="N227" s="36">
        <f t="shared" ca="1" si="60"/>
        <v>0</v>
      </c>
      <c r="O227" s="26">
        <f t="shared" ca="1" si="61"/>
        <v>0</v>
      </c>
      <c r="P227" s="36">
        <f t="shared" ca="1" si="62"/>
        <v>0</v>
      </c>
      <c r="Q227" s="36">
        <f t="shared" ca="1" si="63"/>
        <v>0</v>
      </c>
      <c r="R227" s="16">
        <f t="shared" ca="1" si="64"/>
        <v>-0.41061815290459147</v>
      </c>
    </row>
    <row r="228" spans="1:18" x14ac:dyDescent="0.2">
      <c r="A228" s="84"/>
      <c r="B228" s="84"/>
      <c r="C228" s="84"/>
      <c r="D228" s="85">
        <f t="shared" si="50"/>
        <v>0</v>
      </c>
      <c r="E228" s="85">
        <f t="shared" si="51"/>
        <v>0</v>
      </c>
      <c r="F228" s="36">
        <f t="shared" si="52"/>
        <v>0</v>
      </c>
      <c r="G228" s="36">
        <f t="shared" si="53"/>
        <v>0</v>
      </c>
      <c r="H228" s="36">
        <f t="shared" si="54"/>
        <v>0</v>
      </c>
      <c r="I228" s="36">
        <f t="shared" si="55"/>
        <v>0</v>
      </c>
      <c r="J228" s="36">
        <f t="shared" si="56"/>
        <v>0</v>
      </c>
      <c r="K228" s="36">
        <f t="shared" si="57"/>
        <v>0</v>
      </c>
      <c r="L228" s="36">
        <f t="shared" si="58"/>
        <v>0</v>
      </c>
      <c r="M228" s="36">
        <f t="shared" ca="1" si="59"/>
        <v>0.41061815290459147</v>
      </c>
      <c r="N228" s="36">
        <f t="shared" ca="1" si="60"/>
        <v>0</v>
      </c>
      <c r="O228" s="26">
        <f t="shared" ca="1" si="61"/>
        <v>0</v>
      </c>
      <c r="P228" s="36">
        <f t="shared" ca="1" si="62"/>
        <v>0</v>
      </c>
      <c r="Q228" s="36">
        <f t="shared" ca="1" si="63"/>
        <v>0</v>
      </c>
      <c r="R228" s="16">
        <f t="shared" ca="1" si="64"/>
        <v>-0.41061815290459147</v>
      </c>
    </row>
    <row r="229" spans="1:18" x14ac:dyDescent="0.2">
      <c r="A229" s="84"/>
      <c r="B229" s="84"/>
      <c r="C229" s="84"/>
      <c r="D229" s="85">
        <f t="shared" si="50"/>
        <v>0</v>
      </c>
      <c r="E229" s="85">
        <f t="shared" si="51"/>
        <v>0</v>
      </c>
      <c r="F229" s="36">
        <f t="shared" si="52"/>
        <v>0</v>
      </c>
      <c r="G229" s="36">
        <f t="shared" si="53"/>
        <v>0</v>
      </c>
      <c r="H229" s="36">
        <f t="shared" si="54"/>
        <v>0</v>
      </c>
      <c r="I229" s="36">
        <f t="shared" si="55"/>
        <v>0</v>
      </c>
      <c r="J229" s="36">
        <f t="shared" si="56"/>
        <v>0</v>
      </c>
      <c r="K229" s="36">
        <f t="shared" si="57"/>
        <v>0</v>
      </c>
      <c r="L229" s="36">
        <f t="shared" si="58"/>
        <v>0</v>
      </c>
      <c r="M229" s="36">
        <f t="shared" ca="1" si="59"/>
        <v>0.41061815290459147</v>
      </c>
      <c r="N229" s="36">
        <f t="shared" ca="1" si="60"/>
        <v>0</v>
      </c>
      <c r="O229" s="26">
        <f t="shared" ca="1" si="61"/>
        <v>0</v>
      </c>
      <c r="P229" s="36">
        <f t="shared" ca="1" si="62"/>
        <v>0</v>
      </c>
      <c r="Q229" s="36">
        <f t="shared" ca="1" si="63"/>
        <v>0</v>
      </c>
      <c r="R229" s="16">
        <f t="shared" ca="1" si="64"/>
        <v>-0.41061815290459147</v>
      </c>
    </row>
    <row r="230" spans="1:18" x14ac:dyDescent="0.2">
      <c r="A230" s="84"/>
      <c r="B230" s="84"/>
      <c r="C230" s="84"/>
      <c r="D230" s="85">
        <f t="shared" si="50"/>
        <v>0</v>
      </c>
      <c r="E230" s="85">
        <f t="shared" si="51"/>
        <v>0</v>
      </c>
      <c r="F230" s="36">
        <f t="shared" si="52"/>
        <v>0</v>
      </c>
      <c r="G230" s="36">
        <f t="shared" si="53"/>
        <v>0</v>
      </c>
      <c r="H230" s="36">
        <f t="shared" si="54"/>
        <v>0</v>
      </c>
      <c r="I230" s="36">
        <f t="shared" si="55"/>
        <v>0</v>
      </c>
      <c r="J230" s="36">
        <f t="shared" si="56"/>
        <v>0</v>
      </c>
      <c r="K230" s="36">
        <f t="shared" si="57"/>
        <v>0</v>
      </c>
      <c r="L230" s="36">
        <f t="shared" si="58"/>
        <v>0</v>
      </c>
      <c r="M230" s="36">
        <f t="shared" ca="1" si="59"/>
        <v>0.41061815290459147</v>
      </c>
      <c r="N230" s="36">
        <f t="shared" ca="1" si="60"/>
        <v>0</v>
      </c>
      <c r="O230" s="26">
        <f t="shared" ca="1" si="61"/>
        <v>0</v>
      </c>
      <c r="P230" s="36">
        <f t="shared" ca="1" si="62"/>
        <v>0</v>
      </c>
      <c r="Q230" s="36">
        <f t="shared" ca="1" si="63"/>
        <v>0</v>
      </c>
      <c r="R230" s="16">
        <f t="shared" ca="1" si="64"/>
        <v>-0.41061815290459147</v>
      </c>
    </row>
    <row r="231" spans="1:18" x14ac:dyDescent="0.2">
      <c r="A231" s="84"/>
      <c r="B231" s="84"/>
      <c r="C231" s="84"/>
      <c r="D231" s="85">
        <f t="shared" si="50"/>
        <v>0</v>
      </c>
      <c r="E231" s="85">
        <f t="shared" si="51"/>
        <v>0</v>
      </c>
      <c r="F231" s="36">
        <f t="shared" si="52"/>
        <v>0</v>
      </c>
      <c r="G231" s="36">
        <f t="shared" si="53"/>
        <v>0</v>
      </c>
      <c r="H231" s="36">
        <f t="shared" si="54"/>
        <v>0</v>
      </c>
      <c r="I231" s="36">
        <f t="shared" si="55"/>
        <v>0</v>
      </c>
      <c r="J231" s="36">
        <f t="shared" si="56"/>
        <v>0</v>
      </c>
      <c r="K231" s="36">
        <f t="shared" si="57"/>
        <v>0</v>
      </c>
      <c r="L231" s="36">
        <f t="shared" si="58"/>
        <v>0</v>
      </c>
      <c r="M231" s="36">
        <f t="shared" ca="1" si="59"/>
        <v>0.41061815290459147</v>
      </c>
      <c r="N231" s="36">
        <f t="shared" ca="1" si="60"/>
        <v>0</v>
      </c>
      <c r="O231" s="26">
        <f t="shared" ca="1" si="61"/>
        <v>0</v>
      </c>
      <c r="P231" s="36">
        <f t="shared" ca="1" si="62"/>
        <v>0</v>
      </c>
      <c r="Q231" s="36">
        <f t="shared" ca="1" si="63"/>
        <v>0</v>
      </c>
      <c r="R231" s="16">
        <f t="shared" ca="1" si="64"/>
        <v>-0.41061815290459147</v>
      </c>
    </row>
    <row r="232" spans="1:18" x14ac:dyDescent="0.2">
      <c r="A232" s="84"/>
      <c r="B232" s="84"/>
      <c r="C232" s="84"/>
      <c r="D232" s="85">
        <f t="shared" si="50"/>
        <v>0</v>
      </c>
      <c r="E232" s="85">
        <f t="shared" si="51"/>
        <v>0</v>
      </c>
      <c r="F232" s="36">
        <f t="shared" si="52"/>
        <v>0</v>
      </c>
      <c r="G232" s="36">
        <f t="shared" si="53"/>
        <v>0</v>
      </c>
      <c r="H232" s="36">
        <f t="shared" si="54"/>
        <v>0</v>
      </c>
      <c r="I232" s="36">
        <f t="shared" si="55"/>
        <v>0</v>
      </c>
      <c r="J232" s="36">
        <f t="shared" si="56"/>
        <v>0</v>
      </c>
      <c r="K232" s="36">
        <f t="shared" si="57"/>
        <v>0</v>
      </c>
      <c r="L232" s="36">
        <f t="shared" si="58"/>
        <v>0</v>
      </c>
      <c r="M232" s="36">
        <f t="shared" ca="1" si="59"/>
        <v>0.41061815290459147</v>
      </c>
      <c r="N232" s="36">
        <f t="shared" ca="1" si="60"/>
        <v>0</v>
      </c>
      <c r="O232" s="26">
        <f t="shared" ca="1" si="61"/>
        <v>0</v>
      </c>
      <c r="P232" s="36">
        <f t="shared" ca="1" si="62"/>
        <v>0</v>
      </c>
      <c r="Q232" s="36">
        <f t="shared" ca="1" si="63"/>
        <v>0</v>
      </c>
      <c r="R232" s="16">
        <f t="shared" ca="1" si="64"/>
        <v>-0.41061815290459147</v>
      </c>
    </row>
    <row r="233" spans="1:18" x14ac:dyDescent="0.2">
      <c r="A233" s="84"/>
      <c r="B233" s="84"/>
      <c r="C233" s="84"/>
      <c r="D233" s="85">
        <f t="shared" si="50"/>
        <v>0</v>
      </c>
      <c r="E233" s="85">
        <f t="shared" si="51"/>
        <v>0</v>
      </c>
      <c r="F233" s="36">
        <f t="shared" si="52"/>
        <v>0</v>
      </c>
      <c r="G233" s="36">
        <f t="shared" si="53"/>
        <v>0</v>
      </c>
      <c r="H233" s="36">
        <f t="shared" si="54"/>
        <v>0</v>
      </c>
      <c r="I233" s="36">
        <f t="shared" si="55"/>
        <v>0</v>
      </c>
      <c r="J233" s="36">
        <f t="shared" si="56"/>
        <v>0</v>
      </c>
      <c r="K233" s="36">
        <f t="shared" si="57"/>
        <v>0</v>
      </c>
      <c r="L233" s="36">
        <f t="shared" si="58"/>
        <v>0</v>
      </c>
      <c r="M233" s="36">
        <f t="shared" ca="1" si="59"/>
        <v>0.41061815290459147</v>
      </c>
      <c r="N233" s="36">
        <f t="shared" ca="1" si="60"/>
        <v>0</v>
      </c>
      <c r="O233" s="26">
        <f t="shared" ca="1" si="61"/>
        <v>0</v>
      </c>
      <c r="P233" s="36">
        <f t="shared" ca="1" si="62"/>
        <v>0</v>
      </c>
      <c r="Q233" s="36">
        <f t="shared" ca="1" si="63"/>
        <v>0</v>
      </c>
      <c r="R233" s="16">
        <f t="shared" ca="1" si="64"/>
        <v>-0.41061815290459147</v>
      </c>
    </row>
    <row r="234" spans="1:18" x14ac:dyDescent="0.2">
      <c r="A234" s="84"/>
      <c r="B234" s="84"/>
      <c r="C234" s="84"/>
      <c r="D234" s="85">
        <f t="shared" si="50"/>
        <v>0</v>
      </c>
      <c r="E234" s="85">
        <f t="shared" si="51"/>
        <v>0</v>
      </c>
      <c r="F234" s="36">
        <f t="shared" si="52"/>
        <v>0</v>
      </c>
      <c r="G234" s="36">
        <f t="shared" si="53"/>
        <v>0</v>
      </c>
      <c r="H234" s="36">
        <f t="shared" si="54"/>
        <v>0</v>
      </c>
      <c r="I234" s="36">
        <f t="shared" si="55"/>
        <v>0</v>
      </c>
      <c r="J234" s="36">
        <f t="shared" si="56"/>
        <v>0</v>
      </c>
      <c r="K234" s="36">
        <f t="shared" si="57"/>
        <v>0</v>
      </c>
      <c r="L234" s="36">
        <f t="shared" si="58"/>
        <v>0</v>
      </c>
      <c r="M234" s="36">
        <f t="shared" ca="1" si="59"/>
        <v>0.41061815290459147</v>
      </c>
      <c r="N234" s="36">
        <f t="shared" ca="1" si="60"/>
        <v>0</v>
      </c>
      <c r="O234" s="26">
        <f t="shared" ca="1" si="61"/>
        <v>0</v>
      </c>
      <c r="P234" s="36">
        <f t="shared" ca="1" si="62"/>
        <v>0</v>
      </c>
      <c r="Q234" s="36">
        <f t="shared" ca="1" si="63"/>
        <v>0</v>
      </c>
      <c r="R234" s="16">
        <f t="shared" ca="1" si="64"/>
        <v>-0.41061815290459147</v>
      </c>
    </row>
    <row r="235" spans="1:18" x14ac:dyDescent="0.2">
      <c r="A235" s="84"/>
      <c r="B235" s="84"/>
      <c r="C235" s="84"/>
      <c r="D235" s="85">
        <f t="shared" si="50"/>
        <v>0</v>
      </c>
      <c r="E235" s="85">
        <f t="shared" si="51"/>
        <v>0</v>
      </c>
      <c r="F235" s="36">
        <f t="shared" si="52"/>
        <v>0</v>
      </c>
      <c r="G235" s="36">
        <f t="shared" si="53"/>
        <v>0</v>
      </c>
      <c r="H235" s="36">
        <f t="shared" si="54"/>
        <v>0</v>
      </c>
      <c r="I235" s="36">
        <f t="shared" si="55"/>
        <v>0</v>
      </c>
      <c r="J235" s="36">
        <f t="shared" si="56"/>
        <v>0</v>
      </c>
      <c r="K235" s="36">
        <f t="shared" si="57"/>
        <v>0</v>
      </c>
      <c r="L235" s="36">
        <f t="shared" si="58"/>
        <v>0</v>
      </c>
      <c r="M235" s="36">
        <f t="shared" ca="1" si="59"/>
        <v>0.41061815290459147</v>
      </c>
      <c r="N235" s="36">
        <f t="shared" ca="1" si="60"/>
        <v>0</v>
      </c>
      <c r="O235" s="26">
        <f t="shared" ca="1" si="61"/>
        <v>0</v>
      </c>
      <c r="P235" s="36">
        <f t="shared" ca="1" si="62"/>
        <v>0</v>
      </c>
      <c r="Q235" s="36">
        <f t="shared" ca="1" si="63"/>
        <v>0</v>
      </c>
      <c r="R235" s="16">
        <f t="shared" ca="1" si="64"/>
        <v>-0.41061815290459147</v>
      </c>
    </row>
    <row r="236" spans="1:18" x14ac:dyDescent="0.2">
      <c r="A236" s="84"/>
      <c r="B236" s="84"/>
      <c r="C236" s="84"/>
      <c r="D236" s="85">
        <f t="shared" si="50"/>
        <v>0</v>
      </c>
      <c r="E236" s="85">
        <f t="shared" si="51"/>
        <v>0</v>
      </c>
      <c r="F236" s="36">
        <f t="shared" si="52"/>
        <v>0</v>
      </c>
      <c r="G236" s="36">
        <f t="shared" si="53"/>
        <v>0</v>
      </c>
      <c r="H236" s="36">
        <f t="shared" si="54"/>
        <v>0</v>
      </c>
      <c r="I236" s="36">
        <f t="shared" si="55"/>
        <v>0</v>
      </c>
      <c r="J236" s="36">
        <f t="shared" si="56"/>
        <v>0</v>
      </c>
      <c r="K236" s="36">
        <f t="shared" si="57"/>
        <v>0</v>
      </c>
      <c r="L236" s="36">
        <f t="shared" si="58"/>
        <v>0</v>
      </c>
      <c r="M236" s="36">
        <f t="shared" ca="1" si="59"/>
        <v>0.41061815290459147</v>
      </c>
      <c r="N236" s="36">
        <f t="shared" ca="1" si="60"/>
        <v>0</v>
      </c>
      <c r="O236" s="26">
        <f t="shared" ca="1" si="61"/>
        <v>0</v>
      </c>
      <c r="P236" s="36">
        <f t="shared" ca="1" si="62"/>
        <v>0</v>
      </c>
      <c r="Q236" s="36">
        <f t="shared" ca="1" si="63"/>
        <v>0</v>
      </c>
      <c r="R236" s="16">
        <f t="shared" ca="1" si="64"/>
        <v>-0.41061815290459147</v>
      </c>
    </row>
    <row r="237" spans="1:18" x14ac:dyDescent="0.2">
      <c r="A237" s="84"/>
      <c r="B237" s="84"/>
      <c r="C237" s="84"/>
      <c r="D237" s="85">
        <f t="shared" si="50"/>
        <v>0</v>
      </c>
      <c r="E237" s="85">
        <f t="shared" si="51"/>
        <v>0</v>
      </c>
      <c r="F237" s="36">
        <f t="shared" si="52"/>
        <v>0</v>
      </c>
      <c r="G237" s="36">
        <f t="shared" si="53"/>
        <v>0</v>
      </c>
      <c r="H237" s="36">
        <f t="shared" si="54"/>
        <v>0</v>
      </c>
      <c r="I237" s="36">
        <f t="shared" si="55"/>
        <v>0</v>
      </c>
      <c r="J237" s="36">
        <f t="shared" si="56"/>
        <v>0</v>
      </c>
      <c r="K237" s="36">
        <f t="shared" si="57"/>
        <v>0</v>
      </c>
      <c r="L237" s="36">
        <f t="shared" si="58"/>
        <v>0</v>
      </c>
      <c r="M237" s="36">
        <f t="shared" ca="1" si="59"/>
        <v>0.41061815290459147</v>
      </c>
      <c r="N237" s="36">
        <f t="shared" ca="1" si="60"/>
        <v>0</v>
      </c>
      <c r="O237" s="26">
        <f t="shared" ca="1" si="61"/>
        <v>0</v>
      </c>
      <c r="P237" s="36">
        <f t="shared" ca="1" si="62"/>
        <v>0</v>
      </c>
      <c r="Q237" s="36">
        <f t="shared" ca="1" si="63"/>
        <v>0</v>
      </c>
      <c r="R237" s="16">
        <f t="shared" ca="1" si="64"/>
        <v>-0.41061815290459147</v>
      </c>
    </row>
    <row r="238" spans="1:18" x14ac:dyDescent="0.2">
      <c r="A238" s="84"/>
      <c r="B238" s="84"/>
      <c r="C238" s="84"/>
      <c r="D238" s="85">
        <f t="shared" si="50"/>
        <v>0</v>
      </c>
      <c r="E238" s="85">
        <f t="shared" si="51"/>
        <v>0</v>
      </c>
      <c r="F238" s="36">
        <f t="shared" si="52"/>
        <v>0</v>
      </c>
      <c r="G238" s="36">
        <f t="shared" si="53"/>
        <v>0</v>
      </c>
      <c r="H238" s="36">
        <f t="shared" si="54"/>
        <v>0</v>
      </c>
      <c r="I238" s="36">
        <f t="shared" si="55"/>
        <v>0</v>
      </c>
      <c r="J238" s="36">
        <f t="shared" si="56"/>
        <v>0</v>
      </c>
      <c r="K238" s="36">
        <f t="shared" si="57"/>
        <v>0</v>
      </c>
      <c r="L238" s="36">
        <f t="shared" si="58"/>
        <v>0</v>
      </c>
      <c r="M238" s="36">
        <f t="shared" ca="1" si="59"/>
        <v>0.41061815290459147</v>
      </c>
      <c r="N238" s="36">
        <f t="shared" ca="1" si="60"/>
        <v>0</v>
      </c>
      <c r="O238" s="26">
        <f t="shared" ca="1" si="61"/>
        <v>0</v>
      </c>
      <c r="P238" s="36">
        <f t="shared" ca="1" si="62"/>
        <v>0</v>
      </c>
      <c r="Q238" s="36">
        <f t="shared" ca="1" si="63"/>
        <v>0</v>
      </c>
      <c r="R238" s="16">
        <f t="shared" ca="1" si="64"/>
        <v>-0.41061815290459147</v>
      </c>
    </row>
    <row r="239" spans="1:18" x14ac:dyDescent="0.2">
      <c r="A239" s="84"/>
      <c r="B239" s="84"/>
      <c r="C239" s="84"/>
      <c r="D239" s="85">
        <f t="shared" si="50"/>
        <v>0</v>
      </c>
      <c r="E239" s="85">
        <f t="shared" si="51"/>
        <v>0</v>
      </c>
      <c r="F239" s="36">
        <f t="shared" si="52"/>
        <v>0</v>
      </c>
      <c r="G239" s="36">
        <f t="shared" si="53"/>
        <v>0</v>
      </c>
      <c r="H239" s="36">
        <f t="shared" si="54"/>
        <v>0</v>
      </c>
      <c r="I239" s="36">
        <f t="shared" si="55"/>
        <v>0</v>
      </c>
      <c r="J239" s="36">
        <f t="shared" si="56"/>
        <v>0</v>
      </c>
      <c r="K239" s="36">
        <f t="shared" si="57"/>
        <v>0</v>
      </c>
      <c r="L239" s="36">
        <f t="shared" si="58"/>
        <v>0</v>
      </c>
      <c r="M239" s="36">
        <f t="shared" ca="1" si="59"/>
        <v>0.41061815290459147</v>
      </c>
      <c r="N239" s="36">
        <f t="shared" ca="1" si="60"/>
        <v>0</v>
      </c>
      <c r="O239" s="26">
        <f t="shared" ca="1" si="61"/>
        <v>0</v>
      </c>
      <c r="P239" s="36">
        <f t="shared" ca="1" si="62"/>
        <v>0</v>
      </c>
      <c r="Q239" s="36">
        <f t="shared" ca="1" si="63"/>
        <v>0</v>
      </c>
      <c r="R239" s="16">
        <f t="shared" ca="1" si="64"/>
        <v>-0.41061815290459147</v>
      </c>
    </row>
    <row r="240" spans="1:18" x14ac:dyDescent="0.2">
      <c r="A240" s="84"/>
      <c r="B240" s="84"/>
      <c r="C240" s="84"/>
      <c r="D240" s="85">
        <f t="shared" si="50"/>
        <v>0</v>
      </c>
      <c r="E240" s="85">
        <f t="shared" si="51"/>
        <v>0</v>
      </c>
      <c r="F240" s="36">
        <f t="shared" si="52"/>
        <v>0</v>
      </c>
      <c r="G240" s="36">
        <f t="shared" si="53"/>
        <v>0</v>
      </c>
      <c r="H240" s="36">
        <f t="shared" si="54"/>
        <v>0</v>
      </c>
      <c r="I240" s="36">
        <f t="shared" si="55"/>
        <v>0</v>
      </c>
      <c r="J240" s="36">
        <f t="shared" si="56"/>
        <v>0</v>
      </c>
      <c r="K240" s="36">
        <f t="shared" si="57"/>
        <v>0</v>
      </c>
      <c r="L240" s="36">
        <f t="shared" si="58"/>
        <v>0</v>
      </c>
      <c r="M240" s="36">
        <f t="shared" ca="1" si="59"/>
        <v>0.41061815290459147</v>
      </c>
      <c r="N240" s="36">
        <f t="shared" ca="1" si="60"/>
        <v>0</v>
      </c>
      <c r="O240" s="26">
        <f t="shared" ca="1" si="61"/>
        <v>0</v>
      </c>
      <c r="P240" s="36">
        <f t="shared" ca="1" si="62"/>
        <v>0</v>
      </c>
      <c r="Q240" s="36">
        <f t="shared" ca="1" si="63"/>
        <v>0</v>
      </c>
      <c r="R240" s="16">
        <f t="shared" ca="1" si="64"/>
        <v>-0.41061815290459147</v>
      </c>
    </row>
    <row r="241" spans="1:18" x14ac:dyDescent="0.2">
      <c r="A241" s="84"/>
      <c r="B241" s="84"/>
      <c r="C241" s="84"/>
      <c r="D241" s="85">
        <f t="shared" si="50"/>
        <v>0</v>
      </c>
      <c r="E241" s="85">
        <f t="shared" si="51"/>
        <v>0</v>
      </c>
      <c r="F241" s="36">
        <f t="shared" si="52"/>
        <v>0</v>
      </c>
      <c r="G241" s="36">
        <f t="shared" si="53"/>
        <v>0</v>
      </c>
      <c r="H241" s="36">
        <f t="shared" si="54"/>
        <v>0</v>
      </c>
      <c r="I241" s="36">
        <f t="shared" si="55"/>
        <v>0</v>
      </c>
      <c r="J241" s="36">
        <f t="shared" si="56"/>
        <v>0</v>
      </c>
      <c r="K241" s="36">
        <f t="shared" si="57"/>
        <v>0</v>
      </c>
      <c r="L241" s="36">
        <f t="shared" si="58"/>
        <v>0</v>
      </c>
      <c r="M241" s="36">
        <f t="shared" ca="1" si="59"/>
        <v>0.41061815290459147</v>
      </c>
      <c r="N241" s="36">
        <f t="shared" ca="1" si="60"/>
        <v>0</v>
      </c>
      <c r="O241" s="26">
        <f t="shared" ca="1" si="61"/>
        <v>0</v>
      </c>
      <c r="P241" s="36">
        <f t="shared" ca="1" si="62"/>
        <v>0</v>
      </c>
      <c r="Q241" s="36">
        <f t="shared" ca="1" si="63"/>
        <v>0</v>
      </c>
      <c r="R241" s="16">
        <f t="shared" ca="1" si="64"/>
        <v>-0.41061815290459147</v>
      </c>
    </row>
    <row r="242" spans="1:18" x14ac:dyDescent="0.2">
      <c r="A242" s="84"/>
      <c r="B242" s="84"/>
      <c r="C242" s="84"/>
      <c r="D242" s="85">
        <f t="shared" si="50"/>
        <v>0</v>
      </c>
      <c r="E242" s="85">
        <f t="shared" si="51"/>
        <v>0</v>
      </c>
      <c r="F242" s="36">
        <f t="shared" si="52"/>
        <v>0</v>
      </c>
      <c r="G242" s="36">
        <f t="shared" si="53"/>
        <v>0</v>
      </c>
      <c r="H242" s="36">
        <f t="shared" si="54"/>
        <v>0</v>
      </c>
      <c r="I242" s="36">
        <f t="shared" si="55"/>
        <v>0</v>
      </c>
      <c r="J242" s="36">
        <f t="shared" si="56"/>
        <v>0</v>
      </c>
      <c r="K242" s="36">
        <f t="shared" si="57"/>
        <v>0</v>
      </c>
      <c r="L242" s="36">
        <f t="shared" si="58"/>
        <v>0</v>
      </c>
      <c r="M242" s="36">
        <f t="shared" ca="1" si="59"/>
        <v>0.41061815290459147</v>
      </c>
      <c r="N242" s="36">
        <f t="shared" ca="1" si="60"/>
        <v>0</v>
      </c>
      <c r="O242" s="26">
        <f t="shared" ca="1" si="61"/>
        <v>0</v>
      </c>
      <c r="P242" s="36">
        <f t="shared" ca="1" si="62"/>
        <v>0</v>
      </c>
      <c r="Q242" s="36">
        <f t="shared" ca="1" si="63"/>
        <v>0</v>
      </c>
      <c r="R242" s="16">
        <f t="shared" ca="1" si="64"/>
        <v>-0.41061815290459147</v>
      </c>
    </row>
    <row r="243" spans="1:18" x14ac:dyDescent="0.2">
      <c r="A243" s="84"/>
      <c r="B243" s="84"/>
      <c r="C243" s="84"/>
      <c r="D243" s="85">
        <f t="shared" si="50"/>
        <v>0</v>
      </c>
      <c r="E243" s="85">
        <f t="shared" si="51"/>
        <v>0</v>
      </c>
      <c r="F243" s="36">
        <f t="shared" si="52"/>
        <v>0</v>
      </c>
      <c r="G243" s="36">
        <f t="shared" si="53"/>
        <v>0</v>
      </c>
      <c r="H243" s="36">
        <f t="shared" si="54"/>
        <v>0</v>
      </c>
      <c r="I243" s="36">
        <f t="shared" si="55"/>
        <v>0</v>
      </c>
      <c r="J243" s="36">
        <f t="shared" si="56"/>
        <v>0</v>
      </c>
      <c r="K243" s="36">
        <f t="shared" si="57"/>
        <v>0</v>
      </c>
      <c r="L243" s="36">
        <f t="shared" si="58"/>
        <v>0</v>
      </c>
      <c r="M243" s="36">
        <f t="shared" ca="1" si="59"/>
        <v>0.41061815290459147</v>
      </c>
      <c r="N243" s="36">
        <f t="shared" ca="1" si="60"/>
        <v>0</v>
      </c>
      <c r="O243" s="26">
        <f t="shared" ca="1" si="61"/>
        <v>0</v>
      </c>
      <c r="P243" s="36">
        <f t="shared" ca="1" si="62"/>
        <v>0</v>
      </c>
      <c r="Q243" s="36">
        <f t="shared" ca="1" si="63"/>
        <v>0</v>
      </c>
      <c r="R243" s="16">
        <f t="shared" ca="1" si="64"/>
        <v>-0.41061815290459147</v>
      </c>
    </row>
    <row r="244" spans="1:18" x14ac:dyDescent="0.2">
      <c r="A244" s="84"/>
      <c r="B244" s="84"/>
      <c r="C244" s="84"/>
      <c r="D244" s="85">
        <f t="shared" si="50"/>
        <v>0</v>
      </c>
      <c r="E244" s="85">
        <f t="shared" si="51"/>
        <v>0</v>
      </c>
      <c r="F244" s="36">
        <f t="shared" si="52"/>
        <v>0</v>
      </c>
      <c r="G244" s="36">
        <f t="shared" si="53"/>
        <v>0</v>
      </c>
      <c r="H244" s="36">
        <f t="shared" si="54"/>
        <v>0</v>
      </c>
      <c r="I244" s="36">
        <f t="shared" si="55"/>
        <v>0</v>
      </c>
      <c r="J244" s="36">
        <f t="shared" si="56"/>
        <v>0</v>
      </c>
      <c r="K244" s="36">
        <f t="shared" si="57"/>
        <v>0</v>
      </c>
      <c r="L244" s="36">
        <f t="shared" si="58"/>
        <v>0</v>
      </c>
      <c r="M244" s="36">
        <f t="shared" ca="1" si="59"/>
        <v>0.41061815290459147</v>
      </c>
      <c r="N244" s="36">
        <f t="shared" ca="1" si="60"/>
        <v>0</v>
      </c>
      <c r="O244" s="26">
        <f t="shared" ca="1" si="61"/>
        <v>0</v>
      </c>
      <c r="P244" s="36">
        <f t="shared" ca="1" si="62"/>
        <v>0</v>
      </c>
      <c r="Q244" s="36">
        <f t="shared" ca="1" si="63"/>
        <v>0</v>
      </c>
      <c r="R244" s="16">
        <f t="shared" ca="1" si="64"/>
        <v>-0.41061815290459147</v>
      </c>
    </row>
    <row r="245" spans="1:18" x14ac:dyDescent="0.2">
      <c r="A245" s="84"/>
      <c r="B245" s="84"/>
      <c r="C245" s="84"/>
      <c r="D245" s="85">
        <f t="shared" si="50"/>
        <v>0</v>
      </c>
      <c r="E245" s="85">
        <f t="shared" si="51"/>
        <v>0</v>
      </c>
      <c r="F245" s="36">
        <f t="shared" si="52"/>
        <v>0</v>
      </c>
      <c r="G245" s="36">
        <f t="shared" si="53"/>
        <v>0</v>
      </c>
      <c r="H245" s="36">
        <f t="shared" si="54"/>
        <v>0</v>
      </c>
      <c r="I245" s="36">
        <f t="shared" si="55"/>
        <v>0</v>
      </c>
      <c r="J245" s="36">
        <f t="shared" si="56"/>
        <v>0</v>
      </c>
      <c r="K245" s="36">
        <f t="shared" si="57"/>
        <v>0</v>
      </c>
      <c r="L245" s="36">
        <f t="shared" si="58"/>
        <v>0</v>
      </c>
      <c r="M245" s="36">
        <f t="shared" ca="1" si="59"/>
        <v>0.41061815290459147</v>
      </c>
      <c r="N245" s="36">
        <f t="shared" ca="1" si="60"/>
        <v>0</v>
      </c>
      <c r="O245" s="26">
        <f t="shared" ca="1" si="61"/>
        <v>0</v>
      </c>
      <c r="P245" s="36">
        <f t="shared" ca="1" si="62"/>
        <v>0</v>
      </c>
      <c r="Q245" s="36">
        <f t="shared" ca="1" si="63"/>
        <v>0</v>
      </c>
      <c r="R245" s="16">
        <f t="shared" ca="1" si="64"/>
        <v>-0.41061815290459147</v>
      </c>
    </row>
    <row r="246" spans="1:18" x14ac:dyDescent="0.2">
      <c r="A246" s="84"/>
      <c r="B246" s="84"/>
      <c r="C246" s="84"/>
      <c r="D246" s="85">
        <f t="shared" si="50"/>
        <v>0</v>
      </c>
      <c r="E246" s="85">
        <f t="shared" si="51"/>
        <v>0</v>
      </c>
      <c r="F246" s="36">
        <f t="shared" si="52"/>
        <v>0</v>
      </c>
      <c r="G246" s="36">
        <f t="shared" si="53"/>
        <v>0</v>
      </c>
      <c r="H246" s="36">
        <f t="shared" si="54"/>
        <v>0</v>
      </c>
      <c r="I246" s="36">
        <f t="shared" si="55"/>
        <v>0</v>
      </c>
      <c r="J246" s="36">
        <f t="shared" si="56"/>
        <v>0</v>
      </c>
      <c r="K246" s="36">
        <f t="shared" si="57"/>
        <v>0</v>
      </c>
      <c r="L246" s="36">
        <f t="shared" si="58"/>
        <v>0</v>
      </c>
      <c r="M246" s="36">
        <f t="shared" ca="1" si="59"/>
        <v>0.41061815290459147</v>
      </c>
      <c r="N246" s="36">
        <f t="shared" ca="1" si="60"/>
        <v>0</v>
      </c>
      <c r="O246" s="26">
        <f t="shared" ca="1" si="61"/>
        <v>0</v>
      </c>
      <c r="P246" s="36">
        <f t="shared" ca="1" si="62"/>
        <v>0</v>
      </c>
      <c r="Q246" s="36">
        <f t="shared" ca="1" si="63"/>
        <v>0</v>
      </c>
      <c r="R246" s="16">
        <f t="shared" ca="1" si="64"/>
        <v>-0.41061815290459147</v>
      </c>
    </row>
    <row r="247" spans="1:18" x14ac:dyDescent="0.2">
      <c r="A247" s="84"/>
      <c r="B247" s="84"/>
      <c r="C247" s="84"/>
      <c r="D247" s="85">
        <f t="shared" si="50"/>
        <v>0</v>
      </c>
      <c r="E247" s="85">
        <f t="shared" si="51"/>
        <v>0</v>
      </c>
      <c r="F247" s="36">
        <f t="shared" si="52"/>
        <v>0</v>
      </c>
      <c r="G247" s="36">
        <f t="shared" si="53"/>
        <v>0</v>
      </c>
      <c r="H247" s="36">
        <f t="shared" si="54"/>
        <v>0</v>
      </c>
      <c r="I247" s="36">
        <f t="shared" si="55"/>
        <v>0</v>
      </c>
      <c r="J247" s="36">
        <f t="shared" si="56"/>
        <v>0</v>
      </c>
      <c r="K247" s="36">
        <f t="shared" si="57"/>
        <v>0</v>
      </c>
      <c r="L247" s="36">
        <f t="shared" si="58"/>
        <v>0</v>
      </c>
      <c r="M247" s="36">
        <f t="shared" ca="1" si="59"/>
        <v>0.41061815290459147</v>
      </c>
      <c r="N247" s="36">
        <f t="shared" ca="1" si="60"/>
        <v>0</v>
      </c>
      <c r="O247" s="26">
        <f t="shared" ca="1" si="61"/>
        <v>0</v>
      </c>
      <c r="P247" s="36">
        <f t="shared" ca="1" si="62"/>
        <v>0</v>
      </c>
      <c r="Q247" s="36">
        <f t="shared" ca="1" si="63"/>
        <v>0</v>
      </c>
      <c r="R247" s="16">
        <f t="shared" ca="1" si="64"/>
        <v>-0.41061815290459147</v>
      </c>
    </row>
    <row r="248" spans="1:18" x14ac:dyDescent="0.2">
      <c r="A248" s="84"/>
      <c r="B248" s="84"/>
      <c r="C248" s="84"/>
      <c r="D248" s="85">
        <f t="shared" si="50"/>
        <v>0</v>
      </c>
      <c r="E248" s="85">
        <f t="shared" si="51"/>
        <v>0</v>
      </c>
      <c r="F248" s="36">
        <f t="shared" si="52"/>
        <v>0</v>
      </c>
      <c r="G248" s="36">
        <f t="shared" si="53"/>
        <v>0</v>
      </c>
      <c r="H248" s="36">
        <f t="shared" si="54"/>
        <v>0</v>
      </c>
      <c r="I248" s="36">
        <f t="shared" si="55"/>
        <v>0</v>
      </c>
      <c r="J248" s="36">
        <f t="shared" si="56"/>
        <v>0</v>
      </c>
      <c r="K248" s="36">
        <f t="shared" si="57"/>
        <v>0</v>
      </c>
      <c r="L248" s="36">
        <f t="shared" si="58"/>
        <v>0</v>
      </c>
      <c r="M248" s="36">
        <f t="shared" ca="1" si="59"/>
        <v>0.41061815290459147</v>
      </c>
      <c r="N248" s="36">
        <f t="shared" ca="1" si="60"/>
        <v>0</v>
      </c>
      <c r="O248" s="26">
        <f t="shared" ca="1" si="61"/>
        <v>0</v>
      </c>
      <c r="P248" s="36">
        <f t="shared" ca="1" si="62"/>
        <v>0</v>
      </c>
      <c r="Q248" s="36">
        <f t="shared" ca="1" si="63"/>
        <v>0</v>
      </c>
      <c r="R248" s="16">
        <f t="shared" ca="1" si="64"/>
        <v>-0.41061815290459147</v>
      </c>
    </row>
    <row r="249" spans="1:18" x14ac:dyDescent="0.2">
      <c r="A249" s="84"/>
      <c r="B249" s="84"/>
      <c r="C249" s="84"/>
      <c r="D249" s="85">
        <f t="shared" si="50"/>
        <v>0</v>
      </c>
      <c r="E249" s="85">
        <f t="shared" si="51"/>
        <v>0</v>
      </c>
      <c r="F249" s="36">
        <f t="shared" si="52"/>
        <v>0</v>
      </c>
      <c r="G249" s="36">
        <f t="shared" si="53"/>
        <v>0</v>
      </c>
      <c r="H249" s="36">
        <f t="shared" si="54"/>
        <v>0</v>
      </c>
      <c r="I249" s="36">
        <f t="shared" si="55"/>
        <v>0</v>
      </c>
      <c r="J249" s="36">
        <f t="shared" si="56"/>
        <v>0</v>
      </c>
      <c r="K249" s="36">
        <f t="shared" si="57"/>
        <v>0</v>
      </c>
      <c r="L249" s="36">
        <f t="shared" si="58"/>
        <v>0</v>
      </c>
      <c r="M249" s="36">
        <f t="shared" ca="1" si="59"/>
        <v>0.41061815290459147</v>
      </c>
      <c r="N249" s="36">
        <f t="shared" ca="1" si="60"/>
        <v>0</v>
      </c>
      <c r="O249" s="26">
        <f t="shared" ca="1" si="61"/>
        <v>0</v>
      </c>
      <c r="P249" s="36">
        <f t="shared" ca="1" si="62"/>
        <v>0</v>
      </c>
      <c r="Q249" s="36">
        <f t="shared" ca="1" si="63"/>
        <v>0</v>
      </c>
      <c r="R249" s="16">
        <f t="shared" ca="1" si="64"/>
        <v>-0.41061815290459147</v>
      </c>
    </row>
    <row r="250" spans="1:18" x14ac:dyDescent="0.2">
      <c r="A250" s="84"/>
      <c r="B250" s="84"/>
      <c r="C250" s="84"/>
      <c r="D250" s="85">
        <f t="shared" si="50"/>
        <v>0</v>
      </c>
      <c r="E250" s="85">
        <f t="shared" si="51"/>
        <v>0</v>
      </c>
      <c r="F250" s="36">
        <f t="shared" si="52"/>
        <v>0</v>
      </c>
      <c r="G250" s="36">
        <f t="shared" si="53"/>
        <v>0</v>
      </c>
      <c r="H250" s="36">
        <f t="shared" si="54"/>
        <v>0</v>
      </c>
      <c r="I250" s="36">
        <f t="shared" si="55"/>
        <v>0</v>
      </c>
      <c r="J250" s="36">
        <f t="shared" si="56"/>
        <v>0</v>
      </c>
      <c r="K250" s="36">
        <f t="shared" si="57"/>
        <v>0</v>
      </c>
      <c r="L250" s="36">
        <f t="shared" si="58"/>
        <v>0</v>
      </c>
      <c r="M250" s="36">
        <f t="shared" ca="1" si="59"/>
        <v>0.41061815290459147</v>
      </c>
      <c r="N250" s="36">
        <f t="shared" ca="1" si="60"/>
        <v>0</v>
      </c>
      <c r="O250" s="26">
        <f t="shared" ca="1" si="61"/>
        <v>0</v>
      </c>
      <c r="P250" s="36">
        <f t="shared" ca="1" si="62"/>
        <v>0</v>
      </c>
      <c r="Q250" s="36">
        <f t="shared" ca="1" si="63"/>
        <v>0</v>
      </c>
      <c r="R250" s="16">
        <f t="shared" ca="1" si="64"/>
        <v>-0.41061815290459147</v>
      </c>
    </row>
    <row r="251" spans="1:18" x14ac:dyDescent="0.2">
      <c r="A251" s="84"/>
      <c r="B251" s="84"/>
      <c r="C251" s="84"/>
      <c r="D251" s="85">
        <f t="shared" si="50"/>
        <v>0</v>
      </c>
      <c r="E251" s="85">
        <f t="shared" si="51"/>
        <v>0</v>
      </c>
      <c r="F251" s="36">
        <f t="shared" si="52"/>
        <v>0</v>
      </c>
      <c r="G251" s="36">
        <f t="shared" si="53"/>
        <v>0</v>
      </c>
      <c r="H251" s="36">
        <f t="shared" si="54"/>
        <v>0</v>
      </c>
      <c r="I251" s="36">
        <f t="shared" si="55"/>
        <v>0</v>
      </c>
      <c r="J251" s="36">
        <f t="shared" si="56"/>
        <v>0</v>
      </c>
      <c r="K251" s="36">
        <f t="shared" si="57"/>
        <v>0</v>
      </c>
      <c r="L251" s="36">
        <f t="shared" si="58"/>
        <v>0</v>
      </c>
      <c r="M251" s="36">
        <f t="shared" ca="1" si="59"/>
        <v>0.41061815290459147</v>
      </c>
      <c r="N251" s="36">
        <f t="shared" ca="1" si="60"/>
        <v>0</v>
      </c>
      <c r="O251" s="26">
        <f t="shared" ca="1" si="61"/>
        <v>0</v>
      </c>
      <c r="P251" s="36">
        <f t="shared" ca="1" si="62"/>
        <v>0</v>
      </c>
      <c r="Q251" s="36">
        <f t="shared" ca="1" si="63"/>
        <v>0</v>
      </c>
      <c r="R251" s="16">
        <f t="shared" ca="1" si="64"/>
        <v>-0.41061815290459147</v>
      </c>
    </row>
    <row r="252" spans="1:18" x14ac:dyDescent="0.2">
      <c r="A252" s="84"/>
      <c r="B252" s="84"/>
      <c r="C252" s="84"/>
      <c r="D252" s="85">
        <f t="shared" si="50"/>
        <v>0</v>
      </c>
      <c r="E252" s="85">
        <f t="shared" si="51"/>
        <v>0</v>
      </c>
      <c r="F252" s="36">
        <f t="shared" si="52"/>
        <v>0</v>
      </c>
      <c r="G252" s="36">
        <f t="shared" si="53"/>
        <v>0</v>
      </c>
      <c r="H252" s="36">
        <f t="shared" si="54"/>
        <v>0</v>
      </c>
      <c r="I252" s="36">
        <f t="shared" si="55"/>
        <v>0</v>
      </c>
      <c r="J252" s="36">
        <f t="shared" si="56"/>
        <v>0</v>
      </c>
      <c r="K252" s="36">
        <f t="shared" si="57"/>
        <v>0</v>
      </c>
      <c r="L252" s="36">
        <f t="shared" si="58"/>
        <v>0</v>
      </c>
      <c r="M252" s="36">
        <f t="shared" ca="1" si="59"/>
        <v>0.41061815290459147</v>
      </c>
      <c r="N252" s="36">
        <f t="shared" ca="1" si="60"/>
        <v>0</v>
      </c>
      <c r="O252" s="26">
        <f t="shared" ca="1" si="61"/>
        <v>0</v>
      </c>
      <c r="P252" s="36">
        <f t="shared" ca="1" si="62"/>
        <v>0</v>
      </c>
      <c r="Q252" s="36">
        <f t="shared" ca="1" si="63"/>
        <v>0</v>
      </c>
      <c r="R252" s="16">
        <f t="shared" ca="1" si="64"/>
        <v>-0.41061815290459147</v>
      </c>
    </row>
    <row r="253" spans="1:18" x14ac:dyDescent="0.2">
      <c r="A253" s="84"/>
      <c r="B253" s="84"/>
      <c r="C253" s="84"/>
      <c r="D253" s="85">
        <f t="shared" si="50"/>
        <v>0</v>
      </c>
      <c r="E253" s="85">
        <f t="shared" si="51"/>
        <v>0</v>
      </c>
      <c r="F253" s="36">
        <f t="shared" si="52"/>
        <v>0</v>
      </c>
      <c r="G253" s="36">
        <f t="shared" si="53"/>
        <v>0</v>
      </c>
      <c r="H253" s="36">
        <f t="shared" si="54"/>
        <v>0</v>
      </c>
      <c r="I253" s="36">
        <f t="shared" si="55"/>
        <v>0</v>
      </c>
      <c r="J253" s="36">
        <f t="shared" si="56"/>
        <v>0</v>
      </c>
      <c r="K253" s="36">
        <f t="shared" si="57"/>
        <v>0</v>
      </c>
      <c r="L253" s="36">
        <f t="shared" si="58"/>
        <v>0</v>
      </c>
      <c r="M253" s="36">
        <f t="shared" ca="1" si="59"/>
        <v>0.41061815290459147</v>
      </c>
      <c r="N253" s="36">
        <f t="shared" ca="1" si="60"/>
        <v>0</v>
      </c>
      <c r="O253" s="26">
        <f t="shared" ca="1" si="61"/>
        <v>0</v>
      </c>
      <c r="P253" s="36">
        <f t="shared" ca="1" si="62"/>
        <v>0</v>
      </c>
      <c r="Q253" s="36">
        <f t="shared" ca="1" si="63"/>
        <v>0</v>
      </c>
      <c r="R253" s="16">
        <f t="shared" ca="1" si="64"/>
        <v>-0.41061815290459147</v>
      </c>
    </row>
    <row r="254" spans="1:18" x14ac:dyDescent="0.2">
      <c r="A254" s="84"/>
      <c r="B254" s="84"/>
      <c r="C254" s="84"/>
      <c r="D254" s="85">
        <f t="shared" si="50"/>
        <v>0</v>
      </c>
      <c r="E254" s="85">
        <f t="shared" si="51"/>
        <v>0</v>
      </c>
      <c r="F254" s="36">
        <f t="shared" si="52"/>
        <v>0</v>
      </c>
      <c r="G254" s="36">
        <f t="shared" si="53"/>
        <v>0</v>
      </c>
      <c r="H254" s="36">
        <f t="shared" si="54"/>
        <v>0</v>
      </c>
      <c r="I254" s="36">
        <f t="shared" si="55"/>
        <v>0</v>
      </c>
      <c r="J254" s="36">
        <f t="shared" si="56"/>
        <v>0</v>
      </c>
      <c r="K254" s="36">
        <f t="shared" si="57"/>
        <v>0</v>
      </c>
      <c r="L254" s="36">
        <f t="shared" si="58"/>
        <v>0</v>
      </c>
      <c r="M254" s="36">
        <f t="shared" ca="1" si="59"/>
        <v>0.41061815290459147</v>
      </c>
      <c r="N254" s="36">
        <f t="shared" ca="1" si="60"/>
        <v>0</v>
      </c>
      <c r="O254" s="26">
        <f t="shared" ca="1" si="61"/>
        <v>0</v>
      </c>
      <c r="P254" s="36">
        <f t="shared" ca="1" si="62"/>
        <v>0</v>
      </c>
      <c r="Q254" s="36">
        <f t="shared" ca="1" si="63"/>
        <v>0</v>
      </c>
      <c r="R254" s="16">
        <f t="shared" ca="1" si="64"/>
        <v>-0.41061815290459147</v>
      </c>
    </row>
    <row r="255" spans="1:18" x14ac:dyDescent="0.2">
      <c r="A255" s="84"/>
      <c r="B255" s="84"/>
      <c r="C255" s="84"/>
      <c r="D255" s="85">
        <f t="shared" si="50"/>
        <v>0</v>
      </c>
      <c r="E255" s="85">
        <f t="shared" si="51"/>
        <v>0</v>
      </c>
      <c r="F255" s="36">
        <f t="shared" si="52"/>
        <v>0</v>
      </c>
      <c r="G255" s="36">
        <f t="shared" si="53"/>
        <v>0</v>
      </c>
      <c r="H255" s="36">
        <f t="shared" si="54"/>
        <v>0</v>
      </c>
      <c r="I255" s="36">
        <f t="shared" si="55"/>
        <v>0</v>
      </c>
      <c r="J255" s="36">
        <f t="shared" si="56"/>
        <v>0</v>
      </c>
      <c r="K255" s="36">
        <f t="shared" si="57"/>
        <v>0</v>
      </c>
      <c r="L255" s="36">
        <f t="shared" si="58"/>
        <v>0</v>
      </c>
      <c r="M255" s="36">
        <f t="shared" ca="1" si="59"/>
        <v>0.41061815290459147</v>
      </c>
      <c r="N255" s="36">
        <f t="shared" ca="1" si="60"/>
        <v>0</v>
      </c>
      <c r="O255" s="26">
        <f t="shared" ca="1" si="61"/>
        <v>0</v>
      </c>
      <c r="P255" s="36">
        <f t="shared" ca="1" si="62"/>
        <v>0</v>
      </c>
      <c r="Q255" s="36">
        <f t="shared" ca="1" si="63"/>
        <v>0</v>
      </c>
      <c r="R255" s="16">
        <f t="shared" ca="1" si="64"/>
        <v>-0.41061815290459147</v>
      </c>
    </row>
    <row r="256" spans="1:18" x14ac:dyDescent="0.2">
      <c r="A256" s="84"/>
      <c r="B256" s="84"/>
      <c r="C256" s="84"/>
      <c r="D256" s="85">
        <f t="shared" si="50"/>
        <v>0</v>
      </c>
      <c r="E256" s="85">
        <f t="shared" si="51"/>
        <v>0</v>
      </c>
      <c r="F256" s="36">
        <f t="shared" si="52"/>
        <v>0</v>
      </c>
      <c r="G256" s="36">
        <f t="shared" si="53"/>
        <v>0</v>
      </c>
      <c r="H256" s="36">
        <f t="shared" si="54"/>
        <v>0</v>
      </c>
      <c r="I256" s="36">
        <f t="shared" si="55"/>
        <v>0</v>
      </c>
      <c r="J256" s="36">
        <f t="shared" si="56"/>
        <v>0</v>
      </c>
      <c r="K256" s="36">
        <f t="shared" si="57"/>
        <v>0</v>
      </c>
      <c r="L256" s="36">
        <f t="shared" si="58"/>
        <v>0</v>
      </c>
      <c r="M256" s="36">
        <f t="shared" ca="1" si="59"/>
        <v>0.41061815290459147</v>
      </c>
      <c r="N256" s="36">
        <f t="shared" ca="1" si="60"/>
        <v>0</v>
      </c>
      <c r="O256" s="26">
        <f t="shared" ca="1" si="61"/>
        <v>0</v>
      </c>
      <c r="P256" s="36">
        <f t="shared" ca="1" si="62"/>
        <v>0</v>
      </c>
      <c r="Q256" s="36">
        <f t="shared" ca="1" si="63"/>
        <v>0</v>
      </c>
      <c r="R256" s="16">
        <f t="shared" ca="1" si="64"/>
        <v>-0.41061815290459147</v>
      </c>
    </row>
    <row r="257" spans="1:18" x14ac:dyDescent="0.2">
      <c r="A257" s="84"/>
      <c r="B257" s="84"/>
      <c r="C257" s="84"/>
      <c r="D257" s="85">
        <f t="shared" si="50"/>
        <v>0</v>
      </c>
      <c r="E257" s="85">
        <f t="shared" si="51"/>
        <v>0</v>
      </c>
      <c r="F257" s="36">
        <f t="shared" si="52"/>
        <v>0</v>
      </c>
      <c r="G257" s="36">
        <f t="shared" si="53"/>
        <v>0</v>
      </c>
      <c r="H257" s="36">
        <f t="shared" si="54"/>
        <v>0</v>
      </c>
      <c r="I257" s="36">
        <f t="shared" si="55"/>
        <v>0</v>
      </c>
      <c r="J257" s="36">
        <f t="shared" si="56"/>
        <v>0</v>
      </c>
      <c r="K257" s="36">
        <f t="shared" si="57"/>
        <v>0</v>
      </c>
      <c r="L257" s="36">
        <f t="shared" si="58"/>
        <v>0</v>
      </c>
      <c r="M257" s="36">
        <f t="shared" ca="1" si="59"/>
        <v>0.41061815290459147</v>
      </c>
      <c r="N257" s="36">
        <f t="shared" ca="1" si="60"/>
        <v>0</v>
      </c>
      <c r="O257" s="26">
        <f t="shared" ca="1" si="61"/>
        <v>0</v>
      </c>
      <c r="P257" s="36">
        <f t="shared" ca="1" si="62"/>
        <v>0</v>
      </c>
      <c r="Q257" s="36">
        <f t="shared" ca="1" si="63"/>
        <v>0</v>
      </c>
      <c r="R257" s="16">
        <f t="shared" ca="1" si="64"/>
        <v>-0.41061815290459147</v>
      </c>
    </row>
    <row r="258" spans="1:18" x14ac:dyDescent="0.2">
      <c r="A258" s="84"/>
      <c r="B258" s="84"/>
      <c r="C258" s="84"/>
      <c r="D258" s="85">
        <f t="shared" si="50"/>
        <v>0</v>
      </c>
      <c r="E258" s="85">
        <f t="shared" si="51"/>
        <v>0</v>
      </c>
      <c r="F258" s="36">
        <f t="shared" si="52"/>
        <v>0</v>
      </c>
      <c r="G258" s="36">
        <f t="shared" si="53"/>
        <v>0</v>
      </c>
      <c r="H258" s="36">
        <f t="shared" si="54"/>
        <v>0</v>
      </c>
      <c r="I258" s="36">
        <f t="shared" si="55"/>
        <v>0</v>
      </c>
      <c r="J258" s="36">
        <f t="shared" si="56"/>
        <v>0</v>
      </c>
      <c r="K258" s="36">
        <f t="shared" si="57"/>
        <v>0</v>
      </c>
      <c r="L258" s="36">
        <f t="shared" si="58"/>
        <v>0</v>
      </c>
      <c r="M258" s="36">
        <f t="shared" ca="1" si="59"/>
        <v>0.41061815290459147</v>
      </c>
      <c r="N258" s="36">
        <f t="shared" ca="1" si="60"/>
        <v>0</v>
      </c>
      <c r="O258" s="26">
        <f t="shared" ca="1" si="61"/>
        <v>0</v>
      </c>
      <c r="P258" s="36">
        <f t="shared" ca="1" si="62"/>
        <v>0</v>
      </c>
      <c r="Q258" s="36">
        <f t="shared" ca="1" si="63"/>
        <v>0</v>
      </c>
      <c r="R258" s="16">
        <f t="shared" ca="1" si="64"/>
        <v>-0.41061815290459147</v>
      </c>
    </row>
    <row r="259" spans="1:18" x14ac:dyDescent="0.2">
      <c r="A259" s="84"/>
      <c r="B259" s="84"/>
      <c r="C259" s="84"/>
      <c r="D259" s="85">
        <f t="shared" si="50"/>
        <v>0</v>
      </c>
      <c r="E259" s="85">
        <f t="shared" si="51"/>
        <v>0</v>
      </c>
      <c r="F259" s="36">
        <f t="shared" si="52"/>
        <v>0</v>
      </c>
      <c r="G259" s="36">
        <f t="shared" si="53"/>
        <v>0</v>
      </c>
      <c r="H259" s="36">
        <f t="shared" si="54"/>
        <v>0</v>
      </c>
      <c r="I259" s="36">
        <f t="shared" si="55"/>
        <v>0</v>
      </c>
      <c r="J259" s="36">
        <f t="shared" si="56"/>
        <v>0</v>
      </c>
      <c r="K259" s="36">
        <f t="shared" si="57"/>
        <v>0</v>
      </c>
      <c r="L259" s="36">
        <f t="shared" si="58"/>
        <v>0</v>
      </c>
      <c r="M259" s="36">
        <f t="shared" ca="1" si="59"/>
        <v>0.41061815290459147</v>
      </c>
      <c r="N259" s="36">
        <f t="shared" ca="1" si="60"/>
        <v>0</v>
      </c>
      <c r="O259" s="26">
        <f t="shared" ca="1" si="61"/>
        <v>0</v>
      </c>
      <c r="P259" s="36">
        <f t="shared" ca="1" si="62"/>
        <v>0</v>
      </c>
      <c r="Q259" s="36">
        <f t="shared" ca="1" si="63"/>
        <v>0</v>
      </c>
      <c r="R259" s="16">
        <f t="shared" ca="1" si="64"/>
        <v>-0.41061815290459147</v>
      </c>
    </row>
    <row r="260" spans="1:18" x14ac:dyDescent="0.2">
      <c r="A260" s="84"/>
      <c r="B260" s="84"/>
      <c r="C260" s="84"/>
      <c r="D260" s="85">
        <f t="shared" si="50"/>
        <v>0</v>
      </c>
      <c r="E260" s="85">
        <f t="shared" si="51"/>
        <v>0</v>
      </c>
      <c r="F260" s="36">
        <f t="shared" si="52"/>
        <v>0</v>
      </c>
      <c r="G260" s="36">
        <f t="shared" si="53"/>
        <v>0</v>
      </c>
      <c r="H260" s="36">
        <f t="shared" si="54"/>
        <v>0</v>
      </c>
      <c r="I260" s="36">
        <f t="shared" si="55"/>
        <v>0</v>
      </c>
      <c r="J260" s="36">
        <f t="shared" si="56"/>
        <v>0</v>
      </c>
      <c r="K260" s="36">
        <f t="shared" si="57"/>
        <v>0</v>
      </c>
      <c r="L260" s="36">
        <f t="shared" si="58"/>
        <v>0</v>
      </c>
      <c r="M260" s="36">
        <f t="shared" ca="1" si="59"/>
        <v>0.41061815290459147</v>
      </c>
      <c r="N260" s="36">
        <f t="shared" ca="1" si="60"/>
        <v>0</v>
      </c>
      <c r="O260" s="26">
        <f t="shared" ca="1" si="61"/>
        <v>0</v>
      </c>
      <c r="P260" s="36">
        <f t="shared" ca="1" si="62"/>
        <v>0</v>
      </c>
      <c r="Q260" s="36">
        <f t="shared" ca="1" si="63"/>
        <v>0</v>
      </c>
      <c r="R260" s="16">
        <f t="shared" ca="1" si="64"/>
        <v>-0.41061815290459147</v>
      </c>
    </row>
    <row r="261" spans="1:18" x14ac:dyDescent="0.2">
      <c r="A261" s="84"/>
      <c r="B261" s="84"/>
      <c r="C261" s="84"/>
      <c r="D261" s="85">
        <f t="shared" si="50"/>
        <v>0</v>
      </c>
      <c r="E261" s="85">
        <f t="shared" si="51"/>
        <v>0</v>
      </c>
      <c r="F261" s="36">
        <f t="shared" si="52"/>
        <v>0</v>
      </c>
      <c r="G261" s="36">
        <f t="shared" si="53"/>
        <v>0</v>
      </c>
      <c r="H261" s="36">
        <f t="shared" si="54"/>
        <v>0</v>
      </c>
      <c r="I261" s="36">
        <f t="shared" si="55"/>
        <v>0</v>
      </c>
      <c r="J261" s="36">
        <f t="shared" si="56"/>
        <v>0</v>
      </c>
      <c r="K261" s="36">
        <f t="shared" si="57"/>
        <v>0</v>
      </c>
      <c r="L261" s="36">
        <f t="shared" si="58"/>
        <v>0</v>
      </c>
      <c r="M261" s="36">
        <f t="shared" ca="1" si="59"/>
        <v>0.41061815290459147</v>
      </c>
      <c r="N261" s="36">
        <f t="shared" ca="1" si="60"/>
        <v>0</v>
      </c>
      <c r="O261" s="26">
        <f t="shared" ca="1" si="61"/>
        <v>0</v>
      </c>
      <c r="P261" s="36">
        <f t="shared" ca="1" si="62"/>
        <v>0</v>
      </c>
      <c r="Q261" s="36">
        <f t="shared" ca="1" si="63"/>
        <v>0</v>
      </c>
      <c r="R261" s="16">
        <f t="shared" ca="1" si="64"/>
        <v>-0.41061815290459147</v>
      </c>
    </row>
    <row r="262" spans="1:18" x14ac:dyDescent="0.2">
      <c r="A262" s="84"/>
      <c r="B262" s="84"/>
      <c r="C262" s="84"/>
      <c r="D262" s="85">
        <f t="shared" si="50"/>
        <v>0</v>
      </c>
      <c r="E262" s="85">
        <f t="shared" si="51"/>
        <v>0</v>
      </c>
      <c r="F262" s="36">
        <f t="shared" si="52"/>
        <v>0</v>
      </c>
      <c r="G262" s="36">
        <f t="shared" si="53"/>
        <v>0</v>
      </c>
      <c r="H262" s="36">
        <f t="shared" si="54"/>
        <v>0</v>
      </c>
      <c r="I262" s="36">
        <f t="shared" si="55"/>
        <v>0</v>
      </c>
      <c r="J262" s="36">
        <f t="shared" si="56"/>
        <v>0</v>
      </c>
      <c r="K262" s="36">
        <f t="shared" si="57"/>
        <v>0</v>
      </c>
      <c r="L262" s="36">
        <f t="shared" si="58"/>
        <v>0</v>
      </c>
      <c r="M262" s="36">
        <f t="shared" ca="1" si="59"/>
        <v>0.41061815290459147</v>
      </c>
      <c r="N262" s="36">
        <f t="shared" ca="1" si="60"/>
        <v>0</v>
      </c>
      <c r="O262" s="26">
        <f t="shared" ca="1" si="61"/>
        <v>0</v>
      </c>
      <c r="P262" s="36">
        <f t="shared" ca="1" si="62"/>
        <v>0</v>
      </c>
      <c r="Q262" s="36">
        <f t="shared" ca="1" si="63"/>
        <v>0</v>
      </c>
      <c r="R262" s="16">
        <f t="shared" ca="1" si="64"/>
        <v>-0.41061815290459147</v>
      </c>
    </row>
    <row r="263" spans="1:18" x14ac:dyDescent="0.2">
      <c r="A263" s="84"/>
      <c r="B263" s="84"/>
      <c r="C263" s="84"/>
      <c r="D263" s="85">
        <f t="shared" si="50"/>
        <v>0</v>
      </c>
      <c r="E263" s="85">
        <f t="shared" si="51"/>
        <v>0</v>
      </c>
      <c r="F263" s="36">
        <f t="shared" si="52"/>
        <v>0</v>
      </c>
      <c r="G263" s="36">
        <f t="shared" si="53"/>
        <v>0</v>
      </c>
      <c r="H263" s="36">
        <f t="shared" si="54"/>
        <v>0</v>
      </c>
      <c r="I263" s="36">
        <f t="shared" si="55"/>
        <v>0</v>
      </c>
      <c r="J263" s="36">
        <f t="shared" si="56"/>
        <v>0</v>
      </c>
      <c r="K263" s="36">
        <f t="shared" si="57"/>
        <v>0</v>
      </c>
      <c r="L263" s="36">
        <f t="shared" si="58"/>
        <v>0</v>
      </c>
      <c r="M263" s="36">
        <f t="shared" ca="1" si="59"/>
        <v>0.41061815290459147</v>
      </c>
      <c r="N263" s="36">
        <f t="shared" ca="1" si="60"/>
        <v>0</v>
      </c>
      <c r="O263" s="26">
        <f t="shared" ca="1" si="61"/>
        <v>0</v>
      </c>
      <c r="P263" s="36">
        <f t="shared" ca="1" si="62"/>
        <v>0</v>
      </c>
      <c r="Q263" s="36">
        <f t="shared" ca="1" si="63"/>
        <v>0</v>
      </c>
      <c r="R263" s="16">
        <f t="shared" ca="1" si="64"/>
        <v>-0.41061815290459147</v>
      </c>
    </row>
    <row r="264" spans="1:18" x14ac:dyDescent="0.2">
      <c r="A264" s="84"/>
      <c r="B264" s="84"/>
      <c r="C264" s="84"/>
      <c r="D264" s="85">
        <f t="shared" si="50"/>
        <v>0</v>
      </c>
      <c r="E264" s="85">
        <f t="shared" si="51"/>
        <v>0</v>
      </c>
      <c r="F264" s="36">
        <f t="shared" si="52"/>
        <v>0</v>
      </c>
      <c r="G264" s="36">
        <f t="shared" si="53"/>
        <v>0</v>
      </c>
      <c r="H264" s="36">
        <f t="shared" si="54"/>
        <v>0</v>
      </c>
      <c r="I264" s="36">
        <f t="shared" si="55"/>
        <v>0</v>
      </c>
      <c r="J264" s="36">
        <f t="shared" si="56"/>
        <v>0</v>
      </c>
      <c r="K264" s="36">
        <f t="shared" si="57"/>
        <v>0</v>
      </c>
      <c r="L264" s="36">
        <f t="shared" si="58"/>
        <v>0</v>
      </c>
      <c r="M264" s="36">
        <f t="shared" ca="1" si="59"/>
        <v>0.41061815290459147</v>
      </c>
      <c r="N264" s="36">
        <f t="shared" ca="1" si="60"/>
        <v>0</v>
      </c>
      <c r="O264" s="26">
        <f t="shared" ca="1" si="61"/>
        <v>0</v>
      </c>
      <c r="P264" s="36">
        <f t="shared" ca="1" si="62"/>
        <v>0</v>
      </c>
      <c r="Q264" s="36">
        <f t="shared" ca="1" si="63"/>
        <v>0</v>
      </c>
      <c r="R264" s="16">
        <f t="shared" ca="1" si="64"/>
        <v>-0.41061815290459147</v>
      </c>
    </row>
    <row r="265" spans="1:18" x14ac:dyDescent="0.2">
      <c r="A265" s="84"/>
      <c r="B265" s="84"/>
      <c r="C265" s="84"/>
      <c r="D265" s="85">
        <f t="shared" si="50"/>
        <v>0</v>
      </c>
      <c r="E265" s="85">
        <f t="shared" si="51"/>
        <v>0</v>
      </c>
      <c r="F265" s="36">
        <f t="shared" si="52"/>
        <v>0</v>
      </c>
      <c r="G265" s="36">
        <f t="shared" si="53"/>
        <v>0</v>
      </c>
      <c r="H265" s="36">
        <f t="shared" si="54"/>
        <v>0</v>
      </c>
      <c r="I265" s="36">
        <f t="shared" si="55"/>
        <v>0</v>
      </c>
      <c r="J265" s="36">
        <f t="shared" si="56"/>
        <v>0</v>
      </c>
      <c r="K265" s="36">
        <f t="shared" si="57"/>
        <v>0</v>
      </c>
      <c r="L265" s="36">
        <f t="shared" si="58"/>
        <v>0</v>
      </c>
      <c r="M265" s="36">
        <f t="shared" ca="1" si="59"/>
        <v>0.41061815290459147</v>
      </c>
      <c r="N265" s="36">
        <f t="shared" ca="1" si="60"/>
        <v>0</v>
      </c>
      <c r="O265" s="26">
        <f t="shared" ca="1" si="61"/>
        <v>0</v>
      </c>
      <c r="P265" s="36">
        <f t="shared" ca="1" si="62"/>
        <v>0</v>
      </c>
      <c r="Q265" s="36">
        <f t="shared" ca="1" si="63"/>
        <v>0</v>
      </c>
      <c r="R265" s="16">
        <f t="shared" ca="1" si="64"/>
        <v>-0.41061815290459147</v>
      </c>
    </row>
    <row r="266" spans="1:18" x14ac:dyDescent="0.2">
      <c r="A266" s="84"/>
      <c r="B266" s="84"/>
      <c r="C266" s="84"/>
      <c r="D266" s="85">
        <f t="shared" si="50"/>
        <v>0</v>
      </c>
      <c r="E266" s="85">
        <f t="shared" si="51"/>
        <v>0</v>
      </c>
      <c r="F266" s="36">
        <f t="shared" si="52"/>
        <v>0</v>
      </c>
      <c r="G266" s="36">
        <f t="shared" si="53"/>
        <v>0</v>
      </c>
      <c r="H266" s="36">
        <f t="shared" si="54"/>
        <v>0</v>
      </c>
      <c r="I266" s="36">
        <f t="shared" si="55"/>
        <v>0</v>
      </c>
      <c r="J266" s="36">
        <f t="shared" si="56"/>
        <v>0</v>
      </c>
      <c r="K266" s="36">
        <f t="shared" si="57"/>
        <v>0</v>
      </c>
      <c r="L266" s="36">
        <f t="shared" si="58"/>
        <v>0</v>
      </c>
      <c r="M266" s="36">
        <f t="shared" ca="1" si="59"/>
        <v>0.41061815290459147</v>
      </c>
      <c r="N266" s="36">
        <f t="shared" ca="1" si="60"/>
        <v>0</v>
      </c>
      <c r="O266" s="26">
        <f t="shared" ca="1" si="61"/>
        <v>0</v>
      </c>
      <c r="P266" s="36">
        <f t="shared" ca="1" si="62"/>
        <v>0</v>
      </c>
      <c r="Q266" s="36">
        <f t="shared" ca="1" si="63"/>
        <v>0</v>
      </c>
      <c r="R266" s="16">
        <f t="shared" ca="1" si="64"/>
        <v>-0.41061815290459147</v>
      </c>
    </row>
    <row r="267" spans="1:18" x14ac:dyDescent="0.2">
      <c r="A267" s="84"/>
      <c r="B267" s="84"/>
      <c r="C267" s="84"/>
      <c r="D267" s="85">
        <f t="shared" si="50"/>
        <v>0</v>
      </c>
      <c r="E267" s="85">
        <f t="shared" si="51"/>
        <v>0</v>
      </c>
      <c r="F267" s="36">
        <f t="shared" si="52"/>
        <v>0</v>
      </c>
      <c r="G267" s="36">
        <f t="shared" si="53"/>
        <v>0</v>
      </c>
      <c r="H267" s="36">
        <f t="shared" si="54"/>
        <v>0</v>
      </c>
      <c r="I267" s="36">
        <f t="shared" si="55"/>
        <v>0</v>
      </c>
      <c r="J267" s="36">
        <f t="shared" si="56"/>
        <v>0</v>
      </c>
      <c r="K267" s="36">
        <f t="shared" si="57"/>
        <v>0</v>
      </c>
      <c r="L267" s="36">
        <f t="shared" si="58"/>
        <v>0</v>
      </c>
      <c r="M267" s="36">
        <f t="shared" ca="1" si="59"/>
        <v>0.41061815290459147</v>
      </c>
      <c r="N267" s="36">
        <f t="shared" ca="1" si="60"/>
        <v>0</v>
      </c>
      <c r="O267" s="26">
        <f t="shared" ca="1" si="61"/>
        <v>0</v>
      </c>
      <c r="P267" s="36">
        <f t="shared" ca="1" si="62"/>
        <v>0</v>
      </c>
      <c r="Q267" s="36">
        <f t="shared" ca="1" si="63"/>
        <v>0</v>
      </c>
      <c r="R267" s="16">
        <f t="shared" ca="1" si="64"/>
        <v>-0.41061815290459147</v>
      </c>
    </row>
    <row r="268" spans="1:18" x14ac:dyDescent="0.2">
      <c r="A268" s="84"/>
      <c r="B268" s="84"/>
      <c r="C268" s="84"/>
      <c r="D268" s="85">
        <f t="shared" si="50"/>
        <v>0</v>
      </c>
      <c r="E268" s="85">
        <f t="shared" si="51"/>
        <v>0</v>
      </c>
      <c r="F268" s="36">
        <f t="shared" si="52"/>
        <v>0</v>
      </c>
      <c r="G268" s="36">
        <f t="shared" si="53"/>
        <v>0</v>
      </c>
      <c r="H268" s="36">
        <f t="shared" si="54"/>
        <v>0</v>
      </c>
      <c r="I268" s="36">
        <f t="shared" si="55"/>
        <v>0</v>
      </c>
      <c r="J268" s="36">
        <f t="shared" si="56"/>
        <v>0</v>
      </c>
      <c r="K268" s="36">
        <f t="shared" si="57"/>
        <v>0</v>
      </c>
      <c r="L268" s="36">
        <f t="shared" si="58"/>
        <v>0</v>
      </c>
      <c r="M268" s="36">
        <f t="shared" ca="1" si="59"/>
        <v>0.41061815290459147</v>
      </c>
      <c r="N268" s="36">
        <f t="shared" ca="1" si="60"/>
        <v>0</v>
      </c>
      <c r="O268" s="26">
        <f t="shared" ca="1" si="61"/>
        <v>0</v>
      </c>
      <c r="P268" s="36">
        <f t="shared" ca="1" si="62"/>
        <v>0</v>
      </c>
      <c r="Q268" s="36">
        <f t="shared" ca="1" si="63"/>
        <v>0</v>
      </c>
      <c r="R268" s="16">
        <f t="shared" ca="1" si="64"/>
        <v>-0.41061815290459147</v>
      </c>
    </row>
    <row r="269" spans="1:18" x14ac:dyDescent="0.2">
      <c r="A269" s="84"/>
      <c r="B269" s="84"/>
      <c r="C269" s="84"/>
      <c r="D269" s="85">
        <f t="shared" si="50"/>
        <v>0</v>
      </c>
      <c r="E269" s="85">
        <f t="shared" si="51"/>
        <v>0</v>
      </c>
      <c r="F269" s="36">
        <f t="shared" si="52"/>
        <v>0</v>
      </c>
      <c r="G269" s="36">
        <f t="shared" si="53"/>
        <v>0</v>
      </c>
      <c r="H269" s="36">
        <f t="shared" si="54"/>
        <v>0</v>
      </c>
      <c r="I269" s="36">
        <f t="shared" si="55"/>
        <v>0</v>
      </c>
      <c r="J269" s="36">
        <f t="shared" si="56"/>
        <v>0</v>
      </c>
      <c r="K269" s="36">
        <f t="shared" si="57"/>
        <v>0</v>
      </c>
      <c r="L269" s="36">
        <f t="shared" si="58"/>
        <v>0</v>
      </c>
      <c r="M269" s="36">
        <f t="shared" ca="1" si="59"/>
        <v>0.41061815290459147</v>
      </c>
      <c r="N269" s="36">
        <f t="shared" ca="1" si="60"/>
        <v>0</v>
      </c>
      <c r="O269" s="26">
        <f t="shared" ca="1" si="61"/>
        <v>0</v>
      </c>
      <c r="P269" s="36">
        <f t="shared" ca="1" si="62"/>
        <v>0</v>
      </c>
      <c r="Q269" s="36">
        <f t="shared" ca="1" si="63"/>
        <v>0</v>
      </c>
      <c r="R269" s="16">
        <f t="shared" ca="1" si="64"/>
        <v>-0.41061815290459147</v>
      </c>
    </row>
    <row r="270" spans="1:18" x14ac:dyDescent="0.2">
      <c r="A270" s="84"/>
      <c r="B270" s="84"/>
      <c r="C270" s="84"/>
      <c r="D270" s="85">
        <f t="shared" si="50"/>
        <v>0</v>
      </c>
      <c r="E270" s="85">
        <f t="shared" si="51"/>
        <v>0</v>
      </c>
      <c r="F270" s="36">
        <f t="shared" si="52"/>
        <v>0</v>
      </c>
      <c r="G270" s="36">
        <f t="shared" si="53"/>
        <v>0</v>
      </c>
      <c r="H270" s="36">
        <f t="shared" si="54"/>
        <v>0</v>
      </c>
      <c r="I270" s="36">
        <f t="shared" si="55"/>
        <v>0</v>
      </c>
      <c r="J270" s="36">
        <f t="shared" si="56"/>
        <v>0</v>
      </c>
      <c r="K270" s="36">
        <f t="shared" si="57"/>
        <v>0</v>
      </c>
      <c r="L270" s="36">
        <f t="shared" si="58"/>
        <v>0</v>
      </c>
      <c r="M270" s="36">
        <f t="shared" ca="1" si="59"/>
        <v>0.41061815290459147</v>
      </c>
      <c r="N270" s="36">
        <f t="shared" ca="1" si="60"/>
        <v>0</v>
      </c>
      <c r="O270" s="26">
        <f t="shared" ca="1" si="61"/>
        <v>0</v>
      </c>
      <c r="P270" s="36">
        <f t="shared" ca="1" si="62"/>
        <v>0</v>
      </c>
      <c r="Q270" s="36">
        <f t="shared" ca="1" si="63"/>
        <v>0</v>
      </c>
      <c r="R270" s="16">
        <f t="shared" ca="1" si="64"/>
        <v>-0.41061815290459147</v>
      </c>
    </row>
    <row r="271" spans="1:18" x14ac:dyDescent="0.2">
      <c r="A271" s="84"/>
      <c r="B271" s="84"/>
      <c r="C271" s="84"/>
      <c r="D271" s="85">
        <f t="shared" si="50"/>
        <v>0</v>
      </c>
      <c r="E271" s="85">
        <f t="shared" si="51"/>
        <v>0</v>
      </c>
      <c r="F271" s="36">
        <f t="shared" si="52"/>
        <v>0</v>
      </c>
      <c r="G271" s="36">
        <f t="shared" si="53"/>
        <v>0</v>
      </c>
      <c r="H271" s="36">
        <f t="shared" si="54"/>
        <v>0</v>
      </c>
      <c r="I271" s="36">
        <f t="shared" si="55"/>
        <v>0</v>
      </c>
      <c r="J271" s="36">
        <f t="shared" si="56"/>
        <v>0</v>
      </c>
      <c r="K271" s="36">
        <f t="shared" si="57"/>
        <v>0</v>
      </c>
      <c r="L271" s="36">
        <f t="shared" si="58"/>
        <v>0</v>
      </c>
      <c r="M271" s="36">
        <f t="shared" ca="1" si="59"/>
        <v>0.41061815290459147</v>
      </c>
      <c r="N271" s="36">
        <f t="shared" ca="1" si="60"/>
        <v>0</v>
      </c>
      <c r="O271" s="26">
        <f t="shared" ca="1" si="61"/>
        <v>0</v>
      </c>
      <c r="P271" s="36">
        <f t="shared" ca="1" si="62"/>
        <v>0</v>
      </c>
      <c r="Q271" s="36">
        <f t="shared" ca="1" si="63"/>
        <v>0</v>
      </c>
      <c r="R271" s="16">
        <f t="shared" ca="1" si="64"/>
        <v>-0.41061815290459147</v>
      </c>
    </row>
    <row r="272" spans="1:18" x14ac:dyDescent="0.2">
      <c r="A272" s="84"/>
      <c r="B272" s="84"/>
      <c r="C272" s="84"/>
      <c r="D272" s="85">
        <f t="shared" si="50"/>
        <v>0</v>
      </c>
      <c r="E272" s="85">
        <f t="shared" si="51"/>
        <v>0</v>
      </c>
      <c r="F272" s="36">
        <f t="shared" si="52"/>
        <v>0</v>
      </c>
      <c r="G272" s="36">
        <f t="shared" si="53"/>
        <v>0</v>
      </c>
      <c r="H272" s="36">
        <f t="shared" si="54"/>
        <v>0</v>
      </c>
      <c r="I272" s="36">
        <f t="shared" si="55"/>
        <v>0</v>
      </c>
      <c r="J272" s="36">
        <f t="shared" si="56"/>
        <v>0</v>
      </c>
      <c r="K272" s="36">
        <f t="shared" si="57"/>
        <v>0</v>
      </c>
      <c r="L272" s="36">
        <f t="shared" si="58"/>
        <v>0</v>
      </c>
      <c r="M272" s="36">
        <f t="shared" ca="1" si="59"/>
        <v>0.41061815290459147</v>
      </c>
      <c r="N272" s="36">
        <f t="shared" ca="1" si="60"/>
        <v>0</v>
      </c>
      <c r="O272" s="26">
        <f t="shared" ca="1" si="61"/>
        <v>0</v>
      </c>
      <c r="P272" s="36">
        <f t="shared" ca="1" si="62"/>
        <v>0</v>
      </c>
      <c r="Q272" s="36">
        <f t="shared" ca="1" si="63"/>
        <v>0</v>
      </c>
      <c r="R272" s="16">
        <f t="shared" ca="1" si="64"/>
        <v>-0.41061815290459147</v>
      </c>
    </row>
    <row r="273" spans="1:18" x14ac:dyDescent="0.2">
      <c r="A273" s="84"/>
      <c r="B273" s="84"/>
      <c r="C273" s="84"/>
      <c r="D273" s="85">
        <f t="shared" si="50"/>
        <v>0</v>
      </c>
      <c r="E273" s="85">
        <f t="shared" si="51"/>
        <v>0</v>
      </c>
      <c r="F273" s="36">
        <f t="shared" si="52"/>
        <v>0</v>
      </c>
      <c r="G273" s="36">
        <f t="shared" si="53"/>
        <v>0</v>
      </c>
      <c r="H273" s="36">
        <f t="shared" si="54"/>
        <v>0</v>
      </c>
      <c r="I273" s="36">
        <f t="shared" si="55"/>
        <v>0</v>
      </c>
      <c r="J273" s="36">
        <f t="shared" si="56"/>
        <v>0</v>
      </c>
      <c r="K273" s="36">
        <f t="shared" si="57"/>
        <v>0</v>
      </c>
      <c r="L273" s="36">
        <f t="shared" si="58"/>
        <v>0</v>
      </c>
      <c r="M273" s="36">
        <f t="shared" ca="1" si="59"/>
        <v>0.41061815290459147</v>
      </c>
      <c r="N273" s="36">
        <f t="shared" ca="1" si="60"/>
        <v>0</v>
      </c>
      <c r="O273" s="26">
        <f t="shared" ca="1" si="61"/>
        <v>0</v>
      </c>
      <c r="P273" s="36">
        <f t="shared" ca="1" si="62"/>
        <v>0</v>
      </c>
      <c r="Q273" s="36">
        <f t="shared" ca="1" si="63"/>
        <v>0</v>
      </c>
      <c r="R273" s="16">
        <f t="shared" ca="1" si="64"/>
        <v>-0.41061815290459147</v>
      </c>
    </row>
    <row r="274" spans="1:18" x14ac:dyDescent="0.2">
      <c r="A274" s="84"/>
      <c r="B274" s="84"/>
      <c r="C274" s="84"/>
      <c r="D274" s="85">
        <f t="shared" si="50"/>
        <v>0</v>
      </c>
      <c r="E274" s="85">
        <f t="shared" si="51"/>
        <v>0</v>
      </c>
      <c r="F274" s="36">
        <f t="shared" si="52"/>
        <v>0</v>
      </c>
      <c r="G274" s="36">
        <f t="shared" si="53"/>
        <v>0</v>
      </c>
      <c r="H274" s="36">
        <f t="shared" si="54"/>
        <v>0</v>
      </c>
      <c r="I274" s="36">
        <f t="shared" si="55"/>
        <v>0</v>
      </c>
      <c r="J274" s="36">
        <f t="shared" si="56"/>
        <v>0</v>
      </c>
      <c r="K274" s="36">
        <f t="shared" si="57"/>
        <v>0</v>
      </c>
      <c r="L274" s="36">
        <f t="shared" si="58"/>
        <v>0</v>
      </c>
      <c r="M274" s="36">
        <f t="shared" ca="1" si="59"/>
        <v>0.41061815290459147</v>
      </c>
      <c r="N274" s="36">
        <f t="shared" ca="1" si="60"/>
        <v>0</v>
      </c>
      <c r="O274" s="26">
        <f t="shared" ca="1" si="61"/>
        <v>0</v>
      </c>
      <c r="P274" s="36">
        <f t="shared" ca="1" si="62"/>
        <v>0</v>
      </c>
      <c r="Q274" s="36">
        <f t="shared" ca="1" si="63"/>
        <v>0</v>
      </c>
      <c r="R274" s="16">
        <f t="shared" ca="1" si="64"/>
        <v>-0.41061815290459147</v>
      </c>
    </row>
    <row r="275" spans="1:18" x14ac:dyDescent="0.2">
      <c r="A275" s="84"/>
      <c r="B275" s="84"/>
      <c r="C275" s="84"/>
      <c r="D275" s="85">
        <f t="shared" si="50"/>
        <v>0</v>
      </c>
      <c r="E275" s="85">
        <f t="shared" si="51"/>
        <v>0</v>
      </c>
      <c r="F275" s="36">
        <f t="shared" si="52"/>
        <v>0</v>
      </c>
      <c r="G275" s="36">
        <f t="shared" si="53"/>
        <v>0</v>
      </c>
      <c r="H275" s="36">
        <f t="shared" si="54"/>
        <v>0</v>
      </c>
      <c r="I275" s="36">
        <f t="shared" si="55"/>
        <v>0</v>
      </c>
      <c r="J275" s="36">
        <f t="shared" si="56"/>
        <v>0</v>
      </c>
      <c r="K275" s="36">
        <f t="shared" si="57"/>
        <v>0</v>
      </c>
      <c r="L275" s="36">
        <f t="shared" si="58"/>
        <v>0</v>
      </c>
      <c r="M275" s="36">
        <f t="shared" ca="1" si="59"/>
        <v>0.41061815290459147</v>
      </c>
      <c r="N275" s="36">
        <f t="shared" ca="1" si="60"/>
        <v>0</v>
      </c>
      <c r="O275" s="26">
        <f t="shared" ca="1" si="61"/>
        <v>0</v>
      </c>
      <c r="P275" s="36">
        <f t="shared" ca="1" si="62"/>
        <v>0</v>
      </c>
      <c r="Q275" s="36">
        <f t="shared" ca="1" si="63"/>
        <v>0</v>
      </c>
      <c r="R275" s="16">
        <f t="shared" ca="1" si="64"/>
        <v>-0.41061815290459147</v>
      </c>
    </row>
    <row r="276" spans="1:18" x14ac:dyDescent="0.2">
      <c r="A276" s="84"/>
      <c r="B276" s="84"/>
      <c r="C276" s="84"/>
      <c r="D276" s="85">
        <f t="shared" si="50"/>
        <v>0</v>
      </c>
      <c r="E276" s="85">
        <f t="shared" si="51"/>
        <v>0</v>
      </c>
      <c r="F276" s="36">
        <f t="shared" si="52"/>
        <v>0</v>
      </c>
      <c r="G276" s="36">
        <f t="shared" si="53"/>
        <v>0</v>
      </c>
      <c r="H276" s="36">
        <f t="shared" si="54"/>
        <v>0</v>
      </c>
      <c r="I276" s="36">
        <f t="shared" si="55"/>
        <v>0</v>
      </c>
      <c r="J276" s="36">
        <f t="shared" si="56"/>
        <v>0</v>
      </c>
      <c r="K276" s="36">
        <f t="shared" si="57"/>
        <v>0</v>
      </c>
      <c r="L276" s="36">
        <f t="shared" si="58"/>
        <v>0</v>
      </c>
      <c r="M276" s="36">
        <f t="shared" ca="1" si="59"/>
        <v>0.41061815290459147</v>
      </c>
      <c r="N276" s="36">
        <f t="shared" ca="1" si="60"/>
        <v>0</v>
      </c>
      <c r="O276" s="26">
        <f t="shared" ca="1" si="61"/>
        <v>0</v>
      </c>
      <c r="P276" s="36">
        <f t="shared" ca="1" si="62"/>
        <v>0</v>
      </c>
      <c r="Q276" s="36">
        <f t="shared" ca="1" si="63"/>
        <v>0</v>
      </c>
      <c r="R276" s="16">
        <f t="shared" ca="1" si="64"/>
        <v>-0.41061815290459147</v>
      </c>
    </row>
    <row r="277" spans="1:18" x14ac:dyDescent="0.2">
      <c r="A277" s="84"/>
      <c r="B277" s="84"/>
      <c r="C277" s="84"/>
      <c r="D277" s="85">
        <f t="shared" ref="D277:D341" si="65">A277/A$18</f>
        <v>0</v>
      </c>
      <c r="E277" s="85">
        <f t="shared" ref="E277:E341" si="66">B277/B$18</f>
        <v>0</v>
      </c>
      <c r="F277" s="36">
        <f t="shared" ref="F277:F341" si="67">$C277*D277</f>
        <v>0</v>
      </c>
      <c r="G277" s="36">
        <f t="shared" ref="G277:G341" si="68">$C277*E277</f>
        <v>0</v>
      </c>
      <c r="H277" s="36">
        <f t="shared" ref="H277:H341" si="69">C277*D277*D277</f>
        <v>0</v>
      </c>
      <c r="I277" s="36">
        <f t="shared" ref="I277:I341" si="70">C277*D277*D277*D277</f>
        <v>0</v>
      </c>
      <c r="J277" s="36">
        <f t="shared" ref="J277:J341" si="71">C277*D277*D277*D277*D277</f>
        <v>0</v>
      </c>
      <c r="K277" s="36">
        <f t="shared" ref="K277:K341" si="72">C277*E277*D277</f>
        <v>0</v>
      </c>
      <c r="L277" s="36">
        <f t="shared" ref="L277:L341" si="73">C277*E277*D277*D277</f>
        <v>0</v>
      </c>
      <c r="M277" s="36">
        <f t="shared" ref="M277:M341" ca="1" si="74">+E$4+E$5*D277+E$6*D277^2</f>
        <v>0.41061815290459147</v>
      </c>
      <c r="N277" s="36">
        <f t="shared" ref="N277:N340" ca="1" si="75">C277*(M277-E277)^2</f>
        <v>0</v>
      </c>
      <c r="O277" s="26">
        <f t="shared" ref="O277:O341" ca="1" si="76">(C277*O$1-O$2*F277+O$3*H277)^2</f>
        <v>0</v>
      </c>
      <c r="P277" s="36">
        <f t="shared" ref="P277:P340" ca="1" si="77">(-C277*O$2+O$4*F277-O$5*H277)^2</f>
        <v>0</v>
      </c>
      <c r="Q277" s="36">
        <f t="shared" ref="Q277:Q341" ca="1" si="78">+(C277*O$3-F277*O$5+H277*O$6)^2</f>
        <v>0</v>
      </c>
      <c r="R277" s="16">
        <f t="shared" ref="R277:R341" ca="1" si="79">+E277-M277</f>
        <v>-0.41061815290459147</v>
      </c>
    </row>
    <row r="278" spans="1:18" x14ac:dyDescent="0.2">
      <c r="A278" s="84"/>
      <c r="B278" s="84"/>
      <c r="C278" s="84"/>
      <c r="D278" s="85">
        <f t="shared" si="65"/>
        <v>0</v>
      </c>
      <c r="E278" s="85">
        <f t="shared" si="66"/>
        <v>0</v>
      </c>
      <c r="F278" s="36">
        <f t="shared" si="67"/>
        <v>0</v>
      </c>
      <c r="G278" s="36">
        <f t="shared" si="68"/>
        <v>0</v>
      </c>
      <c r="H278" s="36">
        <f t="shared" si="69"/>
        <v>0</v>
      </c>
      <c r="I278" s="36">
        <f t="shared" si="70"/>
        <v>0</v>
      </c>
      <c r="J278" s="36">
        <f t="shared" si="71"/>
        <v>0</v>
      </c>
      <c r="K278" s="36">
        <f t="shared" si="72"/>
        <v>0</v>
      </c>
      <c r="L278" s="36">
        <f t="shared" si="73"/>
        <v>0</v>
      </c>
      <c r="M278" s="36">
        <f t="shared" ca="1" si="74"/>
        <v>0.41061815290459147</v>
      </c>
      <c r="N278" s="36">
        <f t="shared" ca="1" si="75"/>
        <v>0</v>
      </c>
      <c r="O278" s="26">
        <f t="shared" ca="1" si="76"/>
        <v>0</v>
      </c>
      <c r="P278" s="36">
        <f t="shared" ca="1" si="77"/>
        <v>0</v>
      </c>
      <c r="Q278" s="36">
        <f t="shared" ca="1" si="78"/>
        <v>0</v>
      </c>
      <c r="R278" s="16">
        <f t="shared" ca="1" si="79"/>
        <v>-0.41061815290459147</v>
      </c>
    </row>
    <row r="279" spans="1:18" x14ac:dyDescent="0.2">
      <c r="A279" s="84"/>
      <c r="B279" s="84"/>
      <c r="C279" s="84"/>
      <c r="D279" s="85">
        <f t="shared" si="65"/>
        <v>0</v>
      </c>
      <c r="E279" s="85">
        <f t="shared" si="66"/>
        <v>0</v>
      </c>
      <c r="F279" s="36">
        <f t="shared" si="67"/>
        <v>0</v>
      </c>
      <c r="G279" s="36">
        <f t="shared" si="68"/>
        <v>0</v>
      </c>
      <c r="H279" s="36">
        <f t="shared" si="69"/>
        <v>0</v>
      </c>
      <c r="I279" s="36">
        <f t="shared" si="70"/>
        <v>0</v>
      </c>
      <c r="J279" s="36">
        <f t="shared" si="71"/>
        <v>0</v>
      </c>
      <c r="K279" s="36">
        <f t="shared" si="72"/>
        <v>0</v>
      </c>
      <c r="L279" s="36">
        <f t="shared" si="73"/>
        <v>0</v>
      </c>
      <c r="M279" s="36">
        <f t="shared" ca="1" si="74"/>
        <v>0.41061815290459147</v>
      </c>
      <c r="N279" s="36">
        <f t="shared" ca="1" si="75"/>
        <v>0</v>
      </c>
      <c r="O279" s="26">
        <f t="shared" ca="1" si="76"/>
        <v>0</v>
      </c>
      <c r="P279" s="36">
        <f t="shared" ca="1" si="77"/>
        <v>0</v>
      </c>
      <c r="Q279" s="36">
        <f t="shared" ca="1" si="78"/>
        <v>0</v>
      </c>
      <c r="R279" s="16">
        <f t="shared" ca="1" si="79"/>
        <v>-0.41061815290459147</v>
      </c>
    </row>
    <row r="280" spans="1:18" x14ac:dyDescent="0.2">
      <c r="A280" s="84"/>
      <c r="B280" s="84"/>
      <c r="C280" s="84"/>
      <c r="D280" s="85">
        <f t="shared" si="65"/>
        <v>0</v>
      </c>
      <c r="E280" s="85">
        <f t="shared" si="66"/>
        <v>0</v>
      </c>
      <c r="F280" s="36">
        <f t="shared" si="67"/>
        <v>0</v>
      </c>
      <c r="G280" s="36">
        <f t="shared" si="68"/>
        <v>0</v>
      </c>
      <c r="H280" s="36">
        <f t="shared" si="69"/>
        <v>0</v>
      </c>
      <c r="I280" s="36">
        <f t="shared" si="70"/>
        <v>0</v>
      </c>
      <c r="J280" s="36">
        <f t="shared" si="71"/>
        <v>0</v>
      </c>
      <c r="K280" s="36">
        <f t="shared" si="72"/>
        <v>0</v>
      </c>
      <c r="L280" s="36">
        <f t="shared" si="73"/>
        <v>0</v>
      </c>
      <c r="M280" s="36">
        <f t="shared" ca="1" si="74"/>
        <v>0.41061815290459147</v>
      </c>
      <c r="N280" s="36">
        <f t="shared" ca="1" si="75"/>
        <v>0</v>
      </c>
      <c r="O280" s="26">
        <f t="shared" ca="1" si="76"/>
        <v>0</v>
      </c>
      <c r="P280" s="36">
        <f t="shared" ca="1" si="77"/>
        <v>0</v>
      </c>
      <c r="Q280" s="36">
        <f t="shared" ca="1" si="78"/>
        <v>0</v>
      </c>
      <c r="R280" s="16">
        <f t="shared" ca="1" si="79"/>
        <v>-0.41061815290459147</v>
      </c>
    </row>
    <row r="281" spans="1:18" x14ac:dyDescent="0.2">
      <c r="A281" s="84"/>
      <c r="B281" s="84"/>
      <c r="C281" s="84"/>
      <c r="D281" s="85">
        <f t="shared" si="65"/>
        <v>0</v>
      </c>
      <c r="E281" s="85">
        <f t="shared" si="66"/>
        <v>0</v>
      </c>
      <c r="F281" s="36">
        <f t="shared" si="67"/>
        <v>0</v>
      </c>
      <c r="G281" s="36">
        <f t="shared" si="68"/>
        <v>0</v>
      </c>
      <c r="H281" s="36">
        <f t="shared" si="69"/>
        <v>0</v>
      </c>
      <c r="I281" s="36">
        <f t="shared" si="70"/>
        <v>0</v>
      </c>
      <c r="J281" s="36">
        <f t="shared" si="71"/>
        <v>0</v>
      </c>
      <c r="K281" s="36">
        <f t="shared" si="72"/>
        <v>0</v>
      </c>
      <c r="L281" s="36">
        <f t="shared" si="73"/>
        <v>0</v>
      </c>
      <c r="M281" s="36">
        <f t="shared" ca="1" si="74"/>
        <v>0.41061815290459147</v>
      </c>
      <c r="N281" s="36">
        <f t="shared" ca="1" si="75"/>
        <v>0</v>
      </c>
      <c r="O281" s="26">
        <f t="shared" ca="1" si="76"/>
        <v>0</v>
      </c>
      <c r="P281" s="36">
        <f t="shared" ca="1" si="77"/>
        <v>0</v>
      </c>
      <c r="Q281" s="36">
        <f t="shared" ca="1" si="78"/>
        <v>0</v>
      </c>
      <c r="R281" s="16">
        <f t="shared" ca="1" si="79"/>
        <v>-0.41061815290459147</v>
      </c>
    </row>
    <row r="282" spans="1:18" x14ac:dyDescent="0.2">
      <c r="A282" s="84"/>
      <c r="B282" s="84"/>
      <c r="C282" s="84"/>
      <c r="D282" s="85">
        <f t="shared" si="65"/>
        <v>0</v>
      </c>
      <c r="E282" s="85">
        <f t="shared" si="66"/>
        <v>0</v>
      </c>
      <c r="F282" s="36">
        <f t="shared" si="67"/>
        <v>0</v>
      </c>
      <c r="G282" s="36">
        <f t="shared" si="68"/>
        <v>0</v>
      </c>
      <c r="H282" s="36">
        <f t="shared" si="69"/>
        <v>0</v>
      </c>
      <c r="I282" s="36">
        <f t="shared" si="70"/>
        <v>0</v>
      </c>
      <c r="J282" s="36">
        <f t="shared" si="71"/>
        <v>0</v>
      </c>
      <c r="K282" s="36">
        <f t="shared" si="72"/>
        <v>0</v>
      </c>
      <c r="L282" s="36">
        <f t="shared" si="73"/>
        <v>0</v>
      </c>
      <c r="M282" s="36">
        <f t="shared" ca="1" si="74"/>
        <v>0.41061815290459147</v>
      </c>
      <c r="N282" s="36">
        <f t="shared" ca="1" si="75"/>
        <v>0</v>
      </c>
      <c r="O282" s="26">
        <f t="shared" ca="1" si="76"/>
        <v>0</v>
      </c>
      <c r="P282" s="36">
        <f t="shared" ca="1" si="77"/>
        <v>0</v>
      </c>
      <c r="Q282" s="36">
        <f t="shared" ca="1" si="78"/>
        <v>0</v>
      </c>
      <c r="R282" s="16">
        <f t="shared" ca="1" si="79"/>
        <v>-0.41061815290459147</v>
      </c>
    </row>
    <row r="283" spans="1:18" x14ac:dyDescent="0.2">
      <c r="A283" s="84"/>
      <c r="B283" s="84"/>
      <c r="C283" s="84"/>
      <c r="D283" s="85">
        <f t="shared" si="65"/>
        <v>0</v>
      </c>
      <c r="E283" s="85">
        <f t="shared" si="66"/>
        <v>0</v>
      </c>
      <c r="F283" s="36">
        <f t="shared" si="67"/>
        <v>0</v>
      </c>
      <c r="G283" s="36">
        <f t="shared" si="68"/>
        <v>0</v>
      </c>
      <c r="H283" s="36">
        <f t="shared" si="69"/>
        <v>0</v>
      </c>
      <c r="I283" s="36">
        <f t="shared" si="70"/>
        <v>0</v>
      </c>
      <c r="J283" s="36">
        <f t="shared" si="71"/>
        <v>0</v>
      </c>
      <c r="K283" s="36">
        <f t="shared" si="72"/>
        <v>0</v>
      </c>
      <c r="L283" s="36">
        <f t="shared" si="73"/>
        <v>0</v>
      </c>
      <c r="M283" s="36">
        <f t="shared" ca="1" si="74"/>
        <v>0.41061815290459147</v>
      </c>
      <c r="N283" s="36">
        <f t="shared" ca="1" si="75"/>
        <v>0</v>
      </c>
      <c r="O283" s="26">
        <f t="shared" ca="1" si="76"/>
        <v>0</v>
      </c>
      <c r="P283" s="36">
        <f t="shared" ca="1" si="77"/>
        <v>0</v>
      </c>
      <c r="Q283" s="36">
        <f t="shared" ca="1" si="78"/>
        <v>0</v>
      </c>
      <c r="R283" s="16">
        <f t="shared" ca="1" si="79"/>
        <v>-0.41061815290459147</v>
      </c>
    </row>
    <row r="284" spans="1:18" x14ac:dyDescent="0.2">
      <c r="A284" s="84"/>
      <c r="B284" s="84"/>
      <c r="C284" s="84"/>
      <c r="D284" s="85">
        <f t="shared" si="65"/>
        <v>0</v>
      </c>
      <c r="E284" s="85">
        <f t="shared" si="66"/>
        <v>0</v>
      </c>
      <c r="F284" s="36">
        <f t="shared" si="67"/>
        <v>0</v>
      </c>
      <c r="G284" s="36">
        <f t="shared" si="68"/>
        <v>0</v>
      </c>
      <c r="H284" s="36">
        <f t="shared" si="69"/>
        <v>0</v>
      </c>
      <c r="I284" s="36">
        <f t="shared" si="70"/>
        <v>0</v>
      </c>
      <c r="J284" s="36">
        <f t="shared" si="71"/>
        <v>0</v>
      </c>
      <c r="K284" s="36">
        <f t="shared" si="72"/>
        <v>0</v>
      </c>
      <c r="L284" s="36">
        <f t="shared" si="73"/>
        <v>0</v>
      </c>
      <c r="M284" s="36">
        <f t="shared" ca="1" si="74"/>
        <v>0.41061815290459147</v>
      </c>
      <c r="N284" s="36">
        <f t="shared" ca="1" si="75"/>
        <v>0</v>
      </c>
      <c r="O284" s="26">
        <f t="shared" ca="1" si="76"/>
        <v>0</v>
      </c>
      <c r="P284" s="36">
        <f t="shared" ca="1" si="77"/>
        <v>0</v>
      </c>
      <c r="Q284" s="36">
        <f t="shared" ca="1" si="78"/>
        <v>0</v>
      </c>
      <c r="R284" s="16">
        <f t="shared" ca="1" si="79"/>
        <v>-0.41061815290459147</v>
      </c>
    </row>
    <row r="285" spans="1:18" x14ac:dyDescent="0.2">
      <c r="A285" s="84"/>
      <c r="B285" s="84"/>
      <c r="C285" s="84"/>
      <c r="D285" s="85">
        <f t="shared" si="65"/>
        <v>0</v>
      </c>
      <c r="E285" s="85">
        <f t="shared" si="66"/>
        <v>0</v>
      </c>
      <c r="F285" s="36">
        <f t="shared" si="67"/>
        <v>0</v>
      </c>
      <c r="G285" s="36">
        <f t="shared" si="68"/>
        <v>0</v>
      </c>
      <c r="H285" s="36">
        <f t="shared" si="69"/>
        <v>0</v>
      </c>
      <c r="I285" s="36">
        <f t="shared" si="70"/>
        <v>0</v>
      </c>
      <c r="J285" s="36">
        <f t="shared" si="71"/>
        <v>0</v>
      </c>
      <c r="K285" s="36">
        <f t="shared" si="72"/>
        <v>0</v>
      </c>
      <c r="L285" s="36">
        <f t="shared" si="73"/>
        <v>0</v>
      </c>
      <c r="M285" s="36">
        <f t="shared" ca="1" si="74"/>
        <v>0.41061815290459147</v>
      </c>
      <c r="N285" s="36">
        <f t="shared" ca="1" si="75"/>
        <v>0</v>
      </c>
      <c r="O285" s="26">
        <f t="shared" ca="1" si="76"/>
        <v>0</v>
      </c>
      <c r="P285" s="36">
        <f t="shared" ca="1" si="77"/>
        <v>0</v>
      </c>
      <c r="Q285" s="36">
        <f t="shared" ca="1" si="78"/>
        <v>0</v>
      </c>
      <c r="R285" s="16">
        <f t="shared" ca="1" si="79"/>
        <v>-0.41061815290459147</v>
      </c>
    </row>
    <row r="286" spans="1:18" x14ac:dyDescent="0.2">
      <c r="A286" s="84"/>
      <c r="B286" s="84"/>
      <c r="C286" s="84"/>
      <c r="D286" s="85">
        <f t="shared" si="65"/>
        <v>0</v>
      </c>
      <c r="E286" s="85">
        <f t="shared" si="66"/>
        <v>0</v>
      </c>
      <c r="F286" s="36">
        <f t="shared" si="67"/>
        <v>0</v>
      </c>
      <c r="G286" s="36">
        <f t="shared" si="68"/>
        <v>0</v>
      </c>
      <c r="H286" s="36">
        <f t="shared" si="69"/>
        <v>0</v>
      </c>
      <c r="I286" s="36">
        <f t="shared" si="70"/>
        <v>0</v>
      </c>
      <c r="J286" s="36">
        <f t="shared" si="71"/>
        <v>0</v>
      </c>
      <c r="K286" s="36">
        <f t="shared" si="72"/>
        <v>0</v>
      </c>
      <c r="L286" s="36">
        <f t="shared" si="73"/>
        <v>0</v>
      </c>
      <c r="M286" s="36">
        <f t="shared" ca="1" si="74"/>
        <v>0.41061815290459147</v>
      </c>
      <c r="N286" s="36">
        <f t="shared" ca="1" si="75"/>
        <v>0</v>
      </c>
      <c r="O286" s="26">
        <f t="shared" ca="1" si="76"/>
        <v>0</v>
      </c>
      <c r="P286" s="36">
        <f t="shared" ca="1" si="77"/>
        <v>0</v>
      </c>
      <c r="Q286" s="36">
        <f t="shared" ca="1" si="78"/>
        <v>0</v>
      </c>
      <c r="R286" s="16">
        <f t="shared" ca="1" si="79"/>
        <v>-0.41061815290459147</v>
      </c>
    </row>
    <row r="287" spans="1:18" x14ac:dyDescent="0.2">
      <c r="A287" s="84"/>
      <c r="B287" s="84"/>
      <c r="C287" s="84"/>
      <c r="D287" s="85">
        <f t="shared" si="65"/>
        <v>0</v>
      </c>
      <c r="E287" s="85">
        <f t="shared" si="66"/>
        <v>0</v>
      </c>
      <c r="F287" s="36">
        <f t="shared" si="67"/>
        <v>0</v>
      </c>
      <c r="G287" s="36">
        <f t="shared" si="68"/>
        <v>0</v>
      </c>
      <c r="H287" s="36">
        <f t="shared" si="69"/>
        <v>0</v>
      </c>
      <c r="I287" s="36">
        <f t="shared" si="70"/>
        <v>0</v>
      </c>
      <c r="J287" s="36">
        <f t="shared" si="71"/>
        <v>0</v>
      </c>
      <c r="K287" s="36">
        <f t="shared" si="72"/>
        <v>0</v>
      </c>
      <c r="L287" s="36">
        <f t="shared" si="73"/>
        <v>0</v>
      </c>
      <c r="M287" s="36">
        <f t="shared" ca="1" si="74"/>
        <v>0.41061815290459147</v>
      </c>
      <c r="N287" s="36">
        <f t="shared" ca="1" si="75"/>
        <v>0</v>
      </c>
      <c r="O287" s="26">
        <f t="shared" ca="1" si="76"/>
        <v>0</v>
      </c>
      <c r="P287" s="36">
        <f t="shared" ca="1" si="77"/>
        <v>0</v>
      </c>
      <c r="Q287" s="36">
        <f t="shared" ca="1" si="78"/>
        <v>0</v>
      </c>
      <c r="R287" s="16">
        <f t="shared" ca="1" si="79"/>
        <v>-0.41061815290459147</v>
      </c>
    </row>
    <row r="288" spans="1:18" x14ac:dyDescent="0.2">
      <c r="A288" s="84"/>
      <c r="B288" s="84"/>
      <c r="C288" s="84"/>
      <c r="D288" s="85">
        <f t="shared" si="65"/>
        <v>0</v>
      </c>
      <c r="E288" s="85">
        <f t="shared" si="66"/>
        <v>0</v>
      </c>
      <c r="F288" s="36">
        <f t="shared" si="67"/>
        <v>0</v>
      </c>
      <c r="G288" s="36">
        <f t="shared" si="68"/>
        <v>0</v>
      </c>
      <c r="H288" s="36">
        <f t="shared" si="69"/>
        <v>0</v>
      </c>
      <c r="I288" s="36">
        <f t="shared" si="70"/>
        <v>0</v>
      </c>
      <c r="J288" s="36">
        <f t="shared" si="71"/>
        <v>0</v>
      </c>
      <c r="K288" s="36">
        <f t="shared" si="72"/>
        <v>0</v>
      </c>
      <c r="L288" s="36">
        <f t="shared" si="73"/>
        <v>0</v>
      </c>
      <c r="M288" s="36">
        <f t="shared" ca="1" si="74"/>
        <v>0.41061815290459147</v>
      </c>
      <c r="N288" s="36">
        <f t="shared" ca="1" si="75"/>
        <v>0</v>
      </c>
      <c r="O288" s="26">
        <f t="shared" ca="1" si="76"/>
        <v>0</v>
      </c>
      <c r="P288" s="36">
        <f t="shared" ca="1" si="77"/>
        <v>0</v>
      </c>
      <c r="Q288" s="36">
        <f t="shared" ca="1" si="78"/>
        <v>0</v>
      </c>
      <c r="R288" s="16">
        <f t="shared" ca="1" si="79"/>
        <v>-0.41061815290459147</v>
      </c>
    </row>
    <row r="289" spans="1:18" x14ac:dyDescent="0.2">
      <c r="A289" s="84"/>
      <c r="B289" s="84"/>
      <c r="C289" s="84"/>
      <c r="D289" s="85">
        <f t="shared" si="65"/>
        <v>0</v>
      </c>
      <c r="E289" s="85">
        <f t="shared" si="66"/>
        <v>0</v>
      </c>
      <c r="F289" s="36">
        <f t="shared" si="67"/>
        <v>0</v>
      </c>
      <c r="G289" s="36">
        <f t="shared" si="68"/>
        <v>0</v>
      </c>
      <c r="H289" s="36">
        <f t="shared" si="69"/>
        <v>0</v>
      </c>
      <c r="I289" s="36">
        <f t="shared" si="70"/>
        <v>0</v>
      </c>
      <c r="J289" s="36">
        <f t="shared" si="71"/>
        <v>0</v>
      </c>
      <c r="K289" s="36">
        <f t="shared" si="72"/>
        <v>0</v>
      </c>
      <c r="L289" s="36">
        <f t="shared" si="73"/>
        <v>0</v>
      </c>
      <c r="M289" s="36">
        <f t="shared" ca="1" si="74"/>
        <v>0.41061815290459147</v>
      </c>
      <c r="N289" s="36">
        <f t="shared" ca="1" si="75"/>
        <v>0</v>
      </c>
      <c r="O289" s="26">
        <f t="shared" ca="1" si="76"/>
        <v>0</v>
      </c>
      <c r="P289" s="36">
        <f t="shared" ca="1" si="77"/>
        <v>0</v>
      </c>
      <c r="Q289" s="36">
        <f t="shared" ca="1" si="78"/>
        <v>0</v>
      </c>
      <c r="R289" s="16">
        <f t="shared" ca="1" si="79"/>
        <v>-0.41061815290459147</v>
      </c>
    </row>
    <row r="290" spans="1:18" x14ac:dyDescent="0.2">
      <c r="A290" s="84"/>
      <c r="B290" s="84"/>
      <c r="C290" s="84"/>
      <c r="D290" s="85">
        <f t="shared" si="65"/>
        <v>0</v>
      </c>
      <c r="E290" s="85">
        <f t="shared" si="66"/>
        <v>0</v>
      </c>
      <c r="F290" s="36">
        <f t="shared" si="67"/>
        <v>0</v>
      </c>
      <c r="G290" s="36">
        <f t="shared" si="68"/>
        <v>0</v>
      </c>
      <c r="H290" s="36">
        <f t="shared" si="69"/>
        <v>0</v>
      </c>
      <c r="I290" s="36">
        <f t="shared" si="70"/>
        <v>0</v>
      </c>
      <c r="J290" s="36">
        <f t="shared" si="71"/>
        <v>0</v>
      </c>
      <c r="K290" s="36">
        <f t="shared" si="72"/>
        <v>0</v>
      </c>
      <c r="L290" s="36">
        <f t="shared" si="73"/>
        <v>0</v>
      </c>
      <c r="M290" s="36">
        <f t="shared" ca="1" si="74"/>
        <v>0.41061815290459147</v>
      </c>
      <c r="N290" s="36">
        <f t="shared" ca="1" si="75"/>
        <v>0</v>
      </c>
      <c r="O290" s="26">
        <f t="shared" ca="1" si="76"/>
        <v>0</v>
      </c>
      <c r="P290" s="36">
        <f t="shared" ca="1" si="77"/>
        <v>0</v>
      </c>
      <c r="Q290" s="36">
        <f t="shared" ca="1" si="78"/>
        <v>0</v>
      </c>
      <c r="R290" s="16">
        <f t="shared" ca="1" si="79"/>
        <v>-0.41061815290459147</v>
      </c>
    </row>
    <row r="291" spans="1:18" x14ac:dyDescent="0.2">
      <c r="A291" s="84"/>
      <c r="B291" s="84"/>
      <c r="C291" s="84"/>
      <c r="D291" s="85">
        <f t="shared" si="65"/>
        <v>0</v>
      </c>
      <c r="E291" s="85">
        <f t="shared" si="66"/>
        <v>0</v>
      </c>
      <c r="F291" s="36">
        <f t="shared" si="67"/>
        <v>0</v>
      </c>
      <c r="G291" s="36">
        <f t="shared" si="68"/>
        <v>0</v>
      </c>
      <c r="H291" s="36">
        <f t="shared" si="69"/>
        <v>0</v>
      </c>
      <c r="I291" s="36">
        <f t="shared" si="70"/>
        <v>0</v>
      </c>
      <c r="J291" s="36">
        <f t="shared" si="71"/>
        <v>0</v>
      </c>
      <c r="K291" s="36">
        <f t="shared" si="72"/>
        <v>0</v>
      </c>
      <c r="L291" s="36">
        <f t="shared" si="73"/>
        <v>0</v>
      </c>
      <c r="M291" s="36">
        <f t="shared" ca="1" si="74"/>
        <v>0.41061815290459147</v>
      </c>
      <c r="N291" s="36">
        <f t="shared" ca="1" si="75"/>
        <v>0</v>
      </c>
      <c r="O291" s="26">
        <f t="shared" ca="1" si="76"/>
        <v>0</v>
      </c>
      <c r="P291" s="36">
        <f t="shared" ca="1" si="77"/>
        <v>0</v>
      </c>
      <c r="Q291" s="36">
        <f t="shared" ca="1" si="78"/>
        <v>0</v>
      </c>
      <c r="R291" s="16">
        <f t="shared" ca="1" si="79"/>
        <v>-0.41061815290459147</v>
      </c>
    </row>
    <row r="292" spans="1:18" x14ac:dyDescent="0.2">
      <c r="A292" s="84"/>
      <c r="B292" s="84"/>
      <c r="C292" s="84"/>
      <c r="D292" s="85">
        <f t="shared" si="65"/>
        <v>0</v>
      </c>
      <c r="E292" s="85">
        <f t="shared" si="66"/>
        <v>0</v>
      </c>
      <c r="F292" s="36">
        <f t="shared" si="67"/>
        <v>0</v>
      </c>
      <c r="G292" s="36">
        <f t="shared" si="68"/>
        <v>0</v>
      </c>
      <c r="H292" s="36">
        <f t="shared" si="69"/>
        <v>0</v>
      </c>
      <c r="I292" s="36">
        <f t="shared" si="70"/>
        <v>0</v>
      </c>
      <c r="J292" s="36">
        <f t="shared" si="71"/>
        <v>0</v>
      </c>
      <c r="K292" s="36">
        <f t="shared" si="72"/>
        <v>0</v>
      </c>
      <c r="L292" s="36">
        <f t="shared" si="73"/>
        <v>0</v>
      </c>
      <c r="M292" s="36">
        <f t="shared" ca="1" si="74"/>
        <v>0.41061815290459147</v>
      </c>
      <c r="N292" s="36">
        <f t="shared" ca="1" si="75"/>
        <v>0</v>
      </c>
      <c r="O292" s="26">
        <f t="shared" ca="1" si="76"/>
        <v>0</v>
      </c>
      <c r="P292" s="36">
        <f t="shared" ca="1" si="77"/>
        <v>0</v>
      </c>
      <c r="Q292" s="36">
        <f t="shared" ca="1" si="78"/>
        <v>0</v>
      </c>
      <c r="R292" s="16">
        <f t="shared" ca="1" si="79"/>
        <v>-0.41061815290459147</v>
      </c>
    </row>
    <row r="293" spans="1:18" x14ac:dyDescent="0.2">
      <c r="A293" s="84"/>
      <c r="B293" s="84"/>
      <c r="C293" s="84"/>
      <c r="D293" s="85">
        <f t="shared" si="65"/>
        <v>0</v>
      </c>
      <c r="E293" s="85">
        <f t="shared" si="66"/>
        <v>0</v>
      </c>
      <c r="F293" s="36">
        <f t="shared" si="67"/>
        <v>0</v>
      </c>
      <c r="G293" s="36">
        <f t="shared" si="68"/>
        <v>0</v>
      </c>
      <c r="H293" s="36">
        <f t="shared" si="69"/>
        <v>0</v>
      </c>
      <c r="I293" s="36">
        <f t="shared" si="70"/>
        <v>0</v>
      </c>
      <c r="J293" s="36">
        <f t="shared" si="71"/>
        <v>0</v>
      </c>
      <c r="K293" s="36">
        <f t="shared" si="72"/>
        <v>0</v>
      </c>
      <c r="L293" s="36">
        <f t="shared" si="73"/>
        <v>0</v>
      </c>
      <c r="M293" s="36">
        <f t="shared" ca="1" si="74"/>
        <v>0.41061815290459147</v>
      </c>
      <c r="N293" s="36">
        <f t="shared" ca="1" si="75"/>
        <v>0</v>
      </c>
      <c r="O293" s="26">
        <f t="shared" ca="1" si="76"/>
        <v>0</v>
      </c>
      <c r="P293" s="36">
        <f t="shared" ca="1" si="77"/>
        <v>0</v>
      </c>
      <c r="Q293" s="36">
        <f t="shared" ca="1" si="78"/>
        <v>0</v>
      </c>
      <c r="R293" s="16">
        <f t="shared" ca="1" si="79"/>
        <v>-0.41061815290459147</v>
      </c>
    </row>
    <row r="294" spans="1:18" x14ac:dyDescent="0.2">
      <c r="A294" s="84"/>
      <c r="B294" s="84"/>
      <c r="C294" s="84"/>
      <c r="D294" s="85">
        <f t="shared" si="65"/>
        <v>0</v>
      </c>
      <c r="E294" s="85">
        <f t="shared" si="66"/>
        <v>0</v>
      </c>
      <c r="F294" s="36">
        <f t="shared" si="67"/>
        <v>0</v>
      </c>
      <c r="G294" s="36">
        <f t="shared" si="68"/>
        <v>0</v>
      </c>
      <c r="H294" s="36">
        <f t="shared" si="69"/>
        <v>0</v>
      </c>
      <c r="I294" s="36">
        <f t="shared" si="70"/>
        <v>0</v>
      </c>
      <c r="J294" s="36">
        <f t="shared" si="71"/>
        <v>0</v>
      </c>
      <c r="K294" s="36">
        <f t="shared" si="72"/>
        <v>0</v>
      </c>
      <c r="L294" s="36">
        <f t="shared" si="73"/>
        <v>0</v>
      </c>
      <c r="M294" s="36">
        <f t="shared" ca="1" si="74"/>
        <v>0.41061815290459147</v>
      </c>
      <c r="N294" s="36">
        <f t="shared" ca="1" si="75"/>
        <v>0</v>
      </c>
      <c r="O294" s="26">
        <f t="shared" ca="1" si="76"/>
        <v>0</v>
      </c>
      <c r="P294" s="36">
        <f t="shared" ca="1" si="77"/>
        <v>0</v>
      </c>
      <c r="Q294" s="36">
        <f t="shared" ca="1" si="78"/>
        <v>0</v>
      </c>
      <c r="R294" s="16">
        <f t="shared" ca="1" si="79"/>
        <v>-0.41061815290459147</v>
      </c>
    </row>
    <row r="295" spans="1:18" x14ac:dyDescent="0.2">
      <c r="A295" s="84"/>
      <c r="B295" s="84"/>
      <c r="C295" s="84"/>
      <c r="D295" s="85">
        <f t="shared" si="65"/>
        <v>0</v>
      </c>
      <c r="E295" s="85">
        <f t="shared" si="66"/>
        <v>0</v>
      </c>
      <c r="F295" s="36">
        <f t="shared" si="67"/>
        <v>0</v>
      </c>
      <c r="G295" s="36">
        <f t="shared" si="68"/>
        <v>0</v>
      </c>
      <c r="H295" s="36">
        <f t="shared" si="69"/>
        <v>0</v>
      </c>
      <c r="I295" s="36">
        <f t="shared" si="70"/>
        <v>0</v>
      </c>
      <c r="J295" s="36">
        <f t="shared" si="71"/>
        <v>0</v>
      </c>
      <c r="K295" s="36">
        <f t="shared" si="72"/>
        <v>0</v>
      </c>
      <c r="L295" s="36">
        <f t="shared" si="73"/>
        <v>0</v>
      </c>
      <c r="M295" s="36">
        <f t="shared" ca="1" si="74"/>
        <v>0.41061815290459147</v>
      </c>
      <c r="N295" s="36">
        <f t="shared" ca="1" si="75"/>
        <v>0</v>
      </c>
      <c r="O295" s="26">
        <f t="shared" ca="1" si="76"/>
        <v>0</v>
      </c>
      <c r="P295" s="36">
        <f t="shared" ca="1" si="77"/>
        <v>0</v>
      </c>
      <c r="Q295" s="36">
        <f t="shared" ca="1" si="78"/>
        <v>0</v>
      </c>
      <c r="R295" s="16">
        <f t="shared" ca="1" si="79"/>
        <v>-0.41061815290459147</v>
      </c>
    </row>
    <row r="296" spans="1:18" x14ac:dyDescent="0.2">
      <c r="A296" s="84"/>
      <c r="B296" s="84"/>
      <c r="C296" s="84"/>
      <c r="D296" s="85">
        <f t="shared" si="65"/>
        <v>0</v>
      </c>
      <c r="E296" s="85">
        <f t="shared" si="66"/>
        <v>0</v>
      </c>
      <c r="F296" s="36">
        <f t="shared" si="67"/>
        <v>0</v>
      </c>
      <c r="G296" s="36">
        <f t="shared" si="68"/>
        <v>0</v>
      </c>
      <c r="H296" s="36">
        <f t="shared" si="69"/>
        <v>0</v>
      </c>
      <c r="I296" s="36">
        <f t="shared" si="70"/>
        <v>0</v>
      </c>
      <c r="J296" s="36">
        <f t="shared" si="71"/>
        <v>0</v>
      </c>
      <c r="K296" s="36">
        <f t="shared" si="72"/>
        <v>0</v>
      </c>
      <c r="L296" s="36">
        <f t="shared" si="73"/>
        <v>0</v>
      </c>
      <c r="M296" s="36">
        <f t="shared" ca="1" si="74"/>
        <v>0.41061815290459147</v>
      </c>
      <c r="N296" s="36">
        <f t="shared" ca="1" si="75"/>
        <v>0</v>
      </c>
      <c r="O296" s="26">
        <f t="shared" ca="1" si="76"/>
        <v>0</v>
      </c>
      <c r="P296" s="36">
        <f t="shared" ca="1" si="77"/>
        <v>0</v>
      </c>
      <c r="Q296" s="36">
        <f t="shared" ca="1" si="78"/>
        <v>0</v>
      </c>
      <c r="R296" s="16">
        <f t="shared" ca="1" si="79"/>
        <v>-0.41061815290459147</v>
      </c>
    </row>
    <row r="297" spans="1:18" x14ac:dyDescent="0.2">
      <c r="A297" s="84"/>
      <c r="B297" s="84"/>
      <c r="C297" s="84"/>
      <c r="D297" s="85">
        <f t="shared" si="65"/>
        <v>0</v>
      </c>
      <c r="E297" s="85">
        <f t="shared" si="66"/>
        <v>0</v>
      </c>
      <c r="F297" s="36">
        <f t="shared" si="67"/>
        <v>0</v>
      </c>
      <c r="G297" s="36">
        <f t="shared" si="68"/>
        <v>0</v>
      </c>
      <c r="H297" s="36">
        <f t="shared" si="69"/>
        <v>0</v>
      </c>
      <c r="I297" s="36">
        <f t="shared" si="70"/>
        <v>0</v>
      </c>
      <c r="J297" s="36">
        <f t="shared" si="71"/>
        <v>0</v>
      </c>
      <c r="K297" s="36">
        <f t="shared" si="72"/>
        <v>0</v>
      </c>
      <c r="L297" s="36">
        <f t="shared" si="73"/>
        <v>0</v>
      </c>
      <c r="M297" s="36">
        <f t="shared" ca="1" si="74"/>
        <v>0.41061815290459147</v>
      </c>
      <c r="N297" s="36">
        <f t="shared" ca="1" si="75"/>
        <v>0</v>
      </c>
      <c r="O297" s="26">
        <f t="shared" ca="1" si="76"/>
        <v>0</v>
      </c>
      <c r="P297" s="36">
        <f t="shared" ca="1" si="77"/>
        <v>0</v>
      </c>
      <c r="Q297" s="36">
        <f t="shared" ca="1" si="78"/>
        <v>0</v>
      </c>
      <c r="R297" s="16">
        <f t="shared" ca="1" si="79"/>
        <v>-0.41061815290459147</v>
      </c>
    </row>
    <row r="298" spans="1:18" x14ac:dyDescent="0.2">
      <c r="A298" s="84"/>
      <c r="B298" s="84"/>
      <c r="C298" s="84"/>
      <c r="D298" s="85">
        <f t="shared" si="65"/>
        <v>0</v>
      </c>
      <c r="E298" s="85">
        <f t="shared" si="66"/>
        <v>0</v>
      </c>
      <c r="F298" s="36">
        <f t="shared" si="67"/>
        <v>0</v>
      </c>
      <c r="G298" s="36">
        <f t="shared" si="68"/>
        <v>0</v>
      </c>
      <c r="H298" s="36">
        <f t="shared" si="69"/>
        <v>0</v>
      </c>
      <c r="I298" s="36">
        <f t="shared" si="70"/>
        <v>0</v>
      </c>
      <c r="J298" s="36">
        <f t="shared" si="71"/>
        <v>0</v>
      </c>
      <c r="K298" s="36">
        <f t="shared" si="72"/>
        <v>0</v>
      </c>
      <c r="L298" s="36">
        <f t="shared" si="73"/>
        <v>0</v>
      </c>
      <c r="M298" s="36">
        <f t="shared" ca="1" si="74"/>
        <v>0.41061815290459147</v>
      </c>
      <c r="N298" s="36">
        <f t="shared" ca="1" si="75"/>
        <v>0</v>
      </c>
      <c r="O298" s="26">
        <f t="shared" ca="1" si="76"/>
        <v>0</v>
      </c>
      <c r="P298" s="36">
        <f t="shared" ca="1" si="77"/>
        <v>0</v>
      </c>
      <c r="Q298" s="36">
        <f t="shared" ca="1" si="78"/>
        <v>0</v>
      </c>
      <c r="R298" s="16">
        <f t="shared" ca="1" si="79"/>
        <v>-0.41061815290459147</v>
      </c>
    </row>
    <row r="299" spans="1:18" x14ac:dyDescent="0.2">
      <c r="A299" s="84"/>
      <c r="B299" s="84"/>
      <c r="C299" s="84"/>
      <c r="D299" s="85">
        <f t="shared" si="65"/>
        <v>0</v>
      </c>
      <c r="E299" s="85">
        <f t="shared" si="66"/>
        <v>0</v>
      </c>
      <c r="F299" s="36">
        <f t="shared" si="67"/>
        <v>0</v>
      </c>
      <c r="G299" s="36">
        <f t="shared" si="68"/>
        <v>0</v>
      </c>
      <c r="H299" s="36">
        <f t="shared" si="69"/>
        <v>0</v>
      </c>
      <c r="I299" s="36">
        <f t="shared" si="70"/>
        <v>0</v>
      </c>
      <c r="J299" s="36">
        <f t="shared" si="71"/>
        <v>0</v>
      </c>
      <c r="K299" s="36">
        <f t="shared" si="72"/>
        <v>0</v>
      </c>
      <c r="L299" s="36">
        <f t="shared" si="73"/>
        <v>0</v>
      </c>
      <c r="M299" s="36">
        <f t="shared" ca="1" si="74"/>
        <v>0.41061815290459147</v>
      </c>
      <c r="N299" s="36">
        <f t="shared" ca="1" si="75"/>
        <v>0</v>
      </c>
      <c r="O299" s="26">
        <f t="shared" ca="1" si="76"/>
        <v>0</v>
      </c>
      <c r="P299" s="36">
        <f t="shared" ca="1" si="77"/>
        <v>0</v>
      </c>
      <c r="Q299" s="36">
        <f t="shared" ca="1" si="78"/>
        <v>0</v>
      </c>
      <c r="R299" s="16">
        <f t="shared" ca="1" si="79"/>
        <v>-0.41061815290459147</v>
      </c>
    </row>
    <row r="300" spans="1:18" x14ac:dyDescent="0.2">
      <c r="A300" s="84"/>
      <c r="B300" s="84"/>
      <c r="C300" s="84"/>
      <c r="D300" s="85">
        <f t="shared" si="65"/>
        <v>0</v>
      </c>
      <c r="E300" s="85">
        <f t="shared" si="66"/>
        <v>0</v>
      </c>
      <c r="F300" s="36">
        <f t="shared" si="67"/>
        <v>0</v>
      </c>
      <c r="G300" s="36">
        <f t="shared" si="68"/>
        <v>0</v>
      </c>
      <c r="H300" s="36">
        <f t="shared" si="69"/>
        <v>0</v>
      </c>
      <c r="I300" s="36">
        <f t="shared" si="70"/>
        <v>0</v>
      </c>
      <c r="J300" s="36">
        <f t="shared" si="71"/>
        <v>0</v>
      </c>
      <c r="K300" s="36">
        <f t="shared" si="72"/>
        <v>0</v>
      </c>
      <c r="L300" s="36">
        <f t="shared" si="73"/>
        <v>0</v>
      </c>
      <c r="M300" s="36">
        <f t="shared" ca="1" si="74"/>
        <v>0.41061815290459147</v>
      </c>
      <c r="N300" s="36">
        <f t="shared" ca="1" si="75"/>
        <v>0</v>
      </c>
      <c r="O300" s="26">
        <f t="shared" ca="1" si="76"/>
        <v>0</v>
      </c>
      <c r="P300" s="36">
        <f t="shared" ca="1" si="77"/>
        <v>0</v>
      </c>
      <c r="Q300" s="36">
        <f t="shared" ca="1" si="78"/>
        <v>0</v>
      </c>
      <c r="R300" s="16">
        <f t="shared" ca="1" si="79"/>
        <v>-0.41061815290459147</v>
      </c>
    </row>
    <row r="301" spans="1:18" x14ac:dyDescent="0.2">
      <c r="A301" s="84"/>
      <c r="B301" s="84"/>
      <c r="C301" s="84"/>
      <c r="D301" s="85">
        <f t="shared" si="65"/>
        <v>0</v>
      </c>
      <c r="E301" s="85">
        <f t="shared" si="66"/>
        <v>0</v>
      </c>
      <c r="F301" s="36">
        <f t="shared" si="67"/>
        <v>0</v>
      </c>
      <c r="G301" s="36">
        <f t="shared" si="68"/>
        <v>0</v>
      </c>
      <c r="H301" s="36">
        <f t="shared" si="69"/>
        <v>0</v>
      </c>
      <c r="I301" s="36">
        <f t="shared" si="70"/>
        <v>0</v>
      </c>
      <c r="J301" s="36">
        <f t="shared" si="71"/>
        <v>0</v>
      </c>
      <c r="K301" s="36">
        <f t="shared" si="72"/>
        <v>0</v>
      </c>
      <c r="L301" s="36">
        <f t="shared" si="73"/>
        <v>0</v>
      </c>
      <c r="M301" s="36">
        <f t="shared" ca="1" si="74"/>
        <v>0.41061815290459147</v>
      </c>
      <c r="N301" s="36">
        <f t="shared" ca="1" si="75"/>
        <v>0</v>
      </c>
      <c r="O301" s="26">
        <f t="shared" ca="1" si="76"/>
        <v>0</v>
      </c>
      <c r="P301" s="36">
        <f t="shared" ca="1" si="77"/>
        <v>0</v>
      </c>
      <c r="Q301" s="36">
        <f t="shared" ca="1" si="78"/>
        <v>0</v>
      </c>
      <c r="R301" s="16">
        <f t="shared" ca="1" si="79"/>
        <v>-0.41061815290459147</v>
      </c>
    </row>
    <row r="302" spans="1:18" x14ac:dyDescent="0.2">
      <c r="A302" s="84"/>
      <c r="B302" s="84"/>
      <c r="C302" s="84"/>
      <c r="D302" s="85">
        <f t="shared" si="65"/>
        <v>0</v>
      </c>
      <c r="E302" s="85">
        <f t="shared" si="66"/>
        <v>0</v>
      </c>
      <c r="F302" s="36">
        <f t="shared" si="67"/>
        <v>0</v>
      </c>
      <c r="G302" s="36">
        <f t="shared" si="68"/>
        <v>0</v>
      </c>
      <c r="H302" s="36">
        <f t="shared" si="69"/>
        <v>0</v>
      </c>
      <c r="I302" s="36">
        <f t="shared" si="70"/>
        <v>0</v>
      </c>
      <c r="J302" s="36">
        <f t="shared" si="71"/>
        <v>0</v>
      </c>
      <c r="K302" s="36">
        <f t="shared" si="72"/>
        <v>0</v>
      </c>
      <c r="L302" s="36">
        <f t="shared" si="73"/>
        <v>0</v>
      </c>
      <c r="M302" s="36">
        <f t="shared" ca="1" si="74"/>
        <v>0.41061815290459147</v>
      </c>
      <c r="N302" s="36">
        <f t="shared" ca="1" si="75"/>
        <v>0</v>
      </c>
      <c r="O302" s="26">
        <f t="shared" ca="1" si="76"/>
        <v>0</v>
      </c>
      <c r="P302" s="36">
        <f t="shared" ca="1" si="77"/>
        <v>0</v>
      </c>
      <c r="Q302" s="36">
        <f t="shared" ca="1" si="78"/>
        <v>0</v>
      </c>
      <c r="R302" s="16">
        <f t="shared" ca="1" si="79"/>
        <v>-0.41061815290459147</v>
      </c>
    </row>
    <row r="303" spans="1:18" x14ac:dyDescent="0.2">
      <c r="A303" s="84"/>
      <c r="B303" s="84"/>
      <c r="C303" s="84"/>
      <c r="D303" s="85">
        <f t="shared" si="65"/>
        <v>0</v>
      </c>
      <c r="E303" s="85">
        <f t="shared" si="66"/>
        <v>0</v>
      </c>
      <c r="F303" s="36">
        <f t="shared" si="67"/>
        <v>0</v>
      </c>
      <c r="G303" s="36">
        <f t="shared" si="68"/>
        <v>0</v>
      </c>
      <c r="H303" s="36">
        <f t="shared" si="69"/>
        <v>0</v>
      </c>
      <c r="I303" s="36">
        <f t="shared" si="70"/>
        <v>0</v>
      </c>
      <c r="J303" s="36">
        <f t="shared" si="71"/>
        <v>0</v>
      </c>
      <c r="K303" s="36">
        <f t="shared" si="72"/>
        <v>0</v>
      </c>
      <c r="L303" s="36">
        <f t="shared" si="73"/>
        <v>0</v>
      </c>
      <c r="M303" s="36">
        <f t="shared" ca="1" si="74"/>
        <v>0.41061815290459147</v>
      </c>
      <c r="N303" s="36">
        <f t="shared" ca="1" si="75"/>
        <v>0</v>
      </c>
      <c r="O303" s="26">
        <f t="shared" ca="1" si="76"/>
        <v>0</v>
      </c>
      <c r="P303" s="36">
        <f t="shared" ca="1" si="77"/>
        <v>0</v>
      </c>
      <c r="Q303" s="36">
        <f t="shared" ca="1" si="78"/>
        <v>0</v>
      </c>
      <c r="R303" s="16">
        <f t="shared" ca="1" si="79"/>
        <v>-0.41061815290459147</v>
      </c>
    </row>
    <row r="304" spans="1:18" x14ac:dyDescent="0.2">
      <c r="A304" s="84"/>
      <c r="B304" s="84"/>
      <c r="C304" s="84"/>
      <c r="D304" s="85">
        <f t="shared" si="65"/>
        <v>0</v>
      </c>
      <c r="E304" s="85">
        <f t="shared" si="66"/>
        <v>0</v>
      </c>
      <c r="F304" s="36">
        <f t="shared" si="67"/>
        <v>0</v>
      </c>
      <c r="G304" s="36">
        <f t="shared" si="68"/>
        <v>0</v>
      </c>
      <c r="H304" s="36">
        <f t="shared" si="69"/>
        <v>0</v>
      </c>
      <c r="I304" s="36">
        <f t="shared" si="70"/>
        <v>0</v>
      </c>
      <c r="J304" s="36">
        <f t="shared" si="71"/>
        <v>0</v>
      </c>
      <c r="K304" s="36">
        <f t="shared" si="72"/>
        <v>0</v>
      </c>
      <c r="L304" s="36">
        <f t="shared" si="73"/>
        <v>0</v>
      </c>
      <c r="M304" s="36">
        <f t="shared" ca="1" si="74"/>
        <v>0.41061815290459147</v>
      </c>
      <c r="N304" s="36">
        <f t="shared" ca="1" si="75"/>
        <v>0</v>
      </c>
      <c r="O304" s="26">
        <f t="shared" ca="1" si="76"/>
        <v>0</v>
      </c>
      <c r="P304" s="36">
        <f t="shared" ca="1" si="77"/>
        <v>0</v>
      </c>
      <c r="Q304" s="36">
        <f t="shared" ca="1" si="78"/>
        <v>0</v>
      </c>
      <c r="R304" s="16">
        <f t="shared" ca="1" si="79"/>
        <v>-0.41061815290459147</v>
      </c>
    </row>
    <row r="305" spans="1:18" x14ac:dyDescent="0.2">
      <c r="A305" s="84"/>
      <c r="B305" s="84"/>
      <c r="C305" s="84"/>
      <c r="D305" s="85">
        <f t="shared" si="65"/>
        <v>0</v>
      </c>
      <c r="E305" s="85">
        <f t="shared" si="66"/>
        <v>0</v>
      </c>
      <c r="F305" s="36">
        <f t="shared" si="67"/>
        <v>0</v>
      </c>
      <c r="G305" s="36">
        <f t="shared" si="68"/>
        <v>0</v>
      </c>
      <c r="H305" s="36">
        <f t="shared" si="69"/>
        <v>0</v>
      </c>
      <c r="I305" s="36">
        <f t="shared" si="70"/>
        <v>0</v>
      </c>
      <c r="J305" s="36">
        <f t="shared" si="71"/>
        <v>0</v>
      </c>
      <c r="K305" s="36">
        <f t="shared" si="72"/>
        <v>0</v>
      </c>
      <c r="L305" s="36">
        <f t="shared" si="73"/>
        <v>0</v>
      </c>
      <c r="M305" s="36">
        <f t="shared" ca="1" si="74"/>
        <v>0.41061815290459147</v>
      </c>
      <c r="N305" s="36">
        <f t="shared" ca="1" si="75"/>
        <v>0</v>
      </c>
      <c r="O305" s="26">
        <f t="shared" ca="1" si="76"/>
        <v>0</v>
      </c>
      <c r="P305" s="36">
        <f t="shared" ca="1" si="77"/>
        <v>0</v>
      </c>
      <c r="Q305" s="36">
        <f t="shared" ca="1" si="78"/>
        <v>0</v>
      </c>
      <c r="R305" s="16">
        <f t="shared" ca="1" si="79"/>
        <v>-0.41061815290459147</v>
      </c>
    </row>
    <row r="306" spans="1:18" x14ac:dyDescent="0.2">
      <c r="A306" s="84"/>
      <c r="B306" s="84"/>
      <c r="C306" s="84"/>
      <c r="D306" s="85">
        <f t="shared" si="65"/>
        <v>0</v>
      </c>
      <c r="E306" s="85">
        <f t="shared" si="66"/>
        <v>0</v>
      </c>
      <c r="F306" s="36">
        <f t="shared" si="67"/>
        <v>0</v>
      </c>
      <c r="G306" s="36">
        <f t="shared" si="68"/>
        <v>0</v>
      </c>
      <c r="H306" s="36">
        <f t="shared" si="69"/>
        <v>0</v>
      </c>
      <c r="I306" s="36">
        <f t="shared" si="70"/>
        <v>0</v>
      </c>
      <c r="J306" s="36">
        <f t="shared" si="71"/>
        <v>0</v>
      </c>
      <c r="K306" s="36">
        <f t="shared" si="72"/>
        <v>0</v>
      </c>
      <c r="L306" s="36">
        <f t="shared" si="73"/>
        <v>0</v>
      </c>
      <c r="M306" s="36">
        <f t="shared" ca="1" si="74"/>
        <v>0.41061815290459147</v>
      </c>
      <c r="N306" s="36">
        <f t="shared" ca="1" si="75"/>
        <v>0</v>
      </c>
      <c r="O306" s="26">
        <f t="shared" ca="1" si="76"/>
        <v>0</v>
      </c>
      <c r="P306" s="36">
        <f t="shared" ca="1" si="77"/>
        <v>0</v>
      </c>
      <c r="Q306" s="36">
        <f t="shared" ca="1" si="78"/>
        <v>0</v>
      </c>
      <c r="R306" s="16">
        <f t="shared" ca="1" si="79"/>
        <v>-0.41061815290459147</v>
      </c>
    </row>
    <row r="307" spans="1:18" x14ac:dyDescent="0.2">
      <c r="A307" s="84"/>
      <c r="B307" s="84"/>
      <c r="C307" s="84"/>
      <c r="D307" s="85">
        <f t="shared" si="65"/>
        <v>0</v>
      </c>
      <c r="E307" s="85">
        <f t="shared" si="66"/>
        <v>0</v>
      </c>
      <c r="F307" s="36">
        <f t="shared" si="67"/>
        <v>0</v>
      </c>
      <c r="G307" s="36">
        <f t="shared" si="68"/>
        <v>0</v>
      </c>
      <c r="H307" s="36">
        <f t="shared" si="69"/>
        <v>0</v>
      </c>
      <c r="I307" s="36">
        <f t="shared" si="70"/>
        <v>0</v>
      </c>
      <c r="J307" s="36">
        <f t="shared" si="71"/>
        <v>0</v>
      </c>
      <c r="K307" s="36">
        <f t="shared" si="72"/>
        <v>0</v>
      </c>
      <c r="L307" s="36">
        <f t="shared" si="73"/>
        <v>0</v>
      </c>
      <c r="M307" s="36">
        <f t="shared" ca="1" si="74"/>
        <v>0.41061815290459147</v>
      </c>
      <c r="N307" s="36">
        <f t="shared" ca="1" si="75"/>
        <v>0</v>
      </c>
      <c r="O307" s="26">
        <f t="shared" ca="1" si="76"/>
        <v>0</v>
      </c>
      <c r="P307" s="36">
        <f t="shared" ca="1" si="77"/>
        <v>0</v>
      </c>
      <c r="Q307" s="36">
        <f t="shared" ca="1" si="78"/>
        <v>0</v>
      </c>
      <c r="R307" s="16">
        <f t="shared" ca="1" si="79"/>
        <v>-0.41061815290459147</v>
      </c>
    </row>
    <row r="308" spans="1:18" x14ac:dyDescent="0.2">
      <c r="A308" s="84"/>
      <c r="B308" s="84"/>
      <c r="C308" s="84"/>
      <c r="D308" s="85">
        <f t="shared" si="65"/>
        <v>0</v>
      </c>
      <c r="E308" s="85">
        <f t="shared" si="66"/>
        <v>0</v>
      </c>
      <c r="F308" s="36">
        <f t="shared" si="67"/>
        <v>0</v>
      </c>
      <c r="G308" s="36">
        <f t="shared" si="68"/>
        <v>0</v>
      </c>
      <c r="H308" s="36">
        <f t="shared" si="69"/>
        <v>0</v>
      </c>
      <c r="I308" s="36">
        <f t="shared" si="70"/>
        <v>0</v>
      </c>
      <c r="J308" s="36">
        <f t="shared" si="71"/>
        <v>0</v>
      </c>
      <c r="K308" s="36">
        <f t="shared" si="72"/>
        <v>0</v>
      </c>
      <c r="L308" s="36">
        <f t="shared" si="73"/>
        <v>0</v>
      </c>
      <c r="M308" s="36">
        <f t="shared" ca="1" si="74"/>
        <v>0.41061815290459147</v>
      </c>
      <c r="N308" s="36">
        <f t="shared" ca="1" si="75"/>
        <v>0</v>
      </c>
      <c r="O308" s="26">
        <f t="shared" ca="1" si="76"/>
        <v>0</v>
      </c>
      <c r="P308" s="36">
        <f t="shared" ca="1" si="77"/>
        <v>0</v>
      </c>
      <c r="Q308" s="36">
        <f t="shared" ca="1" si="78"/>
        <v>0</v>
      </c>
      <c r="R308" s="16">
        <f t="shared" ca="1" si="79"/>
        <v>-0.41061815290459147</v>
      </c>
    </row>
    <row r="309" spans="1:18" x14ac:dyDescent="0.2">
      <c r="A309" s="84"/>
      <c r="B309" s="84"/>
      <c r="C309" s="84"/>
      <c r="D309" s="85">
        <f t="shared" si="65"/>
        <v>0</v>
      </c>
      <c r="E309" s="85">
        <f t="shared" si="66"/>
        <v>0</v>
      </c>
      <c r="F309" s="36">
        <f t="shared" si="67"/>
        <v>0</v>
      </c>
      <c r="G309" s="36">
        <f t="shared" si="68"/>
        <v>0</v>
      </c>
      <c r="H309" s="36">
        <f t="shared" si="69"/>
        <v>0</v>
      </c>
      <c r="I309" s="36">
        <f t="shared" si="70"/>
        <v>0</v>
      </c>
      <c r="J309" s="36">
        <f t="shared" si="71"/>
        <v>0</v>
      </c>
      <c r="K309" s="36">
        <f t="shared" si="72"/>
        <v>0</v>
      </c>
      <c r="L309" s="36">
        <f t="shared" si="73"/>
        <v>0</v>
      </c>
      <c r="M309" s="36">
        <f t="shared" ca="1" si="74"/>
        <v>0.41061815290459147</v>
      </c>
      <c r="N309" s="36">
        <f t="shared" ca="1" si="75"/>
        <v>0</v>
      </c>
      <c r="O309" s="26">
        <f t="shared" ca="1" si="76"/>
        <v>0</v>
      </c>
      <c r="P309" s="36">
        <f t="shared" ca="1" si="77"/>
        <v>0</v>
      </c>
      <c r="Q309" s="36">
        <f t="shared" ca="1" si="78"/>
        <v>0</v>
      </c>
      <c r="R309" s="16">
        <f t="shared" ca="1" si="79"/>
        <v>-0.41061815290459147</v>
      </c>
    </row>
    <row r="310" spans="1:18" x14ac:dyDescent="0.2">
      <c r="A310" s="84"/>
      <c r="B310" s="84"/>
      <c r="C310" s="84"/>
      <c r="D310" s="85">
        <f t="shared" si="65"/>
        <v>0</v>
      </c>
      <c r="E310" s="85">
        <f t="shared" si="66"/>
        <v>0</v>
      </c>
      <c r="F310" s="36">
        <f t="shared" si="67"/>
        <v>0</v>
      </c>
      <c r="G310" s="36">
        <f t="shared" si="68"/>
        <v>0</v>
      </c>
      <c r="H310" s="36">
        <f t="shared" si="69"/>
        <v>0</v>
      </c>
      <c r="I310" s="36">
        <f t="shared" si="70"/>
        <v>0</v>
      </c>
      <c r="J310" s="36">
        <f t="shared" si="71"/>
        <v>0</v>
      </c>
      <c r="K310" s="36">
        <f t="shared" si="72"/>
        <v>0</v>
      </c>
      <c r="L310" s="36">
        <f t="shared" si="73"/>
        <v>0</v>
      </c>
      <c r="M310" s="36">
        <f t="shared" ca="1" si="74"/>
        <v>0.41061815290459147</v>
      </c>
      <c r="N310" s="36">
        <f t="shared" ca="1" si="75"/>
        <v>0</v>
      </c>
      <c r="O310" s="26">
        <f t="shared" ca="1" si="76"/>
        <v>0</v>
      </c>
      <c r="P310" s="36">
        <f t="shared" ca="1" si="77"/>
        <v>0</v>
      </c>
      <c r="Q310" s="36">
        <f t="shared" ca="1" si="78"/>
        <v>0</v>
      </c>
      <c r="R310" s="16">
        <f t="shared" ca="1" si="79"/>
        <v>-0.41061815290459147</v>
      </c>
    </row>
    <row r="311" spans="1:18" x14ac:dyDescent="0.2">
      <c r="A311" s="84"/>
      <c r="B311" s="84"/>
      <c r="C311" s="84"/>
      <c r="D311" s="85">
        <f t="shared" si="65"/>
        <v>0</v>
      </c>
      <c r="E311" s="85">
        <f t="shared" si="66"/>
        <v>0</v>
      </c>
      <c r="F311" s="36">
        <f t="shared" si="67"/>
        <v>0</v>
      </c>
      <c r="G311" s="36">
        <f t="shared" si="68"/>
        <v>0</v>
      </c>
      <c r="H311" s="36">
        <f t="shared" si="69"/>
        <v>0</v>
      </c>
      <c r="I311" s="36">
        <f t="shared" si="70"/>
        <v>0</v>
      </c>
      <c r="J311" s="36">
        <f t="shared" si="71"/>
        <v>0</v>
      </c>
      <c r="K311" s="36">
        <f t="shared" si="72"/>
        <v>0</v>
      </c>
      <c r="L311" s="36">
        <f t="shared" si="73"/>
        <v>0</v>
      </c>
      <c r="M311" s="36">
        <f t="shared" ca="1" si="74"/>
        <v>0.41061815290459147</v>
      </c>
      <c r="N311" s="36">
        <f t="shared" ca="1" si="75"/>
        <v>0</v>
      </c>
      <c r="O311" s="26">
        <f t="shared" ca="1" si="76"/>
        <v>0</v>
      </c>
      <c r="P311" s="36">
        <f t="shared" ca="1" si="77"/>
        <v>0</v>
      </c>
      <c r="Q311" s="36">
        <f t="shared" ca="1" si="78"/>
        <v>0</v>
      </c>
      <c r="R311" s="16">
        <f t="shared" ca="1" si="79"/>
        <v>-0.41061815290459147</v>
      </c>
    </row>
    <row r="312" spans="1:18" x14ac:dyDescent="0.2">
      <c r="A312" s="84"/>
      <c r="B312" s="84"/>
      <c r="C312" s="84"/>
      <c r="D312" s="85">
        <f t="shared" si="65"/>
        <v>0</v>
      </c>
      <c r="E312" s="85">
        <f t="shared" si="66"/>
        <v>0</v>
      </c>
      <c r="F312" s="36">
        <f t="shared" si="67"/>
        <v>0</v>
      </c>
      <c r="G312" s="36">
        <f t="shared" si="68"/>
        <v>0</v>
      </c>
      <c r="H312" s="36">
        <f t="shared" si="69"/>
        <v>0</v>
      </c>
      <c r="I312" s="36">
        <f t="shared" si="70"/>
        <v>0</v>
      </c>
      <c r="J312" s="36">
        <f t="shared" si="71"/>
        <v>0</v>
      </c>
      <c r="K312" s="36">
        <f t="shared" si="72"/>
        <v>0</v>
      </c>
      <c r="L312" s="36">
        <f t="shared" si="73"/>
        <v>0</v>
      </c>
      <c r="M312" s="36">
        <f t="shared" ca="1" si="74"/>
        <v>0.41061815290459147</v>
      </c>
      <c r="N312" s="36">
        <f t="shared" ca="1" si="75"/>
        <v>0</v>
      </c>
      <c r="O312" s="26">
        <f t="shared" ca="1" si="76"/>
        <v>0</v>
      </c>
      <c r="P312" s="36">
        <f t="shared" ca="1" si="77"/>
        <v>0</v>
      </c>
      <c r="Q312" s="36">
        <f t="shared" ca="1" si="78"/>
        <v>0</v>
      </c>
      <c r="R312" s="16">
        <f t="shared" ca="1" si="79"/>
        <v>-0.41061815290459147</v>
      </c>
    </row>
    <row r="313" spans="1:18" x14ac:dyDescent="0.2">
      <c r="A313" s="84"/>
      <c r="B313" s="84"/>
      <c r="C313" s="84"/>
      <c r="D313" s="85">
        <f t="shared" si="65"/>
        <v>0</v>
      </c>
      <c r="E313" s="85">
        <f t="shared" si="66"/>
        <v>0</v>
      </c>
      <c r="F313" s="36">
        <f t="shared" si="67"/>
        <v>0</v>
      </c>
      <c r="G313" s="36">
        <f t="shared" si="68"/>
        <v>0</v>
      </c>
      <c r="H313" s="36">
        <f t="shared" si="69"/>
        <v>0</v>
      </c>
      <c r="I313" s="36">
        <f t="shared" si="70"/>
        <v>0</v>
      </c>
      <c r="J313" s="36">
        <f t="shared" si="71"/>
        <v>0</v>
      </c>
      <c r="K313" s="36">
        <f t="shared" si="72"/>
        <v>0</v>
      </c>
      <c r="L313" s="36">
        <f t="shared" si="73"/>
        <v>0</v>
      </c>
      <c r="M313" s="36">
        <f t="shared" ca="1" si="74"/>
        <v>0.41061815290459147</v>
      </c>
      <c r="N313" s="36">
        <f t="shared" ca="1" si="75"/>
        <v>0</v>
      </c>
      <c r="O313" s="26">
        <f t="shared" ca="1" si="76"/>
        <v>0</v>
      </c>
      <c r="P313" s="36">
        <f t="shared" ca="1" si="77"/>
        <v>0</v>
      </c>
      <c r="Q313" s="36">
        <f t="shared" ca="1" si="78"/>
        <v>0</v>
      </c>
      <c r="R313" s="16">
        <f t="shared" ca="1" si="79"/>
        <v>-0.41061815290459147</v>
      </c>
    </row>
    <row r="314" spans="1:18" x14ac:dyDescent="0.2">
      <c r="A314" s="84"/>
      <c r="B314" s="84"/>
      <c r="C314" s="84"/>
      <c r="D314" s="85">
        <f t="shared" si="65"/>
        <v>0</v>
      </c>
      <c r="E314" s="85">
        <f t="shared" si="66"/>
        <v>0</v>
      </c>
      <c r="F314" s="36">
        <f t="shared" si="67"/>
        <v>0</v>
      </c>
      <c r="G314" s="36">
        <f t="shared" si="68"/>
        <v>0</v>
      </c>
      <c r="H314" s="36">
        <f t="shared" si="69"/>
        <v>0</v>
      </c>
      <c r="I314" s="36">
        <f t="shared" si="70"/>
        <v>0</v>
      </c>
      <c r="J314" s="36">
        <f t="shared" si="71"/>
        <v>0</v>
      </c>
      <c r="K314" s="36">
        <f t="shared" si="72"/>
        <v>0</v>
      </c>
      <c r="L314" s="36">
        <f t="shared" si="73"/>
        <v>0</v>
      </c>
      <c r="M314" s="36">
        <f t="shared" ca="1" si="74"/>
        <v>0.41061815290459147</v>
      </c>
      <c r="N314" s="36">
        <f t="shared" ca="1" si="75"/>
        <v>0</v>
      </c>
      <c r="O314" s="26">
        <f t="shared" ca="1" si="76"/>
        <v>0</v>
      </c>
      <c r="P314" s="36">
        <f t="shared" ca="1" si="77"/>
        <v>0</v>
      </c>
      <c r="Q314" s="36">
        <f t="shared" ca="1" si="78"/>
        <v>0</v>
      </c>
      <c r="R314" s="16">
        <f t="shared" ca="1" si="79"/>
        <v>-0.41061815290459147</v>
      </c>
    </row>
    <row r="315" spans="1:18" x14ac:dyDescent="0.2">
      <c r="A315" s="84"/>
      <c r="B315" s="84"/>
      <c r="C315" s="84"/>
      <c r="D315" s="85">
        <f t="shared" si="65"/>
        <v>0</v>
      </c>
      <c r="E315" s="85">
        <f t="shared" si="66"/>
        <v>0</v>
      </c>
      <c r="F315" s="36">
        <f t="shared" si="67"/>
        <v>0</v>
      </c>
      <c r="G315" s="36">
        <f t="shared" si="68"/>
        <v>0</v>
      </c>
      <c r="H315" s="36">
        <f t="shared" si="69"/>
        <v>0</v>
      </c>
      <c r="I315" s="36">
        <f t="shared" si="70"/>
        <v>0</v>
      </c>
      <c r="J315" s="36">
        <f t="shared" si="71"/>
        <v>0</v>
      </c>
      <c r="K315" s="36">
        <f t="shared" si="72"/>
        <v>0</v>
      </c>
      <c r="L315" s="36">
        <f t="shared" si="73"/>
        <v>0</v>
      </c>
      <c r="M315" s="36">
        <f t="shared" ca="1" si="74"/>
        <v>0.41061815290459147</v>
      </c>
      <c r="N315" s="36">
        <f t="shared" ca="1" si="75"/>
        <v>0</v>
      </c>
      <c r="O315" s="26">
        <f t="shared" ca="1" si="76"/>
        <v>0</v>
      </c>
      <c r="P315" s="36">
        <f t="shared" ca="1" si="77"/>
        <v>0</v>
      </c>
      <c r="Q315" s="36">
        <f t="shared" ca="1" si="78"/>
        <v>0</v>
      </c>
      <c r="R315" s="16">
        <f t="shared" ca="1" si="79"/>
        <v>-0.41061815290459147</v>
      </c>
    </row>
    <row r="316" spans="1:18" x14ac:dyDescent="0.2">
      <c r="A316" s="84"/>
      <c r="B316" s="84"/>
      <c r="C316" s="84"/>
      <c r="D316" s="85">
        <f t="shared" si="65"/>
        <v>0</v>
      </c>
      <c r="E316" s="85">
        <f t="shared" si="66"/>
        <v>0</v>
      </c>
      <c r="F316" s="36">
        <f t="shared" si="67"/>
        <v>0</v>
      </c>
      <c r="G316" s="36">
        <f t="shared" si="68"/>
        <v>0</v>
      </c>
      <c r="H316" s="36">
        <f t="shared" si="69"/>
        <v>0</v>
      </c>
      <c r="I316" s="36">
        <f t="shared" si="70"/>
        <v>0</v>
      </c>
      <c r="J316" s="36">
        <f t="shared" si="71"/>
        <v>0</v>
      </c>
      <c r="K316" s="36">
        <f t="shared" si="72"/>
        <v>0</v>
      </c>
      <c r="L316" s="36">
        <f t="shared" si="73"/>
        <v>0</v>
      </c>
      <c r="M316" s="36">
        <f t="shared" ca="1" si="74"/>
        <v>0.41061815290459147</v>
      </c>
      <c r="N316" s="36">
        <f t="shared" ca="1" si="75"/>
        <v>0</v>
      </c>
      <c r="O316" s="26">
        <f t="shared" ca="1" si="76"/>
        <v>0</v>
      </c>
      <c r="P316" s="36">
        <f t="shared" ca="1" si="77"/>
        <v>0</v>
      </c>
      <c r="Q316" s="36">
        <f t="shared" ca="1" si="78"/>
        <v>0</v>
      </c>
      <c r="R316" s="16">
        <f t="shared" ca="1" si="79"/>
        <v>-0.41061815290459147</v>
      </c>
    </row>
    <row r="317" spans="1:18" x14ac:dyDescent="0.2">
      <c r="A317" s="84"/>
      <c r="B317" s="84"/>
      <c r="C317" s="84"/>
      <c r="D317" s="85">
        <f t="shared" si="65"/>
        <v>0</v>
      </c>
      <c r="E317" s="85">
        <f t="shared" si="66"/>
        <v>0</v>
      </c>
      <c r="F317" s="36">
        <f t="shared" si="67"/>
        <v>0</v>
      </c>
      <c r="G317" s="36">
        <f t="shared" si="68"/>
        <v>0</v>
      </c>
      <c r="H317" s="36">
        <f t="shared" si="69"/>
        <v>0</v>
      </c>
      <c r="I317" s="36">
        <f t="shared" si="70"/>
        <v>0</v>
      </c>
      <c r="J317" s="36">
        <f t="shared" si="71"/>
        <v>0</v>
      </c>
      <c r="K317" s="36">
        <f t="shared" si="72"/>
        <v>0</v>
      </c>
      <c r="L317" s="36">
        <f t="shared" si="73"/>
        <v>0</v>
      </c>
      <c r="M317" s="36">
        <f t="shared" ca="1" si="74"/>
        <v>0.41061815290459147</v>
      </c>
      <c r="N317" s="36">
        <f t="shared" ca="1" si="75"/>
        <v>0</v>
      </c>
      <c r="O317" s="26">
        <f t="shared" ca="1" si="76"/>
        <v>0</v>
      </c>
      <c r="P317" s="36">
        <f t="shared" ca="1" si="77"/>
        <v>0</v>
      </c>
      <c r="Q317" s="36">
        <f t="shared" ca="1" si="78"/>
        <v>0</v>
      </c>
      <c r="R317" s="16">
        <f t="shared" ca="1" si="79"/>
        <v>-0.41061815290459147</v>
      </c>
    </row>
    <row r="318" spans="1:18" x14ac:dyDescent="0.2">
      <c r="A318" s="84"/>
      <c r="B318" s="84"/>
      <c r="C318" s="84"/>
      <c r="D318" s="85">
        <f t="shared" si="65"/>
        <v>0</v>
      </c>
      <c r="E318" s="85">
        <f t="shared" si="66"/>
        <v>0</v>
      </c>
      <c r="F318" s="36">
        <f t="shared" si="67"/>
        <v>0</v>
      </c>
      <c r="G318" s="36">
        <f t="shared" si="68"/>
        <v>0</v>
      </c>
      <c r="H318" s="36">
        <f t="shared" si="69"/>
        <v>0</v>
      </c>
      <c r="I318" s="36">
        <f t="shared" si="70"/>
        <v>0</v>
      </c>
      <c r="J318" s="36">
        <f t="shared" si="71"/>
        <v>0</v>
      </c>
      <c r="K318" s="36">
        <f t="shared" si="72"/>
        <v>0</v>
      </c>
      <c r="L318" s="36">
        <f t="shared" si="73"/>
        <v>0</v>
      </c>
      <c r="M318" s="36">
        <f t="shared" ca="1" si="74"/>
        <v>0.41061815290459147</v>
      </c>
      <c r="N318" s="36">
        <f t="shared" ca="1" si="75"/>
        <v>0</v>
      </c>
      <c r="O318" s="26">
        <f t="shared" ca="1" si="76"/>
        <v>0</v>
      </c>
      <c r="P318" s="36">
        <f t="shared" ca="1" si="77"/>
        <v>0</v>
      </c>
      <c r="Q318" s="36">
        <f t="shared" ca="1" si="78"/>
        <v>0</v>
      </c>
      <c r="R318" s="16">
        <f t="shared" ca="1" si="79"/>
        <v>-0.41061815290459147</v>
      </c>
    </row>
    <row r="319" spans="1:18" x14ac:dyDescent="0.2">
      <c r="A319" s="84"/>
      <c r="B319" s="84"/>
      <c r="C319" s="84"/>
      <c r="D319" s="85">
        <f t="shared" si="65"/>
        <v>0</v>
      </c>
      <c r="E319" s="85">
        <f t="shared" si="66"/>
        <v>0</v>
      </c>
      <c r="F319" s="36">
        <f t="shared" si="67"/>
        <v>0</v>
      </c>
      <c r="G319" s="36">
        <f t="shared" si="68"/>
        <v>0</v>
      </c>
      <c r="H319" s="36">
        <f t="shared" si="69"/>
        <v>0</v>
      </c>
      <c r="I319" s="36">
        <f t="shared" si="70"/>
        <v>0</v>
      </c>
      <c r="J319" s="36">
        <f t="shared" si="71"/>
        <v>0</v>
      </c>
      <c r="K319" s="36">
        <f t="shared" si="72"/>
        <v>0</v>
      </c>
      <c r="L319" s="36">
        <f t="shared" si="73"/>
        <v>0</v>
      </c>
      <c r="M319" s="36">
        <f t="shared" ca="1" si="74"/>
        <v>0.41061815290459147</v>
      </c>
      <c r="N319" s="36">
        <f t="shared" ca="1" si="75"/>
        <v>0</v>
      </c>
      <c r="O319" s="26">
        <f t="shared" ca="1" si="76"/>
        <v>0</v>
      </c>
      <c r="P319" s="36">
        <f t="shared" ca="1" si="77"/>
        <v>0</v>
      </c>
      <c r="Q319" s="36">
        <f t="shared" ca="1" si="78"/>
        <v>0</v>
      </c>
      <c r="R319" s="16">
        <f t="shared" ca="1" si="79"/>
        <v>-0.41061815290459147</v>
      </c>
    </row>
    <row r="320" spans="1:18" x14ac:dyDescent="0.2">
      <c r="A320" s="84"/>
      <c r="B320" s="84"/>
      <c r="C320" s="84"/>
      <c r="D320" s="85">
        <f t="shared" si="65"/>
        <v>0</v>
      </c>
      <c r="E320" s="85">
        <f t="shared" si="66"/>
        <v>0</v>
      </c>
      <c r="F320" s="36">
        <f t="shared" si="67"/>
        <v>0</v>
      </c>
      <c r="G320" s="36">
        <f t="shared" si="68"/>
        <v>0</v>
      </c>
      <c r="H320" s="36">
        <f t="shared" si="69"/>
        <v>0</v>
      </c>
      <c r="I320" s="36">
        <f t="shared" si="70"/>
        <v>0</v>
      </c>
      <c r="J320" s="36">
        <f t="shared" si="71"/>
        <v>0</v>
      </c>
      <c r="K320" s="36">
        <f t="shared" si="72"/>
        <v>0</v>
      </c>
      <c r="L320" s="36">
        <f t="shared" si="73"/>
        <v>0</v>
      </c>
      <c r="M320" s="36">
        <f t="shared" ca="1" si="74"/>
        <v>0.41061815290459147</v>
      </c>
      <c r="N320" s="36">
        <f t="shared" ca="1" si="75"/>
        <v>0</v>
      </c>
      <c r="O320" s="26">
        <f t="shared" ca="1" si="76"/>
        <v>0</v>
      </c>
      <c r="P320" s="36">
        <f t="shared" ca="1" si="77"/>
        <v>0</v>
      </c>
      <c r="Q320" s="36">
        <f t="shared" ca="1" si="78"/>
        <v>0</v>
      </c>
      <c r="R320" s="16">
        <f t="shared" ca="1" si="79"/>
        <v>-0.41061815290459147</v>
      </c>
    </row>
    <row r="321" spans="1:18" x14ac:dyDescent="0.2">
      <c r="A321" s="84"/>
      <c r="B321" s="84"/>
      <c r="C321" s="84"/>
      <c r="D321" s="85">
        <f t="shared" si="65"/>
        <v>0</v>
      </c>
      <c r="E321" s="85">
        <f t="shared" si="66"/>
        <v>0</v>
      </c>
      <c r="F321" s="36">
        <f t="shared" si="67"/>
        <v>0</v>
      </c>
      <c r="G321" s="36">
        <f t="shared" si="68"/>
        <v>0</v>
      </c>
      <c r="H321" s="36">
        <f t="shared" si="69"/>
        <v>0</v>
      </c>
      <c r="I321" s="36">
        <f t="shared" si="70"/>
        <v>0</v>
      </c>
      <c r="J321" s="36">
        <f t="shared" si="71"/>
        <v>0</v>
      </c>
      <c r="K321" s="36">
        <f t="shared" si="72"/>
        <v>0</v>
      </c>
      <c r="L321" s="36">
        <f t="shared" si="73"/>
        <v>0</v>
      </c>
      <c r="M321" s="36">
        <f t="shared" ca="1" si="74"/>
        <v>0.41061815290459147</v>
      </c>
      <c r="N321" s="36">
        <f t="shared" ca="1" si="75"/>
        <v>0</v>
      </c>
      <c r="O321" s="26">
        <f t="shared" ca="1" si="76"/>
        <v>0</v>
      </c>
      <c r="P321" s="36">
        <f t="shared" ca="1" si="77"/>
        <v>0</v>
      </c>
      <c r="Q321" s="36">
        <f t="shared" ca="1" si="78"/>
        <v>0</v>
      </c>
      <c r="R321" s="16">
        <f t="shared" ca="1" si="79"/>
        <v>-0.41061815290459147</v>
      </c>
    </row>
    <row r="322" spans="1:18" x14ac:dyDescent="0.2">
      <c r="A322" s="84"/>
      <c r="B322" s="84"/>
      <c r="C322" s="84"/>
      <c r="D322" s="85">
        <f t="shared" si="65"/>
        <v>0</v>
      </c>
      <c r="E322" s="85">
        <f t="shared" si="66"/>
        <v>0</v>
      </c>
      <c r="F322" s="36">
        <f t="shared" si="67"/>
        <v>0</v>
      </c>
      <c r="G322" s="36">
        <f t="shared" si="68"/>
        <v>0</v>
      </c>
      <c r="H322" s="36">
        <f t="shared" si="69"/>
        <v>0</v>
      </c>
      <c r="I322" s="36">
        <f t="shared" si="70"/>
        <v>0</v>
      </c>
      <c r="J322" s="36">
        <f t="shared" si="71"/>
        <v>0</v>
      </c>
      <c r="K322" s="36">
        <f t="shared" si="72"/>
        <v>0</v>
      </c>
      <c r="L322" s="36">
        <f t="shared" si="73"/>
        <v>0</v>
      </c>
      <c r="M322" s="36">
        <f t="shared" ca="1" si="74"/>
        <v>0.41061815290459147</v>
      </c>
      <c r="N322" s="36">
        <f t="shared" ca="1" si="75"/>
        <v>0</v>
      </c>
      <c r="O322" s="26">
        <f t="shared" ca="1" si="76"/>
        <v>0</v>
      </c>
      <c r="P322" s="36">
        <f t="shared" ca="1" si="77"/>
        <v>0</v>
      </c>
      <c r="Q322" s="36">
        <f t="shared" ca="1" si="78"/>
        <v>0</v>
      </c>
      <c r="R322" s="16">
        <f t="shared" ca="1" si="79"/>
        <v>-0.41061815290459147</v>
      </c>
    </row>
    <row r="323" spans="1:18" x14ac:dyDescent="0.2">
      <c r="A323" s="84"/>
      <c r="B323" s="84"/>
      <c r="C323" s="84"/>
      <c r="D323" s="85">
        <f t="shared" si="65"/>
        <v>0</v>
      </c>
      <c r="E323" s="85">
        <f t="shared" si="66"/>
        <v>0</v>
      </c>
      <c r="F323" s="36">
        <f t="shared" si="67"/>
        <v>0</v>
      </c>
      <c r="G323" s="36">
        <f t="shared" si="68"/>
        <v>0</v>
      </c>
      <c r="H323" s="36">
        <f t="shared" si="69"/>
        <v>0</v>
      </c>
      <c r="I323" s="36">
        <f t="shared" si="70"/>
        <v>0</v>
      </c>
      <c r="J323" s="36">
        <f t="shared" si="71"/>
        <v>0</v>
      </c>
      <c r="K323" s="36">
        <f t="shared" si="72"/>
        <v>0</v>
      </c>
      <c r="L323" s="36">
        <f t="shared" si="73"/>
        <v>0</v>
      </c>
      <c r="M323" s="36">
        <f t="shared" ca="1" si="74"/>
        <v>0.41061815290459147</v>
      </c>
      <c r="N323" s="36">
        <f t="shared" ca="1" si="75"/>
        <v>0</v>
      </c>
      <c r="O323" s="26">
        <f t="shared" ca="1" si="76"/>
        <v>0</v>
      </c>
      <c r="P323" s="36">
        <f t="shared" ca="1" si="77"/>
        <v>0</v>
      </c>
      <c r="Q323" s="36">
        <f t="shared" ca="1" si="78"/>
        <v>0</v>
      </c>
      <c r="R323" s="16">
        <f t="shared" ca="1" si="79"/>
        <v>-0.41061815290459147</v>
      </c>
    </row>
    <row r="324" spans="1:18" x14ac:dyDescent="0.2">
      <c r="A324" s="84"/>
      <c r="B324" s="84"/>
      <c r="C324" s="84"/>
      <c r="D324" s="85">
        <f t="shared" si="65"/>
        <v>0</v>
      </c>
      <c r="E324" s="85">
        <f t="shared" si="66"/>
        <v>0</v>
      </c>
      <c r="F324" s="36">
        <f t="shared" si="67"/>
        <v>0</v>
      </c>
      <c r="G324" s="36">
        <f t="shared" si="68"/>
        <v>0</v>
      </c>
      <c r="H324" s="36">
        <f t="shared" si="69"/>
        <v>0</v>
      </c>
      <c r="I324" s="36">
        <f t="shared" si="70"/>
        <v>0</v>
      </c>
      <c r="J324" s="36">
        <f t="shared" si="71"/>
        <v>0</v>
      </c>
      <c r="K324" s="36">
        <f t="shared" si="72"/>
        <v>0</v>
      </c>
      <c r="L324" s="36">
        <f t="shared" si="73"/>
        <v>0</v>
      </c>
      <c r="M324" s="36">
        <f t="shared" ca="1" si="74"/>
        <v>0.41061815290459147</v>
      </c>
      <c r="N324" s="36">
        <f t="shared" ca="1" si="75"/>
        <v>0</v>
      </c>
      <c r="O324" s="26">
        <f t="shared" ca="1" si="76"/>
        <v>0</v>
      </c>
      <c r="P324" s="36">
        <f t="shared" ca="1" si="77"/>
        <v>0</v>
      </c>
      <c r="Q324" s="36">
        <f t="shared" ca="1" si="78"/>
        <v>0</v>
      </c>
      <c r="R324" s="16">
        <f t="shared" ca="1" si="79"/>
        <v>-0.41061815290459147</v>
      </c>
    </row>
    <row r="325" spans="1:18" x14ac:dyDescent="0.2">
      <c r="A325" s="84"/>
      <c r="B325" s="84"/>
      <c r="C325" s="84"/>
      <c r="D325" s="85">
        <f t="shared" si="65"/>
        <v>0</v>
      </c>
      <c r="E325" s="85">
        <f t="shared" si="66"/>
        <v>0</v>
      </c>
      <c r="F325" s="36">
        <f t="shared" si="67"/>
        <v>0</v>
      </c>
      <c r="G325" s="36">
        <f t="shared" si="68"/>
        <v>0</v>
      </c>
      <c r="H325" s="36">
        <f t="shared" si="69"/>
        <v>0</v>
      </c>
      <c r="I325" s="36">
        <f t="shared" si="70"/>
        <v>0</v>
      </c>
      <c r="J325" s="36">
        <f t="shared" si="71"/>
        <v>0</v>
      </c>
      <c r="K325" s="36">
        <f t="shared" si="72"/>
        <v>0</v>
      </c>
      <c r="L325" s="36">
        <f t="shared" si="73"/>
        <v>0</v>
      </c>
      <c r="M325" s="36">
        <f t="shared" ca="1" si="74"/>
        <v>0.41061815290459147</v>
      </c>
      <c r="N325" s="36">
        <f t="shared" ca="1" si="75"/>
        <v>0</v>
      </c>
      <c r="O325" s="26">
        <f t="shared" ca="1" si="76"/>
        <v>0</v>
      </c>
      <c r="P325" s="36">
        <f t="shared" ca="1" si="77"/>
        <v>0</v>
      </c>
      <c r="Q325" s="36">
        <f t="shared" ca="1" si="78"/>
        <v>0</v>
      </c>
      <c r="R325" s="16">
        <f t="shared" ca="1" si="79"/>
        <v>-0.41061815290459147</v>
      </c>
    </row>
    <row r="326" spans="1:18" x14ac:dyDescent="0.2">
      <c r="A326" s="84"/>
      <c r="B326" s="84"/>
      <c r="C326" s="84"/>
      <c r="D326" s="85">
        <f t="shared" si="65"/>
        <v>0</v>
      </c>
      <c r="E326" s="85">
        <f t="shared" si="66"/>
        <v>0</v>
      </c>
      <c r="F326" s="36">
        <f t="shared" si="67"/>
        <v>0</v>
      </c>
      <c r="G326" s="36">
        <f t="shared" si="68"/>
        <v>0</v>
      </c>
      <c r="H326" s="36">
        <f t="shared" si="69"/>
        <v>0</v>
      </c>
      <c r="I326" s="36">
        <f t="shared" si="70"/>
        <v>0</v>
      </c>
      <c r="J326" s="36">
        <f t="shared" si="71"/>
        <v>0</v>
      </c>
      <c r="K326" s="36">
        <f t="shared" si="72"/>
        <v>0</v>
      </c>
      <c r="L326" s="36">
        <f t="shared" si="73"/>
        <v>0</v>
      </c>
      <c r="M326" s="36">
        <f t="shared" ca="1" si="74"/>
        <v>0.41061815290459147</v>
      </c>
      <c r="N326" s="36">
        <f t="shared" ca="1" si="75"/>
        <v>0</v>
      </c>
      <c r="O326" s="26">
        <f t="shared" ca="1" si="76"/>
        <v>0</v>
      </c>
      <c r="P326" s="36">
        <f t="shared" ca="1" si="77"/>
        <v>0</v>
      </c>
      <c r="Q326" s="36">
        <f t="shared" ca="1" si="78"/>
        <v>0</v>
      </c>
      <c r="R326" s="16">
        <f t="shared" ca="1" si="79"/>
        <v>-0.41061815290459147</v>
      </c>
    </row>
    <row r="327" spans="1:18" x14ac:dyDescent="0.2">
      <c r="A327" s="84"/>
      <c r="B327" s="84"/>
      <c r="C327" s="84"/>
      <c r="D327" s="85">
        <f t="shared" si="65"/>
        <v>0</v>
      </c>
      <c r="E327" s="85">
        <f t="shared" si="66"/>
        <v>0</v>
      </c>
      <c r="F327" s="36">
        <f t="shared" si="67"/>
        <v>0</v>
      </c>
      <c r="G327" s="36">
        <f t="shared" si="68"/>
        <v>0</v>
      </c>
      <c r="H327" s="36">
        <f t="shared" si="69"/>
        <v>0</v>
      </c>
      <c r="I327" s="36">
        <f t="shared" si="70"/>
        <v>0</v>
      </c>
      <c r="J327" s="36">
        <f t="shared" si="71"/>
        <v>0</v>
      </c>
      <c r="K327" s="36">
        <f t="shared" si="72"/>
        <v>0</v>
      </c>
      <c r="L327" s="36">
        <f t="shared" si="73"/>
        <v>0</v>
      </c>
      <c r="M327" s="36">
        <f t="shared" ca="1" si="74"/>
        <v>0.41061815290459147</v>
      </c>
      <c r="N327" s="36">
        <f t="shared" ca="1" si="75"/>
        <v>0</v>
      </c>
      <c r="O327" s="26">
        <f t="shared" ca="1" si="76"/>
        <v>0</v>
      </c>
      <c r="P327" s="36">
        <f t="shared" ca="1" si="77"/>
        <v>0</v>
      </c>
      <c r="Q327" s="36">
        <f t="shared" ca="1" si="78"/>
        <v>0</v>
      </c>
      <c r="R327" s="16">
        <f t="shared" ca="1" si="79"/>
        <v>-0.41061815290459147</v>
      </c>
    </row>
    <row r="328" spans="1:18" x14ac:dyDescent="0.2">
      <c r="A328" s="84"/>
      <c r="B328" s="84"/>
      <c r="C328" s="84"/>
      <c r="D328" s="85">
        <f t="shared" si="65"/>
        <v>0</v>
      </c>
      <c r="E328" s="85">
        <f t="shared" si="66"/>
        <v>0</v>
      </c>
      <c r="F328" s="36">
        <f t="shared" si="67"/>
        <v>0</v>
      </c>
      <c r="G328" s="36">
        <f t="shared" si="68"/>
        <v>0</v>
      </c>
      <c r="H328" s="36">
        <f t="shared" si="69"/>
        <v>0</v>
      </c>
      <c r="I328" s="36">
        <f t="shared" si="70"/>
        <v>0</v>
      </c>
      <c r="J328" s="36">
        <f t="shared" si="71"/>
        <v>0</v>
      </c>
      <c r="K328" s="36">
        <f t="shared" si="72"/>
        <v>0</v>
      </c>
      <c r="L328" s="36">
        <f t="shared" si="73"/>
        <v>0</v>
      </c>
      <c r="M328" s="36">
        <f t="shared" ca="1" si="74"/>
        <v>0.41061815290459147</v>
      </c>
      <c r="N328" s="36">
        <f t="shared" ca="1" si="75"/>
        <v>0</v>
      </c>
      <c r="O328" s="26">
        <f t="shared" ca="1" si="76"/>
        <v>0</v>
      </c>
      <c r="P328" s="36">
        <f t="shared" ca="1" si="77"/>
        <v>0</v>
      </c>
      <c r="Q328" s="36">
        <f t="shared" ca="1" si="78"/>
        <v>0</v>
      </c>
      <c r="R328" s="16">
        <f t="shared" ca="1" si="79"/>
        <v>-0.41061815290459147</v>
      </c>
    </row>
    <row r="329" spans="1:18" x14ac:dyDescent="0.2">
      <c r="A329" s="84"/>
      <c r="B329" s="84"/>
      <c r="C329" s="84"/>
      <c r="D329" s="85">
        <f t="shared" si="65"/>
        <v>0</v>
      </c>
      <c r="E329" s="85">
        <f t="shared" si="66"/>
        <v>0</v>
      </c>
      <c r="F329" s="36">
        <f t="shared" si="67"/>
        <v>0</v>
      </c>
      <c r="G329" s="36">
        <f t="shared" si="68"/>
        <v>0</v>
      </c>
      <c r="H329" s="36">
        <f t="shared" si="69"/>
        <v>0</v>
      </c>
      <c r="I329" s="36">
        <f t="shared" si="70"/>
        <v>0</v>
      </c>
      <c r="J329" s="36">
        <f t="shared" si="71"/>
        <v>0</v>
      </c>
      <c r="K329" s="36">
        <f t="shared" si="72"/>
        <v>0</v>
      </c>
      <c r="L329" s="36">
        <f t="shared" si="73"/>
        <v>0</v>
      </c>
      <c r="M329" s="36">
        <f t="shared" ca="1" si="74"/>
        <v>0.41061815290459147</v>
      </c>
      <c r="N329" s="36">
        <f t="shared" ca="1" si="75"/>
        <v>0</v>
      </c>
      <c r="O329" s="26">
        <f t="shared" ca="1" si="76"/>
        <v>0</v>
      </c>
      <c r="P329" s="36">
        <f t="shared" ca="1" si="77"/>
        <v>0</v>
      </c>
      <c r="Q329" s="36">
        <f t="shared" ca="1" si="78"/>
        <v>0</v>
      </c>
      <c r="R329" s="16">
        <f t="shared" ca="1" si="79"/>
        <v>-0.41061815290459147</v>
      </c>
    </row>
    <row r="330" spans="1:18" x14ac:dyDescent="0.2">
      <c r="A330" s="84"/>
      <c r="B330" s="84"/>
      <c r="C330" s="84"/>
      <c r="D330" s="85">
        <f t="shared" si="65"/>
        <v>0</v>
      </c>
      <c r="E330" s="85">
        <f t="shared" si="66"/>
        <v>0</v>
      </c>
      <c r="F330" s="36">
        <f t="shared" si="67"/>
        <v>0</v>
      </c>
      <c r="G330" s="36">
        <f t="shared" si="68"/>
        <v>0</v>
      </c>
      <c r="H330" s="36">
        <f t="shared" si="69"/>
        <v>0</v>
      </c>
      <c r="I330" s="36">
        <f t="shared" si="70"/>
        <v>0</v>
      </c>
      <c r="J330" s="36">
        <f t="shared" si="71"/>
        <v>0</v>
      </c>
      <c r="K330" s="36">
        <f t="shared" si="72"/>
        <v>0</v>
      </c>
      <c r="L330" s="36">
        <f t="shared" si="73"/>
        <v>0</v>
      </c>
      <c r="M330" s="36">
        <f t="shared" ca="1" si="74"/>
        <v>0.41061815290459147</v>
      </c>
      <c r="N330" s="36">
        <f t="shared" ca="1" si="75"/>
        <v>0</v>
      </c>
      <c r="O330" s="26">
        <f t="shared" ca="1" si="76"/>
        <v>0</v>
      </c>
      <c r="P330" s="36">
        <f t="shared" ca="1" si="77"/>
        <v>0</v>
      </c>
      <c r="Q330" s="36">
        <f t="shared" ca="1" si="78"/>
        <v>0</v>
      </c>
      <c r="R330" s="16">
        <f t="shared" ca="1" si="79"/>
        <v>-0.41061815290459147</v>
      </c>
    </row>
    <row r="331" spans="1:18" x14ac:dyDescent="0.2">
      <c r="A331" s="84"/>
      <c r="B331" s="84"/>
      <c r="C331" s="84"/>
      <c r="D331" s="85">
        <f t="shared" si="65"/>
        <v>0</v>
      </c>
      <c r="E331" s="85">
        <f t="shared" si="66"/>
        <v>0</v>
      </c>
      <c r="F331" s="36">
        <f t="shared" si="67"/>
        <v>0</v>
      </c>
      <c r="G331" s="36">
        <f t="shared" si="68"/>
        <v>0</v>
      </c>
      <c r="H331" s="36">
        <f t="shared" si="69"/>
        <v>0</v>
      </c>
      <c r="I331" s="36">
        <f t="shared" si="70"/>
        <v>0</v>
      </c>
      <c r="J331" s="36">
        <f t="shared" si="71"/>
        <v>0</v>
      </c>
      <c r="K331" s="36">
        <f t="shared" si="72"/>
        <v>0</v>
      </c>
      <c r="L331" s="36">
        <f t="shared" si="73"/>
        <v>0</v>
      </c>
      <c r="M331" s="36">
        <f t="shared" ca="1" si="74"/>
        <v>0.41061815290459147</v>
      </c>
      <c r="N331" s="36">
        <f t="shared" ca="1" si="75"/>
        <v>0</v>
      </c>
      <c r="O331" s="26">
        <f t="shared" ca="1" si="76"/>
        <v>0</v>
      </c>
      <c r="P331" s="36">
        <f t="shared" ca="1" si="77"/>
        <v>0</v>
      </c>
      <c r="Q331" s="36">
        <f t="shared" ca="1" si="78"/>
        <v>0</v>
      </c>
      <c r="R331" s="16">
        <f t="shared" ca="1" si="79"/>
        <v>-0.41061815290459147</v>
      </c>
    </row>
    <row r="332" spans="1:18" x14ac:dyDescent="0.2">
      <c r="A332" s="84"/>
      <c r="B332" s="84"/>
      <c r="C332" s="84"/>
      <c r="D332" s="85">
        <f t="shared" si="65"/>
        <v>0</v>
      </c>
      <c r="E332" s="85">
        <f t="shared" si="66"/>
        <v>0</v>
      </c>
      <c r="F332" s="36">
        <f t="shared" si="67"/>
        <v>0</v>
      </c>
      <c r="G332" s="36">
        <f t="shared" si="68"/>
        <v>0</v>
      </c>
      <c r="H332" s="36">
        <f t="shared" si="69"/>
        <v>0</v>
      </c>
      <c r="I332" s="36">
        <f t="shared" si="70"/>
        <v>0</v>
      </c>
      <c r="J332" s="36">
        <f t="shared" si="71"/>
        <v>0</v>
      </c>
      <c r="K332" s="36">
        <f t="shared" si="72"/>
        <v>0</v>
      </c>
      <c r="L332" s="36">
        <f t="shared" si="73"/>
        <v>0</v>
      </c>
      <c r="M332" s="36">
        <f t="shared" ca="1" si="74"/>
        <v>0.41061815290459147</v>
      </c>
      <c r="N332" s="36">
        <f t="shared" ca="1" si="75"/>
        <v>0</v>
      </c>
      <c r="O332" s="26">
        <f t="shared" ca="1" si="76"/>
        <v>0</v>
      </c>
      <c r="P332" s="36">
        <f t="shared" ca="1" si="77"/>
        <v>0</v>
      </c>
      <c r="Q332" s="36">
        <f t="shared" ca="1" si="78"/>
        <v>0</v>
      </c>
      <c r="R332" s="16">
        <f t="shared" ca="1" si="79"/>
        <v>-0.41061815290459147</v>
      </c>
    </row>
    <row r="333" spans="1:18" x14ac:dyDescent="0.2">
      <c r="A333" s="84"/>
      <c r="B333" s="84"/>
      <c r="C333" s="84"/>
      <c r="D333" s="85">
        <f t="shared" si="65"/>
        <v>0</v>
      </c>
      <c r="E333" s="85">
        <f t="shared" si="66"/>
        <v>0</v>
      </c>
      <c r="F333" s="36">
        <f t="shared" si="67"/>
        <v>0</v>
      </c>
      <c r="G333" s="36">
        <f t="shared" si="68"/>
        <v>0</v>
      </c>
      <c r="H333" s="36">
        <f t="shared" si="69"/>
        <v>0</v>
      </c>
      <c r="I333" s="36">
        <f t="shared" si="70"/>
        <v>0</v>
      </c>
      <c r="J333" s="36">
        <f t="shared" si="71"/>
        <v>0</v>
      </c>
      <c r="K333" s="36">
        <f t="shared" si="72"/>
        <v>0</v>
      </c>
      <c r="L333" s="36">
        <f t="shared" si="73"/>
        <v>0</v>
      </c>
      <c r="M333" s="36">
        <f t="shared" ca="1" si="74"/>
        <v>0.41061815290459147</v>
      </c>
      <c r="N333" s="36">
        <f t="shared" ca="1" si="75"/>
        <v>0</v>
      </c>
      <c r="O333" s="26">
        <f t="shared" ca="1" si="76"/>
        <v>0</v>
      </c>
      <c r="P333" s="36">
        <f t="shared" ca="1" si="77"/>
        <v>0</v>
      </c>
      <c r="Q333" s="36">
        <f t="shared" ca="1" si="78"/>
        <v>0</v>
      </c>
      <c r="R333" s="16">
        <f t="shared" ca="1" si="79"/>
        <v>-0.41061815290459147</v>
      </c>
    </row>
    <row r="334" spans="1:18" x14ac:dyDescent="0.2">
      <c r="A334" s="84"/>
      <c r="B334" s="84"/>
      <c r="C334" s="84"/>
      <c r="D334" s="85">
        <f t="shared" si="65"/>
        <v>0</v>
      </c>
      <c r="E334" s="85">
        <f t="shared" si="66"/>
        <v>0</v>
      </c>
      <c r="F334" s="36">
        <f t="shared" si="67"/>
        <v>0</v>
      </c>
      <c r="G334" s="36">
        <f t="shared" si="68"/>
        <v>0</v>
      </c>
      <c r="H334" s="36">
        <f t="shared" si="69"/>
        <v>0</v>
      </c>
      <c r="I334" s="36">
        <f t="shared" si="70"/>
        <v>0</v>
      </c>
      <c r="J334" s="36">
        <f t="shared" si="71"/>
        <v>0</v>
      </c>
      <c r="K334" s="36">
        <f t="shared" si="72"/>
        <v>0</v>
      </c>
      <c r="L334" s="36">
        <f t="shared" si="73"/>
        <v>0</v>
      </c>
      <c r="M334" s="36">
        <f t="shared" ca="1" si="74"/>
        <v>0.41061815290459147</v>
      </c>
      <c r="N334" s="36">
        <f t="shared" ca="1" si="75"/>
        <v>0</v>
      </c>
      <c r="O334" s="26">
        <f t="shared" ca="1" si="76"/>
        <v>0</v>
      </c>
      <c r="P334" s="36">
        <f t="shared" ca="1" si="77"/>
        <v>0</v>
      </c>
      <c r="Q334" s="36">
        <f t="shared" ca="1" si="78"/>
        <v>0</v>
      </c>
      <c r="R334" s="16">
        <f t="shared" ca="1" si="79"/>
        <v>-0.41061815290459147</v>
      </c>
    </row>
    <row r="335" spans="1:18" x14ac:dyDescent="0.2">
      <c r="A335" s="84"/>
      <c r="B335" s="84"/>
      <c r="C335" s="84"/>
      <c r="D335" s="85">
        <f t="shared" si="65"/>
        <v>0</v>
      </c>
      <c r="E335" s="85">
        <f t="shared" si="66"/>
        <v>0</v>
      </c>
      <c r="F335" s="36">
        <f t="shared" si="67"/>
        <v>0</v>
      </c>
      <c r="G335" s="36">
        <f t="shared" si="68"/>
        <v>0</v>
      </c>
      <c r="H335" s="36">
        <f t="shared" si="69"/>
        <v>0</v>
      </c>
      <c r="I335" s="36">
        <f t="shared" si="70"/>
        <v>0</v>
      </c>
      <c r="J335" s="36">
        <f t="shared" si="71"/>
        <v>0</v>
      </c>
      <c r="K335" s="36">
        <f t="shared" si="72"/>
        <v>0</v>
      </c>
      <c r="L335" s="36">
        <f t="shared" si="73"/>
        <v>0</v>
      </c>
      <c r="M335" s="36">
        <f t="shared" ca="1" si="74"/>
        <v>0.41061815290459147</v>
      </c>
      <c r="N335" s="36">
        <f t="shared" ca="1" si="75"/>
        <v>0</v>
      </c>
      <c r="O335" s="26">
        <f t="shared" ca="1" si="76"/>
        <v>0</v>
      </c>
      <c r="P335" s="36">
        <f t="shared" ca="1" si="77"/>
        <v>0</v>
      </c>
      <c r="Q335" s="36">
        <f t="shared" ca="1" si="78"/>
        <v>0</v>
      </c>
      <c r="R335" s="16">
        <f t="shared" ca="1" si="79"/>
        <v>-0.41061815290459147</v>
      </c>
    </row>
    <row r="336" spans="1:18" x14ac:dyDescent="0.2">
      <c r="A336" s="84"/>
      <c r="B336" s="84"/>
      <c r="C336" s="84"/>
      <c r="D336" s="85">
        <f t="shared" si="65"/>
        <v>0</v>
      </c>
      <c r="E336" s="85">
        <f t="shared" si="66"/>
        <v>0</v>
      </c>
      <c r="F336" s="36">
        <f t="shared" si="67"/>
        <v>0</v>
      </c>
      <c r="G336" s="36">
        <f t="shared" si="68"/>
        <v>0</v>
      </c>
      <c r="H336" s="36">
        <f t="shared" si="69"/>
        <v>0</v>
      </c>
      <c r="I336" s="36">
        <f t="shared" si="70"/>
        <v>0</v>
      </c>
      <c r="J336" s="36">
        <f t="shared" si="71"/>
        <v>0</v>
      </c>
      <c r="K336" s="36">
        <f t="shared" si="72"/>
        <v>0</v>
      </c>
      <c r="L336" s="36">
        <f t="shared" si="73"/>
        <v>0</v>
      </c>
      <c r="M336" s="36">
        <f t="shared" ca="1" si="74"/>
        <v>0.41061815290459147</v>
      </c>
      <c r="N336" s="36">
        <f t="shared" ca="1" si="75"/>
        <v>0</v>
      </c>
      <c r="O336" s="26">
        <f t="shared" ca="1" si="76"/>
        <v>0</v>
      </c>
      <c r="P336" s="36">
        <f t="shared" ca="1" si="77"/>
        <v>0</v>
      </c>
      <c r="Q336" s="36">
        <f t="shared" ca="1" si="78"/>
        <v>0</v>
      </c>
      <c r="R336" s="16">
        <f t="shared" ca="1" si="79"/>
        <v>-0.41061815290459147</v>
      </c>
    </row>
    <row r="337" spans="1:18" x14ac:dyDescent="0.2">
      <c r="A337" s="84"/>
      <c r="B337" s="84"/>
      <c r="C337" s="84"/>
      <c r="D337" s="85">
        <f t="shared" si="65"/>
        <v>0</v>
      </c>
      <c r="E337" s="85">
        <f t="shared" si="66"/>
        <v>0</v>
      </c>
      <c r="F337" s="36">
        <f t="shared" si="67"/>
        <v>0</v>
      </c>
      <c r="G337" s="36">
        <f t="shared" si="68"/>
        <v>0</v>
      </c>
      <c r="H337" s="36">
        <f t="shared" si="69"/>
        <v>0</v>
      </c>
      <c r="I337" s="36">
        <f t="shared" si="70"/>
        <v>0</v>
      </c>
      <c r="J337" s="36">
        <f t="shared" si="71"/>
        <v>0</v>
      </c>
      <c r="K337" s="36">
        <f t="shared" si="72"/>
        <v>0</v>
      </c>
      <c r="L337" s="36">
        <f t="shared" si="73"/>
        <v>0</v>
      </c>
      <c r="M337" s="36">
        <f t="shared" ca="1" si="74"/>
        <v>0.41061815290459147</v>
      </c>
      <c r="N337" s="36">
        <f t="shared" ca="1" si="75"/>
        <v>0</v>
      </c>
      <c r="O337" s="26">
        <f t="shared" ca="1" si="76"/>
        <v>0</v>
      </c>
      <c r="P337" s="36">
        <f t="shared" ca="1" si="77"/>
        <v>0</v>
      </c>
      <c r="Q337" s="36">
        <f t="shared" ca="1" si="78"/>
        <v>0</v>
      </c>
      <c r="R337" s="16">
        <f t="shared" ca="1" si="79"/>
        <v>-0.41061815290459147</v>
      </c>
    </row>
    <row r="338" spans="1:18" x14ac:dyDescent="0.2">
      <c r="A338" s="84"/>
      <c r="B338" s="84"/>
      <c r="C338" s="84"/>
      <c r="D338" s="85">
        <f t="shared" si="65"/>
        <v>0</v>
      </c>
      <c r="E338" s="85">
        <f t="shared" si="66"/>
        <v>0</v>
      </c>
      <c r="F338" s="36">
        <f t="shared" si="67"/>
        <v>0</v>
      </c>
      <c r="G338" s="36">
        <f t="shared" si="68"/>
        <v>0</v>
      </c>
      <c r="H338" s="36">
        <f t="shared" si="69"/>
        <v>0</v>
      </c>
      <c r="I338" s="36">
        <f t="shared" si="70"/>
        <v>0</v>
      </c>
      <c r="J338" s="36">
        <f t="shared" si="71"/>
        <v>0</v>
      </c>
      <c r="K338" s="36">
        <f t="shared" si="72"/>
        <v>0</v>
      </c>
      <c r="L338" s="36">
        <f t="shared" si="73"/>
        <v>0</v>
      </c>
      <c r="M338" s="36">
        <f t="shared" ca="1" si="74"/>
        <v>0.41061815290459147</v>
      </c>
      <c r="N338" s="36">
        <f t="shared" ca="1" si="75"/>
        <v>0</v>
      </c>
      <c r="O338" s="26">
        <f t="shared" ca="1" si="76"/>
        <v>0</v>
      </c>
      <c r="P338" s="36">
        <f t="shared" ca="1" si="77"/>
        <v>0</v>
      </c>
      <c r="Q338" s="36">
        <f t="shared" ca="1" si="78"/>
        <v>0</v>
      </c>
      <c r="R338" s="16">
        <f t="shared" ca="1" si="79"/>
        <v>-0.41061815290459147</v>
      </c>
    </row>
    <row r="339" spans="1:18" x14ac:dyDescent="0.2">
      <c r="A339" s="84"/>
      <c r="B339" s="84"/>
      <c r="C339" s="84"/>
      <c r="D339" s="85">
        <f t="shared" si="65"/>
        <v>0</v>
      </c>
      <c r="E339" s="85">
        <f t="shared" si="66"/>
        <v>0</v>
      </c>
      <c r="F339" s="36">
        <f t="shared" si="67"/>
        <v>0</v>
      </c>
      <c r="G339" s="36">
        <f t="shared" si="68"/>
        <v>0</v>
      </c>
      <c r="H339" s="36">
        <f t="shared" si="69"/>
        <v>0</v>
      </c>
      <c r="I339" s="36">
        <f t="shared" si="70"/>
        <v>0</v>
      </c>
      <c r="J339" s="36">
        <f t="shared" si="71"/>
        <v>0</v>
      </c>
      <c r="K339" s="36">
        <f t="shared" si="72"/>
        <v>0</v>
      </c>
      <c r="L339" s="36">
        <f t="shared" si="73"/>
        <v>0</v>
      </c>
      <c r="M339" s="36">
        <f t="shared" ca="1" si="74"/>
        <v>0.41061815290459147</v>
      </c>
      <c r="N339" s="36">
        <f t="shared" ca="1" si="75"/>
        <v>0</v>
      </c>
      <c r="O339" s="26">
        <f t="shared" ca="1" si="76"/>
        <v>0</v>
      </c>
      <c r="P339" s="36">
        <f t="shared" ca="1" si="77"/>
        <v>0</v>
      </c>
      <c r="Q339" s="36">
        <f t="shared" ca="1" si="78"/>
        <v>0</v>
      </c>
      <c r="R339" s="16">
        <f t="shared" ca="1" si="79"/>
        <v>-0.41061815290459147</v>
      </c>
    </row>
    <row r="340" spans="1:18" x14ac:dyDescent="0.2">
      <c r="A340" s="84"/>
      <c r="B340" s="84"/>
      <c r="C340" s="84"/>
      <c r="D340" s="85">
        <f t="shared" si="65"/>
        <v>0</v>
      </c>
      <c r="E340" s="85">
        <f t="shared" si="66"/>
        <v>0</v>
      </c>
      <c r="F340" s="36">
        <f t="shared" si="67"/>
        <v>0</v>
      </c>
      <c r="G340" s="36">
        <f t="shared" si="68"/>
        <v>0</v>
      </c>
      <c r="H340" s="36">
        <f t="shared" si="69"/>
        <v>0</v>
      </c>
      <c r="I340" s="36">
        <f t="shared" si="70"/>
        <v>0</v>
      </c>
      <c r="J340" s="36">
        <f t="shared" si="71"/>
        <v>0</v>
      </c>
      <c r="K340" s="36">
        <f t="shared" si="72"/>
        <v>0</v>
      </c>
      <c r="L340" s="36">
        <f t="shared" si="73"/>
        <v>0</v>
      </c>
      <c r="M340" s="36">
        <f t="shared" ca="1" si="74"/>
        <v>0.41061815290459147</v>
      </c>
      <c r="N340" s="36">
        <f t="shared" ca="1" si="75"/>
        <v>0</v>
      </c>
      <c r="O340" s="26">
        <f t="shared" ca="1" si="76"/>
        <v>0</v>
      </c>
      <c r="P340" s="36">
        <f t="shared" ca="1" si="77"/>
        <v>0</v>
      </c>
      <c r="Q340" s="36">
        <f t="shared" ca="1" si="78"/>
        <v>0</v>
      </c>
      <c r="R340" s="16">
        <f t="shared" ca="1" si="79"/>
        <v>-0.41061815290459147</v>
      </c>
    </row>
    <row r="341" spans="1:18" x14ac:dyDescent="0.2">
      <c r="A341" s="84"/>
      <c r="B341" s="84"/>
      <c r="C341" s="84"/>
      <c r="D341" s="85">
        <f t="shared" si="65"/>
        <v>0</v>
      </c>
      <c r="E341" s="85">
        <f t="shared" si="66"/>
        <v>0</v>
      </c>
      <c r="F341" s="36">
        <f t="shared" si="67"/>
        <v>0</v>
      </c>
      <c r="G341" s="36">
        <f t="shared" si="68"/>
        <v>0</v>
      </c>
      <c r="H341" s="36">
        <f t="shared" si="69"/>
        <v>0</v>
      </c>
      <c r="I341" s="36">
        <f t="shared" si="70"/>
        <v>0</v>
      </c>
      <c r="J341" s="36">
        <f t="shared" si="71"/>
        <v>0</v>
      </c>
      <c r="K341" s="36">
        <f t="shared" si="72"/>
        <v>0</v>
      </c>
      <c r="L341" s="36">
        <f t="shared" si="73"/>
        <v>0</v>
      </c>
      <c r="M341" s="36">
        <f t="shared" ca="1" si="74"/>
        <v>0.41061815290459147</v>
      </c>
      <c r="N341" s="36">
        <f ca="1">C341*(M341-E341)^2</f>
        <v>0</v>
      </c>
      <c r="O341" s="26">
        <f t="shared" ca="1" si="76"/>
        <v>0</v>
      </c>
      <c r="P341" s="36">
        <f ca="1">(-C341*O$2+O$4*F341-O$5*H341)^2</f>
        <v>0</v>
      </c>
      <c r="Q341" s="36">
        <f t="shared" ca="1" si="78"/>
        <v>0</v>
      </c>
      <c r="R341" s="16">
        <f t="shared" ca="1" si="79"/>
        <v>-0.41061815290459147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2345"/>
  <sheetViews>
    <sheetView topLeftCell="A68" workbookViewId="0">
      <selection activeCell="Q112" sqref="Q112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5703125" customWidth="1"/>
    <col min="6" max="6" width="16.7109375" customWidth="1"/>
    <col min="7" max="7" width="11.7109375" customWidth="1"/>
    <col min="8" max="8" width="8.7109375" customWidth="1"/>
    <col min="9" max="14" width="8.5703125" customWidth="1"/>
    <col min="15" max="15" width="8" customWidth="1"/>
    <col min="16" max="16" width="7.7109375" customWidth="1"/>
    <col min="17" max="17" width="9.85546875" customWidth="1"/>
  </cols>
  <sheetData>
    <row r="1" spans="1:26" ht="21" thickBot="1" x14ac:dyDescent="0.25">
      <c r="A1" s="17" t="s">
        <v>47</v>
      </c>
      <c r="B1" s="15"/>
      <c r="C1" s="15"/>
      <c r="D1" s="15"/>
      <c r="E1" s="15"/>
      <c r="W1" s="6" t="s">
        <v>15</v>
      </c>
      <c r="X1" s="8" t="s">
        <v>156</v>
      </c>
      <c r="Y1" s="8" t="s">
        <v>162</v>
      </c>
      <c r="Z1" s="8" t="s">
        <v>163</v>
      </c>
    </row>
    <row r="2" spans="1:26" x14ac:dyDescent="0.2">
      <c r="A2" s="16" t="s">
        <v>29</v>
      </c>
      <c r="B2" s="19" t="s">
        <v>40</v>
      </c>
      <c r="C2" s="15"/>
      <c r="D2" s="15"/>
      <c r="E2" s="15"/>
      <c r="F2" s="37" t="str">
        <f>"F"&amp;C9</f>
        <v>F46</v>
      </c>
      <c r="G2" s="38" t="str">
        <f>"G"&amp;C9</f>
        <v>G46</v>
      </c>
      <c r="W2">
        <v>-12000</v>
      </c>
      <c r="X2">
        <f>+F$11+F$12*W2+F$13*W2^2+F$14*SIN(RADIANS(F$15*W2+F$16))</f>
        <v>7.8169451223190467E-2</v>
      </c>
      <c r="Y2">
        <f>+F$11+F$12*W2+F$13*W2^2</f>
        <v>8.8148000000000004E-2</v>
      </c>
      <c r="Z2">
        <f>+F$14*SIN(RADIANS(F$15*W2+F$16))</f>
        <v>-9.9785487768095371E-3</v>
      </c>
    </row>
    <row r="3" spans="1:26" ht="13.5" thickBot="1" x14ac:dyDescent="0.25">
      <c r="A3" s="89" t="s">
        <v>157</v>
      </c>
      <c r="F3" s="95"/>
      <c r="W3">
        <v>-10000</v>
      </c>
      <c r="X3">
        <f t="shared" ref="X3:X26" si="0">+F$11+F$12*W3+F$13*W3^2+F$14*SIN(RADIANS(F$15*W3+F$16))</f>
        <v>5.0947557735285157E-2</v>
      </c>
      <c r="Y3">
        <f t="shared" ref="Y3:Y26" si="1">+F$11+F$12*W3+F$13*W3^2</f>
        <v>6.7500000000000004E-2</v>
      </c>
      <c r="Z3">
        <f t="shared" ref="Z3:Z26" si="2">+F$14*SIN(RADIANS(F$15*W3+F$16))</f>
        <v>-1.6552442264714844E-2</v>
      </c>
    </row>
    <row r="4" spans="1:26" ht="14.25" thickTop="1" thickBot="1" x14ac:dyDescent="0.25">
      <c r="A4" s="7" t="s">
        <v>5</v>
      </c>
      <c r="C4" s="3">
        <v>41740.7166</v>
      </c>
      <c r="D4" s="4">
        <v>0.36044098000000002</v>
      </c>
      <c r="W4">
        <v>-8000</v>
      </c>
      <c r="X4">
        <f t="shared" si="0"/>
        <v>2.7181271599912463E-2</v>
      </c>
      <c r="Y4">
        <f t="shared" si="1"/>
        <v>4.8428000000000006E-2</v>
      </c>
      <c r="Z4">
        <f t="shared" si="2"/>
        <v>-2.1246728400087542E-2</v>
      </c>
    </row>
    <row r="5" spans="1:26" ht="13.5" thickTop="1" x14ac:dyDescent="0.2">
      <c r="A5" s="48" t="s">
        <v>68</v>
      </c>
      <c r="B5" s="41">
        <v>7</v>
      </c>
      <c r="C5" s="48" t="s">
        <v>69</v>
      </c>
      <c r="W5">
        <v>-6000</v>
      </c>
      <c r="X5">
        <f t="shared" si="0"/>
        <v>7.4036509962721389E-3</v>
      </c>
      <c r="Y5">
        <f t="shared" si="1"/>
        <v>3.0932000000000001E-2</v>
      </c>
      <c r="Z5">
        <f t="shared" si="2"/>
        <v>-2.3528349003727862E-2</v>
      </c>
    </row>
    <row r="6" spans="1:26" x14ac:dyDescent="0.2">
      <c r="A6" s="7" t="s">
        <v>6</v>
      </c>
      <c r="W6">
        <v>-4000</v>
      </c>
      <c r="X6">
        <f t="shared" si="0"/>
        <v>-8.1262153687424229E-3</v>
      </c>
      <c r="Y6">
        <f t="shared" si="1"/>
        <v>1.5012000000000003E-2</v>
      </c>
      <c r="Z6">
        <f t="shared" si="2"/>
        <v>-2.3138215368742426E-2</v>
      </c>
    </row>
    <row r="7" spans="1:26" x14ac:dyDescent="0.2">
      <c r="A7" t="s">
        <v>7</v>
      </c>
      <c r="C7" s="15">
        <v>37378.339</v>
      </c>
      <c r="D7" s="48" t="s">
        <v>159</v>
      </c>
      <c r="F7" s="87"/>
      <c r="G7" s="41"/>
      <c r="W7">
        <v>-2000</v>
      </c>
      <c r="X7">
        <f t="shared" si="0"/>
        <v>-1.9452628996810644E-2</v>
      </c>
      <c r="Y7">
        <f t="shared" si="1"/>
        <v>6.6800000000000138E-4</v>
      </c>
      <c r="Z7">
        <f t="shared" si="2"/>
        <v>-2.0120628996810646E-2</v>
      </c>
    </row>
    <row r="8" spans="1:26" x14ac:dyDescent="0.2">
      <c r="A8" t="s">
        <v>8</v>
      </c>
      <c r="C8" s="15">
        <v>0.36044120000000002</v>
      </c>
      <c r="D8" s="48" t="s">
        <v>159</v>
      </c>
      <c r="E8" s="49"/>
      <c r="F8" s="87"/>
      <c r="W8">
        <v>0</v>
      </c>
      <c r="X8">
        <f t="shared" si="0"/>
        <v>-2.6918250955156212E-2</v>
      </c>
      <c r="Y8">
        <f t="shared" si="1"/>
        <v>-1.21E-2</v>
      </c>
      <c r="Z8">
        <f t="shared" si="2"/>
        <v>-1.4818250955156213E-2</v>
      </c>
    </row>
    <row r="9" spans="1:26" x14ac:dyDescent="0.2">
      <c r="A9" s="39" t="s">
        <v>54</v>
      </c>
      <c r="C9" s="40">
        <v>46</v>
      </c>
      <c r="E9" s="16"/>
      <c r="W9">
        <v>2000</v>
      </c>
      <c r="X9">
        <f t="shared" si="0"/>
        <v>-3.1125191107303399E-2</v>
      </c>
      <c r="Y9">
        <f t="shared" si="1"/>
        <v>-2.3292E-2</v>
      </c>
      <c r="Z9">
        <f t="shared" si="2"/>
        <v>-7.8331911073034003E-3</v>
      </c>
    </row>
    <row r="10" spans="1:26" ht="13.5" thickBot="1" x14ac:dyDescent="0.25">
      <c r="A10" s="16"/>
      <c r="B10" s="16"/>
      <c r="C10" s="6" t="s">
        <v>24</v>
      </c>
      <c r="F10" s="6" t="s">
        <v>158</v>
      </c>
      <c r="G10" s="16"/>
      <c r="W10">
        <v>4000</v>
      </c>
      <c r="X10">
        <f t="shared" si="0"/>
        <v>-3.2866635717728195E-2</v>
      </c>
      <c r="Y10">
        <f t="shared" si="1"/>
        <v>-3.2908E-2</v>
      </c>
      <c r="Z10">
        <f t="shared" si="2"/>
        <v>4.136428227180259E-5</v>
      </c>
    </row>
    <row r="11" spans="1:26" x14ac:dyDescent="0.2">
      <c r="A11" s="16" t="s">
        <v>20</v>
      </c>
      <c r="B11" s="16"/>
      <c r="C11" s="36">
        <f ca="1">INTERCEPT(INDIRECT($G$2):G999,INDIRECT($F$2):F999)</f>
        <v>-6.2578977262518112E-2</v>
      </c>
      <c r="E11" s="30" t="s">
        <v>20</v>
      </c>
      <c r="F11" s="5">
        <f t="shared" ref="F11:F16" si="3">+G11*H11</f>
        <v>-1.21E-2</v>
      </c>
      <c r="G11" s="50">
        <v>-1.21</v>
      </c>
      <c r="H11">
        <v>0.01</v>
      </c>
      <c r="W11">
        <v>6000</v>
      </c>
      <c r="X11">
        <f t="shared" si="0"/>
        <v>-3.3036777436159626E-2</v>
      </c>
      <c r="Y11">
        <f t="shared" si="1"/>
        <v>-4.0947999999999998E-2</v>
      </c>
      <c r="Z11">
        <f t="shared" si="2"/>
        <v>7.9112225638403692E-3</v>
      </c>
    </row>
    <row r="12" spans="1:26" x14ac:dyDescent="0.2">
      <c r="A12" s="16" t="s">
        <v>21</v>
      </c>
      <c r="B12" s="16"/>
      <c r="C12" s="36">
        <f ca="1">SLOPE(INDIRECT($G$2):G999,INDIRECT($F$2):F999)</f>
        <v>4.7893086660539839E-6</v>
      </c>
      <c r="E12" s="30" t="s">
        <v>21</v>
      </c>
      <c r="F12" s="5">
        <f t="shared" si="3"/>
        <v>-5.9900000000000002E-6</v>
      </c>
      <c r="G12" s="51">
        <v>-5.99</v>
      </c>
      <c r="H12" s="49">
        <v>9.9999999999999995E-7</v>
      </c>
      <c r="W12">
        <v>8000</v>
      </c>
      <c r="X12">
        <f t="shared" si="0"/>
        <v>-3.252927553371069E-2</v>
      </c>
      <c r="Y12">
        <f t="shared" si="1"/>
        <v>-4.7412000000000003E-2</v>
      </c>
      <c r="Z12">
        <f t="shared" si="2"/>
        <v>1.4882724466289313E-2</v>
      </c>
    </row>
    <row r="13" spans="1:26" x14ac:dyDescent="0.2">
      <c r="A13" s="16" t="s">
        <v>23</v>
      </c>
      <c r="B13" s="16"/>
      <c r="C13" s="5" t="s">
        <v>18</v>
      </c>
      <c r="E13" s="30" t="s">
        <v>23</v>
      </c>
      <c r="F13" s="42">
        <f t="shared" si="3"/>
        <v>1.9699999999999999E-10</v>
      </c>
      <c r="G13" s="51">
        <v>1.97</v>
      </c>
      <c r="H13" s="49">
        <v>1E-10</v>
      </c>
      <c r="W13">
        <v>10000</v>
      </c>
      <c r="X13">
        <f t="shared" si="0"/>
        <v>-3.2135776706649993E-2</v>
      </c>
      <c r="Y13">
        <f t="shared" si="1"/>
        <v>-5.2300000000000013E-2</v>
      </c>
      <c r="Z13">
        <f t="shared" si="2"/>
        <v>2.016422329335002E-2</v>
      </c>
    </row>
    <row r="14" spans="1:26" x14ac:dyDescent="0.2">
      <c r="E14" s="30" t="s">
        <v>153</v>
      </c>
      <c r="F14" s="42">
        <f t="shared" si="3"/>
        <v>2.3700000000000002E-2</v>
      </c>
      <c r="G14" s="109">
        <v>2.37</v>
      </c>
      <c r="H14">
        <v>0.01</v>
      </c>
      <c r="W14">
        <v>12000</v>
      </c>
      <c r="X14">
        <f t="shared" si="0"/>
        <v>-3.2456019885884244E-2</v>
      </c>
      <c r="Y14">
        <f t="shared" si="1"/>
        <v>-5.5612000000000002E-2</v>
      </c>
      <c r="Z14">
        <f t="shared" si="2"/>
        <v>2.3155980114115755E-2</v>
      </c>
    </row>
    <row r="15" spans="1:26" x14ac:dyDescent="0.2">
      <c r="A15" s="28" t="s">
        <v>22</v>
      </c>
      <c r="B15" s="16"/>
      <c r="C15" s="29">
        <f ca="1">(F7+C11)+(F8+C12)*INT(MAX(F21:F3540))</f>
        <v>0.18033954758840598</v>
      </c>
      <c r="D15" s="38">
        <f>+F7+INT(MAX(F21:F1600))*F8+F11+F12*INT(MAX(F21:F4035))+F13*INT(MAX(F21:F4062)^2)</f>
        <v>0.19089731071399996</v>
      </c>
      <c r="E15" s="30" t="s">
        <v>154</v>
      </c>
      <c r="F15" s="42">
        <f t="shared" si="3"/>
        <v>9.7000000000000003E-3</v>
      </c>
      <c r="G15" s="109">
        <v>0.97</v>
      </c>
      <c r="H15">
        <v>0.01</v>
      </c>
      <c r="W15">
        <v>14000</v>
      </c>
      <c r="X15">
        <f t="shared" si="0"/>
        <v>-3.382973307211392E-2</v>
      </c>
      <c r="Y15">
        <f t="shared" si="1"/>
        <v>-5.7348000000000003E-2</v>
      </c>
      <c r="Z15">
        <f t="shared" si="2"/>
        <v>2.3518266927886083E-2</v>
      </c>
    </row>
    <row r="16" spans="1:26" ht="13.5" thickBot="1" x14ac:dyDescent="0.25">
      <c r="A16" s="18" t="s">
        <v>9</v>
      </c>
      <c r="B16" s="16"/>
      <c r="C16" s="32">
        <f ca="1">+F8+C12</f>
        <v>4.7893086660539839E-6</v>
      </c>
      <c r="D16" s="38">
        <f>+F8+F12+2*F13*F102</f>
        <v>1.108202E-5</v>
      </c>
      <c r="E16" s="30" t="s">
        <v>155</v>
      </c>
      <c r="F16" s="42">
        <f t="shared" si="3"/>
        <v>321.3</v>
      </c>
      <c r="G16" s="110">
        <v>3.2130000000000001</v>
      </c>
      <c r="H16">
        <v>100</v>
      </c>
      <c r="W16">
        <v>16000</v>
      </c>
      <c r="X16">
        <f t="shared" si="0"/>
        <v>-3.6298055630032008E-2</v>
      </c>
      <c r="Y16">
        <f t="shared" si="1"/>
        <v>-5.750800000000001E-2</v>
      </c>
      <c r="Z16">
        <f t="shared" si="2"/>
        <v>2.1209944369968002E-2</v>
      </c>
    </row>
    <row r="17" spans="1:26" ht="13.5" thickBot="1" x14ac:dyDescent="0.25">
      <c r="A17" s="30" t="s">
        <v>46</v>
      </c>
      <c r="B17" s="16"/>
      <c r="C17" s="16">
        <f>COUNT(C21:C2198)</f>
        <v>92</v>
      </c>
      <c r="D17" s="30"/>
      <c r="E17" s="30"/>
      <c r="F17" s="31"/>
      <c r="G17" s="16">
        <f>SUM(R21:R181)</f>
        <v>4.014057410118417E-2</v>
      </c>
      <c r="W17">
        <v>18000</v>
      </c>
      <c r="X17">
        <f t="shared" si="0"/>
        <v>-3.9598866720762141E-2</v>
      </c>
      <c r="Y17">
        <f t="shared" si="1"/>
        <v>-5.6092000000000003E-2</v>
      </c>
      <c r="Z17">
        <f t="shared" si="2"/>
        <v>1.6493133279237859E-2</v>
      </c>
    </row>
    <row r="18" spans="1:26" ht="14.25" thickTop="1" thickBot="1" x14ac:dyDescent="0.25">
      <c r="A18" s="18" t="s">
        <v>76</v>
      </c>
      <c r="B18" s="16"/>
      <c r="C18" s="34">
        <f ca="1">+C15</f>
        <v>0.18033954758840598</v>
      </c>
      <c r="D18" s="35">
        <f ca="1">+C16</f>
        <v>4.7893086660539839E-6</v>
      </c>
      <c r="E18" s="30"/>
      <c r="F18" s="38"/>
      <c r="W18">
        <v>20000</v>
      </c>
      <c r="X18">
        <f t="shared" si="0"/>
        <v>-4.3196550350914499E-2</v>
      </c>
      <c r="Y18">
        <f t="shared" si="1"/>
        <v>-5.3100000000000022E-2</v>
      </c>
      <c r="Z18">
        <f t="shared" si="2"/>
        <v>9.9034496490855231E-3</v>
      </c>
    </row>
    <row r="19" spans="1:26" ht="14.25" thickTop="1" thickBot="1" x14ac:dyDescent="0.25">
      <c r="A19" s="18" t="s">
        <v>77</v>
      </c>
      <c r="C19" s="54">
        <f>+D15</f>
        <v>0.19089731071399996</v>
      </c>
      <c r="D19" s="55">
        <f>+D16</f>
        <v>1.108202E-5</v>
      </c>
      <c r="E19" s="30"/>
      <c r="F19" s="33"/>
      <c r="W19">
        <v>22000</v>
      </c>
      <c r="X19">
        <f t="shared" si="0"/>
        <v>-4.6342817077516495E-2</v>
      </c>
      <c r="Y19">
        <f t="shared" si="1"/>
        <v>-4.8532000000000006E-2</v>
      </c>
      <c r="Z19">
        <f t="shared" si="2"/>
        <v>2.1891829224835084E-3</v>
      </c>
    </row>
    <row r="20" spans="1:26" ht="15" thickBot="1" x14ac:dyDescent="0.25">
      <c r="A20" s="6" t="s">
        <v>11</v>
      </c>
      <c r="B20" s="6" t="s">
        <v>12</v>
      </c>
      <c r="C20" s="6" t="s">
        <v>13</v>
      </c>
      <c r="D20" s="6" t="s">
        <v>17</v>
      </c>
      <c r="E20" s="6" t="s">
        <v>14</v>
      </c>
      <c r="F20" s="6" t="s">
        <v>15</v>
      </c>
      <c r="G20" s="6" t="s">
        <v>16</v>
      </c>
      <c r="H20" s="9" t="s">
        <v>151</v>
      </c>
      <c r="I20" s="9" t="s">
        <v>31</v>
      </c>
      <c r="J20" s="9" t="s">
        <v>65</v>
      </c>
      <c r="K20" s="9" t="s">
        <v>73</v>
      </c>
      <c r="L20" s="9" t="s">
        <v>38</v>
      </c>
      <c r="M20" s="8" t="s">
        <v>31</v>
      </c>
      <c r="N20" s="9" t="s">
        <v>30</v>
      </c>
      <c r="O20" s="9" t="s">
        <v>27</v>
      </c>
      <c r="P20" s="8" t="s">
        <v>156</v>
      </c>
      <c r="Q20" s="6" t="s">
        <v>19</v>
      </c>
      <c r="R20" s="8" t="s">
        <v>70</v>
      </c>
      <c r="S20" s="8" t="s">
        <v>71</v>
      </c>
      <c r="T20" s="8" t="s">
        <v>72</v>
      </c>
      <c r="W20">
        <v>24000</v>
      </c>
      <c r="X20">
        <f t="shared" si="0"/>
        <v>-4.8161675779328748E-2</v>
      </c>
      <c r="Y20">
        <f t="shared" si="1"/>
        <v>-4.2388000000000009E-2</v>
      </c>
      <c r="Z20">
        <f t="shared" si="2"/>
        <v>-5.7736757793287411E-3</v>
      </c>
    </row>
    <row r="21" spans="1:26" s="94" customFormat="1" x14ac:dyDescent="0.2">
      <c r="A21" s="138" t="s">
        <v>198</v>
      </c>
      <c r="B21" s="92"/>
      <c r="C21" s="97">
        <v>38820.785000000003</v>
      </c>
      <c r="D21" s="93" t="s">
        <v>197</v>
      </c>
      <c r="E21" s="94">
        <f t="shared" ref="E21:E52" si="4">+(C21-C$7)/C$8</f>
        <v>4001.8899060373883</v>
      </c>
      <c r="F21" s="95">
        <f t="shared" ref="F21:F41" si="5">ROUND(2*E21,0)/2</f>
        <v>4002</v>
      </c>
      <c r="G21" s="94">
        <f t="shared" ref="G21:G52" si="6">C21-($C$7+$C$8*$F21)</f>
        <v>-3.9682399998127948E-2</v>
      </c>
      <c r="H21" s="94">
        <f>+G21</f>
        <v>-3.9682399998127948E-2</v>
      </c>
      <c r="P21" s="94">
        <f t="shared" ref="P21:P52" si="7">+F$11+F$12*F21+F$13*F21^2+F$14*SIN(RADIANS(F$15*F21+F$16))</f>
        <v>-3.2867438269640101E-2</v>
      </c>
      <c r="Q21" s="96">
        <f t="shared" ref="Q21:Q52" si="8">+C21-15018.5</f>
        <v>23802.285000000003</v>
      </c>
      <c r="R21" s="94">
        <f t="shared" ref="R21:R52" si="9">+(P21-G21)^2</f>
        <v>4.6443703360754075E-5</v>
      </c>
      <c r="U21"/>
      <c r="W21" s="94">
        <v>26000</v>
      </c>
      <c r="X21">
        <f t="shared" si="0"/>
        <v>-4.7748906551895821E-2</v>
      </c>
      <c r="Y21">
        <f t="shared" si="1"/>
        <v>-3.4668000000000032E-2</v>
      </c>
      <c r="Z21">
        <f t="shared" si="2"/>
        <v>-1.3080906551895789E-2</v>
      </c>
    </row>
    <row r="22" spans="1:26" s="94" customFormat="1" x14ac:dyDescent="0.2">
      <c r="A22" s="138" t="s">
        <v>198</v>
      </c>
      <c r="B22" s="92"/>
      <c r="C22" s="97">
        <v>47200.699000000001</v>
      </c>
      <c r="D22" s="93" t="s">
        <v>152</v>
      </c>
      <c r="E22" s="94">
        <f t="shared" si="4"/>
        <v>27250.935797572532</v>
      </c>
      <c r="F22" s="95">
        <f t="shared" si="5"/>
        <v>27251</v>
      </c>
      <c r="G22" s="94">
        <f t="shared" si="6"/>
        <v>-2.3141199999372475E-2</v>
      </c>
      <c r="N22" s="94">
        <f>+G22</f>
        <v>-2.3141199999372475E-2</v>
      </c>
      <c r="P22" s="94">
        <f t="shared" si="7"/>
        <v>-4.5980982761334957E-2</v>
      </c>
      <c r="Q22" s="96">
        <f t="shared" si="8"/>
        <v>32182.199000000001</v>
      </c>
      <c r="R22" s="94">
        <f t="shared" si="9"/>
        <v>5.2165567661363859E-4</v>
      </c>
      <c r="U22"/>
      <c r="W22" s="94">
        <v>28000</v>
      </c>
      <c r="X22">
        <f t="shared" si="0"/>
        <v>-4.4274739113157935E-2</v>
      </c>
      <c r="Y22">
        <f t="shared" si="1"/>
        <v>-2.5372000000000006E-2</v>
      </c>
      <c r="Z22">
        <f t="shared" si="2"/>
        <v>-1.8902739113157929E-2</v>
      </c>
    </row>
    <row r="23" spans="1:26" s="94" customFormat="1" x14ac:dyDescent="0.2">
      <c r="A23" s="138" t="s">
        <v>198</v>
      </c>
      <c r="B23" s="92"/>
      <c r="C23" s="97">
        <v>47200.879000000001</v>
      </c>
      <c r="D23" s="93" t="s">
        <v>152</v>
      </c>
      <c r="E23" s="94">
        <f t="shared" si="4"/>
        <v>27251.435185544829</v>
      </c>
      <c r="F23" s="95">
        <f t="shared" si="5"/>
        <v>27251.5</v>
      </c>
      <c r="G23" s="94">
        <f t="shared" si="6"/>
        <v>-2.3361799998383503E-2</v>
      </c>
      <c r="N23" s="94">
        <f>+G23</f>
        <v>-2.3361799998383503E-2</v>
      </c>
      <c r="P23" s="94">
        <f t="shared" si="7"/>
        <v>-4.5980011978744427E-2</v>
      </c>
      <c r="Q23" s="96">
        <f t="shared" si="8"/>
        <v>32182.379000000001</v>
      </c>
      <c r="R23" s="94">
        <f t="shared" si="9"/>
        <v>5.1158351318854236E-4</v>
      </c>
      <c r="U23"/>
      <c r="W23" s="94">
        <v>30000</v>
      </c>
      <c r="X23">
        <f t="shared" si="0"/>
        <v>-3.7078077105710004E-2</v>
      </c>
      <c r="Y23">
        <f t="shared" si="1"/>
        <v>-1.4500000000000013E-2</v>
      </c>
      <c r="Z23">
        <f t="shared" si="2"/>
        <v>-2.2578077105709991E-2</v>
      </c>
    </row>
    <row r="24" spans="1:26" s="94" customFormat="1" x14ac:dyDescent="0.2">
      <c r="A24" s="138" t="s">
        <v>198</v>
      </c>
      <c r="B24" s="92"/>
      <c r="C24" s="97">
        <v>47203.762000000002</v>
      </c>
      <c r="D24" s="93" t="s">
        <v>152</v>
      </c>
      <c r="E24" s="94">
        <f t="shared" si="4"/>
        <v>27259.433716234442</v>
      </c>
      <c r="F24" s="95">
        <f t="shared" si="5"/>
        <v>27259.5</v>
      </c>
      <c r="G24" s="94">
        <f t="shared" si="6"/>
        <v>-2.3891400000138674E-2</v>
      </c>
      <c r="N24" s="94">
        <f>+G24</f>
        <v>-2.3891400000138674E-2</v>
      </c>
      <c r="P24" s="94">
        <f t="shared" si="7"/>
        <v>-4.596444954228196E-2</v>
      </c>
      <c r="Q24" s="96">
        <f t="shared" si="8"/>
        <v>32185.262000000002</v>
      </c>
      <c r="R24" s="94">
        <f t="shared" si="9"/>
        <v>4.8721951608991191E-4</v>
      </c>
      <c r="W24" s="94">
        <v>32000</v>
      </c>
      <c r="X24">
        <f t="shared" si="0"/>
        <v>-2.5741568684829429E-2</v>
      </c>
      <c r="Y24">
        <f t="shared" si="1"/>
        <v>-2.052000000000026E-3</v>
      </c>
      <c r="Z24">
        <f t="shared" si="2"/>
        <v>-2.3689568684829403E-2</v>
      </c>
    </row>
    <row r="25" spans="1:26" s="94" customFormat="1" x14ac:dyDescent="0.2">
      <c r="A25" s="138" t="s">
        <v>198</v>
      </c>
      <c r="B25" s="92"/>
      <c r="C25" s="97">
        <v>47203.944000000003</v>
      </c>
      <c r="D25" s="93" t="s">
        <v>152</v>
      </c>
      <c r="E25" s="94">
        <f t="shared" si="4"/>
        <v>27259.938652961988</v>
      </c>
      <c r="F25" s="95">
        <f t="shared" si="5"/>
        <v>27260</v>
      </c>
      <c r="G25" s="94">
        <f t="shared" si="6"/>
        <v>-2.2111999998742249E-2</v>
      </c>
      <c r="N25" s="94">
        <f>+G25</f>
        <v>-2.2111999998742249E-2</v>
      </c>
      <c r="P25" s="94">
        <f t="shared" si="7"/>
        <v>-4.5963475019802476E-2</v>
      </c>
      <c r="Q25" s="96">
        <f t="shared" si="8"/>
        <v>32185.444000000003</v>
      </c>
      <c r="R25" s="94">
        <f t="shared" si="9"/>
        <v>5.6889286068025991E-4</v>
      </c>
      <c r="W25" s="94">
        <v>34000</v>
      </c>
      <c r="X25">
        <f t="shared" si="0"/>
        <v>-1.0138998775364113E-2</v>
      </c>
      <c r="Y25">
        <f t="shared" si="1"/>
        <v>1.1971999999999983E-2</v>
      </c>
      <c r="Z25">
        <f t="shared" si="2"/>
        <v>-2.2110998775364096E-2</v>
      </c>
    </row>
    <row r="26" spans="1:26" s="94" customFormat="1" x14ac:dyDescent="0.2">
      <c r="A26" s="138" t="s">
        <v>198</v>
      </c>
      <c r="B26" s="92"/>
      <c r="C26" s="98">
        <v>51159.305899999999</v>
      </c>
      <c r="D26" s="98" t="s">
        <v>152</v>
      </c>
      <c r="E26" s="94">
        <f t="shared" si="4"/>
        <v>38233.606202620562</v>
      </c>
      <c r="F26" s="95">
        <f t="shared" si="5"/>
        <v>38233.5</v>
      </c>
      <c r="G26" s="94">
        <f t="shared" si="6"/>
        <v>3.8279799999145325E-2</v>
      </c>
      <c r="N26" s="94">
        <f t="shared" ref="N26:N49" si="10">+G26</f>
        <v>3.8279799999145325E-2</v>
      </c>
      <c r="P26" s="94">
        <f t="shared" si="7"/>
        <v>3.5789851754664717E-2</v>
      </c>
      <c r="Q26" s="96">
        <f t="shared" si="8"/>
        <v>36140.805899999999</v>
      </c>
      <c r="R26" s="94">
        <f t="shared" si="9"/>
        <v>6.1998422601920621E-6</v>
      </c>
      <c r="W26" s="94">
        <v>36000</v>
      </c>
      <c r="X26">
        <f t="shared" si="0"/>
        <v>9.5503786152792494E-3</v>
      </c>
      <c r="Y26">
        <f t="shared" si="1"/>
        <v>2.7571999999999985E-2</v>
      </c>
      <c r="Z26">
        <f t="shared" si="2"/>
        <v>-1.8021621384720736E-2</v>
      </c>
    </row>
    <row r="27" spans="1:26" s="94" customFormat="1" x14ac:dyDescent="0.2">
      <c r="A27" s="138" t="s">
        <v>198</v>
      </c>
      <c r="B27" s="92"/>
      <c r="C27" s="98">
        <v>51177.1469</v>
      </c>
      <c r="D27" s="98" t="s">
        <v>152</v>
      </c>
      <c r="E27" s="94">
        <f t="shared" si="4"/>
        <v>38283.103873807988</v>
      </c>
      <c r="F27" s="95">
        <f t="shared" si="5"/>
        <v>38283</v>
      </c>
      <c r="G27" s="94">
        <f t="shared" si="6"/>
        <v>3.7440399995830376E-2</v>
      </c>
      <c r="N27" s="94">
        <f t="shared" si="10"/>
        <v>3.7440399995830376E-2</v>
      </c>
      <c r="P27" s="94">
        <f t="shared" si="7"/>
        <v>3.6415514473833788E-2</v>
      </c>
      <c r="Q27" s="96">
        <f t="shared" si="8"/>
        <v>36158.6469</v>
      </c>
      <c r="R27" s="94">
        <f t="shared" si="9"/>
        <v>1.0503903331982187E-6</v>
      </c>
      <c r="W27" s="94">
        <v>38000</v>
      </c>
      <c r="X27">
        <f t="shared" ref="X27:X35" si="11">+F$11+F$12*W27+F$13*W27^2+F$14*SIN(RADIANS(F$15*W27+F$16))</f>
        <v>3.2862195529320883E-2</v>
      </c>
      <c r="Y27">
        <f t="shared" ref="Y27:Y35" si="12">+F$11+F$12*W27+F$13*W27^2</f>
        <v>4.4747999999999982E-2</v>
      </c>
      <c r="Z27">
        <f t="shared" ref="Z27:Z35" si="13">+F$14*SIN(RADIANS(F$15*W27+F$16))</f>
        <v>-1.18858044706791E-2</v>
      </c>
    </row>
    <row r="28" spans="1:26" s="94" customFormat="1" x14ac:dyDescent="0.2">
      <c r="A28" s="138" t="s">
        <v>198</v>
      </c>
      <c r="B28" s="92"/>
      <c r="C28" s="98">
        <v>51177.327499999999</v>
      </c>
      <c r="D28" s="98" t="s">
        <v>152</v>
      </c>
      <c r="E28" s="94">
        <f t="shared" si="4"/>
        <v>38283.604926406857</v>
      </c>
      <c r="F28" s="95">
        <f t="shared" si="5"/>
        <v>38283.5</v>
      </c>
      <c r="G28" s="94">
        <f t="shared" si="6"/>
        <v>3.7819799996213987E-2</v>
      </c>
      <c r="N28" s="94">
        <f t="shared" si="10"/>
        <v>3.7819799996213987E-2</v>
      </c>
      <c r="P28" s="94">
        <f t="shared" si="7"/>
        <v>3.6421843146711708E-2</v>
      </c>
      <c r="Q28" s="96">
        <f t="shared" si="8"/>
        <v>36158.827499999999</v>
      </c>
      <c r="R28" s="94">
        <f t="shared" si="9"/>
        <v>1.9542833530703399E-6</v>
      </c>
      <c r="W28" s="94">
        <v>40000</v>
      </c>
      <c r="X28">
        <f t="shared" si="11"/>
        <v>5.9099701215361733E-2</v>
      </c>
      <c r="Y28">
        <f t="shared" si="12"/>
        <v>6.3499999999999945E-2</v>
      </c>
      <c r="Z28">
        <f t="shared" si="13"/>
        <v>-4.4002987846382107E-3</v>
      </c>
    </row>
    <row r="29" spans="1:26" s="94" customFormat="1" x14ac:dyDescent="0.2">
      <c r="A29" s="138" t="s">
        <v>198</v>
      </c>
      <c r="B29" s="92"/>
      <c r="C29" s="98">
        <v>51179.310299999997</v>
      </c>
      <c r="D29" s="98" t="s">
        <v>152</v>
      </c>
      <c r="E29" s="94">
        <f t="shared" si="4"/>
        <v>38289.105962359456</v>
      </c>
      <c r="F29" s="95">
        <f t="shared" si="5"/>
        <v>38289</v>
      </c>
      <c r="G29" s="94">
        <f t="shared" si="6"/>
        <v>3.8193199994566385E-2</v>
      </c>
      <c r="N29" s="94">
        <f t="shared" si="10"/>
        <v>3.8193199994566385E-2</v>
      </c>
      <c r="P29" s="94">
        <f t="shared" si="7"/>
        <v>3.6491470195829726E-2</v>
      </c>
      <c r="Q29" s="96">
        <f t="shared" si="8"/>
        <v>36160.810299999997</v>
      </c>
      <c r="R29" s="94">
        <f t="shared" si="9"/>
        <v>2.8958843079083107E-6</v>
      </c>
      <c r="W29" s="94">
        <v>42000</v>
      </c>
      <c r="X29">
        <f t="shared" si="11"/>
        <v>8.7412881439859064E-2</v>
      </c>
      <c r="Y29">
        <f t="shared" si="12"/>
        <v>8.3827999999999958E-2</v>
      </c>
      <c r="Z29">
        <f t="shared" si="13"/>
        <v>3.5848814398591125E-3</v>
      </c>
    </row>
    <row r="30" spans="1:26" s="94" customFormat="1" x14ac:dyDescent="0.2">
      <c r="A30" s="138" t="s">
        <v>198</v>
      </c>
      <c r="B30" s="92"/>
      <c r="C30" s="98">
        <v>51229.772700000001</v>
      </c>
      <c r="D30" s="98" t="s">
        <v>152</v>
      </c>
      <c r="E30" s="94">
        <f t="shared" si="4"/>
        <v>38429.107715766128</v>
      </c>
      <c r="F30" s="95">
        <f t="shared" si="5"/>
        <v>38429</v>
      </c>
      <c r="G30" s="94">
        <f t="shared" si="6"/>
        <v>3.8825199997518212E-2</v>
      </c>
      <c r="N30" s="94">
        <f t="shared" si="10"/>
        <v>3.8825199997518212E-2</v>
      </c>
      <c r="P30" s="94">
        <f t="shared" si="7"/>
        <v>3.8270933947472247E-2</v>
      </c>
      <c r="Q30" s="96">
        <f t="shared" si="8"/>
        <v>36211.272700000001</v>
      </c>
      <c r="R30" s="94">
        <f t="shared" si="9"/>
        <v>3.0721085423355624E-7</v>
      </c>
      <c r="W30" s="94">
        <v>44000</v>
      </c>
      <c r="X30">
        <f t="shared" si="11"/>
        <v>0.11689498158490003</v>
      </c>
      <c r="Y30">
        <f t="shared" si="12"/>
        <v>0.10573199999999999</v>
      </c>
      <c r="Z30">
        <f t="shared" si="13"/>
        <v>1.1162981584900039E-2</v>
      </c>
    </row>
    <row r="31" spans="1:26" s="94" customFormat="1" x14ac:dyDescent="0.2">
      <c r="A31" s="138" t="s">
        <v>198</v>
      </c>
      <c r="B31" s="92"/>
      <c r="C31" s="98">
        <v>51231.749000000003</v>
      </c>
      <c r="D31" s="98" t="s">
        <v>152</v>
      </c>
      <c r="E31" s="94">
        <f t="shared" si="4"/>
        <v>38434.590718264182</v>
      </c>
      <c r="F31" s="95">
        <f t="shared" si="5"/>
        <v>38434.5</v>
      </c>
      <c r="G31" s="94">
        <f t="shared" si="6"/>
        <v>3.269860000727931E-2</v>
      </c>
      <c r="N31" s="94">
        <f t="shared" si="10"/>
        <v>3.269860000727931E-2</v>
      </c>
      <c r="P31" s="94">
        <f t="shared" si="7"/>
        <v>3.8341119836862156E-2</v>
      </c>
      <c r="Q31" s="96">
        <f t="shared" si="8"/>
        <v>36213.249000000003</v>
      </c>
      <c r="R31" s="94">
        <f t="shared" si="9"/>
        <v>3.1838030027235624E-5</v>
      </c>
      <c r="W31" s="94">
        <v>46000</v>
      </c>
      <c r="X31">
        <f t="shared" si="11"/>
        <v>0.14668547288239991</v>
      </c>
      <c r="Y31">
        <f t="shared" si="12"/>
        <v>0.12921199999999999</v>
      </c>
      <c r="Z31">
        <f t="shared" si="13"/>
        <v>1.7473472882399931E-2</v>
      </c>
    </row>
    <row r="32" spans="1:26" s="94" customFormat="1" x14ac:dyDescent="0.2">
      <c r="A32" s="138" t="s">
        <v>198</v>
      </c>
      <c r="B32" s="92"/>
      <c r="C32" s="98">
        <v>51245.8122</v>
      </c>
      <c r="D32" s="98" t="s">
        <v>152</v>
      </c>
      <c r="E32" s="94">
        <f t="shared" si="4"/>
        <v>38473.607345664146</v>
      </c>
      <c r="F32" s="95">
        <f t="shared" si="5"/>
        <v>38473.5</v>
      </c>
      <c r="G32" s="94">
        <f t="shared" si="6"/>
        <v>3.8691800000378862E-2</v>
      </c>
      <c r="N32" s="94">
        <f t="shared" si="10"/>
        <v>3.8691800000378862E-2</v>
      </c>
      <c r="P32" s="94">
        <f t="shared" si="7"/>
        <v>3.8839399821933011E-2</v>
      </c>
      <c r="Q32" s="96">
        <f t="shared" si="8"/>
        <v>36227.3122</v>
      </c>
      <c r="R32" s="94">
        <f t="shared" si="9"/>
        <v>2.1785707322816733E-8</v>
      </c>
      <c r="W32" s="94">
        <v>48000</v>
      </c>
      <c r="X32">
        <f t="shared" si="11"/>
        <v>0.17606776948652517</v>
      </c>
      <c r="Y32">
        <f t="shared" si="12"/>
        <v>0.15426799999999996</v>
      </c>
      <c r="Z32">
        <f t="shared" si="13"/>
        <v>2.1799769486525199E-2</v>
      </c>
    </row>
    <row r="33" spans="1:26" s="94" customFormat="1" x14ac:dyDescent="0.2">
      <c r="A33" s="138" t="s">
        <v>198</v>
      </c>
      <c r="B33" s="92"/>
      <c r="C33" s="98">
        <v>51250.679799999998</v>
      </c>
      <c r="D33" s="98" t="s">
        <v>152</v>
      </c>
      <c r="E33" s="94">
        <f t="shared" si="4"/>
        <v>38487.111906186081</v>
      </c>
      <c r="F33" s="95">
        <f t="shared" si="5"/>
        <v>38487</v>
      </c>
      <c r="G33" s="94">
        <f t="shared" si="6"/>
        <v>4.033559999516001E-2</v>
      </c>
      <c r="N33" s="94">
        <f t="shared" si="10"/>
        <v>4.033559999516001E-2</v>
      </c>
      <c r="P33" s="94">
        <f t="shared" si="7"/>
        <v>3.9012124950077942E-2</v>
      </c>
      <c r="Q33" s="96">
        <f t="shared" si="8"/>
        <v>36232.179799999998</v>
      </c>
      <c r="R33" s="94">
        <f t="shared" si="9"/>
        <v>1.7515861949549809E-6</v>
      </c>
      <c r="W33" s="94">
        <v>50000</v>
      </c>
      <c r="X33">
        <f t="shared" si="11"/>
        <v>0.20455060015305065</v>
      </c>
      <c r="Y33">
        <f t="shared" si="12"/>
        <v>0.18090000000000001</v>
      </c>
      <c r="Z33">
        <f t="shared" si="13"/>
        <v>2.3650600153050642E-2</v>
      </c>
    </row>
    <row r="34" spans="1:26" s="94" customFormat="1" x14ac:dyDescent="0.2">
      <c r="A34" s="138" t="s">
        <v>198</v>
      </c>
      <c r="B34" s="92"/>
      <c r="C34" s="98">
        <v>51273.0268</v>
      </c>
      <c r="D34" s="98" t="s">
        <v>152</v>
      </c>
      <c r="E34" s="94">
        <f t="shared" si="4"/>
        <v>38549.110922946653</v>
      </c>
      <c r="F34" s="95">
        <f t="shared" si="5"/>
        <v>38549</v>
      </c>
      <c r="G34" s="94">
        <f t="shared" si="6"/>
        <v>3.9981200003239792E-2</v>
      </c>
      <c r="N34" s="94">
        <f t="shared" si="10"/>
        <v>3.9981200003239792E-2</v>
      </c>
      <c r="P34" s="94">
        <f t="shared" si="7"/>
        <v>3.980698065635932E-2</v>
      </c>
      <c r="Q34" s="96">
        <f t="shared" si="8"/>
        <v>36254.5268</v>
      </c>
      <c r="R34" s="94">
        <f t="shared" si="9"/>
        <v>3.0352380827458236E-8</v>
      </c>
      <c r="W34" s="94">
        <v>52000</v>
      </c>
      <c r="X34">
        <f t="shared" si="11"/>
        <v>0.23192379439030744</v>
      </c>
      <c r="Y34">
        <f t="shared" si="12"/>
        <v>0.20910799999999991</v>
      </c>
      <c r="Z34">
        <f t="shared" si="13"/>
        <v>2.2815794390307547E-2</v>
      </c>
    </row>
    <row r="35" spans="1:26" s="94" customFormat="1" x14ac:dyDescent="0.2">
      <c r="A35" s="138" t="s">
        <v>198</v>
      </c>
      <c r="B35" s="92"/>
      <c r="C35" s="98">
        <v>51939.141100000001</v>
      </c>
      <c r="D35" s="93" t="s">
        <v>152</v>
      </c>
      <c r="E35" s="94">
        <f t="shared" si="4"/>
        <v>40397.163531804908</v>
      </c>
      <c r="F35" s="95">
        <f t="shared" si="5"/>
        <v>40397</v>
      </c>
      <c r="G35" s="94">
        <f t="shared" si="6"/>
        <v>5.8943600000930019E-2</v>
      </c>
      <c r="N35" s="94">
        <f t="shared" si="10"/>
        <v>5.8943600000930019E-2</v>
      </c>
      <c r="P35" s="94">
        <f t="shared" si="7"/>
        <v>6.4583398953725474E-2</v>
      </c>
      <c r="Q35" s="96">
        <f t="shared" si="8"/>
        <v>36920.641100000001</v>
      </c>
      <c r="R35" s="94">
        <f t="shared" si="9"/>
        <v>3.1807332227952711E-5</v>
      </c>
      <c r="W35" s="94">
        <v>54000</v>
      </c>
      <c r="X35">
        <f t="shared" si="11"/>
        <v>0.25828214830297297</v>
      </c>
      <c r="Y35">
        <f t="shared" si="12"/>
        <v>0.23889199999999994</v>
      </c>
      <c r="Z35">
        <f t="shared" si="13"/>
        <v>1.9390148302973028E-2</v>
      </c>
    </row>
    <row r="36" spans="1:26" s="94" customFormat="1" x14ac:dyDescent="0.2">
      <c r="A36" s="138" t="s">
        <v>198</v>
      </c>
      <c r="B36" s="92"/>
      <c r="C36" s="98">
        <v>51940.222099999999</v>
      </c>
      <c r="D36" s="93" t="s">
        <v>152</v>
      </c>
      <c r="E36" s="94">
        <f t="shared" si="4"/>
        <v>40400.162634016306</v>
      </c>
      <c r="F36" s="95">
        <f t="shared" si="5"/>
        <v>40400</v>
      </c>
      <c r="G36" s="94">
        <f t="shared" si="6"/>
        <v>5.8619999996153638E-2</v>
      </c>
      <c r="N36" s="94">
        <f t="shared" si="10"/>
        <v>5.8619999996153638E-2</v>
      </c>
      <c r="P36" s="94">
        <f t="shared" si="7"/>
        <v>6.4625131456981413E-2</v>
      </c>
      <c r="Q36" s="96">
        <f t="shared" si="8"/>
        <v>36921.722099999999</v>
      </c>
      <c r="R36" s="94">
        <f t="shared" si="9"/>
        <v>3.6061603861823534E-5</v>
      </c>
      <c r="X36" s="21"/>
      <c r="Y36" s="21"/>
    </row>
    <row r="37" spans="1:26" s="94" customFormat="1" x14ac:dyDescent="0.2">
      <c r="A37" s="138" t="s">
        <v>198</v>
      </c>
      <c r="B37" s="92"/>
      <c r="C37" s="98">
        <v>51940.227800000001</v>
      </c>
      <c r="D37" s="93" t="s">
        <v>152</v>
      </c>
      <c r="E37" s="94">
        <f t="shared" si="4"/>
        <v>40400.17844796877</v>
      </c>
      <c r="F37" s="95">
        <f t="shared" si="5"/>
        <v>40400</v>
      </c>
      <c r="G37" s="94">
        <f t="shared" si="6"/>
        <v>6.4319999997678678E-2</v>
      </c>
      <c r="N37" s="94">
        <f t="shared" si="10"/>
        <v>6.4319999997678678E-2</v>
      </c>
      <c r="P37" s="94">
        <f t="shared" si="7"/>
        <v>6.4625131456981413E-2</v>
      </c>
      <c r="Q37" s="96">
        <f t="shared" si="8"/>
        <v>36921.727800000001</v>
      </c>
      <c r="R37" s="94">
        <f t="shared" si="9"/>
        <v>9.310520745621656E-8</v>
      </c>
      <c r="W37" s="21"/>
      <c r="X37" s="21"/>
      <c r="Y37" s="21"/>
    </row>
    <row r="38" spans="1:26" s="94" customFormat="1" x14ac:dyDescent="0.2">
      <c r="A38" s="138" t="s">
        <v>198</v>
      </c>
      <c r="B38" s="100"/>
      <c r="C38" s="101">
        <v>52314.1944</v>
      </c>
      <c r="D38" s="93" t="s">
        <v>152</v>
      </c>
      <c r="E38" s="94">
        <f t="shared" si="4"/>
        <v>41437.703015082625</v>
      </c>
      <c r="F38" s="95">
        <f t="shared" si="5"/>
        <v>41437.5</v>
      </c>
      <c r="G38" s="94">
        <f t="shared" si="6"/>
        <v>7.317499999771826E-2</v>
      </c>
      <c r="N38" s="94">
        <f t="shared" si="10"/>
        <v>7.317499999771826E-2</v>
      </c>
      <c r="P38" s="94">
        <f t="shared" si="7"/>
        <v>7.9292494977522873E-2</v>
      </c>
      <c r="Q38" s="96">
        <f t="shared" si="8"/>
        <v>37295.6944</v>
      </c>
      <c r="R38" s="94">
        <f t="shared" si="9"/>
        <v>3.7423744827934651E-5</v>
      </c>
      <c r="W38" s="21"/>
      <c r="X38" s="21"/>
      <c r="Y38" s="21"/>
    </row>
    <row r="39" spans="1:26" s="94" customFormat="1" x14ac:dyDescent="0.2">
      <c r="A39" s="138" t="s">
        <v>198</v>
      </c>
      <c r="B39" s="100"/>
      <c r="C39" s="101">
        <v>52314.200100000002</v>
      </c>
      <c r="D39" s="93" t="s">
        <v>152</v>
      </c>
      <c r="E39" s="94">
        <f t="shared" si="4"/>
        <v>41437.718829035082</v>
      </c>
      <c r="F39" s="95">
        <f t="shared" si="5"/>
        <v>41437.5</v>
      </c>
      <c r="G39" s="94">
        <f t="shared" si="6"/>
        <v>7.88749999992433E-2</v>
      </c>
      <c r="N39" s="94">
        <f t="shared" si="10"/>
        <v>7.88749999992433E-2</v>
      </c>
      <c r="P39" s="94">
        <f t="shared" si="7"/>
        <v>7.9292494977522873E-2</v>
      </c>
      <c r="Q39" s="96">
        <f t="shared" si="8"/>
        <v>37295.700100000002</v>
      </c>
      <c r="R39" s="94">
        <f t="shared" si="9"/>
        <v>1.7430205688866098E-7</v>
      </c>
      <c r="W39" s="21"/>
      <c r="X39" s="21"/>
      <c r="Y39" s="21"/>
    </row>
    <row r="40" spans="1:26" s="94" customFormat="1" x14ac:dyDescent="0.2">
      <c r="A40" s="138" t="s">
        <v>198</v>
      </c>
      <c r="B40" s="100"/>
      <c r="C40" s="101">
        <v>52315.094299999997</v>
      </c>
      <c r="D40" s="93" t="s">
        <v>152</v>
      </c>
      <c r="E40" s="94">
        <f t="shared" si="4"/>
        <v>41440.199677506338</v>
      </c>
      <c r="F40" s="95">
        <f t="shared" si="5"/>
        <v>41440</v>
      </c>
      <c r="G40" s="94">
        <f t="shared" si="6"/>
        <v>7.1971999997913372E-2</v>
      </c>
      <c r="N40" s="94">
        <f t="shared" si="10"/>
        <v>7.1971999997913372E-2</v>
      </c>
      <c r="P40" s="94">
        <f t="shared" si="7"/>
        <v>7.9328351798476984E-2</v>
      </c>
      <c r="Q40" s="96">
        <f t="shared" si="8"/>
        <v>37296.594299999997</v>
      </c>
      <c r="R40" s="94">
        <f t="shared" si="9"/>
        <v>5.4115911813655504E-5</v>
      </c>
      <c r="W40" s="21"/>
      <c r="X40" s="21"/>
      <c r="Y40" s="21"/>
    </row>
    <row r="41" spans="1:26" s="94" customFormat="1" x14ac:dyDescent="0.2">
      <c r="A41" s="138" t="s">
        <v>198</v>
      </c>
      <c r="B41" s="100"/>
      <c r="C41" s="101">
        <v>52315.277099999999</v>
      </c>
      <c r="D41" s="93" t="s">
        <v>152</v>
      </c>
      <c r="E41" s="94">
        <f t="shared" si="4"/>
        <v>41440.706833735981</v>
      </c>
      <c r="F41" s="95">
        <f t="shared" si="5"/>
        <v>41440.5</v>
      </c>
      <c r="G41" s="94">
        <f t="shared" si="6"/>
        <v>7.455140000092797E-2</v>
      </c>
      <c r="N41" s="94">
        <f t="shared" si="10"/>
        <v>7.455140000092797E-2</v>
      </c>
      <c r="P41" s="94">
        <f t="shared" si="7"/>
        <v>7.9335523429182861E-2</v>
      </c>
      <c r="Q41" s="96">
        <f t="shared" si="8"/>
        <v>37296.777099999999</v>
      </c>
      <c r="R41" s="94">
        <f t="shared" si="9"/>
        <v>2.2887836976777334E-5</v>
      </c>
      <c r="W41" s="21"/>
      <c r="X41" s="21"/>
      <c r="Y41" s="21"/>
    </row>
    <row r="42" spans="1:26" s="94" customFormat="1" x14ac:dyDescent="0.2">
      <c r="A42" s="138" t="s">
        <v>198</v>
      </c>
      <c r="B42" s="92"/>
      <c r="C42" s="98">
        <v>53083.053999999996</v>
      </c>
      <c r="D42" s="93" t="s">
        <v>152</v>
      </c>
      <c r="E42" s="94">
        <f t="shared" si="4"/>
        <v>43570.809885218434</v>
      </c>
      <c r="F42" s="103">
        <f t="shared" ref="F42:F49" si="14">ROUND(2*E42,0)/2-0.5</f>
        <v>43570.5</v>
      </c>
      <c r="G42" s="94">
        <f t="shared" si="6"/>
        <v>0.11169539999536937</v>
      </c>
      <c r="N42" s="94">
        <f t="shared" si="10"/>
        <v>0.11169539999536937</v>
      </c>
      <c r="O42" s="94">
        <f t="shared" ref="O42:O49" ca="1" si="15">+C$11+C$12*$F42</f>
        <v>0.146093595971787</v>
      </c>
      <c r="P42" s="94">
        <f t="shared" si="7"/>
        <v>0.11050988878574398</v>
      </c>
      <c r="Q42" s="96">
        <f t="shared" si="8"/>
        <v>38064.553999999996</v>
      </c>
      <c r="R42" s="94">
        <f t="shared" si="9"/>
        <v>1.4054368281474476E-6</v>
      </c>
      <c r="W42" s="21"/>
      <c r="X42" s="21"/>
      <c r="Y42" s="21"/>
    </row>
    <row r="43" spans="1:26" s="94" customFormat="1" x14ac:dyDescent="0.2">
      <c r="A43" s="138" t="s">
        <v>198</v>
      </c>
      <c r="B43" s="92"/>
      <c r="C43" s="98">
        <v>53084.1348</v>
      </c>
      <c r="D43" s="93" t="s">
        <v>152</v>
      </c>
      <c r="E43" s="94">
        <f t="shared" si="4"/>
        <v>43573.808432554324</v>
      </c>
      <c r="F43" s="103">
        <f t="shared" si="14"/>
        <v>43573.5</v>
      </c>
      <c r="G43" s="94">
        <f t="shared" si="6"/>
        <v>0.11117180000292137</v>
      </c>
      <c r="N43" s="94">
        <f t="shared" si="10"/>
        <v>0.11117180000292137</v>
      </c>
      <c r="O43" s="94">
        <f t="shared" ca="1" si="15"/>
        <v>0.14610796389778513</v>
      </c>
      <c r="P43" s="94">
        <f t="shared" si="7"/>
        <v>0.11055442165222511</v>
      </c>
      <c r="Q43" s="96">
        <f t="shared" si="8"/>
        <v>38065.6348</v>
      </c>
      <c r="R43" s="94">
        <f t="shared" si="9"/>
        <v>3.8115602790844092E-7</v>
      </c>
      <c r="W43" s="21"/>
      <c r="X43" s="21"/>
      <c r="Y43" s="21"/>
    </row>
    <row r="44" spans="1:26" s="94" customFormat="1" x14ac:dyDescent="0.2">
      <c r="A44" s="138" t="s">
        <v>198</v>
      </c>
      <c r="B44" s="92"/>
      <c r="C44" s="98">
        <v>53426.392599999999</v>
      </c>
      <c r="D44" s="93" t="s">
        <v>152</v>
      </c>
      <c r="E44" s="94">
        <f t="shared" si="4"/>
        <v>44523.360814468484</v>
      </c>
      <c r="F44" s="103">
        <f t="shared" si="14"/>
        <v>44523</v>
      </c>
      <c r="G44" s="94">
        <f t="shared" si="6"/>
        <v>0.13005239999620244</v>
      </c>
      <c r="N44" s="94">
        <f t="shared" si="10"/>
        <v>0.13005239999620244</v>
      </c>
      <c r="O44" s="94">
        <f t="shared" ca="1" si="15"/>
        <v>0.1506554124762034</v>
      </c>
      <c r="P44" s="94">
        <f t="shared" si="7"/>
        <v>0.12468777950537448</v>
      </c>
      <c r="Q44" s="96">
        <f t="shared" si="8"/>
        <v>38407.892599999999</v>
      </c>
      <c r="R44" s="94">
        <f t="shared" si="9"/>
        <v>2.8779153010611244E-5</v>
      </c>
      <c r="W44" s="21"/>
      <c r="X44" s="21"/>
      <c r="Y44" s="21"/>
    </row>
    <row r="45" spans="1:26" s="94" customFormat="1" x14ac:dyDescent="0.2">
      <c r="A45" s="138" t="s">
        <v>198</v>
      </c>
      <c r="B45" s="92"/>
      <c r="C45" s="98">
        <v>53426.393100000001</v>
      </c>
      <c r="D45" s="93" t="s">
        <v>152</v>
      </c>
      <c r="E45" s="94">
        <f t="shared" si="4"/>
        <v>44523.362201657306</v>
      </c>
      <c r="F45" s="103">
        <f t="shared" si="14"/>
        <v>44523</v>
      </c>
      <c r="G45" s="94">
        <f t="shared" si="6"/>
        <v>0.13055239999812329</v>
      </c>
      <c r="N45" s="94">
        <f t="shared" si="10"/>
        <v>0.13055239999812329</v>
      </c>
      <c r="O45" s="94">
        <f t="shared" ca="1" si="15"/>
        <v>0.1506554124762034</v>
      </c>
      <c r="P45" s="94">
        <f t="shared" si="7"/>
        <v>0.12468777950537448</v>
      </c>
      <c r="Q45" s="96">
        <f t="shared" si="8"/>
        <v>38407.893100000001</v>
      </c>
      <c r="R45" s="94">
        <f t="shared" si="9"/>
        <v>3.4393773523969352E-5</v>
      </c>
      <c r="W45" s="21"/>
      <c r="X45" s="21"/>
      <c r="Y45" s="21"/>
    </row>
    <row r="46" spans="1:26" s="94" customFormat="1" x14ac:dyDescent="0.2">
      <c r="A46" s="138" t="s">
        <v>198</v>
      </c>
      <c r="B46" s="106"/>
      <c r="C46" s="107">
        <v>53439.187599999997</v>
      </c>
      <c r="D46" s="93" t="s">
        <v>152</v>
      </c>
      <c r="E46" s="94">
        <f t="shared" si="4"/>
        <v>44558.858976165866</v>
      </c>
      <c r="F46" s="103">
        <f t="shared" si="14"/>
        <v>44558.5</v>
      </c>
      <c r="G46" s="94">
        <f t="shared" si="6"/>
        <v>0.12938979999307776</v>
      </c>
      <c r="N46" s="94">
        <f t="shared" si="10"/>
        <v>0.12938979999307776</v>
      </c>
      <c r="O46" s="94">
        <f t="shared" ca="1" si="15"/>
        <v>0.15082543293384831</v>
      </c>
      <c r="P46" s="94">
        <f t="shared" si="7"/>
        <v>0.12521711467538513</v>
      </c>
      <c r="Q46" s="96">
        <f t="shared" si="8"/>
        <v>38420.687599999997</v>
      </c>
      <c r="R46" s="94">
        <f t="shared" si="9"/>
        <v>1.7411302760487657E-5</v>
      </c>
      <c r="W46" s="21"/>
      <c r="X46" s="21"/>
      <c r="Y46" s="21"/>
    </row>
    <row r="47" spans="1:26" s="94" customFormat="1" x14ac:dyDescent="0.2">
      <c r="A47" s="138" t="s">
        <v>198</v>
      </c>
      <c r="B47" s="92"/>
      <c r="C47" s="93">
        <v>53489.292800000003</v>
      </c>
      <c r="D47" s="93" t="s">
        <v>152</v>
      </c>
      <c r="E47" s="94">
        <f t="shared" si="4"/>
        <v>44697.869721885298</v>
      </c>
      <c r="F47" s="103">
        <f t="shared" si="14"/>
        <v>44697.5</v>
      </c>
      <c r="G47" s="94">
        <f t="shared" si="6"/>
        <v>0.13326300000335323</v>
      </c>
      <c r="N47" s="94">
        <f t="shared" si="10"/>
        <v>0.13326300000335323</v>
      </c>
      <c r="O47" s="94">
        <f t="shared" ca="1" si="15"/>
        <v>0.15149114683842985</v>
      </c>
      <c r="P47" s="94">
        <f t="shared" si="7"/>
        <v>0.1272899121936521</v>
      </c>
      <c r="Q47" s="96">
        <f t="shared" si="8"/>
        <v>38470.792800000003</v>
      </c>
      <c r="R47" s="94">
        <f t="shared" si="9"/>
        <v>3.5677777982400213E-5</v>
      </c>
      <c r="W47" s="21"/>
      <c r="X47" s="21"/>
      <c r="Y47" s="21"/>
    </row>
    <row r="48" spans="1:26" s="94" customFormat="1" x14ac:dyDescent="0.2">
      <c r="A48" s="138" t="s">
        <v>198</v>
      </c>
      <c r="B48" s="92"/>
      <c r="C48" s="93">
        <v>53683.581400000003</v>
      </c>
      <c r="D48" s="93" t="s">
        <v>152</v>
      </c>
      <c r="E48" s="94">
        <f t="shared" si="4"/>
        <v>45236.899666297868</v>
      </c>
      <c r="F48" s="103">
        <f t="shared" si="14"/>
        <v>45236.5</v>
      </c>
      <c r="G48" s="94">
        <f t="shared" si="6"/>
        <v>0.14405619999888586</v>
      </c>
      <c r="N48" s="94">
        <f t="shared" si="10"/>
        <v>0.14405619999888586</v>
      </c>
      <c r="O48" s="94">
        <f t="shared" ca="1" si="15"/>
        <v>0.15407258420943293</v>
      </c>
      <c r="P48" s="94">
        <f t="shared" si="7"/>
        <v>0.13532637599005573</v>
      </c>
      <c r="Q48" s="96">
        <f t="shared" si="8"/>
        <v>38665.081400000003</v>
      </c>
      <c r="R48" s="94">
        <f t="shared" si="9"/>
        <v>7.6209827225146931E-5</v>
      </c>
      <c r="W48" s="21"/>
      <c r="X48" s="21"/>
      <c r="Y48" s="21"/>
    </row>
    <row r="49" spans="1:26" s="94" customFormat="1" x14ac:dyDescent="0.2">
      <c r="A49" s="138" t="s">
        <v>198</v>
      </c>
      <c r="B49" s="92"/>
      <c r="C49" s="93">
        <v>53750.623500000002</v>
      </c>
      <c r="D49" s="93" t="s">
        <v>152</v>
      </c>
      <c r="E49" s="94">
        <f t="shared" si="4"/>
        <v>45422.899768394956</v>
      </c>
      <c r="F49" s="103">
        <f t="shared" si="14"/>
        <v>45422.5</v>
      </c>
      <c r="G49" s="94">
        <f t="shared" si="6"/>
        <v>0.14409300000261283</v>
      </c>
      <c r="N49" s="94">
        <f t="shared" si="10"/>
        <v>0.14409300000261283</v>
      </c>
      <c r="O49" s="94">
        <f t="shared" ca="1" si="15"/>
        <v>0.15496339562131894</v>
      </c>
      <c r="P49" s="94">
        <f t="shared" si="7"/>
        <v>0.13809740849978189</v>
      </c>
      <c r="Q49" s="96">
        <f t="shared" si="8"/>
        <v>38732.123500000002</v>
      </c>
      <c r="R49" s="94">
        <f t="shared" si="9"/>
        <v>3.5947117468818547E-5</v>
      </c>
      <c r="X49" s="21"/>
      <c r="Y49" s="21"/>
      <c r="Z49" s="94" t="s">
        <v>152</v>
      </c>
    </row>
    <row r="50" spans="1:26" s="94" customFormat="1" x14ac:dyDescent="0.2">
      <c r="A50" s="94" t="s">
        <v>34</v>
      </c>
      <c r="B50" s="92"/>
      <c r="C50" s="98">
        <v>50904.288</v>
      </c>
      <c r="D50" s="98">
        <v>2E-3</v>
      </c>
      <c r="E50" s="94">
        <f t="shared" si="4"/>
        <v>37526.090247174849</v>
      </c>
      <c r="F50" s="95">
        <f>ROUND(2*E50,0)/2</f>
        <v>37526</v>
      </c>
      <c r="G50" s="94">
        <f t="shared" si="6"/>
        <v>3.2528800002182834E-2</v>
      </c>
      <c r="N50" s="94">
        <f>+G50</f>
        <v>3.2528800002182834E-2</v>
      </c>
      <c r="P50" s="94">
        <f t="shared" si="7"/>
        <v>2.7043616639774504E-2</v>
      </c>
      <c r="Q50" s="96">
        <f t="shared" si="8"/>
        <v>35885.788</v>
      </c>
      <c r="R50" s="94">
        <f t="shared" si="9"/>
        <v>3.0087236519241155E-5</v>
      </c>
      <c r="X50" s="21"/>
      <c r="Y50" s="21"/>
    </row>
    <row r="51" spans="1:26" s="94" customFormat="1" x14ac:dyDescent="0.2">
      <c r="A51" s="94" t="s">
        <v>32</v>
      </c>
      <c r="B51" s="92"/>
      <c r="C51" s="93">
        <v>41740.7166</v>
      </c>
      <c r="D51" s="98" t="s">
        <v>18</v>
      </c>
      <c r="E51" s="94">
        <f t="shared" si="4"/>
        <v>12102.882800301408</v>
      </c>
      <c r="F51" s="95">
        <f>ROUND(2*E51,0)/2</f>
        <v>12103</v>
      </c>
      <c r="G51" s="94">
        <f t="shared" si="6"/>
        <v>-4.2243600000801962E-2</v>
      </c>
      <c r="M51" s="94">
        <v>0</v>
      </c>
      <c r="P51" s="94">
        <f t="shared" si="7"/>
        <v>-3.2499401568894082E-2</v>
      </c>
      <c r="Q51" s="96">
        <f t="shared" si="8"/>
        <v>26722.2166</v>
      </c>
      <c r="R51" s="94">
        <f t="shared" si="9"/>
        <v>9.4949403080395994E-5</v>
      </c>
      <c r="X51" s="21"/>
      <c r="Y51" s="21"/>
    </row>
    <row r="52" spans="1:26" s="94" customFormat="1" x14ac:dyDescent="0.2">
      <c r="A52" s="94" t="s">
        <v>35</v>
      </c>
      <c r="B52" s="92" t="s">
        <v>36</v>
      </c>
      <c r="C52" s="98">
        <v>51585.184699999998</v>
      </c>
      <c r="D52" s="98">
        <v>2.0000000000000001E-4</v>
      </c>
      <c r="E52" s="94">
        <f t="shared" si="4"/>
        <v>39415.154815820162</v>
      </c>
      <c r="F52" s="95">
        <f>ROUND(2*E52,0)/2</f>
        <v>39415</v>
      </c>
      <c r="G52" s="94">
        <f t="shared" si="6"/>
        <v>5.5801999995310325E-2</v>
      </c>
      <c r="I52" s="94">
        <f>+G52</f>
        <v>5.5801999995310325E-2</v>
      </c>
      <c r="P52" s="94">
        <f t="shared" si="7"/>
        <v>5.1170595205521696E-2</v>
      </c>
      <c r="Q52" s="96">
        <f t="shared" si="8"/>
        <v>36566.684699999998</v>
      </c>
      <c r="R52" s="94">
        <f t="shared" si="9"/>
        <v>2.1449910326877055E-5</v>
      </c>
      <c r="X52" s="21"/>
      <c r="Y52" s="21"/>
    </row>
    <row r="53" spans="1:26" s="94" customFormat="1" x14ac:dyDescent="0.2">
      <c r="A53" s="20" t="s">
        <v>39</v>
      </c>
      <c r="B53" s="92" t="s">
        <v>37</v>
      </c>
      <c r="C53" s="98">
        <v>53047.370199999998</v>
      </c>
      <c r="D53" s="104">
        <v>5.0000000000000001E-3</v>
      </c>
      <c r="E53" s="94">
        <f t="shared" ref="E53:E84" si="16">+(C53-C$7)/C$8</f>
        <v>43471.809548963873</v>
      </c>
      <c r="F53" s="103">
        <f t="shared" ref="F53:F67" si="17">ROUND(2*E53,0)/2-0.5</f>
        <v>43471.5</v>
      </c>
      <c r="G53" s="94">
        <f t="shared" ref="G53:G84" si="18">C53-($C$7+$C$8*$F53)</f>
        <v>0.11157419999653939</v>
      </c>
      <c r="I53" s="94">
        <f>+G53</f>
        <v>0.11157419999653939</v>
      </c>
      <c r="O53" s="94">
        <f t="shared" ref="O53:O69" ca="1" si="19">+C$11+C$12*$F53</f>
        <v>0.14561945441384766</v>
      </c>
      <c r="P53" s="94">
        <f t="shared" ref="P53:P84" si="20">+F$11+F$12*F53+F$13*F53^2+F$14*SIN(RADIANS(F$15*F53+F$16))</f>
        <v>0.10904091915897587</v>
      </c>
      <c r="Q53" s="96">
        <f t="shared" ref="Q53:Q84" si="21">+C53-15018.5</f>
        <v>38028.870199999998</v>
      </c>
      <c r="R53" s="94">
        <f t="shared" ref="R53:R84" si="22">+(P53-G53)^2</f>
        <v>6.4175118019665162E-6</v>
      </c>
      <c r="X53" s="21"/>
      <c r="Y53" s="21"/>
    </row>
    <row r="54" spans="1:26" s="94" customFormat="1" x14ac:dyDescent="0.2">
      <c r="A54" s="7" t="s">
        <v>41</v>
      </c>
      <c r="B54" s="92"/>
      <c r="C54" s="98">
        <v>53442.792870341123</v>
      </c>
      <c r="D54" s="98">
        <v>2.0000000000000001E-4</v>
      </c>
      <c r="E54" s="94">
        <f t="shared" si="16"/>
        <v>44568.86135752828</v>
      </c>
      <c r="F54" s="103">
        <f t="shared" si="17"/>
        <v>44568.5</v>
      </c>
      <c r="G54" s="94">
        <f t="shared" si="18"/>
        <v>0.13024814111849992</v>
      </c>
      <c r="L54" s="94">
        <f>+G54</f>
        <v>0.13024814111849992</v>
      </c>
      <c r="O54" s="94">
        <f t="shared" ca="1" si="19"/>
        <v>0.15087332602050885</v>
      </c>
      <c r="P54" s="94">
        <f t="shared" si="20"/>
        <v>0.12536622766154637</v>
      </c>
      <c r="Q54" s="96">
        <f t="shared" si="21"/>
        <v>38424.292870341123</v>
      </c>
      <c r="R54" s="94">
        <f t="shared" si="22"/>
        <v>2.3833079001184121E-5</v>
      </c>
      <c r="X54" s="21"/>
      <c r="Y54" s="21"/>
    </row>
    <row r="55" spans="1:26" s="94" customFormat="1" x14ac:dyDescent="0.2">
      <c r="A55" s="105" t="s">
        <v>43</v>
      </c>
      <c r="B55" s="106" t="s">
        <v>37</v>
      </c>
      <c r="C55" s="107">
        <v>53765.398200000003</v>
      </c>
      <c r="D55" s="93">
        <v>4.0000000000000002E-4</v>
      </c>
      <c r="E55" s="94">
        <f t="shared" si="16"/>
        <v>45463.890365474319</v>
      </c>
      <c r="F55" s="103">
        <f t="shared" si="17"/>
        <v>45463.5</v>
      </c>
      <c r="G55" s="94">
        <f t="shared" si="18"/>
        <v>0.14070380000339355</v>
      </c>
      <c r="I55" s="94">
        <f>+G55</f>
        <v>0.14070380000339355</v>
      </c>
      <c r="O55" s="94">
        <f t="shared" ca="1" si="19"/>
        <v>0.15515975727662717</v>
      </c>
      <c r="P55" s="94">
        <f t="shared" si="20"/>
        <v>0.13870796941342525</v>
      </c>
      <c r="Q55" s="96">
        <f t="shared" si="21"/>
        <v>38746.898200000003</v>
      </c>
      <c r="R55" s="94">
        <f t="shared" si="22"/>
        <v>3.9833397438532141E-6</v>
      </c>
      <c r="X55" s="21"/>
      <c r="Y55" s="21"/>
    </row>
    <row r="56" spans="1:26" s="94" customFormat="1" x14ac:dyDescent="0.2">
      <c r="A56" s="105" t="s">
        <v>44</v>
      </c>
      <c r="B56" s="106" t="s">
        <v>37</v>
      </c>
      <c r="C56" s="107">
        <v>53437.746599999999</v>
      </c>
      <c r="D56" s="107">
        <v>1.1999999999999999E-3</v>
      </c>
      <c r="E56" s="94">
        <f t="shared" si="16"/>
        <v>44554.861098009875</v>
      </c>
      <c r="F56" s="103">
        <f t="shared" si="17"/>
        <v>44554.5</v>
      </c>
      <c r="G56" s="94">
        <f t="shared" si="18"/>
        <v>0.1301545999958762</v>
      </c>
      <c r="I56" s="94">
        <f>+G56</f>
        <v>0.1301545999958762</v>
      </c>
      <c r="O56" s="94">
        <f t="shared" ca="1" si="19"/>
        <v>0.15080627569918409</v>
      </c>
      <c r="P56" s="94">
        <f t="shared" si="20"/>
        <v>0.12515747000502542</v>
      </c>
      <c r="Q56" s="96">
        <f t="shared" si="21"/>
        <v>38419.246599999999</v>
      </c>
      <c r="R56" s="94">
        <f t="shared" si="22"/>
        <v>2.4971308145460309E-5</v>
      </c>
      <c r="X56" s="21"/>
      <c r="Y56" s="21"/>
    </row>
    <row r="57" spans="1:26" s="94" customFormat="1" x14ac:dyDescent="0.2">
      <c r="A57" s="25" t="s">
        <v>53</v>
      </c>
      <c r="B57" s="108"/>
      <c r="C57" s="93">
        <v>54060.983699999997</v>
      </c>
      <c r="D57" s="93">
        <v>2.9999999999999997E-4</v>
      </c>
      <c r="E57" s="94">
        <f t="shared" si="16"/>
        <v>46283.956162614028</v>
      </c>
      <c r="F57" s="103">
        <f t="shared" si="17"/>
        <v>46283.5</v>
      </c>
      <c r="G57" s="94">
        <f t="shared" si="18"/>
        <v>0.16441979999945033</v>
      </c>
      <c r="L57" s="94">
        <f>+G57</f>
        <v>0.16441979999945033</v>
      </c>
      <c r="O57" s="94">
        <f t="shared" ca="1" si="19"/>
        <v>0.15908699038279145</v>
      </c>
      <c r="P57" s="94">
        <f t="shared" si="20"/>
        <v>0.15088936052840962</v>
      </c>
      <c r="Q57" s="96">
        <f t="shared" si="21"/>
        <v>39042.483699999997</v>
      </c>
      <c r="R57" s="94">
        <f t="shared" si="22"/>
        <v>1.8307279227949646E-4</v>
      </c>
      <c r="X57" s="21"/>
      <c r="Y57" s="21"/>
    </row>
    <row r="58" spans="1:26" s="94" customFormat="1" x14ac:dyDescent="0.2">
      <c r="A58" s="12" t="s">
        <v>55</v>
      </c>
      <c r="B58" s="42" t="s">
        <v>36</v>
      </c>
      <c r="C58" s="12">
        <v>54831.836000000003</v>
      </c>
      <c r="D58" s="12">
        <v>4.0000000000000002E-4</v>
      </c>
      <c r="E58" s="94">
        <f t="shared" si="16"/>
        <v>48422.591535040949</v>
      </c>
      <c r="F58" s="103">
        <f t="shared" si="17"/>
        <v>48422</v>
      </c>
      <c r="G58" s="94">
        <f t="shared" si="18"/>
        <v>0.21321360000729328</v>
      </c>
      <c r="I58" s="94">
        <f>+G58</f>
        <v>0.21321360000729328</v>
      </c>
      <c r="O58" s="94">
        <f t="shared" ca="1" si="19"/>
        <v>0.1693289269651479</v>
      </c>
      <c r="P58" s="94">
        <f t="shared" si="20"/>
        <v>0.18216406782564126</v>
      </c>
      <c r="Q58" s="96">
        <f t="shared" si="21"/>
        <v>39813.336000000003</v>
      </c>
      <c r="R58" s="94">
        <f t="shared" si="22"/>
        <v>9.6407344869944432E-4</v>
      </c>
      <c r="X58" s="21"/>
      <c r="Y58" s="21"/>
    </row>
    <row r="59" spans="1:26" s="94" customFormat="1" x14ac:dyDescent="0.2">
      <c r="A59" s="18" t="s">
        <v>75</v>
      </c>
      <c r="B59" s="82"/>
      <c r="C59" s="25">
        <v>54883.741199999997</v>
      </c>
      <c r="D59" s="93">
        <v>2.9999999999999997E-4</v>
      </c>
      <c r="E59" s="94">
        <f t="shared" si="16"/>
        <v>48566.596160483306</v>
      </c>
      <c r="F59" s="103">
        <f t="shared" si="17"/>
        <v>48566</v>
      </c>
      <c r="G59" s="94">
        <f t="shared" si="18"/>
        <v>0.21488079999835463</v>
      </c>
      <c r="L59" s="94">
        <f>+G59</f>
        <v>0.21488079999835463</v>
      </c>
      <c r="O59" s="94">
        <f t="shared" ca="1" si="19"/>
        <v>0.17001858741305964</v>
      </c>
      <c r="P59" s="94">
        <f t="shared" si="20"/>
        <v>0.18423435491090295</v>
      </c>
      <c r="Q59" s="96">
        <f t="shared" si="21"/>
        <v>39865.241199999997</v>
      </c>
      <c r="R59" s="94">
        <f t="shared" si="22"/>
        <v>9.3920459649819113E-4</v>
      </c>
      <c r="X59" s="21"/>
      <c r="Y59" s="21"/>
    </row>
    <row r="60" spans="1:26" s="94" customFormat="1" x14ac:dyDescent="0.2">
      <c r="A60" s="43" t="s">
        <v>56</v>
      </c>
      <c r="B60" s="44" t="s">
        <v>57</v>
      </c>
      <c r="C60" s="43">
        <v>54946.642099999997</v>
      </c>
      <c r="D60" s="43">
        <v>1E-4</v>
      </c>
      <c r="E60" s="94">
        <f t="shared" si="16"/>
        <v>48741.107009964442</v>
      </c>
      <c r="F60" s="103">
        <f t="shared" si="17"/>
        <v>48740.5</v>
      </c>
      <c r="G60" s="94">
        <f t="shared" si="18"/>
        <v>0.21879139999509789</v>
      </c>
      <c r="I60" s="94">
        <f t="shared" ref="I60:I69" si="23">+G60</f>
        <v>0.21879139999509789</v>
      </c>
      <c r="O60" s="94">
        <f t="shared" ca="1" si="19"/>
        <v>0.17085432177528609</v>
      </c>
      <c r="P60" s="94">
        <f t="shared" si="20"/>
        <v>0.1867360885838423</v>
      </c>
      <c r="Q60" s="96">
        <f t="shared" si="21"/>
        <v>39928.142099999997</v>
      </c>
      <c r="R60" s="94">
        <f t="shared" si="22"/>
        <v>1.0275429896725726E-3</v>
      </c>
      <c r="X60" s="21"/>
      <c r="Y60" s="21"/>
    </row>
    <row r="61" spans="1:26" s="94" customFormat="1" x14ac:dyDescent="0.2">
      <c r="A61" s="94" t="s">
        <v>187</v>
      </c>
      <c r="B61" s="94" t="s">
        <v>37</v>
      </c>
      <c r="C61" s="93">
        <v>55567.000399999997</v>
      </c>
      <c r="D61" s="93">
        <v>1.1999999999999999E-3</v>
      </c>
      <c r="E61" s="94">
        <f t="shared" si="16"/>
        <v>50462.21519626501</v>
      </c>
      <c r="F61" s="103">
        <f t="shared" si="17"/>
        <v>50461.5</v>
      </c>
      <c r="G61" s="94">
        <f t="shared" si="18"/>
        <v>0.25778619999618968</v>
      </c>
      <c r="I61" s="94">
        <f t="shared" si="23"/>
        <v>0.25778619999618968</v>
      </c>
      <c r="O61" s="94">
        <f t="shared" ca="1" si="19"/>
        <v>0.179096721989565</v>
      </c>
      <c r="P61" s="94">
        <f t="shared" si="20"/>
        <v>0.21096694576962771</v>
      </c>
      <c r="Q61" s="96">
        <f t="shared" si="21"/>
        <v>40548.500399999997</v>
      </c>
      <c r="R61" s="94">
        <f t="shared" si="22"/>
        <v>2.1920425663314409E-3</v>
      </c>
      <c r="X61" s="21"/>
      <c r="Y61" s="21"/>
    </row>
    <row r="62" spans="1:26" s="94" customFormat="1" x14ac:dyDescent="0.2">
      <c r="A62" s="94" t="s">
        <v>187</v>
      </c>
      <c r="B62" s="94" t="s">
        <v>37</v>
      </c>
      <c r="C62" s="93">
        <v>55660.7209</v>
      </c>
      <c r="D62" s="93">
        <v>4.0000000000000002E-4</v>
      </c>
      <c r="E62" s="94">
        <f t="shared" si="16"/>
        <v>50722.231254362705</v>
      </c>
      <c r="F62" s="103">
        <f t="shared" si="17"/>
        <v>50721.5</v>
      </c>
      <c r="G62" s="94">
        <f t="shared" si="18"/>
        <v>0.26357419999840204</v>
      </c>
      <c r="I62" s="94">
        <f t="shared" si="23"/>
        <v>0.26357419999840204</v>
      </c>
      <c r="O62" s="94">
        <f t="shared" ca="1" si="19"/>
        <v>0.18034194224273903</v>
      </c>
      <c r="P62" s="94">
        <f t="shared" si="20"/>
        <v>0.21455505133531572</v>
      </c>
      <c r="Q62" s="96">
        <f t="shared" si="21"/>
        <v>40642.2209</v>
      </c>
      <c r="R62" s="94">
        <f t="shared" si="22"/>
        <v>2.4028769356537576E-3</v>
      </c>
      <c r="X62" s="21"/>
      <c r="Y62" s="21"/>
    </row>
    <row r="63" spans="1:26" s="94" customFormat="1" x14ac:dyDescent="0.2">
      <c r="A63" s="94" t="s">
        <v>188</v>
      </c>
      <c r="B63" s="94" t="s">
        <v>36</v>
      </c>
      <c r="C63" s="93">
        <v>55621.432099999998</v>
      </c>
      <c r="D63" s="93" t="s">
        <v>189</v>
      </c>
      <c r="E63" s="94">
        <f t="shared" si="16"/>
        <v>50613.229286774091</v>
      </c>
      <c r="F63" s="103">
        <f t="shared" si="17"/>
        <v>50612.5</v>
      </c>
      <c r="G63" s="94">
        <f t="shared" si="18"/>
        <v>0.26286499999696389</v>
      </c>
      <c r="I63" s="94">
        <f t="shared" si="23"/>
        <v>0.26286499999696389</v>
      </c>
      <c r="O63" s="94">
        <f t="shared" ca="1" si="19"/>
        <v>0.17981990759813915</v>
      </c>
      <c r="P63" s="94">
        <f t="shared" si="20"/>
        <v>0.21305315076005471</v>
      </c>
      <c r="Q63" s="96">
        <f t="shared" si="21"/>
        <v>40602.932099999998</v>
      </c>
      <c r="R63" s="94">
        <f t="shared" si="22"/>
        <v>2.4812203244005695E-3</v>
      </c>
      <c r="X63" s="89"/>
      <c r="Y63" s="89"/>
    </row>
    <row r="64" spans="1:26" s="94" customFormat="1" x14ac:dyDescent="0.2">
      <c r="A64" s="94" t="s">
        <v>188</v>
      </c>
      <c r="B64" s="94" t="s">
        <v>36</v>
      </c>
      <c r="C64" s="93">
        <v>55621.4323</v>
      </c>
      <c r="D64" s="93" t="s">
        <v>190</v>
      </c>
      <c r="E64" s="94">
        <f t="shared" si="16"/>
        <v>50613.22984164962</v>
      </c>
      <c r="F64" s="103">
        <f t="shared" si="17"/>
        <v>50612.5</v>
      </c>
      <c r="G64" s="94">
        <f t="shared" si="18"/>
        <v>0.26306499999918742</v>
      </c>
      <c r="I64" s="94">
        <f t="shared" si="23"/>
        <v>0.26306499999918742</v>
      </c>
      <c r="O64" s="94">
        <f t="shared" ca="1" si="19"/>
        <v>0.17981990759813915</v>
      </c>
      <c r="P64" s="94">
        <f t="shared" si="20"/>
        <v>0.21305315076005471</v>
      </c>
      <c r="Q64" s="96">
        <f t="shared" si="21"/>
        <v>40602.9323</v>
      </c>
      <c r="R64" s="94">
        <f t="shared" si="22"/>
        <v>2.501185064317739E-3</v>
      </c>
      <c r="X64" s="89"/>
      <c r="Y64" s="89"/>
    </row>
    <row r="65" spans="1:25" s="94" customFormat="1" x14ac:dyDescent="0.2">
      <c r="A65" s="94" t="s">
        <v>188</v>
      </c>
      <c r="B65" s="94" t="s">
        <v>36</v>
      </c>
      <c r="C65" s="93">
        <v>55621.432500000003</v>
      </c>
      <c r="D65" s="93" t="s">
        <v>191</v>
      </c>
      <c r="E65" s="94">
        <f t="shared" si="16"/>
        <v>50613.230396525156</v>
      </c>
      <c r="F65" s="103">
        <f t="shared" si="17"/>
        <v>50612.5</v>
      </c>
      <c r="G65" s="94">
        <f t="shared" si="18"/>
        <v>0.26326500000141095</v>
      </c>
      <c r="I65" s="94">
        <f t="shared" si="23"/>
        <v>0.26326500000141095</v>
      </c>
      <c r="O65" s="94">
        <f t="shared" ca="1" si="19"/>
        <v>0.17981990759813915</v>
      </c>
      <c r="P65" s="94">
        <f t="shared" si="20"/>
        <v>0.21305315076005471</v>
      </c>
      <c r="Q65" s="96">
        <f t="shared" si="21"/>
        <v>40602.932500000003</v>
      </c>
      <c r="R65" s="94">
        <f t="shared" si="22"/>
        <v>2.5212298042366875E-3</v>
      </c>
    </row>
    <row r="66" spans="1:25" s="94" customFormat="1" x14ac:dyDescent="0.2">
      <c r="A66" s="94" t="s">
        <v>188</v>
      </c>
      <c r="B66" s="94" t="s">
        <v>36</v>
      </c>
      <c r="C66" s="93">
        <v>55621.432999999997</v>
      </c>
      <c r="D66" s="93" t="s">
        <v>192</v>
      </c>
      <c r="E66" s="94">
        <f t="shared" si="16"/>
        <v>50613.231783713949</v>
      </c>
      <c r="F66" s="103">
        <f t="shared" si="17"/>
        <v>50612.5</v>
      </c>
      <c r="G66" s="94">
        <f t="shared" si="18"/>
        <v>0.26376499999605585</v>
      </c>
      <c r="I66" s="94">
        <f t="shared" si="23"/>
        <v>0.26376499999605585</v>
      </c>
      <c r="O66" s="94">
        <f t="shared" ca="1" si="19"/>
        <v>0.17981990759813915</v>
      </c>
      <c r="P66" s="94">
        <f t="shared" si="20"/>
        <v>0.21305315076005471</v>
      </c>
      <c r="Q66" s="96">
        <f t="shared" si="21"/>
        <v>40602.932999999997</v>
      </c>
      <c r="R66" s="94">
        <f t="shared" si="22"/>
        <v>2.5716916529349093E-3</v>
      </c>
      <c r="X66" s="21"/>
      <c r="Y66" s="21"/>
    </row>
    <row r="67" spans="1:25" s="94" customFormat="1" x14ac:dyDescent="0.2">
      <c r="A67" s="94" t="s">
        <v>188</v>
      </c>
      <c r="B67" s="94" t="s">
        <v>36</v>
      </c>
      <c r="C67" s="93">
        <v>55621.433100000002</v>
      </c>
      <c r="D67" s="93" t="s">
        <v>189</v>
      </c>
      <c r="E67" s="94">
        <f t="shared" si="16"/>
        <v>50613.232061151728</v>
      </c>
      <c r="F67" s="103">
        <f t="shared" si="17"/>
        <v>50612.5</v>
      </c>
      <c r="G67" s="94">
        <f t="shared" si="18"/>
        <v>0.26386500000080559</v>
      </c>
      <c r="I67" s="94">
        <f t="shared" si="23"/>
        <v>0.26386500000080559</v>
      </c>
      <c r="O67" s="94">
        <f t="shared" ca="1" si="19"/>
        <v>0.17981990759813915</v>
      </c>
      <c r="P67" s="94">
        <f t="shared" si="20"/>
        <v>0.21305315076005471</v>
      </c>
      <c r="Q67" s="96">
        <f t="shared" si="21"/>
        <v>40602.933100000002</v>
      </c>
      <c r="R67" s="94">
        <f t="shared" si="22"/>
        <v>2.5818440232647961E-3</v>
      </c>
    </row>
    <row r="68" spans="1:25" s="94" customFormat="1" x14ac:dyDescent="0.2">
      <c r="A68" s="94" t="s">
        <v>188</v>
      </c>
      <c r="B68" s="94" t="s">
        <v>36</v>
      </c>
      <c r="C68" s="93">
        <v>55625.415200000003</v>
      </c>
      <c r="D68" s="93" t="s">
        <v>193</v>
      </c>
      <c r="E68" s="94">
        <f t="shared" si="16"/>
        <v>50624.279910287732</v>
      </c>
      <c r="F68" s="135">
        <f>ROUND(2*E68,0)/2-1</f>
        <v>50623.5</v>
      </c>
      <c r="G68" s="94">
        <f t="shared" si="18"/>
        <v>0.28111180000269087</v>
      </c>
      <c r="I68" s="94">
        <f t="shared" si="23"/>
        <v>0.28111180000269087</v>
      </c>
      <c r="O68" s="94">
        <f t="shared" ca="1" si="19"/>
        <v>0.17987258999346573</v>
      </c>
      <c r="P68" s="94">
        <f t="shared" si="20"/>
        <v>0.21320487208343883</v>
      </c>
      <c r="Q68" s="96">
        <f t="shared" si="21"/>
        <v>40606.915200000003</v>
      </c>
      <c r="R68" s="94">
        <f t="shared" si="22"/>
        <v>4.6113508594304922E-3</v>
      </c>
    </row>
    <row r="69" spans="1:25" s="94" customFormat="1" x14ac:dyDescent="0.2">
      <c r="A69" s="94" t="s">
        <v>188</v>
      </c>
      <c r="B69" s="94" t="s">
        <v>37</v>
      </c>
      <c r="C69" s="93">
        <v>55649.380400000002</v>
      </c>
      <c r="D69" s="93" t="s">
        <v>194</v>
      </c>
      <c r="E69" s="94">
        <f t="shared" si="16"/>
        <v>50690.768424919239</v>
      </c>
      <c r="F69" s="135">
        <f>ROUND(2*E69,0)/2-1</f>
        <v>50690</v>
      </c>
      <c r="G69" s="94">
        <f t="shared" si="18"/>
        <v>0.2769719999996596</v>
      </c>
      <c r="I69" s="94">
        <f t="shared" si="23"/>
        <v>0.2769719999996596</v>
      </c>
      <c r="O69" s="94">
        <f t="shared" ca="1" si="19"/>
        <v>0.18019107901975834</v>
      </c>
      <c r="P69" s="94">
        <f t="shared" si="20"/>
        <v>0.21412136303587498</v>
      </c>
      <c r="Q69" s="96">
        <f t="shared" si="21"/>
        <v>40630.880400000002</v>
      </c>
      <c r="R69" s="94">
        <f t="shared" si="22"/>
        <v>3.9502025667534496E-3</v>
      </c>
    </row>
    <row r="70" spans="1:25" s="94" customFormat="1" x14ac:dyDescent="0.2">
      <c r="A70" s="91" t="s">
        <v>150</v>
      </c>
      <c r="B70" s="92" t="s">
        <v>36</v>
      </c>
      <c r="C70" s="90">
        <v>33626.364000000001</v>
      </c>
      <c r="D70" s="93" t="s">
        <v>151</v>
      </c>
      <c r="E70" s="94">
        <f t="shared" si="16"/>
        <v>-10409.395485310775</v>
      </c>
      <c r="F70" s="95">
        <f t="shared" ref="F70:F91" si="24">ROUND(2*E70,0)/2</f>
        <v>-10409.5</v>
      </c>
      <c r="G70" s="94">
        <f t="shared" si="18"/>
        <v>3.7671400001272559E-2</v>
      </c>
      <c r="H70" s="94">
        <f t="shared" ref="H70:H91" si="25">+G70</f>
        <v>3.7671400001272559E-2</v>
      </c>
      <c r="P70" s="94">
        <f t="shared" si="20"/>
        <v>5.6261668108587501E-2</v>
      </c>
      <c r="Q70" s="96">
        <f t="shared" si="21"/>
        <v>18607.864000000001</v>
      </c>
      <c r="R70" s="94">
        <f t="shared" si="22"/>
        <v>3.4559806830185107E-4</v>
      </c>
    </row>
    <row r="71" spans="1:25" s="94" customFormat="1" x14ac:dyDescent="0.2">
      <c r="A71" s="91" t="s">
        <v>150</v>
      </c>
      <c r="B71" s="92" t="s">
        <v>37</v>
      </c>
      <c r="C71" s="97">
        <v>34421.307000000001</v>
      </c>
      <c r="D71" s="93" t="s">
        <v>151</v>
      </c>
      <c r="E71" s="94">
        <f t="shared" si="16"/>
        <v>-8203.9234138605661</v>
      </c>
      <c r="F71" s="95">
        <f t="shared" si="24"/>
        <v>-8204</v>
      </c>
      <c r="G71" s="94">
        <f t="shared" si="18"/>
        <v>2.7604800001427066E-2</v>
      </c>
      <c r="H71" s="94">
        <f t="shared" si="25"/>
        <v>2.7604800001427066E-2</v>
      </c>
      <c r="P71" s="94">
        <f t="shared" si="20"/>
        <v>2.9429697112738129E-2</v>
      </c>
      <c r="Q71" s="96">
        <f t="shared" si="21"/>
        <v>19402.807000000001</v>
      </c>
      <c r="R71" s="94">
        <f t="shared" si="22"/>
        <v>3.3302494668714639E-6</v>
      </c>
    </row>
    <row r="72" spans="1:25" s="94" customFormat="1" x14ac:dyDescent="0.2">
      <c r="A72" s="91" t="s">
        <v>150</v>
      </c>
      <c r="B72" s="92" t="s">
        <v>37</v>
      </c>
      <c r="C72" s="97">
        <v>35219.317999999999</v>
      </c>
      <c r="D72" s="93" t="s">
        <v>151</v>
      </c>
      <c r="E72" s="94">
        <f t="shared" si="16"/>
        <v>-5989.9395518603324</v>
      </c>
      <c r="F72" s="95">
        <f t="shared" si="24"/>
        <v>-5990</v>
      </c>
      <c r="G72" s="94">
        <f t="shared" si="18"/>
        <v>2.1787999998196028E-2</v>
      </c>
      <c r="H72" s="94">
        <f t="shared" si="25"/>
        <v>2.1787999998196028E-2</v>
      </c>
      <c r="P72" s="94">
        <f t="shared" si="20"/>
        <v>7.3153441210635287E-3</v>
      </c>
      <c r="Q72" s="96">
        <f t="shared" si="21"/>
        <v>20200.817999999999</v>
      </c>
      <c r="R72" s="94">
        <f t="shared" si="22"/>
        <v>2.0945776813789788E-4</v>
      </c>
      <c r="X72" s="21"/>
      <c r="Y72" s="21"/>
    </row>
    <row r="73" spans="1:25" s="94" customFormat="1" x14ac:dyDescent="0.2">
      <c r="A73" s="91" t="s">
        <v>150</v>
      </c>
      <c r="B73" s="92" t="s">
        <v>37</v>
      </c>
      <c r="C73" s="97">
        <v>36656.351999999999</v>
      </c>
      <c r="D73" s="93" t="s">
        <v>151</v>
      </c>
      <c r="E73" s="94">
        <f t="shared" si="16"/>
        <v>-2003.0645775233268</v>
      </c>
      <c r="F73" s="95">
        <f t="shared" si="24"/>
        <v>-2003</v>
      </c>
      <c r="G73" s="94">
        <f t="shared" si="18"/>
        <v>-2.3276400002941955E-2</v>
      </c>
      <c r="H73" s="94">
        <f t="shared" si="25"/>
        <v>-2.3276400002941955E-2</v>
      </c>
      <c r="P73" s="94">
        <f t="shared" si="20"/>
        <v>-1.9438651447157767E-2</v>
      </c>
      <c r="Q73" s="96">
        <f t="shared" si="21"/>
        <v>21637.851999999999</v>
      </c>
      <c r="R73" s="94">
        <f t="shared" si="22"/>
        <v>1.472831397742362E-5</v>
      </c>
    </row>
    <row r="74" spans="1:25" s="94" customFormat="1" x14ac:dyDescent="0.2">
      <c r="A74" s="91" t="s">
        <v>150</v>
      </c>
      <c r="B74" s="92" t="s">
        <v>37</v>
      </c>
      <c r="C74" s="97">
        <v>37378.322</v>
      </c>
      <c r="D74" s="93" t="s">
        <v>151</v>
      </c>
      <c r="E74" s="94">
        <f t="shared" si="16"/>
        <v>-4.7164419605265372E-2</v>
      </c>
      <c r="F74" s="95">
        <f t="shared" si="24"/>
        <v>0</v>
      </c>
      <c r="G74" s="94">
        <f t="shared" si="18"/>
        <v>-1.6999999999825377E-2</v>
      </c>
      <c r="H74" s="94">
        <f t="shared" si="25"/>
        <v>-1.6999999999825377E-2</v>
      </c>
      <c r="P74" s="94">
        <f t="shared" si="20"/>
        <v>-2.6918250955156212E-2</v>
      </c>
      <c r="Q74" s="96">
        <f t="shared" si="21"/>
        <v>22359.822</v>
      </c>
      <c r="R74" s="94">
        <f t="shared" si="22"/>
        <v>9.8371702012921031E-5</v>
      </c>
    </row>
    <row r="75" spans="1:25" s="94" customFormat="1" x14ac:dyDescent="0.2">
      <c r="A75" s="91" t="s">
        <v>150</v>
      </c>
      <c r="B75" s="92" t="s">
        <v>36</v>
      </c>
      <c r="C75" s="97">
        <v>37699.300000000003</v>
      </c>
      <c r="D75" s="93" t="s">
        <v>151</v>
      </c>
      <c r="E75" s="94">
        <f t="shared" si="16"/>
        <v>890.46701653418904</v>
      </c>
      <c r="F75" s="95">
        <f t="shared" si="24"/>
        <v>890.5</v>
      </c>
      <c r="G75" s="94">
        <f t="shared" si="18"/>
        <v>-1.1888599998201244E-2</v>
      </c>
      <c r="H75" s="94">
        <f t="shared" si="25"/>
        <v>-1.1888599998201244E-2</v>
      </c>
      <c r="P75" s="94">
        <f t="shared" si="20"/>
        <v>-2.9150132651919954E-2</v>
      </c>
      <c r="Q75" s="96">
        <f t="shared" si="21"/>
        <v>22680.800000000003</v>
      </c>
      <c r="R75" s="94">
        <f t="shared" si="22"/>
        <v>2.9796050955539733E-4</v>
      </c>
    </row>
    <row r="76" spans="1:25" s="94" customFormat="1" x14ac:dyDescent="0.2">
      <c r="A76" s="91" t="s">
        <v>150</v>
      </c>
      <c r="B76" s="92" t="s">
        <v>36</v>
      </c>
      <c r="C76" s="97">
        <v>39964.300000000003</v>
      </c>
      <c r="D76" s="93" t="s">
        <v>151</v>
      </c>
      <c r="E76" s="94">
        <f t="shared" si="16"/>
        <v>7174.4323345943885</v>
      </c>
      <c r="F76" s="95">
        <f t="shared" si="24"/>
        <v>7174.5</v>
      </c>
      <c r="G76" s="94">
        <f t="shared" si="18"/>
        <v>-2.4389399994106498E-2</v>
      </c>
      <c r="H76" s="94">
        <f t="shared" si="25"/>
        <v>-2.4389399994106498E-2</v>
      </c>
      <c r="P76" s="94">
        <f t="shared" si="20"/>
        <v>-3.2766666481496391E-2</v>
      </c>
      <c r="Q76" s="96">
        <f t="shared" si="21"/>
        <v>24945.800000000003</v>
      </c>
      <c r="R76" s="94">
        <f t="shared" si="22"/>
        <v>7.0178593800745802E-5</v>
      </c>
    </row>
    <row r="77" spans="1:25" s="94" customFormat="1" x14ac:dyDescent="0.2">
      <c r="A77" s="91" t="s">
        <v>150</v>
      </c>
      <c r="B77" s="92" t="s">
        <v>36</v>
      </c>
      <c r="C77" s="97">
        <v>40329.398000000001</v>
      </c>
      <c r="D77" s="93" t="s">
        <v>151</v>
      </c>
      <c r="E77" s="94">
        <f t="shared" si="16"/>
        <v>8187.3520563132097</v>
      </c>
      <c r="F77" s="95">
        <f t="shared" si="24"/>
        <v>8187.5</v>
      </c>
      <c r="G77" s="94">
        <f t="shared" si="18"/>
        <v>-5.3325000000768341E-2</v>
      </c>
      <c r="H77" s="94">
        <f t="shared" si="25"/>
        <v>-5.3325000000768341E-2</v>
      </c>
      <c r="P77" s="94">
        <f t="shared" si="20"/>
        <v>-3.2476587932126044E-2</v>
      </c>
      <c r="Q77" s="96">
        <f t="shared" si="21"/>
        <v>25310.898000000001</v>
      </c>
      <c r="R77" s="94">
        <f t="shared" si="22"/>
        <v>4.3465628578390978E-4</v>
      </c>
    </row>
    <row r="78" spans="1:25" s="94" customFormat="1" x14ac:dyDescent="0.2">
      <c r="A78" s="91" t="s">
        <v>150</v>
      </c>
      <c r="B78" s="92" t="s">
        <v>36</v>
      </c>
      <c r="C78" s="97">
        <v>40570.910400000001</v>
      </c>
      <c r="D78" s="93" t="s">
        <v>151</v>
      </c>
      <c r="E78" s="94">
        <f t="shared" si="16"/>
        <v>8857.3986547597797</v>
      </c>
      <c r="F78" s="95">
        <f t="shared" si="24"/>
        <v>8857.5</v>
      </c>
      <c r="G78" s="94">
        <f t="shared" si="18"/>
        <v>-3.6528999997244682E-2</v>
      </c>
      <c r="H78" s="94">
        <f t="shared" si="25"/>
        <v>-3.6528999997244682E-2</v>
      </c>
      <c r="P78" s="94">
        <f t="shared" si="20"/>
        <v>-3.2306344145203211E-2</v>
      </c>
      <c r="Q78" s="96">
        <f t="shared" si="21"/>
        <v>25552.410400000001</v>
      </c>
      <c r="R78" s="94">
        <f t="shared" si="22"/>
        <v>1.7830822444780079E-5</v>
      </c>
    </row>
    <row r="79" spans="1:25" s="94" customFormat="1" x14ac:dyDescent="0.2">
      <c r="A79" s="91" t="s">
        <v>150</v>
      </c>
      <c r="B79" s="92" t="s">
        <v>36</v>
      </c>
      <c r="C79" s="97">
        <v>40678.322999999997</v>
      </c>
      <c r="D79" s="93" t="s">
        <v>151</v>
      </c>
      <c r="E79" s="94">
        <f t="shared" si="16"/>
        <v>9155.4017687212126</v>
      </c>
      <c r="F79" s="95">
        <f t="shared" si="24"/>
        <v>9155.5</v>
      </c>
      <c r="G79" s="94">
        <f t="shared" si="18"/>
        <v>-3.5406600007263478E-2</v>
      </c>
      <c r="H79" s="94">
        <f t="shared" si="25"/>
        <v>-3.5406600007263478E-2</v>
      </c>
      <c r="P79" s="94">
        <f t="shared" si="20"/>
        <v>-3.2244249070536822E-2</v>
      </c>
      <c r="Q79" s="96">
        <f t="shared" si="21"/>
        <v>25659.822999999997</v>
      </c>
      <c r="R79" s="94">
        <f t="shared" si="22"/>
        <v>1.0000463447015958E-5</v>
      </c>
    </row>
    <row r="80" spans="1:25" s="94" customFormat="1" x14ac:dyDescent="0.2">
      <c r="A80" s="91" t="s">
        <v>150</v>
      </c>
      <c r="B80" s="92" t="s">
        <v>36</v>
      </c>
      <c r="C80" s="97">
        <v>41396.332000000002</v>
      </c>
      <c r="D80" s="93" t="s">
        <v>151</v>
      </c>
      <c r="E80" s="94">
        <f t="shared" si="16"/>
        <v>11147.429872056808</v>
      </c>
      <c r="F80" s="95">
        <f t="shared" si="24"/>
        <v>11147.5</v>
      </c>
      <c r="G80" s="94">
        <f t="shared" si="18"/>
        <v>-2.5277000000642147E-2</v>
      </c>
      <c r="H80" s="94">
        <f t="shared" si="25"/>
        <v>-2.5277000000642147E-2</v>
      </c>
      <c r="P80" s="94">
        <f t="shared" si="20"/>
        <v>-3.2203890958891798E-2</v>
      </c>
      <c r="Q80" s="96">
        <f t="shared" si="21"/>
        <v>26377.832000000002</v>
      </c>
      <c r="R80" s="94">
        <f t="shared" si="22"/>
        <v>4.798181834748077E-5</v>
      </c>
      <c r="X80" s="89"/>
      <c r="Y80" s="89"/>
    </row>
    <row r="81" spans="1:25" s="94" customFormat="1" x14ac:dyDescent="0.2">
      <c r="A81" s="91" t="s">
        <v>150</v>
      </c>
      <c r="B81" s="92" t="s">
        <v>36</v>
      </c>
      <c r="C81" s="97">
        <v>41740.908000000003</v>
      </c>
      <c r="D81" s="93" t="s">
        <v>151</v>
      </c>
      <c r="E81" s="94">
        <f t="shared" si="16"/>
        <v>12103.413816178625</v>
      </c>
      <c r="F81" s="95">
        <f t="shared" si="24"/>
        <v>12103.5</v>
      </c>
      <c r="G81" s="94">
        <f t="shared" si="18"/>
        <v>-3.1064199996762909E-2</v>
      </c>
      <c r="H81" s="94">
        <f t="shared" si="25"/>
        <v>-3.1064199996762909E-2</v>
      </c>
      <c r="P81" s="94">
        <f t="shared" si="20"/>
        <v>-3.2499619179982772E-2</v>
      </c>
      <c r="Q81" s="96">
        <f t="shared" si="21"/>
        <v>26722.408000000003</v>
      </c>
      <c r="R81" s="94">
        <f t="shared" si="22"/>
        <v>2.0604282315555793E-6</v>
      </c>
    </row>
    <row r="82" spans="1:25" s="94" customFormat="1" x14ac:dyDescent="0.2">
      <c r="A82" s="91" t="s">
        <v>150</v>
      </c>
      <c r="B82" s="92" t="s">
        <v>37</v>
      </c>
      <c r="C82" s="97">
        <v>41742.89</v>
      </c>
      <c r="D82" s="93" t="s">
        <v>151</v>
      </c>
      <c r="E82" s="94">
        <f t="shared" si="16"/>
        <v>12108.912632629121</v>
      </c>
      <c r="F82" s="95">
        <f t="shared" si="24"/>
        <v>12109</v>
      </c>
      <c r="G82" s="94">
        <f t="shared" si="18"/>
        <v>-3.1490800000028685E-2</v>
      </c>
      <c r="H82" s="94">
        <f t="shared" si="25"/>
        <v>-3.1490800000028685E-2</v>
      </c>
      <c r="P82" s="94">
        <f t="shared" si="20"/>
        <v>-3.2502017392517735E-2</v>
      </c>
      <c r="Q82" s="96">
        <f t="shared" si="21"/>
        <v>26724.39</v>
      </c>
      <c r="R82" s="94">
        <f t="shared" si="22"/>
        <v>1.0225606148723533E-6</v>
      </c>
    </row>
    <row r="83" spans="1:25" s="94" customFormat="1" x14ac:dyDescent="0.2">
      <c r="A83" s="91" t="s">
        <v>150</v>
      </c>
      <c r="B83" s="92" t="s">
        <v>36</v>
      </c>
      <c r="C83" s="97">
        <v>41752.803999999996</v>
      </c>
      <c r="D83" s="93" t="s">
        <v>151</v>
      </c>
      <c r="E83" s="94">
        <f t="shared" si="16"/>
        <v>12136.417812392136</v>
      </c>
      <c r="F83" s="95">
        <f t="shared" si="24"/>
        <v>12136.5</v>
      </c>
      <c r="G83" s="94">
        <f t="shared" si="18"/>
        <v>-2.9623800000990741E-2</v>
      </c>
      <c r="H83" s="94">
        <f t="shared" si="25"/>
        <v>-2.9623800000990741E-2</v>
      </c>
      <c r="P83" s="94">
        <f t="shared" si="20"/>
        <v>-3.2514132058788031E-2</v>
      </c>
      <c r="Q83" s="96">
        <f t="shared" si="21"/>
        <v>26734.303999999996</v>
      </c>
      <c r="R83" s="94">
        <f t="shared" si="22"/>
        <v>8.3540194043307186E-6</v>
      </c>
      <c r="X83" s="21"/>
      <c r="Y83" s="21"/>
    </row>
    <row r="84" spans="1:25" s="94" customFormat="1" x14ac:dyDescent="0.2">
      <c r="A84" s="91" t="s">
        <v>150</v>
      </c>
      <c r="B84" s="92" t="s">
        <v>36</v>
      </c>
      <c r="C84" s="97">
        <v>41797.675000000003</v>
      </c>
      <c r="D84" s="93" t="s">
        <v>151</v>
      </c>
      <c r="E84" s="94">
        <f t="shared" si="16"/>
        <v>12260.906910752719</v>
      </c>
      <c r="F84" s="95">
        <f t="shared" si="24"/>
        <v>12261</v>
      </c>
      <c r="G84" s="94">
        <f t="shared" si="18"/>
        <v>-3.3553199995367322E-2</v>
      </c>
      <c r="H84" s="94">
        <f t="shared" si="25"/>
        <v>-3.3553199995367322E-2</v>
      </c>
      <c r="P84" s="94">
        <f t="shared" si="20"/>
        <v>-3.2571566674134238E-2</v>
      </c>
      <c r="Q84" s="96">
        <f t="shared" si="21"/>
        <v>26779.175000000003</v>
      </c>
      <c r="R84" s="94">
        <f t="shared" si="22"/>
        <v>9.636039773550958E-7</v>
      </c>
      <c r="W84" s="98"/>
      <c r="X84" s="21"/>
      <c r="Y84" s="21"/>
    </row>
    <row r="85" spans="1:25" s="94" customFormat="1" x14ac:dyDescent="0.2">
      <c r="A85" s="91" t="s">
        <v>150</v>
      </c>
      <c r="B85" s="92" t="s">
        <v>36</v>
      </c>
      <c r="C85" s="97">
        <v>41815.697999999997</v>
      </c>
      <c r="D85" s="93" t="s">
        <v>151</v>
      </c>
      <c r="E85" s="94">
        <f t="shared" ref="E85:E112" si="26">+(C85-C$7)/C$8</f>
        <v>12310.909518667668</v>
      </c>
      <c r="F85" s="95">
        <f t="shared" si="24"/>
        <v>12311</v>
      </c>
      <c r="G85" s="94">
        <f t="shared" ref="G85:G112" si="27">C85-($C$7+$C$8*$F85)</f>
        <v>-3.2613200004561804E-2</v>
      </c>
      <c r="H85" s="94">
        <f t="shared" si="25"/>
        <v>-3.2613200004561804E-2</v>
      </c>
      <c r="P85" s="94">
        <f t="shared" ref="P85:P112" si="28">+F$11+F$12*F85+F$13*F85^2+F$14*SIN(RADIANS(F$15*F85+F$16))</f>
        <v>-3.2595832144534917E-2</v>
      </c>
      <c r="Q85" s="96">
        <f t="shared" ref="Q85:Q112" si="29">+C85-15018.5</f>
        <v>26797.197999999997</v>
      </c>
      <c r="R85" s="94">
        <f t="shared" ref="R85:R112" si="30">+(P85-G85)^2</f>
        <v>3.0164256191354915E-10</v>
      </c>
      <c r="W85" s="98"/>
      <c r="X85" s="21"/>
      <c r="Y85" s="21"/>
    </row>
    <row r="86" spans="1:25" s="94" customFormat="1" x14ac:dyDescent="0.2">
      <c r="A86" s="91" t="s">
        <v>150</v>
      </c>
      <c r="B86" s="92" t="s">
        <v>37</v>
      </c>
      <c r="C86" s="97">
        <v>42537.3</v>
      </c>
      <c r="D86" s="93" t="s">
        <v>151</v>
      </c>
      <c r="E86" s="94">
        <f t="shared" si="26"/>
        <v>14312.90596080582</v>
      </c>
      <c r="F86" s="95">
        <f t="shared" si="24"/>
        <v>14313</v>
      </c>
      <c r="G86" s="94">
        <f t="shared" si="27"/>
        <v>-3.3895599997777026E-2</v>
      </c>
      <c r="H86" s="94">
        <f t="shared" si="25"/>
        <v>-3.3895599997777026E-2</v>
      </c>
      <c r="P86" s="94">
        <f t="shared" si="28"/>
        <v>-3.4146960038752103E-2</v>
      </c>
      <c r="Q86" s="96">
        <f t="shared" si="29"/>
        <v>27518.800000000003</v>
      </c>
      <c r="R86" s="94">
        <f t="shared" si="30"/>
        <v>6.3181870198992174E-8</v>
      </c>
      <c r="W86" s="98"/>
      <c r="X86" s="21"/>
      <c r="Y86" s="21"/>
    </row>
    <row r="87" spans="1:25" s="94" customFormat="1" x14ac:dyDescent="0.2">
      <c r="A87" s="91" t="s">
        <v>150</v>
      </c>
      <c r="B87" s="92" t="s">
        <v>36</v>
      </c>
      <c r="C87" s="97">
        <v>43163.553999999996</v>
      </c>
      <c r="D87" s="93" t="s">
        <v>151</v>
      </c>
      <c r="E87" s="94">
        <f t="shared" si="26"/>
        <v>16050.371045263406</v>
      </c>
      <c r="F87" s="95">
        <f t="shared" si="24"/>
        <v>16050.5</v>
      </c>
      <c r="G87" s="94">
        <f t="shared" si="27"/>
        <v>-4.648060000181431E-2</v>
      </c>
      <c r="H87" s="94">
        <f t="shared" si="25"/>
        <v>-4.648060000181431E-2</v>
      </c>
      <c r="P87" s="94">
        <f t="shared" si="28"/>
        <v>-3.6372880240272493E-2</v>
      </c>
      <c r="Q87" s="96">
        <f t="shared" si="29"/>
        <v>28145.053999999996</v>
      </c>
      <c r="R87" s="94">
        <f t="shared" si="30"/>
        <v>1.0216599877786297E-4</v>
      </c>
      <c r="W87" s="98"/>
      <c r="X87" s="21"/>
      <c r="Y87" s="21"/>
    </row>
    <row r="88" spans="1:25" s="94" customFormat="1" x14ac:dyDescent="0.2">
      <c r="A88" s="91" t="s">
        <v>150</v>
      </c>
      <c r="B88" s="92" t="s">
        <v>37</v>
      </c>
      <c r="C88" s="97">
        <v>43192.214</v>
      </c>
      <c r="D88" s="93" t="s">
        <v>151</v>
      </c>
      <c r="E88" s="94">
        <f t="shared" si="26"/>
        <v>16129.884707963462</v>
      </c>
      <c r="F88" s="95">
        <f t="shared" si="24"/>
        <v>16130</v>
      </c>
      <c r="G88" s="94">
        <f t="shared" si="27"/>
        <v>-4.1556000003765803E-2</v>
      </c>
      <c r="H88" s="94">
        <f t="shared" si="25"/>
        <v>-4.1556000003765803E-2</v>
      </c>
      <c r="P88" s="94">
        <f t="shared" si="28"/>
        <v>-3.6491762658878907E-2</v>
      </c>
      <c r="Q88" s="96">
        <f t="shared" si="29"/>
        <v>28173.714</v>
      </c>
      <c r="R88" s="94">
        <f t="shared" si="30"/>
        <v>2.564649988534708E-5</v>
      </c>
      <c r="W88" s="98"/>
      <c r="X88" s="21"/>
      <c r="Y88" s="21"/>
    </row>
    <row r="89" spans="1:25" s="94" customFormat="1" x14ac:dyDescent="0.2">
      <c r="A89" s="91" t="s">
        <v>150</v>
      </c>
      <c r="B89" s="92" t="s">
        <v>37</v>
      </c>
      <c r="C89" s="97">
        <v>43256.370999999999</v>
      </c>
      <c r="D89" s="93" t="s">
        <v>151</v>
      </c>
      <c r="E89" s="94">
        <f t="shared" si="26"/>
        <v>16307.880453177935</v>
      </c>
      <c r="F89" s="95">
        <f t="shared" si="24"/>
        <v>16308</v>
      </c>
      <c r="G89" s="94">
        <f t="shared" si="27"/>
        <v>-4.3089600003440864E-2</v>
      </c>
      <c r="H89" s="94">
        <f t="shared" si="25"/>
        <v>-4.3089600003440864E-2</v>
      </c>
      <c r="P89" s="94">
        <f t="shared" si="28"/>
        <v>-3.6762644555390286E-2</v>
      </c>
      <c r="Q89" s="96">
        <f t="shared" si="29"/>
        <v>28237.870999999999</v>
      </c>
      <c r="R89" s="94">
        <f t="shared" si="30"/>
        <v>4.0030365241616887E-5</v>
      </c>
    </row>
    <row r="90" spans="1:25" s="94" customFormat="1" x14ac:dyDescent="0.2">
      <c r="A90" s="91" t="s">
        <v>150</v>
      </c>
      <c r="B90" s="92" t="s">
        <v>37</v>
      </c>
      <c r="C90" s="97">
        <v>43931.491999999998</v>
      </c>
      <c r="D90" s="93" t="s">
        <v>151</v>
      </c>
      <c r="E90" s="94">
        <f t="shared" si="26"/>
        <v>18180.921048981076</v>
      </c>
      <c r="F90" s="95">
        <f t="shared" si="24"/>
        <v>18181</v>
      </c>
      <c r="G90" s="94">
        <f t="shared" si="27"/>
        <v>-2.8457200001867022E-2</v>
      </c>
      <c r="H90" s="94">
        <f t="shared" si="25"/>
        <v>-2.8457200001867022E-2</v>
      </c>
      <c r="P90" s="94">
        <f t="shared" si="28"/>
        <v>-3.9922138995870396E-2</v>
      </c>
      <c r="Q90" s="96">
        <f t="shared" si="29"/>
        <v>28912.991999999998</v>
      </c>
      <c r="R90" s="94">
        <f t="shared" si="30"/>
        <v>1.314448261362191E-4</v>
      </c>
    </row>
    <row r="91" spans="1:25" s="94" customFormat="1" x14ac:dyDescent="0.2">
      <c r="A91" s="91" t="s">
        <v>150</v>
      </c>
      <c r="B91" s="92" t="s">
        <v>36</v>
      </c>
      <c r="C91" s="97">
        <v>44015.288</v>
      </c>
      <c r="D91" s="93" t="s">
        <v>151</v>
      </c>
      <c r="E91" s="94">
        <f t="shared" si="26"/>
        <v>18413.402796350696</v>
      </c>
      <c r="F91" s="95">
        <f t="shared" si="24"/>
        <v>18413.5</v>
      </c>
      <c r="G91" s="94">
        <f t="shared" si="27"/>
        <v>-3.503620000265073E-2</v>
      </c>
      <c r="H91" s="94">
        <f t="shared" si="25"/>
        <v>-3.503620000265073E-2</v>
      </c>
      <c r="P91" s="94">
        <f t="shared" si="28"/>
        <v>-4.0340374378438175E-2</v>
      </c>
      <c r="Q91" s="96">
        <f t="shared" si="29"/>
        <v>28996.788</v>
      </c>
      <c r="R91" s="94">
        <f t="shared" si="30"/>
        <v>2.8134265808760126E-5</v>
      </c>
      <c r="X91" s="21"/>
      <c r="Y91" s="21"/>
    </row>
    <row r="92" spans="1:25" s="94" customFormat="1" x14ac:dyDescent="0.2">
      <c r="A92" s="94" t="s">
        <v>184</v>
      </c>
      <c r="B92" s="94" t="s">
        <v>37</v>
      </c>
      <c r="C92" s="93">
        <v>55621.42772</v>
      </c>
      <c r="D92" s="93">
        <v>5.9999999999999995E-4</v>
      </c>
      <c r="E92" s="94">
        <f t="shared" si="26"/>
        <v>50613.217135000101</v>
      </c>
      <c r="F92" s="103">
        <f>ROUND(2*E92,0)/2-0.5</f>
        <v>50612.5</v>
      </c>
      <c r="G92" s="94">
        <f t="shared" si="27"/>
        <v>0.25848499999847263</v>
      </c>
      <c r="N92" s="94">
        <f>+G92</f>
        <v>0.25848499999847263</v>
      </c>
      <c r="O92" s="94">
        <f ca="1">+C$11+C$12*$F92</f>
        <v>0.17981990759813915</v>
      </c>
      <c r="P92" s="94">
        <f t="shared" si="28"/>
        <v>0.21305315076005471</v>
      </c>
      <c r="Q92" s="96">
        <f t="shared" si="29"/>
        <v>40602.92772</v>
      </c>
      <c r="R92" s="94">
        <f t="shared" si="30"/>
        <v>2.0640529252223352E-3</v>
      </c>
    </row>
    <row r="93" spans="1:25" s="94" customFormat="1" x14ac:dyDescent="0.2">
      <c r="A93" s="94" t="s">
        <v>184</v>
      </c>
      <c r="B93" s="94" t="s">
        <v>37</v>
      </c>
      <c r="C93" s="93">
        <v>55621.428119999997</v>
      </c>
      <c r="D93" s="93">
        <v>1E-3</v>
      </c>
      <c r="E93" s="94">
        <f t="shared" si="26"/>
        <v>50613.218244751144</v>
      </c>
      <c r="F93" s="103">
        <f>ROUND(2*E93,0)/2-0.5</f>
        <v>50612.5</v>
      </c>
      <c r="G93" s="94">
        <f t="shared" si="27"/>
        <v>0.25888499999564374</v>
      </c>
      <c r="N93" s="94">
        <f>+G93</f>
        <v>0.25888499999564374</v>
      </c>
      <c r="O93" s="94">
        <f ca="1">+C$11+C$12*$F93</f>
        <v>0.17981990759813915</v>
      </c>
      <c r="P93" s="94">
        <f t="shared" si="28"/>
        <v>0.21305315076005471</v>
      </c>
      <c r="Q93" s="96">
        <f t="shared" si="29"/>
        <v>40602.928119999997</v>
      </c>
      <c r="R93" s="94">
        <f t="shared" si="30"/>
        <v>2.1005584043537625E-3</v>
      </c>
    </row>
    <row r="94" spans="1:25" s="94" customFormat="1" x14ac:dyDescent="0.2">
      <c r="A94" s="94" t="s">
        <v>184</v>
      </c>
      <c r="B94" s="94" t="s">
        <v>37</v>
      </c>
      <c r="C94" s="93">
        <v>55621.429219999998</v>
      </c>
      <c r="D94" s="93">
        <v>5.0000000000000001E-4</v>
      </c>
      <c r="E94" s="94">
        <f t="shared" si="26"/>
        <v>50613.221296566531</v>
      </c>
      <c r="F94" s="103">
        <f>ROUND(2*E94,0)/2-0.5</f>
        <v>50612.5</v>
      </c>
      <c r="G94" s="94">
        <f t="shared" si="27"/>
        <v>0.25998499999695923</v>
      </c>
      <c r="N94" s="94">
        <f>+G94</f>
        <v>0.25998499999695923</v>
      </c>
      <c r="O94" s="94">
        <f ca="1">+C$11+C$12*$F94</f>
        <v>0.17981990759813915</v>
      </c>
      <c r="P94" s="94">
        <f t="shared" si="28"/>
        <v>0.21305315076005471</v>
      </c>
      <c r="Q94" s="96">
        <f t="shared" si="29"/>
        <v>40602.929219999998</v>
      </c>
      <c r="R94" s="94">
        <f t="shared" si="30"/>
        <v>2.2025984727955354E-3</v>
      </c>
    </row>
    <row r="95" spans="1:25" s="94" customFormat="1" x14ac:dyDescent="0.2">
      <c r="A95" s="12" t="s">
        <v>59</v>
      </c>
      <c r="B95" s="92" t="s">
        <v>36</v>
      </c>
      <c r="C95" s="93">
        <v>53471.086900000002</v>
      </c>
      <c r="D95" s="93" t="s">
        <v>152</v>
      </c>
      <c r="E95" s="94">
        <f t="shared" si="26"/>
        <v>44647.359680302921</v>
      </c>
      <c r="F95" s="103">
        <f>ROUND(2*E95,0)/2-0.5</f>
        <v>44647</v>
      </c>
      <c r="G95" s="94">
        <f t="shared" si="27"/>
        <v>0.12964360000478337</v>
      </c>
      <c r="J95" s="94">
        <f>+G95</f>
        <v>0.12964360000478337</v>
      </c>
      <c r="O95" s="94">
        <f ca="1">+C$11+C$12*$F95</f>
        <v>0.15124928675079413</v>
      </c>
      <c r="P95" s="94">
        <f t="shared" si="28"/>
        <v>0.12653681938088721</v>
      </c>
      <c r="Q95" s="96">
        <f t="shared" si="29"/>
        <v>38452.586900000002</v>
      </c>
      <c r="R95" s="94">
        <f t="shared" si="30"/>
        <v>9.6520858450166151E-6</v>
      </c>
    </row>
    <row r="96" spans="1:25" s="94" customFormat="1" x14ac:dyDescent="0.2">
      <c r="A96" s="99" t="s">
        <v>58</v>
      </c>
      <c r="B96" s="100" t="s">
        <v>37</v>
      </c>
      <c r="C96" s="101">
        <v>51956.9876</v>
      </c>
      <c r="D96" s="102"/>
      <c r="E96" s="94">
        <f t="shared" si="26"/>
        <v>40446.676462069263</v>
      </c>
      <c r="F96" s="95">
        <f>ROUND(2*E96,0)/2</f>
        <v>40446.5</v>
      </c>
      <c r="G96" s="94">
        <f t="shared" si="27"/>
        <v>6.3604200004192535E-2</v>
      </c>
      <c r="K96" s="94">
        <f t="shared" ref="K96:K112" si="31">+G96</f>
        <v>6.3604200004192535E-2</v>
      </c>
      <c r="P96" s="94">
        <f t="shared" si="28"/>
        <v>6.5272529630974227E-2</v>
      </c>
      <c r="Q96" s="96">
        <f t="shared" si="29"/>
        <v>36938.4876</v>
      </c>
      <c r="R96" s="94">
        <f t="shared" si="30"/>
        <v>2.7833237435975402E-6</v>
      </c>
    </row>
    <row r="97" spans="1:18" s="94" customFormat="1" x14ac:dyDescent="0.2">
      <c r="A97" s="99" t="s">
        <v>58</v>
      </c>
      <c r="B97" s="100" t="s">
        <v>36</v>
      </c>
      <c r="C97" s="101">
        <v>51957.164199999999</v>
      </c>
      <c r="D97" s="102"/>
      <c r="E97" s="94">
        <f t="shared" si="26"/>
        <v>40447.166417157634</v>
      </c>
      <c r="F97" s="95">
        <f>ROUND(2*E97,0)/2</f>
        <v>40447</v>
      </c>
      <c r="G97" s="94">
        <f t="shared" si="27"/>
        <v>5.9983599996485282E-2</v>
      </c>
      <c r="K97" s="94">
        <f t="shared" si="31"/>
        <v>5.9983599996485282E-2</v>
      </c>
      <c r="P97" s="94">
        <f t="shared" si="28"/>
        <v>6.5279496437139442E-2</v>
      </c>
      <c r="Q97" s="96">
        <f t="shared" si="29"/>
        <v>36938.664199999999</v>
      </c>
      <c r="R97" s="94">
        <f t="shared" si="30"/>
        <v>2.8046519110133404E-5</v>
      </c>
    </row>
    <row r="98" spans="1:18" s="94" customFormat="1" x14ac:dyDescent="0.2">
      <c r="A98" s="99" t="s">
        <v>58</v>
      </c>
      <c r="B98" s="100" t="s">
        <v>37</v>
      </c>
      <c r="C98" s="101">
        <v>51958.066200000001</v>
      </c>
      <c r="D98" s="102"/>
      <c r="E98" s="94">
        <f t="shared" si="26"/>
        <v>40449.668905774372</v>
      </c>
      <c r="F98" s="95">
        <f>ROUND(2*E98,0)/2</f>
        <v>40449.5</v>
      </c>
      <c r="G98" s="94">
        <f t="shared" si="27"/>
        <v>6.0880600001837593E-2</v>
      </c>
      <c r="K98" s="94">
        <f t="shared" si="31"/>
        <v>6.0880600001837593E-2</v>
      </c>
      <c r="P98" s="94">
        <f t="shared" si="28"/>
        <v>6.5314332227537006E-2</v>
      </c>
      <c r="Q98" s="96">
        <f t="shared" si="29"/>
        <v>36939.566200000001</v>
      </c>
      <c r="R98" s="94">
        <f t="shared" si="30"/>
        <v>1.9657981449205474E-5</v>
      </c>
    </row>
    <row r="99" spans="1:18" s="94" customFormat="1" x14ac:dyDescent="0.2">
      <c r="A99" s="99" t="s">
        <v>58</v>
      </c>
      <c r="B99" s="100" t="s">
        <v>36</v>
      </c>
      <c r="C99" s="101">
        <v>51958.246500000001</v>
      </c>
      <c r="D99" s="102"/>
      <c r="E99" s="94">
        <f t="shared" si="26"/>
        <v>40450.169126059955</v>
      </c>
      <c r="F99" s="95">
        <f>ROUND(2*E99,0)/2</f>
        <v>40450</v>
      </c>
      <c r="G99" s="94">
        <f t="shared" si="27"/>
        <v>6.0960000002523884E-2</v>
      </c>
      <c r="K99" s="94">
        <f t="shared" si="31"/>
        <v>6.0960000002523884E-2</v>
      </c>
      <c r="P99" s="94">
        <f t="shared" si="28"/>
        <v>6.532129973743081E-2</v>
      </c>
      <c r="Q99" s="96">
        <f t="shared" si="29"/>
        <v>36939.746500000001</v>
      </c>
      <c r="R99" s="94">
        <f t="shared" si="30"/>
        <v>1.9020935377699223E-5</v>
      </c>
    </row>
    <row r="100" spans="1:18" s="94" customFormat="1" x14ac:dyDescent="0.2">
      <c r="A100" s="99" t="s">
        <v>58</v>
      </c>
      <c r="B100" s="100" t="s">
        <v>37</v>
      </c>
      <c r="C100" s="101">
        <v>51959.147799999999</v>
      </c>
      <c r="D100" s="102"/>
      <c r="E100" s="94">
        <f t="shared" si="26"/>
        <v>40452.669672612341</v>
      </c>
      <c r="F100" s="95">
        <f>ROUND(2*E100,0)/2</f>
        <v>40452.5</v>
      </c>
      <c r="G100" s="94">
        <f t="shared" si="27"/>
        <v>6.1156999996455852E-2</v>
      </c>
      <c r="K100" s="94">
        <f t="shared" si="31"/>
        <v>6.1156999996455852E-2</v>
      </c>
      <c r="P100" s="94">
        <f t="shared" si="28"/>
        <v>6.5356139045185335E-2</v>
      </c>
      <c r="Q100" s="96">
        <f t="shared" si="29"/>
        <v>36940.647799999999</v>
      </c>
      <c r="R100" s="94">
        <f t="shared" si="30"/>
        <v>1.7632768750564749E-5</v>
      </c>
    </row>
    <row r="101" spans="1:18" s="94" customFormat="1" x14ac:dyDescent="0.2">
      <c r="A101" s="99" t="s">
        <v>58</v>
      </c>
      <c r="B101" s="100" t="s">
        <v>36</v>
      </c>
      <c r="C101" s="101">
        <v>52995.284200000002</v>
      </c>
      <c r="D101" s="102"/>
      <c r="E101" s="94">
        <f t="shared" si="26"/>
        <v>43327.303316047117</v>
      </c>
      <c r="F101" s="103">
        <f t="shared" ref="F101:F112" si="32">ROUND(2*E101,0)/2-0.5</f>
        <v>43327</v>
      </c>
      <c r="G101" s="94">
        <f t="shared" si="27"/>
        <v>0.10932760000287089</v>
      </c>
      <c r="K101" s="94">
        <f t="shared" si="31"/>
        <v>0.10932760000287089</v>
      </c>
      <c r="P101" s="94">
        <f t="shared" si="28"/>
        <v>0.10689911272741934</v>
      </c>
      <c r="Q101" s="96">
        <f t="shared" si="29"/>
        <v>37976.784200000002</v>
      </c>
      <c r="R101" s="94">
        <f t="shared" si="30"/>
        <v>5.8975504470301285E-6</v>
      </c>
    </row>
    <row r="102" spans="1:18" s="94" customFormat="1" x14ac:dyDescent="0.2">
      <c r="A102" s="99" t="s">
        <v>58</v>
      </c>
      <c r="B102" s="100" t="s">
        <v>36</v>
      </c>
      <c r="C102" s="101">
        <v>52996.364000000001</v>
      </c>
      <c r="D102" s="102"/>
      <c r="E102" s="94">
        <f t="shared" si="26"/>
        <v>43330.299089005362</v>
      </c>
      <c r="F102" s="103">
        <f t="shared" si="32"/>
        <v>43330</v>
      </c>
      <c r="G102" s="94">
        <f t="shared" si="27"/>
        <v>0.10780399999930523</v>
      </c>
      <c r="K102" s="94">
        <f t="shared" si="31"/>
        <v>0.10780399999930523</v>
      </c>
      <c r="P102" s="94">
        <f t="shared" si="28"/>
        <v>0.1069435497928634</v>
      </c>
      <c r="Q102" s="96">
        <f t="shared" si="29"/>
        <v>37977.864000000001</v>
      </c>
      <c r="R102" s="94">
        <f t="shared" si="30"/>
        <v>7.4037455776579568E-7</v>
      </c>
    </row>
    <row r="103" spans="1:18" s="94" customFormat="1" x14ac:dyDescent="0.2">
      <c r="A103" s="99" t="s">
        <v>58</v>
      </c>
      <c r="B103" s="100" t="s">
        <v>37</v>
      </c>
      <c r="C103" s="101">
        <v>52997.264199999998</v>
      </c>
      <c r="D103" s="102"/>
      <c r="E103" s="94">
        <f t="shared" si="26"/>
        <v>43332.796583742362</v>
      </c>
      <c r="F103" s="103">
        <f t="shared" si="32"/>
        <v>43332.5</v>
      </c>
      <c r="G103" s="94">
        <f t="shared" si="27"/>
        <v>0.10690099999919767</v>
      </c>
      <c r="K103" s="94">
        <f t="shared" si="31"/>
        <v>0.10690099999919767</v>
      </c>
      <c r="P103" s="94">
        <f t="shared" si="28"/>
        <v>0.10698058167037919</v>
      </c>
      <c r="Q103" s="96">
        <f t="shared" si="29"/>
        <v>37978.764199999998</v>
      </c>
      <c r="R103" s="94">
        <f t="shared" si="30"/>
        <v>6.3332423880439313E-9</v>
      </c>
    </row>
    <row r="104" spans="1:18" s="94" customFormat="1" x14ac:dyDescent="0.2">
      <c r="A104" s="99" t="s">
        <v>58</v>
      </c>
      <c r="B104" s="100" t="s">
        <v>37</v>
      </c>
      <c r="C104" s="101">
        <v>53001.228999999999</v>
      </c>
      <c r="D104" s="98"/>
      <c r="E104" s="94">
        <f t="shared" si="26"/>
        <v>43343.796436145472</v>
      </c>
      <c r="F104" s="103">
        <f t="shared" si="32"/>
        <v>43343.5</v>
      </c>
      <c r="G104" s="94">
        <f t="shared" si="27"/>
        <v>0.10684780000156024</v>
      </c>
      <c r="K104" s="94">
        <f t="shared" si="31"/>
        <v>0.10684780000156024</v>
      </c>
      <c r="P104" s="94">
        <f t="shared" si="28"/>
        <v>0.10714353257596716</v>
      </c>
      <c r="Q104" s="96">
        <f t="shared" si="29"/>
        <v>37982.728999999999</v>
      </c>
      <c r="R104" s="94">
        <f t="shared" si="30"/>
        <v>8.745775556534318E-8</v>
      </c>
    </row>
    <row r="105" spans="1:18" s="94" customFormat="1" x14ac:dyDescent="0.2">
      <c r="A105" s="99" t="s">
        <v>58</v>
      </c>
      <c r="B105" s="100" t="s">
        <v>37</v>
      </c>
      <c r="C105" s="101">
        <v>53004.113499999999</v>
      </c>
      <c r="D105" s="98"/>
      <c r="E105" s="94">
        <f t="shared" si="26"/>
        <v>43351.799128401522</v>
      </c>
      <c r="F105" s="103">
        <f t="shared" si="32"/>
        <v>43351.5</v>
      </c>
      <c r="G105" s="94">
        <f t="shared" si="27"/>
        <v>0.10781819999829168</v>
      </c>
      <c r="K105" s="94">
        <f t="shared" si="31"/>
        <v>0.10781819999829168</v>
      </c>
      <c r="P105" s="94">
        <f t="shared" si="28"/>
        <v>0.10726205316268439</v>
      </c>
      <c r="Q105" s="96">
        <f t="shared" si="29"/>
        <v>37985.613499999999</v>
      </c>
      <c r="R105" s="94">
        <f t="shared" si="30"/>
        <v>3.0929930275599666E-7</v>
      </c>
    </row>
    <row r="106" spans="1:18" s="94" customFormat="1" x14ac:dyDescent="0.2">
      <c r="A106" s="99" t="s">
        <v>58</v>
      </c>
      <c r="B106" s="100" t="s">
        <v>36</v>
      </c>
      <c r="C106" s="101">
        <v>53004.295100000003</v>
      </c>
      <c r="D106" s="98"/>
      <c r="E106" s="94">
        <f t="shared" si="26"/>
        <v>43352.302955378029</v>
      </c>
      <c r="F106" s="103">
        <f t="shared" si="32"/>
        <v>43352</v>
      </c>
      <c r="G106" s="94">
        <f t="shared" si="27"/>
        <v>0.10919760000251699</v>
      </c>
      <c r="K106" s="94">
        <f t="shared" si="31"/>
        <v>0.10919760000251699</v>
      </c>
      <c r="P106" s="94">
        <f t="shared" si="28"/>
        <v>0.10726946100089257</v>
      </c>
      <c r="Q106" s="96">
        <f t="shared" si="29"/>
        <v>37985.795100000003</v>
      </c>
      <c r="R106" s="94">
        <f t="shared" si="30"/>
        <v>3.7177200095852083E-6</v>
      </c>
    </row>
    <row r="107" spans="1:18" s="94" customFormat="1" x14ac:dyDescent="0.2">
      <c r="A107" s="99" t="s">
        <v>58</v>
      </c>
      <c r="B107" s="100" t="s">
        <v>37</v>
      </c>
      <c r="C107" s="101">
        <v>53005.194799999997</v>
      </c>
      <c r="D107" s="98"/>
      <c r="E107" s="94">
        <f t="shared" si="26"/>
        <v>43354.799062926206</v>
      </c>
      <c r="F107" s="103">
        <f t="shared" si="32"/>
        <v>43354.5</v>
      </c>
      <c r="G107" s="94">
        <f t="shared" si="27"/>
        <v>0.10779460000048857</v>
      </c>
      <c r="K107" s="94">
        <f t="shared" si="31"/>
        <v>0.10779460000048857</v>
      </c>
      <c r="P107" s="94">
        <f t="shared" si="28"/>
        <v>0.10730650072259205</v>
      </c>
      <c r="Q107" s="96">
        <f t="shared" si="29"/>
        <v>37986.694799999997</v>
      </c>
      <c r="R107" s="94">
        <f t="shared" si="30"/>
        <v>2.3824090508310142E-7</v>
      </c>
    </row>
    <row r="108" spans="1:18" s="94" customFormat="1" x14ac:dyDescent="0.2">
      <c r="A108" s="99" t="s">
        <v>58</v>
      </c>
      <c r="B108" s="100" t="s">
        <v>36</v>
      </c>
      <c r="C108" s="101">
        <v>53005.3747</v>
      </c>
      <c r="D108" s="98"/>
      <c r="E108" s="94">
        <f t="shared" si="26"/>
        <v>43355.298173460746</v>
      </c>
      <c r="F108" s="103">
        <f t="shared" si="32"/>
        <v>43355</v>
      </c>
      <c r="G108" s="94">
        <f t="shared" si="27"/>
        <v>0.10747400000400376</v>
      </c>
      <c r="K108" s="94">
        <f t="shared" si="31"/>
        <v>0.10747400000400376</v>
      </c>
      <c r="P108" s="94">
        <f t="shared" si="28"/>
        <v>0.10731390877297013</v>
      </c>
      <c r="Q108" s="96">
        <f t="shared" si="29"/>
        <v>37986.8747</v>
      </c>
      <c r="R108" s="94">
        <f t="shared" si="30"/>
        <v>2.5629202253861137E-8</v>
      </c>
    </row>
    <row r="109" spans="1:18" s="94" customFormat="1" x14ac:dyDescent="0.2">
      <c r="A109" s="99" t="s">
        <v>58</v>
      </c>
      <c r="B109" s="100" t="s">
        <v>37</v>
      </c>
      <c r="C109" s="101">
        <v>53006.275800000003</v>
      </c>
      <c r="D109" s="98"/>
      <c r="E109" s="94">
        <f t="shared" si="26"/>
        <v>43357.798165137625</v>
      </c>
      <c r="F109" s="103">
        <f t="shared" si="32"/>
        <v>43357.5</v>
      </c>
      <c r="G109" s="94">
        <f t="shared" si="27"/>
        <v>0.10747100000298815</v>
      </c>
      <c r="K109" s="94">
        <f t="shared" si="31"/>
        <v>0.10747100000298815</v>
      </c>
      <c r="P109" s="94">
        <f t="shared" si="28"/>
        <v>0.10735094955431843</v>
      </c>
      <c r="Q109" s="96">
        <f t="shared" si="29"/>
        <v>37987.775800000003</v>
      </c>
      <c r="R109" s="94">
        <f t="shared" si="30"/>
        <v>1.4412110225801777E-8</v>
      </c>
    </row>
    <row r="110" spans="1:18" s="94" customFormat="1" x14ac:dyDescent="0.2">
      <c r="A110" s="99" t="s">
        <v>58</v>
      </c>
      <c r="B110" s="100" t="s">
        <v>36</v>
      </c>
      <c r="C110" s="101">
        <v>53007.181799999998</v>
      </c>
      <c r="D110" s="93"/>
      <c r="E110" s="94">
        <f t="shared" si="26"/>
        <v>43360.311751264831</v>
      </c>
      <c r="F110" s="103">
        <f t="shared" si="32"/>
        <v>43360</v>
      </c>
      <c r="G110" s="94">
        <f t="shared" si="27"/>
        <v>0.11236799999460345</v>
      </c>
      <c r="K110" s="94">
        <f t="shared" si="31"/>
        <v>0.11236799999460345</v>
      </c>
      <c r="P110" s="94">
        <f t="shared" si="28"/>
        <v>0.10738799121687284</v>
      </c>
      <c r="Q110" s="96">
        <f t="shared" si="29"/>
        <v>37988.681799999998</v>
      </c>
      <c r="R110" s="94">
        <f t="shared" si="30"/>
        <v>2.4800487426273927E-5</v>
      </c>
    </row>
    <row r="111" spans="1:18" s="94" customFormat="1" x14ac:dyDescent="0.2">
      <c r="A111" s="99" t="s">
        <v>58</v>
      </c>
      <c r="B111" s="100" t="s">
        <v>36</v>
      </c>
      <c r="C111" s="101">
        <v>53008.260900000001</v>
      </c>
      <c r="D111" s="93"/>
      <c r="E111" s="94">
        <f t="shared" si="26"/>
        <v>43363.305582158755</v>
      </c>
      <c r="F111" s="103">
        <f t="shared" si="32"/>
        <v>43363</v>
      </c>
      <c r="G111" s="94">
        <f t="shared" si="27"/>
        <v>0.11014440000144532</v>
      </c>
      <c r="K111" s="94">
        <f t="shared" si="31"/>
        <v>0.11014440000144532</v>
      </c>
      <c r="P111" s="94">
        <f t="shared" si="28"/>
        <v>0.1074324423727825</v>
      </c>
      <c r="Q111" s="96">
        <f t="shared" si="29"/>
        <v>37989.760900000001</v>
      </c>
      <c r="R111" s="94">
        <f t="shared" si="30"/>
        <v>7.3547141796624509E-6</v>
      </c>
    </row>
    <row r="112" spans="1:18" s="94" customFormat="1" x14ac:dyDescent="0.2">
      <c r="A112" s="99" t="s">
        <v>58</v>
      </c>
      <c r="B112" s="100" t="s">
        <v>36</v>
      </c>
      <c r="C112" s="101">
        <v>53009.343500000003</v>
      </c>
      <c r="D112" s="93"/>
      <c r="E112" s="94">
        <f t="shared" si="26"/>
        <v>43366.309123374362</v>
      </c>
      <c r="F112" s="103">
        <f t="shared" si="32"/>
        <v>43366</v>
      </c>
      <c r="G112" s="94">
        <f t="shared" si="27"/>
        <v>0.11142079999990528</v>
      </c>
      <c r="K112" s="94">
        <f t="shared" si="31"/>
        <v>0.11142079999990528</v>
      </c>
      <c r="P112" s="94">
        <f t="shared" si="28"/>
        <v>0.10747689479234708</v>
      </c>
      <c r="Q112" s="96">
        <f t="shared" si="29"/>
        <v>37990.843500000003</v>
      </c>
      <c r="R112" s="94">
        <f t="shared" si="30"/>
        <v>1.5554388286204723E-5</v>
      </c>
    </row>
    <row r="113" spans="3:4" s="94" customFormat="1" x14ac:dyDescent="0.2">
      <c r="C113" s="93"/>
      <c r="D113" s="93"/>
    </row>
    <row r="114" spans="3:4" s="94" customFormat="1" x14ac:dyDescent="0.2">
      <c r="C114" s="93"/>
      <c r="D114" s="93"/>
    </row>
    <row r="115" spans="3:4" s="94" customFormat="1" x14ac:dyDescent="0.2">
      <c r="C115" s="93"/>
      <c r="D115" s="93"/>
    </row>
    <row r="116" spans="3:4" s="94" customFormat="1" x14ac:dyDescent="0.2">
      <c r="C116" s="93"/>
      <c r="D116" s="93"/>
    </row>
    <row r="117" spans="3:4" s="94" customFormat="1" x14ac:dyDescent="0.2">
      <c r="C117" s="93"/>
      <c r="D117" s="93"/>
    </row>
    <row r="118" spans="3:4" s="94" customFormat="1" x14ac:dyDescent="0.2">
      <c r="C118" s="93"/>
      <c r="D118" s="93"/>
    </row>
    <row r="119" spans="3:4" s="94" customFormat="1" x14ac:dyDescent="0.2">
      <c r="C119" s="93"/>
      <c r="D119" s="93"/>
    </row>
    <row r="120" spans="3:4" s="94" customFormat="1" x14ac:dyDescent="0.2">
      <c r="C120" s="93"/>
      <c r="D120" s="93"/>
    </row>
    <row r="121" spans="3:4" s="94" customFormat="1" x14ac:dyDescent="0.2">
      <c r="C121" s="93"/>
      <c r="D121" s="93"/>
    </row>
    <row r="122" spans="3:4" s="94" customFormat="1" x14ac:dyDescent="0.2">
      <c r="C122" s="93"/>
      <c r="D122" s="93"/>
    </row>
    <row r="123" spans="3:4" s="94" customFormat="1" x14ac:dyDescent="0.2">
      <c r="C123" s="93"/>
      <c r="D123" s="93"/>
    </row>
    <row r="124" spans="3:4" s="94" customFormat="1" x14ac:dyDescent="0.2">
      <c r="C124" s="93"/>
      <c r="D124" s="93"/>
    </row>
    <row r="125" spans="3:4" s="94" customFormat="1" x14ac:dyDescent="0.2">
      <c r="C125" s="93"/>
      <c r="D125" s="93"/>
    </row>
    <row r="126" spans="3:4" s="94" customFormat="1" x14ac:dyDescent="0.2">
      <c r="C126" s="93"/>
      <c r="D126" s="93"/>
    </row>
    <row r="127" spans="3:4" s="94" customFormat="1" x14ac:dyDescent="0.2">
      <c r="C127" s="93"/>
      <c r="D127" s="93"/>
    </row>
    <row r="128" spans="3:4" s="94" customFormat="1" x14ac:dyDescent="0.2">
      <c r="C128" s="93"/>
      <c r="D128" s="93"/>
    </row>
    <row r="129" spans="3:4" s="94" customFormat="1" x14ac:dyDescent="0.2">
      <c r="C129" s="93"/>
      <c r="D129" s="93"/>
    </row>
    <row r="130" spans="3:4" s="94" customFormat="1" x14ac:dyDescent="0.2">
      <c r="C130" s="93"/>
      <c r="D130" s="93"/>
    </row>
    <row r="131" spans="3:4" s="94" customFormat="1" x14ac:dyDescent="0.2">
      <c r="C131" s="93"/>
      <c r="D131" s="93"/>
    </row>
    <row r="132" spans="3:4" s="94" customFormat="1" x14ac:dyDescent="0.2">
      <c r="C132" s="93"/>
      <c r="D132" s="93"/>
    </row>
    <row r="133" spans="3:4" s="94" customFormat="1" x14ac:dyDescent="0.2">
      <c r="C133" s="93"/>
      <c r="D133" s="93"/>
    </row>
    <row r="134" spans="3:4" s="94" customFormat="1" x14ac:dyDescent="0.2">
      <c r="C134" s="93"/>
      <c r="D134" s="93"/>
    </row>
    <row r="135" spans="3:4" s="94" customFormat="1" x14ac:dyDescent="0.2">
      <c r="C135" s="93"/>
      <c r="D135" s="93"/>
    </row>
    <row r="136" spans="3:4" s="94" customFormat="1" x14ac:dyDescent="0.2">
      <c r="C136" s="93"/>
      <c r="D136" s="93"/>
    </row>
    <row r="137" spans="3:4" s="94" customFormat="1" x14ac:dyDescent="0.2">
      <c r="C137" s="93"/>
      <c r="D137" s="93"/>
    </row>
    <row r="138" spans="3:4" s="94" customFormat="1" x14ac:dyDescent="0.2">
      <c r="C138" s="93"/>
      <c r="D138" s="93"/>
    </row>
    <row r="139" spans="3:4" s="94" customFormat="1" x14ac:dyDescent="0.2">
      <c r="C139" s="93"/>
      <c r="D139" s="93"/>
    </row>
    <row r="140" spans="3:4" s="94" customFormat="1" x14ac:dyDescent="0.2">
      <c r="C140" s="93"/>
      <c r="D140" s="93"/>
    </row>
    <row r="141" spans="3:4" s="94" customFormat="1" x14ac:dyDescent="0.2">
      <c r="C141" s="93"/>
      <c r="D141" s="93"/>
    </row>
    <row r="142" spans="3:4" s="94" customFormat="1" x14ac:dyDescent="0.2">
      <c r="C142" s="93"/>
      <c r="D142" s="93"/>
    </row>
    <row r="143" spans="3:4" s="94" customFormat="1" x14ac:dyDescent="0.2">
      <c r="C143" s="93"/>
      <c r="D143" s="93"/>
    </row>
    <row r="144" spans="3:4" s="94" customFormat="1" x14ac:dyDescent="0.2">
      <c r="C144" s="93"/>
      <c r="D144" s="93"/>
    </row>
    <row r="145" spans="3:4" s="94" customFormat="1" x14ac:dyDescent="0.2">
      <c r="C145" s="93"/>
      <c r="D145" s="93"/>
    </row>
    <row r="146" spans="3:4" s="94" customFormat="1" x14ac:dyDescent="0.2">
      <c r="C146" s="93"/>
      <c r="D146" s="93"/>
    </row>
    <row r="147" spans="3:4" s="94" customFormat="1" x14ac:dyDescent="0.2">
      <c r="C147" s="93"/>
      <c r="D147" s="93"/>
    </row>
    <row r="148" spans="3:4" s="94" customFormat="1" x14ac:dyDescent="0.2">
      <c r="C148" s="93"/>
      <c r="D148" s="93"/>
    </row>
    <row r="149" spans="3:4" s="94" customFormat="1" x14ac:dyDescent="0.2">
      <c r="C149" s="93"/>
      <c r="D149" s="93"/>
    </row>
    <row r="150" spans="3:4" s="94" customFormat="1" x14ac:dyDescent="0.2">
      <c r="C150" s="93"/>
      <c r="D150" s="93"/>
    </row>
    <row r="151" spans="3:4" s="94" customFormat="1" x14ac:dyDescent="0.2">
      <c r="C151" s="93"/>
      <c r="D151" s="93"/>
    </row>
    <row r="152" spans="3:4" s="94" customFormat="1" x14ac:dyDescent="0.2">
      <c r="C152" s="93"/>
      <c r="D152" s="93"/>
    </row>
    <row r="153" spans="3:4" s="94" customFormat="1" x14ac:dyDescent="0.2">
      <c r="C153" s="93"/>
      <c r="D153" s="93"/>
    </row>
    <row r="154" spans="3:4" s="94" customFormat="1" x14ac:dyDescent="0.2">
      <c r="C154" s="93"/>
      <c r="D154" s="93"/>
    </row>
    <row r="155" spans="3:4" s="94" customFormat="1" x14ac:dyDescent="0.2">
      <c r="C155" s="93"/>
      <c r="D155" s="93"/>
    </row>
    <row r="156" spans="3:4" s="94" customFormat="1" x14ac:dyDescent="0.2">
      <c r="C156" s="93"/>
      <c r="D156" s="93"/>
    </row>
    <row r="157" spans="3:4" s="94" customFormat="1" x14ac:dyDescent="0.2">
      <c r="C157" s="93"/>
      <c r="D157" s="93"/>
    </row>
    <row r="158" spans="3:4" s="94" customFormat="1" x14ac:dyDescent="0.2">
      <c r="C158" s="93"/>
      <c r="D158" s="93"/>
    </row>
    <row r="159" spans="3:4" s="94" customFormat="1" x14ac:dyDescent="0.2">
      <c r="C159" s="93"/>
      <c r="D159" s="93"/>
    </row>
    <row r="160" spans="3:4" s="94" customFormat="1" x14ac:dyDescent="0.2">
      <c r="C160" s="93"/>
      <c r="D160" s="93"/>
    </row>
    <row r="161" spans="3:4" s="94" customFormat="1" x14ac:dyDescent="0.2">
      <c r="C161" s="93"/>
      <c r="D161" s="93"/>
    </row>
    <row r="162" spans="3:4" s="94" customFormat="1" x14ac:dyDescent="0.2">
      <c r="C162" s="93"/>
      <c r="D162" s="93"/>
    </row>
    <row r="163" spans="3:4" s="94" customFormat="1" x14ac:dyDescent="0.2">
      <c r="C163" s="93"/>
      <c r="D163" s="93"/>
    </row>
    <row r="164" spans="3:4" s="94" customFormat="1" x14ac:dyDescent="0.2">
      <c r="C164" s="93"/>
      <c r="D164" s="93"/>
    </row>
    <row r="165" spans="3:4" s="94" customFormat="1" x14ac:dyDescent="0.2">
      <c r="C165" s="93"/>
      <c r="D165" s="93"/>
    </row>
    <row r="166" spans="3:4" s="94" customFormat="1" x14ac:dyDescent="0.2">
      <c r="C166" s="93"/>
      <c r="D166" s="93"/>
    </row>
    <row r="167" spans="3:4" s="94" customFormat="1" x14ac:dyDescent="0.2">
      <c r="C167" s="93"/>
      <c r="D167" s="93"/>
    </row>
    <row r="168" spans="3:4" s="94" customFormat="1" x14ac:dyDescent="0.2">
      <c r="C168" s="93"/>
      <c r="D168" s="93"/>
    </row>
    <row r="169" spans="3:4" s="94" customFormat="1" x14ac:dyDescent="0.2">
      <c r="C169" s="93"/>
      <c r="D169" s="93"/>
    </row>
    <row r="170" spans="3:4" s="94" customFormat="1" x14ac:dyDescent="0.2">
      <c r="C170" s="93"/>
      <c r="D170" s="93"/>
    </row>
    <row r="171" spans="3:4" s="94" customFormat="1" x14ac:dyDescent="0.2">
      <c r="C171" s="93"/>
      <c r="D171" s="93"/>
    </row>
    <row r="172" spans="3:4" s="94" customFormat="1" x14ac:dyDescent="0.2">
      <c r="C172" s="93"/>
      <c r="D172" s="93"/>
    </row>
    <row r="173" spans="3:4" s="94" customFormat="1" x14ac:dyDescent="0.2">
      <c r="C173" s="93"/>
      <c r="D173" s="93"/>
    </row>
    <row r="174" spans="3:4" s="94" customFormat="1" x14ac:dyDescent="0.2">
      <c r="C174" s="93"/>
      <c r="D174" s="93"/>
    </row>
    <row r="175" spans="3:4" s="94" customFormat="1" x14ac:dyDescent="0.2">
      <c r="C175" s="93"/>
      <c r="D175" s="93"/>
    </row>
    <row r="176" spans="3:4" s="94" customFormat="1" x14ac:dyDescent="0.2">
      <c r="C176" s="93"/>
      <c r="D176" s="93"/>
    </row>
    <row r="177" spans="3:4" s="94" customFormat="1" x14ac:dyDescent="0.2">
      <c r="C177" s="93"/>
      <c r="D177" s="93"/>
    </row>
    <row r="178" spans="3:4" s="94" customFormat="1" x14ac:dyDescent="0.2">
      <c r="C178" s="93"/>
      <c r="D178" s="93"/>
    </row>
    <row r="179" spans="3:4" s="94" customFormat="1" x14ac:dyDescent="0.2">
      <c r="C179" s="93"/>
      <c r="D179" s="93"/>
    </row>
    <row r="180" spans="3:4" s="94" customFormat="1" x14ac:dyDescent="0.2">
      <c r="C180" s="93"/>
      <c r="D180" s="93"/>
    </row>
    <row r="181" spans="3:4" s="94" customFormat="1" x14ac:dyDescent="0.2">
      <c r="C181" s="93"/>
      <c r="D181" s="93"/>
    </row>
    <row r="182" spans="3:4" s="94" customFormat="1" x14ac:dyDescent="0.2">
      <c r="C182" s="93"/>
      <c r="D182" s="93"/>
    </row>
    <row r="183" spans="3:4" s="94" customFormat="1" x14ac:dyDescent="0.2">
      <c r="C183" s="93"/>
      <c r="D183" s="93"/>
    </row>
    <row r="184" spans="3:4" s="94" customFormat="1" x14ac:dyDescent="0.2">
      <c r="C184" s="93"/>
      <c r="D184" s="93"/>
    </row>
    <row r="185" spans="3:4" s="94" customFormat="1" x14ac:dyDescent="0.2">
      <c r="C185" s="93"/>
      <c r="D185" s="93"/>
    </row>
    <row r="186" spans="3:4" s="94" customFormat="1" x14ac:dyDescent="0.2">
      <c r="C186" s="93"/>
      <c r="D186" s="93"/>
    </row>
    <row r="187" spans="3:4" s="94" customFormat="1" x14ac:dyDescent="0.2">
      <c r="C187" s="93"/>
      <c r="D187" s="93"/>
    </row>
    <row r="188" spans="3:4" s="94" customFormat="1" x14ac:dyDescent="0.2">
      <c r="C188" s="93"/>
      <c r="D188" s="93"/>
    </row>
    <row r="189" spans="3:4" s="94" customFormat="1" x14ac:dyDescent="0.2">
      <c r="C189" s="93"/>
      <c r="D189" s="93"/>
    </row>
    <row r="190" spans="3:4" s="94" customFormat="1" x14ac:dyDescent="0.2">
      <c r="C190" s="93"/>
      <c r="D190" s="93"/>
    </row>
    <row r="191" spans="3:4" s="94" customFormat="1" x14ac:dyDescent="0.2">
      <c r="C191" s="93"/>
      <c r="D191" s="93"/>
    </row>
    <row r="192" spans="3:4" s="94" customFormat="1" x14ac:dyDescent="0.2">
      <c r="C192" s="93"/>
      <c r="D192" s="93"/>
    </row>
    <row r="193" spans="3:4" s="94" customFormat="1" x14ac:dyDescent="0.2">
      <c r="C193" s="93"/>
      <c r="D193" s="93"/>
    </row>
    <row r="194" spans="3:4" s="94" customFormat="1" x14ac:dyDescent="0.2">
      <c r="C194" s="93"/>
      <c r="D194" s="93"/>
    </row>
    <row r="195" spans="3:4" s="94" customFormat="1" x14ac:dyDescent="0.2">
      <c r="C195" s="93"/>
      <c r="D195" s="93"/>
    </row>
    <row r="196" spans="3:4" s="94" customFormat="1" x14ac:dyDescent="0.2">
      <c r="C196" s="93"/>
      <c r="D196" s="93"/>
    </row>
    <row r="197" spans="3:4" s="94" customFormat="1" x14ac:dyDescent="0.2">
      <c r="C197" s="93"/>
      <c r="D197" s="93"/>
    </row>
    <row r="198" spans="3:4" s="94" customFormat="1" x14ac:dyDescent="0.2">
      <c r="C198" s="93"/>
      <c r="D198" s="93"/>
    </row>
    <row r="199" spans="3:4" s="94" customFormat="1" x14ac:dyDescent="0.2">
      <c r="C199" s="93"/>
      <c r="D199" s="93"/>
    </row>
    <row r="200" spans="3:4" s="94" customFormat="1" x14ac:dyDescent="0.2">
      <c r="C200" s="93"/>
      <c r="D200" s="93"/>
    </row>
    <row r="201" spans="3:4" s="94" customFormat="1" x14ac:dyDescent="0.2">
      <c r="C201" s="93"/>
      <c r="D201" s="93"/>
    </row>
    <row r="202" spans="3:4" s="94" customFormat="1" x14ac:dyDescent="0.2">
      <c r="C202" s="93"/>
      <c r="D202" s="93"/>
    </row>
    <row r="203" spans="3:4" s="94" customFormat="1" x14ac:dyDescent="0.2">
      <c r="C203" s="93"/>
      <c r="D203" s="93"/>
    </row>
    <row r="204" spans="3:4" s="94" customFormat="1" x14ac:dyDescent="0.2">
      <c r="C204" s="93"/>
      <c r="D204" s="93"/>
    </row>
    <row r="205" spans="3:4" s="94" customFormat="1" x14ac:dyDescent="0.2">
      <c r="C205" s="93"/>
      <c r="D205" s="93"/>
    </row>
    <row r="206" spans="3:4" s="94" customFormat="1" x14ac:dyDescent="0.2">
      <c r="C206" s="93"/>
      <c r="D206" s="93"/>
    </row>
    <row r="207" spans="3:4" s="94" customFormat="1" x14ac:dyDescent="0.2">
      <c r="C207" s="93"/>
      <c r="D207" s="93"/>
    </row>
    <row r="208" spans="3:4" s="94" customFormat="1" x14ac:dyDescent="0.2">
      <c r="C208" s="93"/>
      <c r="D208" s="93"/>
    </row>
    <row r="209" spans="3:4" s="94" customFormat="1" x14ac:dyDescent="0.2">
      <c r="C209" s="93"/>
      <c r="D209" s="93"/>
    </row>
    <row r="210" spans="3:4" s="94" customFormat="1" x14ac:dyDescent="0.2">
      <c r="C210" s="93"/>
      <c r="D210" s="93"/>
    </row>
    <row r="211" spans="3:4" s="94" customFormat="1" x14ac:dyDescent="0.2">
      <c r="C211" s="93"/>
      <c r="D211" s="93"/>
    </row>
    <row r="212" spans="3:4" s="94" customFormat="1" x14ac:dyDescent="0.2">
      <c r="C212" s="93"/>
      <c r="D212" s="93"/>
    </row>
    <row r="213" spans="3:4" s="94" customFormat="1" x14ac:dyDescent="0.2">
      <c r="C213" s="93"/>
      <c r="D213" s="93"/>
    </row>
    <row r="214" spans="3:4" s="94" customFormat="1" x14ac:dyDescent="0.2">
      <c r="C214" s="93"/>
      <c r="D214" s="93"/>
    </row>
    <row r="215" spans="3:4" s="94" customFormat="1" x14ac:dyDescent="0.2">
      <c r="C215" s="93"/>
      <c r="D215" s="93"/>
    </row>
    <row r="216" spans="3:4" s="94" customFormat="1" x14ac:dyDescent="0.2">
      <c r="C216" s="93"/>
      <c r="D216" s="93"/>
    </row>
    <row r="217" spans="3:4" s="94" customFormat="1" x14ac:dyDescent="0.2">
      <c r="C217" s="93"/>
      <c r="D217" s="93"/>
    </row>
    <row r="218" spans="3:4" s="94" customFormat="1" x14ac:dyDescent="0.2">
      <c r="C218" s="93"/>
      <c r="D218" s="93"/>
    </row>
    <row r="219" spans="3:4" s="94" customFormat="1" x14ac:dyDescent="0.2">
      <c r="C219" s="93"/>
      <c r="D219" s="93"/>
    </row>
    <row r="220" spans="3:4" s="94" customFormat="1" x14ac:dyDescent="0.2">
      <c r="C220" s="93"/>
      <c r="D220" s="93"/>
    </row>
    <row r="221" spans="3:4" s="94" customFormat="1" x14ac:dyDescent="0.2">
      <c r="C221" s="93"/>
      <c r="D221" s="93"/>
    </row>
    <row r="222" spans="3:4" s="94" customFormat="1" x14ac:dyDescent="0.2">
      <c r="C222" s="93"/>
      <c r="D222" s="93"/>
    </row>
    <row r="223" spans="3:4" s="94" customFormat="1" x14ac:dyDescent="0.2">
      <c r="C223" s="93"/>
      <c r="D223" s="93"/>
    </row>
    <row r="224" spans="3:4" s="94" customFormat="1" x14ac:dyDescent="0.2">
      <c r="C224" s="93"/>
      <c r="D224" s="93"/>
    </row>
    <row r="225" spans="3:4" s="94" customFormat="1" x14ac:dyDescent="0.2">
      <c r="C225" s="93"/>
      <c r="D225" s="93"/>
    </row>
    <row r="226" spans="3:4" s="94" customFormat="1" x14ac:dyDescent="0.2">
      <c r="C226" s="93"/>
      <c r="D226" s="93"/>
    </row>
    <row r="227" spans="3:4" s="94" customFormat="1" x14ac:dyDescent="0.2">
      <c r="C227" s="93"/>
      <c r="D227" s="93"/>
    </row>
    <row r="228" spans="3:4" s="94" customFormat="1" x14ac:dyDescent="0.2">
      <c r="C228" s="93"/>
      <c r="D228" s="93"/>
    </row>
    <row r="229" spans="3:4" s="94" customFormat="1" x14ac:dyDescent="0.2">
      <c r="C229" s="93"/>
      <c r="D229" s="93"/>
    </row>
    <row r="230" spans="3:4" s="94" customFormat="1" x14ac:dyDescent="0.2">
      <c r="C230" s="93"/>
      <c r="D230" s="93"/>
    </row>
    <row r="231" spans="3:4" s="94" customFormat="1" x14ac:dyDescent="0.2">
      <c r="C231" s="93"/>
      <c r="D231" s="93"/>
    </row>
    <row r="232" spans="3:4" s="94" customFormat="1" x14ac:dyDescent="0.2">
      <c r="C232" s="93"/>
      <c r="D232" s="93"/>
    </row>
    <row r="233" spans="3:4" s="94" customFormat="1" x14ac:dyDescent="0.2">
      <c r="C233" s="93"/>
      <c r="D233" s="93"/>
    </row>
    <row r="234" spans="3:4" s="94" customFormat="1" x14ac:dyDescent="0.2">
      <c r="C234" s="93"/>
      <c r="D234" s="93"/>
    </row>
    <row r="235" spans="3:4" s="94" customFormat="1" x14ac:dyDescent="0.2">
      <c r="C235" s="93"/>
      <c r="D235" s="93"/>
    </row>
    <row r="236" spans="3:4" s="94" customFormat="1" x14ac:dyDescent="0.2">
      <c r="C236" s="93"/>
      <c r="D236" s="93"/>
    </row>
    <row r="237" spans="3:4" s="94" customFormat="1" x14ac:dyDescent="0.2">
      <c r="C237" s="93"/>
      <c r="D237" s="93"/>
    </row>
    <row r="238" spans="3:4" s="94" customFormat="1" x14ac:dyDescent="0.2">
      <c r="C238" s="93"/>
      <c r="D238" s="93"/>
    </row>
    <row r="239" spans="3:4" s="94" customFormat="1" x14ac:dyDescent="0.2">
      <c r="C239" s="93"/>
      <c r="D239" s="93"/>
    </row>
    <row r="240" spans="3:4" s="94" customFormat="1" x14ac:dyDescent="0.2">
      <c r="C240" s="93"/>
      <c r="D240" s="93"/>
    </row>
    <row r="241" spans="3:4" s="94" customFormat="1" x14ac:dyDescent="0.2">
      <c r="C241" s="93"/>
      <c r="D241" s="93"/>
    </row>
    <row r="242" spans="3:4" s="94" customFormat="1" x14ac:dyDescent="0.2">
      <c r="C242" s="93"/>
      <c r="D242" s="93"/>
    </row>
    <row r="243" spans="3:4" s="94" customFormat="1" x14ac:dyDescent="0.2">
      <c r="C243" s="93"/>
      <c r="D243" s="93"/>
    </row>
    <row r="244" spans="3:4" s="94" customFormat="1" x14ac:dyDescent="0.2">
      <c r="C244" s="93"/>
      <c r="D244" s="93"/>
    </row>
    <row r="245" spans="3:4" s="94" customFormat="1" x14ac:dyDescent="0.2">
      <c r="C245" s="93"/>
      <c r="D245" s="93"/>
    </row>
    <row r="246" spans="3:4" s="94" customFormat="1" x14ac:dyDescent="0.2">
      <c r="C246" s="93"/>
      <c r="D246" s="93"/>
    </row>
    <row r="247" spans="3:4" s="94" customFormat="1" x14ac:dyDescent="0.2">
      <c r="C247" s="93"/>
      <c r="D247" s="93"/>
    </row>
    <row r="248" spans="3:4" s="94" customFormat="1" x14ac:dyDescent="0.2">
      <c r="C248" s="93"/>
      <c r="D248" s="93"/>
    </row>
    <row r="249" spans="3:4" s="94" customFormat="1" x14ac:dyDescent="0.2">
      <c r="C249" s="93"/>
      <c r="D249" s="93"/>
    </row>
    <row r="250" spans="3:4" s="94" customFormat="1" x14ac:dyDescent="0.2">
      <c r="C250" s="93"/>
      <c r="D250" s="93"/>
    </row>
    <row r="251" spans="3:4" s="94" customFormat="1" x14ac:dyDescent="0.2">
      <c r="C251" s="93"/>
      <c r="D251" s="93"/>
    </row>
    <row r="252" spans="3:4" s="94" customFormat="1" x14ac:dyDescent="0.2">
      <c r="C252" s="93"/>
      <c r="D252" s="93"/>
    </row>
    <row r="253" spans="3:4" s="94" customFormat="1" x14ac:dyDescent="0.2">
      <c r="C253" s="93"/>
      <c r="D253" s="93"/>
    </row>
    <row r="254" spans="3:4" s="94" customFormat="1" x14ac:dyDescent="0.2">
      <c r="C254" s="93"/>
      <c r="D254" s="93"/>
    </row>
    <row r="255" spans="3:4" s="94" customFormat="1" x14ac:dyDescent="0.2">
      <c r="C255" s="93"/>
      <c r="D255" s="93"/>
    </row>
    <row r="256" spans="3:4" s="94" customFormat="1" x14ac:dyDescent="0.2">
      <c r="C256" s="93"/>
      <c r="D256" s="93"/>
    </row>
    <row r="257" spans="3:4" s="94" customFormat="1" x14ac:dyDescent="0.2">
      <c r="C257" s="93"/>
      <c r="D257" s="93"/>
    </row>
    <row r="258" spans="3:4" s="94" customFormat="1" x14ac:dyDescent="0.2">
      <c r="C258" s="93"/>
      <c r="D258" s="93"/>
    </row>
    <row r="259" spans="3:4" s="94" customFormat="1" x14ac:dyDescent="0.2">
      <c r="C259" s="93"/>
      <c r="D259" s="93"/>
    </row>
    <row r="260" spans="3:4" s="94" customFormat="1" x14ac:dyDescent="0.2">
      <c r="C260" s="93"/>
      <c r="D260" s="93"/>
    </row>
    <row r="261" spans="3:4" s="94" customFormat="1" x14ac:dyDescent="0.2">
      <c r="C261" s="93"/>
      <c r="D261" s="93"/>
    </row>
    <row r="262" spans="3:4" s="94" customFormat="1" x14ac:dyDescent="0.2">
      <c r="C262" s="93"/>
      <c r="D262" s="93"/>
    </row>
    <row r="263" spans="3:4" s="94" customFormat="1" x14ac:dyDescent="0.2">
      <c r="C263" s="93"/>
      <c r="D263" s="93"/>
    </row>
    <row r="264" spans="3:4" s="94" customFormat="1" x14ac:dyDescent="0.2">
      <c r="C264" s="93"/>
      <c r="D264" s="93"/>
    </row>
    <row r="265" spans="3:4" s="94" customFormat="1" x14ac:dyDescent="0.2">
      <c r="C265" s="93"/>
      <c r="D265" s="93"/>
    </row>
    <row r="266" spans="3:4" s="94" customFormat="1" x14ac:dyDescent="0.2">
      <c r="C266" s="93"/>
      <c r="D266" s="93"/>
    </row>
    <row r="267" spans="3:4" s="94" customFormat="1" x14ac:dyDescent="0.2">
      <c r="C267" s="93"/>
      <c r="D267" s="93"/>
    </row>
    <row r="268" spans="3:4" s="94" customFormat="1" x14ac:dyDescent="0.2">
      <c r="C268" s="93"/>
      <c r="D268" s="93"/>
    </row>
    <row r="269" spans="3:4" s="94" customFormat="1" x14ac:dyDescent="0.2">
      <c r="C269" s="93"/>
      <c r="D269" s="93"/>
    </row>
    <row r="270" spans="3:4" s="94" customFormat="1" x14ac:dyDescent="0.2">
      <c r="C270" s="93"/>
      <c r="D270" s="93"/>
    </row>
    <row r="271" spans="3:4" s="94" customFormat="1" x14ac:dyDescent="0.2">
      <c r="C271" s="93"/>
      <c r="D271" s="93"/>
    </row>
    <row r="272" spans="3:4" s="94" customFormat="1" x14ac:dyDescent="0.2">
      <c r="C272" s="93"/>
      <c r="D272" s="93"/>
    </row>
    <row r="273" spans="3:4" s="94" customFormat="1" x14ac:dyDescent="0.2">
      <c r="C273" s="93"/>
      <c r="D273" s="93"/>
    </row>
    <row r="274" spans="3:4" s="94" customFormat="1" x14ac:dyDescent="0.2">
      <c r="C274" s="93"/>
      <c r="D274" s="93"/>
    </row>
    <row r="275" spans="3:4" s="94" customFormat="1" x14ac:dyDescent="0.2">
      <c r="C275" s="93"/>
      <c r="D275" s="93"/>
    </row>
    <row r="276" spans="3:4" s="94" customFormat="1" x14ac:dyDescent="0.2">
      <c r="C276" s="93"/>
      <c r="D276" s="93"/>
    </row>
    <row r="277" spans="3:4" s="94" customFormat="1" x14ac:dyDescent="0.2">
      <c r="C277" s="93"/>
      <c r="D277" s="93"/>
    </row>
    <row r="278" spans="3:4" s="94" customFormat="1" x14ac:dyDescent="0.2">
      <c r="C278" s="93"/>
      <c r="D278" s="93"/>
    </row>
    <row r="279" spans="3:4" s="94" customFormat="1" x14ac:dyDescent="0.2">
      <c r="C279" s="93"/>
      <c r="D279" s="93"/>
    </row>
    <row r="280" spans="3:4" s="94" customFormat="1" x14ac:dyDescent="0.2">
      <c r="C280" s="93"/>
      <c r="D280" s="93"/>
    </row>
    <row r="281" spans="3:4" s="94" customFormat="1" x14ac:dyDescent="0.2">
      <c r="C281" s="93"/>
      <c r="D281" s="93"/>
    </row>
    <row r="282" spans="3:4" s="94" customFormat="1" x14ac:dyDescent="0.2">
      <c r="C282" s="93"/>
      <c r="D282" s="93"/>
    </row>
    <row r="283" spans="3:4" s="94" customFormat="1" x14ac:dyDescent="0.2">
      <c r="C283" s="93"/>
      <c r="D283" s="93"/>
    </row>
    <row r="284" spans="3:4" s="94" customFormat="1" x14ac:dyDescent="0.2">
      <c r="C284" s="93"/>
      <c r="D284" s="93"/>
    </row>
    <row r="285" spans="3:4" s="94" customFormat="1" x14ac:dyDescent="0.2">
      <c r="C285" s="93"/>
      <c r="D285" s="93"/>
    </row>
    <row r="286" spans="3:4" s="94" customFormat="1" x14ac:dyDescent="0.2">
      <c r="C286" s="93"/>
      <c r="D286" s="93"/>
    </row>
    <row r="287" spans="3:4" s="94" customFormat="1" x14ac:dyDescent="0.2">
      <c r="C287" s="93"/>
      <c r="D287" s="93"/>
    </row>
    <row r="288" spans="3:4" s="94" customFormat="1" x14ac:dyDescent="0.2">
      <c r="C288" s="93"/>
      <c r="D288" s="93"/>
    </row>
    <row r="289" spans="3:4" s="94" customFormat="1" x14ac:dyDescent="0.2">
      <c r="C289" s="93"/>
      <c r="D289" s="93"/>
    </row>
    <row r="290" spans="3:4" s="94" customFormat="1" x14ac:dyDescent="0.2">
      <c r="C290" s="93"/>
      <c r="D290" s="93"/>
    </row>
    <row r="291" spans="3:4" s="94" customFormat="1" x14ac:dyDescent="0.2">
      <c r="C291" s="93"/>
      <c r="D291" s="93"/>
    </row>
    <row r="292" spans="3:4" s="94" customFormat="1" x14ac:dyDescent="0.2">
      <c r="C292" s="93"/>
      <c r="D292" s="93"/>
    </row>
    <row r="293" spans="3:4" s="94" customFormat="1" x14ac:dyDescent="0.2">
      <c r="C293" s="93"/>
      <c r="D293" s="93"/>
    </row>
    <row r="294" spans="3:4" s="94" customFormat="1" x14ac:dyDescent="0.2">
      <c r="C294" s="93"/>
      <c r="D294" s="93"/>
    </row>
    <row r="295" spans="3:4" s="94" customFormat="1" x14ac:dyDescent="0.2">
      <c r="C295" s="93"/>
      <c r="D295" s="93"/>
    </row>
    <row r="296" spans="3:4" s="94" customFormat="1" x14ac:dyDescent="0.2">
      <c r="C296" s="93"/>
      <c r="D296" s="93"/>
    </row>
    <row r="297" spans="3:4" s="94" customFormat="1" x14ac:dyDescent="0.2">
      <c r="C297" s="93"/>
      <c r="D297" s="93"/>
    </row>
    <row r="298" spans="3:4" s="94" customFormat="1" x14ac:dyDescent="0.2">
      <c r="C298" s="93"/>
      <c r="D298" s="93"/>
    </row>
    <row r="299" spans="3:4" s="94" customFormat="1" x14ac:dyDescent="0.2">
      <c r="C299" s="93"/>
      <c r="D299" s="93"/>
    </row>
    <row r="300" spans="3:4" s="94" customFormat="1" x14ac:dyDescent="0.2">
      <c r="C300" s="93"/>
      <c r="D300" s="93"/>
    </row>
    <row r="301" spans="3:4" s="94" customFormat="1" x14ac:dyDescent="0.2">
      <c r="C301" s="93"/>
      <c r="D301" s="93"/>
    </row>
    <row r="302" spans="3:4" s="94" customFormat="1" x14ac:dyDescent="0.2">
      <c r="C302" s="93"/>
      <c r="D302" s="93"/>
    </row>
    <row r="303" spans="3:4" s="94" customFormat="1" x14ac:dyDescent="0.2">
      <c r="C303" s="93"/>
      <c r="D303" s="93"/>
    </row>
    <row r="304" spans="3:4" s="94" customFormat="1" x14ac:dyDescent="0.2">
      <c r="C304" s="93"/>
      <c r="D304" s="93"/>
    </row>
    <row r="305" spans="3:4" s="94" customFormat="1" x14ac:dyDescent="0.2">
      <c r="C305" s="93"/>
      <c r="D305" s="93"/>
    </row>
    <row r="306" spans="3:4" s="94" customFormat="1" x14ac:dyDescent="0.2">
      <c r="C306" s="93"/>
      <c r="D306" s="93"/>
    </row>
    <row r="307" spans="3:4" s="94" customFormat="1" x14ac:dyDescent="0.2">
      <c r="C307" s="93"/>
      <c r="D307" s="93"/>
    </row>
    <row r="308" spans="3:4" s="94" customFormat="1" x14ac:dyDescent="0.2">
      <c r="C308" s="93"/>
      <c r="D308" s="93"/>
    </row>
    <row r="309" spans="3:4" s="94" customFormat="1" x14ac:dyDescent="0.2">
      <c r="C309" s="93"/>
      <c r="D309" s="93"/>
    </row>
    <row r="310" spans="3:4" s="94" customFormat="1" x14ac:dyDescent="0.2">
      <c r="C310" s="93"/>
      <c r="D310" s="93"/>
    </row>
    <row r="311" spans="3:4" s="94" customFormat="1" x14ac:dyDescent="0.2">
      <c r="C311" s="93"/>
      <c r="D311" s="93"/>
    </row>
    <row r="312" spans="3:4" s="94" customFormat="1" x14ac:dyDescent="0.2">
      <c r="C312" s="93"/>
      <c r="D312" s="93"/>
    </row>
    <row r="313" spans="3:4" s="94" customFormat="1" x14ac:dyDescent="0.2">
      <c r="C313" s="93"/>
      <c r="D313" s="93"/>
    </row>
    <row r="314" spans="3:4" s="94" customFormat="1" x14ac:dyDescent="0.2">
      <c r="C314" s="93"/>
      <c r="D314" s="93"/>
    </row>
    <row r="315" spans="3:4" s="94" customFormat="1" x14ac:dyDescent="0.2">
      <c r="C315" s="93"/>
      <c r="D315" s="93"/>
    </row>
    <row r="316" spans="3:4" s="94" customFormat="1" x14ac:dyDescent="0.2">
      <c r="C316" s="93"/>
      <c r="D316" s="93"/>
    </row>
    <row r="317" spans="3:4" s="94" customFormat="1" x14ac:dyDescent="0.2">
      <c r="C317" s="93"/>
      <c r="D317" s="93"/>
    </row>
    <row r="318" spans="3:4" s="94" customFormat="1" x14ac:dyDescent="0.2">
      <c r="C318" s="93"/>
      <c r="D318" s="93"/>
    </row>
    <row r="319" spans="3:4" s="94" customFormat="1" x14ac:dyDescent="0.2">
      <c r="C319" s="93"/>
      <c r="D319" s="93"/>
    </row>
    <row r="320" spans="3:4" s="94" customFormat="1" x14ac:dyDescent="0.2">
      <c r="C320" s="93"/>
      <c r="D320" s="93"/>
    </row>
    <row r="321" spans="3:4" s="94" customFormat="1" x14ac:dyDescent="0.2">
      <c r="C321" s="93"/>
      <c r="D321" s="93"/>
    </row>
    <row r="322" spans="3:4" s="94" customFormat="1" x14ac:dyDescent="0.2">
      <c r="C322" s="93"/>
      <c r="D322" s="93"/>
    </row>
    <row r="323" spans="3:4" s="94" customFormat="1" x14ac:dyDescent="0.2">
      <c r="C323" s="93"/>
      <c r="D323" s="93"/>
    </row>
    <row r="324" spans="3:4" s="94" customFormat="1" x14ac:dyDescent="0.2">
      <c r="C324" s="93"/>
      <c r="D324" s="93"/>
    </row>
    <row r="325" spans="3:4" s="94" customFormat="1" x14ac:dyDescent="0.2">
      <c r="C325" s="93"/>
      <c r="D325" s="93"/>
    </row>
    <row r="326" spans="3:4" s="94" customFormat="1" x14ac:dyDescent="0.2">
      <c r="C326" s="93"/>
      <c r="D326" s="93"/>
    </row>
    <row r="327" spans="3:4" s="94" customFormat="1" x14ac:dyDescent="0.2">
      <c r="C327" s="93"/>
      <c r="D327" s="93"/>
    </row>
    <row r="328" spans="3:4" s="94" customFormat="1" x14ac:dyDescent="0.2">
      <c r="C328" s="93"/>
      <c r="D328" s="93"/>
    </row>
    <row r="329" spans="3:4" s="94" customFormat="1" x14ac:dyDescent="0.2">
      <c r="C329" s="93"/>
      <c r="D329" s="93"/>
    </row>
    <row r="330" spans="3:4" s="94" customFormat="1" x14ac:dyDescent="0.2">
      <c r="C330" s="93"/>
      <c r="D330" s="93"/>
    </row>
    <row r="331" spans="3:4" s="94" customFormat="1" x14ac:dyDescent="0.2">
      <c r="C331" s="93"/>
      <c r="D331" s="93"/>
    </row>
    <row r="332" spans="3:4" s="94" customFormat="1" x14ac:dyDescent="0.2">
      <c r="C332" s="93"/>
      <c r="D332" s="93"/>
    </row>
    <row r="333" spans="3:4" s="94" customFormat="1" x14ac:dyDescent="0.2">
      <c r="C333" s="93"/>
      <c r="D333" s="93"/>
    </row>
    <row r="334" spans="3:4" s="94" customFormat="1" x14ac:dyDescent="0.2">
      <c r="C334" s="93"/>
      <c r="D334" s="93"/>
    </row>
    <row r="335" spans="3:4" s="94" customFormat="1" x14ac:dyDescent="0.2">
      <c r="C335" s="93"/>
      <c r="D335" s="93"/>
    </row>
    <row r="336" spans="3:4" s="94" customFormat="1" x14ac:dyDescent="0.2">
      <c r="C336" s="93"/>
      <c r="D336" s="93"/>
    </row>
    <row r="337" spans="3:4" s="94" customFormat="1" x14ac:dyDescent="0.2">
      <c r="C337" s="93"/>
      <c r="D337" s="93"/>
    </row>
    <row r="338" spans="3:4" s="94" customFormat="1" x14ac:dyDescent="0.2">
      <c r="C338" s="93"/>
      <c r="D338" s="93"/>
    </row>
    <row r="339" spans="3:4" s="94" customFormat="1" x14ac:dyDescent="0.2">
      <c r="C339" s="93"/>
      <c r="D339" s="93"/>
    </row>
    <row r="340" spans="3:4" s="94" customFormat="1" x14ac:dyDescent="0.2">
      <c r="C340" s="93"/>
      <c r="D340" s="93"/>
    </row>
    <row r="341" spans="3:4" s="94" customFormat="1" x14ac:dyDescent="0.2">
      <c r="C341" s="93"/>
      <c r="D341" s="93"/>
    </row>
    <row r="342" spans="3:4" s="94" customFormat="1" x14ac:dyDescent="0.2">
      <c r="C342" s="93"/>
      <c r="D342" s="93"/>
    </row>
    <row r="343" spans="3:4" s="94" customFormat="1" x14ac:dyDescent="0.2">
      <c r="C343" s="93"/>
      <c r="D343" s="93"/>
    </row>
    <row r="344" spans="3:4" s="94" customFormat="1" x14ac:dyDescent="0.2">
      <c r="C344" s="93"/>
      <c r="D344" s="93"/>
    </row>
    <row r="345" spans="3:4" s="94" customFormat="1" x14ac:dyDescent="0.2">
      <c r="C345" s="93"/>
      <c r="D345" s="93"/>
    </row>
    <row r="346" spans="3:4" s="94" customFormat="1" x14ac:dyDescent="0.2">
      <c r="C346" s="93"/>
      <c r="D346" s="93"/>
    </row>
    <row r="347" spans="3:4" s="94" customFormat="1" x14ac:dyDescent="0.2">
      <c r="C347" s="93"/>
      <c r="D347" s="93"/>
    </row>
    <row r="348" spans="3:4" s="94" customFormat="1" x14ac:dyDescent="0.2">
      <c r="C348" s="93"/>
      <c r="D348" s="93"/>
    </row>
    <row r="349" spans="3:4" s="94" customFormat="1" x14ac:dyDescent="0.2">
      <c r="C349" s="93"/>
      <c r="D349" s="93"/>
    </row>
    <row r="350" spans="3:4" s="94" customFormat="1" x14ac:dyDescent="0.2">
      <c r="C350" s="93"/>
      <c r="D350" s="93"/>
    </row>
    <row r="351" spans="3:4" s="94" customFormat="1" x14ac:dyDescent="0.2">
      <c r="C351" s="93"/>
      <c r="D351" s="93"/>
    </row>
    <row r="352" spans="3:4" s="94" customFormat="1" x14ac:dyDescent="0.2">
      <c r="C352" s="93"/>
      <c r="D352" s="93"/>
    </row>
    <row r="353" spans="3:4" s="94" customFormat="1" x14ac:dyDescent="0.2">
      <c r="C353" s="93"/>
      <c r="D353" s="93"/>
    </row>
    <row r="354" spans="3:4" s="94" customFormat="1" x14ac:dyDescent="0.2">
      <c r="C354" s="93"/>
      <c r="D354" s="93"/>
    </row>
    <row r="355" spans="3:4" s="94" customFormat="1" x14ac:dyDescent="0.2">
      <c r="C355" s="93"/>
      <c r="D355" s="93"/>
    </row>
    <row r="356" spans="3:4" s="94" customFormat="1" x14ac:dyDescent="0.2">
      <c r="C356" s="93"/>
      <c r="D356" s="93"/>
    </row>
    <row r="357" spans="3:4" s="94" customFormat="1" x14ac:dyDescent="0.2">
      <c r="C357" s="93"/>
      <c r="D357" s="93"/>
    </row>
    <row r="358" spans="3:4" s="94" customFormat="1" x14ac:dyDescent="0.2">
      <c r="C358" s="93"/>
      <c r="D358" s="93"/>
    </row>
    <row r="359" spans="3:4" s="94" customFormat="1" x14ac:dyDescent="0.2">
      <c r="C359" s="93"/>
      <c r="D359" s="93"/>
    </row>
    <row r="360" spans="3:4" s="94" customFormat="1" x14ac:dyDescent="0.2">
      <c r="C360" s="93"/>
      <c r="D360" s="93"/>
    </row>
    <row r="361" spans="3:4" s="94" customFormat="1" x14ac:dyDescent="0.2">
      <c r="C361" s="93"/>
      <c r="D361" s="93"/>
    </row>
    <row r="362" spans="3:4" s="94" customFormat="1" x14ac:dyDescent="0.2">
      <c r="C362" s="93"/>
      <c r="D362" s="93"/>
    </row>
    <row r="363" spans="3:4" s="94" customFormat="1" x14ac:dyDescent="0.2">
      <c r="C363" s="93"/>
      <c r="D363" s="93"/>
    </row>
    <row r="364" spans="3:4" s="94" customFormat="1" x14ac:dyDescent="0.2">
      <c r="C364" s="93"/>
      <c r="D364" s="93"/>
    </row>
    <row r="365" spans="3:4" s="94" customFormat="1" x14ac:dyDescent="0.2">
      <c r="C365" s="93"/>
      <c r="D365" s="93"/>
    </row>
    <row r="366" spans="3:4" s="94" customFormat="1" x14ac:dyDescent="0.2">
      <c r="C366" s="93"/>
      <c r="D366" s="93"/>
    </row>
    <row r="367" spans="3:4" s="94" customFormat="1" x14ac:dyDescent="0.2">
      <c r="C367" s="93"/>
      <c r="D367" s="93"/>
    </row>
    <row r="368" spans="3:4" s="94" customFormat="1" x14ac:dyDescent="0.2">
      <c r="C368" s="93"/>
      <c r="D368" s="93"/>
    </row>
    <row r="369" spans="3:4" s="94" customFormat="1" x14ac:dyDescent="0.2">
      <c r="C369" s="93"/>
      <c r="D369" s="93"/>
    </row>
    <row r="370" spans="3:4" s="94" customFormat="1" x14ac:dyDescent="0.2">
      <c r="C370" s="93"/>
      <c r="D370" s="93"/>
    </row>
    <row r="371" spans="3:4" s="94" customFormat="1" x14ac:dyDescent="0.2">
      <c r="C371" s="93"/>
      <c r="D371" s="93"/>
    </row>
    <row r="372" spans="3:4" s="94" customFormat="1" x14ac:dyDescent="0.2">
      <c r="C372" s="93"/>
      <c r="D372" s="93"/>
    </row>
    <row r="373" spans="3:4" s="94" customFormat="1" x14ac:dyDescent="0.2">
      <c r="C373" s="93"/>
      <c r="D373" s="93"/>
    </row>
    <row r="374" spans="3:4" s="94" customFormat="1" x14ac:dyDescent="0.2">
      <c r="C374" s="93"/>
      <c r="D374" s="93"/>
    </row>
    <row r="375" spans="3:4" s="94" customFormat="1" x14ac:dyDescent="0.2">
      <c r="C375" s="93"/>
      <c r="D375" s="93"/>
    </row>
    <row r="376" spans="3:4" s="94" customFormat="1" x14ac:dyDescent="0.2">
      <c r="C376" s="93"/>
      <c r="D376" s="93"/>
    </row>
    <row r="377" spans="3:4" s="94" customFormat="1" x14ac:dyDescent="0.2">
      <c r="C377" s="93"/>
      <c r="D377" s="93"/>
    </row>
    <row r="378" spans="3:4" s="94" customFormat="1" x14ac:dyDescent="0.2">
      <c r="C378" s="93"/>
      <c r="D378" s="93"/>
    </row>
    <row r="379" spans="3:4" s="94" customFormat="1" x14ac:dyDescent="0.2">
      <c r="C379" s="93"/>
      <c r="D379" s="93"/>
    </row>
    <row r="380" spans="3:4" s="94" customFormat="1" x14ac:dyDescent="0.2">
      <c r="C380" s="93"/>
      <c r="D380" s="93"/>
    </row>
    <row r="381" spans="3:4" s="94" customFormat="1" x14ac:dyDescent="0.2">
      <c r="C381" s="93"/>
      <c r="D381" s="93"/>
    </row>
    <row r="382" spans="3:4" s="94" customFormat="1" x14ac:dyDescent="0.2">
      <c r="C382" s="93"/>
      <c r="D382" s="93"/>
    </row>
    <row r="383" spans="3:4" s="94" customFormat="1" x14ac:dyDescent="0.2">
      <c r="C383" s="93"/>
      <c r="D383" s="93"/>
    </row>
    <row r="384" spans="3:4" s="94" customFormat="1" x14ac:dyDescent="0.2">
      <c r="C384" s="93"/>
      <c r="D384" s="93"/>
    </row>
    <row r="385" spans="3:4" s="94" customFormat="1" x14ac:dyDescent="0.2">
      <c r="C385" s="93"/>
      <c r="D385" s="93"/>
    </row>
    <row r="386" spans="3:4" s="94" customFormat="1" x14ac:dyDescent="0.2">
      <c r="C386" s="93"/>
      <c r="D386" s="93"/>
    </row>
    <row r="387" spans="3:4" s="94" customFormat="1" x14ac:dyDescent="0.2">
      <c r="C387" s="93"/>
      <c r="D387" s="93"/>
    </row>
    <row r="388" spans="3:4" s="94" customFormat="1" x14ac:dyDescent="0.2">
      <c r="C388" s="93"/>
      <c r="D388" s="93"/>
    </row>
    <row r="389" spans="3:4" s="94" customFormat="1" x14ac:dyDescent="0.2">
      <c r="C389" s="93"/>
      <c r="D389" s="93"/>
    </row>
    <row r="390" spans="3:4" s="94" customFormat="1" x14ac:dyDescent="0.2">
      <c r="C390" s="93"/>
      <c r="D390" s="93"/>
    </row>
    <row r="391" spans="3:4" s="94" customFormat="1" x14ac:dyDescent="0.2">
      <c r="C391" s="93"/>
      <c r="D391" s="93"/>
    </row>
    <row r="392" spans="3:4" s="94" customFormat="1" x14ac:dyDescent="0.2">
      <c r="C392" s="93"/>
      <c r="D392" s="93"/>
    </row>
    <row r="393" spans="3:4" s="94" customFormat="1" x14ac:dyDescent="0.2">
      <c r="C393" s="93"/>
      <c r="D393" s="93"/>
    </row>
    <row r="394" spans="3:4" s="94" customFormat="1" x14ac:dyDescent="0.2">
      <c r="C394" s="93"/>
      <c r="D394" s="93"/>
    </row>
    <row r="395" spans="3:4" s="94" customFormat="1" x14ac:dyDescent="0.2">
      <c r="C395" s="93"/>
      <c r="D395" s="93"/>
    </row>
    <row r="396" spans="3:4" s="94" customFormat="1" x14ac:dyDescent="0.2">
      <c r="C396" s="93"/>
      <c r="D396" s="93"/>
    </row>
    <row r="397" spans="3:4" s="94" customFormat="1" x14ac:dyDescent="0.2">
      <c r="C397" s="93"/>
      <c r="D397" s="93"/>
    </row>
    <row r="398" spans="3:4" s="94" customFormat="1" x14ac:dyDescent="0.2">
      <c r="C398" s="93"/>
      <c r="D398" s="93"/>
    </row>
    <row r="399" spans="3:4" s="94" customFormat="1" x14ac:dyDescent="0.2">
      <c r="C399" s="93"/>
      <c r="D399" s="93"/>
    </row>
    <row r="400" spans="3:4" s="94" customFormat="1" x14ac:dyDescent="0.2">
      <c r="C400" s="93"/>
      <c r="D400" s="93"/>
    </row>
    <row r="401" spans="3:4" s="94" customFormat="1" x14ac:dyDescent="0.2">
      <c r="C401" s="93"/>
      <c r="D401" s="93"/>
    </row>
    <row r="402" spans="3:4" s="94" customFormat="1" x14ac:dyDescent="0.2">
      <c r="C402" s="93"/>
      <c r="D402" s="93"/>
    </row>
    <row r="403" spans="3:4" s="94" customFormat="1" x14ac:dyDescent="0.2">
      <c r="C403" s="93"/>
      <c r="D403" s="93"/>
    </row>
    <row r="404" spans="3:4" s="94" customFormat="1" x14ac:dyDescent="0.2">
      <c r="C404" s="93"/>
      <c r="D404" s="93"/>
    </row>
    <row r="405" spans="3:4" s="94" customFormat="1" x14ac:dyDescent="0.2">
      <c r="C405" s="93"/>
      <c r="D405" s="93"/>
    </row>
    <row r="406" spans="3:4" s="94" customFormat="1" x14ac:dyDescent="0.2">
      <c r="C406" s="93"/>
      <c r="D406" s="93"/>
    </row>
    <row r="407" spans="3:4" s="94" customFormat="1" x14ac:dyDescent="0.2">
      <c r="C407" s="93"/>
      <c r="D407" s="93"/>
    </row>
    <row r="408" spans="3:4" s="94" customFormat="1" x14ac:dyDescent="0.2">
      <c r="C408" s="93"/>
      <c r="D408" s="93"/>
    </row>
    <row r="409" spans="3:4" s="94" customFormat="1" x14ac:dyDescent="0.2">
      <c r="C409" s="93"/>
      <c r="D409" s="93"/>
    </row>
    <row r="410" spans="3:4" s="94" customFormat="1" x14ac:dyDescent="0.2">
      <c r="C410" s="93"/>
      <c r="D410" s="93"/>
    </row>
    <row r="411" spans="3:4" s="94" customFormat="1" x14ac:dyDescent="0.2">
      <c r="C411" s="93"/>
      <c r="D411" s="93"/>
    </row>
    <row r="412" spans="3:4" s="94" customFormat="1" x14ac:dyDescent="0.2">
      <c r="C412" s="93"/>
      <c r="D412" s="93"/>
    </row>
    <row r="413" spans="3:4" s="94" customFormat="1" x14ac:dyDescent="0.2">
      <c r="C413" s="93"/>
      <c r="D413" s="93"/>
    </row>
    <row r="414" spans="3:4" s="94" customFormat="1" x14ac:dyDescent="0.2">
      <c r="C414" s="93"/>
      <c r="D414" s="93"/>
    </row>
    <row r="415" spans="3:4" s="94" customFormat="1" x14ac:dyDescent="0.2">
      <c r="C415" s="93"/>
      <c r="D415" s="93"/>
    </row>
    <row r="416" spans="3:4" s="94" customFormat="1" x14ac:dyDescent="0.2">
      <c r="C416" s="93"/>
      <c r="D416" s="93"/>
    </row>
    <row r="417" spans="3:4" s="94" customFormat="1" x14ac:dyDescent="0.2">
      <c r="C417" s="93"/>
      <c r="D417" s="93"/>
    </row>
    <row r="418" spans="3:4" s="94" customFormat="1" x14ac:dyDescent="0.2">
      <c r="C418" s="93"/>
      <c r="D418" s="93"/>
    </row>
    <row r="419" spans="3:4" s="94" customFormat="1" x14ac:dyDescent="0.2">
      <c r="C419" s="93"/>
      <c r="D419" s="93"/>
    </row>
    <row r="420" spans="3:4" s="94" customFormat="1" x14ac:dyDescent="0.2">
      <c r="C420" s="93"/>
      <c r="D420" s="93"/>
    </row>
    <row r="421" spans="3:4" s="94" customFormat="1" x14ac:dyDescent="0.2">
      <c r="C421" s="93"/>
      <c r="D421" s="93"/>
    </row>
    <row r="422" spans="3:4" s="94" customFormat="1" x14ac:dyDescent="0.2">
      <c r="C422" s="93"/>
      <c r="D422" s="93"/>
    </row>
    <row r="423" spans="3:4" s="94" customFormat="1" x14ac:dyDescent="0.2">
      <c r="C423" s="93"/>
      <c r="D423" s="93"/>
    </row>
    <row r="424" spans="3:4" s="94" customFormat="1" x14ac:dyDescent="0.2">
      <c r="C424" s="93"/>
      <c r="D424" s="93"/>
    </row>
    <row r="425" spans="3:4" s="94" customFormat="1" x14ac:dyDescent="0.2">
      <c r="C425" s="93"/>
      <c r="D425" s="93"/>
    </row>
    <row r="426" spans="3:4" s="94" customFormat="1" x14ac:dyDescent="0.2">
      <c r="C426" s="93"/>
      <c r="D426" s="93"/>
    </row>
    <row r="427" spans="3:4" s="94" customFormat="1" x14ac:dyDescent="0.2">
      <c r="C427" s="93"/>
      <c r="D427" s="93"/>
    </row>
    <row r="428" spans="3:4" s="94" customFormat="1" x14ac:dyDescent="0.2">
      <c r="C428" s="93"/>
      <c r="D428" s="93"/>
    </row>
    <row r="429" spans="3:4" s="94" customFormat="1" x14ac:dyDescent="0.2">
      <c r="C429" s="93"/>
      <c r="D429" s="93"/>
    </row>
    <row r="430" spans="3:4" s="94" customFormat="1" x14ac:dyDescent="0.2">
      <c r="C430" s="93"/>
      <c r="D430" s="93"/>
    </row>
    <row r="431" spans="3:4" s="94" customFormat="1" x14ac:dyDescent="0.2">
      <c r="C431" s="93"/>
      <c r="D431" s="93"/>
    </row>
    <row r="432" spans="3:4" s="94" customFormat="1" x14ac:dyDescent="0.2">
      <c r="C432" s="93"/>
      <c r="D432" s="93"/>
    </row>
    <row r="433" spans="3:4" s="94" customFormat="1" x14ac:dyDescent="0.2">
      <c r="C433" s="93"/>
      <c r="D433" s="93"/>
    </row>
    <row r="434" spans="3:4" s="94" customFormat="1" x14ac:dyDescent="0.2">
      <c r="C434" s="93"/>
      <c r="D434" s="93"/>
    </row>
    <row r="435" spans="3:4" s="94" customFormat="1" x14ac:dyDescent="0.2">
      <c r="C435" s="93"/>
      <c r="D435" s="93"/>
    </row>
    <row r="436" spans="3:4" s="94" customFormat="1" x14ac:dyDescent="0.2">
      <c r="C436" s="93"/>
      <c r="D436" s="93"/>
    </row>
    <row r="437" spans="3:4" s="94" customFormat="1" x14ac:dyDescent="0.2">
      <c r="C437" s="93"/>
      <c r="D437" s="93"/>
    </row>
    <row r="438" spans="3:4" s="94" customFormat="1" x14ac:dyDescent="0.2">
      <c r="C438" s="93"/>
      <c r="D438" s="93"/>
    </row>
    <row r="439" spans="3:4" s="94" customFormat="1" x14ac:dyDescent="0.2">
      <c r="C439" s="93"/>
      <c r="D439" s="93"/>
    </row>
    <row r="440" spans="3:4" s="94" customFormat="1" x14ac:dyDescent="0.2">
      <c r="C440" s="93"/>
      <c r="D440" s="93"/>
    </row>
    <row r="441" spans="3:4" s="94" customFormat="1" x14ac:dyDescent="0.2">
      <c r="C441" s="93"/>
      <c r="D441" s="93"/>
    </row>
    <row r="442" spans="3:4" s="94" customFormat="1" x14ac:dyDescent="0.2">
      <c r="C442" s="93"/>
      <c r="D442" s="93"/>
    </row>
    <row r="443" spans="3:4" s="94" customFormat="1" x14ac:dyDescent="0.2">
      <c r="C443" s="93"/>
      <c r="D443" s="93"/>
    </row>
    <row r="444" spans="3:4" s="94" customFormat="1" x14ac:dyDescent="0.2">
      <c r="C444" s="93"/>
      <c r="D444" s="93"/>
    </row>
    <row r="445" spans="3:4" s="94" customFormat="1" x14ac:dyDescent="0.2">
      <c r="C445" s="93"/>
      <c r="D445" s="93"/>
    </row>
    <row r="446" spans="3:4" s="94" customFormat="1" x14ac:dyDescent="0.2">
      <c r="C446" s="93"/>
      <c r="D446" s="93"/>
    </row>
    <row r="447" spans="3:4" s="94" customFormat="1" x14ac:dyDescent="0.2">
      <c r="C447" s="93"/>
      <c r="D447" s="93"/>
    </row>
    <row r="448" spans="3:4" s="94" customFormat="1" x14ac:dyDescent="0.2">
      <c r="C448" s="93"/>
      <c r="D448" s="93"/>
    </row>
    <row r="449" spans="3:4" s="94" customFormat="1" x14ac:dyDescent="0.2">
      <c r="C449" s="93"/>
      <c r="D449" s="93"/>
    </row>
    <row r="450" spans="3:4" s="94" customFormat="1" x14ac:dyDescent="0.2">
      <c r="C450" s="93"/>
      <c r="D450" s="93"/>
    </row>
    <row r="451" spans="3:4" s="94" customFormat="1" x14ac:dyDescent="0.2">
      <c r="C451" s="93"/>
      <c r="D451" s="93"/>
    </row>
    <row r="452" spans="3:4" s="94" customFormat="1" x14ac:dyDescent="0.2">
      <c r="C452" s="93"/>
      <c r="D452" s="93"/>
    </row>
    <row r="453" spans="3:4" s="94" customFormat="1" x14ac:dyDescent="0.2">
      <c r="C453" s="93"/>
      <c r="D453" s="93"/>
    </row>
    <row r="454" spans="3:4" s="94" customFormat="1" x14ac:dyDescent="0.2">
      <c r="C454" s="93"/>
      <c r="D454" s="93"/>
    </row>
    <row r="455" spans="3:4" s="94" customFormat="1" x14ac:dyDescent="0.2">
      <c r="C455" s="93"/>
      <c r="D455" s="93"/>
    </row>
    <row r="456" spans="3:4" s="94" customFormat="1" x14ac:dyDescent="0.2">
      <c r="C456" s="93"/>
      <c r="D456" s="93"/>
    </row>
    <row r="457" spans="3:4" s="94" customFormat="1" x14ac:dyDescent="0.2">
      <c r="C457" s="93"/>
      <c r="D457" s="93"/>
    </row>
    <row r="458" spans="3:4" s="94" customFormat="1" x14ac:dyDescent="0.2">
      <c r="C458" s="93"/>
      <c r="D458" s="93"/>
    </row>
    <row r="459" spans="3:4" s="94" customFormat="1" x14ac:dyDescent="0.2">
      <c r="C459" s="93"/>
      <c r="D459" s="93"/>
    </row>
    <row r="460" spans="3:4" s="94" customFormat="1" x14ac:dyDescent="0.2">
      <c r="C460" s="93"/>
      <c r="D460" s="93"/>
    </row>
    <row r="461" spans="3:4" s="94" customFormat="1" x14ac:dyDescent="0.2">
      <c r="C461" s="93"/>
      <c r="D461" s="93"/>
    </row>
    <row r="462" spans="3:4" s="94" customFormat="1" x14ac:dyDescent="0.2">
      <c r="C462" s="93"/>
      <c r="D462" s="93"/>
    </row>
    <row r="463" spans="3:4" s="94" customFormat="1" x14ac:dyDescent="0.2">
      <c r="C463" s="93"/>
      <c r="D463" s="93"/>
    </row>
    <row r="464" spans="3:4" s="94" customFormat="1" x14ac:dyDescent="0.2">
      <c r="C464" s="93"/>
      <c r="D464" s="93"/>
    </row>
    <row r="465" spans="3:4" s="94" customFormat="1" x14ac:dyDescent="0.2">
      <c r="C465" s="93"/>
      <c r="D465" s="93"/>
    </row>
    <row r="466" spans="3:4" s="94" customFormat="1" x14ac:dyDescent="0.2">
      <c r="C466" s="93"/>
      <c r="D466" s="93"/>
    </row>
    <row r="467" spans="3:4" s="94" customFormat="1" x14ac:dyDescent="0.2">
      <c r="C467" s="93"/>
      <c r="D467" s="93"/>
    </row>
    <row r="468" spans="3:4" s="94" customFormat="1" x14ac:dyDescent="0.2">
      <c r="C468" s="93"/>
      <c r="D468" s="93"/>
    </row>
    <row r="469" spans="3:4" s="94" customFormat="1" x14ac:dyDescent="0.2">
      <c r="C469" s="93"/>
      <c r="D469" s="93"/>
    </row>
    <row r="470" spans="3:4" s="94" customFormat="1" x14ac:dyDescent="0.2">
      <c r="C470" s="93"/>
      <c r="D470" s="93"/>
    </row>
    <row r="471" spans="3:4" s="94" customFormat="1" x14ac:dyDescent="0.2">
      <c r="C471" s="93"/>
      <c r="D471" s="93"/>
    </row>
    <row r="472" spans="3:4" s="94" customFormat="1" x14ac:dyDescent="0.2">
      <c r="C472" s="93"/>
      <c r="D472" s="93"/>
    </row>
    <row r="473" spans="3:4" s="94" customFormat="1" x14ac:dyDescent="0.2">
      <c r="C473" s="93"/>
      <c r="D473" s="93"/>
    </row>
    <row r="474" spans="3:4" s="94" customFormat="1" x14ac:dyDescent="0.2">
      <c r="C474" s="93"/>
      <c r="D474" s="93"/>
    </row>
    <row r="475" spans="3:4" s="94" customFormat="1" x14ac:dyDescent="0.2">
      <c r="C475" s="93"/>
      <c r="D475" s="93"/>
    </row>
    <row r="476" spans="3:4" s="94" customFormat="1" x14ac:dyDescent="0.2">
      <c r="C476" s="93"/>
      <c r="D476" s="93"/>
    </row>
    <row r="477" spans="3:4" s="94" customFormat="1" x14ac:dyDescent="0.2">
      <c r="C477" s="93"/>
      <c r="D477" s="93"/>
    </row>
    <row r="478" spans="3:4" s="94" customFormat="1" x14ac:dyDescent="0.2">
      <c r="C478" s="93"/>
      <c r="D478" s="93"/>
    </row>
    <row r="479" spans="3:4" s="94" customFormat="1" x14ac:dyDescent="0.2">
      <c r="C479" s="93"/>
      <c r="D479" s="93"/>
    </row>
    <row r="480" spans="3:4" s="94" customFormat="1" x14ac:dyDescent="0.2">
      <c r="C480" s="93"/>
      <c r="D480" s="93"/>
    </row>
    <row r="481" spans="3:4" s="94" customFormat="1" x14ac:dyDescent="0.2">
      <c r="C481" s="93"/>
      <c r="D481" s="93"/>
    </row>
    <row r="482" spans="3:4" s="94" customFormat="1" x14ac:dyDescent="0.2">
      <c r="C482" s="93"/>
      <c r="D482" s="93"/>
    </row>
    <row r="483" spans="3:4" s="94" customFormat="1" x14ac:dyDescent="0.2">
      <c r="C483" s="93"/>
      <c r="D483" s="93"/>
    </row>
    <row r="484" spans="3:4" s="94" customFormat="1" x14ac:dyDescent="0.2">
      <c r="C484" s="93"/>
      <c r="D484" s="93"/>
    </row>
    <row r="485" spans="3:4" s="94" customFormat="1" x14ac:dyDescent="0.2">
      <c r="C485" s="93"/>
      <c r="D485" s="93"/>
    </row>
    <row r="486" spans="3:4" s="94" customFormat="1" x14ac:dyDescent="0.2">
      <c r="C486" s="93"/>
      <c r="D486" s="93"/>
    </row>
    <row r="487" spans="3:4" s="94" customFormat="1" x14ac:dyDescent="0.2">
      <c r="C487" s="93"/>
      <c r="D487" s="93"/>
    </row>
    <row r="488" spans="3:4" s="94" customFormat="1" x14ac:dyDescent="0.2">
      <c r="C488" s="93"/>
      <c r="D488" s="93"/>
    </row>
    <row r="489" spans="3:4" s="94" customFormat="1" x14ac:dyDescent="0.2">
      <c r="C489" s="93"/>
      <c r="D489" s="93"/>
    </row>
    <row r="490" spans="3:4" s="94" customFormat="1" x14ac:dyDescent="0.2">
      <c r="C490" s="93"/>
      <c r="D490" s="93"/>
    </row>
    <row r="491" spans="3:4" s="94" customFormat="1" x14ac:dyDescent="0.2">
      <c r="C491" s="93"/>
      <c r="D491" s="93"/>
    </row>
    <row r="492" spans="3:4" s="94" customFormat="1" x14ac:dyDescent="0.2">
      <c r="C492" s="93"/>
      <c r="D492" s="93"/>
    </row>
    <row r="493" spans="3:4" s="94" customFormat="1" x14ac:dyDescent="0.2">
      <c r="C493" s="93"/>
      <c r="D493" s="93"/>
    </row>
    <row r="494" spans="3:4" s="94" customFormat="1" x14ac:dyDescent="0.2">
      <c r="C494" s="93"/>
      <c r="D494" s="93"/>
    </row>
    <row r="495" spans="3:4" s="94" customFormat="1" x14ac:dyDescent="0.2">
      <c r="C495" s="93"/>
      <c r="D495" s="93"/>
    </row>
    <row r="496" spans="3:4" s="94" customFormat="1" x14ac:dyDescent="0.2">
      <c r="C496" s="93"/>
      <c r="D496" s="93"/>
    </row>
    <row r="497" spans="3:4" s="94" customFormat="1" x14ac:dyDescent="0.2">
      <c r="C497" s="93"/>
      <c r="D497" s="93"/>
    </row>
    <row r="498" spans="3:4" s="94" customFormat="1" x14ac:dyDescent="0.2">
      <c r="C498" s="93"/>
      <c r="D498" s="93"/>
    </row>
    <row r="499" spans="3:4" s="94" customFormat="1" x14ac:dyDescent="0.2">
      <c r="C499" s="93"/>
      <c r="D499" s="93"/>
    </row>
    <row r="500" spans="3:4" s="94" customFormat="1" x14ac:dyDescent="0.2">
      <c r="C500" s="93"/>
      <c r="D500" s="93"/>
    </row>
    <row r="501" spans="3:4" s="94" customFormat="1" x14ac:dyDescent="0.2">
      <c r="C501" s="93"/>
      <c r="D501" s="93"/>
    </row>
    <row r="502" spans="3:4" s="94" customFormat="1" x14ac:dyDescent="0.2">
      <c r="C502" s="93"/>
      <c r="D502" s="93"/>
    </row>
    <row r="503" spans="3:4" s="94" customFormat="1" x14ac:dyDescent="0.2">
      <c r="C503" s="93"/>
      <c r="D503" s="93"/>
    </row>
    <row r="504" spans="3:4" s="94" customFormat="1" x14ac:dyDescent="0.2">
      <c r="C504" s="93"/>
      <c r="D504" s="93"/>
    </row>
    <row r="505" spans="3:4" s="94" customFormat="1" x14ac:dyDescent="0.2">
      <c r="C505" s="93"/>
      <c r="D505" s="93"/>
    </row>
    <row r="506" spans="3:4" s="94" customFormat="1" x14ac:dyDescent="0.2">
      <c r="C506" s="93"/>
      <c r="D506" s="93"/>
    </row>
    <row r="507" spans="3:4" s="94" customFormat="1" x14ac:dyDescent="0.2">
      <c r="C507" s="93"/>
      <c r="D507" s="93"/>
    </row>
    <row r="508" spans="3:4" s="94" customFormat="1" x14ac:dyDescent="0.2">
      <c r="C508" s="93"/>
      <c r="D508" s="93"/>
    </row>
    <row r="509" spans="3:4" s="94" customFormat="1" x14ac:dyDescent="0.2">
      <c r="C509" s="93"/>
      <c r="D509" s="93"/>
    </row>
    <row r="510" spans="3:4" s="94" customFormat="1" x14ac:dyDescent="0.2">
      <c r="C510" s="93"/>
      <c r="D510" s="93"/>
    </row>
    <row r="511" spans="3:4" s="94" customFormat="1" x14ac:dyDescent="0.2">
      <c r="C511" s="93"/>
      <c r="D511" s="93"/>
    </row>
    <row r="512" spans="3:4" s="94" customFormat="1" x14ac:dyDescent="0.2">
      <c r="C512" s="93"/>
      <c r="D512" s="93"/>
    </row>
    <row r="513" spans="3:4" s="94" customFormat="1" x14ac:dyDescent="0.2">
      <c r="C513" s="93"/>
      <c r="D513" s="93"/>
    </row>
    <row r="514" spans="3:4" s="94" customFormat="1" x14ac:dyDescent="0.2">
      <c r="C514" s="93"/>
      <c r="D514" s="93"/>
    </row>
    <row r="515" spans="3:4" s="94" customFormat="1" x14ac:dyDescent="0.2">
      <c r="C515" s="93"/>
      <c r="D515" s="93"/>
    </row>
    <row r="516" spans="3:4" s="94" customFormat="1" x14ac:dyDescent="0.2">
      <c r="C516" s="93"/>
      <c r="D516" s="93"/>
    </row>
    <row r="517" spans="3:4" s="94" customFormat="1" x14ac:dyDescent="0.2">
      <c r="C517" s="93"/>
      <c r="D517" s="93"/>
    </row>
    <row r="518" spans="3:4" s="94" customFormat="1" x14ac:dyDescent="0.2">
      <c r="C518" s="93"/>
      <c r="D518" s="93"/>
    </row>
    <row r="519" spans="3:4" s="94" customFormat="1" x14ac:dyDescent="0.2">
      <c r="C519" s="93"/>
      <c r="D519" s="93"/>
    </row>
    <row r="520" spans="3:4" s="94" customFormat="1" x14ac:dyDescent="0.2">
      <c r="C520" s="93"/>
      <c r="D520" s="93"/>
    </row>
    <row r="521" spans="3:4" s="94" customFormat="1" x14ac:dyDescent="0.2">
      <c r="C521" s="93"/>
      <c r="D521" s="93"/>
    </row>
    <row r="522" spans="3:4" s="94" customFormat="1" x14ac:dyDescent="0.2">
      <c r="C522" s="93"/>
      <c r="D522" s="93"/>
    </row>
    <row r="523" spans="3:4" s="94" customFormat="1" x14ac:dyDescent="0.2">
      <c r="C523" s="93"/>
      <c r="D523" s="93"/>
    </row>
    <row r="524" spans="3:4" s="94" customFormat="1" x14ac:dyDescent="0.2">
      <c r="C524" s="93"/>
      <c r="D524" s="93"/>
    </row>
    <row r="525" spans="3:4" s="94" customFormat="1" x14ac:dyDescent="0.2">
      <c r="C525" s="93"/>
      <c r="D525" s="93"/>
    </row>
    <row r="526" spans="3:4" s="94" customFormat="1" x14ac:dyDescent="0.2">
      <c r="C526" s="93"/>
      <c r="D526" s="93"/>
    </row>
    <row r="527" spans="3:4" s="94" customFormat="1" x14ac:dyDescent="0.2">
      <c r="C527" s="93"/>
      <c r="D527" s="93"/>
    </row>
    <row r="528" spans="3:4" s="94" customFormat="1" x14ac:dyDescent="0.2">
      <c r="C528" s="93"/>
      <c r="D528" s="93"/>
    </row>
    <row r="529" spans="3:4" s="94" customFormat="1" x14ac:dyDescent="0.2">
      <c r="C529" s="93"/>
      <c r="D529" s="93"/>
    </row>
    <row r="530" spans="3:4" s="94" customFormat="1" x14ac:dyDescent="0.2">
      <c r="C530" s="93"/>
      <c r="D530" s="93"/>
    </row>
    <row r="531" spans="3:4" s="94" customFormat="1" x14ac:dyDescent="0.2">
      <c r="C531" s="93"/>
      <c r="D531" s="93"/>
    </row>
    <row r="532" spans="3:4" s="94" customFormat="1" x14ac:dyDescent="0.2">
      <c r="C532" s="93"/>
      <c r="D532" s="93"/>
    </row>
    <row r="533" spans="3:4" s="94" customFormat="1" x14ac:dyDescent="0.2">
      <c r="C533" s="93"/>
      <c r="D533" s="93"/>
    </row>
    <row r="534" spans="3:4" s="94" customFormat="1" x14ac:dyDescent="0.2">
      <c r="C534" s="93"/>
      <c r="D534" s="93"/>
    </row>
    <row r="535" spans="3:4" s="94" customFormat="1" x14ac:dyDescent="0.2">
      <c r="C535" s="93"/>
      <c r="D535" s="93"/>
    </row>
    <row r="536" spans="3:4" s="94" customFormat="1" x14ac:dyDescent="0.2">
      <c r="C536" s="93"/>
      <c r="D536" s="93"/>
    </row>
    <row r="537" spans="3:4" s="94" customFormat="1" x14ac:dyDescent="0.2">
      <c r="C537" s="93"/>
      <c r="D537" s="93"/>
    </row>
    <row r="538" spans="3:4" s="94" customFormat="1" x14ac:dyDescent="0.2">
      <c r="C538" s="93"/>
      <c r="D538" s="93"/>
    </row>
    <row r="539" spans="3:4" s="94" customFormat="1" x14ac:dyDescent="0.2">
      <c r="C539" s="93"/>
      <c r="D539" s="93"/>
    </row>
    <row r="540" spans="3:4" s="94" customFormat="1" x14ac:dyDescent="0.2">
      <c r="C540" s="93"/>
      <c r="D540" s="93"/>
    </row>
    <row r="541" spans="3:4" s="94" customFormat="1" x14ac:dyDescent="0.2">
      <c r="C541" s="93"/>
      <c r="D541" s="93"/>
    </row>
    <row r="542" spans="3:4" s="94" customFormat="1" x14ac:dyDescent="0.2">
      <c r="C542" s="93"/>
      <c r="D542" s="93"/>
    </row>
    <row r="543" spans="3:4" s="94" customFormat="1" x14ac:dyDescent="0.2">
      <c r="C543" s="93"/>
      <c r="D543" s="93"/>
    </row>
    <row r="544" spans="3:4" s="94" customFormat="1" x14ac:dyDescent="0.2">
      <c r="C544" s="93"/>
      <c r="D544" s="93"/>
    </row>
    <row r="545" spans="3:4" s="94" customFormat="1" x14ac:dyDescent="0.2">
      <c r="C545" s="93"/>
      <c r="D545" s="93"/>
    </row>
    <row r="546" spans="3:4" s="94" customFormat="1" x14ac:dyDescent="0.2">
      <c r="C546" s="93"/>
      <c r="D546" s="93"/>
    </row>
    <row r="547" spans="3:4" s="94" customFormat="1" x14ac:dyDescent="0.2">
      <c r="C547" s="93"/>
      <c r="D547" s="93"/>
    </row>
    <row r="548" spans="3:4" s="94" customFormat="1" x14ac:dyDescent="0.2">
      <c r="C548" s="93"/>
      <c r="D548" s="93"/>
    </row>
    <row r="549" spans="3:4" s="94" customFormat="1" x14ac:dyDescent="0.2">
      <c r="C549" s="93"/>
      <c r="D549" s="93"/>
    </row>
    <row r="550" spans="3:4" s="94" customFormat="1" x14ac:dyDescent="0.2">
      <c r="C550" s="93"/>
      <c r="D550" s="93"/>
    </row>
    <row r="551" spans="3:4" s="94" customFormat="1" x14ac:dyDescent="0.2">
      <c r="C551" s="93"/>
      <c r="D551" s="93"/>
    </row>
    <row r="552" spans="3:4" s="94" customFormat="1" x14ac:dyDescent="0.2">
      <c r="C552" s="93"/>
      <c r="D552" s="93"/>
    </row>
    <row r="553" spans="3:4" s="94" customFormat="1" x14ac:dyDescent="0.2">
      <c r="C553" s="93"/>
      <c r="D553" s="93"/>
    </row>
    <row r="554" spans="3:4" s="94" customFormat="1" x14ac:dyDescent="0.2">
      <c r="C554" s="93"/>
      <c r="D554" s="93"/>
    </row>
    <row r="555" spans="3:4" s="94" customFormat="1" x14ac:dyDescent="0.2">
      <c r="C555" s="93"/>
      <c r="D555" s="93"/>
    </row>
    <row r="556" spans="3:4" s="94" customFormat="1" x14ac:dyDescent="0.2">
      <c r="C556" s="93"/>
      <c r="D556" s="93"/>
    </row>
    <row r="557" spans="3:4" s="94" customFormat="1" x14ac:dyDescent="0.2">
      <c r="C557" s="93"/>
      <c r="D557" s="93"/>
    </row>
    <row r="558" spans="3:4" s="94" customFormat="1" x14ac:dyDescent="0.2">
      <c r="C558" s="93"/>
      <c r="D558" s="93"/>
    </row>
    <row r="559" spans="3:4" s="94" customFormat="1" x14ac:dyDescent="0.2">
      <c r="C559" s="93"/>
      <c r="D559" s="93"/>
    </row>
    <row r="560" spans="3:4" s="94" customFormat="1" x14ac:dyDescent="0.2">
      <c r="C560" s="93"/>
      <c r="D560" s="93"/>
    </row>
    <row r="561" spans="3:4" s="94" customFormat="1" x14ac:dyDescent="0.2">
      <c r="C561" s="93"/>
      <c r="D561" s="93"/>
    </row>
    <row r="562" spans="3:4" s="94" customFormat="1" x14ac:dyDescent="0.2">
      <c r="C562" s="93"/>
      <c r="D562" s="93"/>
    </row>
    <row r="563" spans="3:4" s="94" customFormat="1" x14ac:dyDescent="0.2">
      <c r="C563" s="93"/>
      <c r="D563" s="93"/>
    </row>
    <row r="564" spans="3:4" s="94" customFormat="1" x14ac:dyDescent="0.2">
      <c r="C564" s="93"/>
      <c r="D564" s="93"/>
    </row>
    <row r="565" spans="3:4" s="94" customFormat="1" x14ac:dyDescent="0.2">
      <c r="C565" s="93"/>
      <c r="D565" s="93"/>
    </row>
    <row r="566" spans="3:4" s="94" customFormat="1" x14ac:dyDescent="0.2">
      <c r="C566" s="93"/>
      <c r="D566" s="93"/>
    </row>
    <row r="567" spans="3:4" s="94" customFormat="1" x14ac:dyDescent="0.2">
      <c r="C567" s="93"/>
      <c r="D567" s="93"/>
    </row>
    <row r="568" spans="3:4" s="94" customFormat="1" x14ac:dyDescent="0.2">
      <c r="C568" s="93"/>
      <c r="D568" s="93"/>
    </row>
    <row r="569" spans="3:4" s="94" customFormat="1" x14ac:dyDescent="0.2">
      <c r="C569" s="93"/>
      <c r="D569" s="93"/>
    </row>
    <row r="570" spans="3:4" s="94" customFormat="1" x14ac:dyDescent="0.2">
      <c r="C570" s="93"/>
      <c r="D570" s="93"/>
    </row>
    <row r="571" spans="3:4" s="94" customFormat="1" x14ac:dyDescent="0.2">
      <c r="C571" s="93"/>
      <c r="D571" s="93"/>
    </row>
    <row r="572" spans="3:4" s="94" customFormat="1" x14ac:dyDescent="0.2">
      <c r="C572" s="93"/>
      <c r="D572" s="93"/>
    </row>
    <row r="573" spans="3:4" s="94" customFormat="1" x14ac:dyDescent="0.2">
      <c r="C573" s="93"/>
      <c r="D573" s="93"/>
    </row>
    <row r="574" spans="3:4" s="94" customFormat="1" x14ac:dyDescent="0.2">
      <c r="C574" s="93"/>
      <c r="D574" s="93"/>
    </row>
    <row r="575" spans="3:4" s="94" customFormat="1" x14ac:dyDescent="0.2">
      <c r="C575" s="93"/>
      <c r="D575" s="93"/>
    </row>
    <row r="576" spans="3:4" s="94" customFormat="1" x14ac:dyDescent="0.2">
      <c r="C576" s="93"/>
      <c r="D576" s="93"/>
    </row>
    <row r="577" spans="3:4" s="94" customFormat="1" x14ac:dyDescent="0.2">
      <c r="C577" s="93"/>
      <c r="D577" s="93"/>
    </row>
    <row r="578" spans="3:4" s="94" customFormat="1" x14ac:dyDescent="0.2">
      <c r="C578" s="93"/>
      <c r="D578" s="93"/>
    </row>
    <row r="579" spans="3:4" s="94" customFormat="1" x14ac:dyDescent="0.2">
      <c r="C579" s="93"/>
      <c r="D579" s="93"/>
    </row>
    <row r="580" spans="3:4" s="94" customFormat="1" x14ac:dyDescent="0.2">
      <c r="C580" s="93"/>
      <c r="D580" s="93"/>
    </row>
    <row r="581" spans="3:4" s="94" customFormat="1" x14ac:dyDescent="0.2">
      <c r="C581" s="93"/>
      <c r="D581" s="93"/>
    </row>
    <row r="582" spans="3:4" s="94" customFormat="1" x14ac:dyDescent="0.2">
      <c r="C582" s="93"/>
      <c r="D582" s="93"/>
    </row>
    <row r="583" spans="3:4" s="94" customFormat="1" x14ac:dyDescent="0.2">
      <c r="C583" s="93"/>
      <c r="D583" s="93"/>
    </row>
    <row r="584" spans="3:4" s="94" customFormat="1" x14ac:dyDescent="0.2">
      <c r="C584" s="93"/>
      <c r="D584" s="93"/>
    </row>
    <row r="585" spans="3:4" s="94" customFormat="1" x14ac:dyDescent="0.2">
      <c r="C585" s="93"/>
      <c r="D585" s="93"/>
    </row>
    <row r="586" spans="3:4" s="94" customFormat="1" x14ac:dyDescent="0.2">
      <c r="C586" s="93"/>
      <c r="D586" s="93"/>
    </row>
    <row r="587" spans="3:4" s="94" customFormat="1" x14ac:dyDescent="0.2">
      <c r="C587" s="93"/>
      <c r="D587" s="93"/>
    </row>
    <row r="588" spans="3:4" s="94" customFormat="1" x14ac:dyDescent="0.2">
      <c r="C588" s="93"/>
      <c r="D588" s="93"/>
    </row>
    <row r="589" spans="3:4" s="94" customFormat="1" x14ac:dyDescent="0.2">
      <c r="C589" s="93"/>
      <c r="D589" s="93"/>
    </row>
    <row r="590" spans="3:4" s="94" customFormat="1" x14ac:dyDescent="0.2">
      <c r="C590" s="93"/>
      <c r="D590" s="93"/>
    </row>
    <row r="591" spans="3:4" s="94" customFormat="1" x14ac:dyDescent="0.2">
      <c r="C591" s="93"/>
      <c r="D591" s="93"/>
    </row>
    <row r="592" spans="3:4" s="94" customFormat="1" x14ac:dyDescent="0.2">
      <c r="C592" s="93"/>
      <c r="D592" s="93"/>
    </row>
    <row r="593" spans="3:4" s="94" customFormat="1" x14ac:dyDescent="0.2">
      <c r="C593" s="93"/>
      <c r="D593" s="93"/>
    </row>
    <row r="594" spans="3:4" s="94" customFormat="1" x14ac:dyDescent="0.2">
      <c r="C594" s="93"/>
      <c r="D594" s="93"/>
    </row>
    <row r="595" spans="3:4" s="94" customFormat="1" x14ac:dyDescent="0.2">
      <c r="C595" s="93"/>
      <c r="D595" s="93"/>
    </row>
    <row r="596" spans="3:4" s="94" customFormat="1" x14ac:dyDescent="0.2">
      <c r="C596" s="93"/>
      <c r="D596" s="93"/>
    </row>
    <row r="597" spans="3:4" s="94" customFormat="1" x14ac:dyDescent="0.2">
      <c r="C597" s="93"/>
      <c r="D597" s="93"/>
    </row>
    <row r="598" spans="3:4" s="94" customFormat="1" x14ac:dyDescent="0.2">
      <c r="C598" s="93"/>
      <c r="D598" s="93"/>
    </row>
    <row r="599" spans="3:4" s="94" customFormat="1" x14ac:dyDescent="0.2">
      <c r="C599" s="93"/>
      <c r="D599" s="93"/>
    </row>
    <row r="600" spans="3:4" s="94" customFormat="1" x14ac:dyDescent="0.2">
      <c r="C600" s="93"/>
      <c r="D600" s="93"/>
    </row>
    <row r="601" spans="3:4" s="94" customFormat="1" x14ac:dyDescent="0.2">
      <c r="C601" s="93"/>
      <c r="D601" s="93"/>
    </row>
    <row r="602" spans="3:4" s="94" customFormat="1" x14ac:dyDescent="0.2">
      <c r="C602" s="93"/>
      <c r="D602" s="93"/>
    </row>
    <row r="603" spans="3:4" s="94" customFormat="1" x14ac:dyDescent="0.2">
      <c r="C603" s="93"/>
      <c r="D603" s="93"/>
    </row>
    <row r="604" spans="3:4" s="94" customFormat="1" x14ac:dyDescent="0.2">
      <c r="C604" s="93"/>
      <c r="D604" s="93"/>
    </row>
    <row r="605" spans="3:4" s="94" customFormat="1" x14ac:dyDescent="0.2">
      <c r="C605" s="93"/>
      <c r="D605" s="93"/>
    </row>
    <row r="606" spans="3:4" s="94" customFormat="1" x14ac:dyDescent="0.2">
      <c r="C606" s="93"/>
      <c r="D606" s="93"/>
    </row>
    <row r="607" spans="3:4" s="94" customFormat="1" x14ac:dyDescent="0.2">
      <c r="C607" s="93"/>
      <c r="D607" s="93"/>
    </row>
    <row r="608" spans="3:4" s="94" customFormat="1" x14ac:dyDescent="0.2">
      <c r="C608" s="93"/>
      <c r="D608" s="93"/>
    </row>
    <row r="609" spans="3:4" s="94" customFormat="1" x14ac:dyDescent="0.2">
      <c r="C609" s="93"/>
      <c r="D609" s="93"/>
    </row>
    <row r="610" spans="3:4" s="94" customFormat="1" x14ac:dyDescent="0.2">
      <c r="C610" s="93"/>
      <c r="D610" s="93"/>
    </row>
    <row r="611" spans="3:4" s="94" customFormat="1" x14ac:dyDescent="0.2">
      <c r="C611" s="93"/>
      <c r="D611" s="93"/>
    </row>
    <row r="612" spans="3:4" s="94" customFormat="1" x14ac:dyDescent="0.2">
      <c r="C612" s="93"/>
      <c r="D612" s="93"/>
    </row>
    <row r="613" spans="3:4" s="94" customFormat="1" x14ac:dyDescent="0.2">
      <c r="C613" s="93"/>
      <c r="D613" s="93"/>
    </row>
    <row r="614" spans="3:4" s="94" customFormat="1" x14ac:dyDescent="0.2">
      <c r="C614" s="93"/>
      <c r="D614" s="93"/>
    </row>
    <row r="615" spans="3:4" s="94" customFormat="1" x14ac:dyDescent="0.2">
      <c r="C615" s="93"/>
      <c r="D615" s="93"/>
    </row>
    <row r="616" spans="3:4" s="94" customFormat="1" x14ac:dyDescent="0.2">
      <c r="C616" s="93"/>
      <c r="D616" s="93"/>
    </row>
    <row r="617" spans="3:4" s="94" customFormat="1" x14ac:dyDescent="0.2">
      <c r="C617" s="93"/>
      <c r="D617" s="93"/>
    </row>
    <row r="618" spans="3:4" s="94" customFormat="1" x14ac:dyDescent="0.2">
      <c r="C618" s="93"/>
      <c r="D618" s="93"/>
    </row>
    <row r="619" spans="3:4" s="94" customFormat="1" x14ac:dyDescent="0.2">
      <c r="C619" s="93"/>
      <c r="D619" s="93"/>
    </row>
    <row r="620" spans="3:4" s="94" customFormat="1" x14ac:dyDescent="0.2">
      <c r="C620" s="93"/>
      <c r="D620" s="93"/>
    </row>
    <row r="621" spans="3:4" s="94" customFormat="1" x14ac:dyDescent="0.2">
      <c r="C621" s="93"/>
      <c r="D621" s="93"/>
    </row>
    <row r="622" spans="3:4" s="94" customFormat="1" x14ac:dyDescent="0.2">
      <c r="C622" s="93"/>
      <c r="D622" s="93"/>
    </row>
    <row r="623" spans="3:4" s="94" customFormat="1" x14ac:dyDescent="0.2">
      <c r="C623" s="93"/>
      <c r="D623" s="93"/>
    </row>
    <row r="624" spans="3:4" s="94" customFormat="1" x14ac:dyDescent="0.2">
      <c r="C624" s="93"/>
      <c r="D624" s="93"/>
    </row>
    <row r="625" spans="3:4" s="94" customFormat="1" x14ac:dyDescent="0.2">
      <c r="C625" s="93"/>
      <c r="D625" s="93"/>
    </row>
    <row r="626" spans="3:4" s="94" customFormat="1" x14ac:dyDescent="0.2">
      <c r="C626" s="93"/>
      <c r="D626" s="93"/>
    </row>
    <row r="627" spans="3:4" s="94" customFormat="1" x14ac:dyDescent="0.2">
      <c r="C627" s="93"/>
      <c r="D627" s="93"/>
    </row>
    <row r="628" spans="3:4" s="94" customFormat="1" x14ac:dyDescent="0.2">
      <c r="C628" s="93"/>
      <c r="D628" s="93"/>
    </row>
    <row r="629" spans="3:4" s="94" customFormat="1" x14ac:dyDescent="0.2">
      <c r="C629" s="93"/>
      <c r="D629" s="93"/>
    </row>
    <row r="630" spans="3:4" s="94" customFormat="1" x14ac:dyDescent="0.2">
      <c r="C630" s="93"/>
      <c r="D630" s="93"/>
    </row>
    <row r="631" spans="3:4" s="94" customFormat="1" x14ac:dyDescent="0.2">
      <c r="C631" s="93"/>
      <c r="D631" s="93"/>
    </row>
    <row r="632" spans="3:4" s="94" customFormat="1" x14ac:dyDescent="0.2">
      <c r="C632" s="93"/>
      <c r="D632" s="93"/>
    </row>
    <row r="633" spans="3:4" s="94" customFormat="1" x14ac:dyDescent="0.2">
      <c r="C633" s="93"/>
      <c r="D633" s="93"/>
    </row>
    <row r="634" spans="3:4" s="94" customFormat="1" x14ac:dyDescent="0.2">
      <c r="C634" s="93"/>
      <c r="D634" s="93"/>
    </row>
    <row r="635" spans="3:4" s="94" customFormat="1" x14ac:dyDescent="0.2">
      <c r="C635" s="93"/>
      <c r="D635" s="93"/>
    </row>
    <row r="636" spans="3:4" s="94" customFormat="1" x14ac:dyDescent="0.2">
      <c r="C636" s="93"/>
      <c r="D636" s="93"/>
    </row>
    <row r="637" spans="3:4" s="94" customFormat="1" x14ac:dyDescent="0.2">
      <c r="C637" s="93"/>
      <c r="D637" s="93"/>
    </row>
    <row r="638" spans="3:4" s="94" customFormat="1" x14ac:dyDescent="0.2">
      <c r="C638" s="93"/>
      <c r="D638" s="93"/>
    </row>
    <row r="639" spans="3:4" s="94" customFormat="1" x14ac:dyDescent="0.2">
      <c r="C639" s="93"/>
      <c r="D639" s="93"/>
    </row>
    <row r="640" spans="3:4" s="94" customFormat="1" x14ac:dyDescent="0.2">
      <c r="C640" s="93"/>
      <c r="D640" s="93"/>
    </row>
    <row r="641" spans="3:4" s="94" customFormat="1" x14ac:dyDescent="0.2">
      <c r="C641" s="93"/>
      <c r="D641" s="93"/>
    </row>
    <row r="642" spans="3:4" s="94" customFormat="1" x14ac:dyDescent="0.2">
      <c r="C642" s="93"/>
      <c r="D642" s="93"/>
    </row>
    <row r="643" spans="3:4" s="94" customFormat="1" x14ac:dyDescent="0.2">
      <c r="C643" s="93"/>
      <c r="D643" s="93"/>
    </row>
    <row r="644" spans="3:4" s="94" customFormat="1" x14ac:dyDescent="0.2">
      <c r="C644" s="93"/>
      <c r="D644" s="93"/>
    </row>
    <row r="645" spans="3:4" s="94" customFormat="1" x14ac:dyDescent="0.2">
      <c r="C645" s="93"/>
      <c r="D645" s="93"/>
    </row>
    <row r="646" spans="3:4" s="94" customFormat="1" x14ac:dyDescent="0.2">
      <c r="C646" s="93"/>
      <c r="D646" s="93"/>
    </row>
    <row r="647" spans="3:4" s="94" customFormat="1" x14ac:dyDescent="0.2">
      <c r="C647" s="93"/>
      <c r="D647" s="93"/>
    </row>
    <row r="648" spans="3:4" s="94" customFormat="1" x14ac:dyDescent="0.2">
      <c r="C648" s="93"/>
      <c r="D648" s="93"/>
    </row>
    <row r="649" spans="3:4" s="94" customFormat="1" x14ac:dyDescent="0.2">
      <c r="C649" s="93"/>
      <c r="D649" s="93"/>
    </row>
    <row r="650" spans="3:4" s="94" customFormat="1" x14ac:dyDescent="0.2">
      <c r="C650" s="93"/>
      <c r="D650" s="93"/>
    </row>
    <row r="651" spans="3:4" s="94" customFormat="1" x14ac:dyDescent="0.2">
      <c r="C651" s="93"/>
      <c r="D651" s="93"/>
    </row>
    <row r="652" spans="3:4" s="94" customFormat="1" x14ac:dyDescent="0.2">
      <c r="C652" s="93"/>
      <c r="D652" s="93"/>
    </row>
    <row r="653" spans="3:4" s="94" customFormat="1" x14ac:dyDescent="0.2">
      <c r="C653" s="93"/>
      <c r="D653" s="93"/>
    </row>
    <row r="654" spans="3:4" s="94" customFormat="1" x14ac:dyDescent="0.2">
      <c r="C654" s="93"/>
      <c r="D654" s="93"/>
    </row>
    <row r="655" spans="3:4" s="94" customFormat="1" x14ac:dyDescent="0.2">
      <c r="C655" s="93"/>
      <c r="D655" s="93"/>
    </row>
    <row r="656" spans="3:4" s="94" customFormat="1" x14ac:dyDescent="0.2">
      <c r="C656" s="93"/>
      <c r="D656" s="93"/>
    </row>
    <row r="657" spans="3:4" s="94" customFormat="1" x14ac:dyDescent="0.2">
      <c r="C657" s="93"/>
      <c r="D657" s="93"/>
    </row>
    <row r="658" spans="3:4" s="94" customFormat="1" x14ac:dyDescent="0.2">
      <c r="C658" s="93"/>
      <c r="D658" s="93"/>
    </row>
    <row r="659" spans="3:4" s="94" customFormat="1" x14ac:dyDescent="0.2">
      <c r="C659" s="93"/>
      <c r="D659" s="93"/>
    </row>
    <row r="660" spans="3:4" s="94" customFormat="1" x14ac:dyDescent="0.2">
      <c r="C660" s="93"/>
      <c r="D660" s="93"/>
    </row>
    <row r="661" spans="3:4" s="94" customFormat="1" x14ac:dyDescent="0.2">
      <c r="C661" s="93"/>
      <c r="D661" s="93"/>
    </row>
    <row r="662" spans="3:4" s="94" customFormat="1" x14ac:dyDescent="0.2">
      <c r="C662" s="93"/>
      <c r="D662" s="93"/>
    </row>
    <row r="663" spans="3:4" s="94" customFormat="1" x14ac:dyDescent="0.2">
      <c r="C663" s="93"/>
      <c r="D663" s="93"/>
    </row>
    <row r="664" spans="3:4" s="94" customFormat="1" x14ac:dyDescent="0.2">
      <c r="C664" s="93"/>
      <c r="D664" s="93"/>
    </row>
    <row r="665" spans="3:4" s="94" customFormat="1" x14ac:dyDescent="0.2">
      <c r="C665" s="93"/>
      <c r="D665" s="93"/>
    </row>
    <row r="666" spans="3:4" s="94" customFormat="1" x14ac:dyDescent="0.2">
      <c r="C666" s="93"/>
      <c r="D666" s="93"/>
    </row>
    <row r="667" spans="3:4" s="94" customFormat="1" x14ac:dyDescent="0.2">
      <c r="C667" s="93"/>
      <c r="D667" s="93"/>
    </row>
    <row r="668" spans="3:4" s="94" customFormat="1" x14ac:dyDescent="0.2">
      <c r="C668" s="93"/>
      <c r="D668" s="93"/>
    </row>
    <row r="669" spans="3:4" s="94" customFormat="1" x14ac:dyDescent="0.2">
      <c r="C669" s="93"/>
      <c r="D669" s="93"/>
    </row>
    <row r="670" spans="3:4" s="94" customFormat="1" x14ac:dyDescent="0.2">
      <c r="C670" s="93"/>
      <c r="D670" s="93"/>
    </row>
    <row r="671" spans="3:4" s="94" customFormat="1" x14ac:dyDescent="0.2">
      <c r="C671" s="93"/>
      <c r="D671" s="93"/>
    </row>
    <row r="672" spans="3:4" s="94" customFormat="1" x14ac:dyDescent="0.2">
      <c r="C672" s="93"/>
      <c r="D672" s="93"/>
    </row>
    <row r="673" spans="3:4" s="94" customFormat="1" x14ac:dyDescent="0.2">
      <c r="C673" s="93"/>
      <c r="D673" s="93"/>
    </row>
    <row r="674" spans="3:4" s="94" customFormat="1" x14ac:dyDescent="0.2">
      <c r="C674" s="93"/>
      <c r="D674" s="93"/>
    </row>
    <row r="675" spans="3:4" x14ac:dyDescent="0.2">
      <c r="C675" s="24"/>
      <c r="D675" s="24"/>
    </row>
    <row r="676" spans="3:4" x14ac:dyDescent="0.2">
      <c r="C676" s="24"/>
      <c r="D676" s="24"/>
    </row>
    <row r="677" spans="3:4" x14ac:dyDescent="0.2">
      <c r="C677" s="24"/>
      <c r="D677" s="24"/>
    </row>
    <row r="678" spans="3:4" x14ac:dyDescent="0.2">
      <c r="C678" s="24"/>
      <c r="D678" s="24"/>
    </row>
    <row r="679" spans="3:4" x14ac:dyDescent="0.2">
      <c r="C679" s="24"/>
      <c r="D679" s="24"/>
    </row>
    <row r="680" spans="3:4" x14ac:dyDescent="0.2">
      <c r="C680" s="24"/>
      <c r="D680" s="24"/>
    </row>
    <row r="681" spans="3:4" x14ac:dyDescent="0.2">
      <c r="C681" s="24"/>
      <c r="D681" s="24"/>
    </row>
    <row r="682" spans="3:4" x14ac:dyDescent="0.2">
      <c r="C682" s="24"/>
      <c r="D682" s="24"/>
    </row>
    <row r="683" spans="3:4" x14ac:dyDescent="0.2">
      <c r="C683" s="24"/>
      <c r="D683" s="24"/>
    </row>
    <row r="684" spans="3:4" x14ac:dyDescent="0.2">
      <c r="C684" s="24"/>
      <c r="D684" s="24"/>
    </row>
    <row r="685" spans="3:4" x14ac:dyDescent="0.2">
      <c r="C685" s="24"/>
      <c r="D685" s="24"/>
    </row>
    <row r="686" spans="3:4" x14ac:dyDescent="0.2">
      <c r="C686" s="24"/>
      <c r="D686" s="24"/>
    </row>
    <row r="687" spans="3:4" x14ac:dyDescent="0.2">
      <c r="C687" s="24"/>
      <c r="D687" s="24"/>
    </row>
    <row r="688" spans="3:4" x14ac:dyDescent="0.2">
      <c r="C688" s="24"/>
      <c r="D688" s="24"/>
    </row>
    <row r="689" spans="3:4" x14ac:dyDescent="0.2">
      <c r="C689" s="24"/>
      <c r="D689" s="24"/>
    </row>
    <row r="690" spans="3:4" x14ac:dyDescent="0.2">
      <c r="C690" s="24"/>
      <c r="D690" s="24"/>
    </row>
    <row r="691" spans="3:4" x14ac:dyDescent="0.2">
      <c r="C691" s="24"/>
      <c r="D691" s="24"/>
    </row>
    <row r="692" spans="3:4" x14ac:dyDescent="0.2">
      <c r="C692" s="24"/>
      <c r="D692" s="24"/>
    </row>
    <row r="693" spans="3:4" x14ac:dyDescent="0.2">
      <c r="C693" s="24"/>
      <c r="D693" s="24"/>
    </row>
    <row r="694" spans="3:4" x14ac:dyDescent="0.2">
      <c r="C694" s="24"/>
      <c r="D694" s="24"/>
    </row>
    <row r="695" spans="3:4" x14ac:dyDescent="0.2">
      <c r="C695" s="24"/>
      <c r="D695" s="24"/>
    </row>
    <row r="696" spans="3:4" x14ac:dyDescent="0.2">
      <c r="C696" s="24"/>
      <c r="D696" s="24"/>
    </row>
    <row r="697" spans="3:4" x14ac:dyDescent="0.2">
      <c r="C697" s="24"/>
      <c r="D697" s="24"/>
    </row>
    <row r="698" spans="3:4" x14ac:dyDescent="0.2">
      <c r="C698" s="24"/>
      <c r="D698" s="24"/>
    </row>
    <row r="699" spans="3:4" x14ac:dyDescent="0.2">
      <c r="C699" s="24"/>
      <c r="D699" s="24"/>
    </row>
    <row r="700" spans="3:4" x14ac:dyDescent="0.2">
      <c r="C700" s="24"/>
      <c r="D700" s="24"/>
    </row>
    <row r="701" spans="3:4" x14ac:dyDescent="0.2">
      <c r="C701" s="24"/>
      <c r="D701" s="24"/>
    </row>
    <row r="702" spans="3:4" x14ac:dyDescent="0.2">
      <c r="C702" s="24"/>
      <c r="D702" s="24"/>
    </row>
    <row r="703" spans="3:4" x14ac:dyDescent="0.2">
      <c r="C703" s="24"/>
      <c r="D703" s="24"/>
    </row>
    <row r="704" spans="3:4" x14ac:dyDescent="0.2">
      <c r="C704" s="24"/>
      <c r="D704" s="24"/>
    </row>
    <row r="705" spans="3:4" x14ac:dyDescent="0.2">
      <c r="C705" s="24"/>
      <c r="D705" s="24"/>
    </row>
    <row r="706" spans="3:4" x14ac:dyDescent="0.2">
      <c r="C706" s="24"/>
      <c r="D706" s="24"/>
    </row>
    <row r="707" spans="3:4" x14ac:dyDescent="0.2">
      <c r="C707" s="24"/>
      <c r="D707" s="24"/>
    </row>
    <row r="708" spans="3:4" x14ac:dyDescent="0.2">
      <c r="C708" s="24"/>
      <c r="D708" s="24"/>
    </row>
    <row r="709" spans="3:4" x14ac:dyDescent="0.2">
      <c r="C709" s="24"/>
      <c r="D709" s="24"/>
    </row>
    <row r="710" spans="3:4" x14ac:dyDescent="0.2">
      <c r="C710" s="24"/>
      <c r="D710" s="24"/>
    </row>
    <row r="711" spans="3:4" x14ac:dyDescent="0.2">
      <c r="C711" s="24"/>
      <c r="D711" s="24"/>
    </row>
    <row r="712" spans="3:4" x14ac:dyDescent="0.2">
      <c r="C712" s="24"/>
      <c r="D712" s="24"/>
    </row>
    <row r="713" spans="3:4" x14ac:dyDescent="0.2">
      <c r="C713" s="24"/>
      <c r="D713" s="24"/>
    </row>
    <row r="714" spans="3:4" x14ac:dyDescent="0.2">
      <c r="C714" s="24"/>
      <c r="D714" s="24"/>
    </row>
    <row r="715" spans="3:4" x14ac:dyDescent="0.2">
      <c r="C715" s="24"/>
      <c r="D715" s="24"/>
    </row>
    <row r="716" spans="3:4" x14ac:dyDescent="0.2">
      <c r="C716" s="24"/>
      <c r="D716" s="24"/>
    </row>
    <row r="717" spans="3:4" x14ac:dyDescent="0.2">
      <c r="C717" s="24"/>
      <c r="D717" s="24"/>
    </row>
    <row r="718" spans="3:4" x14ac:dyDescent="0.2">
      <c r="C718" s="24"/>
      <c r="D718" s="24"/>
    </row>
    <row r="719" spans="3:4" x14ac:dyDescent="0.2">
      <c r="C719" s="24"/>
      <c r="D719" s="24"/>
    </row>
    <row r="720" spans="3:4" x14ac:dyDescent="0.2">
      <c r="C720" s="24"/>
      <c r="D720" s="24"/>
    </row>
    <row r="721" spans="3:4" x14ac:dyDescent="0.2">
      <c r="C721" s="24"/>
      <c r="D721" s="24"/>
    </row>
    <row r="722" spans="3:4" x14ac:dyDescent="0.2">
      <c r="C722" s="24"/>
      <c r="D722" s="24"/>
    </row>
    <row r="723" spans="3:4" x14ac:dyDescent="0.2">
      <c r="C723" s="24"/>
      <c r="D723" s="24"/>
    </row>
    <row r="724" spans="3:4" x14ac:dyDescent="0.2">
      <c r="C724" s="24"/>
      <c r="D724" s="24"/>
    </row>
    <row r="725" spans="3:4" x14ac:dyDescent="0.2">
      <c r="C725" s="24"/>
      <c r="D725" s="24"/>
    </row>
    <row r="726" spans="3:4" x14ac:dyDescent="0.2">
      <c r="C726" s="24"/>
      <c r="D726" s="24"/>
    </row>
    <row r="727" spans="3:4" x14ac:dyDescent="0.2">
      <c r="C727" s="24"/>
      <c r="D727" s="24"/>
    </row>
    <row r="728" spans="3:4" x14ac:dyDescent="0.2">
      <c r="C728" s="24"/>
      <c r="D728" s="24"/>
    </row>
    <row r="729" spans="3:4" x14ac:dyDescent="0.2">
      <c r="C729" s="24"/>
      <c r="D729" s="24"/>
    </row>
    <row r="730" spans="3:4" x14ac:dyDescent="0.2">
      <c r="C730" s="24"/>
      <c r="D730" s="24"/>
    </row>
    <row r="731" spans="3:4" x14ac:dyDescent="0.2">
      <c r="C731" s="24"/>
      <c r="D731" s="24"/>
    </row>
    <row r="732" spans="3:4" x14ac:dyDescent="0.2">
      <c r="C732" s="24"/>
      <c r="D732" s="24"/>
    </row>
    <row r="733" spans="3:4" x14ac:dyDescent="0.2">
      <c r="C733" s="24"/>
      <c r="D733" s="24"/>
    </row>
    <row r="734" spans="3:4" x14ac:dyDescent="0.2">
      <c r="C734" s="24"/>
      <c r="D734" s="24"/>
    </row>
    <row r="735" spans="3:4" x14ac:dyDescent="0.2">
      <c r="C735" s="24"/>
      <c r="D735" s="24"/>
    </row>
    <row r="736" spans="3:4" x14ac:dyDescent="0.2">
      <c r="C736" s="24"/>
      <c r="D736" s="24"/>
    </row>
    <row r="737" spans="3:4" x14ac:dyDescent="0.2">
      <c r="C737" s="24"/>
      <c r="D737" s="24"/>
    </row>
    <row r="738" spans="3:4" x14ac:dyDescent="0.2">
      <c r="C738" s="24"/>
      <c r="D738" s="24"/>
    </row>
    <row r="739" spans="3:4" x14ac:dyDescent="0.2">
      <c r="C739" s="24"/>
      <c r="D739" s="24"/>
    </row>
    <row r="740" spans="3:4" x14ac:dyDescent="0.2">
      <c r="C740" s="24"/>
      <c r="D740" s="24"/>
    </row>
    <row r="741" spans="3:4" x14ac:dyDescent="0.2">
      <c r="C741" s="24"/>
      <c r="D741" s="24"/>
    </row>
    <row r="742" spans="3:4" x14ac:dyDescent="0.2">
      <c r="C742" s="24"/>
      <c r="D742" s="24"/>
    </row>
    <row r="743" spans="3:4" x14ac:dyDescent="0.2">
      <c r="C743" s="24"/>
      <c r="D743" s="24"/>
    </row>
    <row r="744" spans="3:4" x14ac:dyDescent="0.2">
      <c r="C744" s="24"/>
      <c r="D744" s="24"/>
    </row>
    <row r="745" spans="3:4" x14ac:dyDescent="0.2">
      <c r="C745" s="24"/>
      <c r="D745" s="24"/>
    </row>
    <row r="746" spans="3:4" x14ac:dyDescent="0.2">
      <c r="C746" s="24"/>
      <c r="D746" s="24"/>
    </row>
    <row r="747" spans="3:4" x14ac:dyDescent="0.2">
      <c r="C747" s="24"/>
      <c r="D747" s="24"/>
    </row>
    <row r="748" spans="3:4" x14ac:dyDescent="0.2">
      <c r="C748" s="24"/>
      <c r="D748" s="24"/>
    </row>
    <row r="749" spans="3:4" x14ac:dyDescent="0.2">
      <c r="C749" s="24"/>
      <c r="D749" s="24"/>
    </row>
    <row r="750" spans="3:4" x14ac:dyDescent="0.2">
      <c r="C750" s="24"/>
      <c r="D750" s="24"/>
    </row>
    <row r="751" spans="3:4" x14ac:dyDescent="0.2">
      <c r="C751" s="24"/>
      <c r="D751" s="24"/>
    </row>
    <row r="752" spans="3:4" x14ac:dyDescent="0.2">
      <c r="C752" s="24"/>
      <c r="D752" s="24"/>
    </row>
    <row r="753" spans="3:4" x14ac:dyDescent="0.2">
      <c r="C753" s="24"/>
      <c r="D753" s="24"/>
    </row>
    <row r="754" spans="3:4" x14ac:dyDescent="0.2">
      <c r="C754" s="24"/>
      <c r="D754" s="24"/>
    </row>
    <row r="755" spans="3:4" x14ac:dyDescent="0.2">
      <c r="C755" s="24"/>
      <c r="D755" s="24"/>
    </row>
    <row r="756" spans="3:4" x14ac:dyDescent="0.2">
      <c r="C756" s="24"/>
      <c r="D756" s="24"/>
    </row>
    <row r="757" spans="3:4" x14ac:dyDescent="0.2">
      <c r="C757" s="24"/>
      <c r="D757" s="24"/>
    </row>
    <row r="758" spans="3:4" x14ac:dyDescent="0.2">
      <c r="C758" s="24"/>
      <c r="D758" s="24"/>
    </row>
    <row r="759" spans="3:4" x14ac:dyDescent="0.2">
      <c r="C759" s="24"/>
      <c r="D759" s="24"/>
    </row>
    <row r="760" spans="3:4" x14ac:dyDescent="0.2">
      <c r="C760" s="24"/>
      <c r="D760" s="24"/>
    </row>
    <row r="761" spans="3:4" x14ac:dyDescent="0.2">
      <c r="C761" s="24"/>
      <c r="D761" s="24"/>
    </row>
    <row r="762" spans="3:4" x14ac:dyDescent="0.2">
      <c r="C762" s="24"/>
      <c r="D762" s="24"/>
    </row>
    <row r="763" spans="3:4" x14ac:dyDescent="0.2">
      <c r="C763" s="24"/>
      <c r="D763" s="24"/>
    </row>
    <row r="764" spans="3:4" x14ac:dyDescent="0.2">
      <c r="C764" s="24"/>
      <c r="D764" s="24"/>
    </row>
    <row r="765" spans="3:4" x14ac:dyDescent="0.2">
      <c r="C765" s="24"/>
      <c r="D765" s="24"/>
    </row>
    <row r="766" spans="3:4" x14ac:dyDescent="0.2">
      <c r="C766" s="24"/>
      <c r="D766" s="24"/>
    </row>
    <row r="767" spans="3:4" x14ac:dyDescent="0.2">
      <c r="C767" s="24"/>
      <c r="D767" s="24"/>
    </row>
    <row r="768" spans="3:4" x14ac:dyDescent="0.2">
      <c r="C768" s="24"/>
      <c r="D768" s="24"/>
    </row>
    <row r="769" spans="3:4" x14ac:dyDescent="0.2">
      <c r="C769" s="24"/>
      <c r="D769" s="24"/>
    </row>
    <row r="770" spans="3:4" x14ac:dyDescent="0.2">
      <c r="C770" s="24"/>
      <c r="D770" s="24"/>
    </row>
    <row r="771" spans="3:4" x14ac:dyDescent="0.2">
      <c r="C771" s="24"/>
      <c r="D771" s="24"/>
    </row>
    <row r="772" spans="3:4" x14ac:dyDescent="0.2">
      <c r="C772" s="24"/>
      <c r="D772" s="24"/>
    </row>
    <row r="773" spans="3:4" x14ac:dyDescent="0.2">
      <c r="C773" s="24"/>
      <c r="D773" s="24"/>
    </row>
    <row r="774" spans="3:4" x14ac:dyDescent="0.2">
      <c r="C774" s="24"/>
      <c r="D774" s="24"/>
    </row>
    <row r="775" spans="3:4" x14ac:dyDescent="0.2">
      <c r="C775" s="24"/>
      <c r="D775" s="24"/>
    </row>
    <row r="776" spans="3:4" x14ac:dyDescent="0.2">
      <c r="C776" s="24"/>
      <c r="D776" s="24"/>
    </row>
    <row r="777" spans="3:4" x14ac:dyDescent="0.2">
      <c r="C777" s="24"/>
      <c r="D777" s="24"/>
    </row>
    <row r="778" spans="3:4" x14ac:dyDescent="0.2">
      <c r="C778" s="24"/>
      <c r="D778" s="24"/>
    </row>
    <row r="779" spans="3:4" x14ac:dyDescent="0.2">
      <c r="C779" s="24"/>
      <c r="D779" s="24"/>
    </row>
    <row r="780" spans="3:4" x14ac:dyDescent="0.2">
      <c r="C780" s="24"/>
      <c r="D780" s="24"/>
    </row>
    <row r="781" spans="3:4" x14ac:dyDescent="0.2">
      <c r="C781" s="24"/>
      <c r="D781" s="24"/>
    </row>
    <row r="782" spans="3:4" x14ac:dyDescent="0.2">
      <c r="C782" s="24"/>
      <c r="D782" s="24"/>
    </row>
    <row r="783" spans="3:4" x14ac:dyDescent="0.2">
      <c r="C783" s="24"/>
      <c r="D783" s="24"/>
    </row>
    <row r="784" spans="3:4" x14ac:dyDescent="0.2">
      <c r="C784" s="24"/>
      <c r="D784" s="24"/>
    </row>
    <row r="785" spans="3:4" x14ac:dyDescent="0.2">
      <c r="C785" s="24"/>
      <c r="D785" s="24"/>
    </row>
    <row r="786" spans="3:4" x14ac:dyDescent="0.2">
      <c r="C786" s="24"/>
      <c r="D786" s="24"/>
    </row>
    <row r="787" spans="3:4" x14ac:dyDescent="0.2">
      <c r="C787" s="24"/>
      <c r="D787" s="24"/>
    </row>
    <row r="788" spans="3:4" x14ac:dyDescent="0.2">
      <c r="C788" s="24"/>
      <c r="D788" s="24"/>
    </row>
    <row r="789" spans="3:4" x14ac:dyDescent="0.2">
      <c r="C789" s="24"/>
      <c r="D789" s="24"/>
    </row>
    <row r="790" spans="3:4" x14ac:dyDescent="0.2">
      <c r="C790" s="24"/>
      <c r="D790" s="24"/>
    </row>
    <row r="791" spans="3:4" x14ac:dyDescent="0.2">
      <c r="C791" s="24"/>
      <c r="D791" s="24"/>
    </row>
    <row r="792" spans="3:4" x14ac:dyDescent="0.2">
      <c r="C792" s="24"/>
      <c r="D792" s="24"/>
    </row>
    <row r="793" spans="3:4" x14ac:dyDescent="0.2">
      <c r="C793" s="24"/>
      <c r="D793" s="24"/>
    </row>
    <row r="794" spans="3:4" x14ac:dyDescent="0.2">
      <c r="C794" s="24"/>
      <c r="D794" s="24"/>
    </row>
    <row r="795" spans="3:4" x14ac:dyDescent="0.2">
      <c r="C795" s="24"/>
      <c r="D795" s="24"/>
    </row>
    <row r="796" spans="3:4" x14ac:dyDescent="0.2">
      <c r="C796" s="24"/>
      <c r="D796" s="24"/>
    </row>
    <row r="797" spans="3:4" x14ac:dyDescent="0.2">
      <c r="C797" s="24"/>
      <c r="D797" s="24"/>
    </row>
    <row r="798" spans="3:4" x14ac:dyDescent="0.2">
      <c r="C798" s="24"/>
      <c r="D798" s="24"/>
    </row>
    <row r="799" spans="3:4" x14ac:dyDescent="0.2">
      <c r="C799" s="24"/>
      <c r="D799" s="24"/>
    </row>
    <row r="800" spans="3:4" x14ac:dyDescent="0.2">
      <c r="C800" s="24"/>
      <c r="D800" s="24"/>
    </row>
    <row r="801" spans="3:4" x14ac:dyDescent="0.2">
      <c r="C801" s="24"/>
      <c r="D801" s="24"/>
    </row>
    <row r="802" spans="3:4" x14ac:dyDescent="0.2">
      <c r="C802" s="24"/>
      <c r="D802" s="24"/>
    </row>
    <row r="803" spans="3:4" x14ac:dyDescent="0.2">
      <c r="C803" s="24"/>
      <c r="D803" s="24"/>
    </row>
    <row r="804" spans="3:4" x14ac:dyDescent="0.2">
      <c r="C804" s="24"/>
      <c r="D804" s="24"/>
    </row>
    <row r="805" spans="3:4" x14ac:dyDescent="0.2">
      <c r="C805" s="24"/>
      <c r="D805" s="24"/>
    </row>
    <row r="806" spans="3:4" x14ac:dyDescent="0.2">
      <c r="C806" s="24"/>
      <c r="D806" s="24"/>
    </row>
    <row r="807" spans="3:4" x14ac:dyDescent="0.2">
      <c r="C807" s="24"/>
      <c r="D807" s="24"/>
    </row>
    <row r="808" spans="3:4" x14ac:dyDescent="0.2">
      <c r="C808" s="24"/>
      <c r="D808" s="24"/>
    </row>
    <row r="809" spans="3:4" x14ac:dyDescent="0.2">
      <c r="C809" s="24"/>
      <c r="D809" s="24"/>
    </row>
    <row r="810" spans="3:4" x14ac:dyDescent="0.2">
      <c r="C810" s="24"/>
      <c r="D810" s="24"/>
    </row>
    <row r="811" spans="3:4" x14ac:dyDescent="0.2">
      <c r="C811" s="24"/>
      <c r="D811" s="24"/>
    </row>
    <row r="812" spans="3:4" x14ac:dyDescent="0.2">
      <c r="C812" s="24"/>
      <c r="D812" s="24"/>
    </row>
    <row r="813" spans="3:4" x14ac:dyDescent="0.2">
      <c r="C813" s="24"/>
      <c r="D813" s="24"/>
    </row>
    <row r="814" spans="3:4" x14ac:dyDescent="0.2">
      <c r="C814" s="24"/>
      <c r="D814" s="24"/>
    </row>
    <row r="815" spans="3:4" x14ac:dyDescent="0.2">
      <c r="C815" s="24"/>
      <c r="D815" s="24"/>
    </row>
    <row r="816" spans="3:4" x14ac:dyDescent="0.2">
      <c r="C816" s="24"/>
      <c r="D816" s="24"/>
    </row>
    <row r="817" spans="3:4" x14ac:dyDescent="0.2">
      <c r="C817" s="24"/>
      <c r="D817" s="24"/>
    </row>
    <row r="818" spans="3:4" x14ac:dyDescent="0.2">
      <c r="C818" s="24"/>
      <c r="D818" s="24"/>
    </row>
    <row r="819" spans="3:4" x14ac:dyDescent="0.2">
      <c r="C819" s="24"/>
      <c r="D819" s="24"/>
    </row>
    <row r="820" spans="3:4" x14ac:dyDescent="0.2">
      <c r="C820" s="24"/>
      <c r="D820" s="24"/>
    </row>
    <row r="821" spans="3:4" x14ac:dyDescent="0.2">
      <c r="C821" s="24"/>
      <c r="D821" s="24"/>
    </row>
    <row r="822" spans="3:4" x14ac:dyDescent="0.2">
      <c r="C822" s="24"/>
      <c r="D822" s="24"/>
    </row>
    <row r="823" spans="3:4" x14ac:dyDescent="0.2">
      <c r="C823" s="24"/>
      <c r="D823" s="24"/>
    </row>
    <row r="824" spans="3:4" x14ac:dyDescent="0.2">
      <c r="C824" s="24"/>
      <c r="D824" s="24"/>
    </row>
    <row r="825" spans="3:4" x14ac:dyDescent="0.2">
      <c r="C825" s="24"/>
      <c r="D825" s="24"/>
    </row>
    <row r="826" spans="3:4" x14ac:dyDescent="0.2">
      <c r="C826" s="24"/>
      <c r="D826" s="24"/>
    </row>
    <row r="827" spans="3:4" x14ac:dyDescent="0.2">
      <c r="C827" s="24"/>
      <c r="D827" s="24"/>
    </row>
    <row r="828" spans="3:4" x14ac:dyDescent="0.2">
      <c r="C828" s="24"/>
      <c r="D828" s="24"/>
    </row>
    <row r="829" spans="3:4" x14ac:dyDescent="0.2">
      <c r="C829" s="24"/>
      <c r="D829" s="24"/>
    </row>
    <row r="830" spans="3:4" x14ac:dyDescent="0.2">
      <c r="C830" s="24"/>
      <c r="D830" s="24"/>
    </row>
    <row r="831" spans="3:4" x14ac:dyDescent="0.2">
      <c r="C831" s="24"/>
      <c r="D831" s="24"/>
    </row>
    <row r="832" spans="3:4" x14ac:dyDescent="0.2">
      <c r="C832" s="24"/>
      <c r="D832" s="24"/>
    </row>
    <row r="833" spans="3:4" x14ac:dyDescent="0.2">
      <c r="C833" s="24"/>
      <c r="D833" s="24"/>
    </row>
    <row r="834" spans="3:4" x14ac:dyDescent="0.2">
      <c r="C834" s="24"/>
      <c r="D834" s="24"/>
    </row>
    <row r="835" spans="3:4" x14ac:dyDescent="0.2">
      <c r="C835" s="24"/>
      <c r="D835" s="24"/>
    </row>
    <row r="836" spans="3:4" x14ac:dyDescent="0.2">
      <c r="C836" s="24"/>
      <c r="D836" s="24"/>
    </row>
    <row r="837" spans="3:4" x14ac:dyDescent="0.2">
      <c r="C837" s="24"/>
      <c r="D837" s="24"/>
    </row>
    <row r="838" spans="3:4" x14ac:dyDescent="0.2">
      <c r="C838" s="24"/>
      <c r="D838" s="24"/>
    </row>
    <row r="839" spans="3:4" x14ac:dyDescent="0.2">
      <c r="C839" s="24"/>
      <c r="D839" s="24"/>
    </row>
    <row r="840" spans="3:4" x14ac:dyDescent="0.2">
      <c r="C840" s="24"/>
      <c r="D840" s="24"/>
    </row>
    <row r="841" spans="3:4" x14ac:dyDescent="0.2">
      <c r="C841" s="24"/>
      <c r="D841" s="24"/>
    </row>
    <row r="842" spans="3:4" x14ac:dyDescent="0.2">
      <c r="C842" s="24"/>
      <c r="D842" s="24"/>
    </row>
    <row r="843" spans="3:4" x14ac:dyDescent="0.2">
      <c r="C843" s="24"/>
      <c r="D843" s="24"/>
    </row>
    <row r="844" spans="3:4" x14ac:dyDescent="0.2">
      <c r="C844" s="24"/>
      <c r="D844" s="24"/>
    </row>
    <row r="845" spans="3:4" x14ac:dyDescent="0.2">
      <c r="C845" s="24"/>
      <c r="D845" s="24"/>
    </row>
    <row r="846" spans="3:4" x14ac:dyDescent="0.2">
      <c r="C846" s="24"/>
      <c r="D846" s="24"/>
    </row>
    <row r="847" spans="3:4" x14ac:dyDescent="0.2">
      <c r="C847" s="24"/>
      <c r="D847" s="24"/>
    </row>
    <row r="848" spans="3:4" x14ac:dyDescent="0.2">
      <c r="C848" s="24"/>
      <c r="D848" s="24"/>
    </row>
    <row r="849" spans="3:4" x14ac:dyDescent="0.2">
      <c r="C849" s="24"/>
      <c r="D849" s="24"/>
    </row>
    <row r="850" spans="3:4" x14ac:dyDescent="0.2">
      <c r="C850" s="24"/>
      <c r="D850" s="24"/>
    </row>
    <row r="851" spans="3:4" x14ac:dyDescent="0.2">
      <c r="C851" s="24"/>
      <c r="D851" s="24"/>
    </row>
    <row r="852" spans="3:4" x14ac:dyDescent="0.2">
      <c r="C852" s="24"/>
      <c r="D852" s="24"/>
    </row>
    <row r="853" spans="3:4" x14ac:dyDescent="0.2">
      <c r="C853" s="24"/>
      <c r="D853" s="24"/>
    </row>
    <row r="854" spans="3:4" x14ac:dyDescent="0.2">
      <c r="C854" s="24"/>
      <c r="D854" s="24"/>
    </row>
    <row r="855" spans="3:4" x14ac:dyDescent="0.2">
      <c r="C855" s="24"/>
      <c r="D855" s="24"/>
    </row>
    <row r="856" spans="3:4" x14ac:dyDescent="0.2">
      <c r="C856" s="24"/>
      <c r="D856" s="24"/>
    </row>
    <row r="857" spans="3:4" x14ac:dyDescent="0.2">
      <c r="C857" s="24"/>
      <c r="D857" s="24"/>
    </row>
    <row r="858" spans="3:4" x14ac:dyDescent="0.2">
      <c r="C858" s="24"/>
      <c r="D858" s="24"/>
    </row>
    <row r="859" spans="3:4" x14ac:dyDescent="0.2">
      <c r="C859" s="24"/>
      <c r="D859" s="24"/>
    </row>
    <row r="860" spans="3:4" x14ac:dyDescent="0.2">
      <c r="C860" s="24"/>
      <c r="D860" s="24"/>
    </row>
    <row r="861" spans="3:4" x14ac:dyDescent="0.2">
      <c r="C861" s="24"/>
      <c r="D861" s="24"/>
    </row>
    <row r="862" spans="3:4" x14ac:dyDescent="0.2">
      <c r="C862" s="24"/>
      <c r="D862" s="24"/>
    </row>
    <row r="863" spans="3:4" x14ac:dyDescent="0.2">
      <c r="C863" s="24"/>
      <c r="D863" s="24"/>
    </row>
    <row r="864" spans="3:4" x14ac:dyDescent="0.2">
      <c r="C864" s="24"/>
      <c r="D864" s="24"/>
    </row>
    <row r="865" spans="3:4" x14ac:dyDescent="0.2">
      <c r="C865" s="24"/>
      <c r="D865" s="24"/>
    </row>
    <row r="866" spans="3:4" x14ac:dyDescent="0.2">
      <c r="C866" s="24"/>
      <c r="D866" s="24"/>
    </row>
    <row r="867" spans="3:4" x14ac:dyDescent="0.2">
      <c r="C867" s="24"/>
      <c r="D867" s="24"/>
    </row>
    <row r="868" spans="3:4" x14ac:dyDescent="0.2">
      <c r="C868" s="24"/>
      <c r="D868" s="24"/>
    </row>
    <row r="869" spans="3:4" x14ac:dyDescent="0.2">
      <c r="C869" s="24"/>
      <c r="D869" s="24"/>
    </row>
    <row r="870" spans="3:4" x14ac:dyDescent="0.2">
      <c r="C870" s="24"/>
      <c r="D870" s="24"/>
    </row>
    <row r="871" spans="3:4" x14ac:dyDescent="0.2">
      <c r="C871" s="24"/>
      <c r="D871" s="24"/>
    </row>
    <row r="872" spans="3:4" x14ac:dyDescent="0.2">
      <c r="C872" s="24"/>
      <c r="D872" s="24"/>
    </row>
    <row r="873" spans="3:4" x14ac:dyDescent="0.2">
      <c r="C873" s="24"/>
      <c r="D873" s="24"/>
    </row>
    <row r="874" spans="3:4" x14ac:dyDescent="0.2">
      <c r="C874" s="24"/>
      <c r="D874" s="24"/>
    </row>
    <row r="875" spans="3:4" x14ac:dyDescent="0.2">
      <c r="C875" s="24"/>
      <c r="D875" s="24"/>
    </row>
    <row r="876" spans="3:4" x14ac:dyDescent="0.2">
      <c r="C876" s="24"/>
      <c r="D876" s="24"/>
    </row>
    <row r="877" spans="3:4" x14ac:dyDescent="0.2">
      <c r="C877" s="24"/>
      <c r="D877" s="24"/>
    </row>
    <row r="878" spans="3:4" x14ac:dyDescent="0.2">
      <c r="C878" s="24"/>
      <c r="D878" s="24"/>
    </row>
    <row r="879" spans="3:4" x14ac:dyDescent="0.2">
      <c r="C879" s="24"/>
      <c r="D879" s="24"/>
    </row>
    <row r="880" spans="3:4" x14ac:dyDescent="0.2">
      <c r="C880" s="24"/>
      <c r="D880" s="24"/>
    </row>
    <row r="881" spans="3:4" x14ac:dyDescent="0.2">
      <c r="C881" s="24"/>
      <c r="D881" s="24"/>
    </row>
    <row r="882" spans="3:4" x14ac:dyDescent="0.2">
      <c r="C882" s="24"/>
      <c r="D882" s="24"/>
    </row>
    <row r="883" spans="3:4" x14ac:dyDescent="0.2">
      <c r="C883" s="24"/>
      <c r="D883" s="24"/>
    </row>
    <row r="884" spans="3:4" x14ac:dyDescent="0.2">
      <c r="C884" s="24"/>
      <c r="D884" s="24"/>
    </row>
    <row r="885" spans="3:4" x14ac:dyDescent="0.2">
      <c r="C885" s="24"/>
      <c r="D885" s="24"/>
    </row>
    <row r="886" spans="3:4" x14ac:dyDescent="0.2">
      <c r="C886" s="24"/>
      <c r="D886" s="24"/>
    </row>
    <row r="887" spans="3:4" x14ac:dyDescent="0.2">
      <c r="C887" s="24"/>
      <c r="D887" s="24"/>
    </row>
    <row r="888" spans="3:4" x14ac:dyDescent="0.2">
      <c r="C888" s="24"/>
      <c r="D888" s="24"/>
    </row>
    <row r="889" spans="3:4" x14ac:dyDescent="0.2">
      <c r="C889" s="24"/>
      <c r="D889" s="24"/>
    </row>
    <row r="890" spans="3:4" x14ac:dyDescent="0.2">
      <c r="C890" s="24"/>
      <c r="D890" s="24"/>
    </row>
    <row r="891" spans="3:4" x14ac:dyDescent="0.2">
      <c r="C891" s="24"/>
      <c r="D891" s="24"/>
    </row>
    <row r="892" spans="3:4" x14ac:dyDescent="0.2">
      <c r="C892" s="24"/>
      <c r="D892" s="24"/>
    </row>
    <row r="893" spans="3:4" x14ac:dyDescent="0.2">
      <c r="C893" s="24"/>
      <c r="D893" s="24"/>
    </row>
    <row r="894" spans="3:4" x14ac:dyDescent="0.2">
      <c r="C894" s="24"/>
      <c r="D894" s="24"/>
    </row>
    <row r="895" spans="3:4" x14ac:dyDescent="0.2">
      <c r="C895" s="24"/>
      <c r="D895" s="24"/>
    </row>
    <row r="896" spans="3:4" x14ac:dyDescent="0.2">
      <c r="C896" s="24"/>
      <c r="D896" s="24"/>
    </row>
    <row r="897" spans="3:4" x14ac:dyDescent="0.2">
      <c r="C897" s="24"/>
      <c r="D897" s="24"/>
    </row>
    <row r="898" spans="3:4" x14ac:dyDescent="0.2">
      <c r="C898" s="24"/>
      <c r="D898" s="24"/>
    </row>
    <row r="899" spans="3:4" x14ac:dyDescent="0.2">
      <c r="C899" s="24"/>
      <c r="D899" s="24"/>
    </row>
    <row r="900" spans="3:4" x14ac:dyDescent="0.2">
      <c r="C900" s="24"/>
      <c r="D900" s="24"/>
    </row>
    <row r="901" spans="3:4" x14ac:dyDescent="0.2">
      <c r="C901" s="24"/>
      <c r="D901" s="24"/>
    </row>
    <row r="902" spans="3:4" x14ac:dyDescent="0.2">
      <c r="C902" s="24"/>
      <c r="D902" s="24"/>
    </row>
    <row r="903" spans="3:4" x14ac:dyDescent="0.2">
      <c r="C903" s="24"/>
      <c r="D903" s="24"/>
    </row>
    <row r="904" spans="3:4" x14ac:dyDescent="0.2">
      <c r="C904" s="24"/>
      <c r="D904" s="24"/>
    </row>
    <row r="905" spans="3:4" x14ac:dyDescent="0.2">
      <c r="C905" s="24"/>
      <c r="D905" s="24"/>
    </row>
    <row r="906" spans="3:4" x14ac:dyDescent="0.2">
      <c r="C906" s="24"/>
      <c r="D906" s="24"/>
    </row>
    <row r="907" spans="3:4" x14ac:dyDescent="0.2">
      <c r="C907" s="24"/>
      <c r="D907" s="24"/>
    </row>
    <row r="908" spans="3:4" x14ac:dyDescent="0.2">
      <c r="C908" s="24"/>
      <c r="D908" s="24"/>
    </row>
    <row r="909" spans="3:4" x14ac:dyDescent="0.2">
      <c r="C909" s="24"/>
      <c r="D909" s="24"/>
    </row>
    <row r="910" spans="3:4" x14ac:dyDescent="0.2">
      <c r="C910" s="24"/>
      <c r="D910" s="24"/>
    </row>
    <row r="911" spans="3:4" x14ac:dyDescent="0.2">
      <c r="C911" s="24"/>
      <c r="D911" s="24"/>
    </row>
    <row r="912" spans="3:4" x14ac:dyDescent="0.2">
      <c r="C912" s="24"/>
      <c r="D912" s="24"/>
    </row>
    <row r="913" spans="3:4" x14ac:dyDescent="0.2">
      <c r="C913" s="24"/>
      <c r="D913" s="24"/>
    </row>
    <row r="914" spans="3:4" x14ac:dyDescent="0.2">
      <c r="C914" s="24"/>
      <c r="D914" s="24"/>
    </row>
    <row r="915" spans="3:4" x14ac:dyDescent="0.2">
      <c r="C915" s="24"/>
      <c r="D915" s="24"/>
    </row>
    <row r="916" spans="3:4" x14ac:dyDescent="0.2">
      <c r="C916" s="24"/>
      <c r="D916" s="24"/>
    </row>
    <row r="917" spans="3:4" x14ac:dyDescent="0.2">
      <c r="C917" s="24"/>
      <c r="D917" s="24"/>
    </row>
    <row r="918" spans="3:4" x14ac:dyDescent="0.2">
      <c r="C918" s="24"/>
      <c r="D918" s="24"/>
    </row>
    <row r="919" spans="3:4" x14ac:dyDescent="0.2">
      <c r="C919" s="24"/>
      <c r="D919" s="24"/>
    </row>
    <row r="920" spans="3:4" x14ac:dyDescent="0.2">
      <c r="C920" s="24"/>
      <c r="D920" s="24"/>
    </row>
    <row r="921" spans="3:4" x14ac:dyDescent="0.2">
      <c r="C921" s="24"/>
      <c r="D921" s="24"/>
    </row>
    <row r="922" spans="3:4" x14ac:dyDescent="0.2">
      <c r="C922" s="24"/>
      <c r="D922" s="24"/>
    </row>
    <row r="923" spans="3:4" x14ac:dyDescent="0.2">
      <c r="C923" s="24"/>
      <c r="D923" s="24"/>
    </row>
    <row r="924" spans="3:4" x14ac:dyDescent="0.2">
      <c r="C924" s="24"/>
      <c r="D924" s="24"/>
    </row>
    <row r="925" spans="3:4" x14ac:dyDescent="0.2">
      <c r="C925" s="24"/>
      <c r="D925" s="24"/>
    </row>
    <row r="926" spans="3:4" x14ac:dyDescent="0.2">
      <c r="C926" s="24"/>
      <c r="D926" s="24"/>
    </row>
    <row r="927" spans="3:4" x14ac:dyDescent="0.2">
      <c r="C927" s="24"/>
      <c r="D927" s="24"/>
    </row>
    <row r="928" spans="3:4" x14ac:dyDescent="0.2">
      <c r="C928" s="24"/>
      <c r="D928" s="24"/>
    </row>
    <row r="929" spans="3:4" x14ac:dyDescent="0.2">
      <c r="C929" s="24"/>
      <c r="D929" s="24"/>
    </row>
    <row r="930" spans="3:4" x14ac:dyDescent="0.2">
      <c r="C930" s="24"/>
      <c r="D930" s="24"/>
    </row>
    <row r="931" spans="3:4" x14ac:dyDescent="0.2">
      <c r="C931" s="24"/>
      <c r="D931" s="24"/>
    </row>
    <row r="932" spans="3:4" x14ac:dyDescent="0.2">
      <c r="C932" s="24"/>
      <c r="D932" s="24"/>
    </row>
    <row r="933" spans="3:4" x14ac:dyDescent="0.2">
      <c r="C933" s="24"/>
      <c r="D933" s="24"/>
    </row>
    <row r="934" spans="3:4" x14ac:dyDescent="0.2">
      <c r="C934" s="24"/>
      <c r="D934" s="24"/>
    </row>
    <row r="935" spans="3:4" x14ac:dyDescent="0.2">
      <c r="C935" s="24"/>
      <c r="D935" s="24"/>
    </row>
    <row r="936" spans="3:4" x14ac:dyDescent="0.2">
      <c r="C936" s="24"/>
      <c r="D936" s="24"/>
    </row>
    <row r="937" spans="3:4" x14ac:dyDescent="0.2">
      <c r="C937" s="24"/>
      <c r="D937" s="24"/>
    </row>
    <row r="938" spans="3:4" x14ac:dyDescent="0.2">
      <c r="C938" s="24"/>
      <c r="D938" s="24"/>
    </row>
    <row r="939" spans="3:4" x14ac:dyDescent="0.2">
      <c r="C939" s="24"/>
      <c r="D939" s="24"/>
    </row>
    <row r="940" spans="3:4" x14ac:dyDescent="0.2">
      <c r="C940" s="24"/>
      <c r="D940" s="24"/>
    </row>
    <row r="941" spans="3:4" x14ac:dyDescent="0.2">
      <c r="C941" s="24"/>
      <c r="D941" s="24"/>
    </row>
    <row r="942" spans="3:4" x14ac:dyDescent="0.2">
      <c r="C942" s="24"/>
      <c r="D942" s="24"/>
    </row>
    <row r="943" spans="3:4" x14ac:dyDescent="0.2">
      <c r="C943" s="24"/>
      <c r="D943" s="24"/>
    </row>
    <row r="944" spans="3:4" x14ac:dyDescent="0.2">
      <c r="C944" s="24"/>
      <c r="D944" s="24"/>
    </row>
    <row r="945" spans="3:4" x14ac:dyDescent="0.2">
      <c r="C945" s="24"/>
      <c r="D945" s="24"/>
    </row>
    <row r="946" spans="3:4" x14ac:dyDescent="0.2">
      <c r="C946" s="24"/>
      <c r="D946" s="24"/>
    </row>
    <row r="947" spans="3:4" x14ac:dyDescent="0.2">
      <c r="C947" s="24"/>
      <c r="D947" s="24"/>
    </row>
    <row r="948" spans="3:4" x14ac:dyDescent="0.2">
      <c r="C948" s="24"/>
      <c r="D948" s="24"/>
    </row>
    <row r="949" spans="3:4" x14ac:dyDescent="0.2">
      <c r="C949" s="24"/>
      <c r="D949" s="24"/>
    </row>
    <row r="950" spans="3:4" x14ac:dyDescent="0.2">
      <c r="C950" s="24"/>
      <c r="D950" s="24"/>
    </row>
    <row r="951" spans="3:4" x14ac:dyDescent="0.2">
      <c r="C951" s="24"/>
      <c r="D951" s="24"/>
    </row>
    <row r="952" spans="3:4" x14ac:dyDescent="0.2">
      <c r="C952" s="24"/>
      <c r="D952" s="24"/>
    </row>
    <row r="953" spans="3:4" x14ac:dyDescent="0.2">
      <c r="C953" s="24"/>
      <c r="D953" s="24"/>
    </row>
    <row r="954" spans="3:4" x14ac:dyDescent="0.2">
      <c r="C954" s="24"/>
      <c r="D954" s="24"/>
    </row>
    <row r="955" spans="3:4" x14ac:dyDescent="0.2">
      <c r="C955" s="24"/>
      <c r="D955" s="24"/>
    </row>
    <row r="956" spans="3:4" x14ac:dyDescent="0.2">
      <c r="C956" s="24"/>
      <c r="D956" s="24"/>
    </row>
    <row r="957" spans="3:4" x14ac:dyDescent="0.2">
      <c r="C957" s="24"/>
      <c r="D957" s="24"/>
    </row>
    <row r="958" spans="3:4" x14ac:dyDescent="0.2">
      <c r="C958" s="24"/>
      <c r="D958" s="24"/>
    </row>
    <row r="959" spans="3:4" x14ac:dyDescent="0.2">
      <c r="C959" s="24"/>
      <c r="D959" s="24"/>
    </row>
    <row r="960" spans="3:4" x14ac:dyDescent="0.2">
      <c r="C960" s="24"/>
      <c r="D960" s="24"/>
    </row>
    <row r="961" spans="3:4" x14ac:dyDescent="0.2">
      <c r="C961" s="24"/>
      <c r="D961" s="24"/>
    </row>
    <row r="962" spans="3:4" x14ac:dyDescent="0.2">
      <c r="C962" s="24"/>
      <c r="D962" s="24"/>
    </row>
    <row r="963" spans="3:4" x14ac:dyDescent="0.2">
      <c r="C963" s="24"/>
      <c r="D963" s="24"/>
    </row>
    <row r="964" spans="3:4" x14ac:dyDescent="0.2">
      <c r="C964" s="24"/>
      <c r="D964" s="24"/>
    </row>
    <row r="965" spans="3:4" x14ac:dyDescent="0.2">
      <c r="C965" s="24"/>
      <c r="D965" s="24"/>
    </row>
    <row r="966" spans="3:4" x14ac:dyDescent="0.2">
      <c r="C966" s="24"/>
      <c r="D966" s="24"/>
    </row>
    <row r="967" spans="3:4" x14ac:dyDescent="0.2">
      <c r="C967" s="24"/>
      <c r="D967" s="24"/>
    </row>
    <row r="968" spans="3:4" x14ac:dyDescent="0.2">
      <c r="C968" s="24"/>
      <c r="D968" s="24"/>
    </row>
    <row r="969" spans="3:4" x14ac:dyDescent="0.2">
      <c r="C969" s="24"/>
      <c r="D969" s="24"/>
    </row>
    <row r="970" spans="3:4" x14ac:dyDescent="0.2">
      <c r="C970" s="24"/>
      <c r="D970" s="24"/>
    </row>
    <row r="971" spans="3:4" x14ac:dyDescent="0.2">
      <c r="C971" s="24"/>
      <c r="D971" s="24"/>
    </row>
    <row r="972" spans="3:4" x14ac:dyDescent="0.2">
      <c r="C972" s="24"/>
      <c r="D972" s="24"/>
    </row>
    <row r="973" spans="3:4" x14ac:dyDescent="0.2">
      <c r="C973" s="24"/>
      <c r="D973" s="24"/>
    </row>
    <row r="974" spans="3:4" x14ac:dyDescent="0.2">
      <c r="C974" s="24"/>
      <c r="D974" s="24"/>
    </row>
    <row r="975" spans="3:4" x14ac:dyDescent="0.2">
      <c r="C975" s="24"/>
      <c r="D975" s="24"/>
    </row>
    <row r="976" spans="3:4" x14ac:dyDescent="0.2">
      <c r="C976" s="24"/>
      <c r="D976" s="24"/>
    </row>
    <row r="977" spans="3:4" x14ac:dyDescent="0.2">
      <c r="C977" s="24"/>
      <c r="D977" s="24"/>
    </row>
    <row r="978" spans="3:4" x14ac:dyDescent="0.2">
      <c r="C978" s="24"/>
      <c r="D978" s="24"/>
    </row>
    <row r="979" spans="3:4" x14ac:dyDescent="0.2">
      <c r="C979" s="24"/>
      <c r="D979" s="24"/>
    </row>
    <row r="980" spans="3:4" x14ac:dyDescent="0.2">
      <c r="C980" s="24"/>
      <c r="D980" s="24"/>
    </row>
    <row r="981" spans="3:4" x14ac:dyDescent="0.2">
      <c r="C981" s="24"/>
      <c r="D981" s="24"/>
    </row>
    <row r="982" spans="3:4" x14ac:dyDescent="0.2">
      <c r="C982" s="24"/>
      <c r="D982" s="24"/>
    </row>
    <row r="983" spans="3:4" x14ac:dyDescent="0.2">
      <c r="C983" s="24"/>
      <c r="D983" s="24"/>
    </row>
    <row r="984" spans="3:4" x14ac:dyDescent="0.2">
      <c r="C984" s="24"/>
      <c r="D984" s="24"/>
    </row>
    <row r="985" spans="3:4" x14ac:dyDescent="0.2">
      <c r="C985" s="24"/>
      <c r="D985" s="24"/>
    </row>
    <row r="986" spans="3:4" x14ac:dyDescent="0.2">
      <c r="C986" s="24"/>
      <c r="D986" s="24"/>
    </row>
    <row r="987" spans="3:4" x14ac:dyDescent="0.2">
      <c r="C987" s="24"/>
      <c r="D987" s="24"/>
    </row>
    <row r="988" spans="3:4" x14ac:dyDescent="0.2">
      <c r="C988" s="24"/>
      <c r="D988" s="24"/>
    </row>
    <row r="989" spans="3:4" x14ac:dyDescent="0.2">
      <c r="C989" s="24"/>
      <c r="D989" s="24"/>
    </row>
    <row r="990" spans="3:4" x14ac:dyDescent="0.2">
      <c r="C990" s="24"/>
      <c r="D990" s="24"/>
    </row>
    <row r="991" spans="3:4" x14ac:dyDescent="0.2">
      <c r="C991" s="24"/>
      <c r="D991" s="24"/>
    </row>
    <row r="992" spans="3:4" x14ac:dyDescent="0.2">
      <c r="C992" s="24"/>
      <c r="D992" s="24"/>
    </row>
    <row r="993" spans="3:4" x14ac:dyDescent="0.2">
      <c r="C993" s="24"/>
      <c r="D993" s="24"/>
    </row>
    <row r="994" spans="3:4" x14ac:dyDescent="0.2">
      <c r="C994" s="24"/>
      <c r="D994" s="24"/>
    </row>
    <row r="995" spans="3:4" x14ac:dyDescent="0.2">
      <c r="C995" s="24"/>
      <c r="D995" s="24"/>
    </row>
    <row r="996" spans="3:4" x14ac:dyDescent="0.2">
      <c r="C996" s="24"/>
      <c r="D996" s="24"/>
    </row>
    <row r="997" spans="3:4" x14ac:dyDescent="0.2">
      <c r="C997" s="24"/>
      <c r="D997" s="24"/>
    </row>
    <row r="998" spans="3:4" x14ac:dyDescent="0.2">
      <c r="C998" s="24"/>
      <c r="D998" s="24"/>
    </row>
    <row r="999" spans="3:4" x14ac:dyDescent="0.2">
      <c r="C999" s="24"/>
      <c r="D999" s="24"/>
    </row>
    <row r="1000" spans="3:4" x14ac:dyDescent="0.2">
      <c r="C1000" s="24"/>
      <c r="D1000" s="24"/>
    </row>
    <row r="1001" spans="3:4" x14ac:dyDescent="0.2">
      <c r="C1001" s="24"/>
      <c r="D1001" s="24"/>
    </row>
    <row r="1002" spans="3:4" x14ac:dyDescent="0.2">
      <c r="C1002" s="24"/>
      <c r="D1002" s="24"/>
    </row>
    <row r="1003" spans="3:4" x14ac:dyDescent="0.2">
      <c r="C1003" s="24"/>
      <c r="D1003" s="24"/>
    </row>
    <row r="1004" spans="3:4" x14ac:dyDescent="0.2">
      <c r="C1004" s="24"/>
      <c r="D1004" s="24"/>
    </row>
    <row r="1005" spans="3:4" x14ac:dyDescent="0.2">
      <c r="C1005" s="24"/>
      <c r="D1005" s="24"/>
    </row>
    <row r="1006" spans="3:4" x14ac:dyDescent="0.2">
      <c r="C1006" s="24"/>
      <c r="D1006" s="24"/>
    </row>
    <row r="1007" spans="3:4" x14ac:dyDescent="0.2">
      <c r="C1007" s="24"/>
      <c r="D1007" s="24"/>
    </row>
    <row r="1008" spans="3:4" x14ac:dyDescent="0.2">
      <c r="C1008" s="24"/>
      <c r="D1008" s="24"/>
    </row>
    <row r="1009" spans="3:4" x14ac:dyDescent="0.2">
      <c r="C1009" s="24"/>
      <c r="D1009" s="24"/>
    </row>
    <row r="1010" spans="3:4" x14ac:dyDescent="0.2">
      <c r="C1010" s="24"/>
      <c r="D1010" s="24"/>
    </row>
    <row r="1011" spans="3:4" x14ac:dyDescent="0.2">
      <c r="C1011" s="24"/>
      <c r="D1011" s="24"/>
    </row>
    <row r="1012" spans="3:4" x14ac:dyDescent="0.2">
      <c r="C1012" s="24"/>
      <c r="D1012" s="24"/>
    </row>
    <row r="1013" spans="3:4" x14ac:dyDescent="0.2">
      <c r="C1013" s="24"/>
      <c r="D1013" s="24"/>
    </row>
    <row r="1014" spans="3:4" x14ac:dyDescent="0.2">
      <c r="C1014" s="24"/>
      <c r="D1014" s="24"/>
    </row>
    <row r="1015" spans="3:4" x14ac:dyDescent="0.2">
      <c r="C1015" s="24"/>
      <c r="D1015" s="24"/>
    </row>
    <row r="1016" spans="3:4" x14ac:dyDescent="0.2">
      <c r="C1016" s="24"/>
      <c r="D1016" s="24"/>
    </row>
    <row r="1017" spans="3:4" x14ac:dyDescent="0.2">
      <c r="C1017" s="24"/>
      <c r="D1017" s="24"/>
    </row>
    <row r="1018" spans="3:4" x14ac:dyDescent="0.2">
      <c r="C1018" s="24"/>
      <c r="D1018" s="24"/>
    </row>
    <row r="1019" spans="3:4" x14ac:dyDescent="0.2">
      <c r="C1019" s="24"/>
      <c r="D1019" s="24"/>
    </row>
    <row r="1020" spans="3:4" x14ac:dyDescent="0.2">
      <c r="C1020" s="24"/>
      <c r="D1020" s="24"/>
    </row>
    <row r="1021" spans="3:4" x14ac:dyDescent="0.2">
      <c r="C1021" s="24"/>
      <c r="D1021" s="24"/>
    </row>
    <row r="1022" spans="3:4" x14ac:dyDescent="0.2">
      <c r="C1022" s="24"/>
      <c r="D1022" s="24"/>
    </row>
    <row r="1023" spans="3:4" x14ac:dyDescent="0.2">
      <c r="C1023" s="24"/>
      <c r="D1023" s="24"/>
    </row>
    <row r="1024" spans="3:4" x14ac:dyDescent="0.2">
      <c r="C1024" s="24"/>
      <c r="D1024" s="24"/>
    </row>
    <row r="1025" spans="3:4" x14ac:dyDescent="0.2">
      <c r="C1025" s="24"/>
      <c r="D1025" s="24"/>
    </row>
    <row r="1026" spans="3:4" x14ac:dyDescent="0.2">
      <c r="C1026" s="24"/>
      <c r="D1026" s="24"/>
    </row>
    <row r="1027" spans="3:4" x14ac:dyDescent="0.2">
      <c r="C1027" s="24"/>
      <c r="D1027" s="24"/>
    </row>
    <row r="1028" spans="3:4" x14ac:dyDescent="0.2">
      <c r="C1028" s="24"/>
      <c r="D1028" s="24"/>
    </row>
    <row r="1029" spans="3:4" x14ac:dyDescent="0.2">
      <c r="C1029" s="24"/>
      <c r="D1029" s="24"/>
    </row>
    <row r="1030" spans="3:4" x14ac:dyDescent="0.2">
      <c r="C1030" s="24"/>
      <c r="D1030" s="24"/>
    </row>
    <row r="1031" spans="3:4" x14ac:dyDescent="0.2">
      <c r="C1031" s="24"/>
      <c r="D1031" s="24"/>
    </row>
    <row r="1032" spans="3:4" x14ac:dyDescent="0.2">
      <c r="C1032" s="24"/>
      <c r="D1032" s="24"/>
    </row>
    <row r="1033" spans="3:4" x14ac:dyDescent="0.2">
      <c r="C1033" s="24"/>
      <c r="D1033" s="24"/>
    </row>
    <row r="1034" spans="3:4" x14ac:dyDescent="0.2">
      <c r="C1034" s="24"/>
      <c r="D1034" s="24"/>
    </row>
    <row r="1035" spans="3:4" x14ac:dyDescent="0.2">
      <c r="C1035" s="24"/>
      <c r="D1035" s="24"/>
    </row>
    <row r="1036" spans="3:4" x14ac:dyDescent="0.2">
      <c r="C1036" s="24"/>
      <c r="D1036" s="24"/>
    </row>
    <row r="1037" spans="3:4" x14ac:dyDescent="0.2">
      <c r="C1037" s="24"/>
      <c r="D1037" s="24"/>
    </row>
    <row r="1038" spans="3:4" x14ac:dyDescent="0.2">
      <c r="C1038" s="24"/>
      <c r="D1038" s="24"/>
    </row>
    <row r="1039" spans="3:4" x14ac:dyDescent="0.2">
      <c r="C1039" s="24"/>
      <c r="D1039" s="24"/>
    </row>
    <row r="1040" spans="3:4" x14ac:dyDescent="0.2">
      <c r="C1040" s="24"/>
      <c r="D1040" s="24"/>
    </row>
    <row r="1041" spans="3:4" x14ac:dyDescent="0.2">
      <c r="C1041" s="24"/>
      <c r="D1041" s="24"/>
    </row>
    <row r="1042" spans="3:4" x14ac:dyDescent="0.2">
      <c r="C1042" s="24"/>
      <c r="D1042" s="24"/>
    </row>
    <row r="1043" spans="3:4" x14ac:dyDescent="0.2">
      <c r="C1043" s="24"/>
      <c r="D1043" s="24"/>
    </row>
    <row r="1044" spans="3:4" x14ac:dyDescent="0.2">
      <c r="C1044" s="24"/>
      <c r="D1044" s="24"/>
    </row>
    <row r="1045" spans="3:4" x14ac:dyDescent="0.2">
      <c r="C1045" s="24"/>
      <c r="D1045" s="24"/>
    </row>
    <row r="1046" spans="3:4" x14ac:dyDescent="0.2">
      <c r="C1046" s="24"/>
      <c r="D1046" s="24"/>
    </row>
    <row r="1047" spans="3:4" x14ac:dyDescent="0.2">
      <c r="C1047" s="24"/>
      <c r="D1047" s="24"/>
    </row>
    <row r="1048" spans="3:4" x14ac:dyDescent="0.2">
      <c r="C1048" s="24"/>
      <c r="D1048" s="24"/>
    </row>
    <row r="1049" spans="3:4" x14ac:dyDescent="0.2">
      <c r="C1049" s="24"/>
      <c r="D1049" s="24"/>
    </row>
    <row r="1050" spans="3:4" x14ac:dyDescent="0.2">
      <c r="C1050" s="24"/>
      <c r="D1050" s="24"/>
    </row>
    <row r="1051" spans="3:4" x14ac:dyDescent="0.2">
      <c r="C1051" s="24"/>
      <c r="D1051" s="24"/>
    </row>
    <row r="1052" spans="3:4" x14ac:dyDescent="0.2">
      <c r="C1052" s="24"/>
      <c r="D1052" s="24"/>
    </row>
    <row r="1053" spans="3:4" x14ac:dyDescent="0.2">
      <c r="C1053" s="24"/>
      <c r="D1053" s="24"/>
    </row>
    <row r="1054" spans="3:4" x14ac:dyDescent="0.2">
      <c r="C1054" s="24"/>
      <c r="D1054" s="24"/>
    </row>
    <row r="1055" spans="3:4" x14ac:dyDescent="0.2">
      <c r="C1055" s="24"/>
      <c r="D1055" s="24"/>
    </row>
    <row r="1056" spans="3:4" x14ac:dyDescent="0.2">
      <c r="C1056" s="24"/>
      <c r="D1056" s="24"/>
    </row>
    <row r="1057" spans="3:4" x14ac:dyDescent="0.2">
      <c r="C1057" s="24"/>
      <c r="D1057" s="24"/>
    </row>
    <row r="1058" spans="3:4" x14ac:dyDescent="0.2">
      <c r="C1058" s="24"/>
      <c r="D1058" s="24"/>
    </row>
    <row r="1059" spans="3:4" x14ac:dyDescent="0.2">
      <c r="C1059" s="24"/>
      <c r="D1059" s="24"/>
    </row>
    <row r="1060" spans="3:4" x14ac:dyDescent="0.2">
      <c r="C1060" s="24"/>
      <c r="D1060" s="24"/>
    </row>
    <row r="1061" spans="3:4" x14ac:dyDescent="0.2">
      <c r="C1061" s="24"/>
      <c r="D1061" s="24"/>
    </row>
    <row r="1062" spans="3:4" x14ac:dyDescent="0.2">
      <c r="C1062" s="24"/>
      <c r="D1062" s="24"/>
    </row>
    <row r="1063" spans="3:4" x14ac:dyDescent="0.2">
      <c r="C1063" s="24"/>
      <c r="D1063" s="24"/>
    </row>
    <row r="1064" spans="3:4" x14ac:dyDescent="0.2">
      <c r="C1064" s="24"/>
      <c r="D1064" s="24"/>
    </row>
    <row r="1065" spans="3:4" x14ac:dyDescent="0.2">
      <c r="C1065" s="24"/>
      <c r="D1065" s="24"/>
    </row>
    <row r="1066" spans="3:4" x14ac:dyDescent="0.2">
      <c r="C1066" s="24"/>
      <c r="D1066" s="24"/>
    </row>
    <row r="1067" spans="3:4" x14ac:dyDescent="0.2">
      <c r="C1067" s="24"/>
      <c r="D1067" s="24"/>
    </row>
    <row r="1068" spans="3:4" x14ac:dyDescent="0.2">
      <c r="C1068" s="24"/>
      <c r="D1068" s="24"/>
    </row>
    <row r="1069" spans="3:4" x14ac:dyDescent="0.2">
      <c r="C1069" s="24"/>
      <c r="D1069" s="24"/>
    </row>
    <row r="1070" spans="3:4" x14ac:dyDescent="0.2">
      <c r="C1070" s="24"/>
      <c r="D1070" s="24"/>
    </row>
    <row r="1071" spans="3:4" x14ac:dyDescent="0.2">
      <c r="C1071" s="24"/>
      <c r="D1071" s="24"/>
    </row>
    <row r="1072" spans="3:4" x14ac:dyDescent="0.2">
      <c r="C1072" s="24"/>
      <c r="D1072" s="24"/>
    </row>
    <row r="1073" spans="3:4" x14ac:dyDescent="0.2">
      <c r="C1073" s="24"/>
      <c r="D1073" s="24"/>
    </row>
    <row r="1074" spans="3:4" x14ac:dyDescent="0.2">
      <c r="C1074" s="24"/>
      <c r="D1074" s="24"/>
    </row>
    <row r="1075" spans="3:4" x14ac:dyDescent="0.2">
      <c r="C1075" s="24"/>
      <c r="D1075" s="24"/>
    </row>
    <row r="1076" spans="3:4" x14ac:dyDescent="0.2">
      <c r="C1076" s="24"/>
      <c r="D1076" s="24"/>
    </row>
    <row r="1077" spans="3:4" x14ac:dyDescent="0.2">
      <c r="C1077" s="24"/>
      <c r="D1077" s="24"/>
    </row>
    <row r="1078" spans="3:4" x14ac:dyDescent="0.2">
      <c r="C1078" s="24"/>
      <c r="D1078" s="24"/>
    </row>
    <row r="1079" spans="3:4" x14ac:dyDescent="0.2">
      <c r="C1079" s="24"/>
      <c r="D1079" s="24"/>
    </row>
    <row r="1080" spans="3:4" x14ac:dyDescent="0.2">
      <c r="C1080" s="24"/>
      <c r="D1080" s="24"/>
    </row>
    <row r="1081" spans="3:4" x14ac:dyDescent="0.2">
      <c r="C1081" s="24"/>
      <c r="D1081" s="24"/>
    </row>
    <row r="1082" spans="3:4" x14ac:dyDescent="0.2">
      <c r="C1082" s="24"/>
      <c r="D1082" s="24"/>
    </row>
    <row r="1083" spans="3:4" x14ac:dyDescent="0.2">
      <c r="C1083" s="24"/>
      <c r="D1083" s="24"/>
    </row>
    <row r="1084" spans="3:4" x14ac:dyDescent="0.2">
      <c r="C1084" s="24"/>
      <c r="D1084" s="24"/>
    </row>
    <row r="1085" spans="3:4" x14ac:dyDescent="0.2">
      <c r="C1085" s="24"/>
      <c r="D1085" s="24"/>
    </row>
    <row r="1086" spans="3:4" x14ac:dyDescent="0.2">
      <c r="C1086" s="24"/>
      <c r="D1086" s="24"/>
    </row>
    <row r="1087" spans="3:4" x14ac:dyDescent="0.2">
      <c r="C1087" s="24"/>
      <c r="D1087" s="24"/>
    </row>
    <row r="1088" spans="3:4" x14ac:dyDescent="0.2">
      <c r="C1088" s="24"/>
      <c r="D1088" s="24"/>
    </row>
    <row r="1089" spans="3:4" x14ac:dyDescent="0.2">
      <c r="C1089" s="24"/>
      <c r="D1089" s="24"/>
    </row>
    <row r="1090" spans="3:4" x14ac:dyDescent="0.2">
      <c r="C1090" s="24"/>
      <c r="D1090" s="24"/>
    </row>
    <row r="1091" spans="3:4" x14ac:dyDescent="0.2">
      <c r="C1091" s="24"/>
      <c r="D1091" s="24"/>
    </row>
    <row r="1092" spans="3:4" x14ac:dyDescent="0.2">
      <c r="C1092" s="24"/>
      <c r="D1092" s="24"/>
    </row>
    <row r="1093" spans="3:4" x14ac:dyDescent="0.2">
      <c r="C1093" s="24"/>
      <c r="D1093" s="24"/>
    </row>
    <row r="1094" spans="3:4" x14ac:dyDescent="0.2">
      <c r="C1094" s="24"/>
      <c r="D1094" s="24"/>
    </row>
    <row r="1095" spans="3:4" x14ac:dyDescent="0.2">
      <c r="C1095" s="24"/>
      <c r="D1095" s="24"/>
    </row>
    <row r="1096" spans="3:4" x14ac:dyDescent="0.2">
      <c r="C1096" s="24"/>
      <c r="D1096" s="24"/>
    </row>
    <row r="1097" spans="3:4" x14ac:dyDescent="0.2">
      <c r="C1097" s="24"/>
      <c r="D1097" s="24"/>
    </row>
    <row r="1098" spans="3:4" x14ac:dyDescent="0.2">
      <c r="C1098" s="24"/>
      <c r="D1098" s="24"/>
    </row>
    <row r="1099" spans="3:4" x14ac:dyDescent="0.2">
      <c r="C1099" s="24"/>
      <c r="D1099" s="24"/>
    </row>
    <row r="1100" spans="3:4" x14ac:dyDescent="0.2">
      <c r="C1100" s="24"/>
      <c r="D1100" s="24"/>
    </row>
    <row r="1101" spans="3:4" x14ac:dyDescent="0.2">
      <c r="C1101" s="24"/>
      <c r="D1101" s="24"/>
    </row>
    <row r="1102" spans="3:4" x14ac:dyDescent="0.2">
      <c r="C1102" s="24"/>
      <c r="D1102" s="24"/>
    </row>
    <row r="1103" spans="3:4" x14ac:dyDescent="0.2">
      <c r="C1103" s="24"/>
      <c r="D1103" s="24"/>
    </row>
    <row r="1104" spans="3:4" x14ac:dyDescent="0.2">
      <c r="C1104" s="24"/>
      <c r="D1104" s="24"/>
    </row>
    <row r="1105" spans="3:4" x14ac:dyDescent="0.2">
      <c r="C1105" s="24"/>
      <c r="D1105" s="24"/>
    </row>
    <row r="1106" spans="3:4" x14ac:dyDescent="0.2">
      <c r="C1106" s="24"/>
      <c r="D1106" s="24"/>
    </row>
    <row r="1107" spans="3:4" x14ac:dyDescent="0.2">
      <c r="C1107" s="24"/>
      <c r="D1107" s="24"/>
    </row>
    <row r="1108" spans="3:4" x14ac:dyDescent="0.2">
      <c r="C1108" s="24"/>
      <c r="D1108" s="24"/>
    </row>
    <row r="1109" spans="3:4" x14ac:dyDescent="0.2">
      <c r="C1109" s="24"/>
      <c r="D1109" s="24"/>
    </row>
    <row r="1110" spans="3:4" x14ac:dyDescent="0.2">
      <c r="C1110" s="24"/>
      <c r="D1110" s="24"/>
    </row>
    <row r="1111" spans="3:4" x14ac:dyDescent="0.2">
      <c r="C1111" s="24"/>
      <c r="D1111" s="24"/>
    </row>
    <row r="1112" spans="3:4" x14ac:dyDescent="0.2">
      <c r="C1112" s="24"/>
      <c r="D1112" s="24"/>
    </row>
    <row r="1113" spans="3:4" x14ac:dyDescent="0.2">
      <c r="C1113" s="24"/>
      <c r="D1113" s="24"/>
    </row>
    <row r="1114" spans="3:4" x14ac:dyDescent="0.2">
      <c r="C1114" s="24"/>
      <c r="D1114" s="24"/>
    </row>
    <row r="1115" spans="3:4" x14ac:dyDescent="0.2">
      <c r="C1115" s="24"/>
      <c r="D1115" s="24"/>
    </row>
    <row r="1116" spans="3:4" x14ac:dyDescent="0.2">
      <c r="C1116" s="24"/>
      <c r="D1116" s="24"/>
    </row>
    <row r="1117" spans="3:4" x14ac:dyDescent="0.2">
      <c r="C1117" s="24"/>
      <c r="D1117" s="24"/>
    </row>
    <row r="1118" spans="3:4" x14ac:dyDescent="0.2">
      <c r="C1118" s="24"/>
      <c r="D1118" s="24"/>
    </row>
    <row r="1119" spans="3:4" x14ac:dyDescent="0.2">
      <c r="C1119" s="24"/>
      <c r="D1119" s="24"/>
    </row>
    <row r="1120" spans="3:4" x14ac:dyDescent="0.2">
      <c r="C1120" s="24"/>
      <c r="D1120" s="24"/>
    </row>
    <row r="1121" spans="3:4" x14ac:dyDescent="0.2">
      <c r="C1121" s="24"/>
      <c r="D1121" s="24"/>
    </row>
    <row r="1122" spans="3:4" x14ac:dyDescent="0.2">
      <c r="C1122" s="24"/>
      <c r="D1122" s="24"/>
    </row>
    <row r="1123" spans="3:4" x14ac:dyDescent="0.2">
      <c r="C1123" s="24"/>
      <c r="D1123" s="24"/>
    </row>
    <row r="1124" spans="3:4" x14ac:dyDescent="0.2">
      <c r="C1124" s="24"/>
      <c r="D1124" s="24"/>
    </row>
    <row r="1125" spans="3:4" x14ac:dyDescent="0.2">
      <c r="C1125" s="24"/>
      <c r="D1125" s="24"/>
    </row>
    <row r="1126" spans="3:4" x14ac:dyDescent="0.2">
      <c r="C1126" s="24"/>
      <c r="D1126" s="24"/>
    </row>
    <row r="1127" spans="3:4" x14ac:dyDescent="0.2">
      <c r="C1127" s="24"/>
      <c r="D1127" s="24"/>
    </row>
    <row r="1128" spans="3:4" x14ac:dyDescent="0.2">
      <c r="C1128" s="24"/>
      <c r="D1128" s="24"/>
    </row>
    <row r="1129" spans="3:4" x14ac:dyDescent="0.2">
      <c r="C1129" s="24"/>
      <c r="D1129" s="24"/>
    </row>
    <row r="1130" spans="3:4" x14ac:dyDescent="0.2">
      <c r="C1130" s="24"/>
      <c r="D1130" s="24"/>
    </row>
    <row r="1131" spans="3:4" x14ac:dyDescent="0.2">
      <c r="C1131" s="24"/>
      <c r="D1131" s="24"/>
    </row>
    <row r="1132" spans="3:4" x14ac:dyDescent="0.2">
      <c r="C1132" s="24"/>
      <c r="D1132" s="24"/>
    </row>
    <row r="1133" spans="3:4" x14ac:dyDescent="0.2">
      <c r="C1133" s="24"/>
      <c r="D1133" s="24"/>
    </row>
    <row r="1134" spans="3:4" x14ac:dyDescent="0.2">
      <c r="C1134" s="24"/>
      <c r="D1134" s="24"/>
    </row>
    <row r="1135" spans="3:4" x14ac:dyDescent="0.2">
      <c r="C1135" s="24"/>
      <c r="D1135" s="24"/>
    </row>
    <row r="1136" spans="3:4" x14ac:dyDescent="0.2">
      <c r="C1136" s="24"/>
      <c r="D1136" s="24"/>
    </row>
    <row r="1137" spans="3:4" x14ac:dyDescent="0.2">
      <c r="C1137" s="24"/>
      <c r="D1137" s="24"/>
    </row>
    <row r="1138" spans="3:4" x14ac:dyDescent="0.2">
      <c r="C1138" s="24"/>
      <c r="D1138" s="24"/>
    </row>
    <row r="1139" spans="3:4" x14ac:dyDescent="0.2">
      <c r="C1139" s="24"/>
      <c r="D1139" s="24"/>
    </row>
    <row r="1140" spans="3:4" x14ac:dyDescent="0.2">
      <c r="C1140" s="24"/>
      <c r="D1140" s="24"/>
    </row>
    <row r="1141" spans="3:4" x14ac:dyDescent="0.2">
      <c r="C1141" s="24"/>
      <c r="D1141" s="24"/>
    </row>
    <row r="1142" spans="3:4" x14ac:dyDescent="0.2">
      <c r="C1142" s="24"/>
      <c r="D1142" s="24"/>
    </row>
    <row r="1143" spans="3:4" x14ac:dyDescent="0.2">
      <c r="C1143" s="24"/>
      <c r="D1143" s="24"/>
    </row>
    <row r="1144" spans="3:4" x14ac:dyDescent="0.2">
      <c r="C1144" s="24"/>
      <c r="D1144" s="24"/>
    </row>
    <row r="1145" spans="3:4" x14ac:dyDescent="0.2">
      <c r="C1145" s="24"/>
      <c r="D1145" s="24"/>
    </row>
    <row r="1146" spans="3:4" x14ac:dyDescent="0.2">
      <c r="C1146" s="24"/>
      <c r="D1146" s="24"/>
    </row>
    <row r="1147" spans="3:4" x14ac:dyDescent="0.2">
      <c r="C1147" s="24"/>
      <c r="D1147" s="24"/>
    </row>
    <row r="1148" spans="3:4" x14ac:dyDescent="0.2">
      <c r="C1148" s="24"/>
      <c r="D1148" s="24"/>
    </row>
    <row r="1149" spans="3:4" x14ac:dyDescent="0.2">
      <c r="C1149" s="24"/>
      <c r="D1149" s="24"/>
    </row>
    <row r="1150" spans="3:4" x14ac:dyDescent="0.2">
      <c r="C1150" s="24"/>
      <c r="D1150" s="24"/>
    </row>
    <row r="1151" spans="3:4" x14ac:dyDescent="0.2">
      <c r="C1151" s="24"/>
      <c r="D1151" s="24"/>
    </row>
    <row r="1152" spans="3:4" x14ac:dyDescent="0.2">
      <c r="C1152" s="24"/>
      <c r="D1152" s="24"/>
    </row>
    <row r="1153" spans="3:4" x14ac:dyDescent="0.2">
      <c r="C1153" s="24"/>
      <c r="D1153" s="24"/>
    </row>
    <row r="1154" spans="3:4" x14ac:dyDescent="0.2">
      <c r="C1154" s="24"/>
      <c r="D1154" s="24"/>
    </row>
    <row r="1155" spans="3:4" x14ac:dyDescent="0.2">
      <c r="C1155" s="24"/>
      <c r="D1155" s="24"/>
    </row>
    <row r="1156" spans="3:4" x14ac:dyDescent="0.2">
      <c r="C1156" s="24"/>
      <c r="D1156" s="24"/>
    </row>
    <row r="1157" spans="3:4" x14ac:dyDescent="0.2">
      <c r="C1157" s="24"/>
      <c r="D1157" s="24"/>
    </row>
    <row r="1158" spans="3:4" x14ac:dyDescent="0.2">
      <c r="C1158" s="24"/>
      <c r="D1158" s="24"/>
    </row>
    <row r="1159" spans="3:4" x14ac:dyDescent="0.2">
      <c r="C1159" s="24"/>
      <c r="D1159" s="24"/>
    </row>
    <row r="1160" spans="3:4" x14ac:dyDescent="0.2">
      <c r="C1160" s="24"/>
      <c r="D1160" s="24"/>
    </row>
    <row r="1161" spans="3:4" x14ac:dyDescent="0.2">
      <c r="C1161" s="24"/>
      <c r="D1161" s="24"/>
    </row>
    <row r="1162" spans="3:4" x14ac:dyDescent="0.2">
      <c r="C1162" s="24"/>
      <c r="D1162" s="24"/>
    </row>
    <row r="1163" spans="3:4" x14ac:dyDescent="0.2">
      <c r="C1163" s="24"/>
      <c r="D1163" s="24"/>
    </row>
    <row r="1164" spans="3:4" x14ac:dyDescent="0.2">
      <c r="C1164" s="24"/>
      <c r="D1164" s="24"/>
    </row>
    <row r="1165" spans="3:4" x14ac:dyDescent="0.2">
      <c r="C1165" s="24"/>
      <c r="D1165" s="24"/>
    </row>
    <row r="1166" spans="3:4" x14ac:dyDescent="0.2">
      <c r="C1166" s="24"/>
      <c r="D1166" s="24"/>
    </row>
    <row r="1167" spans="3:4" x14ac:dyDescent="0.2">
      <c r="C1167" s="24"/>
      <c r="D1167" s="24"/>
    </row>
    <row r="1168" spans="3:4" x14ac:dyDescent="0.2">
      <c r="C1168" s="24"/>
      <c r="D1168" s="24"/>
    </row>
    <row r="1169" spans="3:4" x14ac:dyDescent="0.2">
      <c r="C1169" s="24"/>
      <c r="D1169" s="24"/>
    </row>
    <row r="1170" spans="3:4" x14ac:dyDescent="0.2">
      <c r="C1170" s="24"/>
      <c r="D1170" s="24"/>
    </row>
    <row r="1171" spans="3:4" x14ac:dyDescent="0.2">
      <c r="C1171" s="24"/>
      <c r="D1171" s="24"/>
    </row>
    <row r="1172" spans="3:4" x14ac:dyDescent="0.2">
      <c r="C1172" s="24"/>
      <c r="D1172" s="24"/>
    </row>
    <row r="1173" spans="3:4" x14ac:dyDescent="0.2">
      <c r="C1173" s="24"/>
      <c r="D1173" s="24"/>
    </row>
    <row r="1174" spans="3:4" x14ac:dyDescent="0.2">
      <c r="C1174" s="24"/>
      <c r="D1174" s="24"/>
    </row>
    <row r="1175" spans="3:4" x14ac:dyDescent="0.2">
      <c r="C1175" s="24"/>
      <c r="D1175" s="24"/>
    </row>
    <row r="1176" spans="3:4" x14ac:dyDescent="0.2">
      <c r="C1176" s="24"/>
      <c r="D1176" s="24"/>
    </row>
    <row r="1177" spans="3:4" x14ac:dyDescent="0.2">
      <c r="C1177" s="24"/>
      <c r="D1177" s="24"/>
    </row>
    <row r="1178" spans="3:4" x14ac:dyDescent="0.2">
      <c r="C1178" s="24"/>
      <c r="D1178" s="24"/>
    </row>
    <row r="1179" spans="3:4" x14ac:dyDescent="0.2">
      <c r="C1179" s="24"/>
      <c r="D1179" s="24"/>
    </row>
    <row r="1180" spans="3:4" x14ac:dyDescent="0.2">
      <c r="C1180" s="24"/>
      <c r="D1180" s="24"/>
    </row>
    <row r="1181" spans="3:4" x14ac:dyDescent="0.2">
      <c r="C1181" s="24"/>
      <c r="D1181" s="24"/>
    </row>
    <row r="1182" spans="3:4" x14ac:dyDescent="0.2">
      <c r="C1182" s="24"/>
      <c r="D1182" s="24"/>
    </row>
    <row r="1183" spans="3:4" x14ac:dyDescent="0.2">
      <c r="C1183" s="24"/>
      <c r="D1183" s="24"/>
    </row>
    <row r="1184" spans="3:4" x14ac:dyDescent="0.2">
      <c r="C1184" s="24"/>
      <c r="D1184" s="24"/>
    </row>
    <row r="1185" spans="3:4" x14ac:dyDescent="0.2">
      <c r="C1185" s="24"/>
      <c r="D1185" s="24"/>
    </row>
    <row r="1186" spans="3:4" x14ac:dyDescent="0.2">
      <c r="C1186" s="24"/>
      <c r="D1186" s="24"/>
    </row>
    <row r="1187" spans="3:4" x14ac:dyDescent="0.2">
      <c r="C1187" s="24"/>
      <c r="D1187" s="24"/>
    </row>
    <row r="1188" spans="3:4" x14ac:dyDescent="0.2">
      <c r="C1188" s="24"/>
      <c r="D1188" s="24"/>
    </row>
    <row r="1189" spans="3:4" x14ac:dyDescent="0.2">
      <c r="C1189" s="24"/>
      <c r="D1189" s="24"/>
    </row>
    <row r="1190" spans="3:4" x14ac:dyDescent="0.2">
      <c r="C1190" s="24"/>
      <c r="D1190" s="24"/>
    </row>
    <row r="1191" spans="3:4" x14ac:dyDescent="0.2">
      <c r="C1191" s="24"/>
      <c r="D1191" s="24"/>
    </row>
    <row r="1192" spans="3:4" x14ac:dyDescent="0.2">
      <c r="C1192" s="24"/>
      <c r="D1192" s="24"/>
    </row>
    <row r="1193" spans="3:4" x14ac:dyDescent="0.2">
      <c r="C1193" s="24"/>
      <c r="D1193" s="24"/>
    </row>
    <row r="1194" spans="3:4" x14ac:dyDescent="0.2">
      <c r="C1194" s="24"/>
      <c r="D1194" s="24"/>
    </row>
    <row r="1195" spans="3:4" x14ac:dyDescent="0.2">
      <c r="C1195" s="24"/>
      <c r="D1195" s="24"/>
    </row>
    <row r="1196" spans="3:4" x14ac:dyDescent="0.2">
      <c r="C1196" s="24"/>
      <c r="D1196" s="24"/>
    </row>
    <row r="1197" spans="3:4" x14ac:dyDescent="0.2">
      <c r="C1197" s="24"/>
      <c r="D1197" s="24"/>
    </row>
    <row r="1198" spans="3:4" x14ac:dyDescent="0.2">
      <c r="C1198" s="24"/>
      <c r="D1198" s="24"/>
    </row>
    <row r="1199" spans="3:4" x14ac:dyDescent="0.2">
      <c r="C1199" s="24"/>
      <c r="D1199" s="24"/>
    </row>
    <row r="1200" spans="3:4" x14ac:dyDescent="0.2">
      <c r="C1200" s="24"/>
      <c r="D1200" s="24"/>
    </row>
    <row r="1201" spans="3:4" x14ac:dyDescent="0.2">
      <c r="C1201" s="24"/>
      <c r="D1201" s="24"/>
    </row>
    <row r="1202" spans="3:4" x14ac:dyDescent="0.2">
      <c r="C1202" s="24"/>
      <c r="D1202" s="24"/>
    </row>
    <row r="1203" spans="3:4" x14ac:dyDescent="0.2">
      <c r="C1203" s="24"/>
      <c r="D1203" s="24"/>
    </row>
    <row r="1204" spans="3:4" x14ac:dyDescent="0.2">
      <c r="C1204" s="24"/>
      <c r="D1204" s="24"/>
    </row>
    <row r="1205" spans="3:4" x14ac:dyDescent="0.2">
      <c r="C1205" s="24"/>
      <c r="D1205" s="24"/>
    </row>
    <row r="1206" spans="3:4" x14ac:dyDescent="0.2">
      <c r="C1206" s="24"/>
      <c r="D1206" s="24"/>
    </row>
    <row r="1207" spans="3:4" x14ac:dyDescent="0.2">
      <c r="C1207" s="24"/>
      <c r="D1207" s="24"/>
    </row>
    <row r="1208" spans="3:4" x14ac:dyDescent="0.2">
      <c r="C1208" s="24"/>
      <c r="D1208" s="24"/>
    </row>
    <row r="1209" spans="3:4" x14ac:dyDescent="0.2">
      <c r="C1209" s="24"/>
      <c r="D1209" s="24"/>
    </row>
    <row r="1210" spans="3:4" x14ac:dyDescent="0.2">
      <c r="C1210" s="24"/>
      <c r="D1210" s="24"/>
    </row>
    <row r="1211" spans="3:4" x14ac:dyDescent="0.2">
      <c r="C1211" s="24"/>
      <c r="D1211" s="24"/>
    </row>
    <row r="1212" spans="3:4" x14ac:dyDescent="0.2">
      <c r="C1212" s="24"/>
      <c r="D1212" s="24"/>
    </row>
    <row r="1213" spans="3:4" x14ac:dyDescent="0.2">
      <c r="C1213" s="24"/>
      <c r="D1213" s="24"/>
    </row>
    <row r="1214" spans="3:4" x14ac:dyDescent="0.2">
      <c r="C1214" s="24"/>
      <c r="D1214" s="24"/>
    </row>
    <row r="1215" spans="3:4" x14ac:dyDescent="0.2">
      <c r="C1215" s="24"/>
      <c r="D1215" s="24"/>
    </row>
    <row r="1216" spans="3:4" x14ac:dyDescent="0.2">
      <c r="C1216" s="24"/>
      <c r="D1216" s="24"/>
    </row>
    <row r="1217" spans="3:4" x14ac:dyDescent="0.2">
      <c r="C1217" s="24"/>
      <c r="D1217" s="24"/>
    </row>
    <row r="1218" spans="3:4" x14ac:dyDescent="0.2">
      <c r="C1218" s="24"/>
      <c r="D1218" s="24"/>
    </row>
    <row r="1219" spans="3:4" x14ac:dyDescent="0.2">
      <c r="C1219" s="24"/>
      <c r="D1219" s="24"/>
    </row>
    <row r="1220" spans="3:4" x14ac:dyDescent="0.2">
      <c r="C1220" s="24"/>
      <c r="D1220" s="24"/>
    </row>
    <row r="1221" spans="3:4" x14ac:dyDescent="0.2">
      <c r="C1221" s="24"/>
      <c r="D1221" s="24"/>
    </row>
    <row r="1222" spans="3:4" x14ac:dyDescent="0.2">
      <c r="C1222" s="24"/>
      <c r="D1222" s="24"/>
    </row>
    <row r="1223" spans="3:4" x14ac:dyDescent="0.2">
      <c r="C1223" s="24"/>
      <c r="D1223" s="24"/>
    </row>
    <row r="1224" spans="3:4" x14ac:dyDescent="0.2">
      <c r="C1224" s="24"/>
      <c r="D1224" s="24"/>
    </row>
    <row r="1225" spans="3:4" x14ac:dyDescent="0.2">
      <c r="C1225" s="24"/>
      <c r="D1225" s="24"/>
    </row>
    <row r="1226" spans="3:4" x14ac:dyDescent="0.2">
      <c r="C1226" s="24"/>
      <c r="D1226" s="24"/>
    </row>
    <row r="1227" spans="3:4" x14ac:dyDescent="0.2">
      <c r="C1227" s="24"/>
      <c r="D1227" s="24"/>
    </row>
    <row r="1228" spans="3:4" x14ac:dyDescent="0.2">
      <c r="C1228" s="24"/>
      <c r="D1228" s="24"/>
    </row>
    <row r="1229" spans="3:4" x14ac:dyDescent="0.2">
      <c r="C1229" s="24"/>
      <c r="D1229" s="24"/>
    </row>
    <row r="1230" spans="3:4" x14ac:dyDescent="0.2">
      <c r="C1230" s="24"/>
      <c r="D1230" s="24"/>
    </row>
    <row r="1231" spans="3:4" x14ac:dyDescent="0.2">
      <c r="C1231" s="24"/>
      <c r="D1231" s="24"/>
    </row>
    <row r="1232" spans="3:4" x14ac:dyDescent="0.2">
      <c r="C1232" s="24"/>
      <c r="D1232" s="24"/>
    </row>
    <row r="1233" spans="3:4" x14ac:dyDescent="0.2">
      <c r="C1233" s="24"/>
      <c r="D1233" s="24"/>
    </row>
    <row r="1234" spans="3:4" x14ac:dyDescent="0.2">
      <c r="C1234" s="24"/>
      <c r="D1234" s="24"/>
    </row>
    <row r="1235" spans="3:4" x14ac:dyDescent="0.2">
      <c r="C1235" s="24"/>
      <c r="D1235" s="24"/>
    </row>
    <row r="1236" spans="3:4" x14ac:dyDescent="0.2">
      <c r="C1236" s="24"/>
      <c r="D1236" s="24"/>
    </row>
    <row r="1237" spans="3:4" x14ac:dyDescent="0.2">
      <c r="C1237" s="24"/>
      <c r="D1237" s="24"/>
    </row>
    <row r="1238" spans="3:4" x14ac:dyDescent="0.2">
      <c r="C1238" s="24"/>
      <c r="D1238" s="24"/>
    </row>
    <row r="1239" spans="3:4" x14ac:dyDescent="0.2">
      <c r="C1239" s="24"/>
      <c r="D1239" s="24"/>
    </row>
    <row r="1240" spans="3:4" x14ac:dyDescent="0.2">
      <c r="C1240" s="24"/>
      <c r="D1240" s="24"/>
    </row>
    <row r="1241" spans="3:4" x14ac:dyDescent="0.2">
      <c r="C1241" s="24"/>
      <c r="D1241" s="24"/>
    </row>
    <row r="1242" spans="3:4" x14ac:dyDescent="0.2">
      <c r="C1242" s="24"/>
      <c r="D1242" s="24"/>
    </row>
    <row r="1243" spans="3:4" x14ac:dyDescent="0.2">
      <c r="C1243" s="24"/>
      <c r="D1243" s="24"/>
    </row>
    <row r="1244" spans="3:4" x14ac:dyDescent="0.2">
      <c r="C1244" s="24"/>
      <c r="D1244" s="24"/>
    </row>
    <row r="1245" spans="3:4" x14ac:dyDescent="0.2">
      <c r="C1245" s="24"/>
      <c r="D1245" s="24"/>
    </row>
    <row r="1246" spans="3:4" x14ac:dyDescent="0.2">
      <c r="C1246" s="24"/>
      <c r="D1246" s="24"/>
    </row>
    <row r="1247" spans="3:4" x14ac:dyDescent="0.2">
      <c r="C1247" s="24"/>
      <c r="D1247" s="24"/>
    </row>
    <row r="1248" spans="3:4" x14ac:dyDescent="0.2">
      <c r="C1248" s="24"/>
      <c r="D1248" s="24"/>
    </row>
    <row r="1249" spans="3:4" x14ac:dyDescent="0.2">
      <c r="C1249" s="24"/>
      <c r="D1249" s="24"/>
    </row>
    <row r="1250" spans="3:4" x14ac:dyDescent="0.2">
      <c r="C1250" s="24"/>
      <c r="D1250" s="24"/>
    </row>
    <row r="1251" spans="3:4" x14ac:dyDescent="0.2">
      <c r="C1251" s="24"/>
      <c r="D1251" s="24"/>
    </row>
    <row r="1252" spans="3:4" x14ac:dyDescent="0.2">
      <c r="C1252" s="24"/>
      <c r="D1252" s="24"/>
    </row>
    <row r="1253" spans="3:4" x14ac:dyDescent="0.2">
      <c r="C1253" s="24"/>
      <c r="D1253" s="24"/>
    </row>
    <row r="1254" spans="3:4" x14ac:dyDescent="0.2">
      <c r="C1254" s="24"/>
      <c r="D1254" s="24"/>
    </row>
    <row r="1255" spans="3:4" x14ac:dyDescent="0.2">
      <c r="C1255" s="24"/>
      <c r="D1255" s="24"/>
    </row>
    <row r="1256" spans="3:4" x14ac:dyDescent="0.2">
      <c r="C1256" s="24"/>
      <c r="D1256" s="24"/>
    </row>
    <row r="1257" spans="3:4" x14ac:dyDescent="0.2">
      <c r="C1257" s="24"/>
      <c r="D1257" s="24"/>
    </row>
    <row r="1258" spans="3:4" x14ac:dyDescent="0.2">
      <c r="C1258" s="24"/>
      <c r="D1258" s="24"/>
    </row>
    <row r="1259" spans="3:4" x14ac:dyDescent="0.2">
      <c r="C1259" s="24"/>
      <c r="D1259" s="24"/>
    </row>
    <row r="1260" spans="3:4" x14ac:dyDescent="0.2">
      <c r="C1260" s="24"/>
      <c r="D1260" s="24"/>
    </row>
    <row r="1261" spans="3:4" x14ac:dyDescent="0.2">
      <c r="C1261" s="24"/>
      <c r="D1261" s="24"/>
    </row>
    <row r="1262" spans="3:4" x14ac:dyDescent="0.2">
      <c r="C1262" s="24"/>
      <c r="D1262" s="24"/>
    </row>
    <row r="1263" spans="3:4" x14ac:dyDescent="0.2">
      <c r="C1263" s="24"/>
      <c r="D1263" s="24"/>
    </row>
    <row r="1264" spans="3:4" x14ac:dyDescent="0.2">
      <c r="C1264" s="24"/>
      <c r="D1264" s="24"/>
    </row>
    <row r="1265" spans="3:4" x14ac:dyDescent="0.2">
      <c r="C1265" s="24"/>
      <c r="D1265" s="24"/>
    </row>
    <row r="1266" spans="3:4" x14ac:dyDescent="0.2">
      <c r="C1266" s="24"/>
      <c r="D1266" s="24"/>
    </row>
    <row r="1267" spans="3:4" x14ac:dyDescent="0.2">
      <c r="C1267" s="24"/>
      <c r="D1267" s="24"/>
    </row>
    <row r="1268" spans="3:4" x14ac:dyDescent="0.2">
      <c r="C1268" s="24"/>
      <c r="D1268" s="24"/>
    </row>
    <row r="1269" spans="3:4" x14ac:dyDescent="0.2">
      <c r="C1269" s="24"/>
      <c r="D1269" s="24"/>
    </row>
    <row r="1270" spans="3:4" x14ac:dyDescent="0.2">
      <c r="C1270" s="24"/>
      <c r="D1270" s="24"/>
    </row>
    <row r="1271" spans="3:4" x14ac:dyDescent="0.2">
      <c r="C1271" s="24"/>
      <c r="D1271" s="24"/>
    </row>
    <row r="1272" spans="3:4" x14ac:dyDescent="0.2">
      <c r="C1272" s="24"/>
      <c r="D1272" s="24"/>
    </row>
    <row r="1273" spans="3:4" x14ac:dyDescent="0.2">
      <c r="C1273" s="24"/>
      <c r="D1273" s="24"/>
    </row>
    <row r="1274" spans="3:4" x14ac:dyDescent="0.2">
      <c r="C1274" s="24"/>
      <c r="D1274" s="24"/>
    </row>
    <row r="1275" spans="3:4" x14ac:dyDescent="0.2">
      <c r="C1275" s="24"/>
      <c r="D1275" s="24"/>
    </row>
    <row r="1276" spans="3:4" x14ac:dyDescent="0.2">
      <c r="C1276" s="24"/>
      <c r="D1276" s="24"/>
    </row>
    <row r="1277" spans="3:4" x14ac:dyDescent="0.2">
      <c r="C1277" s="24"/>
      <c r="D1277" s="24"/>
    </row>
    <row r="1278" spans="3:4" x14ac:dyDescent="0.2">
      <c r="C1278" s="24"/>
      <c r="D1278" s="24"/>
    </row>
    <row r="1279" spans="3:4" x14ac:dyDescent="0.2">
      <c r="C1279" s="24"/>
      <c r="D1279" s="24"/>
    </row>
    <row r="1280" spans="3:4" x14ac:dyDescent="0.2">
      <c r="C1280" s="24"/>
      <c r="D1280" s="24"/>
    </row>
    <row r="1281" spans="3:4" x14ac:dyDescent="0.2">
      <c r="C1281" s="24"/>
      <c r="D1281" s="24"/>
    </row>
    <row r="1282" spans="3:4" x14ac:dyDescent="0.2">
      <c r="C1282" s="24"/>
      <c r="D1282" s="24"/>
    </row>
    <row r="1283" spans="3:4" x14ac:dyDescent="0.2">
      <c r="C1283" s="24"/>
      <c r="D1283" s="24"/>
    </row>
    <row r="1284" spans="3:4" x14ac:dyDescent="0.2">
      <c r="C1284" s="24"/>
      <c r="D1284" s="24"/>
    </row>
    <row r="1285" spans="3:4" x14ac:dyDescent="0.2">
      <c r="C1285" s="24"/>
      <c r="D1285" s="24"/>
    </row>
    <row r="1286" spans="3:4" x14ac:dyDescent="0.2">
      <c r="C1286" s="24"/>
      <c r="D1286" s="24"/>
    </row>
    <row r="1287" spans="3:4" x14ac:dyDescent="0.2">
      <c r="C1287" s="24"/>
      <c r="D1287" s="24"/>
    </row>
    <row r="1288" spans="3:4" x14ac:dyDescent="0.2">
      <c r="C1288" s="24"/>
      <c r="D1288" s="24"/>
    </row>
    <row r="1289" spans="3:4" x14ac:dyDescent="0.2">
      <c r="C1289" s="24"/>
      <c r="D1289" s="24"/>
    </row>
    <row r="1290" spans="3:4" x14ac:dyDescent="0.2">
      <c r="C1290" s="24"/>
      <c r="D1290" s="24"/>
    </row>
    <row r="1291" spans="3:4" x14ac:dyDescent="0.2">
      <c r="C1291" s="24"/>
      <c r="D1291" s="24"/>
    </row>
    <row r="1292" spans="3:4" x14ac:dyDescent="0.2">
      <c r="C1292" s="24"/>
      <c r="D1292" s="24"/>
    </row>
    <row r="1293" spans="3:4" x14ac:dyDescent="0.2">
      <c r="C1293" s="24"/>
      <c r="D1293" s="24"/>
    </row>
    <row r="1294" spans="3:4" x14ac:dyDescent="0.2">
      <c r="C1294" s="24"/>
      <c r="D1294" s="24"/>
    </row>
    <row r="1295" spans="3:4" x14ac:dyDescent="0.2">
      <c r="C1295" s="24"/>
      <c r="D1295" s="24"/>
    </row>
    <row r="1296" spans="3:4" x14ac:dyDescent="0.2">
      <c r="C1296" s="24"/>
      <c r="D1296" s="24"/>
    </row>
    <row r="1297" spans="3:4" x14ac:dyDescent="0.2">
      <c r="C1297" s="24"/>
      <c r="D1297" s="24"/>
    </row>
    <row r="1298" spans="3:4" x14ac:dyDescent="0.2">
      <c r="C1298" s="24"/>
      <c r="D1298" s="24"/>
    </row>
    <row r="1299" spans="3:4" x14ac:dyDescent="0.2">
      <c r="C1299" s="24"/>
      <c r="D1299" s="24"/>
    </row>
    <row r="1300" spans="3:4" x14ac:dyDescent="0.2">
      <c r="C1300" s="24"/>
      <c r="D1300" s="24"/>
    </row>
    <row r="1301" spans="3:4" x14ac:dyDescent="0.2">
      <c r="C1301" s="24"/>
      <c r="D1301" s="24"/>
    </row>
    <row r="1302" spans="3:4" x14ac:dyDescent="0.2">
      <c r="C1302" s="24"/>
      <c r="D1302" s="24"/>
    </row>
    <row r="1303" spans="3:4" x14ac:dyDescent="0.2">
      <c r="C1303" s="24"/>
      <c r="D1303" s="24"/>
    </row>
    <row r="1304" spans="3:4" x14ac:dyDescent="0.2">
      <c r="C1304" s="24"/>
      <c r="D1304" s="24"/>
    </row>
    <row r="1305" spans="3:4" x14ac:dyDescent="0.2">
      <c r="C1305" s="24"/>
      <c r="D1305" s="24"/>
    </row>
    <row r="1306" spans="3:4" x14ac:dyDescent="0.2">
      <c r="C1306" s="24"/>
      <c r="D1306" s="24"/>
    </row>
    <row r="1307" spans="3:4" x14ac:dyDescent="0.2">
      <c r="C1307" s="24"/>
      <c r="D1307" s="24"/>
    </row>
    <row r="1308" spans="3:4" x14ac:dyDescent="0.2">
      <c r="C1308" s="24"/>
      <c r="D1308" s="24"/>
    </row>
    <row r="1309" spans="3:4" x14ac:dyDescent="0.2">
      <c r="C1309" s="24"/>
      <c r="D1309" s="24"/>
    </row>
    <row r="1310" spans="3:4" x14ac:dyDescent="0.2">
      <c r="C1310" s="24"/>
      <c r="D1310" s="24"/>
    </row>
    <row r="1311" spans="3:4" x14ac:dyDescent="0.2">
      <c r="C1311" s="24"/>
      <c r="D1311" s="24"/>
    </row>
    <row r="1312" spans="3:4" x14ac:dyDescent="0.2">
      <c r="C1312" s="24"/>
      <c r="D1312" s="24"/>
    </row>
    <row r="1313" spans="3:4" x14ac:dyDescent="0.2">
      <c r="C1313" s="24"/>
      <c r="D1313" s="24"/>
    </row>
    <row r="1314" spans="3:4" x14ac:dyDescent="0.2">
      <c r="C1314" s="24"/>
      <c r="D1314" s="24"/>
    </row>
    <row r="1315" spans="3:4" x14ac:dyDescent="0.2">
      <c r="C1315" s="24"/>
      <c r="D1315" s="24"/>
    </row>
    <row r="1316" spans="3:4" x14ac:dyDescent="0.2">
      <c r="C1316" s="24"/>
      <c r="D1316" s="24"/>
    </row>
    <row r="1317" spans="3:4" x14ac:dyDescent="0.2">
      <c r="C1317" s="24"/>
      <c r="D1317" s="24"/>
    </row>
    <row r="1318" spans="3:4" x14ac:dyDescent="0.2">
      <c r="C1318" s="24"/>
      <c r="D1318" s="24"/>
    </row>
    <row r="1319" spans="3:4" x14ac:dyDescent="0.2">
      <c r="C1319" s="24"/>
      <c r="D1319" s="24"/>
    </row>
    <row r="1320" spans="3:4" x14ac:dyDescent="0.2">
      <c r="C1320" s="24"/>
      <c r="D1320" s="24"/>
    </row>
    <row r="1321" spans="3:4" x14ac:dyDescent="0.2">
      <c r="C1321" s="24"/>
      <c r="D1321" s="24"/>
    </row>
    <row r="1322" spans="3:4" x14ac:dyDescent="0.2">
      <c r="C1322" s="24"/>
      <c r="D1322" s="24"/>
    </row>
    <row r="1323" spans="3:4" x14ac:dyDescent="0.2">
      <c r="C1323" s="24"/>
      <c r="D1323" s="24"/>
    </row>
    <row r="1324" spans="3:4" x14ac:dyDescent="0.2">
      <c r="C1324" s="24"/>
      <c r="D1324" s="24"/>
    </row>
    <row r="1325" spans="3:4" x14ac:dyDescent="0.2">
      <c r="C1325" s="24"/>
      <c r="D1325" s="24"/>
    </row>
    <row r="1326" spans="3:4" x14ac:dyDescent="0.2">
      <c r="C1326" s="24"/>
      <c r="D1326" s="24"/>
    </row>
    <row r="1327" spans="3:4" x14ac:dyDescent="0.2">
      <c r="C1327" s="24"/>
      <c r="D1327" s="24"/>
    </row>
    <row r="1328" spans="3:4" x14ac:dyDescent="0.2">
      <c r="C1328" s="24"/>
      <c r="D1328" s="24"/>
    </row>
    <row r="1329" spans="3:4" x14ac:dyDescent="0.2">
      <c r="C1329" s="24"/>
      <c r="D1329" s="24"/>
    </row>
    <row r="1330" spans="3:4" x14ac:dyDescent="0.2">
      <c r="C1330" s="24"/>
      <c r="D1330" s="24"/>
    </row>
    <row r="1331" spans="3:4" x14ac:dyDescent="0.2">
      <c r="C1331" s="24"/>
      <c r="D1331" s="24"/>
    </row>
    <row r="1332" spans="3:4" x14ac:dyDescent="0.2">
      <c r="C1332" s="24"/>
      <c r="D1332" s="24"/>
    </row>
    <row r="1333" spans="3:4" x14ac:dyDescent="0.2">
      <c r="C1333" s="24"/>
      <c r="D1333" s="24"/>
    </row>
    <row r="1334" spans="3:4" x14ac:dyDescent="0.2">
      <c r="C1334" s="24"/>
      <c r="D1334" s="24"/>
    </row>
    <row r="1335" spans="3:4" x14ac:dyDescent="0.2">
      <c r="C1335" s="24"/>
      <c r="D1335" s="24"/>
    </row>
    <row r="1336" spans="3:4" x14ac:dyDescent="0.2">
      <c r="C1336" s="24"/>
      <c r="D1336" s="24"/>
    </row>
    <row r="1337" spans="3:4" x14ac:dyDescent="0.2">
      <c r="C1337" s="24"/>
      <c r="D1337" s="24"/>
    </row>
    <row r="1338" spans="3:4" x14ac:dyDescent="0.2">
      <c r="C1338" s="24"/>
      <c r="D1338" s="24"/>
    </row>
    <row r="1339" spans="3:4" x14ac:dyDescent="0.2">
      <c r="C1339" s="24"/>
      <c r="D1339" s="24"/>
    </row>
    <row r="1340" spans="3:4" x14ac:dyDescent="0.2">
      <c r="C1340" s="24"/>
      <c r="D1340" s="24"/>
    </row>
    <row r="1341" spans="3:4" x14ac:dyDescent="0.2">
      <c r="C1341" s="24"/>
      <c r="D1341" s="24"/>
    </row>
    <row r="1342" spans="3:4" x14ac:dyDescent="0.2">
      <c r="C1342" s="24"/>
      <c r="D1342" s="24"/>
    </row>
    <row r="1343" spans="3:4" x14ac:dyDescent="0.2">
      <c r="C1343" s="24"/>
      <c r="D1343" s="24"/>
    </row>
    <row r="1344" spans="3:4" x14ac:dyDescent="0.2">
      <c r="C1344" s="24"/>
      <c r="D1344" s="24"/>
    </row>
    <row r="1345" spans="3:4" x14ac:dyDescent="0.2">
      <c r="C1345" s="24"/>
      <c r="D1345" s="24"/>
    </row>
    <row r="1346" spans="3:4" x14ac:dyDescent="0.2">
      <c r="C1346" s="24"/>
      <c r="D1346" s="24"/>
    </row>
    <row r="1347" spans="3:4" x14ac:dyDescent="0.2">
      <c r="C1347" s="24"/>
      <c r="D1347" s="24"/>
    </row>
    <row r="1348" spans="3:4" x14ac:dyDescent="0.2">
      <c r="C1348" s="24"/>
      <c r="D1348" s="24"/>
    </row>
    <row r="1349" spans="3:4" x14ac:dyDescent="0.2">
      <c r="C1349" s="24"/>
      <c r="D1349" s="24"/>
    </row>
    <row r="1350" spans="3:4" x14ac:dyDescent="0.2">
      <c r="C1350" s="24"/>
      <c r="D1350" s="24"/>
    </row>
    <row r="1351" spans="3:4" x14ac:dyDescent="0.2">
      <c r="C1351" s="24"/>
      <c r="D1351" s="24"/>
    </row>
    <row r="1352" spans="3:4" x14ac:dyDescent="0.2">
      <c r="C1352" s="24"/>
      <c r="D1352" s="24"/>
    </row>
    <row r="1353" spans="3:4" x14ac:dyDescent="0.2">
      <c r="C1353" s="24"/>
      <c r="D1353" s="24"/>
    </row>
    <row r="1354" spans="3:4" x14ac:dyDescent="0.2">
      <c r="C1354" s="24"/>
      <c r="D1354" s="24"/>
    </row>
    <row r="1355" spans="3:4" x14ac:dyDescent="0.2">
      <c r="C1355" s="24"/>
      <c r="D1355" s="24"/>
    </row>
    <row r="1356" spans="3:4" x14ac:dyDescent="0.2">
      <c r="C1356" s="24"/>
      <c r="D1356" s="24"/>
    </row>
    <row r="1357" spans="3:4" x14ac:dyDescent="0.2">
      <c r="C1357" s="24"/>
      <c r="D1357" s="24"/>
    </row>
    <row r="1358" spans="3:4" x14ac:dyDescent="0.2">
      <c r="C1358" s="24"/>
      <c r="D1358" s="24"/>
    </row>
    <row r="1359" spans="3:4" x14ac:dyDescent="0.2">
      <c r="C1359" s="24"/>
      <c r="D1359" s="24"/>
    </row>
    <row r="1360" spans="3:4" x14ac:dyDescent="0.2">
      <c r="C1360" s="24"/>
      <c r="D1360" s="24"/>
    </row>
    <row r="1361" spans="3:4" x14ac:dyDescent="0.2">
      <c r="C1361" s="24"/>
      <c r="D1361" s="24"/>
    </row>
    <row r="1362" spans="3:4" x14ac:dyDescent="0.2">
      <c r="C1362" s="24"/>
      <c r="D1362" s="24"/>
    </row>
    <row r="1363" spans="3:4" x14ac:dyDescent="0.2">
      <c r="C1363" s="24"/>
      <c r="D1363" s="24"/>
    </row>
    <row r="1364" spans="3:4" x14ac:dyDescent="0.2">
      <c r="C1364" s="24"/>
      <c r="D1364" s="24"/>
    </row>
    <row r="1365" spans="3:4" x14ac:dyDescent="0.2">
      <c r="C1365" s="24"/>
      <c r="D1365" s="24"/>
    </row>
    <row r="1366" spans="3:4" x14ac:dyDescent="0.2">
      <c r="C1366" s="24"/>
      <c r="D1366" s="24"/>
    </row>
    <row r="1367" spans="3:4" x14ac:dyDescent="0.2">
      <c r="C1367" s="24"/>
      <c r="D1367" s="24"/>
    </row>
    <row r="1368" spans="3:4" x14ac:dyDescent="0.2">
      <c r="C1368" s="24"/>
      <c r="D1368" s="24"/>
    </row>
    <row r="1369" spans="3:4" x14ac:dyDescent="0.2">
      <c r="C1369" s="24"/>
      <c r="D1369" s="24"/>
    </row>
    <row r="1370" spans="3:4" x14ac:dyDescent="0.2">
      <c r="C1370" s="24"/>
      <c r="D1370" s="24"/>
    </row>
    <row r="1371" spans="3:4" x14ac:dyDescent="0.2">
      <c r="C1371" s="24"/>
      <c r="D1371" s="24"/>
    </row>
    <row r="1372" spans="3:4" x14ac:dyDescent="0.2">
      <c r="C1372" s="24"/>
      <c r="D1372" s="24"/>
    </row>
    <row r="1373" spans="3:4" x14ac:dyDescent="0.2">
      <c r="C1373" s="24"/>
      <c r="D1373" s="24"/>
    </row>
    <row r="1374" spans="3:4" x14ac:dyDescent="0.2">
      <c r="C1374" s="24"/>
      <c r="D1374" s="24"/>
    </row>
    <row r="1375" spans="3:4" x14ac:dyDescent="0.2">
      <c r="C1375" s="24"/>
      <c r="D1375" s="24"/>
    </row>
    <row r="1376" spans="3:4" x14ac:dyDescent="0.2">
      <c r="C1376" s="24"/>
      <c r="D1376" s="24"/>
    </row>
    <row r="1377" spans="3:4" x14ac:dyDescent="0.2">
      <c r="C1377" s="24"/>
      <c r="D1377" s="24"/>
    </row>
    <row r="1378" spans="3:4" x14ac:dyDescent="0.2">
      <c r="C1378" s="24"/>
      <c r="D1378" s="24"/>
    </row>
    <row r="1379" spans="3:4" x14ac:dyDescent="0.2">
      <c r="C1379" s="24"/>
      <c r="D1379" s="24"/>
    </row>
    <row r="1380" spans="3:4" x14ac:dyDescent="0.2">
      <c r="C1380" s="24"/>
      <c r="D1380" s="24"/>
    </row>
    <row r="1381" spans="3:4" x14ac:dyDescent="0.2">
      <c r="C1381" s="24"/>
      <c r="D1381" s="24"/>
    </row>
    <row r="1382" spans="3:4" x14ac:dyDescent="0.2">
      <c r="C1382" s="24"/>
      <c r="D1382" s="24"/>
    </row>
    <row r="1383" spans="3:4" x14ac:dyDescent="0.2">
      <c r="C1383" s="24"/>
      <c r="D1383" s="24"/>
    </row>
    <row r="1384" spans="3:4" x14ac:dyDescent="0.2">
      <c r="C1384" s="24"/>
      <c r="D1384" s="24"/>
    </row>
    <row r="1385" spans="3:4" x14ac:dyDescent="0.2">
      <c r="C1385" s="24"/>
      <c r="D1385" s="24"/>
    </row>
    <row r="1386" spans="3:4" x14ac:dyDescent="0.2">
      <c r="C1386" s="24"/>
      <c r="D1386" s="24"/>
    </row>
    <row r="1387" spans="3:4" x14ac:dyDescent="0.2">
      <c r="C1387" s="24"/>
      <c r="D1387" s="24"/>
    </row>
    <row r="1388" spans="3:4" x14ac:dyDescent="0.2">
      <c r="C1388" s="24"/>
      <c r="D1388" s="24"/>
    </row>
    <row r="1389" spans="3:4" x14ac:dyDescent="0.2">
      <c r="C1389" s="24"/>
      <c r="D1389" s="24"/>
    </row>
    <row r="1390" spans="3:4" x14ac:dyDescent="0.2">
      <c r="C1390" s="24"/>
      <c r="D1390" s="24"/>
    </row>
    <row r="1391" spans="3:4" x14ac:dyDescent="0.2">
      <c r="C1391" s="24"/>
      <c r="D1391" s="24"/>
    </row>
    <row r="1392" spans="3:4" x14ac:dyDescent="0.2">
      <c r="C1392" s="24"/>
      <c r="D1392" s="24"/>
    </row>
    <row r="1393" spans="3:4" x14ac:dyDescent="0.2">
      <c r="C1393" s="24"/>
      <c r="D1393" s="24"/>
    </row>
    <row r="1394" spans="3:4" x14ac:dyDescent="0.2">
      <c r="C1394" s="24"/>
      <c r="D1394" s="24"/>
    </row>
    <row r="1395" spans="3:4" x14ac:dyDescent="0.2">
      <c r="C1395" s="24"/>
      <c r="D1395" s="24"/>
    </row>
    <row r="1396" spans="3:4" x14ac:dyDescent="0.2">
      <c r="C1396" s="24"/>
      <c r="D1396" s="24"/>
    </row>
    <row r="1397" spans="3:4" x14ac:dyDescent="0.2">
      <c r="C1397" s="24"/>
      <c r="D1397" s="24"/>
    </row>
    <row r="1398" spans="3:4" x14ac:dyDescent="0.2">
      <c r="C1398" s="24"/>
      <c r="D1398" s="24"/>
    </row>
    <row r="1399" spans="3:4" x14ac:dyDescent="0.2">
      <c r="C1399" s="24"/>
      <c r="D1399" s="24"/>
    </row>
    <row r="1400" spans="3:4" x14ac:dyDescent="0.2">
      <c r="C1400" s="24"/>
      <c r="D1400" s="24"/>
    </row>
    <row r="1401" spans="3:4" x14ac:dyDescent="0.2">
      <c r="C1401" s="24"/>
      <c r="D1401" s="24"/>
    </row>
    <row r="1402" spans="3:4" x14ac:dyDescent="0.2">
      <c r="C1402" s="24"/>
      <c r="D1402" s="24"/>
    </row>
    <row r="1403" spans="3:4" x14ac:dyDescent="0.2">
      <c r="C1403" s="24"/>
      <c r="D1403" s="24"/>
    </row>
    <row r="1404" spans="3:4" x14ac:dyDescent="0.2">
      <c r="C1404" s="24"/>
      <c r="D1404" s="24"/>
    </row>
    <row r="1405" spans="3:4" x14ac:dyDescent="0.2">
      <c r="C1405" s="24"/>
      <c r="D1405" s="24"/>
    </row>
    <row r="1406" spans="3:4" x14ac:dyDescent="0.2">
      <c r="C1406" s="24"/>
      <c r="D1406" s="24"/>
    </row>
    <row r="1407" spans="3:4" x14ac:dyDescent="0.2">
      <c r="C1407" s="24"/>
      <c r="D1407" s="24"/>
    </row>
    <row r="1408" spans="3:4" x14ac:dyDescent="0.2">
      <c r="C1408" s="24"/>
      <c r="D1408" s="24"/>
    </row>
    <row r="1409" spans="3:4" x14ac:dyDescent="0.2">
      <c r="C1409" s="24"/>
      <c r="D1409" s="24"/>
    </row>
    <row r="1410" spans="3:4" x14ac:dyDescent="0.2">
      <c r="C1410" s="24"/>
      <c r="D1410" s="24"/>
    </row>
    <row r="1411" spans="3:4" x14ac:dyDescent="0.2">
      <c r="C1411" s="24"/>
      <c r="D1411" s="24"/>
    </row>
    <row r="1412" spans="3:4" x14ac:dyDescent="0.2">
      <c r="C1412" s="24"/>
      <c r="D1412" s="24"/>
    </row>
    <row r="1413" spans="3:4" x14ac:dyDescent="0.2">
      <c r="C1413" s="24"/>
      <c r="D1413" s="24"/>
    </row>
    <row r="1414" spans="3:4" x14ac:dyDescent="0.2">
      <c r="C1414" s="24"/>
      <c r="D1414" s="24"/>
    </row>
    <row r="1415" spans="3:4" x14ac:dyDescent="0.2">
      <c r="C1415" s="24"/>
      <c r="D1415" s="24"/>
    </row>
    <row r="1416" spans="3:4" x14ac:dyDescent="0.2">
      <c r="C1416" s="24"/>
      <c r="D1416" s="24"/>
    </row>
    <row r="1417" spans="3:4" x14ac:dyDescent="0.2">
      <c r="C1417" s="24"/>
      <c r="D1417" s="24"/>
    </row>
    <row r="1418" spans="3:4" x14ac:dyDescent="0.2">
      <c r="C1418" s="24"/>
      <c r="D1418" s="24"/>
    </row>
    <row r="1419" spans="3:4" x14ac:dyDescent="0.2">
      <c r="C1419" s="24"/>
      <c r="D1419" s="24"/>
    </row>
    <row r="1420" spans="3:4" x14ac:dyDescent="0.2">
      <c r="C1420" s="24"/>
      <c r="D1420" s="24"/>
    </row>
    <row r="1421" spans="3:4" x14ac:dyDescent="0.2">
      <c r="C1421" s="24"/>
      <c r="D1421" s="24"/>
    </row>
    <row r="1422" spans="3:4" x14ac:dyDescent="0.2">
      <c r="C1422" s="24"/>
      <c r="D1422" s="24"/>
    </row>
    <row r="1423" spans="3:4" x14ac:dyDescent="0.2">
      <c r="C1423" s="24"/>
      <c r="D1423" s="24"/>
    </row>
    <row r="1424" spans="3:4" x14ac:dyDescent="0.2">
      <c r="C1424" s="24"/>
      <c r="D1424" s="24"/>
    </row>
    <row r="1425" spans="3:4" x14ac:dyDescent="0.2">
      <c r="C1425" s="24"/>
      <c r="D1425" s="24"/>
    </row>
    <row r="1426" spans="3:4" x14ac:dyDescent="0.2">
      <c r="C1426" s="24"/>
      <c r="D1426" s="24"/>
    </row>
    <row r="1427" spans="3:4" x14ac:dyDescent="0.2">
      <c r="C1427" s="24"/>
      <c r="D1427" s="24"/>
    </row>
    <row r="1428" spans="3:4" x14ac:dyDescent="0.2">
      <c r="C1428" s="24"/>
      <c r="D1428" s="24"/>
    </row>
    <row r="1429" spans="3:4" x14ac:dyDescent="0.2">
      <c r="C1429" s="24"/>
      <c r="D1429" s="24"/>
    </row>
    <row r="1430" spans="3:4" x14ac:dyDescent="0.2">
      <c r="C1430" s="24"/>
      <c r="D1430" s="24"/>
    </row>
    <row r="1431" spans="3:4" x14ac:dyDescent="0.2">
      <c r="C1431" s="24"/>
      <c r="D1431" s="24"/>
    </row>
    <row r="1432" spans="3:4" x14ac:dyDescent="0.2">
      <c r="C1432" s="24"/>
      <c r="D1432" s="24"/>
    </row>
    <row r="1433" spans="3:4" x14ac:dyDescent="0.2">
      <c r="C1433" s="24"/>
      <c r="D1433" s="24"/>
    </row>
    <row r="1434" spans="3:4" x14ac:dyDescent="0.2">
      <c r="C1434" s="24"/>
      <c r="D1434" s="24"/>
    </row>
    <row r="1435" spans="3:4" x14ac:dyDescent="0.2">
      <c r="C1435" s="24"/>
      <c r="D1435" s="24"/>
    </row>
    <row r="1436" spans="3:4" x14ac:dyDescent="0.2">
      <c r="C1436" s="24"/>
      <c r="D1436" s="24"/>
    </row>
    <row r="1437" spans="3:4" x14ac:dyDescent="0.2">
      <c r="C1437" s="24"/>
      <c r="D1437" s="24"/>
    </row>
    <row r="1438" spans="3:4" x14ac:dyDescent="0.2">
      <c r="C1438" s="24"/>
      <c r="D1438" s="24"/>
    </row>
    <row r="1439" spans="3:4" x14ac:dyDescent="0.2">
      <c r="C1439" s="24"/>
      <c r="D1439" s="24"/>
    </row>
    <row r="1440" spans="3:4" x14ac:dyDescent="0.2">
      <c r="C1440" s="24"/>
      <c r="D1440" s="24"/>
    </row>
    <row r="1441" spans="3:4" x14ac:dyDescent="0.2">
      <c r="C1441" s="24"/>
      <c r="D1441" s="24"/>
    </row>
    <row r="1442" spans="3:4" x14ac:dyDescent="0.2">
      <c r="C1442" s="24"/>
      <c r="D1442" s="24"/>
    </row>
    <row r="1443" spans="3:4" x14ac:dyDescent="0.2">
      <c r="C1443" s="24"/>
      <c r="D1443" s="24"/>
    </row>
    <row r="1444" spans="3:4" x14ac:dyDescent="0.2">
      <c r="C1444" s="24"/>
      <c r="D1444" s="24"/>
    </row>
    <row r="1445" spans="3:4" x14ac:dyDescent="0.2">
      <c r="C1445" s="24"/>
      <c r="D1445" s="24"/>
    </row>
    <row r="1446" spans="3:4" x14ac:dyDescent="0.2">
      <c r="C1446" s="24"/>
      <c r="D1446" s="24"/>
    </row>
    <row r="1447" spans="3:4" x14ac:dyDescent="0.2">
      <c r="C1447" s="24"/>
      <c r="D1447" s="24"/>
    </row>
    <row r="1448" spans="3:4" x14ac:dyDescent="0.2">
      <c r="C1448" s="24"/>
      <c r="D1448" s="24"/>
    </row>
    <row r="1449" spans="3:4" x14ac:dyDescent="0.2">
      <c r="C1449" s="24"/>
      <c r="D1449" s="24"/>
    </row>
    <row r="1450" spans="3:4" x14ac:dyDescent="0.2">
      <c r="C1450" s="24"/>
      <c r="D1450" s="24"/>
    </row>
    <row r="1451" spans="3:4" x14ac:dyDescent="0.2">
      <c r="C1451" s="24"/>
      <c r="D1451" s="24"/>
    </row>
    <row r="1452" spans="3:4" x14ac:dyDescent="0.2">
      <c r="C1452" s="24"/>
      <c r="D1452" s="24"/>
    </row>
    <row r="1453" spans="3:4" x14ac:dyDescent="0.2">
      <c r="C1453" s="24"/>
      <c r="D1453" s="24"/>
    </row>
    <row r="1454" spans="3:4" x14ac:dyDescent="0.2">
      <c r="C1454" s="24"/>
      <c r="D1454" s="24"/>
    </row>
    <row r="1455" spans="3:4" x14ac:dyDescent="0.2">
      <c r="C1455" s="24"/>
      <c r="D1455" s="24"/>
    </row>
    <row r="1456" spans="3:4" x14ac:dyDescent="0.2">
      <c r="C1456" s="24"/>
      <c r="D1456" s="24"/>
    </row>
    <row r="1457" spans="3:4" x14ac:dyDescent="0.2">
      <c r="C1457" s="24"/>
      <c r="D1457" s="24"/>
    </row>
    <row r="1458" spans="3:4" x14ac:dyDescent="0.2">
      <c r="C1458" s="24"/>
      <c r="D1458" s="24"/>
    </row>
    <row r="1459" spans="3:4" x14ac:dyDescent="0.2">
      <c r="C1459" s="24"/>
      <c r="D1459" s="24"/>
    </row>
    <row r="1460" spans="3:4" x14ac:dyDescent="0.2">
      <c r="C1460" s="24"/>
      <c r="D1460" s="24"/>
    </row>
    <row r="1461" spans="3:4" x14ac:dyDescent="0.2">
      <c r="C1461" s="24"/>
      <c r="D1461" s="24"/>
    </row>
    <row r="1462" spans="3:4" x14ac:dyDescent="0.2">
      <c r="C1462" s="24"/>
      <c r="D1462" s="24"/>
    </row>
    <row r="1463" spans="3:4" x14ac:dyDescent="0.2">
      <c r="C1463" s="24"/>
      <c r="D1463" s="24"/>
    </row>
    <row r="1464" spans="3:4" x14ac:dyDescent="0.2">
      <c r="C1464" s="24"/>
      <c r="D1464" s="24"/>
    </row>
    <row r="1465" spans="3:4" x14ac:dyDescent="0.2">
      <c r="C1465" s="24"/>
      <c r="D1465" s="24"/>
    </row>
    <row r="1466" spans="3:4" x14ac:dyDescent="0.2">
      <c r="C1466" s="24"/>
      <c r="D1466" s="24"/>
    </row>
    <row r="1467" spans="3:4" x14ac:dyDescent="0.2">
      <c r="C1467" s="24"/>
      <c r="D1467" s="24"/>
    </row>
    <row r="1468" spans="3:4" x14ac:dyDescent="0.2">
      <c r="C1468" s="24"/>
      <c r="D1468" s="24"/>
    </row>
    <row r="1469" spans="3:4" x14ac:dyDescent="0.2">
      <c r="C1469" s="24"/>
      <c r="D1469" s="24"/>
    </row>
    <row r="1470" spans="3:4" x14ac:dyDescent="0.2">
      <c r="C1470" s="24"/>
      <c r="D1470" s="24"/>
    </row>
    <row r="1471" spans="3:4" x14ac:dyDescent="0.2">
      <c r="C1471" s="24"/>
      <c r="D1471" s="24"/>
    </row>
    <row r="1472" spans="3:4" x14ac:dyDescent="0.2">
      <c r="C1472" s="24"/>
      <c r="D1472" s="24"/>
    </row>
    <row r="1473" spans="3:4" x14ac:dyDescent="0.2">
      <c r="C1473" s="24"/>
      <c r="D1473" s="24"/>
    </row>
    <row r="1474" spans="3:4" x14ac:dyDescent="0.2">
      <c r="C1474" s="24"/>
      <c r="D1474" s="24"/>
    </row>
    <row r="1475" spans="3:4" x14ac:dyDescent="0.2">
      <c r="C1475" s="24"/>
      <c r="D1475" s="24"/>
    </row>
    <row r="1476" spans="3:4" x14ac:dyDescent="0.2">
      <c r="C1476" s="24"/>
      <c r="D1476" s="24"/>
    </row>
    <row r="1477" spans="3:4" x14ac:dyDescent="0.2">
      <c r="C1477" s="24"/>
      <c r="D1477" s="24"/>
    </row>
    <row r="1478" spans="3:4" x14ac:dyDescent="0.2">
      <c r="C1478" s="24"/>
      <c r="D1478" s="24"/>
    </row>
    <row r="1479" spans="3:4" x14ac:dyDescent="0.2">
      <c r="C1479" s="24"/>
      <c r="D1479" s="24"/>
    </row>
    <row r="1480" spans="3:4" x14ac:dyDescent="0.2">
      <c r="C1480" s="24"/>
      <c r="D1480" s="24"/>
    </row>
    <row r="1481" spans="3:4" x14ac:dyDescent="0.2">
      <c r="C1481" s="24"/>
      <c r="D1481" s="24"/>
    </row>
    <row r="1482" spans="3:4" x14ac:dyDescent="0.2">
      <c r="C1482" s="24"/>
      <c r="D1482" s="24"/>
    </row>
    <row r="1483" spans="3:4" x14ac:dyDescent="0.2">
      <c r="C1483" s="24"/>
      <c r="D1483" s="24"/>
    </row>
    <row r="1484" spans="3:4" x14ac:dyDescent="0.2">
      <c r="C1484" s="24"/>
      <c r="D1484" s="24"/>
    </row>
    <row r="1485" spans="3:4" x14ac:dyDescent="0.2">
      <c r="C1485" s="24"/>
      <c r="D1485" s="24"/>
    </row>
    <row r="1486" spans="3:4" x14ac:dyDescent="0.2">
      <c r="C1486" s="24"/>
      <c r="D1486" s="24"/>
    </row>
    <row r="1487" spans="3:4" x14ac:dyDescent="0.2">
      <c r="C1487" s="24"/>
      <c r="D1487" s="24"/>
    </row>
    <row r="1488" spans="3:4" x14ac:dyDescent="0.2">
      <c r="C1488" s="24"/>
      <c r="D1488" s="24"/>
    </row>
    <row r="1489" spans="3:4" x14ac:dyDescent="0.2">
      <c r="C1489" s="24"/>
      <c r="D1489" s="24"/>
    </row>
    <row r="1490" spans="3:4" x14ac:dyDescent="0.2">
      <c r="C1490" s="24"/>
      <c r="D1490" s="24"/>
    </row>
    <row r="1491" spans="3:4" x14ac:dyDescent="0.2">
      <c r="C1491" s="24"/>
      <c r="D1491" s="24"/>
    </row>
    <row r="1492" spans="3:4" x14ac:dyDescent="0.2">
      <c r="C1492" s="24"/>
      <c r="D1492" s="24"/>
    </row>
    <row r="1493" spans="3:4" x14ac:dyDescent="0.2">
      <c r="C1493" s="24"/>
      <c r="D1493" s="24"/>
    </row>
    <row r="1494" spans="3:4" x14ac:dyDescent="0.2">
      <c r="C1494" s="24"/>
      <c r="D1494" s="24"/>
    </row>
    <row r="1495" spans="3:4" x14ac:dyDescent="0.2">
      <c r="C1495" s="24"/>
      <c r="D1495" s="24"/>
    </row>
    <row r="1496" spans="3:4" x14ac:dyDescent="0.2">
      <c r="C1496" s="24"/>
      <c r="D1496" s="24"/>
    </row>
    <row r="1497" spans="3:4" x14ac:dyDescent="0.2">
      <c r="C1497" s="24"/>
      <c r="D1497" s="24"/>
    </row>
    <row r="1498" spans="3:4" x14ac:dyDescent="0.2">
      <c r="C1498" s="24"/>
      <c r="D1498" s="24"/>
    </row>
    <row r="1499" spans="3:4" x14ac:dyDescent="0.2">
      <c r="C1499" s="24"/>
      <c r="D1499" s="24"/>
    </row>
    <row r="1500" spans="3:4" x14ac:dyDescent="0.2">
      <c r="C1500" s="24"/>
      <c r="D1500" s="24"/>
    </row>
    <row r="1501" spans="3:4" x14ac:dyDescent="0.2">
      <c r="C1501" s="24"/>
      <c r="D1501" s="24"/>
    </row>
    <row r="1502" spans="3:4" x14ac:dyDescent="0.2">
      <c r="C1502" s="24"/>
      <c r="D1502" s="24"/>
    </row>
    <row r="1503" spans="3:4" x14ac:dyDescent="0.2">
      <c r="C1503" s="24"/>
      <c r="D1503" s="24"/>
    </row>
    <row r="1504" spans="3:4" x14ac:dyDescent="0.2">
      <c r="C1504" s="24"/>
      <c r="D1504" s="24"/>
    </row>
    <row r="1505" spans="3:4" x14ac:dyDescent="0.2">
      <c r="C1505" s="24"/>
      <c r="D1505" s="24"/>
    </row>
    <row r="1506" spans="3:4" x14ac:dyDescent="0.2">
      <c r="C1506" s="24"/>
      <c r="D1506" s="24"/>
    </row>
    <row r="1507" spans="3:4" x14ac:dyDescent="0.2">
      <c r="C1507" s="24"/>
      <c r="D1507" s="24"/>
    </row>
    <row r="1508" spans="3:4" x14ac:dyDescent="0.2">
      <c r="C1508" s="24"/>
      <c r="D1508" s="24"/>
    </row>
    <row r="1509" spans="3:4" x14ac:dyDescent="0.2">
      <c r="C1509" s="24"/>
      <c r="D1509" s="24"/>
    </row>
    <row r="1510" spans="3:4" x14ac:dyDescent="0.2">
      <c r="C1510" s="24"/>
      <c r="D1510" s="24"/>
    </row>
    <row r="1511" spans="3:4" x14ac:dyDescent="0.2">
      <c r="C1511" s="24"/>
      <c r="D1511" s="24"/>
    </row>
    <row r="1512" spans="3:4" x14ac:dyDescent="0.2">
      <c r="C1512" s="24"/>
      <c r="D1512" s="24"/>
    </row>
    <row r="1513" spans="3:4" x14ac:dyDescent="0.2">
      <c r="C1513" s="24"/>
      <c r="D1513" s="24"/>
    </row>
    <row r="1514" spans="3:4" x14ac:dyDescent="0.2">
      <c r="C1514" s="24"/>
      <c r="D1514" s="24"/>
    </row>
    <row r="1515" spans="3:4" x14ac:dyDescent="0.2">
      <c r="C1515" s="24"/>
      <c r="D1515" s="24"/>
    </row>
    <row r="1516" spans="3:4" x14ac:dyDescent="0.2">
      <c r="C1516" s="24"/>
      <c r="D1516" s="24"/>
    </row>
    <row r="1517" spans="3:4" x14ac:dyDescent="0.2">
      <c r="C1517" s="24"/>
      <c r="D1517" s="24"/>
    </row>
    <row r="1518" spans="3:4" x14ac:dyDescent="0.2">
      <c r="C1518" s="24"/>
      <c r="D1518" s="24"/>
    </row>
    <row r="1519" spans="3:4" x14ac:dyDescent="0.2">
      <c r="C1519" s="24"/>
      <c r="D1519" s="24"/>
    </row>
    <row r="1520" spans="3:4" x14ac:dyDescent="0.2">
      <c r="C1520" s="24"/>
      <c r="D1520" s="24"/>
    </row>
    <row r="1521" spans="3:4" x14ac:dyDescent="0.2">
      <c r="C1521" s="24"/>
      <c r="D1521" s="24"/>
    </row>
    <row r="1522" spans="3:4" x14ac:dyDescent="0.2">
      <c r="C1522" s="24"/>
      <c r="D1522" s="24"/>
    </row>
    <row r="1523" spans="3:4" x14ac:dyDescent="0.2">
      <c r="C1523" s="24"/>
      <c r="D1523" s="24"/>
    </row>
    <row r="1524" spans="3:4" x14ac:dyDescent="0.2">
      <c r="C1524" s="24"/>
      <c r="D1524" s="24"/>
    </row>
    <row r="1525" spans="3:4" x14ac:dyDescent="0.2">
      <c r="C1525" s="24"/>
      <c r="D1525" s="24"/>
    </row>
    <row r="1526" spans="3:4" x14ac:dyDescent="0.2">
      <c r="C1526" s="24"/>
      <c r="D1526" s="24"/>
    </row>
    <row r="1527" spans="3:4" x14ac:dyDescent="0.2">
      <c r="C1527" s="24"/>
      <c r="D1527" s="24"/>
    </row>
    <row r="1528" spans="3:4" x14ac:dyDescent="0.2">
      <c r="C1528" s="24"/>
      <c r="D1528" s="24"/>
    </row>
    <row r="1529" spans="3:4" x14ac:dyDescent="0.2">
      <c r="C1529" s="24"/>
      <c r="D1529" s="24"/>
    </row>
    <row r="1530" spans="3:4" x14ac:dyDescent="0.2">
      <c r="C1530" s="24"/>
      <c r="D1530" s="24"/>
    </row>
    <row r="1531" spans="3:4" x14ac:dyDescent="0.2">
      <c r="C1531" s="24"/>
      <c r="D1531" s="24"/>
    </row>
    <row r="1532" spans="3:4" x14ac:dyDescent="0.2">
      <c r="C1532" s="24"/>
      <c r="D1532" s="24"/>
    </row>
    <row r="1533" spans="3:4" x14ac:dyDescent="0.2">
      <c r="C1533" s="24"/>
      <c r="D1533" s="24"/>
    </row>
    <row r="1534" spans="3:4" x14ac:dyDescent="0.2">
      <c r="C1534" s="24"/>
      <c r="D1534" s="24"/>
    </row>
    <row r="1535" spans="3:4" x14ac:dyDescent="0.2">
      <c r="C1535" s="24"/>
      <c r="D1535" s="24"/>
    </row>
    <row r="1536" spans="3:4" x14ac:dyDescent="0.2">
      <c r="C1536" s="24"/>
      <c r="D1536" s="24"/>
    </row>
    <row r="1537" spans="3:4" x14ac:dyDescent="0.2">
      <c r="C1537" s="24"/>
      <c r="D1537" s="24"/>
    </row>
    <row r="1538" spans="3:4" x14ac:dyDescent="0.2">
      <c r="C1538" s="24"/>
      <c r="D1538" s="24"/>
    </row>
    <row r="1539" spans="3:4" x14ac:dyDescent="0.2">
      <c r="C1539" s="24"/>
      <c r="D1539" s="24"/>
    </row>
    <row r="1540" spans="3:4" x14ac:dyDescent="0.2">
      <c r="C1540" s="24"/>
      <c r="D1540" s="24"/>
    </row>
    <row r="1541" spans="3:4" x14ac:dyDescent="0.2">
      <c r="C1541" s="24"/>
      <c r="D1541" s="24"/>
    </row>
    <row r="1542" spans="3:4" x14ac:dyDescent="0.2">
      <c r="C1542" s="24"/>
      <c r="D1542" s="24"/>
    </row>
    <row r="1543" spans="3:4" x14ac:dyDescent="0.2">
      <c r="C1543" s="24"/>
      <c r="D1543" s="24"/>
    </row>
    <row r="1544" spans="3:4" x14ac:dyDescent="0.2">
      <c r="C1544" s="24"/>
      <c r="D1544" s="24"/>
    </row>
    <row r="1545" spans="3:4" x14ac:dyDescent="0.2">
      <c r="C1545" s="24"/>
      <c r="D1545" s="24"/>
    </row>
    <row r="1546" spans="3:4" x14ac:dyDescent="0.2">
      <c r="C1546" s="24"/>
      <c r="D1546" s="24"/>
    </row>
    <row r="1547" spans="3:4" x14ac:dyDescent="0.2">
      <c r="C1547" s="24"/>
      <c r="D1547" s="24"/>
    </row>
    <row r="1548" spans="3:4" x14ac:dyDescent="0.2">
      <c r="C1548" s="24"/>
      <c r="D1548" s="24"/>
    </row>
    <row r="1549" spans="3:4" x14ac:dyDescent="0.2">
      <c r="C1549" s="24"/>
      <c r="D1549" s="24"/>
    </row>
    <row r="1550" spans="3:4" x14ac:dyDescent="0.2">
      <c r="C1550" s="24"/>
      <c r="D1550" s="24"/>
    </row>
    <row r="1551" spans="3:4" x14ac:dyDescent="0.2">
      <c r="C1551" s="24"/>
      <c r="D1551" s="24"/>
    </row>
    <row r="1552" spans="3:4" x14ac:dyDescent="0.2">
      <c r="C1552" s="24"/>
      <c r="D1552" s="24"/>
    </row>
    <row r="1553" spans="3:4" x14ac:dyDescent="0.2">
      <c r="C1553" s="24"/>
      <c r="D1553" s="24"/>
    </row>
    <row r="1554" spans="3:4" x14ac:dyDescent="0.2">
      <c r="C1554" s="24"/>
      <c r="D1554" s="24"/>
    </row>
    <row r="1555" spans="3:4" x14ac:dyDescent="0.2">
      <c r="C1555" s="24"/>
      <c r="D1555" s="24"/>
    </row>
    <row r="1556" spans="3:4" x14ac:dyDescent="0.2">
      <c r="C1556" s="24"/>
      <c r="D1556" s="24"/>
    </row>
    <row r="1557" spans="3:4" x14ac:dyDescent="0.2">
      <c r="C1557" s="24"/>
      <c r="D1557" s="24"/>
    </row>
    <row r="1558" spans="3:4" x14ac:dyDescent="0.2">
      <c r="C1558" s="24"/>
      <c r="D1558" s="24"/>
    </row>
    <row r="1559" spans="3:4" x14ac:dyDescent="0.2">
      <c r="C1559" s="24"/>
      <c r="D1559" s="24"/>
    </row>
    <row r="1560" spans="3:4" x14ac:dyDescent="0.2">
      <c r="C1560" s="24"/>
      <c r="D1560" s="24"/>
    </row>
    <row r="1561" spans="3:4" x14ac:dyDescent="0.2">
      <c r="C1561" s="24"/>
      <c r="D1561" s="24"/>
    </row>
    <row r="1562" spans="3:4" x14ac:dyDescent="0.2">
      <c r="C1562" s="24"/>
      <c r="D1562" s="24"/>
    </row>
    <row r="1563" spans="3:4" x14ac:dyDescent="0.2">
      <c r="C1563" s="24"/>
      <c r="D1563" s="24"/>
    </row>
    <row r="1564" spans="3:4" x14ac:dyDescent="0.2">
      <c r="C1564" s="24"/>
      <c r="D1564" s="24"/>
    </row>
    <row r="1565" spans="3:4" x14ac:dyDescent="0.2">
      <c r="C1565" s="24"/>
      <c r="D1565" s="24"/>
    </row>
    <row r="1566" spans="3:4" x14ac:dyDescent="0.2">
      <c r="C1566" s="24"/>
      <c r="D1566" s="24"/>
    </row>
    <row r="1567" spans="3:4" x14ac:dyDescent="0.2">
      <c r="C1567" s="24"/>
      <c r="D1567" s="24"/>
    </row>
    <row r="1568" spans="3:4" x14ac:dyDescent="0.2">
      <c r="C1568" s="24"/>
      <c r="D1568" s="24"/>
    </row>
    <row r="1569" spans="3:4" x14ac:dyDescent="0.2">
      <c r="C1569" s="24"/>
      <c r="D1569" s="24"/>
    </row>
    <row r="1570" spans="3:4" x14ac:dyDescent="0.2">
      <c r="C1570" s="24"/>
      <c r="D1570" s="24"/>
    </row>
    <row r="1571" spans="3:4" x14ac:dyDescent="0.2">
      <c r="C1571" s="24"/>
      <c r="D1571" s="24"/>
    </row>
    <row r="1572" spans="3:4" x14ac:dyDescent="0.2">
      <c r="C1572" s="24"/>
      <c r="D1572" s="24"/>
    </row>
    <row r="1573" spans="3:4" x14ac:dyDescent="0.2">
      <c r="C1573" s="24"/>
      <c r="D1573" s="24"/>
    </row>
    <row r="1574" spans="3:4" x14ac:dyDescent="0.2">
      <c r="C1574" s="24"/>
      <c r="D1574" s="24"/>
    </row>
    <row r="1575" spans="3:4" x14ac:dyDescent="0.2">
      <c r="C1575" s="24"/>
      <c r="D1575" s="24"/>
    </row>
    <row r="1576" spans="3:4" x14ac:dyDescent="0.2">
      <c r="C1576" s="24"/>
      <c r="D1576" s="24"/>
    </row>
    <row r="1577" spans="3:4" x14ac:dyDescent="0.2">
      <c r="C1577" s="24"/>
      <c r="D1577" s="24"/>
    </row>
    <row r="1578" spans="3:4" x14ac:dyDescent="0.2">
      <c r="C1578" s="24"/>
      <c r="D1578" s="24"/>
    </row>
    <row r="1579" spans="3:4" x14ac:dyDescent="0.2">
      <c r="C1579" s="24"/>
      <c r="D1579" s="24"/>
    </row>
    <row r="1580" spans="3:4" x14ac:dyDescent="0.2">
      <c r="C1580" s="24"/>
      <c r="D1580" s="24"/>
    </row>
    <row r="1581" spans="3:4" x14ac:dyDescent="0.2">
      <c r="C1581" s="24"/>
      <c r="D1581" s="24"/>
    </row>
    <row r="1582" spans="3:4" x14ac:dyDescent="0.2">
      <c r="C1582" s="24"/>
      <c r="D1582" s="24"/>
    </row>
    <row r="1583" spans="3:4" x14ac:dyDescent="0.2">
      <c r="C1583" s="24"/>
      <c r="D1583" s="24"/>
    </row>
    <row r="1584" spans="3:4" x14ac:dyDescent="0.2">
      <c r="C1584" s="24"/>
      <c r="D1584" s="24"/>
    </row>
    <row r="1585" spans="3:4" x14ac:dyDescent="0.2">
      <c r="C1585" s="24"/>
      <c r="D1585" s="24"/>
    </row>
    <row r="1586" spans="3:4" x14ac:dyDescent="0.2">
      <c r="C1586" s="24"/>
      <c r="D1586" s="24"/>
    </row>
    <row r="1587" spans="3:4" x14ac:dyDescent="0.2">
      <c r="C1587" s="24"/>
      <c r="D1587" s="24"/>
    </row>
    <row r="1588" spans="3:4" x14ac:dyDescent="0.2">
      <c r="C1588" s="24"/>
      <c r="D1588" s="24"/>
    </row>
    <row r="1589" spans="3:4" x14ac:dyDescent="0.2">
      <c r="C1589" s="24"/>
      <c r="D1589" s="24"/>
    </row>
    <row r="1590" spans="3:4" x14ac:dyDescent="0.2">
      <c r="C1590" s="24"/>
      <c r="D1590" s="24"/>
    </row>
    <row r="1591" spans="3:4" x14ac:dyDescent="0.2">
      <c r="C1591" s="24"/>
      <c r="D1591" s="24"/>
    </row>
    <row r="1592" spans="3:4" x14ac:dyDescent="0.2">
      <c r="C1592" s="24"/>
      <c r="D1592" s="24"/>
    </row>
    <row r="1593" spans="3:4" x14ac:dyDescent="0.2">
      <c r="C1593" s="24"/>
      <c r="D1593" s="24"/>
    </row>
    <row r="1594" spans="3:4" x14ac:dyDescent="0.2">
      <c r="C1594" s="24"/>
      <c r="D1594" s="24"/>
    </row>
    <row r="1595" spans="3:4" x14ac:dyDescent="0.2">
      <c r="C1595" s="24"/>
      <c r="D1595" s="24"/>
    </row>
    <row r="1596" spans="3:4" x14ac:dyDescent="0.2">
      <c r="C1596" s="24"/>
      <c r="D1596" s="24"/>
    </row>
    <row r="1597" spans="3:4" x14ac:dyDescent="0.2">
      <c r="C1597" s="24"/>
      <c r="D1597" s="24"/>
    </row>
    <row r="1598" spans="3:4" x14ac:dyDescent="0.2">
      <c r="C1598" s="24"/>
      <c r="D1598" s="24"/>
    </row>
    <row r="1599" spans="3:4" x14ac:dyDescent="0.2">
      <c r="C1599" s="24"/>
      <c r="D1599" s="24"/>
    </row>
    <row r="1600" spans="3:4" x14ac:dyDescent="0.2">
      <c r="C1600" s="24"/>
      <c r="D1600" s="24"/>
    </row>
    <row r="1601" spans="3:4" x14ac:dyDescent="0.2">
      <c r="C1601" s="24"/>
      <c r="D1601" s="24"/>
    </row>
    <row r="1602" spans="3:4" x14ac:dyDescent="0.2">
      <c r="C1602" s="24"/>
      <c r="D1602" s="24"/>
    </row>
    <row r="1603" spans="3:4" x14ac:dyDescent="0.2">
      <c r="C1603" s="24"/>
      <c r="D1603" s="24"/>
    </row>
    <row r="1604" spans="3:4" x14ac:dyDescent="0.2">
      <c r="C1604" s="24"/>
      <c r="D1604" s="24"/>
    </row>
    <row r="1605" spans="3:4" x14ac:dyDescent="0.2">
      <c r="C1605" s="24"/>
      <c r="D1605" s="24"/>
    </row>
    <row r="1606" spans="3:4" x14ac:dyDescent="0.2">
      <c r="C1606" s="24"/>
      <c r="D1606" s="24"/>
    </row>
    <row r="1607" spans="3:4" x14ac:dyDescent="0.2">
      <c r="C1607" s="24"/>
      <c r="D1607" s="24"/>
    </row>
    <row r="1608" spans="3:4" x14ac:dyDescent="0.2">
      <c r="C1608" s="24"/>
      <c r="D1608" s="24"/>
    </row>
    <row r="1609" spans="3:4" x14ac:dyDescent="0.2">
      <c r="C1609" s="24"/>
      <c r="D1609" s="24"/>
    </row>
    <row r="1610" spans="3:4" x14ac:dyDescent="0.2">
      <c r="C1610" s="24"/>
      <c r="D1610" s="24"/>
    </row>
    <row r="1611" spans="3:4" x14ac:dyDescent="0.2">
      <c r="C1611" s="24"/>
      <c r="D1611" s="24"/>
    </row>
    <row r="1612" spans="3:4" x14ac:dyDescent="0.2">
      <c r="C1612" s="24"/>
      <c r="D1612" s="24"/>
    </row>
    <row r="1613" spans="3:4" x14ac:dyDescent="0.2">
      <c r="C1613" s="24"/>
      <c r="D1613" s="24"/>
    </row>
    <row r="1614" spans="3:4" x14ac:dyDescent="0.2">
      <c r="C1614" s="24"/>
      <c r="D1614" s="24"/>
    </row>
    <row r="1615" spans="3:4" x14ac:dyDescent="0.2">
      <c r="C1615" s="24"/>
      <c r="D1615" s="24"/>
    </row>
    <row r="1616" spans="3:4" x14ac:dyDescent="0.2">
      <c r="C1616" s="24"/>
      <c r="D1616" s="24"/>
    </row>
    <row r="1617" spans="3:4" x14ac:dyDescent="0.2">
      <c r="C1617" s="24"/>
      <c r="D1617" s="24"/>
    </row>
    <row r="1618" spans="3:4" x14ac:dyDescent="0.2">
      <c r="C1618" s="24"/>
      <c r="D1618" s="24"/>
    </row>
    <row r="1619" spans="3:4" x14ac:dyDescent="0.2">
      <c r="C1619" s="24"/>
      <c r="D1619" s="24"/>
    </row>
    <row r="1620" spans="3:4" x14ac:dyDescent="0.2">
      <c r="C1620" s="24"/>
      <c r="D1620" s="24"/>
    </row>
    <row r="1621" spans="3:4" x14ac:dyDescent="0.2">
      <c r="C1621" s="24"/>
      <c r="D1621" s="24"/>
    </row>
    <row r="1622" spans="3:4" x14ac:dyDescent="0.2">
      <c r="C1622" s="24"/>
      <c r="D1622" s="24"/>
    </row>
    <row r="1623" spans="3:4" x14ac:dyDescent="0.2">
      <c r="C1623" s="24"/>
      <c r="D1623" s="24"/>
    </row>
    <row r="1624" spans="3:4" x14ac:dyDescent="0.2">
      <c r="C1624" s="24"/>
      <c r="D1624" s="24"/>
    </row>
    <row r="1625" spans="3:4" x14ac:dyDescent="0.2">
      <c r="C1625" s="24"/>
      <c r="D1625" s="24"/>
    </row>
    <row r="1626" spans="3:4" x14ac:dyDescent="0.2">
      <c r="C1626" s="24"/>
      <c r="D1626" s="24"/>
    </row>
    <row r="1627" spans="3:4" x14ac:dyDescent="0.2">
      <c r="C1627" s="24"/>
      <c r="D1627" s="24"/>
    </row>
    <row r="1628" spans="3:4" x14ac:dyDescent="0.2">
      <c r="C1628" s="24"/>
      <c r="D1628" s="24"/>
    </row>
    <row r="1629" spans="3:4" x14ac:dyDescent="0.2">
      <c r="C1629" s="24"/>
      <c r="D1629" s="24"/>
    </row>
    <row r="1630" spans="3:4" x14ac:dyDescent="0.2">
      <c r="C1630" s="24"/>
      <c r="D1630" s="24"/>
    </row>
    <row r="1631" spans="3:4" x14ac:dyDescent="0.2">
      <c r="C1631" s="24"/>
      <c r="D1631" s="24"/>
    </row>
    <row r="1632" spans="3:4" x14ac:dyDescent="0.2">
      <c r="C1632" s="24"/>
      <c r="D1632" s="24"/>
    </row>
    <row r="1633" spans="3:4" x14ac:dyDescent="0.2">
      <c r="C1633" s="24"/>
      <c r="D1633" s="24"/>
    </row>
    <row r="1634" spans="3:4" x14ac:dyDescent="0.2">
      <c r="C1634" s="24"/>
      <c r="D1634" s="24"/>
    </row>
    <row r="1635" spans="3:4" x14ac:dyDescent="0.2">
      <c r="C1635" s="24"/>
      <c r="D1635" s="24"/>
    </row>
    <row r="1636" spans="3:4" x14ac:dyDescent="0.2">
      <c r="C1636" s="24"/>
      <c r="D1636" s="24"/>
    </row>
    <row r="1637" spans="3:4" x14ac:dyDescent="0.2">
      <c r="C1637" s="24"/>
      <c r="D1637" s="24"/>
    </row>
    <row r="1638" spans="3:4" x14ac:dyDescent="0.2">
      <c r="C1638" s="24"/>
      <c r="D1638" s="24"/>
    </row>
    <row r="1639" spans="3:4" x14ac:dyDescent="0.2">
      <c r="C1639" s="24"/>
      <c r="D1639" s="24"/>
    </row>
    <row r="1640" spans="3:4" x14ac:dyDescent="0.2">
      <c r="C1640" s="24"/>
      <c r="D1640" s="24"/>
    </row>
    <row r="1641" spans="3:4" x14ac:dyDescent="0.2">
      <c r="C1641" s="24"/>
      <c r="D1641" s="24"/>
    </row>
    <row r="1642" spans="3:4" x14ac:dyDescent="0.2">
      <c r="C1642" s="24"/>
      <c r="D1642" s="24"/>
    </row>
    <row r="1643" spans="3:4" x14ac:dyDescent="0.2">
      <c r="C1643" s="24"/>
      <c r="D1643" s="24"/>
    </row>
    <row r="1644" spans="3:4" x14ac:dyDescent="0.2">
      <c r="C1644" s="24"/>
      <c r="D1644" s="24"/>
    </row>
    <row r="1645" spans="3:4" x14ac:dyDescent="0.2">
      <c r="C1645" s="24"/>
      <c r="D1645" s="24"/>
    </row>
    <row r="1646" spans="3:4" x14ac:dyDescent="0.2">
      <c r="C1646" s="24"/>
      <c r="D1646" s="24"/>
    </row>
    <row r="1647" spans="3:4" x14ac:dyDescent="0.2">
      <c r="C1647" s="24"/>
      <c r="D1647" s="24"/>
    </row>
    <row r="1648" spans="3:4" x14ac:dyDescent="0.2">
      <c r="C1648" s="24"/>
      <c r="D1648" s="24"/>
    </row>
    <row r="1649" spans="3:4" x14ac:dyDescent="0.2">
      <c r="C1649" s="24"/>
      <c r="D1649" s="24"/>
    </row>
    <row r="1650" spans="3:4" x14ac:dyDescent="0.2">
      <c r="C1650" s="24"/>
      <c r="D1650" s="24"/>
    </row>
    <row r="1651" spans="3:4" x14ac:dyDescent="0.2">
      <c r="C1651" s="24"/>
      <c r="D1651" s="24"/>
    </row>
    <row r="1652" spans="3:4" x14ac:dyDescent="0.2">
      <c r="C1652" s="24"/>
      <c r="D1652" s="24"/>
    </row>
    <row r="1653" spans="3:4" x14ac:dyDescent="0.2">
      <c r="C1653" s="24"/>
      <c r="D1653" s="24"/>
    </row>
    <row r="1654" spans="3:4" x14ac:dyDescent="0.2">
      <c r="C1654" s="24"/>
      <c r="D1654" s="24"/>
    </row>
    <row r="1655" spans="3:4" x14ac:dyDescent="0.2">
      <c r="C1655" s="24"/>
      <c r="D1655" s="24"/>
    </row>
    <row r="1656" spans="3:4" x14ac:dyDescent="0.2">
      <c r="C1656" s="24"/>
      <c r="D1656" s="24"/>
    </row>
    <row r="1657" spans="3:4" x14ac:dyDescent="0.2">
      <c r="C1657" s="24"/>
      <c r="D1657" s="24"/>
    </row>
    <row r="1658" spans="3:4" x14ac:dyDescent="0.2">
      <c r="C1658" s="24"/>
      <c r="D1658" s="24"/>
    </row>
    <row r="1659" spans="3:4" x14ac:dyDescent="0.2">
      <c r="C1659" s="24"/>
      <c r="D1659" s="24"/>
    </row>
    <row r="1660" spans="3:4" x14ac:dyDescent="0.2">
      <c r="C1660" s="24"/>
      <c r="D1660" s="24"/>
    </row>
    <row r="1661" spans="3:4" x14ac:dyDescent="0.2">
      <c r="C1661" s="24"/>
      <c r="D1661" s="24"/>
    </row>
    <row r="1662" spans="3:4" x14ac:dyDescent="0.2">
      <c r="C1662" s="24"/>
      <c r="D1662" s="24"/>
    </row>
    <row r="1663" spans="3:4" x14ac:dyDescent="0.2">
      <c r="C1663" s="24"/>
      <c r="D1663" s="24"/>
    </row>
    <row r="1664" spans="3:4" x14ac:dyDescent="0.2">
      <c r="C1664" s="24"/>
      <c r="D1664" s="24"/>
    </row>
    <row r="1665" spans="3:4" x14ac:dyDescent="0.2">
      <c r="C1665" s="24"/>
      <c r="D1665" s="24"/>
    </row>
    <row r="1666" spans="3:4" x14ac:dyDescent="0.2">
      <c r="C1666" s="24"/>
      <c r="D1666" s="24"/>
    </row>
    <row r="1667" spans="3:4" x14ac:dyDescent="0.2">
      <c r="C1667" s="24"/>
      <c r="D1667" s="24"/>
    </row>
    <row r="1668" spans="3:4" x14ac:dyDescent="0.2">
      <c r="C1668" s="24"/>
      <c r="D1668" s="24"/>
    </row>
    <row r="1669" spans="3:4" x14ac:dyDescent="0.2">
      <c r="C1669" s="24"/>
      <c r="D1669" s="24"/>
    </row>
    <row r="1670" spans="3:4" x14ac:dyDescent="0.2">
      <c r="C1670" s="24"/>
      <c r="D1670" s="24"/>
    </row>
    <row r="1671" spans="3:4" x14ac:dyDescent="0.2">
      <c r="C1671" s="24"/>
      <c r="D1671" s="24"/>
    </row>
    <row r="1672" spans="3:4" x14ac:dyDescent="0.2">
      <c r="C1672" s="24"/>
      <c r="D1672" s="24"/>
    </row>
    <row r="1673" spans="3:4" x14ac:dyDescent="0.2">
      <c r="C1673" s="24"/>
      <c r="D1673" s="24"/>
    </row>
    <row r="1674" spans="3:4" x14ac:dyDescent="0.2">
      <c r="C1674" s="24"/>
      <c r="D1674" s="24"/>
    </row>
    <row r="1675" spans="3:4" x14ac:dyDescent="0.2">
      <c r="C1675" s="24"/>
      <c r="D1675" s="24"/>
    </row>
    <row r="1676" spans="3:4" x14ac:dyDescent="0.2">
      <c r="C1676" s="24"/>
      <c r="D1676" s="24"/>
    </row>
    <row r="1677" spans="3:4" x14ac:dyDescent="0.2">
      <c r="C1677" s="24"/>
      <c r="D1677" s="24"/>
    </row>
    <row r="1678" spans="3:4" x14ac:dyDescent="0.2">
      <c r="C1678" s="24"/>
      <c r="D1678" s="24"/>
    </row>
    <row r="1679" spans="3:4" x14ac:dyDescent="0.2">
      <c r="C1679" s="24"/>
      <c r="D1679" s="24"/>
    </row>
    <row r="1680" spans="3:4" x14ac:dyDescent="0.2">
      <c r="C1680" s="24"/>
      <c r="D1680" s="24"/>
    </row>
    <row r="1681" spans="3:4" x14ac:dyDescent="0.2">
      <c r="C1681" s="24"/>
      <c r="D1681" s="24"/>
    </row>
    <row r="1682" spans="3:4" x14ac:dyDescent="0.2">
      <c r="C1682" s="24"/>
      <c r="D1682" s="24"/>
    </row>
    <row r="1683" spans="3:4" x14ac:dyDescent="0.2">
      <c r="C1683" s="24"/>
      <c r="D1683" s="24"/>
    </row>
    <row r="1684" spans="3:4" x14ac:dyDescent="0.2">
      <c r="C1684" s="24"/>
      <c r="D1684" s="24"/>
    </row>
    <row r="1685" spans="3:4" x14ac:dyDescent="0.2">
      <c r="C1685" s="24"/>
      <c r="D1685" s="24"/>
    </row>
    <row r="1686" spans="3:4" x14ac:dyDescent="0.2">
      <c r="C1686" s="24"/>
      <c r="D1686" s="24"/>
    </row>
    <row r="1687" spans="3:4" x14ac:dyDescent="0.2">
      <c r="C1687" s="24"/>
      <c r="D1687" s="24"/>
    </row>
    <row r="1688" spans="3:4" x14ac:dyDescent="0.2">
      <c r="C1688" s="24"/>
      <c r="D1688" s="24"/>
    </row>
    <row r="1689" spans="3:4" x14ac:dyDescent="0.2">
      <c r="C1689" s="24"/>
      <c r="D1689" s="24"/>
    </row>
    <row r="1690" spans="3:4" x14ac:dyDescent="0.2">
      <c r="C1690" s="24"/>
      <c r="D1690" s="24"/>
    </row>
    <row r="1691" spans="3:4" x14ac:dyDescent="0.2">
      <c r="C1691" s="24"/>
      <c r="D1691" s="24"/>
    </row>
    <row r="1692" spans="3:4" x14ac:dyDescent="0.2">
      <c r="C1692" s="24"/>
      <c r="D1692" s="24"/>
    </row>
    <row r="1693" spans="3:4" x14ac:dyDescent="0.2">
      <c r="C1693" s="24"/>
      <c r="D1693" s="24"/>
    </row>
    <row r="1694" spans="3:4" x14ac:dyDescent="0.2">
      <c r="C1694" s="24"/>
      <c r="D1694" s="24"/>
    </row>
    <row r="1695" spans="3:4" x14ac:dyDescent="0.2">
      <c r="C1695" s="24"/>
      <c r="D1695" s="24"/>
    </row>
    <row r="1696" spans="3:4" x14ac:dyDescent="0.2">
      <c r="C1696" s="24"/>
      <c r="D1696" s="24"/>
    </row>
    <row r="1697" spans="3:4" x14ac:dyDescent="0.2">
      <c r="C1697" s="24"/>
      <c r="D1697" s="24"/>
    </row>
    <row r="1698" spans="3:4" x14ac:dyDescent="0.2">
      <c r="C1698" s="24"/>
      <c r="D1698" s="24"/>
    </row>
    <row r="1699" spans="3:4" x14ac:dyDescent="0.2">
      <c r="C1699" s="24"/>
      <c r="D1699" s="24"/>
    </row>
    <row r="1700" spans="3:4" x14ac:dyDescent="0.2">
      <c r="C1700" s="24"/>
      <c r="D1700" s="24"/>
    </row>
    <row r="1701" spans="3:4" x14ac:dyDescent="0.2">
      <c r="C1701" s="24"/>
      <c r="D1701" s="24"/>
    </row>
    <row r="1702" spans="3:4" x14ac:dyDescent="0.2">
      <c r="C1702" s="24"/>
      <c r="D1702" s="24"/>
    </row>
    <row r="1703" spans="3:4" x14ac:dyDescent="0.2">
      <c r="C1703" s="24"/>
      <c r="D1703" s="24"/>
    </row>
    <row r="1704" spans="3:4" x14ac:dyDescent="0.2">
      <c r="C1704" s="24"/>
      <c r="D1704" s="24"/>
    </row>
    <row r="1705" spans="3:4" x14ac:dyDescent="0.2">
      <c r="C1705" s="24"/>
      <c r="D1705" s="24"/>
    </row>
    <row r="1706" spans="3:4" x14ac:dyDescent="0.2">
      <c r="C1706" s="24"/>
      <c r="D1706" s="24"/>
    </row>
    <row r="1707" spans="3:4" x14ac:dyDescent="0.2">
      <c r="C1707" s="24"/>
      <c r="D1707" s="24"/>
    </row>
    <row r="1708" spans="3:4" x14ac:dyDescent="0.2">
      <c r="C1708" s="24"/>
      <c r="D1708" s="24"/>
    </row>
    <row r="1709" spans="3:4" x14ac:dyDescent="0.2">
      <c r="C1709" s="24"/>
      <c r="D1709" s="24"/>
    </row>
    <row r="1710" spans="3:4" x14ac:dyDescent="0.2">
      <c r="C1710" s="24"/>
      <c r="D1710" s="24"/>
    </row>
    <row r="1711" spans="3:4" x14ac:dyDescent="0.2">
      <c r="C1711" s="24"/>
      <c r="D1711" s="24"/>
    </row>
    <row r="1712" spans="3:4" x14ac:dyDescent="0.2">
      <c r="C1712" s="24"/>
      <c r="D1712" s="24"/>
    </row>
    <row r="1713" spans="3:4" x14ac:dyDescent="0.2">
      <c r="C1713" s="24"/>
      <c r="D1713" s="24"/>
    </row>
    <row r="1714" spans="3:4" x14ac:dyDescent="0.2">
      <c r="C1714" s="24"/>
      <c r="D1714" s="24"/>
    </row>
    <row r="1715" spans="3:4" x14ac:dyDescent="0.2">
      <c r="C1715" s="24"/>
      <c r="D1715" s="24"/>
    </row>
    <row r="1716" spans="3:4" x14ac:dyDescent="0.2">
      <c r="C1716" s="24"/>
      <c r="D1716" s="24"/>
    </row>
    <row r="1717" spans="3:4" x14ac:dyDescent="0.2">
      <c r="C1717" s="24"/>
      <c r="D1717" s="24"/>
    </row>
    <row r="1718" spans="3:4" x14ac:dyDescent="0.2">
      <c r="C1718" s="24"/>
      <c r="D1718" s="24"/>
    </row>
    <row r="1719" spans="3:4" x14ac:dyDescent="0.2">
      <c r="C1719" s="24"/>
      <c r="D1719" s="24"/>
    </row>
    <row r="1720" spans="3:4" x14ac:dyDescent="0.2">
      <c r="C1720" s="24"/>
      <c r="D1720" s="24"/>
    </row>
    <row r="1721" spans="3:4" x14ac:dyDescent="0.2">
      <c r="C1721" s="24"/>
      <c r="D1721" s="24"/>
    </row>
    <row r="1722" spans="3:4" x14ac:dyDescent="0.2">
      <c r="C1722" s="24"/>
      <c r="D1722" s="24"/>
    </row>
    <row r="1723" spans="3:4" x14ac:dyDescent="0.2">
      <c r="C1723" s="24"/>
      <c r="D1723" s="24"/>
    </row>
    <row r="1724" spans="3:4" x14ac:dyDescent="0.2">
      <c r="C1724" s="24"/>
      <c r="D1724" s="24"/>
    </row>
    <row r="1725" spans="3:4" x14ac:dyDescent="0.2">
      <c r="C1725" s="24"/>
      <c r="D1725" s="24"/>
    </row>
    <row r="1726" spans="3:4" x14ac:dyDescent="0.2">
      <c r="C1726" s="24"/>
      <c r="D1726" s="24"/>
    </row>
    <row r="1727" spans="3:4" x14ac:dyDescent="0.2">
      <c r="C1727" s="24"/>
      <c r="D1727" s="24"/>
    </row>
    <row r="1728" spans="3:4" x14ac:dyDescent="0.2">
      <c r="C1728" s="24"/>
      <c r="D1728" s="24"/>
    </row>
    <row r="1729" spans="3:4" x14ac:dyDescent="0.2">
      <c r="C1729" s="24"/>
      <c r="D1729" s="24"/>
    </row>
    <row r="1730" spans="3:4" x14ac:dyDescent="0.2">
      <c r="C1730" s="24"/>
      <c r="D1730" s="24"/>
    </row>
    <row r="1731" spans="3:4" x14ac:dyDescent="0.2">
      <c r="C1731" s="24"/>
      <c r="D1731" s="24"/>
    </row>
    <row r="1732" spans="3:4" x14ac:dyDescent="0.2">
      <c r="C1732" s="24"/>
      <c r="D1732" s="24"/>
    </row>
    <row r="1733" spans="3:4" x14ac:dyDescent="0.2">
      <c r="C1733" s="24"/>
      <c r="D1733" s="24"/>
    </row>
    <row r="1734" spans="3:4" x14ac:dyDescent="0.2">
      <c r="C1734" s="24"/>
      <c r="D1734" s="24"/>
    </row>
    <row r="1735" spans="3:4" x14ac:dyDescent="0.2">
      <c r="C1735" s="24"/>
      <c r="D1735" s="24"/>
    </row>
    <row r="1736" spans="3:4" x14ac:dyDescent="0.2">
      <c r="C1736" s="24"/>
      <c r="D1736" s="24"/>
    </row>
    <row r="1737" spans="3:4" x14ac:dyDescent="0.2">
      <c r="C1737" s="24"/>
      <c r="D1737" s="24"/>
    </row>
    <row r="1738" spans="3:4" x14ac:dyDescent="0.2">
      <c r="C1738" s="24"/>
      <c r="D1738" s="24"/>
    </row>
    <row r="1739" spans="3:4" x14ac:dyDescent="0.2">
      <c r="C1739" s="24"/>
      <c r="D1739" s="24"/>
    </row>
    <row r="1740" spans="3:4" x14ac:dyDescent="0.2">
      <c r="C1740" s="24"/>
      <c r="D1740" s="24"/>
    </row>
    <row r="1741" spans="3:4" x14ac:dyDescent="0.2">
      <c r="C1741" s="24"/>
      <c r="D1741" s="24"/>
    </row>
    <row r="1742" spans="3:4" x14ac:dyDescent="0.2">
      <c r="C1742" s="24"/>
      <c r="D1742" s="24"/>
    </row>
    <row r="1743" spans="3:4" x14ac:dyDescent="0.2">
      <c r="C1743" s="24"/>
      <c r="D1743" s="24"/>
    </row>
    <row r="1744" spans="3:4" x14ac:dyDescent="0.2">
      <c r="C1744" s="24"/>
      <c r="D1744" s="24"/>
    </row>
    <row r="1745" spans="3:4" x14ac:dyDescent="0.2">
      <c r="C1745" s="24"/>
      <c r="D1745" s="24"/>
    </row>
    <row r="1746" spans="3:4" x14ac:dyDescent="0.2">
      <c r="C1746" s="24"/>
      <c r="D1746" s="24"/>
    </row>
    <row r="1747" spans="3:4" x14ac:dyDescent="0.2">
      <c r="C1747" s="24"/>
      <c r="D1747" s="24"/>
    </row>
    <row r="1748" spans="3:4" x14ac:dyDescent="0.2">
      <c r="C1748" s="24"/>
      <c r="D1748" s="24"/>
    </row>
    <row r="1749" spans="3:4" x14ac:dyDescent="0.2">
      <c r="C1749" s="24"/>
      <c r="D1749" s="24"/>
    </row>
    <row r="1750" spans="3:4" x14ac:dyDescent="0.2">
      <c r="C1750" s="24"/>
      <c r="D1750" s="24"/>
    </row>
    <row r="1751" spans="3:4" x14ac:dyDescent="0.2">
      <c r="C1751" s="24"/>
      <c r="D1751" s="24"/>
    </row>
    <row r="1752" spans="3:4" x14ac:dyDescent="0.2">
      <c r="C1752" s="24"/>
      <c r="D1752" s="24"/>
    </row>
    <row r="1753" spans="3:4" x14ac:dyDescent="0.2">
      <c r="C1753" s="24"/>
      <c r="D1753" s="24"/>
    </row>
    <row r="1754" spans="3:4" x14ac:dyDescent="0.2">
      <c r="C1754" s="24"/>
      <c r="D1754" s="24"/>
    </row>
    <row r="1755" spans="3:4" x14ac:dyDescent="0.2">
      <c r="C1755" s="24"/>
      <c r="D1755" s="24"/>
    </row>
    <row r="1756" spans="3:4" x14ac:dyDescent="0.2">
      <c r="C1756" s="24"/>
      <c r="D1756" s="24"/>
    </row>
    <row r="1757" spans="3:4" x14ac:dyDescent="0.2">
      <c r="C1757" s="24"/>
      <c r="D1757" s="24"/>
    </row>
    <row r="1758" spans="3:4" x14ac:dyDescent="0.2">
      <c r="C1758" s="24"/>
      <c r="D1758" s="24"/>
    </row>
    <row r="1759" spans="3:4" x14ac:dyDescent="0.2">
      <c r="C1759" s="24"/>
      <c r="D1759" s="24"/>
    </row>
    <row r="1760" spans="3:4" x14ac:dyDescent="0.2">
      <c r="C1760" s="24"/>
      <c r="D1760" s="24"/>
    </row>
    <row r="1761" spans="3:4" x14ac:dyDescent="0.2">
      <c r="C1761" s="24"/>
      <c r="D1761" s="24"/>
    </row>
    <row r="1762" spans="3:4" x14ac:dyDescent="0.2">
      <c r="C1762" s="24"/>
      <c r="D1762" s="24"/>
    </row>
    <row r="1763" spans="3:4" x14ac:dyDescent="0.2">
      <c r="C1763" s="24"/>
      <c r="D1763" s="24"/>
    </row>
    <row r="1764" spans="3:4" x14ac:dyDescent="0.2">
      <c r="C1764" s="24"/>
      <c r="D1764" s="24"/>
    </row>
    <row r="1765" spans="3:4" x14ac:dyDescent="0.2">
      <c r="C1765" s="24"/>
      <c r="D1765" s="24"/>
    </row>
    <row r="1766" spans="3:4" x14ac:dyDescent="0.2">
      <c r="C1766" s="24"/>
      <c r="D1766" s="24"/>
    </row>
    <row r="1767" spans="3:4" x14ac:dyDescent="0.2">
      <c r="C1767" s="24"/>
      <c r="D1767" s="24"/>
    </row>
    <row r="1768" spans="3:4" x14ac:dyDescent="0.2">
      <c r="C1768" s="24"/>
      <c r="D1768" s="24"/>
    </row>
    <row r="1769" spans="3:4" x14ac:dyDescent="0.2">
      <c r="C1769" s="24"/>
      <c r="D1769" s="24"/>
    </row>
    <row r="1770" spans="3:4" x14ac:dyDescent="0.2">
      <c r="C1770" s="24"/>
      <c r="D1770" s="24"/>
    </row>
    <row r="1771" spans="3:4" x14ac:dyDescent="0.2">
      <c r="C1771" s="24"/>
      <c r="D1771" s="24"/>
    </row>
    <row r="1772" spans="3:4" x14ac:dyDescent="0.2">
      <c r="C1772" s="24"/>
      <c r="D1772" s="24"/>
    </row>
    <row r="1773" spans="3:4" x14ac:dyDescent="0.2">
      <c r="C1773" s="24"/>
      <c r="D1773" s="24"/>
    </row>
    <row r="1774" spans="3:4" x14ac:dyDescent="0.2">
      <c r="C1774" s="24"/>
      <c r="D1774" s="24"/>
    </row>
    <row r="1775" spans="3:4" x14ac:dyDescent="0.2">
      <c r="C1775" s="24"/>
      <c r="D1775" s="24"/>
    </row>
    <row r="1776" spans="3:4" x14ac:dyDescent="0.2">
      <c r="C1776" s="24"/>
      <c r="D1776" s="24"/>
    </row>
    <row r="1777" spans="3:4" x14ac:dyDescent="0.2">
      <c r="C1777" s="24"/>
      <c r="D1777" s="24"/>
    </row>
    <row r="1778" spans="3:4" x14ac:dyDescent="0.2">
      <c r="C1778" s="24"/>
      <c r="D1778" s="24"/>
    </row>
    <row r="1779" spans="3:4" x14ac:dyDescent="0.2">
      <c r="C1779" s="24"/>
      <c r="D1779" s="24"/>
    </row>
    <row r="1780" spans="3:4" x14ac:dyDescent="0.2">
      <c r="C1780" s="24"/>
      <c r="D1780" s="24"/>
    </row>
    <row r="1781" spans="3:4" x14ac:dyDescent="0.2">
      <c r="C1781" s="24"/>
      <c r="D1781" s="24"/>
    </row>
    <row r="1782" spans="3:4" x14ac:dyDescent="0.2">
      <c r="C1782" s="24"/>
      <c r="D1782" s="24"/>
    </row>
    <row r="1783" spans="3:4" x14ac:dyDescent="0.2">
      <c r="C1783" s="24"/>
      <c r="D1783" s="24"/>
    </row>
    <row r="1784" spans="3:4" x14ac:dyDescent="0.2">
      <c r="C1784" s="24"/>
      <c r="D1784" s="24"/>
    </row>
    <row r="1785" spans="3:4" x14ac:dyDescent="0.2">
      <c r="C1785" s="24"/>
      <c r="D1785" s="24"/>
    </row>
    <row r="1786" spans="3:4" x14ac:dyDescent="0.2">
      <c r="C1786" s="24"/>
      <c r="D1786" s="24"/>
    </row>
    <row r="1787" spans="3:4" x14ac:dyDescent="0.2">
      <c r="C1787" s="24"/>
      <c r="D1787" s="24"/>
    </row>
    <row r="1788" spans="3:4" x14ac:dyDescent="0.2">
      <c r="C1788" s="24"/>
      <c r="D1788" s="24"/>
    </row>
    <row r="1789" spans="3:4" x14ac:dyDescent="0.2">
      <c r="C1789" s="24"/>
      <c r="D1789" s="24"/>
    </row>
    <row r="1790" spans="3:4" x14ac:dyDescent="0.2">
      <c r="C1790" s="24"/>
      <c r="D1790" s="24"/>
    </row>
    <row r="1791" spans="3:4" x14ac:dyDescent="0.2">
      <c r="C1791" s="24"/>
      <c r="D1791" s="24"/>
    </row>
    <row r="1792" spans="3:4" x14ac:dyDescent="0.2">
      <c r="C1792" s="24"/>
      <c r="D1792" s="24"/>
    </row>
    <row r="1793" spans="3:4" x14ac:dyDescent="0.2">
      <c r="C1793" s="24"/>
      <c r="D1793" s="24"/>
    </row>
    <row r="1794" spans="3:4" x14ac:dyDescent="0.2">
      <c r="C1794" s="24"/>
      <c r="D1794" s="24"/>
    </row>
    <row r="1795" spans="3:4" x14ac:dyDescent="0.2">
      <c r="C1795" s="24"/>
      <c r="D1795" s="24"/>
    </row>
    <row r="1796" spans="3:4" x14ac:dyDescent="0.2">
      <c r="C1796" s="24"/>
      <c r="D1796" s="24"/>
    </row>
    <row r="1797" spans="3:4" x14ac:dyDescent="0.2">
      <c r="C1797" s="24"/>
      <c r="D1797" s="24"/>
    </row>
    <row r="1798" spans="3:4" x14ac:dyDescent="0.2">
      <c r="C1798" s="24"/>
      <c r="D1798" s="24"/>
    </row>
    <row r="1799" spans="3:4" x14ac:dyDescent="0.2">
      <c r="C1799" s="24"/>
      <c r="D1799" s="24"/>
    </row>
    <row r="1800" spans="3:4" x14ac:dyDescent="0.2">
      <c r="C1800" s="24"/>
      <c r="D1800" s="24"/>
    </row>
    <row r="1801" spans="3:4" x14ac:dyDescent="0.2">
      <c r="C1801" s="24"/>
      <c r="D1801" s="24"/>
    </row>
    <row r="1802" spans="3:4" x14ac:dyDescent="0.2">
      <c r="C1802" s="24"/>
      <c r="D1802" s="24"/>
    </row>
    <row r="1803" spans="3:4" x14ac:dyDescent="0.2">
      <c r="C1803" s="24"/>
      <c r="D1803" s="24"/>
    </row>
    <row r="1804" spans="3:4" x14ac:dyDescent="0.2">
      <c r="C1804" s="24"/>
      <c r="D1804" s="24"/>
    </row>
    <row r="1805" spans="3:4" x14ac:dyDescent="0.2">
      <c r="C1805" s="24"/>
      <c r="D1805" s="24"/>
    </row>
    <row r="1806" spans="3:4" x14ac:dyDescent="0.2">
      <c r="C1806" s="24"/>
      <c r="D1806" s="24"/>
    </row>
    <row r="1807" spans="3:4" x14ac:dyDescent="0.2">
      <c r="C1807" s="24"/>
      <c r="D1807" s="24"/>
    </row>
    <row r="1808" spans="3:4" x14ac:dyDescent="0.2">
      <c r="C1808" s="24"/>
      <c r="D1808" s="24"/>
    </row>
    <row r="1809" spans="3:4" x14ac:dyDescent="0.2">
      <c r="C1809" s="24"/>
      <c r="D1809" s="24"/>
    </row>
    <row r="1810" spans="3:4" x14ac:dyDescent="0.2">
      <c r="C1810" s="24"/>
      <c r="D1810" s="24"/>
    </row>
    <row r="1811" spans="3:4" x14ac:dyDescent="0.2">
      <c r="C1811" s="24"/>
      <c r="D1811" s="24"/>
    </row>
    <row r="1812" spans="3:4" x14ac:dyDescent="0.2">
      <c r="C1812" s="24"/>
      <c r="D1812" s="24"/>
    </row>
    <row r="1813" spans="3:4" x14ac:dyDescent="0.2">
      <c r="C1813" s="24"/>
      <c r="D1813" s="24"/>
    </row>
    <row r="1814" spans="3:4" x14ac:dyDescent="0.2">
      <c r="C1814" s="24"/>
      <c r="D1814" s="24"/>
    </row>
    <row r="1815" spans="3:4" x14ac:dyDescent="0.2">
      <c r="C1815" s="24"/>
      <c r="D1815" s="24"/>
    </row>
    <row r="1816" spans="3:4" x14ac:dyDescent="0.2">
      <c r="C1816" s="24"/>
      <c r="D1816" s="24"/>
    </row>
    <row r="1817" spans="3:4" x14ac:dyDescent="0.2">
      <c r="C1817" s="24"/>
      <c r="D1817" s="24"/>
    </row>
    <row r="1818" spans="3:4" x14ac:dyDescent="0.2">
      <c r="C1818" s="24"/>
      <c r="D1818" s="24"/>
    </row>
    <row r="1819" spans="3:4" x14ac:dyDescent="0.2">
      <c r="C1819" s="24"/>
      <c r="D1819" s="24"/>
    </row>
    <row r="1820" spans="3:4" x14ac:dyDescent="0.2">
      <c r="C1820" s="24"/>
      <c r="D1820" s="24"/>
    </row>
    <row r="1821" spans="3:4" x14ac:dyDescent="0.2">
      <c r="C1821" s="24"/>
      <c r="D1821" s="24"/>
    </row>
    <row r="1822" spans="3:4" x14ac:dyDescent="0.2">
      <c r="C1822" s="24"/>
      <c r="D1822" s="24"/>
    </row>
    <row r="1823" spans="3:4" x14ac:dyDescent="0.2">
      <c r="C1823" s="24"/>
      <c r="D1823" s="24"/>
    </row>
    <row r="1824" spans="3:4" x14ac:dyDescent="0.2">
      <c r="C1824" s="24"/>
      <c r="D1824" s="24"/>
    </row>
    <row r="1825" spans="3:4" x14ac:dyDescent="0.2">
      <c r="C1825" s="24"/>
      <c r="D1825" s="24"/>
    </row>
    <row r="1826" spans="3:4" x14ac:dyDescent="0.2">
      <c r="C1826" s="24"/>
      <c r="D1826" s="24"/>
    </row>
    <row r="1827" spans="3:4" x14ac:dyDescent="0.2">
      <c r="C1827" s="24"/>
      <c r="D1827" s="24"/>
    </row>
    <row r="1828" spans="3:4" x14ac:dyDescent="0.2">
      <c r="C1828" s="24"/>
      <c r="D1828" s="24"/>
    </row>
    <row r="1829" spans="3:4" x14ac:dyDescent="0.2">
      <c r="C1829" s="24"/>
      <c r="D1829" s="24"/>
    </row>
    <row r="1830" spans="3:4" x14ac:dyDescent="0.2">
      <c r="C1830" s="24"/>
      <c r="D1830" s="24"/>
    </row>
    <row r="1831" spans="3:4" x14ac:dyDescent="0.2">
      <c r="C1831" s="24"/>
      <c r="D1831" s="24"/>
    </row>
    <row r="1832" spans="3:4" x14ac:dyDescent="0.2">
      <c r="C1832" s="24"/>
      <c r="D1832" s="24"/>
    </row>
    <row r="1833" spans="3:4" x14ac:dyDescent="0.2">
      <c r="C1833" s="24"/>
      <c r="D1833" s="24"/>
    </row>
    <row r="1834" spans="3:4" x14ac:dyDescent="0.2">
      <c r="C1834" s="24"/>
      <c r="D1834" s="24"/>
    </row>
    <row r="1835" spans="3:4" x14ac:dyDescent="0.2">
      <c r="C1835" s="24"/>
      <c r="D1835" s="24"/>
    </row>
    <row r="1836" spans="3:4" x14ac:dyDescent="0.2">
      <c r="C1836" s="24"/>
      <c r="D1836" s="24"/>
    </row>
    <row r="1837" spans="3:4" x14ac:dyDescent="0.2">
      <c r="C1837" s="24"/>
      <c r="D1837" s="24"/>
    </row>
    <row r="1838" spans="3:4" x14ac:dyDescent="0.2">
      <c r="C1838" s="24"/>
      <c r="D1838" s="24"/>
    </row>
    <row r="1839" spans="3:4" x14ac:dyDescent="0.2">
      <c r="C1839" s="24"/>
      <c r="D1839" s="24"/>
    </row>
    <row r="1840" spans="3:4" x14ac:dyDescent="0.2">
      <c r="C1840" s="24"/>
      <c r="D1840" s="24"/>
    </row>
    <row r="1841" spans="3:4" x14ac:dyDescent="0.2">
      <c r="C1841" s="24"/>
      <c r="D1841" s="24"/>
    </row>
    <row r="1842" spans="3:4" x14ac:dyDescent="0.2">
      <c r="C1842" s="24"/>
      <c r="D1842" s="24"/>
    </row>
    <row r="1843" spans="3:4" x14ac:dyDescent="0.2">
      <c r="C1843" s="24"/>
      <c r="D1843" s="24"/>
    </row>
    <row r="1844" spans="3:4" x14ac:dyDescent="0.2">
      <c r="C1844" s="24"/>
      <c r="D1844" s="24"/>
    </row>
    <row r="1845" spans="3:4" x14ac:dyDescent="0.2">
      <c r="C1845" s="24"/>
      <c r="D1845" s="24"/>
    </row>
    <row r="1846" spans="3:4" x14ac:dyDescent="0.2">
      <c r="C1846" s="24"/>
      <c r="D1846" s="24"/>
    </row>
    <row r="1847" spans="3:4" x14ac:dyDescent="0.2">
      <c r="C1847" s="24"/>
      <c r="D1847" s="24"/>
    </row>
    <row r="1848" spans="3:4" x14ac:dyDescent="0.2">
      <c r="C1848" s="24"/>
      <c r="D1848" s="24"/>
    </row>
    <row r="1849" spans="3:4" x14ac:dyDescent="0.2">
      <c r="C1849" s="24"/>
      <c r="D1849" s="24"/>
    </row>
    <row r="1850" spans="3:4" x14ac:dyDescent="0.2">
      <c r="C1850" s="24"/>
      <c r="D1850" s="24"/>
    </row>
    <row r="1851" spans="3:4" x14ac:dyDescent="0.2">
      <c r="C1851" s="24"/>
      <c r="D1851" s="24"/>
    </row>
    <row r="1852" spans="3:4" x14ac:dyDescent="0.2">
      <c r="C1852" s="24"/>
      <c r="D1852" s="24"/>
    </row>
    <row r="1853" spans="3:4" x14ac:dyDescent="0.2">
      <c r="C1853" s="24"/>
      <c r="D1853" s="24"/>
    </row>
    <row r="1854" spans="3:4" x14ac:dyDescent="0.2">
      <c r="C1854" s="24"/>
      <c r="D1854" s="24"/>
    </row>
    <row r="1855" spans="3:4" x14ac:dyDescent="0.2">
      <c r="C1855" s="24"/>
      <c r="D1855" s="24"/>
    </row>
    <row r="1856" spans="3:4" x14ac:dyDescent="0.2">
      <c r="C1856" s="24"/>
      <c r="D1856" s="24"/>
    </row>
    <row r="1857" spans="3:4" x14ac:dyDescent="0.2">
      <c r="C1857" s="24"/>
      <c r="D1857" s="24"/>
    </row>
    <row r="1858" spans="3:4" x14ac:dyDescent="0.2">
      <c r="C1858" s="24"/>
      <c r="D1858" s="24"/>
    </row>
    <row r="1859" spans="3:4" x14ac:dyDescent="0.2">
      <c r="C1859" s="24"/>
      <c r="D1859" s="24"/>
    </row>
    <row r="1860" spans="3:4" x14ac:dyDescent="0.2">
      <c r="C1860" s="24"/>
      <c r="D1860" s="24"/>
    </row>
    <row r="1861" spans="3:4" x14ac:dyDescent="0.2">
      <c r="C1861" s="24"/>
      <c r="D1861" s="24"/>
    </row>
    <row r="1862" spans="3:4" x14ac:dyDescent="0.2">
      <c r="C1862" s="24"/>
      <c r="D1862" s="24"/>
    </row>
    <row r="1863" spans="3:4" x14ac:dyDescent="0.2">
      <c r="C1863" s="24"/>
      <c r="D1863" s="24"/>
    </row>
    <row r="1864" spans="3:4" x14ac:dyDescent="0.2">
      <c r="C1864" s="24"/>
      <c r="D1864" s="24"/>
    </row>
    <row r="1865" spans="3:4" x14ac:dyDescent="0.2">
      <c r="C1865" s="24"/>
      <c r="D1865" s="24"/>
    </row>
    <row r="1866" spans="3:4" x14ac:dyDescent="0.2">
      <c r="C1866" s="24"/>
      <c r="D1866" s="24"/>
    </row>
    <row r="1867" spans="3:4" x14ac:dyDescent="0.2">
      <c r="C1867" s="24"/>
      <c r="D1867" s="24"/>
    </row>
    <row r="1868" spans="3:4" x14ac:dyDescent="0.2">
      <c r="C1868" s="24"/>
      <c r="D1868" s="24"/>
    </row>
    <row r="1869" spans="3:4" x14ac:dyDescent="0.2">
      <c r="C1869" s="24"/>
      <c r="D1869" s="24"/>
    </row>
    <row r="1870" spans="3:4" x14ac:dyDescent="0.2">
      <c r="C1870" s="24"/>
      <c r="D1870" s="24"/>
    </row>
    <row r="1871" spans="3:4" x14ac:dyDescent="0.2">
      <c r="C1871" s="24"/>
      <c r="D1871" s="24"/>
    </row>
    <row r="1872" spans="3:4" x14ac:dyDescent="0.2">
      <c r="C1872" s="24"/>
      <c r="D1872" s="24"/>
    </row>
    <row r="1873" spans="3:4" x14ac:dyDescent="0.2">
      <c r="C1873" s="24"/>
      <c r="D1873" s="24"/>
    </row>
    <row r="1874" spans="3:4" x14ac:dyDescent="0.2">
      <c r="C1874" s="24"/>
      <c r="D1874" s="24"/>
    </row>
    <row r="1875" spans="3:4" x14ac:dyDescent="0.2">
      <c r="C1875" s="24"/>
      <c r="D1875" s="24"/>
    </row>
    <row r="1876" spans="3:4" x14ac:dyDescent="0.2">
      <c r="C1876" s="24"/>
      <c r="D1876" s="24"/>
    </row>
    <row r="1877" spans="3:4" x14ac:dyDescent="0.2">
      <c r="C1877" s="24"/>
      <c r="D1877" s="24"/>
    </row>
    <row r="1878" spans="3:4" x14ac:dyDescent="0.2">
      <c r="C1878" s="24"/>
      <c r="D1878" s="24"/>
    </row>
    <row r="1879" spans="3:4" x14ac:dyDescent="0.2">
      <c r="C1879" s="24"/>
      <c r="D1879" s="24"/>
    </row>
    <row r="1880" spans="3:4" x14ac:dyDescent="0.2">
      <c r="C1880" s="24"/>
      <c r="D1880" s="24"/>
    </row>
    <row r="1881" spans="3:4" x14ac:dyDescent="0.2">
      <c r="C1881" s="24"/>
      <c r="D1881" s="24"/>
    </row>
    <row r="1882" spans="3:4" x14ac:dyDescent="0.2">
      <c r="C1882" s="24"/>
      <c r="D1882" s="24"/>
    </row>
    <row r="1883" spans="3:4" x14ac:dyDescent="0.2">
      <c r="C1883" s="24"/>
      <c r="D1883" s="24"/>
    </row>
    <row r="1884" spans="3:4" x14ac:dyDescent="0.2">
      <c r="C1884" s="24"/>
      <c r="D1884" s="24"/>
    </row>
    <row r="1885" spans="3:4" x14ac:dyDescent="0.2">
      <c r="C1885" s="24"/>
      <c r="D1885" s="24"/>
    </row>
    <row r="1886" spans="3:4" x14ac:dyDescent="0.2">
      <c r="C1886" s="24"/>
      <c r="D1886" s="24"/>
    </row>
    <row r="1887" spans="3:4" x14ac:dyDescent="0.2">
      <c r="C1887" s="24"/>
      <c r="D1887" s="24"/>
    </row>
    <row r="1888" spans="3:4" x14ac:dyDescent="0.2">
      <c r="C1888" s="24"/>
      <c r="D1888" s="24"/>
    </row>
    <row r="1889" spans="3:4" x14ac:dyDescent="0.2">
      <c r="C1889" s="24"/>
      <c r="D1889" s="24"/>
    </row>
    <row r="1890" spans="3:4" x14ac:dyDescent="0.2">
      <c r="C1890" s="24"/>
      <c r="D1890" s="24"/>
    </row>
    <row r="1891" spans="3:4" x14ac:dyDescent="0.2">
      <c r="C1891" s="24"/>
      <c r="D1891" s="24"/>
    </row>
    <row r="1892" spans="3:4" x14ac:dyDescent="0.2">
      <c r="C1892" s="24"/>
      <c r="D1892" s="24"/>
    </row>
    <row r="1893" spans="3:4" x14ac:dyDescent="0.2">
      <c r="C1893" s="24"/>
      <c r="D1893" s="24"/>
    </row>
    <row r="1894" spans="3:4" x14ac:dyDescent="0.2">
      <c r="C1894" s="24"/>
      <c r="D1894" s="24"/>
    </row>
    <row r="1895" spans="3:4" x14ac:dyDescent="0.2">
      <c r="C1895" s="24"/>
      <c r="D1895" s="24"/>
    </row>
    <row r="1896" spans="3:4" x14ac:dyDescent="0.2">
      <c r="C1896" s="24"/>
      <c r="D1896" s="24"/>
    </row>
    <row r="1897" spans="3:4" x14ac:dyDescent="0.2">
      <c r="C1897" s="24"/>
      <c r="D1897" s="24"/>
    </row>
    <row r="1898" spans="3:4" x14ac:dyDescent="0.2">
      <c r="C1898" s="24"/>
      <c r="D1898" s="24"/>
    </row>
    <row r="1899" spans="3:4" x14ac:dyDescent="0.2">
      <c r="C1899" s="24"/>
      <c r="D1899" s="24"/>
    </row>
    <row r="1900" spans="3:4" x14ac:dyDescent="0.2">
      <c r="C1900" s="24"/>
      <c r="D1900" s="24"/>
    </row>
    <row r="1901" spans="3:4" x14ac:dyDescent="0.2">
      <c r="C1901" s="24"/>
      <c r="D1901" s="24"/>
    </row>
    <row r="1902" spans="3:4" x14ac:dyDescent="0.2">
      <c r="C1902" s="24"/>
      <c r="D1902" s="24"/>
    </row>
    <row r="1903" spans="3:4" x14ac:dyDescent="0.2">
      <c r="C1903" s="24"/>
      <c r="D1903" s="24"/>
    </row>
    <row r="1904" spans="3:4" x14ac:dyDescent="0.2">
      <c r="C1904" s="24"/>
      <c r="D1904" s="24"/>
    </row>
    <row r="1905" spans="3:4" x14ac:dyDescent="0.2">
      <c r="C1905" s="24"/>
      <c r="D1905" s="24"/>
    </row>
    <row r="1906" spans="3:4" x14ac:dyDescent="0.2">
      <c r="C1906" s="24"/>
      <c r="D1906" s="24"/>
    </row>
    <row r="1907" spans="3:4" x14ac:dyDescent="0.2">
      <c r="C1907" s="24"/>
      <c r="D1907" s="24"/>
    </row>
    <row r="1908" spans="3:4" x14ac:dyDescent="0.2">
      <c r="C1908" s="24"/>
      <c r="D1908" s="24"/>
    </row>
    <row r="1909" spans="3:4" x14ac:dyDescent="0.2">
      <c r="C1909" s="24"/>
      <c r="D1909" s="24"/>
    </row>
    <row r="1910" spans="3:4" x14ac:dyDescent="0.2">
      <c r="C1910" s="24"/>
      <c r="D1910" s="24"/>
    </row>
    <row r="1911" spans="3:4" x14ac:dyDescent="0.2">
      <c r="C1911" s="24"/>
      <c r="D1911" s="24"/>
    </row>
    <row r="1912" spans="3:4" x14ac:dyDescent="0.2">
      <c r="C1912" s="24"/>
      <c r="D1912" s="24"/>
    </row>
    <row r="1913" spans="3:4" x14ac:dyDescent="0.2">
      <c r="C1913" s="24"/>
      <c r="D1913" s="24"/>
    </row>
    <row r="1914" spans="3:4" x14ac:dyDescent="0.2">
      <c r="C1914" s="24"/>
      <c r="D1914" s="24"/>
    </row>
    <row r="1915" spans="3:4" x14ac:dyDescent="0.2">
      <c r="C1915" s="24"/>
      <c r="D1915" s="24"/>
    </row>
    <row r="1916" spans="3:4" x14ac:dyDescent="0.2">
      <c r="C1916" s="24"/>
      <c r="D1916" s="24"/>
    </row>
    <row r="1917" spans="3:4" x14ac:dyDescent="0.2">
      <c r="C1917" s="24"/>
      <c r="D1917" s="24"/>
    </row>
    <row r="1918" spans="3:4" x14ac:dyDescent="0.2">
      <c r="C1918" s="24"/>
      <c r="D1918" s="24"/>
    </row>
    <row r="1919" spans="3:4" x14ac:dyDescent="0.2">
      <c r="C1919" s="24"/>
      <c r="D1919" s="24"/>
    </row>
    <row r="1920" spans="3:4" x14ac:dyDescent="0.2">
      <c r="C1920" s="24"/>
      <c r="D1920" s="24"/>
    </row>
    <row r="1921" spans="3:4" x14ac:dyDescent="0.2">
      <c r="C1921" s="24"/>
      <c r="D1921" s="24"/>
    </row>
    <row r="1922" spans="3:4" x14ac:dyDescent="0.2">
      <c r="C1922" s="24"/>
      <c r="D1922" s="24"/>
    </row>
    <row r="1923" spans="3:4" x14ac:dyDescent="0.2">
      <c r="C1923" s="24"/>
      <c r="D1923" s="24"/>
    </row>
    <row r="1924" spans="3:4" x14ac:dyDescent="0.2">
      <c r="C1924" s="24"/>
      <c r="D1924" s="24"/>
    </row>
    <row r="1925" spans="3:4" x14ac:dyDescent="0.2">
      <c r="C1925" s="24"/>
      <c r="D1925" s="24"/>
    </row>
    <row r="1926" spans="3:4" x14ac:dyDescent="0.2">
      <c r="C1926" s="24"/>
      <c r="D1926" s="24"/>
    </row>
    <row r="1927" spans="3:4" x14ac:dyDescent="0.2">
      <c r="C1927" s="24"/>
      <c r="D1927" s="24"/>
    </row>
    <row r="1928" spans="3:4" x14ac:dyDescent="0.2">
      <c r="C1928" s="24"/>
      <c r="D1928" s="24"/>
    </row>
    <row r="1929" spans="3:4" x14ac:dyDescent="0.2">
      <c r="C1929" s="24"/>
      <c r="D1929" s="24"/>
    </row>
    <row r="1930" spans="3:4" x14ac:dyDescent="0.2">
      <c r="C1930" s="24"/>
      <c r="D1930" s="24"/>
    </row>
    <row r="1931" spans="3:4" x14ac:dyDescent="0.2">
      <c r="C1931" s="24"/>
      <c r="D1931" s="24"/>
    </row>
    <row r="1932" spans="3:4" x14ac:dyDescent="0.2">
      <c r="C1932" s="24"/>
      <c r="D1932" s="24"/>
    </row>
    <row r="1933" spans="3:4" x14ac:dyDescent="0.2">
      <c r="C1933" s="24"/>
      <c r="D1933" s="24"/>
    </row>
    <row r="1934" spans="3:4" x14ac:dyDescent="0.2">
      <c r="C1934" s="24"/>
      <c r="D1934" s="24"/>
    </row>
    <row r="1935" spans="3:4" x14ac:dyDescent="0.2">
      <c r="C1935" s="24"/>
      <c r="D1935" s="24"/>
    </row>
    <row r="1936" spans="3:4" x14ac:dyDescent="0.2">
      <c r="C1936" s="24"/>
      <c r="D1936" s="24"/>
    </row>
    <row r="1937" spans="3:4" x14ac:dyDescent="0.2">
      <c r="C1937" s="24"/>
      <c r="D1937" s="24"/>
    </row>
    <row r="1938" spans="3:4" x14ac:dyDescent="0.2">
      <c r="C1938" s="24"/>
      <c r="D1938" s="24"/>
    </row>
    <row r="1939" spans="3:4" x14ac:dyDescent="0.2">
      <c r="C1939" s="24"/>
      <c r="D1939" s="24"/>
    </row>
    <row r="1940" spans="3:4" x14ac:dyDescent="0.2">
      <c r="C1940" s="24"/>
      <c r="D1940" s="24"/>
    </row>
    <row r="1941" spans="3:4" x14ac:dyDescent="0.2">
      <c r="C1941" s="24"/>
      <c r="D1941" s="24"/>
    </row>
    <row r="1942" spans="3:4" x14ac:dyDescent="0.2">
      <c r="C1942" s="24"/>
      <c r="D1942" s="24"/>
    </row>
    <row r="1943" spans="3:4" x14ac:dyDescent="0.2">
      <c r="C1943" s="24"/>
      <c r="D1943" s="24"/>
    </row>
    <row r="1944" spans="3:4" x14ac:dyDescent="0.2">
      <c r="C1944" s="24"/>
      <c r="D1944" s="24"/>
    </row>
    <row r="1945" spans="3:4" x14ac:dyDescent="0.2">
      <c r="C1945" s="24"/>
      <c r="D1945" s="24"/>
    </row>
    <row r="1946" spans="3:4" x14ac:dyDescent="0.2">
      <c r="C1946" s="24"/>
      <c r="D1946" s="24"/>
    </row>
    <row r="1947" spans="3:4" x14ac:dyDescent="0.2">
      <c r="C1947" s="24"/>
      <c r="D1947" s="24"/>
    </row>
    <row r="1948" spans="3:4" x14ac:dyDescent="0.2">
      <c r="C1948" s="24"/>
      <c r="D1948" s="24"/>
    </row>
    <row r="1949" spans="3:4" x14ac:dyDescent="0.2">
      <c r="C1949" s="24"/>
      <c r="D1949" s="24"/>
    </row>
    <row r="1950" spans="3:4" x14ac:dyDescent="0.2">
      <c r="C1950" s="24"/>
      <c r="D1950" s="24"/>
    </row>
    <row r="1951" spans="3:4" x14ac:dyDescent="0.2">
      <c r="C1951" s="24"/>
      <c r="D1951" s="24"/>
    </row>
    <row r="1952" spans="3:4" x14ac:dyDescent="0.2">
      <c r="C1952" s="24"/>
      <c r="D1952" s="24"/>
    </row>
    <row r="1953" spans="3:4" x14ac:dyDescent="0.2">
      <c r="C1953" s="24"/>
      <c r="D1953" s="24"/>
    </row>
    <row r="1954" spans="3:4" x14ac:dyDescent="0.2">
      <c r="C1954" s="24"/>
      <c r="D1954" s="24"/>
    </row>
    <row r="1955" spans="3:4" x14ac:dyDescent="0.2">
      <c r="C1955" s="24"/>
      <c r="D1955" s="24"/>
    </row>
    <row r="1956" spans="3:4" x14ac:dyDescent="0.2">
      <c r="C1956" s="24"/>
      <c r="D1956" s="24"/>
    </row>
    <row r="1957" spans="3:4" x14ac:dyDescent="0.2">
      <c r="C1957" s="24"/>
      <c r="D1957" s="24"/>
    </row>
    <row r="1958" spans="3:4" x14ac:dyDescent="0.2">
      <c r="C1958" s="24"/>
      <c r="D1958" s="24"/>
    </row>
    <row r="1959" spans="3:4" x14ac:dyDescent="0.2">
      <c r="C1959" s="24"/>
      <c r="D1959" s="24"/>
    </row>
    <row r="1960" spans="3:4" x14ac:dyDescent="0.2">
      <c r="C1960" s="24"/>
      <c r="D1960" s="24"/>
    </row>
    <row r="1961" spans="3:4" x14ac:dyDescent="0.2">
      <c r="C1961" s="24"/>
      <c r="D1961" s="24"/>
    </row>
    <row r="1962" spans="3:4" x14ac:dyDescent="0.2">
      <c r="C1962" s="24"/>
      <c r="D1962" s="24"/>
    </row>
    <row r="1963" spans="3:4" x14ac:dyDescent="0.2">
      <c r="C1963" s="24"/>
      <c r="D1963" s="24"/>
    </row>
    <row r="1964" spans="3:4" x14ac:dyDescent="0.2">
      <c r="C1964" s="24"/>
      <c r="D1964" s="24"/>
    </row>
    <row r="1965" spans="3:4" x14ac:dyDescent="0.2">
      <c r="C1965" s="24"/>
      <c r="D1965" s="24"/>
    </row>
    <row r="1966" spans="3:4" x14ac:dyDescent="0.2">
      <c r="C1966" s="24"/>
      <c r="D1966" s="24"/>
    </row>
    <row r="1967" spans="3:4" x14ac:dyDescent="0.2">
      <c r="C1967" s="24"/>
      <c r="D1967" s="24"/>
    </row>
    <row r="1968" spans="3:4" x14ac:dyDescent="0.2">
      <c r="C1968" s="24"/>
      <c r="D1968" s="24"/>
    </row>
    <row r="1969" spans="3:4" x14ac:dyDescent="0.2">
      <c r="C1969" s="24"/>
      <c r="D1969" s="24"/>
    </row>
    <row r="1970" spans="3:4" x14ac:dyDescent="0.2">
      <c r="C1970" s="24"/>
      <c r="D1970" s="24"/>
    </row>
    <row r="1971" spans="3:4" x14ac:dyDescent="0.2">
      <c r="C1971" s="24"/>
      <c r="D1971" s="24"/>
    </row>
    <row r="1972" spans="3:4" x14ac:dyDescent="0.2">
      <c r="C1972" s="24"/>
      <c r="D1972" s="24"/>
    </row>
    <row r="1973" spans="3:4" x14ac:dyDescent="0.2">
      <c r="C1973" s="24"/>
      <c r="D1973" s="24"/>
    </row>
    <row r="1974" spans="3:4" x14ac:dyDescent="0.2">
      <c r="C1974" s="24"/>
      <c r="D1974" s="24"/>
    </row>
    <row r="1975" spans="3:4" x14ac:dyDescent="0.2">
      <c r="C1975" s="24"/>
      <c r="D1975" s="24"/>
    </row>
    <row r="1976" spans="3:4" x14ac:dyDescent="0.2">
      <c r="C1976" s="24"/>
      <c r="D1976" s="24"/>
    </row>
    <row r="1977" spans="3:4" x14ac:dyDescent="0.2">
      <c r="C1977" s="24"/>
      <c r="D1977" s="24"/>
    </row>
    <row r="1978" spans="3:4" x14ac:dyDescent="0.2">
      <c r="C1978" s="24"/>
      <c r="D1978" s="24"/>
    </row>
    <row r="1979" spans="3:4" x14ac:dyDescent="0.2">
      <c r="C1979" s="24"/>
      <c r="D1979" s="24"/>
    </row>
    <row r="1980" spans="3:4" x14ac:dyDescent="0.2">
      <c r="C1980" s="24"/>
      <c r="D1980" s="24"/>
    </row>
    <row r="1981" spans="3:4" x14ac:dyDescent="0.2">
      <c r="C1981" s="24"/>
      <c r="D1981" s="24"/>
    </row>
    <row r="1982" spans="3:4" x14ac:dyDescent="0.2">
      <c r="C1982" s="24"/>
      <c r="D1982" s="24"/>
    </row>
    <row r="1983" spans="3:4" x14ac:dyDescent="0.2">
      <c r="C1983" s="24"/>
      <c r="D1983" s="24"/>
    </row>
    <row r="1984" spans="3:4" x14ac:dyDescent="0.2">
      <c r="C1984" s="24"/>
      <c r="D1984" s="24"/>
    </row>
    <row r="1985" spans="3:4" x14ac:dyDescent="0.2">
      <c r="C1985" s="24"/>
      <c r="D1985" s="24"/>
    </row>
    <row r="1986" spans="3:4" x14ac:dyDescent="0.2">
      <c r="C1986" s="24"/>
      <c r="D1986" s="24"/>
    </row>
    <row r="1987" spans="3:4" x14ac:dyDescent="0.2">
      <c r="C1987" s="24"/>
      <c r="D1987" s="24"/>
    </row>
    <row r="1988" spans="3:4" x14ac:dyDescent="0.2">
      <c r="C1988" s="24"/>
      <c r="D1988" s="24"/>
    </row>
    <row r="1989" spans="3:4" x14ac:dyDescent="0.2">
      <c r="C1989" s="24"/>
      <c r="D1989" s="24"/>
    </row>
    <row r="1990" spans="3:4" x14ac:dyDescent="0.2">
      <c r="C1990" s="24"/>
      <c r="D1990" s="24"/>
    </row>
    <row r="1991" spans="3:4" x14ac:dyDescent="0.2">
      <c r="C1991" s="24"/>
      <c r="D1991" s="24"/>
    </row>
    <row r="1992" spans="3:4" x14ac:dyDescent="0.2">
      <c r="C1992" s="24"/>
      <c r="D1992" s="24"/>
    </row>
    <row r="1993" spans="3:4" x14ac:dyDescent="0.2">
      <c r="C1993" s="24"/>
      <c r="D1993" s="24"/>
    </row>
    <row r="1994" spans="3:4" x14ac:dyDescent="0.2">
      <c r="C1994" s="24"/>
      <c r="D1994" s="24"/>
    </row>
    <row r="1995" spans="3:4" x14ac:dyDescent="0.2">
      <c r="C1995" s="24"/>
      <c r="D1995" s="24"/>
    </row>
    <row r="1996" spans="3:4" x14ac:dyDescent="0.2">
      <c r="C1996" s="24"/>
      <c r="D1996" s="24"/>
    </row>
    <row r="1997" spans="3:4" x14ac:dyDescent="0.2">
      <c r="C1997" s="24"/>
      <c r="D1997" s="24"/>
    </row>
    <row r="1998" spans="3:4" x14ac:dyDescent="0.2">
      <c r="C1998" s="24"/>
      <c r="D1998" s="24"/>
    </row>
    <row r="1999" spans="3:4" x14ac:dyDescent="0.2">
      <c r="C1999" s="24"/>
      <c r="D1999" s="24"/>
    </row>
    <row r="2000" spans="3:4" x14ac:dyDescent="0.2">
      <c r="C2000" s="24"/>
      <c r="D2000" s="24"/>
    </row>
    <row r="2001" spans="3:4" x14ac:dyDescent="0.2">
      <c r="C2001" s="24"/>
      <c r="D2001" s="24"/>
    </row>
    <row r="2002" spans="3:4" x14ac:dyDescent="0.2">
      <c r="C2002" s="24"/>
      <c r="D2002" s="24"/>
    </row>
    <row r="2003" spans="3:4" x14ac:dyDescent="0.2">
      <c r="C2003" s="24"/>
      <c r="D2003" s="24"/>
    </row>
    <row r="2004" spans="3:4" x14ac:dyDescent="0.2">
      <c r="C2004" s="24"/>
      <c r="D2004" s="24"/>
    </row>
    <row r="2005" spans="3:4" x14ac:dyDescent="0.2">
      <c r="C2005" s="24"/>
      <c r="D2005" s="24"/>
    </row>
    <row r="2006" spans="3:4" x14ac:dyDescent="0.2">
      <c r="C2006" s="24"/>
      <c r="D2006" s="24"/>
    </row>
    <row r="2007" spans="3:4" x14ac:dyDescent="0.2">
      <c r="C2007" s="24"/>
      <c r="D2007" s="24"/>
    </row>
    <row r="2008" spans="3:4" x14ac:dyDescent="0.2">
      <c r="C2008" s="24"/>
      <c r="D2008" s="24"/>
    </row>
    <row r="2009" spans="3:4" x14ac:dyDescent="0.2">
      <c r="C2009" s="24"/>
      <c r="D2009" s="24"/>
    </row>
    <row r="2010" spans="3:4" x14ac:dyDescent="0.2">
      <c r="C2010" s="24"/>
      <c r="D2010" s="24"/>
    </row>
    <row r="2011" spans="3:4" x14ac:dyDescent="0.2">
      <c r="C2011" s="24"/>
      <c r="D2011" s="24"/>
    </row>
    <row r="2012" spans="3:4" x14ac:dyDescent="0.2">
      <c r="C2012" s="24"/>
      <c r="D2012" s="24"/>
    </row>
    <row r="2013" spans="3:4" x14ac:dyDescent="0.2">
      <c r="C2013" s="24"/>
      <c r="D2013" s="24"/>
    </row>
    <row r="2014" spans="3:4" x14ac:dyDescent="0.2">
      <c r="C2014" s="24"/>
      <c r="D2014" s="24"/>
    </row>
    <row r="2015" spans="3:4" x14ac:dyDescent="0.2">
      <c r="C2015" s="24"/>
      <c r="D2015" s="24"/>
    </row>
    <row r="2016" spans="3:4" x14ac:dyDescent="0.2">
      <c r="C2016" s="24"/>
      <c r="D2016" s="24"/>
    </row>
    <row r="2017" spans="3:4" x14ac:dyDescent="0.2">
      <c r="C2017" s="24"/>
      <c r="D2017" s="24"/>
    </row>
    <row r="2018" spans="3:4" x14ac:dyDescent="0.2">
      <c r="C2018" s="24"/>
      <c r="D2018" s="24"/>
    </row>
    <row r="2019" spans="3:4" x14ac:dyDescent="0.2">
      <c r="C2019" s="24"/>
      <c r="D2019" s="24"/>
    </row>
    <row r="2020" spans="3:4" x14ac:dyDescent="0.2">
      <c r="C2020" s="24"/>
      <c r="D2020" s="24"/>
    </row>
    <row r="2021" spans="3:4" x14ac:dyDescent="0.2">
      <c r="C2021" s="24"/>
      <c r="D2021" s="24"/>
    </row>
    <row r="2022" spans="3:4" x14ac:dyDescent="0.2">
      <c r="C2022" s="24"/>
      <c r="D2022" s="24"/>
    </row>
    <row r="2023" spans="3:4" x14ac:dyDescent="0.2">
      <c r="C2023" s="24"/>
      <c r="D2023" s="24"/>
    </row>
    <row r="2024" spans="3:4" x14ac:dyDescent="0.2">
      <c r="C2024" s="24"/>
      <c r="D2024" s="24"/>
    </row>
    <row r="2025" spans="3:4" x14ac:dyDescent="0.2">
      <c r="C2025" s="24"/>
      <c r="D2025" s="24"/>
    </row>
    <row r="2026" spans="3:4" x14ac:dyDescent="0.2">
      <c r="C2026" s="24"/>
      <c r="D2026" s="24"/>
    </row>
    <row r="2027" spans="3:4" x14ac:dyDescent="0.2">
      <c r="C2027" s="24"/>
      <c r="D2027" s="24"/>
    </row>
    <row r="2028" spans="3:4" x14ac:dyDescent="0.2">
      <c r="C2028" s="24"/>
      <c r="D2028" s="24"/>
    </row>
    <row r="2029" spans="3:4" x14ac:dyDescent="0.2">
      <c r="C2029" s="24"/>
      <c r="D2029" s="24"/>
    </row>
    <row r="2030" spans="3:4" x14ac:dyDescent="0.2">
      <c r="C2030" s="24"/>
      <c r="D2030" s="24"/>
    </row>
    <row r="2031" spans="3:4" x14ac:dyDescent="0.2">
      <c r="C2031" s="24"/>
      <c r="D2031" s="24"/>
    </row>
    <row r="2032" spans="3:4" x14ac:dyDescent="0.2">
      <c r="C2032" s="24"/>
      <c r="D2032" s="24"/>
    </row>
    <row r="2033" spans="3:4" x14ac:dyDescent="0.2">
      <c r="C2033" s="24"/>
      <c r="D2033" s="24"/>
    </row>
    <row r="2034" spans="3:4" x14ac:dyDescent="0.2">
      <c r="C2034" s="24"/>
      <c r="D2034" s="24"/>
    </row>
    <row r="2035" spans="3:4" x14ac:dyDescent="0.2">
      <c r="C2035" s="24"/>
      <c r="D2035" s="24"/>
    </row>
    <row r="2036" spans="3:4" x14ac:dyDescent="0.2">
      <c r="C2036" s="24"/>
      <c r="D2036" s="24"/>
    </row>
    <row r="2037" spans="3:4" x14ac:dyDescent="0.2">
      <c r="C2037" s="24"/>
      <c r="D2037" s="24"/>
    </row>
    <row r="2038" spans="3:4" x14ac:dyDescent="0.2">
      <c r="C2038" s="24"/>
      <c r="D2038" s="24"/>
    </row>
    <row r="2039" spans="3:4" x14ac:dyDescent="0.2">
      <c r="C2039" s="24"/>
      <c r="D2039" s="24"/>
    </row>
    <row r="2040" spans="3:4" x14ac:dyDescent="0.2">
      <c r="C2040" s="24"/>
      <c r="D2040" s="24"/>
    </row>
    <row r="2041" spans="3:4" x14ac:dyDescent="0.2">
      <c r="C2041" s="24"/>
      <c r="D2041" s="24"/>
    </row>
    <row r="2042" spans="3:4" x14ac:dyDescent="0.2">
      <c r="C2042" s="24"/>
      <c r="D2042" s="24"/>
    </row>
    <row r="2043" spans="3:4" x14ac:dyDescent="0.2">
      <c r="C2043" s="24"/>
      <c r="D2043" s="24"/>
    </row>
    <row r="2044" spans="3:4" x14ac:dyDescent="0.2">
      <c r="C2044" s="24"/>
      <c r="D2044" s="24"/>
    </row>
    <row r="2045" spans="3:4" x14ac:dyDescent="0.2">
      <c r="C2045" s="24"/>
      <c r="D2045" s="24"/>
    </row>
    <row r="2046" spans="3:4" x14ac:dyDescent="0.2">
      <c r="C2046" s="24"/>
      <c r="D2046" s="24"/>
    </row>
    <row r="2047" spans="3:4" x14ac:dyDescent="0.2">
      <c r="C2047" s="24"/>
      <c r="D2047" s="24"/>
    </row>
    <row r="2048" spans="3:4" x14ac:dyDescent="0.2">
      <c r="C2048" s="24"/>
      <c r="D2048" s="24"/>
    </row>
    <row r="2049" spans="3:4" x14ac:dyDescent="0.2">
      <c r="C2049" s="24"/>
      <c r="D2049" s="24"/>
    </row>
    <row r="2050" spans="3:4" x14ac:dyDescent="0.2">
      <c r="C2050" s="24"/>
      <c r="D2050" s="24"/>
    </row>
    <row r="2051" spans="3:4" x14ac:dyDescent="0.2">
      <c r="C2051" s="24"/>
      <c r="D2051" s="24"/>
    </row>
    <row r="2052" spans="3:4" x14ac:dyDescent="0.2">
      <c r="C2052" s="24"/>
      <c r="D2052" s="24"/>
    </row>
    <row r="2053" spans="3:4" x14ac:dyDescent="0.2">
      <c r="C2053" s="24"/>
      <c r="D2053" s="24"/>
    </row>
    <row r="2054" spans="3:4" x14ac:dyDescent="0.2">
      <c r="C2054" s="24"/>
      <c r="D2054" s="24"/>
    </row>
    <row r="2055" spans="3:4" x14ac:dyDescent="0.2">
      <c r="C2055" s="24"/>
      <c r="D2055" s="24"/>
    </row>
    <row r="2056" spans="3:4" x14ac:dyDescent="0.2">
      <c r="C2056" s="24"/>
      <c r="D2056" s="24"/>
    </row>
    <row r="2057" spans="3:4" x14ac:dyDescent="0.2">
      <c r="C2057" s="24"/>
      <c r="D2057" s="24"/>
    </row>
    <row r="2058" spans="3:4" x14ac:dyDescent="0.2">
      <c r="C2058" s="24"/>
      <c r="D2058" s="24"/>
    </row>
    <row r="2059" spans="3:4" x14ac:dyDescent="0.2">
      <c r="C2059" s="24"/>
      <c r="D2059" s="24"/>
    </row>
    <row r="2060" spans="3:4" x14ac:dyDescent="0.2">
      <c r="C2060" s="24"/>
      <c r="D2060" s="24"/>
    </row>
    <row r="2061" spans="3:4" x14ac:dyDescent="0.2">
      <c r="C2061" s="24"/>
      <c r="D2061" s="24"/>
    </row>
    <row r="2062" spans="3:4" x14ac:dyDescent="0.2">
      <c r="C2062" s="24"/>
      <c r="D2062" s="24"/>
    </row>
    <row r="2063" spans="3:4" x14ac:dyDescent="0.2">
      <c r="C2063" s="24"/>
      <c r="D2063" s="24"/>
    </row>
    <row r="2064" spans="3:4" x14ac:dyDescent="0.2">
      <c r="C2064" s="24"/>
      <c r="D2064" s="24"/>
    </row>
    <row r="2065" spans="3:4" x14ac:dyDescent="0.2">
      <c r="C2065" s="24"/>
      <c r="D2065" s="24"/>
    </row>
    <row r="2066" spans="3:4" x14ac:dyDescent="0.2">
      <c r="C2066" s="24"/>
      <c r="D2066" s="24"/>
    </row>
    <row r="2067" spans="3:4" x14ac:dyDescent="0.2">
      <c r="C2067" s="24"/>
      <c r="D2067" s="24"/>
    </row>
    <row r="2068" spans="3:4" x14ac:dyDescent="0.2">
      <c r="C2068" s="24"/>
      <c r="D2068" s="24"/>
    </row>
    <row r="2069" spans="3:4" x14ac:dyDescent="0.2">
      <c r="C2069" s="24"/>
      <c r="D2069" s="24"/>
    </row>
    <row r="2070" spans="3:4" x14ac:dyDescent="0.2">
      <c r="C2070" s="24"/>
      <c r="D2070" s="24"/>
    </row>
    <row r="2071" spans="3:4" x14ac:dyDescent="0.2">
      <c r="C2071" s="24"/>
      <c r="D2071" s="24"/>
    </row>
    <row r="2072" spans="3:4" x14ac:dyDescent="0.2">
      <c r="C2072" s="24"/>
      <c r="D2072" s="24"/>
    </row>
    <row r="2073" spans="3:4" x14ac:dyDescent="0.2">
      <c r="C2073" s="24"/>
      <c r="D2073" s="24"/>
    </row>
    <row r="2074" spans="3:4" x14ac:dyDescent="0.2">
      <c r="C2074" s="24"/>
      <c r="D2074" s="24"/>
    </row>
    <row r="2075" spans="3:4" x14ac:dyDescent="0.2">
      <c r="C2075" s="24"/>
      <c r="D2075" s="24"/>
    </row>
    <row r="2076" spans="3:4" x14ac:dyDescent="0.2">
      <c r="C2076" s="24"/>
      <c r="D2076" s="24"/>
    </row>
    <row r="2077" spans="3:4" x14ac:dyDescent="0.2">
      <c r="C2077" s="24"/>
      <c r="D2077" s="24"/>
    </row>
    <row r="2078" spans="3:4" x14ac:dyDescent="0.2">
      <c r="C2078" s="24"/>
      <c r="D2078" s="24"/>
    </row>
    <row r="2079" spans="3:4" x14ac:dyDescent="0.2">
      <c r="C2079" s="24"/>
      <c r="D2079" s="24"/>
    </row>
    <row r="2080" spans="3:4" x14ac:dyDescent="0.2">
      <c r="C2080" s="24"/>
      <c r="D2080" s="24"/>
    </row>
    <row r="2081" spans="3:4" x14ac:dyDescent="0.2">
      <c r="C2081" s="24"/>
      <c r="D2081" s="24"/>
    </row>
    <row r="2082" spans="3:4" x14ac:dyDescent="0.2">
      <c r="C2082" s="24"/>
      <c r="D2082" s="24"/>
    </row>
    <row r="2083" spans="3:4" x14ac:dyDescent="0.2">
      <c r="C2083" s="24"/>
      <c r="D2083" s="24"/>
    </row>
    <row r="2084" spans="3:4" x14ac:dyDescent="0.2">
      <c r="C2084" s="24"/>
      <c r="D2084" s="24"/>
    </row>
    <row r="2085" spans="3:4" x14ac:dyDescent="0.2">
      <c r="C2085" s="24"/>
      <c r="D2085" s="24"/>
    </row>
    <row r="2086" spans="3:4" x14ac:dyDescent="0.2">
      <c r="C2086" s="24"/>
      <c r="D2086" s="24"/>
    </row>
    <row r="2087" spans="3:4" x14ac:dyDescent="0.2">
      <c r="C2087" s="24"/>
      <c r="D2087" s="24"/>
    </row>
    <row r="2088" spans="3:4" x14ac:dyDescent="0.2">
      <c r="C2088" s="24"/>
      <c r="D2088" s="24"/>
    </row>
    <row r="2089" spans="3:4" x14ac:dyDescent="0.2">
      <c r="C2089" s="24"/>
      <c r="D2089" s="24"/>
    </row>
    <row r="2090" spans="3:4" x14ac:dyDescent="0.2">
      <c r="C2090" s="24"/>
      <c r="D2090" s="24"/>
    </row>
    <row r="2091" spans="3:4" x14ac:dyDescent="0.2">
      <c r="C2091" s="24"/>
      <c r="D2091" s="24"/>
    </row>
    <row r="2092" spans="3:4" x14ac:dyDescent="0.2">
      <c r="C2092" s="24"/>
      <c r="D2092" s="24"/>
    </row>
    <row r="2093" spans="3:4" x14ac:dyDescent="0.2">
      <c r="C2093" s="24"/>
      <c r="D2093" s="24"/>
    </row>
    <row r="2094" spans="3:4" x14ac:dyDescent="0.2">
      <c r="C2094" s="24"/>
      <c r="D2094" s="24"/>
    </row>
    <row r="2095" spans="3:4" x14ac:dyDescent="0.2">
      <c r="C2095" s="24"/>
      <c r="D2095" s="24"/>
    </row>
    <row r="2096" spans="3:4" x14ac:dyDescent="0.2">
      <c r="C2096" s="24"/>
      <c r="D2096" s="24"/>
    </row>
    <row r="2097" spans="3:4" x14ac:dyDescent="0.2">
      <c r="C2097" s="24"/>
      <c r="D2097" s="24"/>
    </row>
    <row r="2098" spans="3:4" x14ac:dyDescent="0.2">
      <c r="C2098" s="24"/>
      <c r="D2098" s="24"/>
    </row>
    <row r="2099" spans="3:4" x14ac:dyDescent="0.2">
      <c r="C2099" s="24"/>
      <c r="D2099" s="24"/>
    </row>
    <row r="2100" spans="3:4" x14ac:dyDescent="0.2">
      <c r="C2100" s="24"/>
      <c r="D2100" s="24"/>
    </row>
    <row r="2101" spans="3:4" x14ac:dyDescent="0.2">
      <c r="C2101" s="24"/>
      <c r="D2101" s="24"/>
    </row>
    <row r="2102" spans="3:4" x14ac:dyDescent="0.2">
      <c r="C2102" s="24"/>
      <c r="D2102" s="24"/>
    </row>
    <row r="2103" spans="3:4" x14ac:dyDescent="0.2">
      <c r="C2103" s="24"/>
      <c r="D2103" s="24"/>
    </row>
    <row r="2104" spans="3:4" x14ac:dyDescent="0.2">
      <c r="C2104" s="24"/>
      <c r="D2104" s="24"/>
    </row>
    <row r="2105" spans="3:4" x14ac:dyDescent="0.2">
      <c r="C2105" s="24"/>
      <c r="D2105" s="24"/>
    </row>
    <row r="2106" spans="3:4" x14ac:dyDescent="0.2">
      <c r="C2106" s="24"/>
      <c r="D2106" s="24"/>
    </row>
    <row r="2107" spans="3:4" x14ac:dyDescent="0.2">
      <c r="C2107" s="24"/>
      <c r="D2107" s="24"/>
    </row>
    <row r="2108" spans="3:4" x14ac:dyDescent="0.2">
      <c r="C2108" s="24"/>
      <c r="D2108" s="24"/>
    </row>
    <row r="2109" spans="3:4" x14ac:dyDescent="0.2">
      <c r="C2109" s="24"/>
      <c r="D2109" s="24"/>
    </row>
    <row r="2110" spans="3:4" x14ac:dyDescent="0.2">
      <c r="C2110" s="24"/>
      <c r="D2110" s="24"/>
    </row>
    <row r="2111" spans="3:4" x14ac:dyDescent="0.2">
      <c r="C2111" s="24"/>
      <c r="D2111" s="24"/>
    </row>
    <row r="2112" spans="3:4" x14ac:dyDescent="0.2">
      <c r="C2112" s="24"/>
      <c r="D2112" s="24"/>
    </row>
    <row r="2113" spans="3:4" x14ac:dyDescent="0.2">
      <c r="C2113" s="24"/>
      <c r="D2113" s="24"/>
    </row>
    <row r="2114" spans="3:4" x14ac:dyDescent="0.2">
      <c r="C2114" s="24"/>
      <c r="D2114" s="24"/>
    </row>
    <row r="2115" spans="3:4" x14ac:dyDescent="0.2">
      <c r="C2115" s="24"/>
      <c r="D2115" s="24"/>
    </row>
    <row r="2116" spans="3:4" x14ac:dyDescent="0.2">
      <c r="C2116" s="24"/>
      <c r="D2116" s="24"/>
    </row>
    <row r="2117" spans="3:4" x14ac:dyDescent="0.2">
      <c r="C2117" s="24"/>
      <c r="D2117" s="24"/>
    </row>
    <row r="2118" spans="3:4" x14ac:dyDescent="0.2">
      <c r="C2118" s="24"/>
      <c r="D2118" s="24"/>
    </row>
    <row r="2119" spans="3:4" x14ac:dyDescent="0.2">
      <c r="C2119" s="24"/>
      <c r="D2119" s="24"/>
    </row>
    <row r="2120" spans="3:4" x14ac:dyDescent="0.2">
      <c r="C2120" s="24"/>
      <c r="D2120" s="24"/>
    </row>
    <row r="2121" spans="3:4" x14ac:dyDescent="0.2">
      <c r="C2121" s="24"/>
      <c r="D2121" s="24"/>
    </row>
    <row r="2122" spans="3:4" x14ac:dyDescent="0.2">
      <c r="C2122" s="24"/>
      <c r="D2122" s="24"/>
    </row>
    <row r="2123" spans="3:4" x14ac:dyDescent="0.2">
      <c r="C2123" s="24"/>
      <c r="D2123" s="24"/>
    </row>
    <row r="2124" spans="3:4" x14ac:dyDescent="0.2">
      <c r="C2124" s="24"/>
      <c r="D2124" s="24"/>
    </row>
    <row r="2125" spans="3:4" x14ac:dyDescent="0.2">
      <c r="C2125" s="24"/>
      <c r="D2125" s="24"/>
    </row>
    <row r="2126" spans="3:4" x14ac:dyDescent="0.2">
      <c r="C2126" s="24"/>
      <c r="D2126" s="24"/>
    </row>
    <row r="2127" spans="3:4" x14ac:dyDescent="0.2">
      <c r="C2127" s="24"/>
      <c r="D2127" s="24"/>
    </row>
    <row r="2128" spans="3:4" x14ac:dyDescent="0.2">
      <c r="C2128" s="24"/>
      <c r="D2128" s="24"/>
    </row>
    <row r="2129" spans="3:4" x14ac:dyDescent="0.2">
      <c r="C2129" s="24"/>
      <c r="D2129" s="24"/>
    </row>
    <row r="2130" spans="3:4" x14ac:dyDescent="0.2">
      <c r="C2130" s="24"/>
      <c r="D2130" s="24"/>
    </row>
    <row r="2131" spans="3:4" x14ac:dyDescent="0.2">
      <c r="C2131" s="24"/>
      <c r="D2131" s="24"/>
    </row>
    <row r="2132" spans="3:4" x14ac:dyDescent="0.2">
      <c r="C2132" s="24"/>
      <c r="D2132" s="24"/>
    </row>
    <row r="2133" spans="3:4" x14ac:dyDescent="0.2">
      <c r="C2133" s="24"/>
      <c r="D2133" s="24"/>
    </row>
    <row r="2134" spans="3:4" x14ac:dyDescent="0.2">
      <c r="C2134" s="24"/>
      <c r="D2134" s="24"/>
    </row>
    <row r="2135" spans="3:4" x14ac:dyDescent="0.2">
      <c r="C2135" s="24"/>
      <c r="D2135" s="24"/>
    </row>
    <row r="2136" spans="3:4" x14ac:dyDescent="0.2">
      <c r="C2136" s="24"/>
      <c r="D2136" s="24"/>
    </row>
    <row r="2137" spans="3:4" x14ac:dyDescent="0.2">
      <c r="C2137" s="24"/>
      <c r="D2137" s="24"/>
    </row>
    <row r="2138" spans="3:4" x14ac:dyDescent="0.2">
      <c r="C2138" s="24"/>
      <c r="D2138" s="24"/>
    </row>
    <row r="2139" spans="3:4" x14ac:dyDescent="0.2">
      <c r="C2139" s="24"/>
      <c r="D2139" s="24"/>
    </row>
    <row r="2140" spans="3:4" x14ac:dyDescent="0.2">
      <c r="C2140" s="24"/>
      <c r="D2140" s="24"/>
    </row>
    <row r="2141" spans="3:4" x14ac:dyDescent="0.2">
      <c r="C2141" s="24"/>
      <c r="D2141" s="24"/>
    </row>
    <row r="2142" spans="3:4" x14ac:dyDescent="0.2">
      <c r="C2142" s="24"/>
      <c r="D2142" s="24"/>
    </row>
    <row r="2143" spans="3:4" x14ac:dyDescent="0.2">
      <c r="C2143" s="24"/>
      <c r="D2143" s="24"/>
    </row>
    <row r="2144" spans="3:4" x14ac:dyDescent="0.2">
      <c r="C2144" s="24"/>
      <c r="D2144" s="24"/>
    </row>
    <row r="2145" spans="3:4" x14ac:dyDescent="0.2">
      <c r="C2145" s="24"/>
      <c r="D2145" s="24"/>
    </row>
    <row r="2146" spans="3:4" x14ac:dyDescent="0.2">
      <c r="C2146" s="24"/>
      <c r="D2146" s="24"/>
    </row>
    <row r="2147" spans="3:4" x14ac:dyDescent="0.2">
      <c r="C2147" s="24"/>
      <c r="D2147" s="24"/>
    </row>
    <row r="2148" spans="3:4" x14ac:dyDescent="0.2">
      <c r="C2148" s="24"/>
      <c r="D2148" s="24"/>
    </row>
    <row r="2149" spans="3:4" x14ac:dyDescent="0.2">
      <c r="C2149" s="24"/>
      <c r="D2149" s="24"/>
    </row>
    <row r="2150" spans="3:4" x14ac:dyDescent="0.2">
      <c r="C2150" s="24"/>
      <c r="D2150" s="24"/>
    </row>
    <row r="2151" spans="3:4" x14ac:dyDescent="0.2">
      <c r="C2151" s="24"/>
      <c r="D2151" s="24"/>
    </row>
    <row r="2152" spans="3:4" x14ac:dyDescent="0.2">
      <c r="C2152" s="24"/>
      <c r="D2152" s="24"/>
    </row>
    <row r="2153" spans="3:4" x14ac:dyDescent="0.2">
      <c r="C2153" s="24"/>
      <c r="D2153" s="24"/>
    </row>
    <row r="2154" spans="3:4" x14ac:dyDescent="0.2">
      <c r="C2154" s="24"/>
      <c r="D2154" s="24"/>
    </row>
    <row r="2155" spans="3:4" x14ac:dyDescent="0.2">
      <c r="C2155" s="24"/>
      <c r="D2155" s="24"/>
    </row>
    <row r="2156" spans="3:4" x14ac:dyDescent="0.2">
      <c r="C2156" s="24"/>
      <c r="D2156" s="24"/>
    </row>
    <row r="2157" spans="3:4" x14ac:dyDescent="0.2">
      <c r="C2157" s="24"/>
      <c r="D2157" s="24"/>
    </row>
    <row r="2158" spans="3:4" x14ac:dyDescent="0.2">
      <c r="C2158" s="24"/>
      <c r="D2158" s="24"/>
    </row>
    <row r="2159" spans="3:4" x14ac:dyDescent="0.2">
      <c r="C2159" s="24"/>
      <c r="D2159" s="24"/>
    </row>
    <row r="2160" spans="3:4" x14ac:dyDescent="0.2">
      <c r="C2160" s="24"/>
      <c r="D2160" s="24"/>
    </row>
    <row r="2161" spans="3:4" x14ac:dyDescent="0.2">
      <c r="C2161" s="24"/>
      <c r="D2161" s="24"/>
    </row>
    <row r="2162" spans="3:4" x14ac:dyDescent="0.2">
      <c r="C2162" s="24"/>
      <c r="D2162" s="24"/>
    </row>
    <row r="2163" spans="3:4" x14ac:dyDescent="0.2">
      <c r="C2163" s="24"/>
      <c r="D2163" s="24"/>
    </row>
    <row r="2164" spans="3:4" x14ac:dyDescent="0.2">
      <c r="C2164" s="24"/>
      <c r="D2164" s="24"/>
    </row>
    <row r="2165" spans="3:4" x14ac:dyDescent="0.2">
      <c r="C2165" s="24"/>
      <c r="D2165" s="24"/>
    </row>
    <row r="2166" spans="3:4" x14ac:dyDescent="0.2">
      <c r="C2166" s="24"/>
      <c r="D2166" s="24"/>
    </row>
    <row r="2167" spans="3:4" x14ac:dyDescent="0.2">
      <c r="C2167" s="24"/>
      <c r="D2167" s="24"/>
    </row>
    <row r="2168" spans="3:4" x14ac:dyDescent="0.2">
      <c r="C2168" s="24"/>
      <c r="D2168" s="24"/>
    </row>
    <row r="2169" spans="3:4" x14ac:dyDescent="0.2">
      <c r="C2169" s="24"/>
      <c r="D2169" s="24"/>
    </row>
    <row r="2170" spans="3:4" x14ac:dyDescent="0.2">
      <c r="C2170" s="24"/>
      <c r="D2170" s="24"/>
    </row>
    <row r="2171" spans="3:4" x14ac:dyDescent="0.2">
      <c r="C2171" s="24"/>
      <c r="D2171" s="24"/>
    </row>
    <row r="2172" spans="3:4" x14ac:dyDescent="0.2">
      <c r="C2172" s="24"/>
      <c r="D2172" s="24"/>
    </row>
    <row r="2173" spans="3:4" x14ac:dyDescent="0.2">
      <c r="C2173" s="24"/>
      <c r="D2173" s="24"/>
    </row>
    <row r="2174" spans="3:4" x14ac:dyDescent="0.2">
      <c r="C2174" s="24"/>
      <c r="D2174" s="24"/>
    </row>
    <row r="2175" spans="3:4" x14ac:dyDescent="0.2">
      <c r="C2175" s="24"/>
      <c r="D2175" s="24"/>
    </row>
    <row r="2176" spans="3:4" x14ac:dyDescent="0.2">
      <c r="C2176" s="24"/>
      <c r="D2176" s="24"/>
    </row>
    <row r="2177" spans="3:4" x14ac:dyDescent="0.2">
      <c r="C2177" s="24"/>
      <c r="D2177" s="24"/>
    </row>
    <row r="2178" spans="3:4" x14ac:dyDescent="0.2">
      <c r="C2178" s="24"/>
      <c r="D2178" s="24"/>
    </row>
    <row r="2179" spans="3:4" x14ac:dyDescent="0.2">
      <c r="C2179" s="24"/>
      <c r="D2179" s="24"/>
    </row>
    <row r="2180" spans="3:4" x14ac:dyDescent="0.2">
      <c r="C2180" s="24"/>
      <c r="D2180" s="24"/>
    </row>
    <row r="2181" spans="3:4" x14ac:dyDescent="0.2">
      <c r="C2181" s="24"/>
      <c r="D2181" s="24"/>
    </row>
    <row r="2182" spans="3:4" x14ac:dyDescent="0.2">
      <c r="C2182" s="24"/>
      <c r="D2182" s="24"/>
    </row>
    <row r="2183" spans="3:4" x14ac:dyDescent="0.2">
      <c r="C2183" s="24"/>
      <c r="D2183" s="24"/>
    </row>
    <row r="2184" spans="3:4" x14ac:dyDescent="0.2">
      <c r="C2184" s="24"/>
      <c r="D2184" s="24"/>
    </row>
    <row r="2185" spans="3:4" x14ac:dyDescent="0.2">
      <c r="C2185" s="24"/>
      <c r="D2185" s="24"/>
    </row>
    <row r="2186" spans="3:4" x14ac:dyDescent="0.2">
      <c r="C2186" s="24"/>
      <c r="D2186" s="24"/>
    </row>
    <row r="2187" spans="3:4" x14ac:dyDescent="0.2">
      <c r="C2187" s="24"/>
      <c r="D2187" s="24"/>
    </row>
    <row r="2188" spans="3:4" x14ac:dyDescent="0.2">
      <c r="C2188" s="24"/>
      <c r="D2188" s="24"/>
    </row>
    <row r="2189" spans="3:4" x14ac:dyDescent="0.2">
      <c r="C2189" s="24"/>
      <c r="D2189" s="24"/>
    </row>
    <row r="2190" spans="3:4" x14ac:dyDescent="0.2">
      <c r="C2190" s="24"/>
      <c r="D2190" s="24"/>
    </row>
    <row r="2191" spans="3:4" x14ac:dyDescent="0.2">
      <c r="C2191" s="24"/>
      <c r="D2191" s="24"/>
    </row>
    <row r="2192" spans="3:4" x14ac:dyDescent="0.2">
      <c r="C2192" s="24"/>
      <c r="D2192" s="24"/>
    </row>
    <row r="2193" spans="3:4" x14ac:dyDescent="0.2">
      <c r="C2193" s="24"/>
      <c r="D2193" s="24"/>
    </row>
    <row r="2194" spans="3:4" x14ac:dyDescent="0.2">
      <c r="C2194" s="24"/>
      <c r="D2194" s="24"/>
    </row>
    <row r="2195" spans="3:4" x14ac:dyDescent="0.2">
      <c r="C2195" s="24"/>
      <c r="D2195" s="24"/>
    </row>
    <row r="2196" spans="3:4" x14ac:dyDescent="0.2">
      <c r="C2196" s="24"/>
      <c r="D2196" s="24"/>
    </row>
    <row r="2197" spans="3:4" x14ac:dyDescent="0.2">
      <c r="C2197" s="24"/>
      <c r="D2197" s="24"/>
    </row>
    <row r="2198" spans="3:4" x14ac:dyDescent="0.2">
      <c r="C2198" s="24"/>
      <c r="D2198" s="24"/>
    </row>
    <row r="2199" spans="3:4" x14ac:dyDescent="0.2">
      <c r="C2199" s="24"/>
      <c r="D2199" s="24"/>
    </row>
    <row r="2200" spans="3:4" x14ac:dyDescent="0.2">
      <c r="C2200" s="24"/>
      <c r="D2200" s="24"/>
    </row>
    <row r="2201" spans="3:4" x14ac:dyDescent="0.2">
      <c r="C2201" s="24"/>
      <c r="D2201" s="24"/>
    </row>
    <row r="2202" spans="3:4" x14ac:dyDescent="0.2">
      <c r="C2202" s="24"/>
      <c r="D2202" s="24"/>
    </row>
    <row r="2203" spans="3:4" x14ac:dyDescent="0.2">
      <c r="C2203" s="24"/>
      <c r="D2203" s="24"/>
    </row>
    <row r="2204" spans="3:4" x14ac:dyDescent="0.2">
      <c r="C2204" s="24"/>
      <c r="D2204" s="24"/>
    </row>
    <row r="2205" spans="3:4" x14ac:dyDescent="0.2">
      <c r="C2205" s="24"/>
      <c r="D2205" s="24"/>
    </row>
    <row r="2206" spans="3:4" x14ac:dyDescent="0.2">
      <c r="C2206" s="24"/>
      <c r="D2206" s="24"/>
    </row>
    <row r="2207" spans="3:4" x14ac:dyDescent="0.2">
      <c r="C2207" s="24"/>
      <c r="D2207" s="24"/>
    </row>
    <row r="2208" spans="3:4" x14ac:dyDescent="0.2">
      <c r="C2208" s="24"/>
      <c r="D2208" s="24"/>
    </row>
    <row r="2209" spans="3:4" x14ac:dyDescent="0.2">
      <c r="C2209" s="24"/>
      <c r="D2209" s="24"/>
    </row>
    <row r="2210" spans="3:4" x14ac:dyDescent="0.2">
      <c r="C2210" s="24"/>
      <c r="D2210" s="24"/>
    </row>
    <row r="2211" spans="3:4" x14ac:dyDescent="0.2">
      <c r="C2211" s="24"/>
      <c r="D2211" s="24"/>
    </row>
    <row r="2212" spans="3:4" x14ac:dyDescent="0.2">
      <c r="C2212" s="24"/>
      <c r="D2212" s="24"/>
    </row>
    <row r="2213" spans="3:4" x14ac:dyDescent="0.2">
      <c r="C2213" s="24"/>
      <c r="D2213" s="24"/>
    </row>
    <row r="2214" spans="3:4" x14ac:dyDescent="0.2">
      <c r="C2214" s="24"/>
      <c r="D2214" s="24"/>
    </row>
    <row r="2215" spans="3:4" x14ac:dyDescent="0.2">
      <c r="C2215" s="24"/>
      <c r="D2215" s="24"/>
    </row>
    <row r="2216" spans="3:4" x14ac:dyDescent="0.2">
      <c r="C2216" s="24"/>
      <c r="D2216" s="24"/>
    </row>
    <row r="2217" spans="3:4" x14ac:dyDescent="0.2">
      <c r="C2217" s="24"/>
      <c r="D2217" s="24"/>
    </row>
    <row r="2218" spans="3:4" x14ac:dyDescent="0.2">
      <c r="C2218" s="24"/>
      <c r="D2218" s="24"/>
    </row>
    <row r="2219" spans="3:4" x14ac:dyDescent="0.2">
      <c r="C2219" s="24"/>
      <c r="D2219" s="24"/>
    </row>
    <row r="2220" spans="3:4" x14ac:dyDescent="0.2">
      <c r="C2220" s="24"/>
      <c r="D2220" s="24"/>
    </row>
    <row r="2221" spans="3:4" x14ac:dyDescent="0.2">
      <c r="C2221" s="24"/>
      <c r="D2221" s="24"/>
    </row>
    <row r="2222" spans="3:4" x14ac:dyDescent="0.2">
      <c r="C2222" s="24"/>
      <c r="D2222" s="24"/>
    </row>
    <row r="2223" spans="3:4" x14ac:dyDescent="0.2">
      <c r="C2223" s="24"/>
      <c r="D2223" s="24"/>
    </row>
    <row r="2224" spans="3:4" x14ac:dyDescent="0.2">
      <c r="C2224" s="24"/>
      <c r="D2224" s="24"/>
    </row>
    <row r="2225" spans="3:4" x14ac:dyDescent="0.2">
      <c r="C2225" s="24"/>
      <c r="D2225" s="24"/>
    </row>
    <row r="2226" spans="3:4" x14ac:dyDescent="0.2">
      <c r="C2226" s="24"/>
      <c r="D2226" s="24"/>
    </row>
    <row r="2227" spans="3:4" x14ac:dyDescent="0.2">
      <c r="C2227" s="24"/>
      <c r="D2227" s="24"/>
    </row>
    <row r="2228" spans="3:4" x14ac:dyDescent="0.2">
      <c r="C2228" s="24"/>
      <c r="D2228" s="24"/>
    </row>
    <row r="2229" spans="3:4" x14ac:dyDescent="0.2">
      <c r="C2229" s="24"/>
      <c r="D2229" s="24"/>
    </row>
    <row r="2230" spans="3:4" x14ac:dyDescent="0.2">
      <c r="C2230" s="24"/>
      <c r="D2230" s="24"/>
    </row>
    <row r="2231" spans="3:4" x14ac:dyDescent="0.2">
      <c r="C2231" s="24"/>
      <c r="D2231" s="24"/>
    </row>
    <row r="2232" spans="3:4" x14ac:dyDescent="0.2">
      <c r="C2232" s="24"/>
      <c r="D2232" s="24"/>
    </row>
    <row r="2233" spans="3:4" x14ac:dyDescent="0.2">
      <c r="C2233" s="24"/>
      <c r="D2233" s="24"/>
    </row>
    <row r="2234" spans="3:4" x14ac:dyDescent="0.2">
      <c r="C2234" s="24"/>
      <c r="D2234" s="24"/>
    </row>
    <row r="2235" spans="3:4" x14ac:dyDescent="0.2">
      <c r="C2235" s="24"/>
      <c r="D2235" s="24"/>
    </row>
    <row r="2236" spans="3:4" x14ac:dyDescent="0.2">
      <c r="C2236" s="24"/>
      <c r="D2236" s="24"/>
    </row>
    <row r="2237" spans="3:4" x14ac:dyDescent="0.2">
      <c r="C2237" s="24"/>
      <c r="D2237" s="24"/>
    </row>
    <row r="2238" spans="3:4" x14ac:dyDescent="0.2">
      <c r="C2238" s="24"/>
      <c r="D2238" s="24"/>
    </row>
    <row r="2239" spans="3:4" x14ac:dyDescent="0.2">
      <c r="C2239" s="24"/>
      <c r="D2239" s="24"/>
    </row>
    <row r="2240" spans="3:4" x14ac:dyDescent="0.2">
      <c r="C2240" s="24"/>
      <c r="D2240" s="24"/>
    </row>
    <row r="2241" spans="3:4" x14ac:dyDescent="0.2">
      <c r="C2241" s="24"/>
      <c r="D2241" s="24"/>
    </row>
    <row r="2242" spans="3:4" x14ac:dyDescent="0.2">
      <c r="C2242" s="24"/>
      <c r="D2242" s="24"/>
    </row>
    <row r="2243" spans="3:4" x14ac:dyDescent="0.2">
      <c r="C2243" s="24"/>
      <c r="D2243" s="24"/>
    </row>
    <row r="2244" spans="3:4" x14ac:dyDescent="0.2">
      <c r="C2244" s="24"/>
      <c r="D2244" s="24"/>
    </row>
    <row r="2245" spans="3:4" x14ac:dyDescent="0.2">
      <c r="C2245" s="24"/>
      <c r="D2245" s="24"/>
    </row>
    <row r="2246" spans="3:4" x14ac:dyDescent="0.2">
      <c r="C2246" s="24"/>
      <c r="D2246" s="24"/>
    </row>
    <row r="2247" spans="3:4" x14ac:dyDescent="0.2">
      <c r="C2247" s="24"/>
      <c r="D2247" s="24"/>
    </row>
    <row r="2248" spans="3:4" x14ac:dyDescent="0.2">
      <c r="C2248" s="24"/>
      <c r="D2248" s="24"/>
    </row>
    <row r="2249" spans="3:4" x14ac:dyDescent="0.2">
      <c r="C2249" s="24"/>
      <c r="D2249" s="24"/>
    </row>
    <row r="2250" spans="3:4" x14ac:dyDescent="0.2">
      <c r="C2250" s="24"/>
      <c r="D2250" s="24"/>
    </row>
    <row r="2251" spans="3:4" x14ac:dyDescent="0.2">
      <c r="C2251" s="24"/>
      <c r="D2251" s="24"/>
    </row>
    <row r="2252" spans="3:4" x14ac:dyDescent="0.2">
      <c r="C2252" s="24"/>
      <c r="D2252" s="24"/>
    </row>
    <row r="2253" spans="3:4" x14ac:dyDescent="0.2">
      <c r="C2253" s="24"/>
      <c r="D2253" s="24"/>
    </row>
    <row r="2254" spans="3:4" x14ac:dyDescent="0.2">
      <c r="C2254" s="24"/>
      <c r="D2254" s="24"/>
    </row>
    <row r="2255" spans="3:4" x14ac:dyDescent="0.2">
      <c r="C2255" s="24"/>
      <c r="D2255" s="24"/>
    </row>
    <row r="2256" spans="3:4" x14ac:dyDescent="0.2">
      <c r="C2256" s="24"/>
      <c r="D2256" s="24"/>
    </row>
    <row r="2257" spans="3:4" x14ac:dyDescent="0.2">
      <c r="C2257" s="24"/>
      <c r="D2257" s="24"/>
    </row>
    <row r="2258" spans="3:4" x14ac:dyDescent="0.2">
      <c r="C2258" s="24"/>
      <c r="D2258" s="24"/>
    </row>
    <row r="2259" spans="3:4" x14ac:dyDescent="0.2">
      <c r="C2259" s="24"/>
      <c r="D2259" s="24"/>
    </row>
    <row r="2260" spans="3:4" x14ac:dyDescent="0.2">
      <c r="C2260" s="24"/>
      <c r="D2260" s="24"/>
    </row>
    <row r="2261" spans="3:4" x14ac:dyDescent="0.2">
      <c r="C2261" s="24"/>
      <c r="D2261" s="24"/>
    </row>
    <row r="2262" spans="3:4" x14ac:dyDescent="0.2">
      <c r="C2262" s="24"/>
      <c r="D2262" s="24"/>
    </row>
    <row r="2263" spans="3:4" x14ac:dyDescent="0.2">
      <c r="C2263" s="24"/>
      <c r="D2263" s="24"/>
    </row>
    <row r="2264" spans="3:4" x14ac:dyDescent="0.2">
      <c r="C2264" s="24"/>
      <c r="D2264" s="24"/>
    </row>
    <row r="2265" spans="3:4" x14ac:dyDescent="0.2">
      <c r="C2265" s="24"/>
      <c r="D2265" s="24"/>
    </row>
    <row r="2266" spans="3:4" x14ac:dyDescent="0.2">
      <c r="C2266" s="24"/>
      <c r="D2266" s="24"/>
    </row>
    <row r="2267" spans="3:4" x14ac:dyDescent="0.2">
      <c r="C2267" s="24"/>
      <c r="D2267" s="24"/>
    </row>
    <row r="2268" spans="3:4" x14ac:dyDescent="0.2">
      <c r="C2268" s="24"/>
      <c r="D2268" s="24"/>
    </row>
    <row r="2269" spans="3:4" x14ac:dyDescent="0.2">
      <c r="C2269" s="24"/>
      <c r="D2269" s="24"/>
    </row>
    <row r="2270" spans="3:4" x14ac:dyDescent="0.2">
      <c r="C2270" s="24"/>
      <c r="D2270" s="24"/>
    </row>
    <row r="2271" spans="3:4" x14ac:dyDescent="0.2">
      <c r="C2271" s="24"/>
      <c r="D2271" s="24"/>
    </row>
    <row r="2272" spans="3:4" x14ac:dyDescent="0.2">
      <c r="C2272" s="24"/>
      <c r="D2272" s="24"/>
    </row>
    <row r="2273" spans="3:4" x14ac:dyDescent="0.2">
      <c r="C2273" s="24"/>
      <c r="D2273" s="24"/>
    </row>
    <row r="2274" spans="3:4" x14ac:dyDescent="0.2">
      <c r="C2274" s="24"/>
      <c r="D2274" s="24"/>
    </row>
    <row r="2275" spans="3:4" x14ac:dyDescent="0.2">
      <c r="C2275" s="24"/>
      <c r="D2275" s="24"/>
    </row>
    <row r="2276" spans="3:4" x14ac:dyDescent="0.2">
      <c r="C2276" s="24"/>
      <c r="D2276" s="24"/>
    </row>
    <row r="2277" spans="3:4" x14ac:dyDescent="0.2">
      <c r="C2277" s="24"/>
      <c r="D2277" s="24"/>
    </row>
    <row r="2278" spans="3:4" x14ac:dyDescent="0.2">
      <c r="C2278" s="24"/>
      <c r="D2278" s="24"/>
    </row>
    <row r="2279" spans="3:4" x14ac:dyDescent="0.2">
      <c r="C2279" s="24"/>
      <c r="D2279" s="24"/>
    </row>
    <row r="2280" spans="3:4" x14ac:dyDescent="0.2">
      <c r="C2280" s="24"/>
      <c r="D2280" s="24"/>
    </row>
    <row r="2281" spans="3:4" x14ac:dyDescent="0.2">
      <c r="C2281" s="24"/>
      <c r="D2281" s="24"/>
    </row>
    <row r="2282" spans="3:4" x14ac:dyDescent="0.2">
      <c r="C2282" s="24"/>
      <c r="D2282" s="24"/>
    </row>
    <row r="2283" spans="3:4" x14ac:dyDescent="0.2">
      <c r="C2283" s="24"/>
      <c r="D2283" s="24"/>
    </row>
    <row r="2284" spans="3:4" x14ac:dyDescent="0.2">
      <c r="C2284" s="24"/>
      <c r="D2284" s="24"/>
    </row>
    <row r="2285" spans="3:4" x14ac:dyDescent="0.2">
      <c r="C2285" s="24"/>
      <c r="D2285" s="24"/>
    </row>
    <row r="2286" spans="3:4" x14ac:dyDescent="0.2">
      <c r="C2286" s="24"/>
      <c r="D2286" s="24"/>
    </row>
    <row r="2287" spans="3:4" x14ac:dyDescent="0.2">
      <c r="C2287" s="24"/>
      <c r="D2287" s="24"/>
    </row>
    <row r="2288" spans="3:4" x14ac:dyDescent="0.2">
      <c r="C2288" s="24"/>
      <c r="D2288" s="24"/>
    </row>
    <row r="2289" spans="3:4" x14ac:dyDescent="0.2">
      <c r="C2289" s="24"/>
      <c r="D2289" s="24"/>
    </row>
    <row r="2290" spans="3:4" x14ac:dyDescent="0.2">
      <c r="C2290" s="24"/>
      <c r="D2290" s="24"/>
    </row>
    <row r="2291" spans="3:4" x14ac:dyDescent="0.2">
      <c r="C2291" s="24"/>
      <c r="D2291" s="24"/>
    </row>
    <row r="2292" spans="3:4" x14ac:dyDescent="0.2">
      <c r="C2292" s="24"/>
      <c r="D2292" s="24"/>
    </row>
    <row r="2293" spans="3:4" x14ac:dyDescent="0.2">
      <c r="C2293" s="24"/>
      <c r="D2293" s="24"/>
    </row>
    <row r="2294" spans="3:4" x14ac:dyDescent="0.2">
      <c r="C2294" s="24"/>
      <c r="D2294" s="24"/>
    </row>
    <row r="2295" spans="3:4" x14ac:dyDescent="0.2">
      <c r="C2295" s="24"/>
      <c r="D2295" s="24"/>
    </row>
    <row r="2296" spans="3:4" x14ac:dyDescent="0.2">
      <c r="C2296" s="24"/>
      <c r="D2296" s="24"/>
    </row>
    <row r="2297" spans="3:4" x14ac:dyDescent="0.2">
      <c r="C2297" s="24"/>
      <c r="D2297" s="24"/>
    </row>
    <row r="2298" spans="3:4" x14ac:dyDescent="0.2">
      <c r="C2298" s="24"/>
      <c r="D2298" s="24"/>
    </row>
    <row r="2299" spans="3:4" x14ac:dyDescent="0.2">
      <c r="C2299" s="24"/>
      <c r="D2299" s="24"/>
    </row>
    <row r="2300" spans="3:4" x14ac:dyDescent="0.2">
      <c r="C2300" s="24"/>
      <c r="D2300" s="24"/>
    </row>
    <row r="2301" spans="3:4" x14ac:dyDescent="0.2">
      <c r="C2301" s="24"/>
      <c r="D2301" s="24"/>
    </row>
    <row r="2302" spans="3:4" x14ac:dyDescent="0.2">
      <c r="C2302" s="24"/>
      <c r="D2302" s="24"/>
    </row>
    <row r="2303" spans="3:4" x14ac:dyDescent="0.2">
      <c r="C2303" s="24"/>
      <c r="D2303" s="24"/>
    </row>
    <row r="2304" spans="3:4" x14ac:dyDescent="0.2">
      <c r="C2304" s="24"/>
      <c r="D2304" s="24"/>
    </row>
    <row r="2305" spans="3:4" x14ac:dyDescent="0.2">
      <c r="C2305" s="24"/>
      <c r="D2305" s="24"/>
    </row>
    <row r="2306" spans="3:4" x14ac:dyDescent="0.2">
      <c r="C2306" s="24"/>
      <c r="D2306" s="24"/>
    </row>
    <row r="2307" spans="3:4" x14ac:dyDescent="0.2">
      <c r="C2307" s="24"/>
      <c r="D2307" s="24"/>
    </row>
    <row r="2308" spans="3:4" x14ac:dyDescent="0.2">
      <c r="C2308" s="24"/>
      <c r="D2308" s="24"/>
    </row>
    <row r="2309" spans="3:4" x14ac:dyDescent="0.2">
      <c r="C2309" s="24"/>
      <c r="D2309" s="24"/>
    </row>
    <row r="2310" spans="3:4" x14ac:dyDescent="0.2">
      <c r="C2310" s="24"/>
      <c r="D2310" s="24"/>
    </row>
    <row r="2311" spans="3:4" x14ac:dyDescent="0.2">
      <c r="C2311" s="24"/>
      <c r="D2311" s="24"/>
    </row>
    <row r="2312" spans="3:4" x14ac:dyDescent="0.2">
      <c r="C2312" s="24"/>
      <c r="D2312" s="24"/>
    </row>
    <row r="2313" spans="3:4" x14ac:dyDescent="0.2">
      <c r="C2313" s="24"/>
      <c r="D2313" s="24"/>
    </row>
    <row r="2314" spans="3:4" x14ac:dyDescent="0.2">
      <c r="C2314" s="24"/>
      <c r="D2314" s="24"/>
    </row>
    <row r="2315" spans="3:4" x14ac:dyDescent="0.2">
      <c r="C2315" s="24"/>
      <c r="D2315" s="24"/>
    </row>
    <row r="2316" spans="3:4" x14ac:dyDescent="0.2">
      <c r="C2316" s="24"/>
      <c r="D2316" s="24"/>
    </row>
    <row r="2317" spans="3:4" x14ac:dyDescent="0.2">
      <c r="C2317" s="24"/>
      <c r="D2317" s="24"/>
    </row>
    <row r="2318" spans="3:4" x14ac:dyDescent="0.2">
      <c r="C2318" s="24"/>
      <c r="D2318" s="24"/>
    </row>
    <row r="2319" spans="3:4" x14ac:dyDescent="0.2">
      <c r="C2319" s="24"/>
      <c r="D2319" s="24"/>
    </row>
    <row r="2320" spans="3:4" x14ac:dyDescent="0.2">
      <c r="C2320" s="24"/>
      <c r="D2320" s="24"/>
    </row>
    <row r="2321" spans="3:4" x14ac:dyDescent="0.2">
      <c r="C2321" s="24"/>
      <c r="D2321" s="24"/>
    </row>
    <row r="2322" spans="3:4" x14ac:dyDescent="0.2">
      <c r="C2322" s="24"/>
      <c r="D2322" s="24"/>
    </row>
    <row r="2323" spans="3:4" x14ac:dyDescent="0.2">
      <c r="C2323" s="24"/>
      <c r="D2323" s="24"/>
    </row>
    <row r="2324" spans="3:4" x14ac:dyDescent="0.2">
      <c r="C2324" s="24"/>
      <c r="D2324" s="24"/>
    </row>
    <row r="2325" spans="3:4" x14ac:dyDescent="0.2">
      <c r="C2325" s="24"/>
      <c r="D2325" s="24"/>
    </row>
    <row r="2326" spans="3:4" x14ac:dyDescent="0.2">
      <c r="C2326" s="24"/>
      <c r="D2326" s="24"/>
    </row>
    <row r="2327" spans="3:4" x14ac:dyDescent="0.2">
      <c r="C2327" s="24"/>
      <c r="D2327" s="24"/>
    </row>
    <row r="2328" spans="3:4" x14ac:dyDescent="0.2">
      <c r="C2328" s="24"/>
      <c r="D2328" s="24"/>
    </row>
    <row r="2329" spans="3:4" x14ac:dyDescent="0.2">
      <c r="C2329" s="24"/>
      <c r="D2329" s="24"/>
    </row>
    <row r="2330" spans="3:4" x14ac:dyDescent="0.2">
      <c r="C2330" s="24"/>
      <c r="D2330" s="24"/>
    </row>
    <row r="2331" spans="3:4" x14ac:dyDescent="0.2">
      <c r="C2331" s="24"/>
      <c r="D2331" s="24"/>
    </row>
    <row r="2332" spans="3:4" x14ac:dyDescent="0.2">
      <c r="C2332" s="24"/>
      <c r="D2332" s="24"/>
    </row>
    <row r="2333" spans="3:4" x14ac:dyDescent="0.2">
      <c r="C2333" s="24"/>
      <c r="D2333" s="24"/>
    </row>
    <row r="2334" spans="3:4" x14ac:dyDescent="0.2">
      <c r="C2334" s="24"/>
      <c r="D2334" s="24"/>
    </row>
    <row r="2335" spans="3:4" x14ac:dyDescent="0.2">
      <c r="C2335" s="24"/>
      <c r="D2335" s="24"/>
    </row>
    <row r="2336" spans="3:4" x14ac:dyDescent="0.2">
      <c r="C2336" s="24"/>
      <c r="D2336" s="24"/>
    </row>
    <row r="2337" spans="3:4" x14ac:dyDescent="0.2">
      <c r="C2337" s="24"/>
      <c r="D2337" s="24"/>
    </row>
    <row r="2338" spans="3:4" x14ac:dyDescent="0.2">
      <c r="C2338" s="24"/>
      <c r="D2338" s="24"/>
    </row>
    <row r="2339" spans="3:4" x14ac:dyDescent="0.2">
      <c r="C2339" s="24"/>
      <c r="D2339" s="24"/>
    </row>
    <row r="2340" spans="3:4" x14ac:dyDescent="0.2">
      <c r="C2340" s="24"/>
      <c r="D2340" s="24"/>
    </row>
    <row r="2341" spans="3:4" x14ac:dyDescent="0.2">
      <c r="C2341" s="24"/>
      <c r="D2341" s="24"/>
    </row>
    <row r="2342" spans="3:4" x14ac:dyDescent="0.2">
      <c r="C2342" s="24"/>
      <c r="D2342" s="24"/>
    </row>
    <row r="2343" spans="3:4" x14ac:dyDescent="0.2">
      <c r="C2343" s="24"/>
      <c r="D2343" s="24"/>
    </row>
    <row r="2344" spans="3:4" x14ac:dyDescent="0.2">
      <c r="C2344" s="24"/>
      <c r="D2344" s="24"/>
    </row>
    <row r="2345" spans="3:4" x14ac:dyDescent="0.2">
      <c r="C2345" s="24"/>
      <c r="D2345" s="24"/>
    </row>
  </sheetData>
  <sheetProtection sheet="1" objects="1" scenarios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2"/>
  </sheetPr>
  <dimension ref="A1:BZ2540"/>
  <sheetViews>
    <sheetView topLeftCell="N1" workbookViewId="0">
      <pane ySplit="20" topLeftCell="A102" activePane="bottomLeft" state="frozen"/>
      <selection pane="bottomLeft" activeCell="Z16" sqref="Z16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5703125" customWidth="1"/>
    <col min="6" max="6" width="16.7109375" customWidth="1"/>
    <col min="7" max="7" width="11.7109375" customWidth="1"/>
    <col min="8" max="8" width="8.7109375" customWidth="1"/>
    <col min="9" max="9" width="9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5" style="5" customWidth="1"/>
    <col min="20" max="20" width="10.28515625" style="5" customWidth="1"/>
    <col min="21" max="32" width="10.28515625" customWidth="1"/>
    <col min="33" max="33" width="12.140625" customWidth="1"/>
    <col min="34" max="34" width="9.42578125" customWidth="1"/>
    <col min="35" max="37" width="10.42578125" customWidth="1"/>
    <col min="38" max="38" width="10.5703125" customWidth="1"/>
    <col min="39" max="39" width="10.28515625" customWidth="1"/>
    <col min="40" max="43" width="9.42578125" customWidth="1"/>
    <col min="44" max="58" width="10.28515625" customWidth="1"/>
    <col min="59" max="59" width="11.85546875" customWidth="1"/>
    <col min="60" max="60" width="14.7109375" customWidth="1"/>
    <col min="61" max="78" width="10.28515625" customWidth="1"/>
  </cols>
  <sheetData>
    <row r="1" spans="1:70" ht="21" thickBot="1" x14ac:dyDescent="0.25">
      <c r="A1" s="17" t="s">
        <v>47</v>
      </c>
      <c r="B1" s="15"/>
      <c r="C1" s="15"/>
      <c r="D1" s="15"/>
      <c r="E1" s="15"/>
      <c r="T1" s="201" t="s">
        <v>437</v>
      </c>
      <c r="U1" s="89">
        <v>-7.2157573143741938E-2</v>
      </c>
      <c r="V1" s="89">
        <v>-8.3874761734947568E-7</v>
      </c>
      <c r="W1" s="89">
        <v>1.773275439142191E-10</v>
      </c>
      <c r="X1" s="89">
        <v>0.12277554833476367</v>
      </c>
      <c r="Y1" s="89">
        <v>0.72714180065085987</v>
      </c>
      <c r="Z1" s="89">
        <v>186.06514302671951</v>
      </c>
      <c r="AA1" s="89">
        <v>264.63771866642765</v>
      </c>
      <c r="AB1" s="89">
        <v>33795.767325929024</v>
      </c>
      <c r="AC1" s="89">
        <v>21.27234099490023</v>
      </c>
      <c r="AD1" s="201">
        <v>0.27804546504366195</v>
      </c>
      <c r="AE1" s="201">
        <v>3.593768533632081E-7</v>
      </c>
      <c r="AG1" s="162" t="s">
        <v>374</v>
      </c>
      <c r="AH1" s="163"/>
      <c r="AI1" s="163" t="s">
        <v>375</v>
      </c>
      <c r="AJ1" s="163" t="s">
        <v>376</v>
      </c>
      <c r="AK1" s="55"/>
      <c r="AN1" s="7"/>
      <c r="AS1" s="164"/>
      <c r="BC1" s="165" t="s">
        <v>15</v>
      </c>
      <c r="BD1" s="166" t="s">
        <v>377</v>
      </c>
      <c r="BE1" s="8" t="s">
        <v>378</v>
      </c>
      <c r="BF1" s="167" t="s">
        <v>379</v>
      </c>
      <c r="BG1" s="168" t="s">
        <v>380</v>
      </c>
      <c r="BH1" s="167" t="s">
        <v>381</v>
      </c>
      <c r="BI1" s="168" t="s">
        <v>382</v>
      </c>
      <c r="BJ1" s="167" t="s">
        <v>383</v>
      </c>
      <c r="BK1" s="169" t="s">
        <v>384</v>
      </c>
      <c r="BL1" s="168" t="s">
        <v>385</v>
      </c>
      <c r="BM1" s="167" t="s">
        <v>386</v>
      </c>
      <c r="BN1" s="169" t="s">
        <v>387</v>
      </c>
      <c r="BO1" s="168" t="s">
        <v>388</v>
      </c>
      <c r="BP1" s="167" t="s">
        <v>389</v>
      </c>
      <c r="BQ1" s="169" t="s">
        <v>390</v>
      </c>
      <c r="BR1" s="168" t="s">
        <v>119</v>
      </c>
    </row>
    <row r="2" spans="1:70" ht="16.5" thickBot="1" x14ac:dyDescent="0.35">
      <c r="A2" s="16" t="s">
        <v>29</v>
      </c>
      <c r="B2" s="19" t="s">
        <v>40</v>
      </c>
      <c r="C2" s="15"/>
      <c r="D2" s="15"/>
      <c r="E2" s="15"/>
      <c r="U2" s="208" t="s">
        <v>394</v>
      </c>
      <c r="V2" s="209" t="s">
        <v>395</v>
      </c>
      <c r="W2" s="210" t="s">
        <v>162</v>
      </c>
      <c r="X2" s="210" t="s">
        <v>438</v>
      </c>
      <c r="Y2" s="209" t="s">
        <v>397</v>
      </c>
      <c r="Z2" s="209" t="s">
        <v>439</v>
      </c>
      <c r="AA2" s="211" t="s">
        <v>440</v>
      </c>
      <c r="AB2" s="209" t="s">
        <v>441</v>
      </c>
      <c r="AC2" s="209" t="s">
        <v>442</v>
      </c>
      <c r="AD2" s="209" t="s">
        <v>443</v>
      </c>
      <c r="AE2" s="209" t="s">
        <v>165</v>
      </c>
      <c r="AG2" s="170" t="s">
        <v>391</v>
      </c>
      <c r="AH2" s="171">
        <f>C7</f>
        <v>37378.339</v>
      </c>
      <c r="AI2" s="172" t="s">
        <v>392</v>
      </c>
      <c r="AJ2" s="171">
        <f>C8</f>
        <v>0.36044120000000002</v>
      </c>
      <c r="AK2" s="173" t="s">
        <v>393</v>
      </c>
      <c r="AR2" s="5"/>
      <c r="BC2">
        <v>-20000</v>
      </c>
      <c r="BD2">
        <f t="shared" ref="BD2:BD33" si="0">AH$3+AH$4*BC2+AH$5*BC2^2+BF2</f>
        <v>0.11581222264943744</v>
      </c>
      <c r="BE2">
        <f t="shared" ref="BE2:BE33" si="1">AH$3+AH$4*BC2+AH$5*BC2^2</f>
        <v>1.5548396768935213E-2</v>
      </c>
      <c r="BF2" s="94">
        <f t="shared" ref="BF2:BF33" si="2">$AH$6*($AH$11/BG2*BH2+$AH$12)</f>
        <v>0.10026382588050223</v>
      </c>
      <c r="BG2">
        <f t="shared" ref="BG2:BG33" si="3">1+$AH$7*COS(BI2)</f>
        <v>0.30072424845039702</v>
      </c>
      <c r="BH2">
        <f t="shared" ref="BH2:BH33" si="4">SIN(BI2+RADIANS($AH$9))</f>
        <v>0.98309197592738728</v>
      </c>
      <c r="BI2">
        <f t="shared" ref="BI2:BI33" si="5">2*ATAN(BJ2)</f>
        <v>-2.8638516917172812</v>
      </c>
      <c r="BJ2">
        <f t="shared" ref="BJ2:BJ33" si="6">SQRT((1+$AH$7)/(1-$AH$7))*TAN(BK2/2)</f>
        <v>-7.1546046111786463</v>
      </c>
      <c r="BK2">
        <f t="shared" ref="BK2:BQ11" si="7">$BR2+$AH$7*SIN(BL2)</f>
        <v>3.8178795399974144</v>
      </c>
      <c r="BL2">
        <f t="shared" si="7"/>
        <v>3.836594619265616</v>
      </c>
      <c r="BM2">
        <f t="shared" si="7"/>
        <v>3.8035336673637588</v>
      </c>
      <c r="BN2">
        <f t="shared" si="7"/>
        <v>3.8625659320416186</v>
      </c>
      <c r="BO2">
        <f t="shared" si="7"/>
        <v>3.759011027602841</v>
      </c>
      <c r="BP2">
        <f t="shared" si="7"/>
        <v>3.9473360906778008</v>
      </c>
      <c r="BQ2">
        <f t="shared" si="7"/>
        <v>3.6222387253891219</v>
      </c>
      <c r="BR2">
        <f t="shared" ref="BR2:BR33" si="8">RADIANS($AH$9)+$AH$18*(BC2-AH$15)</f>
        <v>4.2835316594061865</v>
      </c>
    </row>
    <row r="3" spans="1:70" ht="13.5" thickBot="1" x14ac:dyDescent="0.25">
      <c r="A3" s="89"/>
      <c r="F3" s="95"/>
      <c r="U3">
        <f>AH3</f>
        <v>-7.2157573143741938E-2</v>
      </c>
      <c r="V3">
        <f>AH4</f>
        <v>-8.3874761734947568E-7</v>
      </c>
      <c r="W3">
        <f>AH5</f>
        <v>1.773275439142191E-10</v>
      </c>
      <c r="X3">
        <f>AH6</f>
        <v>0.12277554833476367</v>
      </c>
      <c r="Y3">
        <f>AH7</f>
        <v>0.72714180065085987</v>
      </c>
      <c r="Z3">
        <f>AH8</f>
        <v>186.06514302671951</v>
      </c>
      <c r="AA3">
        <f>AH9</f>
        <v>264.63771866642765</v>
      </c>
      <c r="AB3">
        <f>AH10</f>
        <v>33795.767325929024</v>
      </c>
      <c r="AC3" s="212">
        <f>AH13</f>
        <v>21.27234099490023</v>
      </c>
      <c r="AD3">
        <f>AH17</f>
        <v>0.27804546504366195</v>
      </c>
      <c r="AE3">
        <f>AH14</f>
        <v>3.593768533632081E-7</v>
      </c>
      <c r="AF3" s="176">
        <v>-7.2157573143741933</v>
      </c>
      <c r="AG3" s="174" t="s">
        <v>394</v>
      </c>
      <c r="AH3" s="175">
        <f t="shared" ref="AH3:AH10" si="9">AI3*AJ3</f>
        <v>-7.2157573143741938E-2</v>
      </c>
      <c r="AI3" s="176">
        <v>-7.2157573143741933</v>
      </c>
      <c r="AJ3">
        <v>0.01</v>
      </c>
      <c r="AK3" s="177"/>
      <c r="AL3" s="178"/>
      <c r="AM3" s="176"/>
      <c r="AN3" s="176"/>
      <c r="AO3" s="176"/>
      <c r="AP3" s="176"/>
      <c r="AQ3" s="176"/>
      <c r="AR3" s="176"/>
      <c r="AS3" s="176"/>
      <c r="BC3">
        <v>-19500</v>
      </c>
      <c r="BD3">
        <f t="shared" si="0"/>
        <v>0.11110758370750903</v>
      </c>
      <c r="BE3">
        <f t="shared" si="1"/>
        <v>1.1626803967954652E-2</v>
      </c>
      <c r="BF3" s="94">
        <f t="shared" si="2"/>
        <v>9.9480779739554381E-2</v>
      </c>
      <c r="BG3">
        <f t="shared" si="3"/>
        <v>0.30169833912643562</v>
      </c>
      <c r="BH3">
        <f t="shared" si="4"/>
        <v>0.98219331973966628</v>
      </c>
      <c r="BI3">
        <f t="shared" si="5"/>
        <v>-2.8590070039972861</v>
      </c>
      <c r="BJ3">
        <f t="shared" si="6"/>
        <v>-7.0303398196516165</v>
      </c>
      <c r="BK3">
        <f t="shared" si="7"/>
        <v>3.8289210733354109</v>
      </c>
      <c r="BL3">
        <f t="shared" si="7"/>
        <v>3.8467019581660171</v>
      </c>
      <c r="BM3">
        <f t="shared" si="7"/>
        <v>3.8150138487365544</v>
      </c>
      <c r="BN3">
        <f t="shared" si="7"/>
        <v>3.8720937429556614</v>
      </c>
      <c r="BO3">
        <f t="shared" si="7"/>
        <v>3.7710967279766905</v>
      </c>
      <c r="BP3">
        <f t="shared" si="7"/>
        <v>3.9564676606083315</v>
      </c>
      <c r="BQ3">
        <f t="shared" si="7"/>
        <v>3.6339549877572992</v>
      </c>
      <c r="BR3">
        <f t="shared" si="8"/>
        <v>4.300194089041641</v>
      </c>
    </row>
    <row r="4" spans="1:70" ht="14.25" thickTop="1" thickBot="1" x14ac:dyDescent="0.25">
      <c r="A4" s="7" t="s">
        <v>5</v>
      </c>
      <c r="C4" s="3">
        <v>41740.7166</v>
      </c>
      <c r="D4" s="4">
        <v>0.36044098000000002</v>
      </c>
      <c r="AF4" s="181">
        <v>-0.83874761734947567</v>
      </c>
      <c r="AG4" s="179" t="s">
        <v>395</v>
      </c>
      <c r="AH4" s="180">
        <f t="shared" si="9"/>
        <v>-8.3874761734947568E-7</v>
      </c>
      <c r="AI4" s="181">
        <v>-0.83874761734947567</v>
      </c>
      <c r="AJ4" s="49">
        <v>9.9999999999999995E-7</v>
      </c>
      <c r="AK4" s="177"/>
      <c r="AL4" s="182"/>
      <c r="AM4" s="181"/>
      <c r="AN4" s="181"/>
      <c r="AO4" s="181"/>
      <c r="AP4" s="181"/>
      <c r="AQ4" s="181"/>
      <c r="AR4" s="181"/>
      <c r="AS4" s="181"/>
      <c r="BC4">
        <v>-19000</v>
      </c>
      <c r="BD4">
        <f t="shared" si="0"/>
        <v>0.1064775786114578</v>
      </c>
      <c r="BE4">
        <f t="shared" si="1"/>
        <v>7.793874938931189E-3</v>
      </c>
      <c r="BF4" s="94">
        <f t="shared" si="2"/>
        <v>9.8683703672526615E-2</v>
      </c>
      <c r="BG4">
        <f t="shared" si="3"/>
        <v>0.30269446416028001</v>
      </c>
      <c r="BH4">
        <f t="shared" si="4"/>
        <v>0.98126633573007149</v>
      </c>
      <c r="BI4">
        <f t="shared" si="5"/>
        <v>-2.8541349349699181</v>
      </c>
      <c r="BJ4">
        <f t="shared" si="6"/>
        <v>-6.9095692242087079</v>
      </c>
      <c r="BK4">
        <f t="shared" si="7"/>
        <v>3.8399888152381463</v>
      </c>
      <c r="BL4">
        <f t="shared" si="7"/>
        <v>3.8568492562497116</v>
      </c>
      <c r="BM4">
        <f t="shared" si="7"/>
        <v>3.8265292036284806</v>
      </c>
      <c r="BN4">
        <f t="shared" si="7"/>
        <v>3.881638073770274</v>
      </c>
      <c r="BO4">
        <f t="shared" si="7"/>
        <v>3.7832614105932052</v>
      </c>
      <c r="BP4">
        <f t="shared" si="7"/>
        <v>3.9655286504845941</v>
      </c>
      <c r="BQ4">
        <f t="shared" si="7"/>
        <v>3.6458562181790484</v>
      </c>
      <c r="BR4">
        <f t="shared" si="8"/>
        <v>4.3168565186770955</v>
      </c>
    </row>
    <row r="5" spans="1:70" ht="13.5" thickTop="1" x14ac:dyDescent="0.2">
      <c r="A5" s="48" t="s">
        <v>68</v>
      </c>
      <c r="B5" s="41">
        <v>7</v>
      </c>
      <c r="C5" s="48" t="s">
        <v>69</v>
      </c>
      <c r="U5" s="53">
        <f t="shared" ref="U5:AE5" si="10">(U3-U1)^2</f>
        <v>0</v>
      </c>
      <c r="V5" s="53">
        <f t="shared" si="10"/>
        <v>0</v>
      </c>
      <c r="W5" s="53">
        <f t="shared" si="10"/>
        <v>0</v>
      </c>
      <c r="X5" s="53">
        <f t="shared" si="10"/>
        <v>0</v>
      </c>
      <c r="Y5" s="53">
        <f t="shared" si="10"/>
        <v>0</v>
      </c>
      <c r="Z5" s="53">
        <f t="shared" si="10"/>
        <v>0</v>
      </c>
      <c r="AA5" s="53">
        <f t="shared" si="10"/>
        <v>0</v>
      </c>
      <c r="AB5" s="53">
        <f t="shared" si="10"/>
        <v>0</v>
      </c>
      <c r="AC5" s="53">
        <f t="shared" si="10"/>
        <v>0</v>
      </c>
      <c r="AD5" s="53">
        <f t="shared" si="10"/>
        <v>0</v>
      </c>
      <c r="AE5" s="53">
        <f t="shared" si="10"/>
        <v>0</v>
      </c>
      <c r="AF5" s="181">
        <v>17.73275439142191</v>
      </c>
      <c r="AG5" s="179" t="s">
        <v>162</v>
      </c>
      <c r="AH5" s="180">
        <f t="shared" si="9"/>
        <v>1.773275439142191E-10</v>
      </c>
      <c r="AI5" s="181">
        <v>17.73275439142191</v>
      </c>
      <c r="AJ5">
        <v>9.9999999999999994E-12</v>
      </c>
      <c r="AK5" s="177"/>
      <c r="AL5" s="182"/>
      <c r="AM5" s="181"/>
      <c r="AN5" s="181"/>
      <c r="AO5" s="181"/>
      <c r="AP5" s="181"/>
      <c r="AQ5" s="181"/>
      <c r="AR5" s="181"/>
      <c r="AS5" s="181"/>
      <c r="BC5">
        <v>-18500</v>
      </c>
      <c r="BD5">
        <f t="shared" si="0"/>
        <v>0.1019222154100374</v>
      </c>
      <c r="BE5">
        <f t="shared" si="1"/>
        <v>4.049609681864845E-3</v>
      </c>
      <c r="BF5" s="94">
        <f t="shared" si="2"/>
        <v>9.7872605728172565E-2</v>
      </c>
      <c r="BG5">
        <f t="shared" si="3"/>
        <v>0.3037129743865451</v>
      </c>
      <c r="BH5">
        <f t="shared" si="4"/>
        <v>0.98031056329411836</v>
      </c>
      <c r="BI5">
        <f t="shared" si="5"/>
        <v>-2.8492350303052358</v>
      </c>
      <c r="BJ5">
        <f t="shared" si="6"/>
        <v>-6.7921408931896412</v>
      </c>
      <c r="BK5">
        <f t="shared" si="7"/>
        <v>3.8510828114484381</v>
      </c>
      <c r="BL5">
        <f t="shared" si="7"/>
        <v>3.867038548249377</v>
      </c>
      <c r="BM5">
        <f t="shared" si="7"/>
        <v>3.838078628005587</v>
      </c>
      <c r="BN5">
        <f t="shared" si="7"/>
        <v>3.8912023132287743</v>
      </c>
      <c r="BO5">
        <f t="shared" si="7"/>
        <v>3.7955031847575209</v>
      </c>
      <c r="BP5">
        <f t="shared" si="7"/>
        <v>3.9745215964863823</v>
      </c>
      <c r="BQ5">
        <f t="shared" si="7"/>
        <v>3.6579437385067624</v>
      </c>
      <c r="BR5">
        <f t="shared" si="8"/>
        <v>4.33351894831255</v>
      </c>
    </row>
    <row r="6" spans="1:70" x14ac:dyDescent="0.2">
      <c r="A6" s="7" t="s">
        <v>6</v>
      </c>
      <c r="AF6" s="181">
        <v>12.277554833476367</v>
      </c>
      <c r="AG6" s="179" t="s">
        <v>396</v>
      </c>
      <c r="AH6" s="180">
        <f t="shared" si="9"/>
        <v>0.12277554833476367</v>
      </c>
      <c r="AI6" s="181">
        <v>12.277554833476367</v>
      </c>
      <c r="AJ6">
        <v>0.01</v>
      </c>
      <c r="AK6" s="177" t="s">
        <v>393</v>
      </c>
      <c r="AL6" s="182"/>
      <c r="AM6" s="181"/>
      <c r="AN6" s="181"/>
      <c r="AO6" s="181"/>
      <c r="AP6" s="181"/>
      <c r="AQ6" s="181"/>
      <c r="AR6" s="181"/>
      <c r="AS6" s="181"/>
      <c r="BC6">
        <v>-18000</v>
      </c>
      <c r="BD6">
        <f t="shared" si="0"/>
        <v>9.7441499096644846E-2</v>
      </c>
      <c r="BE6">
        <f t="shared" si="1"/>
        <v>3.9400819675561305E-4</v>
      </c>
      <c r="BF6">
        <f t="shared" si="2"/>
        <v>9.7047490899889233E-2</v>
      </c>
      <c r="BG6">
        <f t="shared" si="3"/>
        <v>0.30475423605559093</v>
      </c>
      <c r="BH6">
        <f t="shared" si="4"/>
        <v>0.97932552378169113</v>
      </c>
      <c r="BI6">
        <f t="shared" si="5"/>
        <v>-2.8443067942517284</v>
      </c>
      <c r="BJ6">
        <f t="shared" si="6"/>
        <v>-6.6779107766134773</v>
      </c>
      <c r="BK6">
        <f t="shared" si="7"/>
        <v>3.8622031818671241</v>
      </c>
      <c r="BL6">
        <f t="shared" si="7"/>
        <v>3.8772718262972257</v>
      </c>
      <c r="BM6">
        <f t="shared" si="7"/>
        <v>3.8496610684315495</v>
      </c>
      <c r="BN6">
        <f t="shared" si="7"/>
        <v>3.9007898790057904</v>
      </c>
      <c r="BO6">
        <f t="shared" si="7"/>
        <v>3.8078201057690069</v>
      </c>
      <c r="BP6">
        <f t="shared" si="7"/>
        <v>3.9834492212323256</v>
      </c>
      <c r="BQ6">
        <f t="shared" si="7"/>
        <v>3.6702188188731442</v>
      </c>
      <c r="BR6">
        <f t="shared" si="8"/>
        <v>4.3501813779480045</v>
      </c>
    </row>
    <row r="7" spans="1:70" x14ac:dyDescent="0.2">
      <c r="A7" t="s">
        <v>7</v>
      </c>
      <c r="C7" s="15">
        <v>37378.339</v>
      </c>
      <c r="D7" s="48" t="s">
        <v>159</v>
      </c>
      <c r="F7" s="87"/>
      <c r="G7" s="41"/>
      <c r="P7">
        <f>-AH7</f>
        <v>-0.72714180065085987</v>
      </c>
      <c r="Q7">
        <f>P7/AJ7</f>
        <v>-0.72714180065085987</v>
      </c>
      <c r="X7" s="7"/>
      <c r="Y7" s="7"/>
      <c r="AA7" s="7"/>
      <c r="AC7" s="7"/>
      <c r="AD7" s="7"/>
      <c r="AE7" s="7"/>
      <c r="AF7" s="181">
        <v>0.72714180065085987</v>
      </c>
      <c r="AG7" s="183" t="s">
        <v>397</v>
      </c>
      <c r="AH7" s="184">
        <f t="shared" si="9"/>
        <v>0.72714180065085987</v>
      </c>
      <c r="AI7" s="181">
        <v>0.72714180065085987</v>
      </c>
      <c r="AJ7">
        <v>1</v>
      </c>
      <c r="AK7" s="177"/>
      <c r="AL7" s="182"/>
      <c r="AM7" s="181"/>
      <c r="AN7" s="181"/>
      <c r="AO7" s="181"/>
      <c r="AP7" s="181"/>
      <c r="AQ7" s="181"/>
      <c r="AR7" s="181"/>
      <c r="AS7" s="181"/>
      <c r="BC7">
        <v>-17500</v>
      </c>
      <c r="BD7">
        <f t="shared" si="0"/>
        <v>9.3035431096874205E-2</v>
      </c>
      <c r="BE7">
        <f t="shared" si="1"/>
        <v>-3.1729295163965207E-3</v>
      </c>
      <c r="BF7">
        <f t="shared" si="2"/>
        <v>9.6208360613270733E-2</v>
      </c>
      <c r="BG7">
        <f t="shared" si="3"/>
        <v>0.30581863193394976</v>
      </c>
      <c r="BH7">
        <f t="shared" si="4"/>
        <v>0.97831071909128686</v>
      </c>
      <c r="BI7">
        <f t="shared" si="5"/>
        <v>-2.83934968799384</v>
      </c>
      <c r="BJ7">
        <f t="shared" si="6"/>
        <v>-6.5667421904671919</v>
      </c>
      <c r="BK7">
        <f t="shared" si="7"/>
        <v>3.8733501224969134</v>
      </c>
      <c r="BL7">
        <f t="shared" si="7"/>
        <v>3.8875510369893695</v>
      </c>
      <c r="BM7">
        <f t="shared" si="7"/>
        <v>3.8612755277234907</v>
      </c>
      <c r="BN7">
        <f t="shared" si="7"/>
        <v>3.9104042118947437</v>
      </c>
      <c r="BO7">
        <f t="shared" si="7"/>
        <v>3.8202101782217657</v>
      </c>
      <c r="BP7">
        <f t="shared" si="7"/>
        <v>3.9923144375914399</v>
      </c>
      <c r="BQ7">
        <f t="shared" si="7"/>
        <v>3.6826826773385761</v>
      </c>
      <c r="BR7">
        <f t="shared" si="8"/>
        <v>4.366843807583459</v>
      </c>
    </row>
    <row r="8" spans="1:70" ht="15.75" x14ac:dyDescent="0.3">
      <c r="A8" t="s">
        <v>8</v>
      </c>
      <c r="C8" s="15">
        <v>0.36044120000000002</v>
      </c>
      <c r="D8" s="48" t="s">
        <v>159</v>
      </c>
      <c r="E8" s="49"/>
      <c r="F8" s="87"/>
      <c r="P8">
        <f>AH8</f>
        <v>186.06514302671951</v>
      </c>
      <c r="Q8">
        <f>P8/AJ8</f>
        <v>18.60651430267195</v>
      </c>
      <c r="U8" s="212"/>
      <c r="V8" s="202"/>
      <c r="W8" s="212"/>
      <c r="X8" s="213"/>
      <c r="Y8" s="202"/>
      <c r="Z8" s="212"/>
      <c r="AA8" s="214"/>
      <c r="AB8" s="215"/>
      <c r="AC8" s="202"/>
      <c r="AD8" s="202"/>
      <c r="AE8" s="202"/>
      <c r="AF8" s="181">
        <v>18.60651430267195</v>
      </c>
      <c r="AG8" s="179" t="s">
        <v>398</v>
      </c>
      <c r="AH8" s="184">
        <f t="shared" si="9"/>
        <v>186.06514302671951</v>
      </c>
      <c r="AI8" s="181">
        <v>18.60651430267195</v>
      </c>
      <c r="AJ8">
        <v>10</v>
      </c>
      <c r="AK8" s="177" t="s">
        <v>399</v>
      </c>
      <c r="AL8" s="182"/>
      <c r="AM8" s="181"/>
      <c r="AN8" s="181"/>
      <c r="AO8" s="181"/>
      <c r="AP8" s="181"/>
      <c r="AQ8" s="181"/>
      <c r="AR8" s="181"/>
      <c r="AS8" s="181"/>
      <c r="BC8">
        <v>-17000</v>
      </c>
      <c r="BD8">
        <f t="shared" si="0"/>
        <v>8.8704008771843035E-2</v>
      </c>
      <c r="BE8">
        <f t="shared" si="1"/>
        <v>-6.6512034575915355E-3</v>
      </c>
      <c r="BF8">
        <f t="shared" si="2"/>
        <v>9.5355212229434563E-2</v>
      </c>
      <c r="BG8">
        <f t="shared" si="3"/>
        <v>0.30690656243469427</v>
      </c>
      <c r="BH8">
        <f t="shared" si="4"/>
        <v>0.9772656302144942</v>
      </c>
      <c r="BI8">
        <f t="shared" si="5"/>
        <v>-2.8343631280674546</v>
      </c>
      <c r="BJ8">
        <f t="shared" si="6"/>
        <v>-6.4585053431728214</v>
      </c>
      <c r="BK8">
        <f t="shared" si="7"/>
        <v>3.8845239071176541</v>
      </c>
      <c r="BL8">
        <f t="shared" si="7"/>
        <v>3.8978780787315794</v>
      </c>
      <c r="BM8">
        <f t="shared" si="7"/>
        <v>3.8729210705664254</v>
      </c>
      <c r="BN8">
        <f t="shared" si="7"/>
        <v>3.9200487698938367</v>
      </c>
      <c r="BO8">
        <f t="shared" si="7"/>
        <v>3.8326713594436712</v>
      </c>
      <c r="BP8">
        <f t="shared" si="7"/>
        <v>4.0011203523879546</v>
      </c>
      <c r="BQ8">
        <f t="shared" si="7"/>
        <v>3.6953364795529513</v>
      </c>
      <c r="BR8">
        <f t="shared" si="8"/>
        <v>4.3835062372189135</v>
      </c>
    </row>
    <row r="9" spans="1:70" ht="15.75" x14ac:dyDescent="0.3">
      <c r="A9" s="39" t="s">
        <v>54</v>
      </c>
      <c r="B9" s="40">
        <v>46</v>
      </c>
      <c r="C9" s="37" t="str">
        <f>"F"&amp;B9</f>
        <v>F46</v>
      </c>
      <c r="D9" s="38" t="str">
        <f>"G"&amp;B9</f>
        <v>G46</v>
      </c>
      <c r="E9" s="16"/>
      <c r="P9">
        <f>AH9-180</f>
        <v>84.637718666427645</v>
      </c>
      <c r="Q9">
        <f>P9/AJ9</f>
        <v>8.4637718666427642</v>
      </c>
      <c r="U9" s="216"/>
      <c r="V9" s="7"/>
      <c r="W9" s="7"/>
      <c r="X9" s="94"/>
      <c r="Z9" s="7"/>
      <c r="AF9" s="181">
        <v>26.463771866642766</v>
      </c>
      <c r="AG9" s="185" t="s">
        <v>400</v>
      </c>
      <c r="AH9" s="184">
        <f t="shared" si="9"/>
        <v>264.63771866642765</v>
      </c>
      <c r="AI9" s="181">
        <v>26.463771866642766</v>
      </c>
      <c r="AJ9">
        <v>10</v>
      </c>
      <c r="AK9" s="177" t="s">
        <v>401</v>
      </c>
      <c r="AL9" s="182"/>
      <c r="AM9" s="181"/>
      <c r="AN9" s="181"/>
      <c r="AO9" s="181"/>
      <c r="AP9" s="181"/>
      <c r="AQ9" s="181"/>
      <c r="AR9" s="181"/>
      <c r="AS9" s="181"/>
      <c r="BC9">
        <v>-16500</v>
      </c>
      <c r="BD9">
        <f t="shared" si="0"/>
        <v>8.4447224940404575E-2</v>
      </c>
      <c r="BE9">
        <f t="shared" si="1"/>
        <v>-1.0040813626829438E-2</v>
      </c>
      <c r="BF9">
        <f t="shared" si="2"/>
        <v>9.448803856723402E-2</v>
      </c>
      <c r="BG9">
        <f t="shared" si="3"/>
        <v>0.30801844677662082</v>
      </c>
      <c r="BH9">
        <f t="shared" si="4"/>
        <v>0.97618971573194324</v>
      </c>
      <c r="BI9">
        <f t="shared" si="5"/>
        <v>-2.8293464848353489</v>
      </c>
      <c r="BJ9">
        <f t="shared" si="6"/>
        <v>-6.3530769002845595</v>
      </c>
      <c r="BK9">
        <f t="shared" si="7"/>
        <v>3.8957248886883833</v>
      </c>
      <c r="BL9">
        <f t="shared" si="7"/>
        <v>3.9082547993823855</v>
      </c>
      <c r="BM9">
        <f t="shared" si="7"/>
        <v>3.8845968290732782</v>
      </c>
      <c r="BN9">
        <f t="shared" si="7"/>
        <v>3.9297270222025862</v>
      </c>
      <c r="BO9">
        <f t="shared" si="7"/>
        <v>3.8452015630846001</v>
      </c>
      <c r="BP9">
        <f t="shared" si="7"/>
        <v>4.009870269984491</v>
      </c>
      <c r="BQ9">
        <f t="shared" si="7"/>
        <v>3.7081813384320528</v>
      </c>
      <c r="BR9">
        <f t="shared" si="8"/>
        <v>4.4001686668543671</v>
      </c>
    </row>
    <row r="10" spans="1:70" ht="13.5" thickBot="1" x14ac:dyDescent="0.25">
      <c r="A10" s="16"/>
      <c r="B10" s="16"/>
      <c r="C10" s="6" t="s">
        <v>24</v>
      </c>
      <c r="D10" s="204" t="s">
        <v>25</v>
      </c>
      <c r="F10" s="5"/>
      <c r="G10" s="16"/>
      <c r="AF10" s="188">
        <v>3.3795767325929025</v>
      </c>
      <c r="AG10" s="186" t="s">
        <v>402</v>
      </c>
      <c r="AH10" s="187">
        <f t="shared" si="9"/>
        <v>33795.767325929024</v>
      </c>
      <c r="AI10" s="188">
        <v>3.3795767325929025</v>
      </c>
      <c r="AJ10">
        <v>10000</v>
      </c>
      <c r="AK10" s="177" t="s">
        <v>403</v>
      </c>
      <c r="AL10" s="189"/>
      <c r="AM10" s="188"/>
      <c r="AN10" s="188"/>
      <c r="AO10" s="188"/>
      <c r="AP10" s="188"/>
      <c r="AQ10" s="188"/>
      <c r="AR10" s="188"/>
      <c r="AS10" s="188"/>
      <c r="BC10">
        <v>-16000</v>
      </c>
      <c r="BD10">
        <f t="shared" si="0"/>
        <v>8.0265067423239578E-2</v>
      </c>
      <c r="BE10">
        <f t="shared" si="1"/>
        <v>-1.3341760024110236E-2</v>
      </c>
      <c r="BF10">
        <f t="shared" si="2"/>
        <v>9.3606827447349814E-2</v>
      </c>
      <c r="BG10">
        <f t="shared" si="3"/>
        <v>0.30915472417119638</v>
      </c>
      <c r="BH10">
        <f t="shared" si="4"/>
        <v>0.97508241026189713</v>
      </c>
      <c r="BI10">
        <f t="shared" si="5"/>
        <v>-2.8242990810241477</v>
      </c>
      <c r="BJ10">
        <f t="shared" si="6"/>
        <v>-6.2503395838763751</v>
      </c>
      <c r="BK10">
        <f t="shared" si="7"/>
        <v>3.9069535004729206</v>
      </c>
      <c r="BL10">
        <f t="shared" si="7"/>
        <v>3.9186829942087971</v>
      </c>
      <c r="BM10">
        <f t="shared" si="7"/>
        <v>3.8963020082767588</v>
      </c>
      <c r="BN10">
        <f t="shared" si="7"/>
        <v>3.9394424431416191</v>
      </c>
      <c r="BO10">
        <f t="shared" si="7"/>
        <v>3.8577986628657852</v>
      </c>
      <c r="BP10">
        <f t="shared" si="7"/>
        <v>4.0185676957280627</v>
      </c>
      <c r="BQ10">
        <f t="shared" si="7"/>
        <v>3.7212183138485777</v>
      </c>
      <c r="BR10">
        <f t="shared" si="8"/>
        <v>4.4168310964898216</v>
      </c>
    </row>
    <row r="11" spans="1:70" ht="14.25" x14ac:dyDescent="0.2">
      <c r="A11" s="16" t="s">
        <v>20</v>
      </c>
      <c r="B11" s="16"/>
      <c r="C11" s="36">
        <f ca="1">INTERCEPT(INDIRECT($D$9):G973,INDIRECT($C$9):F973)</f>
        <v>-0.6046452767831334</v>
      </c>
      <c r="D11" s="203">
        <f>AH3</f>
        <v>-7.2157573143741938E-2</v>
      </c>
      <c r="E11" s="116">
        <v>0.03</v>
      </c>
      <c r="F11">
        <v>1</v>
      </c>
      <c r="G11" s="16"/>
      <c r="U11" s="217"/>
      <c r="V11" s="217"/>
      <c r="W11" s="218"/>
      <c r="X11" s="217"/>
      <c r="Y11" s="217"/>
      <c r="Z11" s="217"/>
      <c r="AA11" s="217"/>
      <c r="AB11" s="217"/>
      <c r="AC11" s="217"/>
      <c r="AD11" s="217"/>
      <c r="AE11" s="217"/>
      <c r="AG11" s="190" t="s">
        <v>404</v>
      </c>
      <c r="AH11" s="38">
        <f>1-AH7^2</f>
        <v>0.4712648017462252</v>
      </c>
      <c r="AI11" s="38">
        <f>SUM(AK21:AK1950)</f>
        <v>1.8064421877572179E-3</v>
      </c>
      <c r="AJ11" s="190" t="s">
        <v>405</v>
      </c>
      <c r="AK11" s="177"/>
      <c r="AL11" s="38"/>
      <c r="AM11" s="38"/>
      <c r="AN11" s="38"/>
      <c r="AO11" s="38"/>
      <c r="AP11" s="38"/>
      <c r="AQ11" s="38"/>
      <c r="AR11" s="38"/>
      <c r="AS11" s="38"/>
      <c r="BC11">
        <v>-15500</v>
      </c>
      <c r="BD11">
        <f t="shared" si="0"/>
        <v>7.6157518611685515E-2</v>
      </c>
      <c r="BE11">
        <f t="shared" si="1"/>
        <v>-1.6554042649433928E-2</v>
      </c>
      <c r="BF11">
        <f t="shared" si="2"/>
        <v>9.2711561261119443E-2</v>
      </c>
      <c r="BG11">
        <f t="shared" si="3"/>
        <v>0.31031585503631587</v>
      </c>
      <c r="BH11">
        <f t="shared" si="4"/>
        <v>0.97394312286256668</v>
      </c>
      <c r="BI11">
        <f t="shared" si="5"/>
        <v>-2.819220190323795</v>
      </c>
      <c r="BJ11">
        <f t="shared" si="6"/>
        <v>-6.1501818034425391</v>
      </c>
      <c r="BK11">
        <f t="shared" si="7"/>
        <v>3.9182102568871695</v>
      </c>
      <c r="BL11">
        <f t="shared" si="7"/>
        <v>3.9291644041691849</v>
      </c>
      <c r="BM11">
        <f t="shared" si="7"/>
        <v>3.9080358915386793</v>
      </c>
      <c r="BN11">
        <f t="shared" si="7"/>
        <v>3.949198506009151</v>
      </c>
      <c r="BO11">
        <f t="shared" si="7"/>
        <v>3.870460496503493</v>
      </c>
      <c r="BP11">
        <f t="shared" si="7"/>
        <v>4.02721633924281</v>
      </c>
      <c r="BQ11">
        <f t="shared" si="7"/>
        <v>3.7344484123378794</v>
      </c>
      <c r="BR11">
        <f t="shared" si="8"/>
        <v>4.4334935261252761</v>
      </c>
    </row>
    <row r="12" spans="1:70" x14ac:dyDescent="0.2">
      <c r="A12" s="16" t="s">
        <v>21</v>
      </c>
      <c r="B12" s="16"/>
      <c r="C12" s="36">
        <f ca="1">SLOPE(INDIRECT($D$9):G973,INDIRECT($C$9):F973)</f>
        <v>1.6912400836238147E-5</v>
      </c>
      <c r="D12" s="203">
        <f>AH4</f>
        <v>-8.3874761734947568E-7</v>
      </c>
      <c r="E12" s="109">
        <v>-2.5000000000000001E-2</v>
      </c>
      <c r="F12" s="49">
        <v>1E-4</v>
      </c>
      <c r="G12" s="16"/>
      <c r="H12" s="49"/>
      <c r="U12" s="217"/>
      <c r="V12" s="217"/>
      <c r="W12" s="218"/>
      <c r="X12" s="217"/>
      <c r="Y12" s="217"/>
      <c r="Z12" s="217"/>
      <c r="AA12" s="217"/>
      <c r="AB12" s="217"/>
      <c r="AC12" s="217"/>
      <c r="AD12" s="217"/>
      <c r="AE12" s="217"/>
      <c r="AG12" s="191" t="s">
        <v>406</v>
      </c>
      <c r="AH12" s="38">
        <f>AH7*SIN(RADIANS(AH9))</f>
        <v>-0.72395961128127195</v>
      </c>
      <c r="AK12" s="177"/>
      <c r="BC12">
        <v>-15000</v>
      </c>
      <c r="BD12">
        <f t="shared" si="0"/>
        <v>7.2124555063994955E-2</v>
      </c>
      <c r="BE12">
        <f t="shared" si="1"/>
        <v>-1.9677661502800509E-2</v>
      </c>
      <c r="BF12">
        <f t="shared" si="2"/>
        <v>9.1802216566795464E-2</v>
      </c>
      <c r="BG12">
        <f t="shared" si="3"/>
        <v>0.31150232223605234</v>
      </c>
      <c r="BH12">
        <f t="shared" si="4"/>
        <v>0.97277123538909327</v>
      </c>
      <c r="BI12">
        <f t="shared" si="5"/>
        <v>-2.8141090360499716</v>
      </c>
      <c r="BJ12">
        <f t="shared" si="6"/>
        <v>-6.0524973154523671</v>
      </c>
      <c r="BK12">
        <f t="shared" ref="BK12:BQ21" si="11">$BR12+$AH$7*SIN(BL12)</f>
        <v>3.9294957540678808</v>
      </c>
      <c r="BL12">
        <f t="shared" si="11"/>
        <v>3.9397007145370821</v>
      </c>
      <c r="BM12">
        <f t="shared" si="11"/>
        <v>3.9197978458616332</v>
      </c>
      <c r="BN12">
        <f t="shared" si="11"/>
        <v>3.9589986768883505</v>
      </c>
      <c r="BO12">
        <f t="shared" si="11"/>
        <v>3.8831848698215907</v>
      </c>
      <c r="BP12">
        <f t="shared" si="11"/>
        <v>4.035820117552821</v>
      </c>
      <c r="BQ12">
        <f t="shared" si="11"/>
        <v>3.7478725868185281</v>
      </c>
      <c r="BR12">
        <f t="shared" si="8"/>
        <v>4.4501559557607306</v>
      </c>
    </row>
    <row r="13" spans="1:70" ht="16.5" thickBot="1" x14ac:dyDescent="0.35">
      <c r="A13" s="16" t="s">
        <v>23</v>
      </c>
      <c r="B13" s="16"/>
      <c r="C13" s="5" t="s">
        <v>18</v>
      </c>
      <c r="D13" s="203">
        <f>AH5</f>
        <v>1.773275439142191E-10</v>
      </c>
      <c r="E13" s="110">
        <v>3.0000000000000001E-3</v>
      </c>
      <c r="F13" s="49">
        <v>1E-8</v>
      </c>
      <c r="G13" s="16"/>
      <c r="H13" s="49"/>
      <c r="U13" s="217"/>
      <c r="V13" s="217"/>
      <c r="W13" s="218"/>
      <c r="X13" s="217"/>
      <c r="Y13" s="217"/>
      <c r="Z13" s="217"/>
      <c r="AA13" s="217"/>
      <c r="AB13" s="217"/>
      <c r="AC13" s="217"/>
      <c r="AD13" s="217"/>
      <c r="AE13" s="217"/>
      <c r="AG13" s="192" t="s">
        <v>407</v>
      </c>
      <c r="AH13" s="193">
        <f>AH6*86400*300000/149600000</f>
        <v>21.27234099490023</v>
      </c>
      <c r="AI13" t="s">
        <v>408</v>
      </c>
      <c r="AK13" s="177"/>
      <c r="AR13" s="5"/>
      <c r="BC13">
        <v>-14500</v>
      </c>
      <c r="BD13">
        <f t="shared" si="0"/>
        <v>6.8166147131532351E-2</v>
      </c>
      <c r="BE13">
        <f t="shared" si="1"/>
        <v>-2.271261658420997E-2</v>
      </c>
      <c r="BF13">
        <f t="shared" si="2"/>
        <v>9.0878763715742314E-2</v>
      </c>
      <c r="BG13">
        <f t="shared" si="3"/>
        <v>0.3127146323457386</v>
      </c>
      <c r="BH13">
        <f t="shared" si="4"/>
        <v>0.97156610080597328</v>
      </c>
      <c r="BI13">
        <f t="shared" si="5"/>
        <v>-2.8089647898692651</v>
      </c>
      <c r="BJ13">
        <f t="shared" si="6"/>
        <v>-5.9571849089839359</v>
      </c>
      <c r="BK13">
        <f t="shared" si="11"/>
        <v>3.9408106701641659</v>
      </c>
      <c r="BL13">
        <f t="shared" si="11"/>
        <v>3.9502935538788044</v>
      </c>
      <c r="BM13">
        <f t="shared" si="11"/>
        <v>3.9315873270871959</v>
      </c>
      <c r="BN13">
        <f t="shared" si="11"/>
        <v>3.9688464084205779</v>
      </c>
      <c r="BO13">
        <f t="shared" si="11"/>
        <v>3.8959695610688829</v>
      </c>
      <c r="BP13">
        <f t="shared" si="11"/>
        <v>4.0443831580178884</v>
      </c>
      <c r="BQ13">
        <f t="shared" si="11"/>
        <v>3.7614917363277485</v>
      </c>
      <c r="BR13">
        <f t="shared" si="8"/>
        <v>4.4668183853961851</v>
      </c>
    </row>
    <row r="14" spans="1:70" x14ac:dyDescent="0.2">
      <c r="E14" s="30"/>
      <c r="F14" s="42" t="s">
        <v>452</v>
      </c>
      <c r="G14" s="49">
        <v>1.0000000000000001E-5</v>
      </c>
      <c r="R14" t="s">
        <v>151</v>
      </c>
      <c r="S14" s="5">
        <v>0.2</v>
      </c>
      <c r="AG14" s="192" t="s">
        <v>409</v>
      </c>
      <c r="AH14" s="38">
        <f>2*AH5*365.24/C8</f>
        <v>3.593768533632081E-7</v>
      </c>
      <c r="AI14" t="s">
        <v>166</v>
      </c>
      <c r="AK14" s="177"/>
      <c r="AR14" s="5"/>
      <c r="BC14">
        <v>-14000</v>
      </c>
      <c r="BD14">
        <f t="shared" si="0"/>
        <v>6.4282258617204491E-2</v>
      </c>
      <c r="BE14">
        <f t="shared" si="1"/>
        <v>-2.5658907893662333E-2</v>
      </c>
      <c r="BF14">
        <f t="shared" si="2"/>
        <v>8.9941166510866824E-2</v>
      </c>
      <c r="BG14">
        <f t="shared" si="3"/>
        <v>0.31395331694192519</v>
      </c>
      <c r="BH14">
        <f t="shared" si="4"/>
        <v>0.9703270414554821</v>
      </c>
      <c r="BI14">
        <f t="shared" si="5"/>
        <v>-2.8037865705861886</v>
      </c>
      <c r="BJ14">
        <f t="shared" si="6"/>
        <v>-5.864148115111953</v>
      </c>
      <c r="BK14">
        <f t="shared" si="11"/>
        <v>3.9521557653547856</v>
      </c>
      <c r="BL14">
        <f t="shared" si="11"/>
        <v>3.9609444933968616</v>
      </c>
      <c r="BM14">
        <f t="shared" si="11"/>
        <v>3.9434038849641104</v>
      </c>
      <c r="BN14">
        <f t="shared" si="11"/>
        <v>3.9787451335603676</v>
      </c>
      <c r="BO14">
        <f t="shared" si="11"/>
        <v>3.9088123254585185</v>
      </c>
      <c r="BP14">
        <f t="shared" si="11"/>
        <v>4.0529098010645175</v>
      </c>
      <c r="BQ14">
        <f t="shared" si="11"/>
        <v>3.7753067057718224</v>
      </c>
      <c r="BR14">
        <f t="shared" si="8"/>
        <v>4.4834808150316396</v>
      </c>
    </row>
    <row r="15" spans="1:70" ht="16.5" thickBot="1" x14ac:dyDescent="0.35">
      <c r="A15" s="28" t="s">
        <v>22</v>
      </c>
      <c r="B15" s="16"/>
      <c r="C15" s="29">
        <f ca="1">(F7+C11)+(F8+C12)*INT(MAX(F21:F3514))</f>
        <v>0.38637067501791333</v>
      </c>
      <c r="D15" s="38">
        <f>+F7+INT(MAX(F21:F1574))*F8+F11+F12*INT(MAX(F21:F4009))+F13*INT(MAX(F21:F4036)^2)</f>
        <v>41.195784090000004</v>
      </c>
      <c r="E15" s="30"/>
      <c r="F15" s="42"/>
      <c r="H15" s="49"/>
      <c r="I15" s="49"/>
      <c r="J15" s="49"/>
      <c r="K15" s="49"/>
      <c r="R15" t="s">
        <v>205</v>
      </c>
      <c r="S15" s="5">
        <v>0.1</v>
      </c>
      <c r="U15" s="219" t="s">
        <v>394</v>
      </c>
      <c r="V15" s="220" t="s">
        <v>395</v>
      </c>
      <c r="W15" s="221" t="s">
        <v>162</v>
      </c>
      <c r="X15" s="221" t="s">
        <v>438</v>
      </c>
      <c r="Y15" s="220" t="s">
        <v>397</v>
      </c>
      <c r="Z15" s="220" t="s">
        <v>444</v>
      </c>
      <c r="AA15" s="211" t="s">
        <v>440</v>
      </c>
      <c r="AB15" s="209" t="s">
        <v>441</v>
      </c>
      <c r="AC15" s="209" t="s">
        <v>442</v>
      </c>
      <c r="AD15" s="209" t="s">
        <v>443</v>
      </c>
      <c r="AE15" s="209" t="s">
        <v>165</v>
      </c>
      <c r="AG15" s="191" t="s">
        <v>410</v>
      </c>
      <c r="AH15" s="194">
        <f>(AH10-AH2)/AJ2</f>
        <v>-9939.4066884445383</v>
      </c>
      <c r="AI15" t="s">
        <v>411</v>
      </c>
      <c r="AK15" s="177"/>
      <c r="BC15">
        <v>-13500</v>
      </c>
      <c r="BD15">
        <f t="shared" si="0"/>
        <v>6.0472846468193946E-2</v>
      </c>
      <c r="BE15">
        <f t="shared" si="1"/>
        <v>-2.8516535431157584E-2</v>
      </c>
      <c r="BF15">
        <f t="shared" si="2"/>
        <v>8.898938189935153E-2</v>
      </c>
      <c r="BG15">
        <f t="shared" si="3"/>
        <v>0.31521893391698641</v>
      </c>
      <c r="BH15">
        <f t="shared" si="4"/>
        <v>0.96905334728239001</v>
      </c>
      <c r="BI15">
        <f t="shared" si="5"/>
        <v>-2.7985734429904126</v>
      </c>
      <c r="BJ15">
        <f t="shared" si="6"/>
        <v>-5.7732949379480809</v>
      </c>
      <c r="BK15">
        <f t="shared" si="11"/>
        <v>3.9635318815959435</v>
      </c>
      <c r="BL15">
        <f t="shared" si="11"/>
        <v>3.9716550466501692</v>
      </c>
      <c r="BM15">
        <f t="shared" si="11"/>
        <v>3.955247168069183</v>
      </c>
      <c r="BN15">
        <f t="shared" si="11"/>
        <v>3.9886982593289515</v>
      </c>
      <c r="BO15">
        <f t="shared" si="11"/>
        <v>3.9217108999481169</v>
      </c>
      <c r="BP15">
        <f t="shared" si="11"/>
        <v>4.0614046026940702</v>
      </c>
      <c r="BQ15">
        <f t="shared" si="11"/>
        <v>3.7893182856915146</v>
      </c>
      <c r="BR15">
        <f t="shared" si="8"/>
        <v>4.5001432446670941</v>
      </c>
    </row>
    <row r="16" spans="1:70" ht="15.75" x14ac:dyDescent="0.3">
      <c r="A16" s="18" t="s">
        <v>9</v>
      </c>
      <c r="B16" s="16"/>
      <c r="C16" s="32">
        <f ca="1">+F8+C12</f>
        <v>1.6912400836238147E-5</v>
      </c>
      <c r="D16" s="38">
        <f>+F8+F12+2*F13*F98</f>
        <v>9.9394999999999996E-4</v>
      </c>
      <c r="E16" s="30"/>
      <c r="F16" s="42"/>
      <c r="G16" s="22" t="s">
        <v>449</v>
      </c>
      <c r="H16">
        <v>1.3212819752329687E-3</v>
      </c>
      <c r="I16">
        <v>1.2279939578299409E-4</v>
      </c>
      <c r="J16">
        <v>9.0191204595508516E-4</v>
      </c>
      <c r="K16">
        <v>7.6680743454794764E-4</v>
      </c>
      <c r="R16" t="s">
        <v>197</v>
      </c>
      <c r="S16" s="5">
        <v>1</v>
      </c>
      <c r="T16" s="53">
        <f>COUNT(U21:U244)</f>
        <v>20</v>
      </c>
      <c r="U16">
        <f t="shared" ref="U16:AE16" si="12">SQRT(SUM(U21:U244)*$C$17/$T16)</f>
        <v>2.1004659218677838E-2</v>
      </c>
      <c r="V16">
        <f t="shared" si="12"/>
        <v>5.8315449004304649E-7</v>
      </c>
      <c r="W16">
        <f t="shared" si="12"/>
        <v>1.8380618147389009E-11</v>
      </c>
      <c r="X16">
        <f t="shared" si="12"/>
        <v>1.4891339673115201E-2</v>
      </c>
      <c r="Y16">
        <f t="shared" si="12"/>
        <v>0.11957903074937164</v>
      </c>
      <c r="Z16">
        <f t="shared" si="12"/>
        <v>61.757595387032225</v>
      </c>
      <c r="AA16">
        <f t="shared" si="12"/>
        <v>17.920735546953271</v>
      </c>
      <c r="AB16">
        <f t="shared" si="12"/>
        <v>8573.2092748305276</v>
      </c>
      <c r="AC16">
        <f t="shared" si="12"/>
        <v>2.5801037722402826</v>
      </c>
      <c r="AD16">
        <f t="shared" si="12"/>
        <v>0.10824434864954253</v>
      </c>
      <c r="AE16">
        <f t="shared" si="12"/>
        <v>3.7229672869755848E-8</v>
      </c>
      <c r="AG16" s="190" t="s">
        <v>412</v>
      </c>
      <c r="AH16" s="194">
        <f>365.24*AH8</f>
        <v>67958.432839079032</v>
      </c>
      <c r="AI16" t="s">
        <v>393</v>
      </c>
      <c r="AJ16" s="38"/>
      <c r="AK16" s="177"/>
      <c r="BC16">
        <v>-13000</v>
      </c>
      <c r="BD16">
        <f t="shared" si="0"/>
        <v>5.6737860504806198E-2</v>
      </c>
      <c r="BE16">
        <f t="shared" si="1"/>
        <v>-3.1285499196695724E-2</v>
      </c>
      <c r="BF16">
        <f t="shared" si="2"/>
        <v>8.8023359701501921E-2</v>
      </c>
      <c r="BG16">
        <f t="shared" si="3"/>
        <v>0.31651206881842864</v>
      </c>
      <c r="BH16">
        <f t="shared" si="4"/>
        <v>0.96774427401494867</v>
      </c>
      <c r="BI16">
        <f t="shared" si="5"/>
        <v>-2.7933244167617373</v>
      </c>
      <c r="BJ16">
        <f t="shared" si="6"/>
        <v>-5.6845376054300489</v>
      </c>
      <c r="BK16">
        <f t="shared" si="11"/>
        <v>3.9749399421061549</v>
      </c>
      <c r="BL16">
        <f t="shared" si="11"/>
        <v>3.9824266696609936</v>
      </c>
      <c r="BM16">
        <f t="shared" si="11"/>
        <v>3.9671169285629269</v>
      </c>
      <c r="BN16">
        <f t="shared" si="11"/>
        <v>3.9987091605841107</v>
      </c>
      <c r="BO16">
        <f t="shared" si="11"/>
        <v>3.9346630082806682</v>
      </c>
      <c r="BP16">
        <f t="shared" si="11"/>
        <v>4.0698723367494853</v>
      </c>
      <c r="BQ16">
        <f t="shared" si="11"/>
        <v>3.803527212042598</v>
      </c>
      <c r="BR16">
        <f t="shared" si="8"/>
        <v>4.5168056743025486</v>
      </c>
    </row>
    <row r="17" spans="1:78" ht="16.5" thickBot="1" x14ac:dyDescent="0.35">
      <c r="A17" s="30" t="s">
        <v>46</v>
      </c>
      <c r="B17" s="16"/>
      <c r="C17" s="16">
        <f>COUNT(C21:C2172)</f>
        <v>109</v>
      </c>
      <c r="D17" s="30"/>
      <c r="E17" s="30"/>
      <c r="F17" s="31"/>
      <c r="G17" s="22" t="s">
        <v>450</v>
      </c>
      <c r="H17">
        <v>17</v>
      </c>
      <c r="I17">
        <v>17</v>
      </c>
      <c r="J17">
        <v>15</v>
      </c>
      <c r="K17">
        <v>59</v>
      </c>
      <c r="R17" t="s">
        <v>152</v>
      </c>
      <c r="S17" s="5">
        <v>1</v>
      </c>
      <c r="U17" s="218">
        <f>ABS(U16/U1)</f>
        <v>0.29109431350795817</v>
      </c>
      <c r="V17" s="218">
        <f t="shared" ref="V17:AE17" si="13">V16/V1</f>
        <v>-0.69526813308378932</v>
      </c>
      <c r="W17" s="218">
        <f t="shared" si="13"/>
        <v>0.1036534863206615</v>
      </c>
      <c r="X17" s="218">
        <f t="shared" si="13"/>
        <v>0.12128913187593351</v>
      </c>
      <c r="Y17" s="218">
        <f t="shared" si="13"/>
        <v>0.16445077238351202</v>
      </c>
      <c r="Z17" s="218">
        <f t="shared" si="13"/>
        <v>0.3319138361028946</v>
      </c>
      <c r="AA17" s="218">
        <f t="shared" si="13"/>
        <v>6.7717994385910349E-2</v>
      </c>
      <c r="AB17" s="218">
        <f t="shared" si="13"/>
        <v>0.25367701203969795</v>
      </c>
      <c r="AC17" s="218">
        <f t="shared" si="13"/>
        <v>0.12128913187593361</v>
      </c>
      <c r="AD17" s="218">
        <f t="shared" si="13"/>
        <v>0.38930449245969445</v>
      </c>
      <c r="AE17" s="218">
        <f t="shared" si="13"/>
        <v>0.10359507720473382</v>
      </c>
      <c r="AG17" s="190" t="s">
        <v>413</v>
      </c>
      <c r="AH17" s="195">
        <f>AH13^3/AH8^2</f>
        <v>0.27804546504366195</v>
      </c>
      <c r="AK17" s="177"/>
      <c r="BC17">
        <v>-12500</v>
      </c>
      <c r="BD17">
        <f t="shared" si="0"/>
        <v>5.3077243186972586E-2</v>
      </c>
      <c r="BE17">
        <f t="shared" si="1"/>
        <v>-3.3965799190276758E-2</v>
      </c>
      <c r="BF17">
        <f t="shared" si="2"/>
        <v>8.7043042377249344E-2</v>
      </c>
      <c r="BG17">
        <f t="shared" si="3"/>
        <v>0.31783333621326404</v>
      </c>
      <c r="BH17">
        <f t="shared" si="4"/>
        <v>0.96639904130175802</v>
      </c>
      <c r="BI17">
        <f t="shared" si="5"/>
        <v>-2.788038445429474</v>
      </c>
      <c r="BJ17">
        <f t="shared" si="6"/>
        <v>-5.5977923381327539</v>
      </c>
      <c r="BK17">
        <f t="shared" si="11"/>
        <v>3.9863809505966121</v>
      </c>
      <c r="BL17">
        <f t="shared" si="11"/>
        <v>3.9932607614174547</v>
      </c>
      <c r="BM17">
        <f t="shared" si="11"/>
        <v>3.9790130267612946</v>
      </c>
      <c r="BN17">
        <f t="shared" si="11"/>
        <v>4.0087811738252261</v>
      </c>
      <c r="BO17">
        <f t="shared" si="11"/>
        <v>3.9476663663076277</v>
      </c>
      <c r="BP17">
        <f t="shared" si="11"/>
        <v>4.0783179969216095</v>
      </c>
      <c r="BQ17">
        <f t="shared" si="11"/>
        <v>3.8179341659915274</v>
      </c>
      <c r="BR17">
        <f t="shared" si="8"/>
        <v>4.5334681039380031</v>
      </c>
    </row>
    <row r="18" spans="1:78" ht="17.25" thickTop="1" thickBot="1" x14ac:dyDescent="0.35">
      <c r="A18" s="18" t="s">
        <v>76</v>
      </c>
      <c r="B18" s="16"/>
      <c r="C18" s="34">
        <f ca="1">+C15</f>
        <v>0.38637067501791333</v>
      </c>
      <c r="D18" s="35">
        <f ca="1">+C16</f>
        <v>1.6912400836238147E-5</v>
      </c>
      <c r="E18" s="30"/>
      <c r="F18" s="38"/>
      <c r="G18" s="22" t="s">
        <v>451</v>
      </c>
      <c r="H18">
        <v>8.8160347737149432E-3</v>
      </c>
      <c r="I18">
        <v>2.6876558316845348E-3</v>
      </c>
      <c r="J18">
        <v>7.7541904626040117E-3</v>
      </c>
      <c r="K18">
        <v>3.6050986364839972E-3</v>
      </c>
      <c r="Q18" s="202"/>
      <c r="T18" s="5">
        <f>SUM(T21:T244)</f>
        <v>0</v>
      </c>
      <c r="AG18" s="196" t="s">
        <v>414</v>
      </c>
      <c r="AH18" s="197">
        <f>2*PI()/(AH8*365.2422)*AJ2</f>
        <v>3.3324859270908924E-5</v>
      </c>
      <c r="AI18" s="198" t="s">
        <v>415</v>
      </c>
      <c r="AJ18" s="198"/>
      <c r="AK18" s="199"/>
      <c r="AN18" s="5" t="s">
        <v>416</v>
      </c>
      <c r="BC18">
        <v>-12000</v>
      </c>
      <c r="BD18">
        <f t="shared" si="0"/>
        <v>4.9490929419654037E-2</v>
      </c>
      <c r="BE18">
        <f t="shared" si="1"/>
        <v>-3.6557435411900679E-2</v>
      </c>
      <c r="BF18">
        <f t="shared" si="2"/>
        <v>8.6048364831554716E-2</v>
      </c>
      <c r="BG18">
        <f t="shared" si="3"/>
        <v>0.31918338107818178</v>
      </c>
      <c r="BH18">
        <f t="shared" si="4"/>
        <v>0.96501683080369849</v>
      </c>
      <c r="BI18">
        <f t="shared" si="5"/>
        <v>-2.7827144253819576</v>
      </c>
      <c r="BJ18">
        <f t="shared" si="6"/>
        <v>-5.512979134532217</v>
      </c>
      <c r="BK18">
        <f t="shared" si="11"/>
        <v>3.997855990257396</v>
      </c>
      <c r="BL18">
        <f t="shared" si="11"/>
        <v>4.0041586647792169</v>
      </c>
      <c r="BM18">
        <f t="shared" si="11"/>
        <v>3.990935435504225</v>
      </c>
      <c r="BN18">
        <f t="shared" si="11"/>
        <v>4.0189175910535289</v>
      </c>
      <c r="BO18">
        <f t="shared" si="11"/>
        <v>3.9607186876169815</v>
      </c>
      <c r="BP18">
        <f t="shared" si="11"/>
        <v>4.0867467984758497</v>
      </c>
      <c r="BQ18">
        <f t="shared" si="11"/>
        <v>3.8325397737263289</v>
      </c>
      <c r="BR18">
        <f t="shared" si="8"/>
        <v>4.5501305335734576</v>
      </c>
    </row>
    <row r="19" spans="1:78" ht="14.25" thickTop="1" thickBot="1" x14ac:dyDescent="0.25">
      <c r="A19" s="18" t="s">
        <v>77</v>
      </c>
      <c r="C19" s="54">
        <f>+D15</f>
        <v>41.195784090000004</v>
      </c>
      <c r="D19" s="55">
        <f>+D16</f>
        <v>9.9394999999999996E-4</v>
      </c>
      <c r="E19" s="30"/>
      <c r="F19" s="33"/>
      <c r="R19" s="162" t="s">
        <v>445</v>
      </c>
      <c r="S19" s="165"/>
      <c r="T19" s="222">
        <f ca="1">21+C17*RAND()</f>
        <v>63.342612092910947</v>
      </c>
      <c r="AG19" s="200"/>
      <c r="AI19" s="200"/>
      <c r="AN19" s="5" t="s">
        <v>417</v>
      </c>
      <c r="BC19">
        <v>-11500</v>
      </c>
      <c r="BD19">
        <f t="shared" si="0"/>
        <v>4.597884639808103E-2</v>
      </c>
      <c r="BE19">
        <f t="shared" si="1"/>
        <v>-3.9060407861567489E-2</v>
      </c>
      <c r="BF19">
        <f t="shared" si="2"/>
        <v>8.503925425964852E-2</v>
      </c>
      <c r="BG19">
        <f t="shared" si="3"/>
        <v>0.3205628802166508</v>
      </c>
      <c r="BH19">
        <f t="shared" si="4"/>
        <v>0.96359678423962181</v>
      </c>
      <c r="BI19">
        <f t="shared" si="5"/>
        <v>-2.7773511949209078</v>
      </c>
      <c r="BJ19">
        <f t="shared" si="6"/>
        <v>-5.4300215712942448</v>
      </c>
      <c r="BK19">
        <f t="shared" si="11"/>
        <v>4.0093662225118614</v>
      </c>
      <c r="BL19">
        <f t="shared" si="11"/>
        <v>4.0151216677927035</v>
      </c>
      <c r="BM19">
        <f t="shared" si="11"/>
        <v>4.0028842443011463</v>
      </c>
      <c r="BN19">
        <f t="shared" si="11"/>
        <v>4.0291216537088079</v>
      </c>
      <c r="BO19">
        <f t="shared" si="11"/>
        <v>3.9738176894903465</v>
      </c>
      <c r="BP19">
        <f t="shared" si="11"/>
        <v>4.0951641796795384</v>
      </c>
      <c r="BQ19">
        <f t="shared" si="11"/>
        <v>3.8473446062827499</v>
      </c>
      <c r="BR19">
        <f t="shared" si="8"/>
        <v>4.5667929632089121</v>
      </c>
    </row>
    <row r="20" spans="1:78" ht="15" thickBot="1" x14ac:dyDescent="0.25">
      <c r="A20" s="6" t="s">
        <v>11</v>
      </c>
      <c r="B20" s="6" t="s">
        <v>12</v>
      </c>
      <c r="C20" s="6" t="s">
        <v>13</v>
      </c>
      <c r="D20" s="6" t="s">
        <v>17</v>
      </c>
      <c r="E20" s="6" t="s">
        <v>14</v>
      </c>
      <c r="F20" s="6" t="s">
        <v>15</v>
      </c>
      <c r="G20" s="6" t="s">
        <v>16</v>
      </c>
      <c r="H20" s="9" t="s">
        <v>151</v>
      </c>
      <c r="I20" s="9" t="s">
        <v>205</v>
      </c>
      <c r="J20" s="9" t="s">
        <v>197</v>
      </c>
      <c r="K20" s="9" t="s">
        <v>152</v>
      </c>
      <c r="L20" s="9" t="s">
        <v>371</v>
      </c>
      <c r="M20" s="8" t="s">
        <v>372</v>
      </c>
      <c r="N20" s="9" t="s">
        <v>373</v>
      </c>
      <c r="O20" s="9" t="s">
        <v>27</v>
      </c>
      <c r="P20" s="8" t="s">
        <v>433</v>
      </c>
      <c r="Q20" s="6" t="s">
        <v>19</v>
      </c>
      <c r="R20" s="8" t="s">
        <v>70</v>
      </c>
      <c r="S20" s="8" t="s">
        <v>71</v>
      </c>
      <c r="T20" s="165" t="s">
        <v>446</v>
      </c>
      <c r="Y20" s="223"/>
      <c r="Z20" s="223"/>
      <c r="AA20" s="223"/>
      <c r="AB20" s="223"/>
      <c r="AC20" s="223"/>
      <c r="AF20" s="6" t="s">
        <v>15</v>
      </c>
      <c r="AG20" s="8" t="s">
        <v>447</v>
      </c>
      <c r="AH20" s="8" t="s">
        <v>419</v>
      </c>
      <c r="AI20" s="8" t="s">
        <v>420</v>
      </c>
      <c r="AJ20" s="8" t="s">
        <v>448</v>
      </c>
      <c r="AK20" s="8" t="s">
        <v>422</v>
      </c>
      <c r="AL20" s="8" t="s">
        <v>423</v>
      </c>
      <c r="AM20" s="8" t="s">
        <v>70</v>
      </c>
      <c r="AN20" s="8" t="s">
        <v>379</v>
      </c>
      <c r="AO20" s="8" t="s">
        <v>380</v>
      </c>
      <c r="AP20" s="8" t="s">
        <v>381</v>
      </c>
      <c r="AQ20" s="8" t="s">
        <v>424</v>
      </c>
      <c r="AR20" s="8" t="s">
        <v>382</v>
      </c>
      <c r="AS20" s="8" t="s">
        <v>383</v>
      </c>
      <c r="AT20" s="6" t="s">
        <v>425</v>
      </c>
      <c r="AU20" s="6" t="s">
        <v>426</v>
      </c>
      <c r="AV20" s="6" t="s">
        <v>427</v>
      </c>
      <c r="AW20" s="6" t="s">
        <v>428</v>
      </c>
      <c r="AX20" s="6" t="s">
        <v>429</v>
      </c>
      <c r="AY20" s="6" t="s">
        <v>430</v>
      </c>
      <c r="AZ20" s="6" t="s">
        <v>431</v>
      </c>
      <c r="BA20" s="6" t="s">
        <v>119</v>
      </c>
      <c r="BB20" s="201"/>
      <c r="BC20">
        <v>-11000</v>
      </c>
      <c r="BD20">
        <f t="shared" si="0"/>
        <v>4.254091349343754E-2</v>
      </c>
      <c r="BE20">
        <f t="shared" si="1"/>
        <v>-4.1474716539277201E-2</v>
      </c>
      <c r="BF20">
        <f t="shared" si="2"/>
        <v>8.4015630032714742E-2</v>
      </c>
      <c r="BG20">
        <f t="shared" si="3"/>
        <v>0.32197254370454875</v>
      </c>
      <c r="BH20">
        <f t="shared" si="4"/>
        <v>0.96213800138394545</v>
      </c>
      <c r="BI20">
        <f t="shared" si="5"/>
        <v>-2.7719475333543042</v>
      </c>
      <c r="BJ20">
        <f t="shared" si="6"/>
        <v>-5.3488466172863118</v>
      </c>
      <c r="BK20">
        <f t="shared" si="11"/>
        <v>4.0209128855534946</v>
      </c>
      <c r="BL20">
        <f t="shared" si="11"/>
        <v>4.0261510054208491</v>
      </c>
      <c r="BM20">
        <f t="shared" si="11"/>
        <v>4.0148596632330902</v>
      </c>
      <c r="BN20">
        <f t="shared" si="11"/>
        <v>4.0393965467051283</v>
      </c>
      <c r="BO20">
        <f t="shared" si="11"/>
        <v>3.9869610992144482</v>
      </c>
      <c r="BP20">
        <f t="shared" si="11"/>
        <v>4.1035758029101546</v>
      </c>
      <c r="BQ20">
        <f t="shared" si="11"/>
        <v>3.8623491793857245</v>
      </c>
      <c r="BR20">
        <f t="shared" si="8"/>
        <v>4.5834553928443666</v>
      </c>
    </row>
    <row r="21" spans="1:78" s="94" customFormat="1" x14ac:dyDescent="0.2">
      <c r="A21" s="91" t="s">
        <v>435</v>
      </c>
      <c r="B21" s="92" t="s">
        <v>36</v>
      </c>
      <c r="C21" s="90">
        <v>33626.364000000001</v>
      </c>
      <c r="D21" s="93" t="s">
        <v>151</v>
      </c>
      <c r="E21" s="94">
        <f t="shared" ref="E21:E52" si="14">+(C21-C$7)/C$8</f>
        <v>-10409.395485310775</v>
      </c>
      <c r="F21" s="95">
        <f t="shared" ref="F21:F52" si="15">ROUND(2*E21,0)/2</f>
        <v>-10409.5</v>
      </c>
      <c r="G21" s="94">
        <f>C21-($C$7+$C$8*$F21)+T21*H$18</f>
        <v>3.7671400001272559E-2</v>
      </c>
      <c r="H21" s="94">
        <f>+G21</f>
        <v>3.7671400001272559E-2</v>
      </c>
      <c r="P21">
        <f t="shared" ref="P21:P52" si="16">+D$11+D$12*F21+D$13*F21^2</f>
        <v>-4.4211826744692352E-2</v>
      </c>
      <c r="Q21" s="96">
        <f t="shared" ref="Q21:Q52" si="17">+C21-15018.5</f>
        <v>18607.864000000001</v>
      </c>
      <c r="R21" s="94">
        <f t="shared" ref="R21:R52" si="18">+(P21-G21)^2</f>
        <v>6.7048628223311023E-3</v>
      </c>
      <c r="S21" s="92">
        <f t="shared" ref="S21:S29" si="19">S$14</f>
        <v>0.2</v>
      </c>
      <c r="T21" s="224"/>
      <c r="U21" s="95">
        <v>2.764803346992919E-5</v>
      </c>
      <c r="V21" s="95">
        <v>3.3995425181403687E-14</v>
      </c>
      <c r="W21" s="95">
        <v>1.3473258582205655E-23</v>
      </c>
      <c r="X21" s="95">
        <v>1.7154707055289563E-5</v>
      </c>
      <c r="Y21" s="95">
        <v>8.6023968913524361E-4</v>
      </c>
      <c r="Z21" s="95">
        <v>333.13895763323859</v>
      </c>
      <c r="AA21" s="95">
        <v>3.817741930531894</v>
      </c>
      <c r="AB21" s="95">
        <v>4867613.0579775637</v>
      </c>
      <c r="AC21" s="95">
        <v>0.5149797042626566</v>
      </c>
      <c r="AD21" s="95">
        <v>5.4406731677053761E-4</v>
      </c>
      <c r="AE21" s="95">
        <v>5.5337616680298362E-17</v>
      </c>
      <c r="AF21">
        <f t="shared" ref="AF21:AF52" si="20">F21</f>
        <v>-10409.5</v>
      </c>
      <c r="AG21" s="94">
        <f t="shared" ref="AG21:AG52" si="21">AH$3+AH$4*AF21+AH$5*AF21^2+AN21</f>
        <v>3.8576089842499613E-2</v>
      </c>
      <c r="AH21" s="94">
        <f t="shared" ref="AH21:AH52" si="22">IF(S21&lt;&gt;0,G21-AN21, -9999)</f>
        <v>-4.5116516585919406E-2</v>
      </c>
      <c r="AI21" s="94">
        <f t="shared" ref="AI21:AI52" si="23">+G21-P21</f>
        <v>8.1883226745964904E-2</v>
      </c>
      <c r="AJ21" s="94">
        <f t="shared" ref="AJ21:AJ52" si="24">IF(S21&lt;&gt;0,G21-AG21, -9999)</f>
        <v>-9.0468984122705348E-4</v>
      </c>
      <c r="AK21" s="94">
        <f t="shared" ref="AK21:AK52" si="25">+(G21-AG21)^2*S21</f>
        <v>1.6369274176388626E-7</v>
      </c>
      <c r="AL21">
        <f t="shared" ref="AL21:AL52" si="26">IF(S21&lt;&gt;0,G21-P21, -9999)</f>
        <v>8.1883226745964904E-2</v>
      </c>
      <c r="AM21" s="92">
        <f t="shared" ref="AM21:AM52" si="27">+(G21-AG21)^2</f>
        <v>8.1846370881943126E-7</v>
      </c>
      <c r="AN21">
        <f t="shared" ref="AN21:AN52" si="28">$AH$6*($AH$11/AO21*AP21+$AH$12)</f>
        <v>8.2787916587191965E-2</v>
      </c>
      <c r="AO21">
        <f t="shared" ref="AO21:AO52" si="29">1+$AH$7*COS(AR21)</f>
        <v>0.32367722370560204</v>
      </c>
      <c r="AP21">
        <f t="shared" ref="AP21:AP52" si="30">SIN(AR21+RADIANS($AH$9))</f>
        <v>0.96036399887509982</v>
      </c>
      <c r="AQ21">
        <f t="shared" ref="AQ21:AQ52" si="31">$AH$7*SIN(AR21)</f>
        <v>-0.26706310212983847</v>
      </c>
      <c r="AR21">
        <f t="shared" ref="AR21:AR52" si="32">2*ATAN(AS21)</f>
        <v>-2.7655119861549684</v>
      </c>
      <c r="AS21">
        <f t="shared" ref="AS21:AS52" si="33">SQRT((1+$AH$7)/(1-$AH$7))*TAN(AT21/2)</f>
        <v>-5.2551796401396329</v>
      </c>
      <c r="AT21" s="94">
        <f t="shared" ref="AT21:AZ30" si="34">$BA21+$AH$7*SIN(AU21)</f>
        <v>4.0345982110714864</v>
      </c>
      <c r="AU21" s="94">
        <f t="shared" si="34"/>
        <v>4.0392636980857528</v>
      </c>
      <c r="AV21" s="94">
        <f t="shared" si="34"/>
        <v>4.0290373680177538</v>
      </c>
      <c r="AW21" s="94">
        <f t="shared" si="34"/>
        <v>4.0516266762956432</v>
      </c>
      <c r="AX21" s="94">
        <f t="shared" si="34"/>
        <v>4.0025375787232838</v>
      </c>
      <c r="AY21" s="94">
        <f t="shared" si="34"/>
        <v>4.1135105678193513</v>
      </c>
      <c r="AZ21" s="94">
        <f t="shared" si="34"/>
        <v>3.8803274472799387</v>
      </c>
      <c r="BA21" s="94">
        <f t="shared" ref="BA21:BA52" si="35">RADIANS($AH$9)+$AH$18*(F21-AH$15)</f>
        <v>4.6031337222438387</v>
      </c>
      <c r="BB21"/>
      <c r="BC21">
        <v>-10500</v>
      </c>
      <c r="BD21">
        <f t="shared" si="0"/>
        <v>3.9177042179250145E-2</v>
      </c>
      <c r="BE21">
        <f t="shared" si="1"/>
        <v>-4.3800361445029794E-2</v>
      </c>
      <c r="BF21">
        <f t="shared" si="2"/>
        <v>8.2977403624279938E-2</v>
      </c>
      <c r="BG21">
        <f t="shared" si="3"/>
        <v>0.32341311636642389</v>
      </c>
      <c r="BH21">
        <f t="shared" si="4"/>
        <v>0.96063953801366742</v>
      </c>
      <c r="BI21">
        <f t="shared" si="5"/>
        <v>-2.7665021601202984</v>
      </c>
      <c r="BJ21">
        <f t="shared" si="6"/>
        <v>-5.2693844601245416</v>
      </c>
      <c r="BK21">
        <f t="shared" si="11"/>
        <v>4.0324972926815947</v>
      </c>
      <c r="BL21">
        <f t="shared" si="11"/>
        <v>4.0372478616909442</v>
      </c>
      <c r="BM21">
        <f t="shared" si="11"/>
        <v>4.0268620265906616</v>
      </c>
      <c r="BN21">
        <f t="shared" si="11"/>
        <v>4.0497453925895357</v>
      </c>
      <c r="BO21">
        <f t="shared" si="11"/>
        <v>4.0001466607734706</v>
      </c>
      <c r="BP21">
        <f t="shared" si="11"/>
        <v>4.1119875554243599</v>
      </c>
      <c r="BQ21">
        <f t="shared" si="11"/>
        <v>3.8775539533061902</v>
      </c>
      <c r="BR21">
        <f t="shared" si="8"/>
        <v>4.6001178224798212</v>
      </c>
      <c r="BS21"/>
      <c r="BT21"/>
      <c r="BU21"/>
      <c r="BV21"/>
      <c r="BW21"/>
      <c r="BX21"/>
      <c r="BY21"/>
      <c r="BZ21"/>
    </row>
    <row r="22" spans="1:78" s="94" customFormat="1" x14ac:dyDescent="0.2">
      <c r="A22" s="91" t="s">
        <v>435</v>
      </c>
      <c r="B22" s="92" t="s">
        <v>37</v>
      </c>
      <c r="C22" s="97">
        <v>34421.307000000001</v>
      </c>
      <c r="D22" s="93" t="s">
        <v>151</v>
      </c>
      <c r="E22" s="94">
        <f t="shared" si="14"/>
        <v>-8203.9234138605661</v>
      </c>
      <c r="F22" s="95">
        <f t="shared" si="15"/>
        <v>-8204</v>
      </c>
      <c r="G22" s="94">
        <f>C22-($C$7+$C$8*$F22)+T22*H$18</f>
        <v>2.7604800001427066E-2</v>
      </c>
      <c r="H22" s="94">
        <f>+G22</f>
        <v>2.7604800001427066E-2</v>
      </c>
      <c r="P22">
        <f t="shared" si="16"/>
        <v>-5.3341348114093273E-2</v>
      </c>
      <c r="Q22" s="96">
        <f t="shared" si="17"/>
        <v>19402.807000000001</v>
      </c>
      <c r="R22" s="94">
        <f t="shared" si="18"/>
        <v>6.552278894739757E-3</v>
      </c>
      <c r="S22" s="92">
        <f t="shared" si="19"/>
        <v>0.2</v>
      </c>
      <c r="T22" s="22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>
        <f t="shared" si="20"/>
        <v>-8204</v>
      </c>
      <c r="AG22" s="94">
        <f t="shared" si="21"/>
        <v>2.4678117796131938E-2</v>
      </c>
      <c r="AH22" s="94">
        <f t="shared" si="22"/>
        <v>-5.0414665908798145E-2</v>
      </c>
      <c r="AI22" s="94">
        <f t="shared" si="23"/>
        <v>8.0946148115520339E-2</v>
      </c>
      <c r="AJ22" s="94">
        <f t="shared" si="24"/>
        <v>2.926682205295128E-3</v>
      </c>
      <c r="AK22" s="94">
        <f t="shared" si="25"/>
        <v>1.7130937461582308E-6</v>
      </c>
      <c r="AL22">
        <f t="shared" si="26"/>
        <v>8.0946148115520339E-2</v>
      </c>
      <c r="AM22" s="92">
        <f t="shared" si="27"/>
        <v>8.5654687307911536E-6</v>
      </c>
      <c r="AN22">
        <f t="shared" si="28"/>
        <v>7.8019465910225211E-2</v>
      </c>
      <c r="AO22">
        <f t="shared" si="29"/>
        <v>0.33044809080100568</v>
      </c>
      <c r="AP22">
        <f t="shared" si="30"/>
        <v>0.95321993535708038</v>
      </c>
      <c r="AQ22">
        <f t="shared" si="31"/>
        <v>-0.28361142279844176</v>
      </c>
      <c r="AR22">
        <f t="shared" si="32"/>
        <v>-2.7409220492323589</v>
      </c>
      <c r="AS22">
        <f t="shared" si="33"/>
        <v>-4.9246736822813499</v>
      </c>
      <c r="AT22" s="94">
        <f t="shared" si="34"/>
        <v>4.0862183894033794</v>
      </c>
      <c r="AU22" s="94">
        <f t="shared" si="34"/>
        <v>4.0891024490527501</v>
      </c>
      <c r="AV22" s="94">
        <f t="shared" si="34"/>
        <v>4.0823391980840276</v>
      </c>
      <c r="AW22" s="94">
        <f t="shared" si="34"/>
        <v>4.0983010316063773</v>
      </c>
      <c r="AX22" s="94">
        <f t="shared" si="34"/>
        <v>4.0611738819054386</v>
      </c>
      <c r="AY22" s="94">
        <f t="shared" si="34"/>
        <v>4.1507941324487341</v>
      </c>
      <c r="AZ22" s="94">
        <f t="shared" si="34"/>
        <v>3.9499547048128467</v>
      </c>
      <c r="BA22" s="94">
        <f t="shared" si="35"/>
        <v>4.6766316993658279</v>
      </c>
      <c r="BB22"/>
      <c r="BC22">
        <v>-10000</v>
      </c>
      <c r="BD22">
        <f t="shared" si="0"/>
        <v>3.5887135998390871E-2</v>
      </c>
      <c r="BE22">
        <f t="shared" si="1"/>
        <v>-4.6037342578825274E-2</v>
      </c>
      <c r="BF22">
        <f t="shared" si="2"/>
        <v>8.1924478577216145E-2</v>
      </c>
      <c r="BG22">
        <f t="shared" si="3"/>
        <v>0.32488537928505623</v>
      </c>
      <c r="BH22">
        <f t="shared" si="4"/>
        <v>0.95910040380162576</v>
      </c>
      <c r="BI22">
        <f t="shared" si="5"/>
        <v>-2.7610137339335199</v>
      </c>
      <c r="BJ22">
        <f t="shared" si="6"/>
        <v>-5.1915683441699159</v>
      </c>
      <c r="BK22">
        <f t="shared" ref="BK22:BQ31" si="36">$BR22+$AH$7*SIN(BL22)</f>
        <v>4.0441208304541503</v>
      </c>
      <c r="BL22">
        <f t="shared" si="36"/>
        <v>4.0484133722626039</v>
      </c>
      <c r="BM22">
        <f t="shared" si="36"/>
        <v>4.0388917962268538</v>
      </c>
      <c r="BN22">
        <f t="shared" si="36"/>
        <v>4.0601712458492258</v>
      </c>
      <c r="BO22">
        <f t="shared" si="36"/>
        <v>4.0133721419498887</v>
      </c>
      <c r="BP22">
        <f t="shared" si="36"/>
        <v>4.1204055497676597</v>
      </c>
      <c r="BQ22">
        <f t="shared" si="36"/>
        <v>3.8929593327333039</v>
      </c>
      <c r="BR22">
        <f t="shared" si="8"/>
        <v>4.6167802521152757</v>
      </c>
      <c r="BS22"/>
      <c r="BT22"/>
      <c r="BU22"/>
      <c r="BV22"/>
      <c r="BW22"/>
      <c r="BX22"/>
      <c r="BY22"/>
      <c r="BZ22"/>
    </row>
    <row r="23" spans="1:78" s="94" customFormat="1" x14ac:dyDescent="0.2">
      <c r="A23" s="91" t="s">
        <v>435</v>
      </c>
      <c r="B23" s="92" t="s">
        <v>37</v>
      </c>
      <c r="C23" s="97">
        <v>35219.317999999999</v>
      </c>
      <c r="D23" s="93" t="s">
        <v>151</v>
      </c>
      <c r="E23" s="94">
        <f t="shared" si="14"/>
        <v>-5989.9395518603324</v>
      </c>
      <c r="F23" s="95">
        <f t="shared" si="15"/>
        <v>-5990</v>
      </c>
      <c r="G23" s="94">
        <f>C23-($C$7+$C$8*$F23)+T23*H$18</f>
        <v>2.1787999998196028E-2</v>
      </c>
      <c r="H23" s="94">
        <f>+G23</f>
        <v>2.1787999998196028E-2</v>
      </c>
      <c r="P23">
        <f t="shared" si="16"/>
        <v>-6.0770944907421999E-2</v>
      </c>
      <c r="Q23" s="96">
        <f t="shared" si="17"/>
        <v>20200.817999999999</v>
      </c>
      <c r="R23" s="94">
        <f t="shared" si="18"/>
        <v>6.815979383928872E-3</v>
      </c>
      <c r="S23" s="92">
        <f t="shared" si="19"/>
        <v>0.2</v>
      </c>
      <c r="T23" s="22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>
        <f t="shared" si="20"/>
        <v>-5990</v>
      </c>
      <c r="AG23" s="94">
        <f t="shared" si="21"/>
        <v>1.2163171059433174E-2</v>
      </c>
      <c r="AH23" s="94">
        <f t="shared" si="22"/>
        <v>-5.1146115968659145E-2</v>
      </c>
      <c r="AI23" s="94">
        <f t="shared" si="23"/>
        <v>8.255894490561802E-2</v>
      </c>
      <c r="AJ23" s="94">
        <f t="shared" si="24"/>
        <v>9.6248289387628541E-3</v>
      </c>
      <c r="AK23" s="94">
        <f t="shared" si="25"/>
        <v>1.852746642008938E-5</v>
      </c>
      <c r="AL23">
        <f t="shared" si="26"/>
        <v>8.255894490561802E-2</v>
      </c>
      <c r="AM23" s="92">
        <f t="shared" si="27"/>
        <v>9.2637332100446889E-5</v>
      </c>
      <c r="AN23">
        <f t="shared" si="28"/>
        <v>7.2934115966855173E-2</v>
      </c>
      <c r="AO23">
        <f t="shared" si="29"/>
        <v>0.33794687927923672</v>
      </c>
      <c r="AP23">
        <f t="shared" si="30"/>
        <v>0.94514869479123997</v>
      </c>
      <c r="AQ23">
        <f t="shared" si="31"/>
        <v>-0.30070062121264945</v>
      </c>
      <c r="AR23">
        <f t="shared" si="32"/>
        <v>-2.715256390229472</v>
      </c>
      <c r="AS23">
        <f t="shared" si="33"/>
        <v>-4.6198604970264148</v>
      </c>
      <c r="AT23" s="94">
        <f t="shared" si="34"/>
        <v>4.1389471387777146</v>
      </c>
      <c r="AU23" s="94">
        <f t="shared" si="34"/>
        <v>4.1405678863155853</v>
      </c>
      <c r="AV23" s="94">
        <f t="shared" si="34"/>
        <v>4.1364622057794271</v>
      </c>
      <c r="AW23" s="94">
        <f t="shared" si="34"/>
        <v>4.1469141192298959</v>
      </c>
      <c r="AX23" s="94">
        <f t="shared" si="34"/>
        <v>4.1206291437623763</v>
      </c>
      <c r="AY23" s="94">
        <f t="shared" si="34"/>
        <v>4.1889566956688622</v>
      </c>
      <c r="AZ23" s="94">
        <f t="shared" si="34"/>
        <v>4.023796732374942</v>
      </c>
      <c r="BA23" s="94">
        <f t="shared" si="35"/>
        <v>4.7504129377916202</v>
      </c>
      <c r="BB23"/>
      <c r="BC23">
        <v>-9500</v>
      </c>
      <c r="BD23">
        <f t="shared" si="0"/>
        <v>3.2671090570228808E-2</v>
      </c>
      <c r="BE23">
        <f t="shared" si="1"/>
        <v>-4.818565994066365E-2</v>
      </c>
      <c r="BF23">
        <f t="shared" si="2"/>
        <v>8.0856750510892458E-2</v>
      </c>
      <c r="BG23">
        <f t="shared" si="3"/>
        <v>0.32639015134761595</v>
      </c>
      <c r="BH23">
        <f t="shared" si="4"/>
        <v>0.95751956015204764</v>
      </c>
      <c r="BI23">
        <f t="shared" si="5"/>
        <v>-2.7554808519438652</v>
      </c>
      <c r="BJ23">
        <f t="shared" si="6"/>
        <v>-5.1153344189801668</v>
      </c>
      <c r="BK23">
        <f t="shared" si="36"/>
        <v>4.05578495667831</v>
      </c>
      <c r="BL23">
        <f t="shared" si="36"/>
        <v>4.0596486274162995</v>
      </c>
      <c r="BM23">
        <f t="shared" si="36"/>
        <v>4.0509495646035445</v>
      </c>
      <c r="BN23">
        <f t="shared" si="36"/>
        <v>4.0706770873942482</v>
      </c>
      <c r="BO23">
        <f t="shared" si="36"/>
        <v>4.0266353418623471</v>
      </c>
      <c r="BP23">
        <f t="shared" si="36"/>
        <v>4.1288361238044295</v>
      </c>
      <c r="BQ23">
        <f t="shared" si="36"/>
        <v>3.908565666662088</v>
      </c>
      <c r="BR23">
        <f t="shared" si="8"/>
        <v>4.6334426817507302</v>
      </c>
      <c r="BS23"/>
      <c r="BT23"/>
      <c r="BU23"/>
      <c r="BV23"/>
      <c r="BW23"/>
      <c r="BX23"/>
      <c r="BY23"/>
      <c r="BZ23"/>
    </row>
    <row r="24" spans="1:78" s="94" customFormat="1" x14ac:dyDescent="0.2">
      <c r="A24" s="91" t="s">
        <v>435</v>
      </c>
      <c r="B24" s="92" t="s">
        <v>37</v>
      </c>
      <c r="C24" s="97">
        <v>36656.351999999999</v>
      </c>
      <c r="D24" s="93" t="s">
        <v>151</v>
      </c>
      <c r="E24" s="94">
        <f t="shared" si="14"/>
        <v>-2003.0645775233268</v>
      </c>
      <c r="F24" s="95">
        <f t="shared" si="15"/>
        <v>-2003</v>
      </c>
      <c r="G24" s="94">
        <f>C24-($C$7+$C$8*$F24)+T24*H$18</f>
        <v>-2.3276400002941955E-2</v>
      </c>
      <c r="H24" s="94">
        <f>+G24</f>
        <v>-2.3276400002941955E-2</v>
      </c>
      <c r="P24">
        <f t="shared" si="16"/>
        <v>-6.9766121964059208E-2</v>
      </c>
      <c r="Q24" s="96">
        <f t="shared" si="17"/>
        <v>21637.851999999999</v>
      </c>
      <c r="R24" s="94">
        <f t="shared" si="18"/>
        <v>2.1612942480219877E-3</v>
      </c>
      <c r="S24" s="92">
        <f t="shared" si="19"/>
        <v>0.2</v>
      </c>
      <c r="T24" s="225"/>
      <c r="U24" s="95">
        <v>4.5088653414577846E-6</v>
      </c>
      <c r="V24" s="95">
        <v>4.4044645574254259E-17</v>
      </c>
      <c r="W24" s="95">
        <v>7.4529332861121198E-25</v>
      </c>
      <c r="X24" s="95">
        <v>7.6735490875945857E-8</v>
      </c>
      <c r="Y24" s="95">
        <v>1.0802826698238592E-5</v>
      </c>
      <c r="Z24" s="95">
        <v>0.14323040365398587</v>
      </c>
      <c r="AA24" s="95">
        <v>1.9784601125044079</v>
      </c>
      <c r="AB24" s="95">
        <v>113250.19686444703</v>
      </c>
      <c r="AC24" s="95">
        <v>2.3035788527531616E-3</v>
      </c>
      <c r="AD24" s="95">
        <v>9.1719089177396472E-6</v>
      </c>
      <c r="AE24" s="95">
        <v>3.0610825348174591E-18</v>
      </c>
      <c r="AF24">
        <f t="shared" si="20"/>
        <v>-2003</v>
      </c>
      <c r="AG24" s="94">
        <f t="shared" si="21"/>
        <v>-6.7875203516880728E-3</v>
      </c>
      <c r="AH24" s="94">
        <f t="shared" si="22"/>
        <v>-8.625500161531309E-2</v>
      </c>
      <c r="AI24" s="94">
        <f t="shared" si="23"/>
        <v>4.6489721961117253E-2</v>
      </c>
      <c r="AJ24" s="94">
        <f t="shared" si="24"/>
        <v>-1.6488879651253882E-2</v>
      </c>
      <c r="AK24" s="94">
        <f t="shared" si="25"/>
        <v>5.4376630430706874E-5</v>
      </c>
      <c r="AL24">
        <f t="shared" si="26"/>
        <v>4.6489721961117253E-2</v>
      </c>
      <c r="AM24" s="92">
        <f t="shared" si="27"/>
        <v>2.7188315215353435E-4</v>
      </c>
      <c r="AN24">
        <f t="shared" si="28"/>
        <v>6.2978601612371135E-2</v>
      </c>
      <c r="AO24">
        <f t="shared" si="29"/>
        <v>0.3535425017343754</v>
      </c>
      <c r="AP24">
        <f t="shared" si="30"/>
        <v>0.92793406720460569</v>
      </c>
      <c r="AQ24">
        <f t="shared" si="31"/>
        <v>-0.3329082474044836</v>
      </c>
      <c r="AR24">
        <f t="shared" si="32"/>
        <v>-2.6660384109628232</v>
      </c>
      <c r="AS24">
        <f t="shared" si="33"/>
        <v>-4.1260596864924217</v>
      </c>
      <c r="AT24" s="94">
        <f t="shared" si="34"/>
        <v>4.2367249759401036</v>
      </c>
      <c r="AU24" s="94">
        <f t="shared" si="34"/>
        <v>4.2371252225252611</v>
      </c>
      <c r="AV24" s="94">
        <f t="shared" si="34"/>
        <v>4.2359236734081032</v>
      </c>
      <c r="AW24" s="94">
        <f t="shared" si="34"/>
        <v>4.2395392225704978</v>
      </c>
      <c r="AX24" s="94">
        <f t="shared" si="34"/>
        <v>4.2287352260505315</v>
      </c>
      <c r="AY24" s="94">
        <f t="shared" si="34"/>
        <v>4.2617292541933613</v>
      </c>
      <c r="AZ24" s="94">
        <f t="shared" si="34"/>
        <v>4.1667290620102877</v>
      </c>
      <c r="BA24" s="94">
        <f t="shared" si="35"/>
        <v>4.883279151704734</v>
      </c>
      <c r="BB24"/>
      <c r="BC24">
        <v>-9000</v>
      </c>
      <c r="BD24">
        <f t="shared" si="0"/>
        <v>2.9528793637093542E-2</v>
      </c>
      <c r="BE24">
        <f t="shared" si="1"/>
        <v>-5.0245313530544899E-2</v>
      </c>
      <c r="BF24">
        <f t="shared" si="2"/>
        <v>7.9774107167638442E-2</v>
      </c>
      <c r="BG24">
        <f t="shared" si="3"/>
        <v>0.3279282908323915</v>
      </c>
      <c r="BH24">
        <f t="shared" si="4"/>
        <v>0.95589591797358131</v>
      </c>
      <c r="BI24">
        <f t="shared" si="5"/>
        <v>-2.7499020488965784</v>
      </c>
      <c r="BJ24">
        <f t="shared" si="6"/>
        <v>-5.0406215973071555</v>
      </c>
      <c r="BK24">
        <f t="shared" si="36"/>
        <v>4.0674911982608739</v>
      </c>
      <c r="BL24">
        <f t="shared" si="36"/>
        <v>4.070954675461179</v>
      </c>
      <c r="BM24">
        <f t="shared" si="36"/>
        <v>4.0630360575105486</v>
      </c>
      <c r="BN24">
        <f t="shared" si="36"/>
        <v>4.0812658192445008</v>
      </c>
      <c r="BO24">
        <f t="shared" si="36"/>
        <v>4.0399340989699981</v>
      </c>
      <c r="BP24">
        <f t="shared" si="36"/>
        <v>4.1372858403480688</v>
      </c>
      <c r="BQ24">
        <f t="shared" si="36"/>
        <v>3.9243732482965399</v>
      </c>
      <c r="BR24">
        <f t="shared" si="8"/>
        <v>4.6501051113861847</v>
      </c>
      <c r="BS24"/>
      <c r="BT24"/>
      <c r="BU24"/>
      <c r="BV24"/>
      <c r="BW24"/>
      <c r="BX24"/>
      <c r="BY24"/>
      <c r="BZ24"/>
    </row>
    <row r="25" spans="1:78" s="94" customFormat="1" x14ac:dyDescent="0.2">
      <c r="A25" s="205" t="s">
        <v>434</v>
      </c>
      <c r="B25" s="92" t="s">
        <v>37</v>
      </c>
      <c r="C25" s="97">
        <v>37378.322</v>
      </c>
      <c r="D25" s="141" t="s">
        <v>197</v>
      </c>
      <c r="E25" s="94">
        <f t="shared" si="14"/>
        <v>-4.7164419605265372E-2</v>
      </c>
      <c r="F25" s="95">
        <f t="shared" si="15"/>
        <v>0</v>
      </c>
      <c r="G25" s="94">
        <f>C25-($C$7+$C$8*$F25)+T25*J$18</f>
        <v>-1.6999999999825377E-2</v>
      </c>
      <c r="J25" s="94">
        <f>+G25</f>
        <v>-1.6999999999825377E-2</v>
      </c>
      <c r="P25">
        <f t="shared" si="16"/>
        <v>-7.2157573143741938E-2</v>
      </c>
      <c r="Q25" s="96">
        <f t="shared" si="17"/>
        <v>22359.822</v>
      </c>
      <c r="R25" s="94">
        <f t="shared" si="18"/>
        <v>3.0423578751265054E-3</v>
      </c>
      <c r="S25" s="92">
        <f t="shared" si="19"/>
        <v>0.2</v>
      </c>
      <c r="T25" s="22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>
        <f t="shared" si="20"/>
        <v>0</v>
      </c>
      <c r="AG25" s="94">
        <f t="shared" si="21"/>
        <v>-1.4592185667142904E-2</v>
      </c>
      <c r="AH25" s="94">
        <f t="shared" si="22"/>
        <v>-7.4565387476424411E-2</v>
      </c>
      <c r="AI25" s="94">
        <f t="shared" si="23"/>
        <v>5.5157573143916561E-2</v>
      </c>
      <c r="AJ25" s="94">
        <f t="shared" si="24"/>
        <v>-2.407814332682473E-3</v>
      </c>
      <c r="AK25" s="94">
        <f t="shared" si="25"/>
        <v>1.1595139721342286E-6</v>
      </c>
      <c r="AL25">
        <f t="shared" si="26"/>
        <v>5.5157573143916561E-2</v>
      </c>
      <c r="AM25" s="92">
        <f t="shared" si="27"/>
        <v>5.7975698606711429E-6</v>
      </c>
      <c r="AN25">
        <f t="shared" si="28"/>
        <v>5.7565387476599034E-2</v>
      </c>
      <c r="AO25">
        <f t="shared" si="29"/>
        <v>0.3625830339726025</v>
      </c>
      <c r="AP25">
        <f t="shared" si="30"/>
        <v>0.91774018388982836</v>
      </c>
      <c r="AQ25">
        <f t="shared" si="31"/>
        <v>-0.3499068585698234</v>
      </c>
      <c r="AR25">
        <f t="shared" si="32"/>
        <v>-2.6395597816927712</v>
      </c>
      <c r="AS25">
        <f t="shared" si="33"/>
        <v>-3.8997771357087068</v>
      </c>
      <c r="AT25" s="94">
        <f t="shared" si="34"/>
        <v>4.2874985119240279</v>
      </c>
      <c r="AU25" s="94">
        <f t="shared" si="34"/>
        <v>4.2876425009751831</v>
      </c>
      <c r="AV25" s="94">
        <f t="shared" si="34"/>
        <v>4.2871622281858324</v>
      </c>
      <c r="AW25" s="94">
        <f t="shared" si="34"/>
        <v>4.2887661606774117</v>
      </c>
      <c r="AX25" s="94">
        <f t="shared" si="34"/>
        <v>4.2834316273665438</v>
      </c>
      <c r="AY25" s="94">
        <f t="shared" si="34"/>
        <v>4.3014251587968122</v>
      </c>
      <c r="AZ25" s="94">
        <f t="shared" si="34"/>
        <v>4.2433224341311364</v>
      </c>
      <c r="BA25" s="94">
        <f t="shared" si="35"/>
        <v>4.9500288448243648</v>
      </c>
      <c r="BB25"/>
      <c r="BC25">
        <v>-8500</v>
      </c>
      <c r="BD25">
        <f t="shared" si="0"/>
        <v>2.6460125148825765E-2</v>
      </c>
      <c r="BE25">
        <f t="shared" si="1"/>
        <v>-5.2216303348469058E-2</v>
      </c>
      <c r="BF25">
        <f t="shared" si="2"/>
        <v>7.8676428497294823E-2</v>
      </c>
      <c r="BG25">
        <f t="shared" si="3"/>
        <v>0.32950069704081397</v>
      </c>
      <c r="BH25">
        <f t="shared" si="4"/>
        <v>0.95422833538405472</v>
      </c>
      <c r="BI25">
        <f t="shared" si="5"/>
        <v>-2.7442757962810584</v>
      </c>
      <c r="BJ25">
        <f t="shared" si="6"/>
        <v>-4.9673714218052707</v>
      </c>
      <c r="BK25">
        <f t="shared" si="36"/>
        <v>4.0792411489432148</v>
      </c>
      <c r="BL25">
        <f t="shared" si="36"/>
        <v>4.0823325265590951</v>
      </c>
      <c r="BM25">
        <f t="shared" si="36"/>
        <v>4.0751521364363406</v>
      </c>
      <c r="BN25">
        <f t="shared" si="36"/>
        <v>4.0919402594515804</v>
      </c>
      <c r="BO25">
        <f t="shared" si="36"/>
        <v>4.0532662995734006</v>
      </c>
      <c r="BP25">
        <f t="shared" si="36"/>
        <v>4.1457614863710646</v>
      </c>
      <c r="BQ25">
        <f t="shared" si="36"/>
        <v>3.940382314968228</v>
      </c>
      <c r="BR25">
        <f t="shared" si="8"/>
        <v>4.6667675410216392</v>
      </c>
      <c r="BS25"/>
      <c r="BT25"/>
      <c r="BU25"/>
      <c r="BV25"/>
      <c r="BW25"/>
      <c r="BX25"/>
      <c r="BY25"/>
      <c r="BZ25"/>
    </row>
    <row r="26" spans="1:78" s="94" customFormat="1" x14ac:dyDescent="0.2">
      <c r="A26" s="91" t="s">
        <v>435</v>
      </c>
      <c r="B26" s="92" t="s">
        <v>36</v>
      </c>
      <c r="C26" s="97">
        <v>37699.300000000003</v>
      </c>
      <c r="D26" s="93" t="s">
        <v>151</v>
      </c>
      <c r="E26" s="94">
        <f t="shared" si="14"/>
        <v>890.46701653418904</v>
      </c>
      <c r="F26" s="95">
        <f t="shared" si="15"/>
        <v>890.5</v>
      </c>
      <c r="G26" s="94">
        <f>C26-($C$7+$C$8*$F26)+T26*H$18</f>
        <v>-1.1888599998201244E-2</v>
      </c>
      <c r="H26" s="94">
        <f>+G26</f>
        <v>-1.1888599998201244E-2</v>
      </c>
      <c r="P26">
        <f t="shared" si="16"/>
        <v>-7.2763858883611227E-2</v>
      </c>
      <c r="Q26" s="96">
        <f t="shared" si="17"/>
        <v>22680.800000000003</v>
      </c>
      <c r="R26" s="94">
        <f t="shared" si="18"/>
        <v>3.7057971443656872E-3</v>
      </c>
      <c r="S26" s="92">
        <f t="shared" si="19"/>
        <v>0.2</v>
      </c>
      <c r="T26" s="22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>
        <f t="shared" si="20"/>
        <v>890.5</v>
      </c>
      <c r="AG26" s="94">
        <f t="shared" si="21"/>
        <v>-1.7698437315228889E-2</v>
      </c>
      <c r="AH26" s="94">
        <f t="shared" si="22"/>
        <v>-6.6954021566583588E-2</v>
      </c>
      <c r="AI26" s="94">
        <f t="shared" si="23"/>
        <v>6.0875258885409983E-2</v>
      </c>
      <c r="AJ26" s="94">
        <f t="shared" si="24"/>
        <v>5.8098373170276454E-3</v>
      </c>
      <c r="AK26" s="94">
        <f t="shared" si="25"/>
        <v>6.7508419300653978E-6</v>
      </c>
      <c r="AL26">
        <f t="shared" si="26"/>
        <v>6.0875258885409983E-2</v>
      </c>
      <c r="AM26" s="92">
        <f t="shared" si="27"/>
        <v>3.3754209650326988E-5</v>
      </c>
      <c r="AN26">
        <f t="shared" si="28"/>
        <v>5.5065421568382338E-2</v>
      </c>
      <c r="AO26">
        <f t="shared" si="29"/>
        <v>0.36690312520137491</v>
      </c>
      <c r="AP26">
        <f t="shared" si="30"/>
        <v>0.91282194545196649</v>
      </c>
      <c r="AQ26">
        <f t="shared" si="31"/>
        <v>-0.3576640118518899</v>
      </c>
      <c r="AR26">
        <f t="shared" si="32"/>
        <v>-2.6273488845800403</v>
      </c>
      <c r="AS26">
        <f t="shared" si="33"/>
        <v>-3.8031186543105875</v>
      </c>
      <c r="AT26" s="94">
        <f t="shared" si="34"/>
        <v>4.31048155279922</v>
      </c>
      <c r="AU26" s="94">
        <f t="shared" si="34"/>
        <v>4.3105605197877548</v>
      </c>
      <c r="AV26" s="94">
        <f t="shared" si="34"/>
        <v>4.3102829355388472</v>
      </c>
      <c r="AW26" s="94">
        <f t="shared" si="34"/>
        <v>4.3112595008400829</v>
      </c>
      <c r="AX26" s="94">
        <f t="shared" si="34"/>
        <v>4.3078337338562331</v>
      </c>
      <c r="AY26" s="94">
        <f t="shared" si="34"/>
        <v>4.3199755928160455</v>
      </c>
      <c r="AZ26" s="94">
        <f t="shared" si="34"/>
        <v>4.2783884189082269</v>
      </c>
      <c r="BA26" s="94">
        <f t="shared" si="35"/>
        <v>4.9797046320051095</v>
      </c>
      <c r="BB26"/>
      <c r="BC26">
        <v>-8000</v>
      </c>
      <c r="BD26">
        <f t="shared" si="0"/>
        <v>2.3464957383804788E-2</v>
      </c>
      <c r="BE26">
        <f t="shared" si="1"/>
        <v>-5.4098629394436104E-2</v>
      </c>
      <c r="BF26">
        <f t="shared" si="2"/>
        <v>7.7563586778240892E-2</v>
      </c>
      <c r="BG26">
        <f t="shared" si="3"/>
        <v>0.33110831198031498</v>
      </c>
      <c r="BH26">
        <f t="shared" si="4"/>
        <v>0.95251561534017093</v>
      </c>
      <c r="BI26">
        <f t="shared" si="5"/>
        <v>-2.7386005014544224</v>
      </c>
      <c r="BJ26">
        <f t="shared" si="6"/>
        <v>-4.8955279396853628</v>
      </c>
      <c r="BK26">
        <f t="shared" si="36"/>
        <v>4.0910364669469592</v>
      </c>
      <c r="BL26">
        <f t="shared" si="36"/>
        <v>4.0937831569598915</v>
      </c>
      <c r="BM26">
        <f t="shared" si="36"/>
        <v>4.0872988005700055</v>
      </c>
      <c r="BN26">
        <f t="shared" si="36"/>
        <v>4.1027031372878984</v>
      </c>
      <c r="BO26">
        <f t="shared" si="36"/>
        <v>4.0666298868425814</v>
      </c>
      <c r="BP26">
        <f t="shared" si="36"/>
        <v>4.1542700717749526</v>
      </c>
      <c r="BQ26">
        <f t="shared" si="36"/>
        <v>3.9565930480704012</v>
      </c>
      <c r="BR26">
        <f t="shared" si="8"/>
        <v>4.6834299706570937</v>
      </c>
      <c r="BS26"/>
      <c r="BT26"/>
      <c r="BU26"/>
      <c r="BV26"/>
      <c r="BW26"/>
      <c r="BX26"/>
      <c r="BY26"/>
      <c r="BZ26"/>
    </row>
    <row r="27" spans="1:78" s="94" customFormat="1" x14ac:dyDescent="0.2">
      <c r="A27" s="205" t="s">
        <v>434</v>
      </c>
      <c r="B27" s="92" t="s">
        <v>37</v>
      </c>
      <c r="C27" s="97">
        <v>38820.785000000003</v>
      </c>
      <c r="D27" s="141" t="s">
        <v>197</v>
      </c>
      <c r="E27" s="94">
        <f t="shared" si="14"/>
        <v>4001.8899060373883</v>
      </c>
      <c r="F27" s="95">
        <f t="shared" si="15"/>
        <v>4002</v>
      </c>
      <c r="G27" s="94">
        <f>C27-($C$7+$C$8*$F27)+T27*J$18</f>
        <v>-3.9682399998127948E-2</v>
      </c>
      <c r="J27" s="94">
        <f>+G27</f>
        <v>-3.9682399998127948E-2</v>
      </c>
      <c r="P27">
        <f t="shared" si="16"/>
        <v>-7.2674162455734229E-2</v>
      </c>
      <c r="Q27" s="96">
        <f t="shared" si="17"/>
        <v>23802.285000000003</v>
      </c>
      <c r="R27" s="94">
        <f t="shared" si="18"/>
        <v>1.0884563900591191E-3</v>
      </c>
      <c r="S27" s="92">
        <f t="shared" si="19"/>
        <v>0.2</v>
      </c>
      <c r="T27" s="22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>
        <f t="shared" si="20"/>
        <v>4002</v>
      </c>
      <c r="AG27" s="94">
        <f t="shared" si="21"/>
        <v>-2.6817427173007717E-2</v>
      </c>
      <c r="AH27" s="94">
        <f t="shared" si="22"/>
        <v>-8.5539135280854467E-2</v>
      </c>
      <c r="AI27" s="94">
        <f t="shared" si="23"/>
        <v>3.299176245760628E-2</v>
      </c>
      <c r="AJ27" s="94">
        <f t="shared" si="24"/>
        <v>-1.2864972825120231E-2</v>
      </c>
      <c r="AK27" s="94">
        <f t="shared" si="25"/>
        <v>3.3101505158216405E-5</v>
      </c>
      <c r="AL27">
        <f t="shared" si="26"/>
        <v>3.299176245760628E-2</v>
      </c>
      <c r="AM27" s="92">
        <f t="shared" si="27"/>
        <v>1.6550752579108202E-4</v>
      </c>
      <c r="AN27">
        <f t="shared" si="28"/>
        <v>4.5856735282726512E-2</v>
      </c>
      <c r="AO27">
        <f t="shared" si="29"/>
        <v>0.38367346686288784</v>
      </c>
      <c r="AP27">
        <f t="shared" si="30"/>
        <v>0.893481424198315</v>
      </c>
      <c r="AQ27">
        <f t="shared" si="31"/>
        <v>-0.3858455685957311</v>
      </c>
      <c r="AR27">
        <f t="shared" si="32"/>
        <v>-2.5822452330364789</v>
      </c>
      <c r="AS27">
        <f t="shared" si="33"/>
        <v>-3.481880947026212</v>
      </c>
      <c r="AT27" s="94">
        <f t="shared" si="34"/>
        <v>4.3930233838118369</v>
      </c>
      <c r="AU27" s="94">
        <f t="shared" si="34"/>
        <v>4.393013859618498</v>
      </c>
      <c r="AV27" s="94">
        <f t="shared" si="34"/>
        <v>4.3930555795620414</v>
      </c>
      <c r="AW27" s="94">
        <f t="shared" si="34"/>
        <v>4.3928728677411497</v>
      </c>
      <c r="AX27" s="94">
        <f t="shared" si="34"/>
        <v>4.3936737998040929</v>
      </c>
      <c r="AY27" s="94">
        <f t="shared" si="34"/>
        <v>4.390177108900156</v>
      </c>
      <c r="AZ27" s="94">
        <f t="shared" si="34"/>
        <v>4.4057256002653169</v>
      </c>
      <c r="BA27" s="94">
        <f t="shared" si="35"/>
        <v>5.0833949316265423</v>
      </c>
      <c r="BB27"/>
      <c r="BC27">
        <v>-7500</v>
      </c>
      <c r="BD27">
        <f t="shared" si="0"/>
        <v>2.0543155104454675E-2</v>
      </c>
      <c r="BE27">
        <f t="shared" si="1"/>
        <v>-5.5892291668446045E-2</v>
      </c>
      <c r="BF27">
        <f t="shared" si="2"/>
        <v>7.643544677290072E-2</v>
      </c>
      <c r="BG27">
        <f t="shared" si="3"/>
        <v>0.3327521221044375</v>
      </c>
      <c r="BH27">
        <f t="shared" si="4"/>
        <v>0.95075650318421656</v>
      </c>
      <c r="BI27">
        <f t="shared" si="5"/>
        <v>-2.7328745067243965</v>
      </c>
      <c r="BJ27">
        <f t="shared" si="6"/>
        <v>-4.8250375846115476</v>
      </c>
      <c r="BK27">
        <f t="shared" si="36"/>
        <v>4.1028788725586498</v>
      </c>
      <c r="BL27">
        <f t="shared" si="36"/>
        <v>4.1053075136409989</v>
      </c>
      <c r="BM27">
        <f t="shared" si="36"/>
        <v>4.0994771884146726</v>
      </c>
      <c r="BN27">
        <f t="shared" si="36"/>
        <v>4.1135570887374895</v>
      </c>
      <c r="BO27">
        <f t="shared" si="36"/>
        <v>4.0800228704031376</v>
      </c>
      <c r="BP27">
        <f t="shared" si="36"/>
        <v>4.1628188277003311</v>
      </c>
      <c r="BQ27">
        <f t="shared" si="36"/>
        <v>3.9730055730076312</v>
      </c>
      <c r="BR27">
        <f t="shared" si="8"/>
        <v>4.7000924002925482</v>
      </c>
      <c r="BS27"/>
      <c r="BT27"/>
      <c r="BU27"/>
      <c r="BV27"/>
      <c r="BW27"/>
      <c r="BX27"/>
      <c r="BY27"/>
      <c r="BZ27"/>
    </row>
    <row r="28" spans="1:78" s="94" customFormat="1" x14ac:dyDescent="0.2">
      <c r="A28" s="91" t="s">
        <v>435</v>
      </c>
      <c r="B28" s="92" t="s">
        <v>36</v>
      </c>
      <c r="C28" s="97">
        <v>39964.300000000003</v>
      </c>
      <c r="D28" s="93" t="s">
        <v>151</v>
      </c>
      <c r="E28" s="94">
        <f t="shared" si="14"/>
        <v>7174.4323345943885</v>
      </c>
      <c r="F28" s="95">
        <f t="shared" si="15"/>
        <v>7174.5</v>
      </c>
      <c r="G28" s="94">
        <f>C28-($C$7+$C$8*$F28)+T28*H$18</f>
        <v>-2.4389399994106498E-2</v>
      </c>
      <c r="H28" s="94">
        <f>+G28</f>
        <v>-2.4389399994106498E-2</v>
      </c>
      <c r="P28">
        <f t="shared" si="16"/>
        <v>-6.9047507414792514E-2</v>
      </c>
      <c r="Q28" s="96">
        <f t="shared" si="17"/>
        <v>24945.800000000003</v>
      </c>
      <c r="R28" s="94">
        <f t="shared" si="18"/>
        <v>1.9943465583975315E-3</v>
      </c>
      <c r="S28" s="92">
        <f t="shared" si="19"/>
        <v>0.2</v>
      </c>
      <c r="T28" s="22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>
        <f t="shared" si="20"/>
        <v>7174.5</v>
      </c>
      <c r="AG28" s="94">
        <f t="shared" si="21"/>
        <v>-3.3383833803621372E-2</v>
      </c>
      <c r="AH28" s="94">
        <f t="shared" si="22"/>
        <v>-6.0053073605277639E-2</v>
      </c>
      <c r="AI28" s="94">
        <f t="shared" si="23"/>
        <v>4.4658107420686016E-2</v>
      </c>
      <c r="AJ28" s="94">
        <f t="shared" si="24"/>
        <v>8.9944338095148749E-3</v>
      </c>
      <c r="AK28" s="94">
        <f t="shared" si="25"/>
        <v>1.6179967910748853E-5</v>
      </c>
      <c r="AL28">
        <f t="shared" si="26"/>
        <v>4.4658107420686016E-2</v>
      </c>
      <c r="AM28" s="92">
        <f t="shared" si="27"/>
        <v>8.089983955374426E-5</v>
      </c>
      <c r="AN28">
        <f t="shared" si="28"/>
        <v>3.5663673611171141E-2</v>
      </c>
      <c r="AO28">
        <f t="shared" si="29"/>
        <v>0.40398555361123578</v>
      </c>
      <c r="AP28">
        <f t="shared" si="30"/>
        <v>0.86961384500809269</v>
      </c>
      <c r="AQ28">
        <f t="shared" si="31"/>
        <v>-0.41653568628590482</v>
      </c>
      <c r="AR28">
        <f t="shared" si="32"/>
        <v>-2.5316265293204419</v>
      </c>
      <c r="AS28">
        <f t="shared" si="33"/>
        <v>-3.1765735580490611</v>
      </c>
      <c r="AT28" s="94">
        <f t="shared" si="34"/>
        <v>4.4813058377398081</v>
      </c>
      <c r="AU28" s="94">
        <f t="shared" si="34"/>
        <v>4.4812976968791958</v>
      </c>
      <c r="AV28" s="94">
        <f t="shared" si="34"/>
        <v>4.4813465829482011</v>
      </c>
      <c r="AW28" s="94">
        <f t="shared" si="34"/>
        <v>4.4810531733689984</v>
      </c>
      <c r="AX28" s="94">
        <f t="shared" si="34"/>
        <v>4.482819718288086</v>
      </c>
      <c r="AY28" s="94">
        <f t="shared" si="34"/>
        <v>4.4723767459298402</v>
      </c>
      <c r="AZ28" s="94">
        <f t="shared" si="34"/>
        <v>4.5430521042482166</v>
      </c>
      <c r="BA28" s="94">
        <f t="shared" si="35"/>
        <v>5.1891180476635004</v>
      </c>
      <c r="BB28"/>
      <c r="BC28">
        <v>-7000</v>
      </c>
      <c r="BD28">
        <f t="shared" si="0"/>
        <v>1.7694575744846577E-2</v>
      </c>
      <c r="BE28">
        <f t="shared" si="1"/>
        <v>-5.7597290170498874E-2</v>
      </c>
      <c r="BF28">
        <f t="shared" si="2"/>
        <v>7.5291865915345452E-2</v>
      </c>
      <c r="BG28">
        <f t="shared" si="3"/>
        <v>0.33443316011757485</v>
      </c>
      <c r="BH28">
        <f t="shared" si="4"/>
        <v>0.94894968409862768</v>
      </c>
      <c r="BI28">
        <f t="shared" si="5"/>
        <v>-2.7270960883746036</v>
      </c>
      <c r="BJ28">
        <f t="shared" si="6"/>
        <v>-4.7558490651960303</v>
      </c>
      <c r="BK28">
        <f t="shared" si="36"/>
        <v>4.1147701456833596</v>
      </c>
      <c r="BL28">
        <f t="shared" si="36"/>
        <v>4.1169065193423284</v>
      </c>
      <c r="BM28">
        <f t="shared" si="36"/>
        <v>4.1116885789936735</v>
      </c>
      <c r="BN28">
        <f t="shared" si="36"/>
        <v>4.1245046523249513</v>
      </c>
      <c r="BO28">
        <f t="shared" si="36"/>
        <v>4.0934433365113359</v>
      </c>
      <c r="BP28">
        <f t="shared" si="36"/>
        <v>4.1714152043574471</v>
      </c>
      <c r="BQ28">
        <f t="shared" si="36"/>
        <v>3.9896199591609935</v>
      </c>
      <c r="BR28">
        <f t="shared" si="8"/>
        <v>4.7167548299280027</v>
      </c>
      <c r="BS28"/>
      <c r="BT28"/>
      <c r="BU28"/>
      <c r="BV28"/>
      <c r="BW28"/>
      <c r="BX28"/>
      <c r="BY28"/>
      <c r="BZ28"/>
    </row>
    <row r="29" spans="1:78" s="94" customFormat="1" x14ac:dyDescent="0.2">
      <c r="A29" s="91" t="s">
        <v>435</v>
      </c>
      <c r="B29" s="92" t="s">
        <v>36</v>
      </c>
      <c r="C29" s="97">
        <v>40329.398000000001</v>
      </c>
      <c r="D29" s="93" t="s">
        <v>151</v>
      </c>
      <c r="E29" s="94">
        <f t="shared" si="14"/>
        <v>8187.3520563132097</v>
      </c>
      <c r="F29" s="95">
        <f t="shared" si="15"/>
        <v>8187.5</v>
      </c>
      <c r="G29" s="94">
        <f>C29-($C$7+$C$8*$F29)+T29*H$18</f>
        <v>-5.3325000000768341E-2</v>
      </c>
      <c r="H29" s="94">
        <f>+G29</f>
        <v>-5.3325000000768341E-2</v>
      </c>
      <c r="P29">
        <f t="shared" si="16"/>
        <v>-6.7137639647072367E-2</v>
      </c>
      <c r="Q29" s="96">
        <f t="shared" si="17"/>
        <v>25310.898000000001</v>
      </c>
      <c r="R29" s="94">
        <f t="shared" si="18"/>
        <v>1.9078901399864981E-4</v>
      </c>
      <c r="S29" s="92">
        <f t="shared" si="19"/>
        <v>0.2</v>
      </c>
      <c r="T29" s="22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>
        <f t="shared" si="20"/>
        <v>8187.5</v>
      </c>
      <c r="AG29" s="94">
        <f t="shared" si="21"/>
        <v>-3.4910168841324966E-2</v>
      </c>
      <c r="AH29" s="94">
        <f t="shared" si="22"/>
        <v>-8.5552470806515735E-2</v>
      </c>
      <c r="AI29" s="94">
        <f t="shared" si="23"/>
        <v>1.3812639646304026E-2</v>
      </c>
      <c r="AJ29" s="94">
        <f t="shared" si="24"/>
        <v>-1.8414831159443375E-2</v>
      </c>
      <c r="AK29" s="94">
        <f t="shared" si="25"/>
        <v>6.7821201326161322E-5</v>
      </c>
      <c r="AL29">
        <f t="shared" si="26"/>
        <v>1.3812639646304026E-2</v>
      </c>
      <c r="AM29" s="92">
        <f t="shared" si="27"/>
        <v>3.3910600663080662E-4</v>
      </c>
      <c r="AN29">
        <f t="shared" si="28"/>
        <v>3.22274708057474E-2</v>
      </c>
      <c r="AO29">
        <f t="shared" si="29"/>
        <v>0.41129601458259302</v>
      </c>
      <c r="AP29">
        <f t="shared" si="30"/>
        <v>0.86092401674054864</v>
      </c>
      <c r="AQ29">
        <f t="shared" si="31"/>
        <v>-0.42680536056548801</v>
      </c>
      <c r="AR29">
        <f t="shared" si="32"/>
        <v>-2.5142900605235616</v>
      </c>
      <c r="AS29">
        <f t="shared" si="33"/>
        <v>-3.0830113856228549</v>
      </c>
      <c r="AT29" s="94">
        <f t="shared" si="34"/>
        <v>4.5105031559877915</v>
      </c>
      <c r="AU29" s="94">
        <f t="shared" si="34"/>
        <v>4.5104983046552167</v>
      </c>
      <c r="AV29" s="94">
        <f t="shared" si="34"/>
        <v>4.5105315794429064</v>
      </c>
      <c r="AW29" s="94">
        <f t="shared" si="34"/>
        <v>4.5103034597076279</v>
      </c>
      <c r="AX29" s="94">
        <f t="shared" si="34"/>
        <v>4.5118725029789495</v>
      </c>
      <c r="AY29" s="94">
        <f t="shared" si="34"/>
        <v>4.5013128381795484</v>
      </c>
      <c r="AZ29" s="94">
        <f t="shared" si="34"/>
        <v>4.5884401181263845</v>
      </c>
      <c r="BA29" s="94">
        <f t="shared" si="35"/>
        <v>5.2228761301049316</v>
      </c>
      <c r="BB29"/>
      <c r="BC29">
        <v>-6500</v>
      </c>
      <c r="BD29">
        <f t="shared" si="0"/>
        <v>1.491906962763638E-2</v>
      </c>
      <c r="BE29">
        <f t="shared" si="1"/>
        <v>-5.9213624900594591E-2</v>
      </c>
      <c r="BF29">
        <f t="shared" si="2"/>
        <v>7.4132694528230972E-2</v>
      </c>
      <c r="BG29">
        <f t="shared" si="3"/>
        <v>0.33615250685274178</v>
      </c>
      <c r="BH29">
        <f t="shared" si="4"/>
        <v>0.94709378045791182</v>
      </c>
      <c r="BI29">
        <f t="shared" si="5"/>
        <v>-2.7212634556137631</v>
      </c>
      <c r="BJ29">
        <f t="shared" si="6"/>
        <v>-4.6879132595000286</v>
      </c>
      <c r="BK29">
        <f t="shared" si="36"/>
        <v>4.1267121233989217</v>
      </c>
      <c r="BL29">
        <f t="shared" si="36"/>
        <v>4.1285810779852818</v>
      </c>
      <c r="BM29">
        <f t="shared" si="36"/>
        <v>4.1239343926319627</v>
      </c>
      <c r="BN29">
        <f t="shared" si="36"/>
        <v>4.1355482653211544</v>
      </c>
      <c r="BO29">
        <f t="shared" si="36"/>
        <v>4.1068894588489142</v>
      </c>
      <c r="BP29">
        <f t="shared" si="36"/>
        <v>4.1800668683582227</v>
      </c>
      <c r="BQ29">
        <f t="shared" si="36"/>
        <v>4.0064362198688066</v>
      </c>
      <c r="BR29">
        <f t="shared" si="8"/>
        <v>4.7334172595634572</v>
      </c>
      <c r="BS29"/>
      <c r="BT29"/>
      <c r="BU29"/>
      <c r="BV29"/>
      <c r="BW29"/>
      <c r="BX29"/>
      <c r="BY29"/>
      <c r="BZ29"/>
    </row>
    <row r="30" spans="1:78" s="94" customFormat="1" x14ac:dyDescent="0.2">
      <c r="A30" s="205" t="s">
        <v>434</v>
      </c>
      <c r="B30" s="92" t="s">
        <v>36</v>
      </c>
      <c r="C30" s="97">
        <v>40570.910400000001</v>
      </c>
      <c r="D30" s="141" t="s">
        <v>197</v>
      </c>
      <c r="E30" s="94">
        <f t="shared" si="14"/>
        <v>8857.3986547597797</v>
      </c>
      <c r="F30" s="95">
        <f t="shared" si="15"/>
        <v>8857.5</v>
      </c>
      <c r="G30" s="94">
        <f>C30-($C$7+$C$8*$F30)+T30*J$18</f>
        <v>-3.6528999997244682E-2</v>
      </c>
      <c r="J30" s="94">
        <f>+G30</f>
        <v>-3.6528999997244682E-2</v>
      </c>
      <c r="P30">
        <f t="shared" si="16"/>
        <v>-6.5674493400064538E-2</v>
      </c>
      <c r="Q30" s="96">
        <f t="shared" si="17"/>
        <v>25552.410400000001</v>
      </c>
      <c r="R30" s="94">
        <f t="shared" si="18"/>
        <v>8.4945978569381567E-4</v>
      </c>
      <c r="S30" s="92">
        <v>1</v>
      </c>
      <c r="T30" s="225"/>
      <c r="U30" s="95">
        <v>6.3256649388753729E-6</v>
      </c>
      <c r="V30" s="95">
        <v>2.8058228042114494E-14</v>
      </c>
      <c r="W30" s="95">
        <v>2.2817166331674398E-23</v>
      </c>
      <c r="X30" s="95">
        <v>1.4460158082737532E-5</v>
      </c>
      <c r="Y30" s="95">
        <v>1.6105475392909712E-3</v>
      </c>
      <c r="Z30" s="95">
        <v>364.47852320038669</v>
      </c>
      <c r="AA30" s="95">
        <v>10.323564164429259</v>
      </c>
      <c r="AB30" s="95">
        <v>5968736.3384182611</v>
      </c>
      <c r="AC30" s="95">
        <v>0.43409006688594604</v>
      </c>
      <c r="AD30" s="95">
        <v>1.3046072955042545E-3</v>
      </c>
      <c r="AE30" s="95">
        <v>9.3715087295986981E-17</v>
      </c>
      <c r="AF30">
        <f t="shared" si="20"/>
        <v>8857.5</v>
      </c>
      <c r="AG30" s="94">
        <f t="shared" si="21"/>
        <v>-3.5770011001207663E-2</v>
      </c>
      <c r="AH30" s="94">
        <f t="shared" si="22"/>
        <v>-6.6433482396101556E-2</v>
      </c>
      <c r="AI30" s="94">
        <f t="shared" si="23"/>
        <v>2.9145493402819855E-2</v>
      </c>
      <c r="AJ30" s="94">
        <f t="shared" si="24"/>
        <v>-7.5898899603701886E-4</v>
      </c>
      <c r="AK30" s="94">
        <f t="shared" si="25"/>
        <v>5.7606429610528181E-7</v>
      </c>
      <c r="AL30">
        <f t="shared" si="26"/>
        <v>2.9145493402819855E-2</v>
      </c>
      <c r="AM30" s="92">
        <f t="shared" si="27"/>
        <v>5.7606429610528181E-7</v>
      </c>
      <c r="AN30">
        <f t="shared" si="28"/>
        <v>2.9904482398856878E-2</v>
      </c>
      <c r="AO30">
        <f t="shared" si="29"/>
        <v>0.41638131443692616</v>
      </c>
      <c r="AP30">
        <f t="shared" si="30"/>
        <v>0.8548514392684694</v>
      </c>
      <c r="AQ30">
        <f t="shared" si="31"/>
        <v>-0.43373313006433428</v>
      </c>
      <c r="AR30">
        <f t="shared" si="32"/>
        <v>-2.5024713197802684</v>
      </c>
      <c r="AS30">
        <f t="shared" si="33"/>
        <v>-3.0220437300224519</v>
      </c>
      <c r="AT30" s="94">
        <f t="shared" si="34"/>
        <v>4.5301089876585277</v>
      </c>
      <c r="AU30" s="94">
        <f t="shared" si="34"/>
        <v>4.5301058938596155</v>
      </c>
      <c r="AV30" s="94">
        <f t="shared" si="34"/>
        <v>4.5301293665018187</v>
      </c>
      <c r="AW30" s="94">
        <f t="shared" si="34"/>
        <v>4.5299513542682712</v>
      </c>
      <c r="AX30" s="94">
        <f t="shared" si="34"/>
        <v>4.5313056867211721</v>
      </c>
      <c r="AY30" s="94">
        <f t="shared" si="34"/>
        <v>4.521240209044703</v>
      </c>
      <c r="AZ30" s="94">
        <f t="shared" si="34"/>
        <v>4.6188578897802017</v>
      </c>
      <c r="BA30" s="94">
        <f t="shared" si="35"/>
        <v>5.2452037858164404</v>
      </c>
      <c r="BB30"/>
      <c r="BC30">
        <v>-6000</v>
      </c>
      <c r="BD30">
        <f t="shared" si="0"/>
        <v>1.2216480207209265E-2</v>
      </c>
      <c r="BE30">
        <f t="shared" si="1"/>
        <v>-6.0741295858733196E-2</v>
      </c>
      <c r="BF30">
        <f t="shared" si="2"/>
        <v>7.2957776065942462E-2</v>
      </c>
      <c r="BG30">
        <f t="shared" si="3"/>
        <v>0.33791129323189284</v>
      </c>
      <c r="BH30">
        <f t="shared" si="4"/>
        <v>0.94518734906597501</v>
      </c>
      <c r="BI30">
        <f t="shared" si="5"/>
        <v>-2.7153747494287361</v>
      </c>
      <c r="BJ30">
        <f t="shared" si="6"/>
        <v>-4.6211831149979155</v>
      </c>
      <c r="BK30">
        <f t="shared" si="36"/>
        <v>4.1387066975439666</v>
      </c>
      <c r="BL30">
        <f t="shared" si="36"/>
        <v>4.140332080462457</v>
      </c>
      <c r="BM30">
        <f t="shared" si="36"/>
        <v>4.1362161912969571</v>
      </c>
      <c r="BN30">
        <f t="shared" si="36"/>
        <v>4.1466902603665483</v>
      </c>
      <c r="BO30">
        <f t="shared" si="36"/>
        <v>4.1203595099677992</v>
      </c>
      <c r="BP30">
        <f t="shared" si="36"/>
        <v>4.1887816995311233</v>
      </c>
      <c r="BQ30">
        <f t="shared" si="36"/>
        <v>4.0234543124229285</v>
      </c>
      <c r="BR30">
        <f t="shared" si="8"/>
        <v>4.7500796891989117</v>
      </c>
      <c r="BS30"/>
      <c r="BT30"/>
      <c r="BU30"/>
      <c r="BV30"/>
      <c r="BW30"/>
      <c r="BX30"/>
      <c r="BY30"/>
      <c r="BZ30"/>
    </row>
    <row r="31" spans="1:78" s="94" customFormat="1" x14ac:dyDescent="0.2">
      <c r="A31" s="91" t="s">
        <v>435</v>
      </c>
      <c r="B31" s="92" t="s">
        <v>36</v>
      </c>
      <c r="C31" s="97">
        <v>40678.322999999997</v>
      </c>
      <c r="D31" s="93" t="s">
        <v>151</v>
      </c>
      <c r="E31" s="94">
        <f t="shared" si="14"/>
        <v>9155.4017687212126</v>
      </c>
      <c r="F31" s="95">
        <f t="shared" si="15"/>
        <v>9155.5</v>
      </c>
      <c r="G31" s="94">
        <f>C31-($C$7+$C$8*$F31)+T31*H$18</f>
        <v>-3.5406600007263478E-2</v>
      </c>
      <c r="H31" s="94">
        <f>+G31</f>
        <v>-3.5406600007263478E-2</v>
      </c>
      <c r="P31">
        <f t="shared" si="16"/>
        <v>-6.4972568277573695E-2</v>
      </c>
      <c r="Q31" s="96">
        <f t="shared" si="17"/>
        <v>25659.822999999997</v>
      </c>
      <c r="R31" s="94">
        <f t="shared" si="18"/>
        <v>8.741464797609905E-4</v>
      </c>
      <c r="S31" s="92">
        <f t="shared" ref="S31:S44" si="37">S$14</f>
        <v>0.2</v>
      </c>
      <c r="T31" s="22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>
        <f t="shared" si="20"/>
        <v>9155.5</v>
      </c>
      <c r="AG31" s="94">
        <f t="shared" si="21"/>
        <v>-3.6114380048795615E-2</v>
      </c>
      <c r="AH31" s="94">
        <f t="shared" si="22"/>
        <v>-6.4264788236041565E-2</v>
      </c>
      <c r="AI31" s="94">
        <f t="shared" si="23"/>
        <v>2.9565968270310217E-2</v>
      </c>
      <c r="AJ31" s="94">
        <f t="shared" si="24"/>
        <v>7.0778004153213697E-4</v>
      </c>
      <c r="AK31" s="94">
        <f t="shared" si="25"/>
        <v>1.0019051743824672E-7</v>
      </c>
      <c r="AL31">
        <f t="shared" si="26"/>
        <v>2.9565968270310217E-2</v>
      </c>
      <c r="AM31" s="92">
        <f t="shared" si="27"/>
        <v>5.0095258719123358E-7</v>
      </c>
      <c r="AN31">
        <f t="shared" si="28"/>
        <v>2.885818822877808E-2</v>
      </c>
      <c r="AO31">
        <f t="shared" si="29"/>
        <v>0.41871083551072275</v>
      </c>
      <c r="AP31">
        <f t="shared" si="30"/>
        <v>0.85206240102939468</v>
      </c>
      <c r="AQ31">
        <f t="shared" si="31"/>
        <v>-0.43685020945529235</v>
      </c>
      <c r="AR31">
        <f t="shared" si="32"/>
        <v>-2.4971196999908956</v>
      </c>
      <c r="AS31">
        <f t="shared" si="33"/>
        <v>-2.9951478488968042</v>
      </c>
      <c r="AT31" s="94">
        <f t="shared" ref="AT31:AZ40" si="38">$BA31+$AH$7*SIN(AU31)</f>
        <v>4.5389076351766873</v>
      </c>
      <c r="AU31" s="94">
        <f t="shared" si="38"/>
        <v>4.5389051824850961</v>
      </c>
      <c r="AV31" s="94">
        <f t="shared" si="38"/>
        <v>4.5389247245198492</v>
      </c>
      <c r="AW31" s="94">
        <f t="shared" si="38"/>
        <v>4.5387690820899582</v>
      </c>
      <c r="AX31" s="94">
        <f t="shared" si="38"/>
        <v>4.5400125537201195</v>
      </c>
      <c r="AY31" s="94">
        <f t="shared" si="38"/>
        <v>4.5303126816660733</v>
      </c>
      <c r="AZ31" s="94">
        <f t="shared" si="38"/>
        <v>4.6324875553197016</v>
      </c>
      <c r="BA31" s="94">
        <f t="shared" si="35"/>
        <v>5.2551345938791716</v>
      </c>
      <c r="BB31"/>
      <c r="BC31">
        <v>-5500</v>
      </c>
      <c r="BD31">
        <f t="shared" si="0"/>
        <v>9.5866443355532363E-3</v>
      </c>
      <c r="BE31">
        <f t="shared" si="1"/>
        <v>-6.2180303044914696E-2</v>
      </c>
      <c r="BF31">
        <f t="shared" si="2"/>
        <v>7.1766947380467933E-2</v>
      </c>
      <c r="BG31">
        <f t="shared" si="3"/>
        <v>0.33971070231948652</v>
      </c>
      <c r="BH31">
        <f t="shared" si="4"/>
        <v>0.94322887826533064</v>
      </c>
      <c r="BI31">
        <f t="shared" si="5"/>
        <v>-2.7094280413197378</v>
      </c>
      <c r="BJ31">
        <f t="shared" si="6"/>
        <v>-4.5556135535071363</v>
      </c>
      <c r="BK31">
        <f t="shared" si="36"/>
        <v>4.1507558123743431</v>
      </c>
      <c r="BL31">
        <f t="shared" si="36"/>
        <v>4.1521604107823107</v>
      </c>
      <c r="BM31">
        <f t="shared" si="36"/>
        <v>4.1485356784849632</v>
      </c>
      <c r="BN31">
        <f t="shared" si="36"/>
        <v>4.1579328625552243</v>
      </c>
      <c r="BO31">
        <f t="shared" si="36"/>
        <v>4.1338518734140814</v>
      </c>
      <c r="BP31">
        <f t="shared" si="36"/>
        <v>4.1975677872008079</v>
      </c>
      <c r="BQ31">
        <f t="shared" si="36"/>
        <v>4.0406741380806137</v>
      </c>
      <c r="BR31">
        <f t="shared" si="8"/>
        <v>4.7667421188343653</v>
      </c>
      <c r="BS31"/>
      <c r="BT31"/>
      <c r="BU31"/>
      <c r="BV31"/>
      <c r="BW31"/>
      <c r="BX31"/>
      <c r="BY31"/>
      <c r="BZ31"/>
    </row>
    <row r="32" spans="1:78" s="94" customFormat="1" x14ac:dyDescent="0.2">
      <c r="A32" s="91" t="s">
        <v>435</v>
      </c>
      <c r="B32" s="92" t="s">
        <v>36</v>
      </c>
      <c r="C32" s="97">
        <v>41396.332000000002</v>
      </c>
      <c r="D32" s="93" t="s">
        <v>151</v>
      </c>
      <c r="E32" s="94">
        <f t="shared" si="14"/>
        <v>11147.429872056808</v>
      </c>
      <c r="F32" s="95">
        <f t="shared" si="15"/>
        <v>11147.5</v>
      </c>
      <c r="G32" s="94">
        <f>C32-($C$7+$C$8*$F32)+T32*H$18</f>
        <v>-2.5277000000642147E-2</v>
      </c>
      <c r="H32" s="94">
        <f>+G32</f>
        <v>-2.5277000000642147E-2</v>
      </c>
      <c r="P32">
        <f t="shared" si="16"/>
        <v>-5.9471593532145775E-2</v>
      </c>
      <c r="Q32" s="96">
        <f t="shared" si="17"/>
        <v>26377.832000000002</v>
      </c>
      <c r="R32" s="94">
        <f t="shared" si="18"/>
        <v>1.1692702267847499E-3</v>
      </c>
      <c r="S32" s="92">
        <f t="shared" si="37"/>
        <v>0.2</v>
      </c>
      <c r="T32" s="22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>
        <f t="shared" si="20"/>
        <v>11147.5</v>
      </c>
      <c r="AG32" s="94">
        <f t="shared" si="21"/>
        <v>-3.7819870398707212E-2</v>
      </c>
      <c r="AH32" s="94">
        <f t="shared" si="22"/>
        <v>-4.692872313408071E-2</v>
      </c>
      <c r="AI32" s="94">
        <f t="shared" si="23"/>
        <v>3.4194593531503628E-2</v>
      </c>
      <c r="AJ32" s="94">
        <f t="shared" si="24"/>
        <v>1.2542870398065065E-2</v>
      </c>
      <c r="AK32" s="94">
        <f t="shared" si="25"/>
        <v>3.1464719564531375E-5</v>
      </c>
      <c r="AL32">
        <f t="shared" si="26"/>
        <v>3.4194593531503628E-2</v>
      </c>
      <c r="AM32" s="92">
        <f t="shared" si="27"/>
        <v>1.5732359782265687E-4</v>
      </c>
      <c r="AN32">
        <f t="shared" si="28"/>
        <v>2.1651723133438563E-2</v>
      </c>
      <c r="AO32">
        <f t="shared" si="29"/>
        <v>0.4354519245651769</v>
      </c>
      <c r="AP32">
        <f t="shared" si="30"/>
        <v>0.83189420588083929</v>
      </c>
      <c r="AQ32">
        <f t="shared" si="31"/>
        <v>-0.45828012042484695</v>
      </c>
      <c r="AR32">
        <f t="shared" si="32"/>
        <v>-2.4597192522430644</v>
      </c>
      <c r="AS32">
        <f t="shared" si="33"/>
        <v>-2.8185596942067366</v>
      </c>
      <c r="AT32" s="94">
        <f t="shared" si="38"/>
        <v>4.5990419299559235</v>
      </c>
      <c r="AU32" s="94">
        <f t="shared" si="38"/>
        <v>4.5990416976117015</v>
      </c>
      <c r="AV32" s="94">
        <f t="shared" si="38"/>
        <v>4.5990445227348413</v>
      </c>
      <c r="AW32" s="94">
        <f t="shared" si="38"/>
        <v>4.5990101762132678</v>
      </c>
      <c r="AX32" s="94">
        <f t="shared" si="38"/>
        <v>4.5994284503763101</v>
      </c>
      <c r="AY32" s="94">
        <f t="shared" si="38"/>
        <v>4.5944351606614893</v>
      </c>
      <c r="AZ32" s="94">
        <f t="shared" si="38"/>
        <v>4.7251546728890519</v>
      </c>
      <c r="BA32" s="94">
        <f t="shared" si="35"/>
        <v>5.3215177135468217</v>
      </c>
      <c r="BB32"/>
      <c r="BC32">
        <v>-5000</v>
      </c>
      <c r="BD32">
        <f t="shared" si="0"/>
        <v>7.0293925470487906E-3</v>
      </c>
      <c r="BE32">
        <f t="shared" si="1"/>
        <v>-6.3530646459139084E-2</v>
      </c>
      <c r="BF32">
        <f t="shared" si="2"/>
        <v>7.0560039006187875E-2</v>
      </c>
      <c r="BG32">
        <f t="shared" si="3"/>
        <v>0.34155197148127492</v>
      </c>
      <c r="BH32">
        <f t="shared" si="4"/>
        <v>0.94121678490297211</v>
      </c>
      <c r="BI32">
        <f t="shared" si="5"/>
        <v>-2.7034213318943867</v>
      </c>
      <c r="BJ32">
        <f t="shared" si="6"/>
        <v>-4.4911613806286388</v>
      </c>
      <c r="BK32">
        <f t="shared" ref="BK32:BQ41" si="39">$BR32+$AH$7*SIN(BL32)</f>
        <v>4.1628614623237175</v>
      </c>
      <c r="BL32">
        <f t="shared" si="39"/>
        <v>4.1640669525506642</v>
      </c>
      <c r="BM32">
        <f t="shared" si="39"/>
        <v>4.1608946986417532</v>
      </c>
      <c r="BN32">
        <f t="shared" si="39"/>
        <v>4.1692781870252675</v>
      </c>
      <c r="BO32">
        <f t="shared" si="39"/>
        <v>4.1473650565593596</v>
      </c>
      <c r="BP32">
        <f t="shared" si="39"/>
        <v>4.2064334259152361</v>
      </c>
      <c r="BQ32">
        <f t="shared" si="39"/>
        <v>4.0580955420919294</v>
      </c>
      <c r="BR32">
        <f t="shared" si="8"/>
        <v>4.7834045484698198</v>
      </c>
      <c r="BS32"/>
      <c r="BT32"/>
      <c r="BU32"/>
      <c r="BV32"/>
      <c r="BW32"/>
      <c r="BX32"/>
      <c r="BY32"/>
      <c r="BZ32"/>
    </row>
    <row r="33" spans="1:78" s="94" customFormat="1" x14ac:dyDescent="0.2">
      <c r="A33" s="94" t="s">
        <v>32</v>
      </c>
      <c r="B33" s="92"/>
      <c r="C33" s="93">
        <v>41740.7166</v>
      </c>
      <c r="D33" s="98" t="s">
        <v>18</v>
      </c>
      <c r="E33" s="94">
        <f t="shared" si="14"/>
        <v>12102.882800301408</v>
      </c>
      <c r="F33" s="95">
        <f t="shared" si="15"/>
        <v>12103</v>
      </c>
      <c r="G33" s="94">
        <f>C33-($C$7+$C$8*$F33)+T33*H$18</f>
        <v>-4.2243600000801962E-2</v>
      </c>
      <c r="H33" s="94">
        <f>+G33</f>
        <v>-4.2243600000801962E-2</v>
      </c>
      <c r="P33">
        <f t="shared" si="16"/>
        <v>-5.6333534276405764E-2</v>
      </c>
      <c r="Q33" s="96">
        <f t="shared" si="17"/>
        <v>26722.2166</v>
      </c>
      <c r="R33" s="94">
        <f t="shared" si="18"/>
        <v>1.9852624789083484E-4</v>
      </c>
      <c r="S33" s="92">
        <f t="shared" si="37"/>
        <v>0.2</v>
      </c>
      <c r="T33" s="22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>
        <f t="shared" si="20"/>
        <v>12103</v>
      </c>
      <c r="AG33" s="94">
        <f t="shared" si="21"/>
        <v>-3.8273638073742254E-2</v>
      </c>
      <c r="AH33" s="94">
        <f t="shared" si="22"/>
        <v>-6.0303496203465472E-2</v>
      </c>
      <c r="AI33" s="94">
        <f t="shared" si="23"/>
        <v>1.4089934275603802E-2</v>
      </c>
      <c r="AJ33" s="94">
        <f t="shared" si="24"/>
        <v>-3.9699619270597078E-3</v>
      </c>
      <c r="AK33" s="94">
        <f t="shared" si="25"/>
        <v>3.1521195404607258E-6</v>
      </c>
      <c r="AL33">
        <f t="shared" si="26"/>
        <v>1.4089934275603802E-2</v>
      </c>
      <c r="AM33" s="92">
        <f t="shared" si="27"/>
        <v>1.5760597702303627E-5</v>
      </c>
      <c r="AN33">
        <f t="shared" si="28"/>
        <v>1.805989620266351E-2</v>
      </c>
      <c r="AO33">
        <f t="shared" si="29"/>
        <v>0.44427932098103851</v>
      </c>
      <c r="AP33">
        <f t="shared" si="30"/>
        <v>0.82117818038687096</v>
      </c>
      <c r="AQ33">
        <f t="shared" si="31"/>
        <v>-0.46894533281021061</v>
      </c>
      <c r="AR33">
        <f t="shared" si="32"/>
        <v>-2.4406793742715349</v>
      </c>
      <c r="AS33">
        <f t="shared" si="33"/>
        <v>-2.7356333242131141</v>
      </c>
      <c r="AT33" s="94">
        <f t="shared" si="38"/>
        <v>4.6287591326369961</v>
      </c>
      <c r="AU33" s="94">
        <f t="shared" si="38"/>
        <v>4.6287591135539063</v>
      </c>
      <c r="AV33" s="94">
        <f t="shared" si="38"/>
        <v>4.6287594277315902</v>
      </c>
      <c r="AW33" s="94">
        <f t="shared" si="38"/>
        <v>4.6287542553637513</v>
      </c>
      <c r="AX33" s="94">
        <f t="shared" si="38"/>
        <v>4.6288394497172174</v>
      </c>
      <c r="AY33" s="94">
        <f t="shared" si="38"/>
        <v>4.6274470698658803</v>
      </c>
      <c r="AZ33" s="94">
        <f t="shared" si="38"/>
        <v>4.7705440322363346</v>
      </c>
      <c r="BA33" s="94">
        <f t="shared" si="35"/>
        <v>5.3533596165801756</v>
      </c>
      <c r="BB33"/>
      <c r="BC33">
        <v>-4500</v>
      </c>
      <c r="BD33">
        <f t="shared" si="0"/>
        <v>4.5445493580599794E-3</v>
      </c>
      <c r="BE33">
        <f t="shared" si="1"/>
        <v>-6.4792326101406367E-2</v>
      </c>
      <c r="BF33">
        <f t="shared" si="2"/>
        <v>6.9336875459466346E-2</v>
      </c>
      <c r="BG33">
        <f t="shared" si="3"/>
        <v>0.34343639466165032</v>
      </c>
      <c r="BH33">
        <f t="shared" si="4"/>
        <v>0.93914941113587114</v>
      </c>
      <c r="BI33">
        <f t="shared" si="5"/>
        <v>-2.6973525492956005</v>
      </c>
      <c r="BJ33">
        <f t="shared" si="6"/>
        <v>-4.4277851992822193</v>
      </c>
      <c r="BK33">
        <f t="shared" si="39"/>
        <v>4.1750256899051212</v>
      </c>
      <c r="BL33">
        <f t="shared" si="39"/>
        <v>4.1760525957685228</v>
      </c>
      <c r="BM33">
        <f t="shared" si="39"/>
        <v>4.1732952361086699</v>
      </c>
      <c r="BN33">
        <f t="shared" si="39"/>
        <v>4.1807282371033692</v>
      </c>
      <c r="BO33">
        <f t="shared" si="39"/>
        <v>4.1608977041659365</v>
      </c>
      <c r="BP33">
        <f t="shared" si="39"/>
        <v>4.2153871106036238</v>
      </c>
      <c r="BQ33">
        <f t="shared" si="39"/>
        <v>4.0757183137427138</v>
      </c>
      <c r="BR33">
        <f t="shared" si="8"/>
        <v>4.8000669781052743</v>
      </c>
      <c r="BS33"/>
      <c r="BT33"/>
      <c r="BU33"/>
      <c r="BV33"/>
      <c r="BW33"/>
      <c r="BX33"/>
      <c r="BY33"/>
      <c r="BZ33"/>
    </row>
    <row r="34" spans="1:78" s="94" customFormat="1" x14ac:dyDescent="0.2">
      <c r="A34" s="205" t="s">
        <v>434</v>
      </c>
      <c r="B34" s="92" t="s">
        <v>36</v>
      </c>
      <c r="C34" s="97">
        <v>41740.908000000003</v>
      </c>
      <c r="D34" s="141" t="s">
        <v>197</v>
      </c>
      <c r="E34" s="94">
        <f t="shared" si="14"/>
        <v>12103.413816178625</v>
      </c>
      <c r="F34" s="95">
        <f t="shared" si="15"/>
        <v>12103.5</v>
      </c>
      <c r="G34" s="94">
        <f>C34-($C$7+$C$8*$F34)+T34*J$18</f>
        <v>-3.1064199996762909E-2</v>
      </c>
      <c r="J34" s="94">
        <f>+G34</f>
        <v>-3.1064199996762909E-2</v>
      </c>
      <c r="P34">
        <f t="shared" si="16"/>
        <v>-5.6331807410618551E-2</v>
      </c>
      <c r="Q34" s="96">
        <f t="shared" si="17"/>
        <v>26722.408000000003</v>
      </c>
      <c r="R34" s="94">
        <f t="shared" si="18"/>
        <v>6.384519844207326E-4</v>
      </c>
      <c r="S34" s="92">
        <f t="shared" si="37"/>
        <v>0.2</v>
      </c>
      <c r="T34" s="22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>
        <f t="shared" si="20"/>
        <v>12103.5</v>
      </c>
      <c r="AG34" s="94">
        <f t="shared" si="21"/>
        <v>-3.8273814330065478E-2</v>
      </c>
      <c r="AH34" s="94">
        <f t="shared" si="22"/>
        <v>-4.9122193077315982E-2</v>
      </c>
      <c r="AI34" s="94">
        <f t="shared" si="23"/>
        <v>2.5267607413855642E-2</v>
      </c>
      <c r="AJ34" s="94">
        <f t="shared" si="24"/>
        <v>7.2096143333025692E-3</v>
      </c>
      <c r="AK34" s="94">
        <f t="shared" si="25"/>
        <v>1.0395707766992371E-5</v>
      </c>
      <c r="AL34">
        <f t="shared" si="26"/>
        <v>2.5267607413855642E-2</v>
      </c>
      <c r="AM34" s="92">
        <f t="shared" si="27"/>
        <v>5.1978538834961848E-5</v>
      </c>
      <c r="AN34">
        <f t="shared" si="28"/>
        <v>1.8057993080553069E-2</v>
      </c>
      <c r="AO34">
        <f t="shared" si="29"/>
        <v>0.44428408839036071</v>
      </c>
      <c r="AP34">
        <f t="shared" si="30"/>
        <v>0.82117237879387528</v>
      </c>
      <c r="AQ34">
        <f t="shared" si="31"/>
        <v>-0.46895098233999083</v>
      </c>
      <c r="AR34">
        <f t="shared" si="32"/>
        <v>-2.4406692080959242</v>
      </c>
      <c r="AS34">
        <f t="shared" si="33"/>
        <v>-2.7355902014731761</v>
      </c>
      <c r="AT34" s="94">
        <f t="shared" si="38"/>
        <v>4.6287748410271661</v>
      </c>
      <c r="AU34" s="94">
        <f t="shared" si="38"/>
        <v>4.6287748219873146</v>
      </c>
      <c r="AV34" s="94">
        <f t="shared" si="38"/>
        <v>4.628775135511888</v>
      </c>
      <c r="AW34" s="94">
        <f t="shared" si="38"/>
        <v>4.6287699729286542</v>
      </c>
      <c r="AX34" s="94">
        <f t="shared" si="38"/>
        <v>4.6288550219998763</v>
      </c>
      <c r="AY34" s="94">
        <f t="shared" si="38"/>
        <v>4.6274647429101723</v>
      </c>
      <c r="AZ34" s="94">
        <f t="shared" si="38"/>
        <v>4.7705679397658178</v>
      </c>
      <c r="BA34" s="94">
        <f t="shared" si="35"/>
        <v>5.3533762790098107</v>
      </c>
      <c r="BB34"/>
      <c r="BC34">
        <v>-4000</v>
      </c>
      <c r="BD34">
        <f t="shared" ref="BD34:BD65" si="40">AH$3+AH$4*BC34+AH$5*BC34^2+BF34</f>
        <v>2.1319335769284242E-3</v>
      </c>
      <c r="BE34">
        <f t="shared" ref="BE34:BE65" si="41">AH$3+AH$4*BC34+AH$5*BC34^2</f>
        <v>-6.5965341971716537E-2</v>
      </c>
      <c r="BF34">
        <f t="shared" ref="BF34:BF65" si="42">$AH$6*($AH$11/BG34*BH34+$AH$12)</f>
        <v>6.8097275548644962E-2</v>
      </c>
      <c r="BG34">
        <f t="shared" ref="BG34:BG65" si="43">1+$AH$7*COS(BI34)</f>
        <v>0.3453653247943449</v>
      </c>
      <c r="BH34">
        <f t="shared" ref="BH34:BH65" si="44">SIN(BI34+RADIANS($AH$9))</f>
        <v>0.93702502105709762</v>
      </c>
      <c r="BI34">
        <f t="shared" ref="BI34:BI65" si="45">2*ATAN(BJ34)</f>
        <v>-2.6912195474366412</v>
      </c>
      <c r="BJ34">
        <f t="shared" ref="BJ34:BJ65" si="46">SQRT((1+$AH$7)/(1-$AH$7))*TAN(BK34/2)</f>
        <v>-4.3654453269579285</v>
      </c>
      <c r="BK34">
        <f t="shared" si="39"/>
        <v>4.1872505837910587</v>
      </c>
      <c r="BL34">
        <f t="shared" si="39"/>
        <v>4.1881182439232116</v>
      </c>
      <c r="BM34">
        <f t="shared" si="39"/>
        <v>4.1857394135889479</v>
      </c>
      <c r="BN34">
        <f t="shared" si="39"/>
        <v>4.1922849030542002</v>
      </c>
      <c r="BO34">
        <f t="shared" si="39"/>
        <v>4.1744486127102558</v>
      </c>
      <c r="BP34">
        <f t="shared" si="39"/>
        <v>4.2244375311495936</v>
      </c>
      <c r="BQ34">
        <f t="shared" si="39"/>
        <v>4.0935421864130799</v>
      </c>
      <c r="BR34">
        <f t="shared" ref="BR34:BR65" si="47">RADIANS($AH$9)+$AH$18*(BC34-AH$15)</f>
        <v>4.8167294077407288</v>
      </c>
      <c r="BS34"/>
      <c r="BT34"/>
      <c r="BU34"/>
      <c r="BV34"/>
      <c r="BW34"/>
      <c r="BX34"/>
      <c r="BY34"/>
      <c r="BZ34"/>
    </row>
    <row r="35" spans="1:78" s="94" customFormat="1" x14ac:dyDescent="0.2">
      <c r="A35" s="205" t="s">
        <v>434</v>
      </c>
      <c r="B35" s="92" t="s">
        <v>37</v>
      </c>
      <c r="C35" s="97">
        <v>41742.89</v>
      </c>
      <c r="D35" s="141" t="s">
        <v>197</v>
      </c>
      <c r="E35" s="94">
        <f t="shared" si="14"/>
        <v>12108.912632629121</v>
      </c>
      <c r="F35" s="95">
        <f t="shared" si="15"/>
        <v>12109</v>
      </c>
      <c r="G35" s="94">
        <f>C35-($C$7+$C$8*$F35)+T35*J$18</f>
        <v>-3.1490800000028685E-2</v>
      </c>
      <c r="J35" s="94">
        <f>+G35</f>
        <v>-3.1490800000028685E-2</v>
      </c>
      <c r="P35">
        <f t="shared" si="16"/>
        <v>-5.6312806035150348E-2</v>
      </c>
      <c r="Q35" s="96">
        <f t="shared" si="17"/>
        <v>26724.39</v>
      </c>
      <c r="R35" s="94">
        <f t="shared" si="18"/>
        <v>6.1613198360761627E-4</v>
      </c>
      <c r="S35" s="92">
        <f t="shared" si="37"/>
        <v>0.2</v>
      </c>
      <c r="T35" s="22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>
        <f t="shared" si="20"/>
        <v>12109</v>
      </c>
      <c r="AG35" s="94">
        <f t="shared" si="21"/>
        <v>-3.8275748939864282E-2</v>
      </c>
      <c r="AH35" s="94">
        <f t="shared" si="22"/>
        <v>-4.9527857095314751E-2</v>
      </c>
      <c r="AI35" s="94">
        <f t="shared" si="23"/>
        <v>2.4822006035121663E-2</v>
      </c>
      <c r="AJ35" s="94">
        <f t="shared" si="24"/>
        <v>6.7849489398355972E-3</v>
      </c>
      <c r="AK35" s="94">
        <f t="shared" si="25"/>
        <v>9.2071064232352401E-6</v>
      </c>
      <c r="AL35">
        <f t="shared" si="26"/>
        <v>2.4822006035121663E-2</v>
      </c>
      <c r="AM35" s="92">
        <f t="shared" si="27"/>
        <v>4.6035532116176197E-5</v>
      </c>
      <c r="AN35">
        <f t="shared" si="28"/>
        <v>1.8037057095286062E-2</v>
      </c>
      <c r="AO35">
        <f t="shared" si="29"/>
        <v>0.44433654043833326</v>
      </c>
      <c r="AP35">
        <f t="shared" si="30"/>
        <v>0.8211085474492239</v>
      </c>
      <c r="AQ35">
        <f t="shared" si="31"/>
        <v>-0.46901313197152034</v>
      </c>
      <c r="AR35">
        <f t="shared" si="32"/>
        <v>-2.440557365761836</v>
      </c>
      <c r="AS35">
        <f t="shared" si="33"/>
        <v>-2.7351158694004791</v>
      </c>
      <c r="AT35" s="94">
        <f t="shared" si="38"/>
        <v>4.6289476444457023</v>
      </c>
      <c r="AU35" s="94">
        <f t="shared" si="38"/>
        <v>4.6289476258782711</v>
      </c>
      <c r="AV35" s="94">
        <f t="shared" si="38"/>
        <v>4.6289479322553229</v>
      </c>
      <c r="AW35" s="94">
        <f t="shared" si="38"/>
        <v>4.6289428769392016</v>
      </c>
      <c r="AX35" s="94">
        <f t="shared" si="38"/>
        <v>4.6290263303315999</v>
      </c>
      <c r="AY35" s="94">
        <f t="shared" si="38"/>
        <v>4.6276591742348154</v>
      </c>
      <c r="AZ35" s="94">
        <f t="shared" si="38"/>
        <v>4.7708309332690817</v>
      </c>
      <c r="BA35" s="94">
        <f t="shared" si="35"/>
        <v>5.3535595657358011</v>
      </c>
      <c r="BB35"/>
      <c r="BC35">
        <v>-3500</v>
      </c>
      <c r="BD35">
        <f t="shared" si="40"/>
        <v>-2.0864138026020773E-4</v>
      </c>
      <c r="BE35">
        <f t="shared" si="41"/>
        <v>-6.7049694070069596E-2</v>
      </c>
      <c r="BF35">
        <f t="shared" si="42"/>
        <v>6.6841052689809388E-2</v>
      </c>
      <c r="BG35">
        <f t="shared" si="43"/>
        <v>0.34734017636281056</v>
      </c>
      <c r="BH35">
        <f t="shared" si="44"/>
        <v>0.93484179712146864</v>
      </c>
      <c r="BI35">
        <f t="shared" si="45"/>
        <v>-2.6850201040149431</v>
      </c>
      <c r="BJ35">
        <f t="shared" si="46"/>
        <v>-4.3041037163399105</v>
      </c>
      <c r="BK35">
        <f t="shared" si="39"/>
        <v>4.1995382771102392</v>
      </c>
      <c r="BL35">
        <f t="shared" si="39"/>
        <v>4.2002648213474059</v>
      </c>
      <c r="BM35">
        <f t="shared" si="39"/>
        <v>4.1982294901326647</v>
      </c>
      <c r="BN35">
        <f t="shared" si="39"/>
        <v>4.2039499614875915</v>
      </c>
      <c r="BO35">
        <f t="shared" si="39"/>
        <v>4.1880167454864097</v>
      </c>
      <c r="BP35">
        <f t="shared" si="39"/>
        <v>4.2335935663647843</v>
      </c>
      <c r="BQ35">
        <f t="shared" si="39"/>
        <v>4.1115668376514396</v>
      </c>
      <c r="BR35">
        <f t="shared" si="47"/>
        <v>4.8333918373761833</v>
      </c>
      <c r="BS35"/>
      <c r="BT35"/>
      <c r="BU35"/>
      <c r="BV35"/>
      <c r="BW35"/>
      <c r="BX35"/>
      <c r="BY35"/>
      <c r="BZ35"/>
    </row>
    <row r="36" spans="1:78" s="94" customFormat="1" x14ac:dyDescent="0.2">
      <c r="A36" s="205" t="s">
        <v>434</v>
      </c>
      <c r="B36" s="92" t="s">
        <v>36</v>
      </c>
      <c r="C36" s="97">
        <v>41752.803999999996</v>
      </c>
      <c r="D36" s="141" t="s">
        <v>197</v>
      </c>
      <c r="E36" s="94">
        <f t="shared" si="14"/>
        <v>12136.417812392136</v>
      </c>
      <c r="F36" s="95">
        <f t="shared" si="15"/>
        <v>12136.5</v>
      </c>
      <c r="G36" s="94">
        <f>C36-($C$7+$C$8*$F36)+T36*J$18</f>
        <v>-2.9623800000990741E-2</v>
      </c>
      <c r="J36" s="94">
        <f>+G36</f>
        <v>-2.9623800000990741E-2</v>
      </c>
      <c r="P36">
        <f t="shared" si="16"/>
        <v>-5.6217638233063215E-2</v>
      </c>
      <c r="Q36" s="96">
        <f t="shared" si="17"/>
        <v>26734.303999999996</v>
      </c>
      <c r="R36" s="94">
        <f t="shared" si="18"/>
        <v>7.0723223191363957E-4</v>
      </c>
      <c r="S36" s="92">
        <f t="shared" si="37"/>
        <v>0.2</v>
      </c>
      <c r="T36" s="22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>
        <f t="shared" si="20"/>
        <v>12136.5</v>
      </c>
      <c r="AG36" s="94">
        <f t="shared" si="21"/>
        <v>-3.8285306235043767E-2</v>
      </c>
      <c r="AH36" s="94">
        <f t="shared" si="22"/>
        <v>-4.7556131999010182E-2</v>
      </c>
      <c r="AI36" s="94">
        <f t="shared" si="23"/>
        <v>2.6593838232072474E-2</v>
      </c>
      <c r="AJ36" s="94">
        <f t="shared" si="24"/>
        <v>8.6615062340530263E-3</v>
      </c>
      <c r="AK36" s="94">
        <f t="shared" si="25"/>
        <v>1.5004338048507888E-5</v>
      </c>
      <c r="AL36">
        <f t="shared" si="26"/>
        <v>2.6593838232072474E-2</v>
      </c>
      <c r="AM36" s="92">
        <f t="shared" si="27"/>
        <v>7.5021690242539434E-5</v>
      </c>
      <c r="AN36">
        <f t="shared" si="28"/>
        <v>1.7932331998019444E-2</v>
      </c>
      <c r="AO36">
        <f t="shared" si="29"/>
        <v>0.44459909099120354</v>
      </c>
      <c r="AP36">
        <f t="shared" si="30"/>
        <v>0.8207890102082952</v>
      </c>
      <c r="AQ36">
        <f t="shared" si="31"/>
        <v>-0.46932401230490789</v>
      </c>
      <c r="AR36">
        <f t="shared" si="32"/>
        <v>-2.4399977576345866</v>
      </c>
      <c r="AS36">
        <f t="shared" si="33"/>
        <v>-2.7327447052217329</v>
      </c>
      <c r="AT36" s="94">
        <f t="shared" si="38"/>
        <v>4.6298119677506531</v>
      </c>
      <c r="AU36" s="94">
        <f t="shared" si="38"/>
        <v>4.6298119514585547</v>
      </c>
      <c r="AV36" s="94">
        <f t="shared" si="38"/>
        <v>4.6298122230981464</v>
      </c>
      <c r="AW36" s="94">
        <f t="shared" si="38"/>
        <v>4.6298076941439037</v>
      </c>
      <c r="AX36" s="94">
        <f t="shared" si="38"/>
        <v>4.6298832362600777</v>
      </c>
      <c r="AY36" s="94">
        <f t="shared" si="38"/>
        <v>4.6286320967017573</v>
      </c>
      <c r="AZ36" s="94">
        <f t="shared" si="38"/>
        <v>4.7721461943748134</v>
      </c>
      <c r="BA36" s="94">
        <f t="shared" si="35"/>
        <v>5.3544759993657509</v>
      </c>
      <c r="BB36"/>
      <c r="BC36">
        <v>-3000</v>
      </c>
      <c r="BD36">
        <f t="shared" si="40"/>
        <v>-2.4773671729725055E-3</v>
      </c>
      <c r="BE36">
        <f t="shared" si="41"/>
        <v>-6.8045382396465529E-2</v>
      </c>
      <c r="BF36">
        <f t="shared" si="42"/>
        <v>6.5568015223493023E-2</v>
      </c>
      <c r="BG36">
        <f t="shared" si="43"/>
        <v>0.34936242812826113</v>
      </c>
      <c r="BH36">
        <f t="shared" si="44"/>
        <v>0.93259783634737736</v>
      </c>
      <c r="BI36">
        <f t="shared" si="45"/>
        <v>-2.6787519182746204</v>
      </c>
      <c r="BJ36">
        <f t="shared" si="46"/>
        <v>-4.2437238789916121</v>
      </c>
      <c r="BK36">
        <f t="shared" si="39"/>
        <v>4.2118909459993308</v>
      </c>
      <c r="BL36">
        <f t="shared" si="39"/>
        <v>4.2124932808181992</v>
      </c>
      <c r="BM36">
        <f t="shared" si="39"/>
        <v>4.2107678586430088</v>
      </c>
      <c r="BN36">
        <f t="shared" si="39"/>
        <v>4.2157250754792033</v>
      </c>
      <c r="BO36">
        <f t="shared" si="39"/>
        <v>4.2016012485084264</v>
      </c>
      <c r="BP36">
        <f t="shared" si="39"/>
        <v>4.2428642773493399</v>
      </c>
      <c r="BQ36">
        <f t="shared" si="39"/>
        <v>4.1297918892640197</v>
      </c>
      <c r="BR36">
        <f t="shared" si="47"/>
        <v>4.8500542670116378</v>
      </c>
      <c r="BS36"/>
      <c r="BT36"/>
      <c r="BU36"/>
      <c r="BV36"/>
      <c r="BW36"/>
      <c r="BX36"/>
      <c r="BY36"/>
      <c r="BZ36"/>
    </row>
    <row r="37" spans="1:78" s="94" customFormat="1" x14ac:dyDescent="0.2">
      <c r="A37" s="205" t="s">
        <v>434</v>
      </c>
      <c r="B37" s="92" t="s">
        <v>36</v>
      </c>
      <c r="C37" s="97">
        <v>41797.675000000003</v>
      </c>
      <c r="D37" s="141" t="s">
        <v>197</v>
      </c>
      <c r="E37" s="94">
        <f t="shared" si="14"/>
        <v>12260.906910752719</v>
      </c>
      <c r="F37" s="95">
        <f t="shared" si="15"/>
        <v>12261</v>
      </c>
      <c r="G37" s="94">
        <f>C37-($C$7+$C$8*$F37)+T37*J$18</f>
        <v>-3.3553199995367322E-2</v>
      </c>
      <c r="J37" s="94">
        <f>+G37</f>
        <v>-3.3553199995367322E-2</v>
      </c>
      <c r="P37">
        <f t="shared" si="16"/>
        <v>-5.5783431891718666E-2</v>
      </c>
      <c r="Q37" s="96">
        <f t="shared" si="17"/>
        <v>26779.175000000003</v>
      </c>
      <c r="R37" s="94">
        <f t="shared" si="18"/>
        <v>4.9418321016555665E-4</v>
      </c>
      <c r="S37" s="92">
        <f t="shared" si="37"/>
        <v>0.2</v>
      </c>
      <c r="T37" s="22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>
        <f t="shared" si="20"/>
        <v>12261</v>
      </c>
      <c r="AG37" s="94">
        <f t="shared" si="21"/>
        <v>-3.8326162340623388E-2</v>
      </c>
      <c r="AH37" s="94">
        <f t="shared" si="22"/>
        <v>-5.10104695464626E-2</v>
      </c>
      <c r="AI37" s="94">
        <f t="shared" si="23"/>
        <v>2.2230231896351343E-2</v>
      </c>
      <c r="AJ37" s="94">
        <f t="shared" si="24"/>
        <v>4.7729623452560654E-3</v>
      </c>
      <c r="AK37" s="94">
        <f t="shared" si="25"/>
        <v>4.5562339098464559E-6</v>
      </c>
      <c r="AL37">
        <f t="shared" si="26"/>
        <v>2.2230231896351343E-2</v>
      </c>
      <c r="AM37" s="92">
        <f t="shared" si="27"/>
        <v>2.278116954923228E-5</v>
      </c>
      <c r="AN37">
        <f t="shared" si="28"/>
        <v>1.7457269551095281E-2</v>
      </c>
      <c r="AO37">
        <f t="shared" si="29"/>
        <v>0.44579381373457527</v>
      </c>
      <c r="AP37">
        <f t="shared" si="30"/>
        <v>0.81933440158886484</v>
      </c>
      <c r="AQ37">
        <f t="shared" si="31"/>
        <v>-0.47073421519888281</v>
      </c>
      <c r="AR37">
        <f t="shared" si="32"/>
        <v>-2.4374559531693283</v>
      </c>
      <c r="AS37">
        <f t="shared" si="33"/>
        <v>-2.7220200817034752</v>
      </c>
      <c r="AT37" s="94">
        <f t="shared" si="38"/>
        <v>4.6337314030296595</v>
      </c>
      <c r="AU37" s="94">
        <f t="shared" si="38"/>
        <v>4.6337313953530659</v>
      </c>
      <c r="AV37" s="94">
        <f t="shared" si="38"/>
        <v>4.6337315297090784</v>
      </c>
      <c r="AW37" s="94">
        <f t="shared" si="38"/>
        <v>4.6337291782383803</v>
      </c>
      <c r="AX37" s="94">
        <f t="shared" si="38"/>
        <v>4.6337703433198589</v>
      </c>
      <c r="AY37" s="94">
        <f t="shared" si="38"/>
        <v>4.6330527828193073</v>
      </c>
      <c r="AZ37" s="94">
        <f t="shared" si="38"/>
        <v>4.7781068542852374</v>
      </c>
      <c r="BA37" s="94">
        <f t="shared" si="35"/>
        <v>5.3586249443449789</v>
      </c>
      <c r="BB37"/>
      <c r="BC37">
        <v>-2500</v>
      </c>
      <c r="BD37">
        <f t="shared" si="40"/>
        <v>-4.674440223573717E-3</v>
      </c>
      <c r="BE37">
        <f t="shared" si="41"/>
        <v>-6.8952406950904377E-2</v>
      </c>
      <c r="BF37">
        <f t="shared" si="42"/>
        <v>6.427796672733066E-2</v>
      </c>
      <c r="BG37">
        <f t="shared" si="43"/>
        <v>0.35143362604510231</v>
      </c>
      <c r="BH37">
        <f t="shared" si="44"/>
        <v>0.93029114626905096</v>
      </c>
      <c r="BI37">
        <f t="shared" si="45"/>
        <v>-2.6724126084858431</v>
      </c>
      <c r="BJ37">
        <f t="shared" si="46"/>
        <v>-4.1842708118226897</v>
      </c>
      <c r="BK37">
        <f t="shared" si="39"/>
        <v>4.224310808448049</v>
      </c>
      <c r="BL37">
        <f t="shared" si="39"/>
        <v>4.2248046113659736</v>
      </c>
      <c r="BM37">
        <f t="shared" si="39"/>
        <v>4.2233570429113554</v>
      </c>
      <c r="BN37">
        <f t="shared" si="39"/>
        <v>4.2276117954630186</v>
      </c>
      <c r="BO37">
        <f t="shared" si="39"/>
        <v>4.2152014672263887</v>
      </c>
      <c r="BP37">
        <f t="shared" si="39"/>
        <v>4.2522589002268569</v>
      </c>
      <c r="BQ37">
        <f t="shared" si="39"/>
        <v>4.148216907419866</v>
      </c>
      <c r="BR37">
        <f t="shared" si="47"/>
        <v>4.8667166966470923</v>
      </c>
      <c r="BS37"/>
      <c r="BT37"/>
      <c r="BU37"/>
      <c r="BV37"/>
      <c r="BW37"/>
      <c r="BX37"/>
      <c r="BY37"/>
      <c r="BZ37"/>
    </row>
    <row r="38" spans="1:78" s="94" customFormat="1" x14ac:dyDescent="0.2">
      <c r="A38" s="91" t="s">
        <v>435</v>
      </c>
      <c r="B38" s="92" t="s">
        <v>36</v>
      </c>
      <c r="C38" s="97">
        <v>41815.697999999997</v>
      </c>
      <c r="D38" s="93" t="s">
        <v>151</v>
      </c>
      <c r="E38" s="94">
        <f t="shared" si="14"/>
        <v>12310.909518667668</v>
      </c>
      <c r="F38" s="95">
        <f t="shared" si="15"/>
        <v>12311</v>
      </c>
      <c r="G38" s="94">
        <f t="shared" ref="G38:G44" si="48">C38-($C$7+$C$8*$F38)+T38*H$18</f>
        <v>-3.2613200004561804E-2</v>
      </c>
      <c r="H38" s="94">
        <f t="shared" ref="H38:H44" si="49">+G38</f>
        <v>-3.2613200004561804E-2</v>
      </c>
      <c r="P38">
        <f t="shared" si="16"/>
        <v>-5.560750465213312E-2</v>
      </c>
      <c r="Q38" s="96">
        <f t="shared" si="17"/>
        <v>26797.197999999997</v>
      </c>
      <c r="R38" s="94">
        <f t="shared" si="18"/>
        <v>5.2873804622531986E-4</v>
      </c>
      <c r="S38" s="92">
        <f t="shared" si="37"/>
        <v>0.2</v>
      </c>
      <c r="T38" s="22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>
        <f t="shared" si="20"/>
        <v>12311</v>
      </c>
      <c r="AG38" s="94">
        <f t="shared" si="21"/>
        <v>-3.8341459023071942E-2</v>
      </c>
      <c r="AH38" s="94">
        <f t="shared" si="22"/>
        <v>-4.9879245633622983E-2</v>
      </c>
      <c r="AI38" s="94">
        <f t="shared" si="23"/>
        <v>2.2994304647571316E-2</v>
      </c>
      <c r="AJ38" s="94">
        <f t="shared" si="24"/>
        <v>5.7282590185101373E-3</v>
      </c>
      <c r="AK38" s="94">
        <f t="shared" si="25"/>
        <v>6.5625902766285446E-6</v>
      </c>
      <c r="AL38">
        <f t="shared" si="26"/>
        <v>2.2994304647571316E-2</v>
      </c>
      <c r="AM38" s="92">
        <f t="shared" si="27"/>
        <v>3.2812951383142721E-5</v>
      </c>
      <c r="AN38">
        <f t="shared" si="28"/>
        <v>1.7266045629061179E-2</v>
      </c>
      <c r="AO38">
        <f t="shared" si="29"/>
        <v>0.44627644589289139</v>
      </c>
      <c r="AP38">
        <f t="shared" si="30"/>
        <v>0.81874651916715513</v>
      </c>
      <c r="AQ38">
        <f t="shared" si="31"/>
        <v>-0.47130183946253262</v>
      </c>
      <c r="AR38">
        <f t="shared" si="32"/>
        <v>-2.4364312957505367</v>
      </c>
      <c r="AS38">
        <f t="shared" si="33"/>
        <v>-2.7177177076555714</v>
      </c>
      <c r="AT38" s="94">
        <f t="shared" si="38"/>
        <v>4.6353084412368712</v>
      </c>
      <c r="AU38" s="94">
        <f t="shared" si="38"/>
        <v>4.6353084363140962</v>
      </c>
      <c r="AV38" s="94">
        <f t="shared" si="38"/>
        <v>4.635308524231827</v>
      </c>
      <c r="AW38" s="94">
        <f t="shared" si="38"/>
        <v>4.6353069540902796</v>
      </c>
      <c r="AX38" s="94">
        <f t="shared" si="38"/>
        <v>4.6353350003910219</v>
      </c>
      <c r="AY38" s="94">
        <f t="shared" si="38"/>
        <v>4.6348355540743924</v>
      </c>
      <c r="AZ38" s="94">
        <f t="shared" si="38"/>
        <v>4.7805035078288816</v>
      </c>
      <c r="BA38" s="94">
        <f t="shared" si="35"/>
        <v>5.3602911873085244</v>
      </c>
      <c r="BB38"/>
      <c r="BC38">
        <v>-2000</v>
      </c>
      <c r="BD38">
        <f t="shared" si="40"/>
        <v>-6.8000614138060411E-3</v>
      </c>
      <c r="BE38">
        <f t="shared" si="41"/>
        <v>-6.9770767733386099E-2</v>
      </c>
      <c r="BF38">
        <f t="shared" si="42"/>
        <v>6.2970706319580058E-2</v>
      </c>
      <c r="BG38">
        <f t="shared" si="43"/>
        <v>0.3535553863853208</v>
      </c>
      <c r="BH38">
        <f t="shared" si="44"/>
        <v>0.9279196406109268</v>
      </c>
      <c r="BI38">
        <f t="shared" si="45"/>
        <v>-2.665999709107564</v>
      </c>
      <c r="BJ38">
        <f t="shared" si="46"/>
        <v>-4.1257109260873612</v>
      </c>
      <c r="BK38">
        <f t="shared" si="39"/>
        <v>4.2368001234755681</v>
      </c>
      <c r="BL38">
        <f t="shared" si="39"/>
        <v>4.2371998462606104</v>
      </c>
      <c r="BM38">
        <f t="shared" si="39"/>
        <v>4.2359996941939277</v>
      </c>
      <c r="BN38">
        <f t="shared" si="39"/>
        <v>4.2396115609567158</v>
      </c>
      <c r="BO38">
        <f t="shared" si="39"/>
        <v>4.2288169640671551</v>
      </c>
      <c r="BP38">
        <f t="shared" si="39"/>
        <v>4.2617868382427035</v>
      </c>
      <c r="BQ38">
        <f t="shared" si="39"/>
        <v>4.1668414027712846</v>
      </c>
      <c r="BR38">
        <f t="shared" si="47"/>
        <v>4.8833791262825468</v>
      </c>
      <c r="BS38"/>
      <c r="BT38"/>
      <c r="BU38"/>
      <c r="BV38"/>
      <c r="BW38"/>
      <c r="BX38"/>
      <c r="BY38"/>
      <c r="BZ38"/>
    </row>
    <row r="39" spans="1:78" s="94" customFormat="1" x14ac:dyDescent="0.2">
      <c r="A39" s="91" t="s">
        <v>435</v>
      </c>
      <c r="B39" s="92" t="s">
        <v>37</v>
      </c>
      <c r="C39" s="97">
        <v>42537.3</v>
      </c>
      <c r="D39" s="93" t="s">
        <v>151</v>
      </c>
      <c r="E39" s="94">
        <f t="shared" si="14"/>
        <v>14312.90596080582</v>
      </c>
      <c r="F39" s="95">
        <f t="shared" si="15"/>
        <v>14313</v>
      </c>
      <c r="G39" s="94">
        <f t="shared" si="48"/>
        <v>-3.3895599997777026E-2</v>
      </c>
      <c r="H39" s="94">
        <f t="shared" si="49"/>
        <v>-3.3895599997777026E-2</v>
      </c>
      <c r="P39">
        <f t="shared" si="16"/>
        <v>-4.7834897986664085E-2</v>
      </c>
      <c r="Q39" s="96">
        <f t="shared" si="17"/>
        <v>27518.800000000003</v>
      </c>
      <c r="R39" s="94">
        <f t="shared" si="18"/>
        <v>1.9430402842299081E-4</v>
      </c>
      <c r="S39" s="92">
        <f t="shared" si="37"/>
        <v>0.2</v>
      </c>
      <c r="T39" s="22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>
        <f t="shared" si="20"/>
        <v>14313</v>
      </c>
      <c r="AG39" s="94">
        <f t="shared" si="21"/>
        <v>-3.8435068990014282E-2</v>
      </c>
      <c r="AH39" s="94">
        <f t="shared" si="22"/>
        <v>-4.3295428994426829E-2</v>
      </c>
      <c r="AI39" s="94">
        <f t="shared" si="23"/>
        <v>1.3939297988887059E-2</v>
      </c>
      <c r="AJ39" s="94">
        <f t="shared" si="24"/>
        <v>4.5394689922372555E-3</v>
      </c>
      <c r="AK39" s="94">
        <f t="shared" si="25"/>
        <v>4.1213557462967049E-6</v>
      </c>
      <c r="AL39">
        <f t="shared" si="26"/>
        <v>1.3939297988887059E-2</v>
      </c>
      <c r="AM39" s="92">
        <f t="shared" si="27"/>
        <v>2.0606778731483525E-5</v>
      </c>
      <c r="AN39">
        <f t="shared" si="28"/>
        <v>9.3998289966497998E-3</v>
      </c>
      <c r="AO39">
        <f t="shared" si="29"/>
        <v>0.46703123891754583</v>
      </c>
      <c r="AP39">
        <f t="shared" si="30"/>
        <v>0.7933292926503831</v>
      </c>
      <c r="AQ39">
        <f t="shared" si="31"/>
        <v>-0.4946508849319981</v>
      </c>
      <c r="AR39">
        <f t="shared" si="32"/>
        <v>-2.3934652178497795</v>
      </c>
      <c r="AS39">
        <f t="shared" si="33"/>
        <v>-2.547474592927387</v>
      </c>
      <c r="AT39" s="94">
        <f t="shared" si="38"/>
        <v>4.6999222600536807</v>
      </c>
      <c r="AU39" s="94">
        <f t="shared" si="38"/>
        <v>4.6999222600943886</v>
      </c>
      <c r="AV39" s="94">
        <f t="shared" si="38"/>
        <v>4.6999222556037337</v>
      </c>
      <c r="AW39" s="94">
        <f t="shared" si="38"/>
        <v>4.699922751006036</v>
      </c>
      <c r="AX39" s="94">
        <f t="shared" si="38"/>
        <v>4.6998682171491204</v>
      </c>
      <c r="AY39" s="94">
        <f t="shared" si="38"/>
        <v>4.7097866048305557</v>
      </c>
      <c r="AZ39" s="94">
        <f t="shared" si="38"/>
        <v>4.8777659009964776</v>
      </c>
      <c r="BA39" s="94">
        <f t="shared" si="35"/>
        <v>5.4270075555688839</v>
      </c>
      <c r="BB39"/>
      <c r="BC39">
        <v>-1500</v>
      </c>
      <c r="BD39">
        <f t="shared" si="40"/>
        <v>-8.8544357955246539E-3</v>
      </c>
      <c r="BE39">
        <f t="shared" si="41"/>
        <v>-7.0500464743910723E-2</v>
      </c>
      <c r="BF39">
        <f t="shared" si="42"/>
        <v>6.164602894838607E-2</v>
      </c>
      <c r="BG39">
        <f t="shared" si="43"/>
        <v>0.35572939909537082</v>
      </c>
      <c r="BH39">
        <f t="shared" si="44"/>
        <v>0.92548113465309045</v>
      </c>
      <c r="BI39">
        <f t="shared" si="45"/>
        <v>-2.659510667598342</v>
      </c>
      <c r="BJ39">
        <f t="shared" si="46"/>
        <v>-4.0680119786920939</v>
      </c>
      <c r="BK39">
        <f t="shared" si="39"/>
        <v>4.2493611906755522</v>
      </c>
      <c r="BL39">
        <f t="shared" si="39"/>
        <v>4.2496800711404203</v>
      </c>
      <c r="BM39">
        <f t="shared" si="39"/>
        <v>4.2486985873487457</v>
      </c>
      <c r="BN39">
        <f t="shared" si="39"/>
        <v>4.2517257031837143</v>
      </c>
      <c r="BO39">
        <f t="shared" si="39"/>
        <v>4.2424475368054981</v>
      </c>
      <c r="BP39">
        <f t="shared" si="39"/>
        <v>4.2714576532160393</v>
      </c>
      <c r="BQ39">
        <f t="shared" si="39"/>
        <v>4.1856648305897002</v>
      </c>
      <c r="BR39">
        <f t="shared" si="47"/>
        <v>4.9000415559180013</v>
      </c>
      <c r="BS39"/>
      <c r="BT39"/>
      <c r="BU39"/>
      <c r="BV39"/>
      <c r="BW39"/>
      <c r="BX39"/>
      <c r="BY39"/>
      <c r="BZ39"/>
    </row>
    <row r="40" spans="1:78" s="94" customFormat="1" x14ac:dyDescent="0.2">
      <c r="A40" s="91" t="s">
        <v>435</v>
      </c>
      <c r="B40" s="92" t="s">
        <v>36</v>
      </c>
      <c r="C40" s="97">
        <v>43163.553999999996</v>
      </c>
      <c r="D40" s="93" t="s">
        <v>151</v>
      </c>
      <c r="E40" s="94">
        <f t="shared" si="14"/>
        <v>16050.371045263406</v>
      </c>
      <c r="F40" s="95">
        <f t="shared" si="15"/>
        <v>16050.5</v>
      </c>
      <c r="G40" s="94">
        <f t="shared" si="48"/>
        <v>-4.648060000181431E-2</v>
      </c>
      <c r="H40" s="94">
        <f t="shared" si="49"/>
        <v>-4.648060000181431E-2</v>
      </c>
      <c r="P40">
        <f t="shared" si="16"/>
        <v>-3.9937026993435369E-2</v>
      </c>
      <c r="Q40" s="96">
        <f t="shared" si="17"/>
        <v>28145.053999999996</v>
      </c>
      <c r="R40" s="94">
        <f t="shared" si="18"/>
        <v>4.2818347715985415E-5</v>
      </c>
      <c r="S40" s="92">
        <f t="shared" si="37"/>
        <v>0.2</v>
      </c>
      <c r="T40" s="225"/>
      <c r="U40" s="95">
        <v>6.8289006688516481E-8</v>
      </c>
      <c r="V40" s="95">
        <v>5.8909705888349462E-19</v>
      </c>
      <c r="W40" s="95">
        <v>1.8726918224437017E-29</v>
      </c>
      <c r="X40" s="95">
        <v>4.9868511381110743E-8</v>
      </c>
      <c r="Y40" s="95">
        <v>9.569515905993889E-6</v>
      </c>
      <c r="Z40" s="95">
        <v>6.5945988442741707E-3</v>
      </c>
      <c r="AA40" s="95">
        <v>4.9919151951384647E-2</v>
      </c>
      <c r="AB40" s="95">
        <v>2159.3314593284772</v>
      </c>
      <c r="AC40" s="95">
        <v>1.4970393350519553E-3</v>
      </c>
      <c r="AD40" s="95">
        <v>3.0823056607791978E-6</v>
      </c>
      <c r="AE40" s="95">
        <v>7.6915544668889873E-23</v>
      </c>
      <c r="AF40">
        <f t="shared" si="20"/>
        <v>16050.5</v>
      </c>
      <c r="AG40" s="94">
        <f t="shared" si="21"/>
        <v>-3.7708505975432662E-2</v>
      </c>
      <c r="AH40" s="94">
        <f t="shared" si="22"/>
        <v>-4.8709121019817017E-2</v>
      </c>
      <c r="AI40" s="94">
        <f t="shared" si="23"/>
        <v>-6.5435730083789403E-3</v>
      </c>
      <c r="AJ40" s="94">
        <f t="shared" si="24"/>
        <v>-8.772094026381648E-3</v>
      </c>
      <c r="AK40" s="94">
        <f t="shared" si="25"/>
        <v>1.538992672153612E-5</v>
      </c>
      <c r="AL40">
        <f t="shared" si="26"/>
        <v>-6.5435730083789403E-3</v>
      </c>
      <c r="AM40" s="92">
        <f t="shared" si="27"/>
        <v>7.6949633607680589E-5</v>
      </c>
      <c r="AN40">
        <f t="shared" si="28"/>
        <v>2.2285210180027085E-3</v>
      </c>
      <c r="AO40">
        <f t="shared" si="29"/>
        <v>0.487623537709445</v>
      </c>
      <c r="AP40">
        <f t="shared" si="30"/>
        <v>0.76787124317380728</v>
      </c>
      <c r="AQ40">
        <f t="shared" si="31"/>
        <v>-0.51595112088684369</v>
      </c>
      <c r="AR40">
        <f t="shared" si="32"/>
        <v>-2.3527183175638</v>
      </c>
      <c r="AS40">
        <f t="shared" si="33"/>
        <v>-2.4023947478025942</v>
      </c>
      <c r="AT40" s="94">
        <f t="shared" si="38"/>
        <v>4.758542004551165</v>
      </c>
      <c r="AU40" s="94">
        <f t="shared" si="38"/>
        <v>4.7585420385153787</v>
      </c>
      <c r="AV40" s="94">
        <f t="shared" si="38"/>
        <v>4.7585430509136764</v>
      </c>
      <c r="AW40" s="94">
        <f t="shared" si="38"/>
        <v>4.7585732180911284</v>
      </c>
      <c r="AX40" s="94">
        <f t="shared" si="38"/>
        <v>4.7594632681308067</v>
      </c>
      <c r="AY40" s="94">
        <f t="shared" si="38"/>
        <v>4.7806932357813245</v>
      </c>
      <c r="AZ40" s="94">
        <f t="shared" si="38"/>
        <v>4.964164157050166</v>
      </c>
      <c r="BA40" s="94">
        <f t="shared" si="35"/>
        <v>5.4849094985520885</v>
      </c>
      <c r="BB40"/>
      <c r="BC40">
        <v>-1000</v>
      </c>
      <c r="BD40">
        <f t="shared" si="40"/>
        <v>-1.0837772320790161E-2</v>
      </c>
      <c r="BE40">
        <f t="shared" si="41"/>
        <v>-7.1141497982478236E-2</v>
      </c>
      <c r="BF40">
        <f t="shared" si="42"/>
        <v>6.0303725661688075E-2</v>
      </c>
      <c r="BG40">
        <f t="shared" si="43"/>
        <v>0.35795743141117198</v>
      </c>
      <c r="BH40">
        <f t="shared" si="44"/>
        <v>0.92297334025380995</v>
      </c>
      <c r="BI40">
        <f t="shared" si="45"/>
        <v>-2.6529428408383078</v>
      </c>
      <c r="BJ40">
        <f t="shared" si="46"/>
        <v>-4.0111430056171651</v>
      </c>
      <c r="BK40">
        <f t="shared" si="39"/>
        <v>4.2619963501660738</v>
      </c>
      <c r="BL40">
        <f t="shared" si="39"/>
        <v>4.2622464322472879</v>
      </c>
      <c r="BM40">
        <f t="shared" si="39"/>
        <v>4.2614566165579708</v>
      </c>
      <c r="BN40">
        <f t="shared" si="39"/>
        <v>4.263955448658491</v>
      </c>
      <c r="BO40">
        <f t="shared" si="39"/>
        <v>4.256093237765846</v>
      </c>
      <c r="BP40">
        <f t="shared" si="39"/>
        <v>4.2812810563373764</v>
      </c>
      <c r="BQ40">
        <f t="shared" si="39"/>
        <v>4.2046865909168885</v>
      </c>
      <c r="BR40">
        <f t="shared" si="47"/>
        <v>4.9167039855534558</v>
      </c>
      <c r="BS40"/>
      <c r="BT40"/>
      <c r="BU40"/>
      <c r="BV40"/>
      <c r="BW40"/>
      <c r="BX40"/>
      <c r="BY40"/>
      <c r="BZ40"/>
    </row>
    <row r="41" spans="1:78" s="94" customFormat="1" x14ac:dyDescent="0.2">
      <c r="A41" s="91" t="s">
        <v>435</v>
      </c>
      <c r="B41" s="92" t="s">
        <v>37</v>
      </c>
      <c r="C41" s="97">
        <v>43192.214</v>
      </c>
      <c r="D41" s="93" t="s">
        <v>151</v>
      </c>
      <c r="E41" s="94">
        <f t="shared" si="14"/>
        <v>16129.884707963462</v>
      </c>
      <c r="F41" s="95">
        <f t="shared" si="15"/>
        <v>16130</v>
      </c>
      <c r="G41" s="94">
        <f t="shared" si="48"/>
        <v>-4.1556000003765803E-2</v>
      </c>
      <c r="H41" s="94">
        <f t="shared" si="49"/>
        <v>-4.1556000003765803E-2</v>
      </c>
      <c r="P41">
        <f t="shared" si="16"/>
        <v>-3.9550041551373594E-2</v>
      </c>
      <c r="Q41" s="96">
        <f t="shared" si="17"/>
        <v>28173.714</v>
      </c>
      <c r="R41" s="94">
        <f t="shared" si="18"/>
        <v>4.0238693127237467E-6</v>
      </c>
      <c r="S41" s="92">
        <f t="shared" si="37"/>
        <v>0.2</v>
      </c>
      <c r="T41" s="22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>
        <f t="shared" si="20"/>
        <v>16130</v>
      </c>
      <c r="AG41" s="94">
        <f t="shared" si="21"/>
        <v>-3.7657605042575502E-2</v>
      </c>
      <c r="AH41" s="94">
        <f t="shared" si="22"/>
        <v>-4.3448436512563894E-2</v>
      </c>
      <c r="AI41" s="94">
        <f t="shared" si="23"/>
        <v>-2.0059584523922092E-3</v>
      </c>
      <c r="AJ41" s="94">
        <f t="shared" si="24"/>
        <v>-3.8983949611903004E-3</v>
      </c>
      <c r="AK41" s="94">
        <f t="shared" si="25"/>
        <v>3.0394966546867851E-6</v>
      </c>
      <c r="AL41">
        <f t="shared" si="26"/>
        <v>-2.0059584523922092E-3</v>
      </c>
      <c r="AM41" s="92">
        <f t="shared" si="27"/>
        <v>1.5197483273433924E-5</v>
      </c>
      <c r="AN41">
        <f t="shared" si="28"/>
        <v>1.8924365087980906E-3</v>
      </c>
      <c r="AO41">
        <f t="shared" si="29"/>
        <v>0.48863124050082807</v>
      </c>
      <c r="AP41">
        <f t="shared" si="30"/>
        <v>0.76661983004337908</v>
      </c>
      <c r="AQ41">
        <f t="shared" si="31"/>
        <v>-0.51694989124870983</v>
      </c>
      <c r="AR41">
        <f t="shared" si="32"/>
        <v>-2.3507671093457194</v>
      </c>
      <c r="AS41">
        <f t="shared" si="33"/>
        <v>-2.3958038895382447</v>
      </c>
      <c r="AT41" s="94">
        <f t="shared" ref="AT41:AZ50" si="50">$BA41+$AH$7*SIN(AU41)</f>
        <v>4.7612861254436911</v>
      </c>
      <c r="AU41" s="94">
        <f t="shared" si="50"/>
        <v>4.7612861691256736</v>
      </c>
      <c r="AV41" s="94">
        <f t="shared" si="50"/>
        <v>4.7612873981683448</v>
      </c>
      <c r="AW41" s="94">
        <f t="shared" si="50"/>
        <v>4.7613219660501711</v>
      </c>
      <c r="AX41" s="94">
        <f t="shared" si="50"/>
        <v>4.7622844169061098</v>
      </c>
      <c r="AY41" s="94">
        <f t="shared" si="50"/>
        <v>4.7840719943256245</v>
      </c>
      <c r="AZ41" s="94">
        <f t="shared" si="50"/>
        <v>4.9681598508797071</v>
      </c>
      <c r="BA41" s="94">
        <f t="shared" si="35"/>
        <v>5.4875588248641254</v>
      </c>
      <c r="BB41"/>
      <c r="BC41">
        <v>-500</v>
      </c>
      <c r="BD41">
        <f t="shared" si="40"/>
        <v>-1.2750283596320994E-2</v>
      </c>
      <c r="BE41">
        <f t="shared" si="41"/>
        <v>-7.169386744908865E-2</v>
      </c>
      <c r="BF41">
        <f t="shared" si="42"/>
        <v>5.8943583852767656E-2</v>
      </c>
      <c r="BG41">
        <f t="shared" si="43"/>
        <v>0.36024133175902673</v>
      </c>
      <c r="BH41">
        <f t="shared" si="44"/>
        <v>0.92039386049208582</v>
      </c>
      <c r="BI41">
        <f t="shared" si="45"/>
        <v>-2.6462934911235871</v>
      </c>
      <c r="BJ41">
        <f t="shared" si="46"/>
        <v>-3.9550742572820599</v>
      </c>
      <c r="BK41">
        <f t="shared" si="39"/>
        <v>4.2747079829792938</v>
      </c>
      <c r="BL41">
        <f t="shared" si="39"/>
        <v>4.2749001447298483</v>
      </c>
      <c r="BM41">
        <f t="shared" si="39"/>
        <v>4.2742767906678258</v>
      </c>
      <c r="BN41">
        <f t="shared" si="39"/>
        <v>4.2763019238045645</v>
      </c>
      <c r="BO41">
        <f t="shared" si="39"/>
        <v>4.2697543938484399</v>
      </c>
      <c r="BP41">
        <f t="shared" si="39"/>
        <v>4.291266898305194</v>
      </c>
      <c r="BQ41">
        <f t="shared" si="39"/>
        <v>4.2239060287315455</v>
      </c>
      <c r="BR41">
        <f t="shared" si="47"/>
        <v>4.9333664151889103</v>
      </c>
      <c r="BS41"/>
      <c r="BT41"/>
      <c r="BU41"/>
      <c r="BV41"/>
      <c r="BW41"/>
      <c r="BX41"/>
      <c r="BY41"/>
      <c r="BZ41"/>
    </row>
    <row r="42" spans="1:78" s="94" customFormat="1" x14ac:dyDescent="0.2">
      <c r="A42" s="91" t="s">
        <v>435</v>
      </c>
      <c r="B42" s="92" t="s">
        <v>37</v>
      </c>
      <c r="C42" s="97">
        <v>43256.370999999999</v>
      </c>
      <c r="D42" s="93" t="s">
        <v>151</v>
      </c>
      <c r="E42" s="94">
        <f t="shared" si="14"/>
        <v>16307.880453177935</v>
      </c>
      <c r="F42" s="95">
        <f t="shared" si="15"/>
        <v>16308</v>
      </c>
      <c r="G42" s="94">
        <f t="shared" si="48"/>
        <v>-4.3089600003440864E-2</v>
      </c>
      <c r="H42" s="94">
        <f t="shared" si="49"/>
        <v>-4.3089600003440864E-2</v>
      </c>
      <c r="P42">
        <f t="shared" si="16"/>
        <v>-3.8675455772492678E-2</v>
      </c>
      <c r="Q42" s="96">
        <f t="shared" si="17"/>
        <v>28237.870999999999</v>
      </c>
      <c r="R42" s="94">
        <f t="shared" si="18"/>
        <v>1.9484669291613151E-5</v>
      </c>
      <c r="S42" s="92">
        <f t="shared" si="37"/>
        <v>0.2</v>
      </c>
      <c r="T42" s="22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>
        <f t="shared" si="20"/>
        <v>16308</v>
      </c>
      <c r="AG42" s="94">
        <f t="shared" si="21"/>
        <v>-3.7538088395156821E-2</v>
      </c>
      <c r="AH42" s="94">
        <f t="shared" si="22"/>
        <v>-4.4226967380776722E-2</v>
      </c>
      <c r="AI42" s="94">
        <f t="shared" si="23"/>
        <v>-4.414144230948186E-3</v>
      </c>
      <c r="AJ42" s="94">
        <f t="shared" si="24"/>
        <v>-5.5515116082840432E-3</v>
      </c>
      <c r="AK42" s="94">
        <f t="shared" si="25"/>
        <v>6.1638562273824982E-6</v>
      </c>
      <c r="AL42">
        <f t="shared" si="26"/>
        <v>-4.414144230948186E-3</v>
      </c>
      <c r="AM42" s="92">
        <f t="shared" si="27"/>
        <v>3.0819281136912487E-5</v>
      </c>
      <c r="AN42">
        <f t="shared" si="28"/>
        <v>1.1373673773358581E-3</v>
      </c>
      <c r="AO42">
        <f t="shared" si="29"/>
        <v>0.49090981468481021</v>
      </c>
      <c r="AP42">
        <f t="shared" si="30"/>
        <v>0.76378835133192036</v>
      </c>
      <c r="AQ42">
        <f t="shared" si="31"/>
        <v>-0.51919397287480196</v>
      </c>
      <c r="AR42">
        <f t="shared" si="32"/>
        <v>-2.3463689353279458</v>
      </c>
      <c r="AS42">
        <f t="shared" si="33"/>
        <v>-2.3810599709410609</v>
      </c>
      <c r="AT42" s="94">
        <f t="shared" si="50"/>
        <v>4.767450851404786</v>
      </c>
      <c r="AU42" s="94">
        <f t="shared" si="50"/>
        <v>4.7674509249724837</v>
      </c>
      <c r="AV42" s="94">
        <f t="shared" si="50"/>
        <v>4.7674527633247763</v>
      </c>
      <c r="AW42" s="94">
        <f t="shared" si="50"/>
        <v>4.7674986812454101</v>
      </c>
      <c r="AX42" s="94">
        <f t="shared" si="50"/>
        <v>4.7686334594893651</v>
      </c>
      <c r="AY42" s="94">
        <f t="shared" si="50"/>
        <v>4.7916802340956073</v>
      </c>
      <c r="AZ42" s="94">
        <f t="shared" si="50"/>
        <v>4.977119389227636</v>
      </c>
      <c r="BA42" s="94">
        <f t="shared" si="35"/>
        <v>5.4934906498143476</v>
      </c>
      <c r="BB42"/>
      <c r="BC42">
        <v>0</v>
      </c>
      <c r="BD42">
        <f t="shared" si="40"/>
        <v>-1.4592185667142904E-2</v>
      </c>
      <c r="BE42">
        <f t="shared" si="41"/>
        <v>-7.2157573143741938E-2</v>
      </c>
      <c r="BF42">
        <f t="shared" si="42"/>
        <v>5.7565387476599034E-2</v>
      </c>
      <c r="BG42">
        <f t="shared" si="43"/>
        <v>0.3625830339726025</v>
      </c>
      <c r="BH42">
        <f t="shared" si="44"/>
        <v>0.91774018388982836</v>
      </c>
      <c r="BI42">
        <f t="shared" si="45"/>
        <v>-2.6395597816927712</v>
      </c>
      <c r="BJ42">
        <f t="shared" si="46"/>
        <v>-3.8997771357087068</v>
      </c>
      <c r="BK42">
        <f t="shared" ref="BK42:BQ51" si="51">$BR42+$AH$7*SIN(BL42)</f>
        <v>4.2874985119240279</v>
      </c>
      <c r="BL42">
        <f t="shared" si="51"/>
        <v>4.2876425009751831</v>
      </c>
      <c r="BM42">
        <f t="shared" si="51"/>
        <v>4.2871622281858324</v>
      </c>
      <c r="BN42">
        <f t="shared" si="51"/>
        <v>4.2887661606774117</v>
      </c>
      <c r="BO42">
        <f t="shared" si="51"/>
        <v>4.2834316273665438</v>
      </c>
      <c r="BP42">
        <f t="shared" si="51"/>
        <v>4.3014251587968122</v>
      </c>
      <c r="BQ42">
        <f t="shared" si="51"/>
        <v>4.2433224341311364</v>
      </c>
      <c r="BR42">
        <f t="shared" si="47"/>
        <v>4.9500288448243648</v>
      </c>
      <c r="BS42"/>
      <c r="BT42"/>
      <c r="BU42"/>
      <c r="BV42"/>
      <c r="BW42"/>
      <c r="BX42"/>
      <c r="BY42"/>
      <c r="BZ42"/>
    </row>
    <row r="43" spans="1:78" s="94" customFormat="1" x14ac:dyDescent="0.2">
      <c r="A43" s="91" t="s">
        <v>435</v>
      </c>
      <c r="B43" s="92" t="s">
        <v>37</v>
      </c>
      <c r="C43" s="97">
        <v>43931.491999999998</v>
      </c>
      <c r="D43" s="93" t="s">
        <v>151</v>
      </c>
      <c r="E43" s="94">
        <f t="shared" si="14"/>
        <v>18180.921048981076</v>
      </c>
      <c r="F43" s="95">
        <f t="shared" si="15"/>
        <v>18181</v>
      </c>
      <c r="G43" s="94">
        <f t="shared" si="48"/>
        <v>-2.8457200001867022E-2</v>
      </c>
      <c r="H43" s="94">
        <f t="shared" si="49"/>
        <v>-2.8457200001867022E-2</v>
      </c>
      <c r="P43">
        <f t="shared" si="16"/>
        <v>-2.8791443642754544E-2</v>
      </c>
      <c r="Q43" s="96">
        <f t="shared" si="17"/>
        <v>28912.991999999998</v>
      </c>
      <c r="R43" s="94">
        <f t="shared" si="18"/>
        <v>1.1171881147374648E-7</v>
      </c>
      <c r="S43" s="92">
        <f t="shared" si="37"/>
        <v>0.2</v>
      </c>
      <c r="T43" s="22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>
        <f t="shared" si="20"/>
        <v>18181</v>
      </c>
      <c r="AG43" s="94">
        <f t="shared" si="21"/>
        <v>-3.5820306430193731E-2</v>
      </c>
      <c r="AH43" s="94">
        <f t="shared" si="22"/>
        <v>-2.1428337214427835E-2</v>
      </c>
      <c r="AI43" s="94">
        <f t="shared" si="23"/>
        <v>3.3424364088752156E-4</v>
      </c>
      <c r="AJ43" s="94">
        <f t="shared" si="24"/>
        <v>7.3631064283267086E-3</v>
      </c>
      <c r="AK43" s="94">
        <f t="shared" si="25"/>
        <v>1.0843067254973222E-5</v>
      </c>
      <c r="AL43">
        <f t="shared" si="26"/>
        <v>3.3424364088752156E-4</v>
      </c>
      <c r="AM43" s="92">
        <f t="shared" si="27"/>
        <v>5.4215336274866102E-5</v>
      </c>
      <c r="AN43">
        <f t="shared" si="28"/>
        <v>-7.0288627874391853E-3</v>
      </c>
      <c r="AO43">
        <f t="shared" si="29"/>
        <v>0.51691852913019531</v>
      </c>
      <c r="AP43">
        <f t="shared" si="30"/>
        <v>0.73129736746103169</v>
      </c>
      <c r="AQ43">
        <f t="shared" si="31"/>
        <v>-0.54347722192934711</v>
      </c>
      <c r="AR43">
        <f t="shared" si="32"/>
        <v>-2.2974290125976231</v>
      </c>
      <c r="AS43">
        <f t="shared" si="33"/>
        <v>-2.2268150764890664</v>
      </c>
      <c r="AT43" s="94">
        <f t="shared" si="50"/>
        <v>4.8341501149186161</v>
      </c>
      <c r="AU43" s="94">
        <f t="shared" si="50"/>
        <v>4.8341528391835968</v>
      </c>
      <c r="AV43" s="94">
        <f t="shared" si="50"/>
        <v>4.8341836803512983</v>
      </c>
      <c r="AW43" s="94">
        <f t="shared" si="50"/>
        <v>4.8345322901180783</v>
      </c>
      <c r="AX43" s="94">
        <f t="shared" si="50"/>
        <v>4.8384060546471908</v>
      </c>
      <c r="AY43" s="94">
        <f t="shared" si="50"/>
        <v>4.875400821492879</v>
      </c>
      <c r="AZ43" s="94">
        <f t="shared" si="50"/>
        <v>5.0724764641328184</v>
      </c>
      <c r="BA43" s="94">
        <f t="shared" si="35"/>
        <v>5.55590811122876</v>
      </c>
      <c r="BB43"/>
      <c r="BC43">
        <v>500</v>
      </c>
      <c r="BD43">
        <f t="shared" si="40"/>
        <v>-1.6363697834018288E-2</v>
      </c>
      <c r="BE43">
        <f t="shared" si="41"/>
        <v>-7.2532615066438128E-2</v>
      </c>
      <c r="BF43">
        <f t="shared" si="42"/>
        <v>5.6168917232419839E-2</v>
      </c>
      <c r="BG43">
        <f t="shared" si="43"/>
        <v>0.36498456185857564</v>
      </c>
      <c r="BH43">
        <f t="shared" si="44"/>
        <v>0.91500967816974421</v>
      </c>
      <c r="BI43">
        <f t="shared" si="45"/>
        <v>-2.6327387717432966</v>
      </c>
      <c r="BJ43">
        <f t="shared" si="46"/>
        <v>-3.8452241333593835</v>
      </c>
      <c r="BK43">
        <f t="shared" si="51"/>
        <v>4.3003704029521961</v>
      </c>
      <c r="BL43">
        <f t="shared" si="51"/>
        <v>4.3004748789285685</v>
      </c>
      <c r="BM43">
        <f t="shared" si="51"/>
        <v>4.300116151983354</v>
      </c>
      <c r="BN43">
        <f t="shared" si="51"/>
        <v>4.3013491038674374</v>
      </c>
      <c r="BO43">
        <f t="shared" si="51"/>
        <v>4.2971258776733734</v>
      </c>
      <c r="BP43">
        <f t="shared" si="51"/>
        <v>4.3117659352706292</v>
      </c>
      <c r="BQ43">
        <f t="shared" si="51"/>
        <v>4.2629350425289907</v>
      </c>
      <c r="BR43">
        <f t="shared" si="47"/>
        <v>4.9666912744598193</v>
      </c>
      <c r="BS43"/>
      <c r="BT43"/>
      <c r="BU43"/>
      <c r="BV43"/>
      <c r="BW43"/>
      <c r="BX43"/>
      <c r="BY43"/>
      <c r="BZ43"/>
    </row>
    <row r="44" spans="1:78" s="94" customFormat="1" x14ac:dyDescent="0.2">
      <c r="A44" s="91" t="s">
        <v>435</v>
      </c>
      <c r="B44" s="92" t="s">
        <v>36</v>
      </c>
      <c r="C44" s="97">
        <v>44015.288</v>
      </c>
      <c r="D44" s="93" t="s">
        <v>151</v>
      </c>
      <c r="E44" s="94">
        <f t="shared" si="14"/>
        <v>18413.402796350696</v>
      </c>
      <c r="F44" s="95">
        <f t="shared" si="15"/>
        <v>18413.5</v>
      </c>
      <c r="G44" s="94">
        <f t="shared" si="48"/>
        <v>-3.503620000265073E-2</v>
      </c>
      <c r="H44" s="94">
        <f t="shared" si="49"/>
        <v>-3.503620000265073E-2</v>
      </c>
      <c r="P44">
        <f t="shared" si="16"/>
        <v>-2.7477710486447024E-2</v>
      </c>
      <c r="Q44" s="96">
        <f t="shared" si="17"/>
        <v>28996.788</v>
      </c>
      <c r="R44" s="94">
        <f t="shared" si="18"/>
        <v>5.7130763766561338E-5</v>
      </c>
      <c r="S44" s="92">
        <f t="shared" si="37"/>
        <v>0.2</v>
      </c>
      <c r="T44" s="22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>
        <f t="shared" si="20"/>
        <v>18413.5</v>
      </c>
      <c r="AG44" s="94">
        <f t="shared" si="21"/>
        <v>-3.5549134510424331E-2</v>
      </c>
      <c r="AH44" s="94">
        <f t="shared" si="22"/>
        <v>-2.6964775978673423E-2</v>
      </c>
      <c r="AI44" s="94">
        <f t="shared" si="23"/>
        <v>-7.5584895162037063E-3</v>
      </c>
      <c r="AJ44" s="94">
        <f t="shared" si="24"/>
        <v>5.1293450777360056E-4</v>
      </c>
      <c r="AK44" s="94">
        <f t="shared" si="25"/>
        <v>5.262036185298918E-8</v>
      </c>
      <c r="AL44">
        <f t="shared" si="26"/>
        <v>-7.5584895162037063E-3</v>
      </c>
      <c r="AM44" s="92">
        <f t="shared" si="27"/>
        <v>2.6310180926494589E-7</v>
      </c>
      <c r="AN44">
        <f t="shared" si="28"/>
        <v>-8.0714240239773069E-3</v>
      </c>
      <c r="AO44">
        <f t="shared" si="29"/>
        <v>0.52043010428771397</v>
      </c>
      <c r="AP44">
        <f t="shared" si="30"/>
        <v>0.72688777874649646</v>
      </c>
      <c r="AQ44">
        <f t="shared" si="31"/>
        <v>-0.5465783689282645</v>
      </c>
      <c r="AR44">
        <f t="shared" si="32"/>
        <v>-2.290986106310029</v>
      </c>
      <c r="AS44">
        <f t="shared" si="33"/>
        <v>-2.2077560418815629</v>
      </c>
      <c r="AT44" s="94">
        <f t="shared" si="50"/>
        <v>4.8426776325521814</v>
      </c>
      <c r="AU44" s="94">
        <f t="shared" si="50"/>
        <v>4.842681372411791</v>
      </c>
      <c r="AV44" s="94">
        <f t="shared" si="50"/>
        <v>4.842720952887726</v>
      </c>
      <c r="AW44" s="94">
        <f t="shared" si="50"/>
        <v>4.8431391191119015</v>
      </c>
      <c r="AX44" s="94">
        <f t="shared" si="50"/>
        <v>4.8474784234842758</v>
      </c>
      <c r="AY44" s="94">
        <f t="shared" si="50"/>
        <v>4.886264651665547</v>
      </c>
      <c r="AZ44" s="94">
        <f t="shared" si="50"/>
        <v>5.0844474268797288</v>
      </c>
      <c r="BA44" s="94">
        <f t="shared" si="35"/>
        <v>5.563656141009246</v>
      </c>
      <c r="BB44"/>
      <c r="BC44">
        <v>1000</v>
      </c>
      <c r="BD44">
        <f t="shared" si="40"/>
        <v>-1.8065042508910424E-2</v>
      </c>
      <c r="BE44">
        <f t="shared" si="41"/>
        <v>-7.2818993217177191E-2</v>
      </c>
      <c r="BF44">
        <f t="shared" si="42"/>
        <v>5.4753950708266767E-2</v>
      </c>
      <c r="BG44">
        <f t="shared" si="43"/>
        <v>0.36744803414615657</v>
      </c>
      <c r="BH44">
        <f t="shared" si="44"/>
        <v>0.91219958350125419</v>
      </c>
      <c r="BI44">
        <f t="shared" si="45"/>
        <v>-2.6258274108938289</v>
      </c>
      <c r="BJ44">
        <f t="shared" si="46"/>
        <v>-3.7913887735477476</v>
      </c>
      <c r="BK44">
        <f t="shared" si="51"/>
        <v>4.3133261670576486</v>
      </c>
      <c r="BL44">
        <f t="shared" si="51"/>
        <v>4.3133987503603999</v>
      </c>
      <c r="BM44">
        <f t="shared" si="51"/>
        <v>4.3131418837601592</v>
      </c>
      <c r="BN44">
        <f t="shared" si="51"/>
        <v>4.3140516186610327</v>
      </c>
      <c r="BO44">
        <f t="shared" si="51"/>
        <v>4.3108384235485646</v>
      </c>
      <c r="BP44">
        <f t="shared" si="51"/>
        <v>4.3222994310987346</v>
      </c>
      <c r="BQ44">
        <f t="shared" si="51"/>
        <v>4.2827430348665718</v>
      </c>
      <c r="BR44">
        <f t="shared" si="47"/>
        <v>4.9833537040952738</v>
      </c>
      <c r="BS44"/>
      <c r="BT44"/>
      <c r="BU44"/>
      <c r="BV44"/>
      <c r="BW44"/>
      <c r="BX44"/>
      <c r="BY44"/>
      <c r="BZ44"/>
    </row>
    <row r="45" spans="1:78" s="94" customFormat="1" x14ac:dyDescent="0.2">
      <c r="A45" s="138" t="s">
        <v>198</v>
      </c>
      <c r="B45" s="92"/>
      <c r="C45" s="97">
        <v>47200.699000000001</v>
      </c>
      <c r="D45" s="93" t="s">
        <v>152</v>
      </c>
      <c r="E45" s="94">
        <f t="shared" si="14"/>
        <v>27250.935797572532</v>
      </c>
      <c r="F45" s="95">
        <f t="shared" si="15"/>
        <v>27251</v>
      </c>
      <c r="G45" s="94">
        <f t="shared" ref="G45:G61" si="52">C45-($C$7+$C$8*$F45)+T45*I$18</f>
        <v>-2.3141199999372475E-2</v>
      </c>
      <c r="I45" s="94">
        <f t="shared" ref="I45:I61" si="53">+G45</f>
        <v>-2.3141199999372475E-2</v>
      </c>
      <c r="P45">
        <f t="shared" si="16"/>
        <v>3.6672164392140674E-2</v>
      </c>
      <c r="Q45" s="96">
        <f t="shared" si="17"/>
        <v>32182.199000000001</v>
      </c>
      <c r="R45" s="94">
        <f t="shared" si="18"/>
        <v>3.5776385598319332E-3</v>
      </c>
      <c r="S45" s="92">
        <f t="shared" ref="S45:S61" si="54">S$15</f>
        <v>0.1</v>
      </c>
      <c r="T45" s="22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>
        <f t="shared" si="20"/>
        <v>27251</v>
      </c>
      <c r="AG45" s="94">
        <f t="shared" si="21"/>
        <v>-1.6445491094763294E-2</v>
      </c>
      <c r="AH45" s="94">
        <f t="shared" si="22"/>
        <v>2.9976455487531493E-2</v>
      </c>
      <c r="AI45" s="94">
        <f t="shared" si="23"/>
        <v>-5.9813364391513149E-2</v>
      </c>
      <c r="AJ45" s="94">
        <f t="shared" si="24"/>
        <v>-6.6957089046091808E-3</v>
      </c>
      <c r="AK45" s="94">
        <f t="shared" si="25"/>
        <v>4.4832517735262677E-6</v>
      </c>
      <c r="AL45">
        <f t="shared" si="26"/>
        <v>-5.9813364391513149E-2</v>
      </c>
      <c r="AM45" s="92">
        <f t="shared" si="27"/>
        <v>4.4832517735262675E-5</v>
      </c>
      <c r="AN45">
        <f t="shared" si="28"/>
        <v>-5.3117655486903968E-2</v>
      </c>
      <c r="AO45">
        <f t="shared" si="29"/>
        <v>0.73268720457436243</v>
      </c>
      <c r="AP45">
        <f t="shared" si="30"/>
        <v>0.45292136961926527</v>
      </c>
      <c r="AQ45">
        <f t="shared" si="31"/>
        <v>-0.67622412531312881</v>
      </c>
      <c r="AR45">
        <f t="shared" si="32"/>
        <v>-1.9472462136522284</v>
      </c>
      <c r="AS45">
        <f t="shared" si="33"/>
        <v>-1.4705991088620369</v>
      </c>
      <c r="AT45" s="94">
        <f t="shared" si="50"/>
        <v>5.2252676919803527</v>
      </c>
      <c r="AU45" s="94">
        <f t="shared" si="50"/>
        <v>5.2271916065956603</v>
      </c>
      <c r="AV45" s="94">
        <f t="shared" si="50"/>
        <v>5.2325401433244689</v>
      </c>
      <c r="AW45" s="94">
        <f t="shared" si="50"/>
        <v>5.2471538242814164</v>
      </c>
      <c r="AX45" s="94">
        <f t="shared" si="50"/>
        <v>5.2853654156930228</v>
      </c>
      <c r="AY45" s="94">
        <f t="shared" si="50"/>
        <v>5.3760526617994646</v>
      </c>
      <c r="AZ45" s="94">
        <f t="shared" si="50"/>
        <v>5.5583351815777382</v>
      </c>
      <c r="BA45" s="94">
        <f t="shared" si="35"/>
        <v>5.8581645848159036</v>
      </c>
      <c r="BB45"/>
      <c r="BC45">
        <v>1500</v>
      </c>
      <c r="BD45">
        <f t="shared" si="40"/>
        <v>-1.9696445112319966E-2</v>
      </c>
      <c r="BE45">
        <f t="shared" si="41"/>
        <v>-7.3016707595959157E-2</v>
      </c>
      <c r="BF45">
        <f t="shared" si="42"/>
        <v>5.3320262483639191E-2</v>
      </c>
      <c r="BG45">
        <f t="shared" si="43"/>
        <v>0.36997566985848507</v>
      </c>
      <c r="BH45">
        <f t="shared" si="44"/>
        <v>0.90930700518274343</v>
      </c>
      <c r="BI45">
        <f t="shared" si="45"/>
        <v>-2.618822533046933</v>
      </c>
      <c r="BJ45">
        <f t="shared" si="46"/>
        <v>-3.7382455523415192</v>
      </c>
      <c r="BK45">
        <f t="shared" si="51"/>
        <v>4.3263683627330609</v>
      </c>
      <c r="BL45">
        <f t="shared" si="51"/>
        <v>4.3264156890394485</v>
      </c>
      <c r="BM45">
        <f t="shared" si="51"/>
        <v>4.3262428383371425</v>
      </c>
      <c r="BN45">
        <f t="shared" si="51"/>
        <v>4.326874500540641</v>
      </c>
      <c r="BO45">
        <f t="shared" si="51"/>
        <v>4.3245709063042828</v>
      </c>
      <c r="BP45">
        <f t="shared" si="51"/>
        <v>4.3330359430309828</v>
      </c>
      <c r="BQ45">
        <f t="shared" si="51"/>
        <v>4.3027455378408721</v>
      </c>
      <c r="BR45">
        <f t="shared" si="47"/>
        <v>5.0000161337307283</v>
      </c>
      <c r="BS45"/>
      <c r="BT45"/>
      <c r="BU45"/>
      <c r="BV45"/>
      <c r="BW45"/>
      <c r="BX45"/>
      <c r="BY45"/>
      <c r="BZ45"/>
    </row>
    <row r="46" spans="1:78" s="94" customFormat="1" x14ac:dyDescent="0.2">
      <c r="A46" s="138" t="s">
        <v>198</v>
      </c>
      <c r="B46" s="92"/>
      <c r="C46" s="97">
        <v>47200.879000000001</v>
      </c>
      <c r="D46" s="93" t="s">
        <v>152</v>
      </c>
      <c r="E46" s="94">
        <f t="shared" si="14"/>
        <v>27251.435185544829</v>
      </c>
      <c r="F46" s="95">
        <f t="shared" si="15"/>
        <v>27251.5</v>
      </c>
      <c r="G46" s="94">
        <f t="shared" si="52"/>
        <v>-2.3361799998383503E-2</v>
      </c>
      <c r="I46" s="94">
        <f t="shared" si="53"/>
        <v>-2.3361799998383503E-2</v>
      </c>
      <c r="P46">
        <f t="shared" si="16"/>
        <v>3.66765774155631E-2</v>
      </c>
      <c r="Q46" s="96">
        <f t="shared" si="17"/>
        <v>32182.379000000001</v>
      </c>
      <c r="R46" s="94">
        <f t="shared" si="18"/>
        <v>3.6046067624994934E-3</v>
      </c>
      <c r="S46" s="92">
        <f t="shared" si="54"/>
        <v>0.1</v>
      </c>
      <c r="T46" s="22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>
        <f t="shared" si="20"/>
        <v>27251.5</v>
      </c>
      <c r="AG46" s="94">
        <f t="shared" si="21"/>
        <v>-1.6443966220185721E-2</v>
      </c>
      <c r="AH46" s="94">
        <f t="shared" si="22"/>
        <v>2.9758743637365317E-2</v>
      </c>
      <c r="AI46" s="94">
        <f t="shared" si="23"/>
        <v>-6.0038377413946603E-2</v>
      </c>
      <c r="AJ46" s="94">
        <f t="shared" si="24"/>
        <v>-6.9178337781977822E-3</v>
      </c>
      <c r="AK46" s="94">
        <f t="shared" si="25"/>
        <v>4.785642418277421E-6</v>
      </c>
      <c r="AL46">
        <f t="shared" si="26"/>
        <v>-6.0038377413946603E-2</v>
      </c>
      <c r="AM46" s="92">
        <f t="shared" si="27"/>
        <v>4.7856424182774203E-5</v>
      </c>
      <c r="AN46">
        <f t="shared" si="28"/>
        <v>-5.3120543635748821E-2</v>
      </c>
      <c r="AO46">
        <f t="shared" si="29"/>
        <v>0.73270609033628997</v>
      </c>
      <c r="AP46">
        <f t="shared" si="30"/>
        <v>0.45289647012853024</v>
      </c>
      <c r="AQ46">
        <f t="shared" si="31"/>
        <v>-0.67623159058895144</v>
      </c>
      <c r="AR46">
        <f t="shared" si="32"/>
        <v>-1.9472182855482554</v>
      </c>
      <c r="AS46">
        <f t="shared" si="33"/>
        <v>-1.4705549461959986</v>
      </c>
      <c r="AT46" s="94">
        <f t="shared" si="50"/>
        <v>5.2252938587282536</v>
      </c>
      <c r="AU46" s="94">
        <f t="shared" si="50"/>
        <v>5.2272181530303428</v>
      </c>
      <c r="AV46" s="94">
        <f t="shared" si="50"/>
        <v>5.2325674920569689</v>
      </c>
      <c r="AW46" s="94">
        <f t="shared" si="50"/>
        <v>5.2471826603050786</v>
      </c>
      <c r="AX46" s="94">
        <f t="shared" si="50"/>
        <v>5.2853962959885958</v>
      </c>
      <c r="AY46" s="94">
        <f t="shared" si="50"/>
        <v>5.3760844028162662</v>
      </c>
      <c r="AZ46" s="94">
        <f t="shared" si="50"/>
        <v>5.5583628820443778</v>
      </c>
      <c r="BA46" s="94">
        <f t="shared" si="35"/>
        <v>5.8581812472455397</v>
      </c>
      <c r="BB46"/>
      <c r="BC46">
        <v>2000</v>
      </c>
      <c r="BD46">
        <f t="shared" si="40"/>
        <v>-2.1258134015823653E-2</v>
      </c>
      <c r="BE46">
        <f t="shared" si="41"/>
        <v>-7.3125758202784011E-2</v>
      </c>
      <c r="BF46">
        <f t="shared" si="42"/>
        <v>5.1867624186960358E-2</v>
      </c>
      <c r="BG46">
        <f t="shared" si="43"/>
        <v>0.37256979414682889</v>
      </c>
      <c r="BH46">
        <f t="shared" si="44"/>
        <v>0.90632890570416236</v>
      </c>
      <c r="BI46">
        <f t="shared" si="45"/>
        <v>-2.6117208496044779</v>
      </c>
      <c r="BJ46">
        <f t="shared" si="46"/>
        <v>-3.6857698818943825</v>
      </c>
      <c r="BK46">
        <f t="shared" si="51"/>
        <v>4.3394995990073753</v>
      </c>
      <c r="BL46">
        <f t="shared" si="51"/>
        <v>4.3395273787724795</v>
      </c>
      <c r="BM46">
        <f t="shared" si="51"/>
        <v>4.3394225178532349</v>
      </c>
      <c r="BN46">
        <f t="shared" si="51"/>
        <v>4.3398184861076636</v>
      </c>
      <c r="BO46">
        <f t="shared" si="51"/>
        <v>4.3383253535604078</v>
      </c>
      <c r="BP46">
        <f t="shared" si="51"/>
        <v>4.3439858479937454</v>
      </c>
      <c r="BQ46">
        <f t="shared" si="51"/>
        <v>4.3229416241468712</v>
      </c>
      <c r="BR46">
        <f t="shared" si="47"/>
        <v>5.0166785633661828</v>
      </c>
      <c r="BS46"/>
      <c r="BT46"/>
      <c r="BU46"/>
      <c r="BV46"/>
      <c r="BW46"/>
      <c r="BX46"/>
      <c r="BY46"/>
      <c r="BZ46"/>
    </row>
    <row r="47" spans="1:78" s="94" customFormat="1" x14ac:dyDescent="0.2">
      <c r="A47" s="138" t="s">
        <v>198</v>
      </c>
      <c r="B47" s="92"/>
      <c r="C47" s="97">
        <v>47203.762000000002</v>
      </c>
      <c r="D47" s="93" t="s">
        <v>152</v>
      </c>
      <c r="E47" s="94">
        <f t="shared" si="14"/>
        <v>27259.433716234442</v>
      </c>
      <c r="F47" s="95">
        <f t="shared" si="15"/>
        <v>27259.5</v>
      </c>
      <c r="G47" s="94">
        <f t="shared" si="52"/>
        <v>-2.3891400000138674E-2</v>
      </c>
      <c r="I47" s="94">
        <f t="shared" si="53"/>
        <v>-2.3891400000138674E-2</v>
      </c>
      <c r="P47">
        <f t="shared" si="16"/>
        <v>3.6747197848594787E-2</v>
      </c>
      <c r="Q47" s="96">
        <f t="shared" si="17"/>
        <v>32185.262000000002</v>
      </c>
      <c r="R47" s="94">
        <f t="shared" si="18"/>
        <v>3.6770395490604221E-3</v>
      </c>
      <c r="S47" s="92">
        <f t="shared" si="54"/>
        <v>0.1</v>
      </c>
      <c r="T47" s="22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>
        <f t="shared" si="20"/>
        <v>27259.5</v>
      </c>
      <c r="AG47" s="94">
        <f t="shared" si="21"/>
        <v>-1.6419562100509155E-2</v>
      </c>
      <c r="AH47" s="94">
        <f t="shared" si="22"/>
        <v>2.9275359948965268E-2</v>
      </c>
      <c r="AI47" s="94">
        <f t="shared" si="23"/>
        <v>-6.0638597848733461E-2</v>
      </c>
      <c r="AJ47" s="94">
        <f t="shared" si="24"/>
        <v>-7.4718378996295187E-3</v>
      </c>
      <c r="AK47" s="94">
        <f t="shared" si="25"/>
        <v>5.5828361598340061E-6</v>
      </c>
      <c r="AL47">
        <f t="shared" si="26"/>
        <v>-6.0638597848733461E-2</v>
      </c>
      <c r="AM47" s="92">
        <f t="shared" si="27"/>
        <v>5.5828361598340058E-5</v>
      </c>
      <c r="AN47">
        <f t="shared" si="28"/>
        <v>-5.3166759949103942E-2</v>
      </c>
      <c r="AO47">
        <f t="shared" si="29"/>
        <v>0.73300842830135138</v>
      </c>
      <c r="AP47">
        <f t="shared" si="30"/>
        <v>0.45249784904661777</v>
      </c>
      <c r="AQ47">
        <f t="shared" si="31"/>
        <v>-0.67635101751654092</v>
      </c>
      <c r="AR47">
        <f t="shared" si="32"/>
        <v>-1.9467712326906861</v>
      </c>
      <c r="AS47">
        <f t="shared" si="33"/>
        <v>-1.4698482690242953</v>
      </c>
      <c r="AT47" s="94">
        <f t="shared" si="50"/>
        <v>5.2257126252858326</v>
      </c>
      <c r="AU47" s="94">
        <f t="shared" si="50"/>
        <v>5.227643001870919</v>
      </c>
      <c r="AV47" s="94">
        <f t="shared" si="50"/>
        <v>5.2330051870911491</v>
      </c>
      <c r="AW47" s="94">
        <f t="shared" si="50"/>
        <v>5.2476441568604999</v>
      </c>
      <c r="AX47" s="94">
        <f t="shared" si="50"/>
        <v>5.2858904844999044</v>
      </c>
      <c r="AY47" s="94">
        <f t="shared" si="50"/>
        <v>5.3765923155501065</v>
      </c>
      <c r="AZ47" s="94">
        <f t="shared" si="50"/>
        <v>5.5588061008292229</v>
      </c>
      <c r="BA47" s="94">
        <f t="shared" si="35"/>
        <v>5.8584478461197067</v>
      </c>
      <c r="BB47"/>
      <c r="BC47">
        <v>2500</v>
      </c>
      <c r="BD47">
        <f t="shared" si="40"/>
        <v>-2.2750340532559643E-2</v>
      </c>
      <c r="BE47">
        <f t="shared" si="41"/>
        <v>-7.3146145037651766E-2</v>
      </c>
      <c r="BF47">
        <f t="shared" si="42"/>
        <v>5.0395804505092123E-2</v>
      </c>
      <c r="BG47">
        <f t="shared" si="43"/>
        <v>0.37523284463167073</v>
      </c>
      <c r="BH47">
        <f t="shared" si="44"/>
        <v>0.90326209612938735</v>
      </c>
      <c r="BI47">
        <f t="shared" si="45"/>
        <v>-2.6045189419862305</v>
      </c>
      <c r="BJ47">
        <f t="shared" si="46"/>
        <v>-3.633938035161945</v>
      </c>
      <c r="BK47">
        <f t="shared" si="51"/>
        <v>4.3527225390828477</v>
      </c>
      <c r="BL47">
        <f t="shared" si="51"/>
        <v>4.3527356212717159</v>
      </c>
      <c r="BM47">
        <f t="shared" si="51"/>
        <v>4.352684505953099</v>
      </c>
      <c r="BN47">
        <f t="shared" si="51"/>
        <v>4.352884265514902</v>
      </c>
      <c r="BO47">
        <f t="shared" si="51"/>
        <v>4.3521042036266699</v>
      </c>
      <c r="BP47">
        <f t="shared" si="51"/>
        <v>4.3551595892288013</v>
      </c>
      <c r="BQ47">
        <f t="shared" si="51"/>
        <v>4.3433303127349792</v>
      </c>
      <c r="BR47">
        <f t="shared" si="47"/>
        <v>5.0333409930016373</v>
      </c>
      <c r="BS47"/>
      <c r="BT47"/>
      <c r="BU47"/>
      <c r="BV47"/>
      <c r="BW47"/>
      <c r="BX47"/>
      <c r="BY47"/>
      <c r="BZ47"/>
    </row>
    <row r="48" spans="1:78" s="94" customFormat="1" x14ac:dyDescent="0.2">
      <c r="A48" s="138" t="s">
        <v>198</v>
      </c>
      <c r="B48" s="92"/>
      <c r="C48" s="97">
        <v>47203.944000000003</v>
      </c>
      <c r="D48" s="93" t="s">
        <v>152</v>
      </c>
      <c r="E48" s="94">
        <f t="shared" si="14"/>
        <v>27259.938652961988</v>
      </c>
      <c r="F48" s="95">
        <f t="shared" si="15"/>
        <v>27260</v>
      </c>
      <c r="G48" s="94">
        <f t="shared" si="52"/>
        <v>-2.2111999998742249E-2</v>
      </c>
      <c r="I48" s="94">
        <f t="shared" si="53"/>
        <v>-2.2111999998742249E-2</v>
      </c>
      <c r="P48">
        <f t="shared" si="16"/>
        <v>3.6751612379301329E-2</v>
      </c>
      <c r="Q48" s="96">
        <f t="shared" si="17"/>
        <v>32185.444000000003</v>
      </c>
      <c r="R48" s="94">
        <f t="shared" si="18"/>
        <v>3.464924862192565E-3</v>
      </c>
      <c r="S48" s="92">
        <f t="shared" si="54"/>
        <v>0.1</v>
      </c>
      <c r="T48" s="22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>
        <f t="shared" si="20"/>
        <v>27260</v>
      </c>
      <c r="AG48" s="94">
        <f t="shared" si="21"/>
        <v>-1.6418036460166201E-2</v>
      </c>
      <c r="AH48" s="94">
        <f t="shared" si="22"/>
        <v>3.1057648840725281E-2</v>
      </c>
      <c r="AI48" s="94">
        <f t="shared" si="23"/>
        <v>-5.8863612378043578E-2</v>
      </c>
      <c r="AJ48" s="94">
        <f t="shared" si="24"/>
        <v>-5.6939635385760481E-3</v>
      </c>
      <c r="AK48" s="94">
        <f t="shared" si="25"/>
        <v>3.2421220778633474E-6</v>
      </c>
      <c r="AL48">
        <f t="shared" si="26"/>
        <v>-5.8863612378043578E-2</v>
      </c>
      <c r="AM48" s="92">
        <f t="shared" si="27"/>
        <v>3.2421220778633473E-5</v>
      </c>
      <c r="AN48">
        <f t="shared" si="28"/>
        <v>-5.316964883946753E-2</v>
      </c>
      <c r="AO48">
        <f t="shared" si="29"/>
        <v>0.7330273347909162</v>
      </c>
      <c r="AP48">
        <f t="shared" si="30"/>
        <v>0.45247292089374619</v>
      </c>
      <c r="AQ48">
        <f t="shared" si="31"/>
        <v>-0.67635848060398651</v>
      </c>
      <c r="AR48">
        <f t="shared" si="32"/>
        <v>-1.9467432791802097</v>
      </c>
      <c r="AS48">
        <f t="shared" si="33"/>
        <v>-1.4698040970406725</v>
      </c>
      <c r="AT48" s="94">
        <f t="shared" si="50"/>
        <v>5.2257388043602955</v>
      </c>
      <c r="AU48" s="94">
        <f t="shared" si="50"/>
        <v>5.2276695615441158</v>
      </c>
      <c r="AV48" s="94">
        <f t="shared" si="50"/>
        <v>5.2330325502405337</v>
      </c>
      <c r="AW48" s="94">
        <f t="shared" si="50"/>
        <v>5.2476730079079541</v>
      </c>
      <c r="AX48" s="94">
        <f t="shared" si="50"/>
        <v>5.2859213777684433</v>
      </c>
      <c r="AY48" s="94">
        <f t="shared" si="50"/>
        <v>5.3766240636245319</v>
      </c>
      <c r="AZ48" s="94">
        <f t="shared" si="50"/>
        <v>5.5588338027105335</v>
      </c>
      <c r="BA48" s="94">
        <f t="shared" si="35"/>
        <v>5.8584645085493419</v>
      </c>
      <c r="BB48"/>
      <c r="BC48">
        <v>3000</v>
      </c>
      <c r="BD48">
        <f t="shared" si="40"/>
        <v>-2.417329895772264E-2</v>
      </c>
      <c r="BE48">
        <f t="shared" si="41"/>
        <v>-7.3077868100562396E-2</v>
      </c>
      <c r="BF48">
        <f t="shared" si="42"/>
        <v>4.8904569142839756E-2</v>
      </c>
      <c r="BG48">
        <f t="shared" si="43"/>
        <v>0.37796737829812288</v>
      </c>
      <c r="BH48">
        <f t="shared" si="44"/>
        <v>0.90010322673282372</v>
      </c>
      <c r="BI48">
        <f t="shared" si="45"/>
        <v>-2.5972132534000512</v>
      </c>
      <c r="BJ48">
        <f t="shared" si="46"/>
        <v>-3.582727091972596</v>
      </c>
      <c r="BK48">
        <f t="shared" si="51"/>
        <v>4.3660399045870051</v>
      </c>
      <c r="BL48">
        <f t="shared" si="51"/>
        <v>4.3660423438141454</v>
      </c>
      <c r="BM48">
        <f t="shared" si="51"/>
        <v>4.3660324620632629</v>
      </c>
      <c r="BN48">
        <f t="shared" si="51"/>
        <v>4.3660724964980693</v>
      </c>
      <c r="BO48">
        <f t="shared" si="51"/>
        <v>4.3659103304170301</v>
      </c>
      <c r="BP48">
        <f t="shared" si="51"/>
        <v>4.366567661780139</v>
      </c>
      <c r="BQ48">
        <f t="shared" si="51"/>
        <v>4.3639105690834104</v>
      </c>
      <c r="BR48">
        <f t="shared" si="47"/>
        <v>5.0500034226370918</v>
      </c>
      <c r="BS48"/>
      <c r="BT48"/>
      <c r="BU48"/>
      <c r="BV48"/>
      <c r="BW48"/>
      <c r="BX48"/>
      <c r="BY48"/>
      <c r="BZ48"/>
    </row>
    <row r="49" spans="1:78" s="94" customFormat="1" x14ac:dyDescent="0.2">
      <c r="A49" s="94" t="s">
        <v>34</v>
      </c>
      <c r="B49" s="92"/>
      <c r="C49" s="98">
        <v>50904.288</v>
      </c>
      <c r="D49" s="98">
        <v>2E-3</v>
      </c>
      <c r="E49" s="94">
        <f t="shared" si="14"/>
        <v>37526.090247174849</v>
      </c>
      <c r="F49" s="95">
        <f t="shared" si="15"/>
        <v>37526</v>
      </c>
      <c r="G49" s="94">
        <f t="shared" si="52"/>
        <v>3.2528800002182834E-2</v>
      </c>
      <c r="I49" s="94">
        <f t="shared" si="53"/>
        <v>3.2528800002182834E-2</v>
      </c>
      <c r="P49">
        <f t="shared" si="16"/>
        <v>0.14608035098102465</v>
      </c>
      <c r="Q49" s="96">
        <f t="shared" si="17"/>
        <v>35885.788</v>
      </c>
      <c r="R49" s="94">
        <f t="shared" si="18"/>
        <v>1.2893954729700511E-2</v>
      </c>
      <c r="S49" s="92">
        <f t="shared" si="54"/>
        <v>0.1</v>
      </c>
      <c r="T49" s="22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>
        <f t="shared" si="20"/>
        <v>37526</v>
      </c>
      <c r="AG49" s="94">
        <f t="shared" si="21"/>
        <v>3.0521712198566461E-2</v>
      </c>
      <c r="AH49" s="94">
        <f t="shared" si="22"/>
        <v>0.14808743878464103</v>
      </c>
      <c r="AI49" s="94">
        <f t="shared" si="23"/>
        <v>-0.11355155097884181</v>
      </c>
      <c r="AJ49" s="94">
        <f t="shared" si="24"/>
        <v>2.0070878036163725E-3</v>
      </c>
      <c r="AK49" s="94">
        <f t="shared" si="25"/>
        <v>4.0284014514255943E-7</v>
      </c>
      <c r="AL49">
        <f t="shared" si="26"/>
        <v>-0.11355155097884181</v>
      </c>
      <c r="AM49" s="92">
        <f t="shared" si="27"/>
        <v>4.0284014514255939E-6</v>
      </c>
      <c r="AN49">
        <f t="shared" si="28"/>
        <v>-0.11555863878245819</v>
      </c>
      <c r="AO49">
        <f t="shared" si="29"/>
        <v>1.5712644187385565</v>
      </c>
      <c r="AP49">
        <f t="shared" si="30"/>
        <v>-0.72437286503717579</v>
      </c>
      <c r="AQ49">
        <f t="shared" si="31"/>
        <v>-0.44988016419606014</v>
      </c>
      <c r="AR49">
        <f t="shared" si="32"/>
        <v>-0.66708257427954831</v>
      </c>
      <c r="AS49">
        <f t="shared" si="33"/>
        <v>-0.34648645198851485</v>
      </c>
      <c r="AT49" s="94">
        <f t="shared" si="50"/>
        <v>6.0094710491027747</v>
      </c>
      <c r="AU49" s="94">
        <f t="shared" si="50"/>
        <v>6.0172428576281085</v>
      </c>
      <c r="AV49" s="94">
        <f t="shared" si="50"/>
        <v>6.0283040106716381</v>
      </c>
      <c r="AW49" s="94">
        <f t="shared" si="50"/>
        <v>6.0439922674992408</v>
      </c>
      <c r="AX49" s="94">
        <f t="shared" si="50"/>
        <v>6.0661417580268315</v>
      </c>
      <c r="AY49" s="94">
        <f t="shared" si="50"/>
        <v>6.0972330607539922</v>
      </c>
      <c r="AZ49" s="94">
        <f t="shared" si="50"/>
        <v>6.1405782282465324</v>
      </c>
      <c r="BA49" s="94">
        <f t="shared" si="35"/>
        <v>6.2005775138244932</v>
      </c>
      <c r="BB49"/>
      <c r="BC49">
        <v>3500</v>
      </c>
      <c r="BD49">
        <f t="shared" si="40"/>
        <v>-2.552724666037854E-2</v>
      </c>
      <c r="BE49">
        <f t="shared" si="41"/>
        <v>-7.2920927391515913E-2</v>
      </c>
      <c r="BF49">
        <f t="shared" si="42"/>
        <v>4.7393680731137373E-2</v>
      </c>
      <c r="BG49">
        <f t="shared" si="43"/>
        <v>0.38077607899672683</v>
      </c>
      <c r="BH49">
        <f t="shared" si="44"/>
        <v>0.89684877681940212</v>
      </c>
      <c r="BI49">
        <f t="shared" si="45"/>
        <v>-2.5898000798098133</v>
      </c>
      <c r="BJ49">
        <f t="shared" si="46"/>
        <v>-3.5321148864382685</v>
      </c>
      <c r="BK49">
        <f t="shared" si="51"/>
        <v>4.3794544804509243</v>
      </c>
      <c r="BL49">
        <f t="shared" si="51"/>
        <v>4.3794496066600583</v>
      </c>
      <c r="BM49">
        <f t="shared" si="51"/>
        <v>4.3794701158660319</v>
      </c>
      <c r="BN49">
        <f t="shared" si="51"/>
        <v>4.3793838200986386</v>
      </c>
      <c r="BO49">
        <f t="shared" si="51"/>
        <v>4.3797470688081228</v>
      </c>
      <c r="BP49">
        <f t="shared" si="51"/>
        <v>4.3782205973388502</v>
      </c>
      <c r="BQ49">
        <f t="shared" si="51"/>
        <v>4.3846813054853921</v>
      </c>
      <c r="BR49">
        <f t="shared" si="47"/>
        <v>5.0666658522725463</v>
      </c>
      <c r="BS49"/>
      <c r="BT49"/>
      <c r="BU49"/>
      <c r="BV49"/>
      <c r="BW49"/>
      <c r="BX49"/>
      <c r="BY49"/>
      <c r="BZ49"/>
    </row>
    <row r="50" spans="1:78" s="94" customFormat="1" x14ac:dyDescent="0.2">
      <c r="A50" s="138" t="s">
        <v>198</v>
      </c>
      <c r="B50" s="92"/>
      <c r="C50" s="98">
        <v>51159.305899999999</v>
      </c>
      <c r="D50" s="98" t="s">
        <v>152</v>
      </c>
      <c r="E50" s="94">
        <f t="shared" si="14"/>
        <v>38233.606202620562</v>
      </c>
      <c r="F50" s="95">
        <f t="shared" si="15"/>
        <v>38233.5</v>
      </c>
      <c r="G50" s="94">
        <f t="shared" si="52"/>
        <v>3.8279799999145325E-2</v>
      </c>
      <c r="I50" s="94">
        <f t="shared" si="53"/>
        <v>3.8279799999145325E-2</v>
      </c>
      <c r="P50">
        <f t="shared" si="16"/>
        <v>0.15499166613144219</v>
      </c>
      <c r="Q50" s="96">
        <f t="shared" si="17"/>
        <v>36140.805899999999</v>
      </c>
      <c r="R50" s="94">
        <f t="shared" si="18"/>
        <v>1.3621659696083184E-2</v>
      </c>
      <c r="S50" s="92">
        <f t="shared" si="54"/>
        <v>0.1</v>
      </c>
      <c r="T50" s="225"/>
      <c r="U50" s="95">
        <v>4.7144656835304544E-8</v>
      </c>
      <c r="V50" s="95">
        <v>1.9891868890312742E-16</v>
      </c>
      <c r="W50" s="95">
        <v>1.099051081442789E-26</v>
      </c>
      <c r="X50" s="95">
        <v>5.3484877232012048E-8</v>
      </c>
      <c r="Y50" s="95">
        <v>2.8431605307337172E-6</v>
      </c>
      <c r="Z50" s="95">
        <v>8.2741968550073333E-2</v>
      </c>
      <c r="AA50" s="95">
        <v>1.5754001106728772E-2</v>
      </c>
      <c r="AB50" s="95">
        <v>61.12517031697557</v>
      </c>
      <c r="AC50" s="95">
        <v>1.6056016678508865E-3</v>
      </c>
      <c r="AD50" s="95">
        <v>5.8619283270471438E-6</v>
      </c>
      <c r="AE50" s="95">
        <v>4.5140429158875006E-20</v>
      </c>
      <c r="AF50">
        <f t="shared" si="20"/>
        <v>38233.5</v>
      </c>
      <c r="AG50" s="94">
        <f t="shared" si="21"/>
        <v>3.6673168206528481E-2</v>
      </c>
      <c r="AH50" s="94">
        <f t="shared" si="22"/>
        <v>0.15659829792405905</v>
      </c>
      <c r="AI50" s="94">
        <f t="shared" si="23"/>
        <v>-0.11671186613229687</v>
      </c>
      <c r="AJ50" s="94">
        <f t="shared" si="24"/>
        <v>1.6066317926168444E-3</v>
      </c>
      <c r="AK50" s="94">
        <f t="shared" si="25"/>
        <v>2.5812657170472151E-7</v>
      </c>
      <c r="AL50">
        <f t="shared" si="26"/>
        <v>-0.11671186613229687</v>
      </c>
      <c r="AM50" s="92">
        <f t="shared" si="27"/>
        <v>2.5812657170472151E-6</v>
      </c>
      <c r="AN50">
        <f t="shared" si="28"/>
        <v>-0.11831849792491371</v>
      </c>
      <c r="AO50">
        <f t="shared" si="29"/>
        <v>1.6421269721926801</v>
      </c>
      <c r="AP50">
        <f t="shared" si="30"/>
        <v>-0.83536935359830722</v>
      </c>
      <c r="AQ50">
        <f t="shared" si="31"/>
        <v>-0.34118638577240423</v>
      </c>
      <c r="AR50">
        <f t="shared" si="32"/>
        <v>-0.48840248762695343</v>
      </c>
      <c r="AS50">
        <f t="shared" si="33"/>
        <v>-0.24917415232063431</v>
      </c>
      <c r="AT50" s="94">
        <f t="shared" si="50"/>
        <v>6.0857505885697663</v>
      </c>
      <c r="AU50" s="94">
        <f t="shared" si="50"/>
        <v>6.0916767106411802</v>
      </c>
      <c r="AV50" s="94">
        <f t="shared" si="50"/>
        <v>6.0999717895223391</v>
      </c>
      <c r="AW50" s="94">
        <f t="shared" si="50"/>
        <v>6.111561570439763</v>
      </c>
      <c r="AX50" s="94">
        <f t="shared" si="50"/>
        <v>6.1277161273127705</v>
      </c>
      <c r="AY50" s="94">
        <f t="shared" si="50"/>
        <v>6.1501662572098139</v>
      </c>
      <c r="AZ50" s="94">
        <f t="shared" si="50"/>
        <v>6.181256264274352</v>
      </c>
      <c r="BA50" s="94">
        <f t="shared" si="35"/>
        <v>6.2241548517586605</v>
      </c>
      <c r="BB50"/>
      <c r="BC50">
        <v>4000</v>
      </c>
      <c r="BD50">
        <f t="shared" si="40"/>
        <v>-2.6812424227072994E-2</v>
      </c>
      <c r="BE50">
        <f t="shared" si="41"/>
        <v>-7.2675322910512333E-2</v>
      </c>
      <c r="BF50">
        <f t="shared" si="42"/>
        <v>4.5862898683439339E-2</v>
      </c>
      <c r="BG50">
        <f t="shared" si="43"/>
        <v>0.38366176560458631</v>
      </c>
      <c r="BH50">
        <f t="shared" si="44"/>
        <v>0.89349504365136889</v>
      </c>
      <c r="BI50">
        <f t="shared" si="45"/>
        <v>-2.5822755600446965</v>
      </c>
      <c r="BJ50">
        <f t="shared" si="46"/>
        <v>-3.4820799557026723</v>
      </c>
      <c r="BK50">
        <f t="shared" si="51"/>
        <v>4.3929691204211787</v>
      </c>
      <c r="BL50">
        <f t="shared" si="51"/>
        <v>4.3929596102027872</v>
      </c>
      <c r="BM50">
        <f t="shared" si="51"/>
        <v>4.3930012620926897</v>
      </c>
      <c r="BN50">
        <f t="shared" si="51"/>
        <v>4.3928188781728768</v>
      </c>
      <c r="BO50">
        <f t="shared" si="51"/>
        <v>4.3936182403390927</v>
      </c>
      <c r="BP50">
        <f t="shared" si="51"/>
        <v>4.3901289484587558</v>
      </c>
      <c r="BQ50">
        <f t="shared" si="51"/>
        <v>4.4056413813511526</v>
      </c>
      <c r="BR50">
        <f t="shared" si="47"/>
        <v>5.0833282819080008</v>
      </c>
      <c r="BS50"/>
      <c r="BT50"/>
      <c r="BU50"/>
      <c r="BV50"/>
      <c r="BW50"/>
      <c r="BX50"/>
      <c r="BY50"/>
      <c r="BZ50"/>
    </row>
    <row r="51" spans="1:78" s="94" customFormat="1" x14ac:dyDescent="0.2">
      <c r="A51" s="138" t="s">
        <v>198</v>
      </c>
      <c r="B51" s="92"/>
      <c r="C51" s="98">
        <v>51177.1469</v>
      </c>
      <c r="D51" s="98" t="s">
        <v>152</v>
      </c>
      <c r="E51" s="94">
        <f t="shared" si="14"/>
        <v>38283.103873807988</v>
      </c>
      <c r="F51" s="95">
        <f t="shared" si="15"/>
        <v>38283</v>
      </c>
      <c r="G51" s="94">
        <f t="shared" si="52"/>
        <v>3.7440399995830376E-2</v>
      </c>
      <c r="I51" s="94">
        <f t="shared" si="53"/>
        <v>3.7440399995830376E-2</v>
      </c>
      <c r="P51">
        <f t="shared" si="16"/>
        <v>0.15562178803357207</v>
      </c>
      <c r="Q51" s="96">
        <f t="shared" si="17"/>
        <v>36158.6469</v>
      </c>
      <c r="R51" s="94">
        <f t="shared" si="18"/>
        <v>1.3966840478527276E-2</v>
      </c>
      <c r="S51" s="92">
        <f t="shared" si="54"/>
        <v>0.1</v>
      </c>
      <c r="T51" s="22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>
        <f t="shared" si="20"/>
        <v>38283</v>
      </c>
      <c r="AG51" s="94">
        <f t="shared" si="21"/>
        <v>3.7133451291205821E-2</v>
      </c>
      <c r="AH51" s="94">
        <f t="shared" si="22"/>
        <v>0.15592873673819663</v>
      </c>
      <c r="AI51" s="94">
        <f t="shared" si="23"/>
        <v>-0.1181813880377417</v>
      </c>
      <c r="AJ51" s="94">
        <f t="shared" si="24"/>
        <v>3.0694870462455448E-4</v>
      </c>
      <c r="AK51" s="94">
        <f t="shared" si="25"/>
        <v>9.4217507270692009E-9</v>
      </c>
      <c r="AL51">
        <f t="shared" si="26"/>
        <v>-0.1181813880377417</v>
      </c>
      <c r="AM51" s="92">
        <f t="shared" si="27"/>
        <v>9.4217507270691999E-8</v>
      </c>
      <c r="AN51">
        <f t="shared" si="28"/>
        <v>-0.11848833674236625</v>
      </c>
      <c r="AO51">
        <f t="shared" si="29"/>
        <v>1.6464959063343709</v>
      </c>
      <c r="AP51">
        <f t="shared" si="30"/>
        <v>-0.84242492565740346</v>
      </c>
      <c r="AQ51">
        <f t="shared" si="31"/>
        <v>-0.33283365416777677</v>
      </c>
      <c r="AR51">
        <f t="shared" si="32"/>
        <v>-0.47543885836585331</v>
      </c>
      <c r="AS51">
        <f t="shared" si="33"/>
        <v>-0.24230090108567134</v>
      </c>
      <c r="AT51" s="94">
        <f t="shared" ref="AT51:AZ60" si="55">$BA51+$AH$7*SIN(AU51)</f>
        <v>6.0911627768748655</v>
      </c>
      <c r="AU51" s="94">
        <f t="shared" si="55"/>
        <v>6.0969449228085368</v>
      </c>
      <c r="AV51" s="94">
        <f t="shared" si="55"/>
        <v>6.1050306626544995</v>
      </c>
      <c r="AW51" s="94">
        <f t="shared" si="55"/>
        <v>6.1163181576806691</v>
      </c>
      <c r="AX51" s="94">
        <f t="shared" si="55"/>
        <v>6.1320397439573595</v>
      </c>
      <c r="AY51" s="94">
        <f t="shared" si="55"/>
        <v>6.1538755830828364</v>
      </c>
      <c r="AZ51" s="94">
        <f t="shared" si="55"/>
        <v>6.1841032923487642</v>
      </c>
      <c r="BA51" s="94">
        <f t="shared" si="35"/>
        <v>6.2258044322925707</v>
      </c>
      <c r="BB51"/>
      <c r="BC51">
        <v>4500</v>
      </c>
      <c r="BD51">
        <f t="shared" si="40"/>
        <v>-2.8029075656810988E-2</v>
      </c>
      <c r="BE51">
        <f t="shared" si="41"/>
        <v>-7.234105465755164E-2</v>
      </c>
      <c r="BF51">
        <f t="shared" si="42"/>
        <v>4.4311979000740652E-2</v>
      </c>
      <c r="BG51">
        <f t="shared" si="43"/>
        <v>0.38662740090601633</v>
      </c>
      <c r="BH51">
        <f t="shared" si="44"/>
        <v>0.89003813039900637</v>
      </c>
      <c r="BI51">
        <f t="shared" si="45"/>
        <v>-2.5746356649906756</v>
      </c>
      <c r="BJ51">
        <f t="shared" si="46"/>
        <v>-3.432601490034989</v>
      </c>
      <c r="BK51">
        <f t="shared" si="51"/>
        <v>4.4065867532087406</v>
      </c>
      <c r="BL51">
        <f t="shared" si="51"/>
        <v>4.4065747018274761</v>
      </c>
      <c r="BM51">
        <f t="shared" si="51"/>
        <v>4.4066297557703082</v>
      </c>
      <c r="BN51">
        <f t="shared" si="51"/>
        <v>4.4063783327843371</v>
      </c>
      <c r="BO51">
        <f t="shared" si="51"/>
        <v>4.4075281791347276</v>
      </c>
      <c r="BP51">
        <f t="shared" si="51"/>
        <v>4.402303272157976</v>
      </c>
      <c r="BQ51">
        <f t="shared" si="51"/>
        <v>4.4267896035245746</v>
      </c>
      <c r="BR51">
        <f t="shared" si="47"/>
        <v>5.0999907115434553</v>
      </c>
      <c r="BS51"/>
      <c r="BT51"/>
      <c r="BU51"/>
      <c r="BV51"/>
      <c r="BW51"/>
      <c r="BX51"/>
      <c r="BY51"/>
      <c r="BZ51"/>
    </row>
    <row r="52" spans="1:78" s="94" customFormat="1" x14ac:dyDescent="0.2">
      <c r="A52" s="138" t="s">
        <v>198</v>
      </c>
      <c r="B52" s="92"/>
      <c r="C52" s="98">
        <v>51177.327499999999</v>
      </c>
      <c r="D52" s="98" t="s">
        <v>152</v>
      </c>
      <c r="E52" s="94">
        <f t="shared" si="14"/>
        <v>38283.604926406857</v>
      </c>
      <c r="F52" s="95">
        <f t="shared" si="15"/>
        <v>38283.5</v>
      </c>
      <c r="G52" s="94">
        <f t="shared" si="52"/>
        <v>3.7819799996213987E-2</v>
      </c>
      <c r="I52" s="94">
        <f t="shared" si="53"/>
        <v>3.7819799996213987E-2</v>
      </c>
      <c r="P52">
        <f t="shared" si="16"/>
        <v>0.15562815733445889</v>
      </c>
      <c r="Q52" s="96">
        <f t="shared" si="17"/>
        <v>36158.827499999999</v>
      </c>
      <c r="R52" s="94">
        <f t="shared" si="18"/>
        <v>1.3878809058735602E-2</v>
      </c>
      <c r="S52" s="92">
        <f t="shared" si="54"/>
        <v>0.1</v>
      </c>
      <c r="T52" s="22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>
        <f t="shared" si="20"/>
        <v>38283.5</v>
      </c>
      <c r="AG52" s="94">
        <f t="shared" si="21"/>
        <v>3.7138121353891135E-2</v>
      </c>
      <c r="AH52" s="94">
        <f t="shared" si="22"/>
        <v>0.15630983597678175</v>
      </c>
      <c r="AI52" s="94">
        <f t="shared" si="23"/>
        <v>-0.11780835733824491</v>
      </c>
      <c r="AJ52" s="94">
        <f t="shared" si="24"/>
        <v>6.8167864232285269E-4</v>
      </c>
      <c r="AK52" s="94">
        <f t="shared" si="25"/>
        <v>4.6468577139912775E-8</v>
      </c>
      <c r="AL52">
        <f t="shared" si="26"/>
        <v>-0.11780835733824491</v>
      </c>
      <c r="AM52" s="92">
        <f t="shared" si="27"/>
        <v>4.6468577139912772E-7</v>
      </c>
      <c r="AN52">
        <f t="shared" si="28"/>
        <v>-0.11849003598056776</v>
      </c>
      <c r="AO52">
        <f t="shared" si="29"/>
        <v>1.6465395779762506</v>
      </c>
      <c r="AP52">
        <f t="shared" si="30"/>
        <v>-0.84249562603711525</v>
      </c>
      <c r="AQ52">
        <f t="shared" si="31"/>
        <v>-0.33274881271623868</v>
      </c>
      <c r="AR52">
        <f t="shared" si="32"/>
        <v>-0.47530763002379189</v>
      </c>
      <c r="AS52">
        <f t="shared" si="33"/>
        <v>-0.24223143582887879</v>
      </c>
      <c r="AT52" s="94">
        <f t="shared" si="55"/>
        <v>6.0912174902780629</v>
      </c>
      <c r="AU52" s="94">
        <f t="shared" si="55"/>
        <v>6.0969981728913583</v>
      </c>
      <c r="AV52" s="94">
        <f t="shared" si="55"/>
        <v>6.1050817887075279</v>
      </c>
      <c r="AW52" s="94">
        <f t="shared" si="55"/>
        <v>6.1163662211067056</v>
      </c>
      <c r="AX52" s="94">
        <f t="shared" si="55"/>
        <v>6.132083425966127</v>
      </c>
      <c r="AY52" s="94">
        <f t="shared" si="55"/>
        <v>6.1539130544462042</v>
      </c>
      <c r="AZ52" s="94">
        <f t="shared" si="55"/>
        <v>6.184132050792476</v>
      </c>
      <c r="BA52" s="94">
        <f t="shared" si="35"/>
        <v>6.2258210947222068</v>
      </c>
      <c r="BB52"/>
      <c r="BC52">
        <v>5000</v>
      </c>
      <c r="BD52">
        <f t="shared" si="40"/>
        <v>-2.9177448606024142E-2</v>
      </c>
      <c r="BE52">
        <f t="shared" si="41"/>
        <v>-7.1918122632633835E-2</v>
      </c>
      <c r="BF52">
        <f t="shared" si="42"/>
        <v>4.2740674026609693E-2</v>
      </c>
      <c r="BG52">
        <f t="shared" si="43"/>
        <v>0.38967610125649343</v>
      </c>
      <c r="BH52">
        <f t="shared" si="44"/>
        <v>0.8864739330255953</v>
      </c>
      <c r="BI52">
        <f t="shared" si="45"/>
        <v>-2.5668761858018456</v>
      </c>
      <c r="BJ52">
        <f t="shared" si="46"/>
        <v>-3.383659284285645</v>
      </c>
      <c r="BK52">
        <f t="shared" ref="BK52:BQ61" si="56">$BR52+$AH$7*SIN(BL52)</f>
        <v>4.4203103892740705</v>
      </c>
      <c r="BL52">
        <f t="shared" si="56"/>
        <v>4.4202973824639447</v>
      </c>
      <c r="BM52">
        <f t="shared" si="56"/>
        <v>4.4203595080697431</v>
      </c>
      <c r="BN52">
        <f t="shared" si="56"/>
        <v>4.4200628875791166</v>
      </c>
      <c r="BO52">
        <f t="shared" si="56"/>
        <v>4.4214817579174941</v>
      </c>
      <c r="BP52">
        <f t="shared" si="56"/>
        <v>4.4147541129242063</v>
      </c>
      <c r="BQ52">
        <f t="shared" si="56"/>
        <v>4.4481247266144575</v>
      </c>
      <c r="BR52">
        <f t="shared" si="47"/>
        <v>5.1166531411789098</v>
      </c>
      <c r="BS52"/>
      <c r="BT52"/>
      <c r="BU52"/>
      <c r="BV52"/>
      <c r="BW52"/>
      <c r="BX52"/>
      <c r="BY52"/>
      <c r="BZ52"/>
    </row>
    <row r="53" spans="1:78" s="94" customFormat="1" x14ac:dyDescent="0.2">
      <c r="A53" s="138" t="s">
        <v>198</v>
      </c>
      <c r="B53" s="92"/>
      <c r="C53" s="98">
        <v>51179.310299999997</v>
      </c>
      <c r="D53" s="98" t="s">
        <v>152</v>
      </c>
      <c r="E53" s="94">
        <f t="shared" ref="E53:E84" si="57">+(C53-C$7)/C$8</f>
        <v>38289.105962359456</v>
      </c>
      <c r="F53" s="95">
        <f t="shared" ref="F53:F71" si="58">ROUND(2*E53,0)/2</f>
        <v>38289</v>
      </c>
      <c r="G53" s="94">
        <f t="shared" si="52"/>
        <v>3.8193199994566385E-2</v>
      </c>
      <c r="I53" s="94">
        <f t="shared" si="53"/>
        <v>3.8193199994566385E-2</v>
      </c>
      <c r="P53">
        <f t="shared" ref="P53:P84" si="59">+D$11+D$12*F53+D$13*F53^2</f>
        <v>0.15569822549602352</v>
      </c>
      <c r="Q53" s="96">
        <f t="shared" ref="Q53:Q84" si="60">+C53-15018.5</f>
        <v>36160.810299999997</v>
      </c>
      <c r="R53" s="94">
        <f t="shared" ref="R53:R84" si="61">+(P53-G53)^2</f>
        <v>1.3807431018098093E-2</v>
      </c>
      <c r="S53" s="92">
        <f t="shared" si="54"/>
        <v>0.1</v>
      </c>
      <c r="T53" s="22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>
        <f t="shared" ref="AF53:AF84" si="62">F53</f>
        <v>38289</v>
      </c>
      <c r="AG53" s="94">
        <f t="shared" ref="AG53:AG84" si="63">AH$3+AH$4*AF53+AH$5*AF53^2+AN53</f>
        <v>3.7189519490446424E-2</v>
      </c>
      <c r="AH53" s="94">
        <f t="shared" ref="AH53:AH84" si="64">IF(S53&lt;&gt;0,G53-AN53, -9999)</f>
        <v>0.1567019060001435</v>
      </c>
      <c r="AI53" s="94">
        <f t="shared" ref="AI53:AI84" si="65">+G53-P53</f>
        <v>-0.11750502550145714</v>
      </c>
      <c r="AJ53" s="94">
        <f t="shared" ref="AJ53:AJ84" si="66">IF(S53&lt;&gt;0,G53-AG53, -9999)</f>
        <v>1.0036805041199609E-3</v>
      </c>
      <c r="AK53" s="94">
        <f t="shared" ref="AK53:AK84" si="67">+(G53-AG53)^2*S53</f>
        <v>1.0073745543504991E-7</v>
      </c>
      <c r="AL53">
        <f t="shared" ref="AL53:AL84" si="68">IF(S53&lt;&gt;0,G53-P53, -9999)</f>
        <v>-0.11750502550145714</v>
      </c>
      <c r="AM53" s="92">
        <f t="shared" ref="AM53:AM84" si="69">+(G53-AG53)^2</f>
        <v>1.007374554350499E-6</v>
      </c>
      <c r="AN53">
        <f t="shared" ref="AN53:AN84" si="70">$AH$6*($AH$11/AO53*AP53+$AH$12)</f>
        <v>-0.1185087060055771</v>
      </c>
      <c r="AO53">
        <f t="shared" ref="AO53:AO84" si="71">1+$AH$7*COS(AR53)</f>
        <v>1.6470193538636857</v>
      </c>
      <c r="AP53">
        <f t="shared" ref="AP53:AP84" si="72">SIN(AR53+RADIANS($AH$9))</f>
        <v>-0.84327257135651112</v>
      </c>
      <c r="AQ53">
        <f t="shared" ref="AQ53:AQ84" si="73">$AH$7*SIN(AR53)</f>
        <v>-0.33181493935564976</v>
      </c>
      <c r="AR53">
        <f t="shared" ref="AR53:AR84" si="74">2*ATAN(AS53)</f>
        <v>-0.47386374807089776</v>
      </c>
      <c r="AS53">
        <f t="shared" ref="AS53:AS84" si="75">SQRT((1+$AH$7)/(1-$AH$7))*TAN(AT53/2)</f>
        <v>-0.241467267696758</v>
      </c>
      <c r="AT53" s="94">
        <f t="shared" si="55"/>
        <v>6.0918193963446319</v>
      </c>
      <c r="AU53" s="94">
        <f t="shared" si="55"/>
        <v>6.0975839706284347</v>
      </c>
      <c r="AV53" s="94">
        <f t="shared" si="55"/>
        <v>6.1056442096945087</v>
      </c>
      <c r="AW53" s="94">
        <f t="shared" si="55"/>
        <v>6.1168949411223252</v>
      </c>
      <c r="AX53" s="94">
        <f t="shared" si="55"/>
        <v>6.132563939966893</v>
      </c>
      <c r="AY53" s="94">
        <f t="shared" si="55"/>
        <v>6.1543252439167917</v>
      </c>
      <c r="AZ53" s="94">
        <f t="shared" si="55"/>
        <v>6.1844483944364628</v>
      </c>
      <c r="BA53" s="94">
        <f t="shared" ref="BA53:BA84" si="76">RADIANS($AH$9)+$AH$18*(F53-AH$15)</f>
        <v>6.2260043814481962</v>
      </c>
      <c r="BB53"/>
      <c r="BC53">
        <v>5500</v>
      </c>
      <c r="BD53">
        <f t="shared" si="40"/>
        <v>-3.0257794681151591E-2</v>
      </c>
      <c r="BE53">
        <f t="shared" si="41"/>
        <v>-7.1406526835758918E-2</v>
      </c>
      <c r="BF53">
        <f t="shared" si="42"/>
        <v>4.1148732154607327E-2</v>
      </c>
      <c r="BG53">
        <f t="shared" si="43"/>
        <v>0.39281114709877474</v>
      </c>
      <c r="BH53">
        <f t="shared" si="44"/>
        <v>0.88279812600940633</v>
      </c>
      <c r="BI53">
        <f t="shared" si="45"/>
        <v>-2.5589927210654637</v>
      </c>
      <c r="BJ53">
        <f t="shared" si="46"/>
        <v>-3.3352336907268394</v>
      </c>
      <c r="BK53">
        <f t="shared" si="56"/>
        <v>4.4341431282438242</v>
      </c>
      <c r="BL53">
        <f t="shared" si="56"/>
        <v>4.4341303128275351</v>
      </c>
      <c r="BM53">
        <f t="shared" si="56"/>
        <v>4.4341944829162783</v>
      </c>
      <c r="BN53">
        <f t="shared" si="56"/>
        <v>4.4338733112449127</v>
      </c>
      <c r="BO53">
        <f t="shared" si="56"/>
        <v>4.4354844139568161</v>
      </c>
      <c r="BP53">
        <f t="shared" si="56"/>
        <v>4.4274919851441599</v>
      </c>
      <c r="BQ53">
        <f t="shared" si="56"/>
        <v>4.4696454533402736</v>
      </c>
      <c r="BR53">
        <f t="shared" si="47"/>
        <v>5.1333155708143643</v>
      </c>
      <c r="BS53"/>
      <c r="BT53"/>
      <c r="BU53"/>
      <c r="BV53"/>
      <c r="BW53"/>
      <c r="BX53"/>
      <c r="BY53"/>
      <c r="BZ53"/>
    </row>
    <row r="54" spans="1:78" s="94" customFormat="1" x14ac:dyDescent="0.2">
      <c r="A54" s="138" t="s">
        <v>198</v>
      </c>
      <c r="B54" s="92"/>
      <c r="C54" s="98">
        <v>51229.772700000001</v>
      </c>
      <c r="D54" s="98" t="s">
        <v>152</v>
      </c>
      <c r="E54" s="94">
        <f t="shared" si="57"/>
        <v>38429.107715766128</v>
      </c>
      <c r="F54" s="95">
        <f t="shared" si="58"/>
        <v>38429</v>
      </c>
      <c r="G54" s="94">
        <f t="shared" si="52"/>
        <v>3.8825199997518212E-2</v>
      </c>
      <c r="I54" s="94">
        <f t="shared" si="53"/>
        <v>3.8825199997518212E-2</v>
      </c>
      <c r="P54">
        <f t="shared" si="59"/>
        <v>0.15748539086155616</v>
      </c>
      <c r="Q54" s="96">
        <f t="shared" si="60"/>
        <v>36211.272700000001</v>
      </c>
      <c r="R54" s="94">
        <f t="shared" si="61"/>
        <v>1.4080240895889915E-2</v>
      </c>
      <c r="S54" s="92">
        <f t="shared" si="54"/>
        <v>0.1</v>
      </c>
      <c r="T54" s="22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>
        <f t="shared" si="62"/>
        <v>38429</v>
      </c>
      <c r="AG54" s="94">
        <f t="shared" si="63"/>
        <v>3.8514892925150535E-2</v>
      </c>
      <c r="AH54" s="94">
        <f t="shared" si="64"/>
        <v>0.15779569793392384</v>
      </c>
      <c r="AI54" s="94">
        <f t="shared" si="65"/>
        <v>-0.11866019086403795</v>
      </c>
      <c r="AJ54" s="94">
        <f t="shared" si="66"/>
        <v>3.1030707236767707E-4</v>
      </c>
      <c r="AK54" s="94">
        <f t="shared" si="67"/>
        <v>9.6290479161398787E-9</v>
      </c>
      <c r="AL54">
        <f t="shared" si="68"/>
        <v>-0.11866019086403795</v>
      </c>
      <c r="AM54" s="92">
        <f t="shared" si="69"/>
        <v>9.6290479161398781E-8</v>
      </c>
      <c r="AN54">
        <f t="shared" si="70"/>
        <v>-0.11897049793640563</v>
      </c>
      <c r="AO54">
        <f t="shared" si="71"/>
        <v>1.65884383687251</v>
      </c>
      <c r="AP54">
        <f t="shared" si="72"/>
        <v>-0.86256629988395883</v>
      </c>
      <c r="AQ54">
        <f t="shared" si="73"/>
        <v>-0.30766864784843523</v>
      </c>
      <c r="AR54">
        <f t="shared" si="74"/>
        <v>-0.43688661244157889</v>
      </c>
      <c r="AS54">
        <f t="shared" si="75"/>
        <v>-0.2219854517383103</v>
      </c>
      <c r="AT54" s="94">
        <f t="shared" si="55"/>
        <v>6.1071759297918931</v>
      </c>
      <c r="AU54" s="94">
        <f t="shared" si="55"/>
        <v>6.1125233460248847</v>
      </c>
      <c r="AV54" s="94">
        <f t="shared" si="55"/>
        <v>6.1199810539225048</v>
      </c>
      <c r="AW54" s="94">
        <f t="shared" si="55"/>
        <v>6.1303666773302306</v>
      </c>
      <c r="AX54" s="94">
        <f t="shared" si="55"/>
        <v>6.1448023498275264</v>
      </c>
      <c r="AY54" s="94">
        <f t="shared" si="55"/>
        <v>6.1648200233066337</v>
      </c>
      <c r="AZ54" s="94">
        <f t="shared" si="55"/>
        <v>6.1925012358689404</v>
      </c>
      <c r="BA54" s="94">
        <f t="shared" si="76"/>
        <v>6.230669861746124</v>
      </c>
      <c r="BB54"/>
      <c r="BC54">
        <v>6000</v>
      </c>
      <c r="BD54">
        <f t="shared" si="40"/>
        <v>-3.1270369775430906E-2</v>
      </c>
      <c r="BE54">
        <f t="shared" si="41"/>
        <v>-7.0806267266926903E-2</v>
      </c>
      <c r="BF54">
        <f t="shared" si="42"/>
        <v>3.9535897491495997E-2</v>
      </c>
      <c r="BG54">
        <f t="shared" si="43"/>
        <v>0.39603599440564652</v>
      </c>
      <c r="BH54">
        <f t="shared" si="44"/>
        <v>0.87900614679721811</v>
      </c>
      <c r="BI54">
        <f t="shared" si="45"/>
        <v>-2.5509806628502365</v>
      </c>
      <c r="BJ54">
        <f t="shared" si="46"/>
        <v>-3.2873055733042755</v>
      </c>
      <c r="BK54">
        <f t="shared" si="56"/>
        <v>4.4480881669511021</v>
      </c>
      <c r="BL54">
        <f t="shared" si="56"/>
        <v>4.4480763193523671</v>
      </c>
      <c r="BM54">
        <f t="shared" si="56"/>
        <v>4.4481386945387413</v>
      </c>
      <c r="BN54">
        <f t="shared" si="56"/>
        <v>4.4478104631559683</v>
      </c>
      <c r="BO54">
        <f t="shared" si="56"/>
        <v>4.4495421747859751</v>
      </c>
      <c r="BP54">
        <f t="shared" si="56"/>
        <v>4.4405273549802935</v>
      </c>
      <c r="BQ54">
        <f t="shared" si="56"/>
        <v>4.4913504348923308</v>
      </c>
      <c r="BR54">
        <f t="shared" si="47"/>
        <v>5.1499780004498188</v>
      </c>
      <c r="BS54"/>
      <c r="BT54"/>
      <c r="BU54"/>
      <c r="BV54"/>
      <c r="BW54"/>
      <c r="BX54"/>
      <c r="BY54"/>
      <c r="BZ54"/>
    </row>
    <row r="55" spans="1:78" s="94" customFormat="1" x14ac:dyDescent="0.2">
      <c r="A55" s="138" t="s">
        <v>198</v>
      </c>
      <c r="B55" s="92"/>
      <c r="C55" s="98">
        <v>51231.749000000003</v>
      </c>
      <c r="D55" s="98" t="s">
        <v>152</v>
      </c>
      <c r="E55" s="94">
        <f t="shared" si="57"/>
        <v>38434.590718264182</v>
      </c>
      <c r="F55" s="95">
        <f t="shared" si="58"/>
        <v>38434.5</v>
      </c>
      <c r="G55" s="94">
        <f t="shared" si="52"/>
        <v>3.269860000727931E-2</v>
      </c>
      <c r="I55" s="94">
        <f t="shared" si="53"/>
        <v>3.269860000727931E-2</v>
      </c>
      <c r="P55">
        <f t="shared" si="59"/>
        <v>0.15755574283585477</v>
      </c>
      <c r="Q55" s="96">
        <f t="shared" si="60"/>
        <v>36213.249000000003</v>
      </c>
      <c r="R55" s="94">
        <f t="shared" si="61"/>
        <v>1.5589306115315293E-2</v>
      </c>
      <c r="S55" s="92">
        <f t="shared" si="54"/>
        <v>0.1</v>
      </c>
      <c r="T55" s="22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>
        <f t="shared" si="62"/>
        <v>38434.5</v>
      </c>
      <c r="AG55" s="94">
        <f t="shared" si="63"/>
        <v>3.8567635875536702E-2</v>
      </c>
      <c r="AH55" s="94">
        <f t="shared" si="64"/>
        <v>0.1516867069675974</v>
      </c>
      <c r="AI55" s="94">
        <f t="shared" si="65"/>
        <v>-0.12485714282857546</v>
      </c>
      <c r="AJ55" s="94">
        <f t="shared" si="66"/>
        <v>-5.8690358682573912E-3</v>
      </c>
      <c r="AK55" s="94">
        <f t="shared" si="67"/>
        <v>3.444558202289179E-6</v>
      </c>
      <c r="AL55">
        <f t="shared" si="68"/>
        <v>-0.12485714282857546</v>
      </c>
      <c r="AM55" s="92">
        <f t="shared" si="69"/>
        <v>3.4445582022891789E-5</v>
      </c>
      <c r="AN55">
        <f t="shared" si="70"/>
        <v>-0.11898810696031807</v>
      </c>
      <c r="AO55">
        <f t="shared" si="71"/>
        <v>1.65929271963784</v>
      </c>
      <c r="AP55">
        <f t="shared" si="72"/>
        <v>-0.863304698531419</v>
      </c>
      <c r="AQ55">
        <f t="shared" si="73"/>
        <v>-0.30670557231050644</v>
      </c>
      <c r="AR55">
        <f t="shared" si="74"/>
        <v>-0.43542534446930314</v>
      </c>
      <c r="AS55">
        <f t="shared" si="75"/>
        <v>-0.22121893809066479</v>
      </c>
      <c r="AT55" s="94">
        <f t="shared" si="55"/>
        <v>6.1077805714701041</v>
      </c>
      <c r="AU55" s="94">
        <f t="shared" si="55"/>
        <v>6.1131113259213627</v>
      </c>
      <c r="AV55" s="94">
        <f t="shared" si="55"/>
        <v>6.1205450762972218</v>
      </c>
      <c r="AW55" s="94">
        <f t="shared" si="55"/>
        <v>6.1308964356077071</v>
      </c>
      <c r="AX55" s="94">
        <f t="shared" si="55"/>
        <v>6.145283416879507</v>
      </c>
      <c r="AY55" s="94">
        <f t="shared" si="55"/>
        <v>6.1652324204896116</v>
      </c>
      <c r="AZ55" s="94">
        <f t="shared" si="55"/>
        <v>6.1928176149392051</v>
      </c>
      <c r="BA55" s="94">
        <f t="shared" si="76"/>
        <v>6.2308531484721135</v>
      </c>
      <c r="BB55"/>
      <c r="BC55">
        <v>6500</v>
      </c>
      <c r="BD55">
        <f t="shared" si="40"/>
        <v>-3.2215434445477115E-2</v>
      </c>
      <c r="BE55">
        <f t="shared" si="41"/>
        <v>-7.0117343926137776E-2</v>
      </c>
      <c r="BF55">
        <f t="shared" si="42"/>
        <v>3.7901909480660662E-2</v>
      </c>
      <c r="BG55">
        <f t="shared" si="43"/>
        <v>0.39935428713002485</v>
      </c>
      <c r="BH55">
        <f t="shared" si="44"/>
        <v>0.87509317887461613</v>
      </c>
      <c r="BI55">
        <f t="shared" si="45"/>
        <v>-2.5428351815621588</v>
      </c>
      <c r="BJ55">
        <f t="shared" si="46"/>
        <v>-3.2398562633275838</v>
      </c>
      <c r="BK55">
        <f t="shared" si="56"/>
        <v>4.4621488080881866</v>
      </c>
      <c r="BL55">
        <f t="shared" si="56"/>
        <v>4.4621383998338366</v>
      </c>
      <c r="BM55">
        <f t="shared" si="56"/>
        <v>4.4621962061478229</v>
      </c>
      <c r="BN55">
        <f t="shared" si="56"/>
        <v>4.4618753213063931</v>
      </c>
      <c r="BO55">
        <f t="shared" si="56"/>
        <v>4.4636616834982235</v>
      </c>
      <c r="BP55">
        <f t="shared" si="56"/>
        <v>4.4538706217206512</v>
      </c>
      <c r="BQ55">
        <f t="shared" si="56"/>
        <v>4.5132382713062453</v>
      </c>
      <c r="BR55">
        <f t="shared" si="47"/>
        <v>5.1666404300852724</v>
      </c>
      <c r="BS55"/>
      <c r="BT55"/>
      <c r="BU55"/>
      <c r="BV55"/>
      <c r="BW55"/>
      <c r="BX55"/>
      <c r="BY55"/>
      <c r="BZ55"/>
    </row>
    <row r="56" spans="1:78" s="94" customFormat="1" x14ac:dyDescent="0.2">
      <c r="A56" s="138" t="s">
        <v>198</v>
      </c>
      <c r="B56" s="92"/>
      <c r="C56" s="98">
        <v>51245.8122</v>
      </c>
      <c r="D56" s="98" t="s">
        <v>152</v>
      </c>
      <c r="E56" s="94">
        <f t="shared" si="57"/>
        <v>38473.607345664146</v>
      </c>
      <c r="F56" s="95">
        <f t="shared" si="58"/>
        <v>38473.5</v>
      </c>
      <c r="G56" s="94">
        <f t="shared" si="52"/>
        <v>3.8691800000378862E-2</v>
      </c>
      <c r="I56" s="94">
        <f t="shared" si="53"/>
        <v>3.8691800000378862E-2</v>
      </c>
      <c r="P56">
        <f t="shared" si="59"/>
        <v>0.15805491004192504</v>
      </c>
      <c r="Q56" s="96">
        <f t="shared" si="60"/>
        <v>36227.3122</v>
      </c>
      <c r="R56" s="94">
        <f t="shared" si="61"/>
        <v>1.4247552038790263E-2</v>
      </c>
      <c r="S56" s="92">
        <f t="shared" si="54"/>
        <v>0.1</v>
      </c>
      <c r="T56" s="22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>
        <f t="shared" si="62"/>
        <v>38473.5</v>
      </c>
      <c r="AG56" s="94">
        <f t="shared" si="63"/>
        <v>3.8943106548097045E-2</v>
      </c>
      <c r="AH56" s="94">
        <f t="shared" si="64"/>
        <v>0.15780360349420686</v>
      </c>
      <c r="AI56" s="94">
        <f t="shared" si="65"/>
        <v>-0.11936311004154618</v>
      </c>
      <c r="AJ56" s="94">
        <f t="shared" si="66"/>
        <v>-2.5130654771818306E-4</v>
      </c>
      <c r="AK56" s="94">
        <f t="shared" si="67"/>
        <v>6.3154980926031415E-9</v>
      </c>
      <c r="AL56">
        <f t="shared" si="68"/>
        <v>-0.11936311004154618</v>
      </c>
      <c r="AM56" s="92">
        <f t="shared" si="69"/>
        <v>6.3154980926031415E-8</v>
      </c>
      <c r="AN56">
        <f t="shared" si="70"/>
        <v>-0.11911180349382799</v>
      </c>
      <c r="AO56">
        <f t="shared" si="71"/>
        <v>1.6624406961424181</v>
      </c>
      <c r="AP56">
        <f t="shared" si="72"/>
        <v>-0.868496619470153</v>
      </c>
      <c r="AQ56">
        <f t="shared" si="73"/>
        <v>-0.29984583096672085</v>
      </c>
      <c r="AR56">
        <f t="shared" si="74"/>
        <v>-0.42504552101578014</v>
      </c>
      <c r="AS56">
        <f t="shared" si="75"/>
        <v>-0.21578123764416385</v>
      </c>
      <c r="AT56" s="94">
        <f t="shared" si="55"/>
        <v>6.1120708577008687</v>
      </c>
      <c r="AU56" s="94">
        <f t="shared" si="55"/>
        <v>6.1172828898516212</v>
      </c>
      <c r="AV56" s="94">
        <f t="shared" si="55"/>
        <v>6.1245461580331053</v>
      </c>
      <c r="AW56" s="94">
        <f t="shared" si="55"/>
        <v>6.1346539720888247</v>
      </c>
      <c r="AX56" s="94">
        <f t="shared" si="55"/>
        <v>6.1486951883061609</v>
      </c>
      <c r="AY56" s="94">
        <f t="shared" si="55"/>
        <v>6.1681569048677742</v>
      </c>
      <c r="AZ56" s="94">
        <f t="shared" si="55"/>
        <v>6.1950610665582646</v>
      </c>
      <c r="BA56" s="94">
        <f t="shared" si="76"/>
        <v>6.2321528179836791</v>
      </c>
      <c r="BB56"/>
      <c r="BC56">
        <v>7000</v>
      </c>
      <c r="BD56">
        <f t="shared" si="40"/>
        <v>-3.3093254322223119E-2</v>
      </c>
      <c r="BE56">
        <f t="shared" si="41"/>
        <v>-6.9339756813391537E-2</v>
      </c>
      <c r="BF56">
        <f t="shared" si="42"/>
        <v>3.6246502491168418E-2</v>
      </c>
      <c r="BG56">
        <f t="shared" si="43"/>
        <v>0.40276987075014548</v>
      </c>
      <c r="BH56">
        <f t="shared" si="44"/>
        <v>0.8710541333279731</v>
      </c>
      <c r="BI56">
        <f t="shared" si="45"/>
        <v>-2.534551209525993</v>
      </c>
      <c r="BJ56">
        <f t="shared" si="46"/>
        <v>-3.1928675166249145</v>
      </c>
      <c r="BK56">
        <f t="shared" si="56"/>
        <v>4.4763284694584611</v>
      </c>
      <c r="BL56">
        <f t="shared" si="56"/>
        <v>4.4763197288116858</v>
      </c>
      <c r="BM56">
        <f t="shared" si="56"/>
        <v>4.4763711299497508</v>
      </c>
      <c r="BN56">
        <f t="shared" si="56"/>
        <v>4.4760690126337215</v>
      </c>
      <c r="BO56">
        <f t="shared" si="56"/>
        <v>4.4778502234143236</v>
      </c>
      <c r="BP56">
        <f t="shared" si="56"/>
        <v>4.4675320986304392</v>
      </c>
      <c r="BQ56">
        <f t="shared" si="56"/>
        <v>4.5353075118516131</v>
      </c>
      <c r="BR56">
        <f t="shared" si="47"/>
        <v>5.1833028597207269</v>
      </c>
      <c r="BS56"/>
      <c r="BT56"/>
      <c r="BU56"/>
      <c r="BV56"/>
      <c r="BW56"/>
      <c r="BX56"/>
      <c r="BY56"/>
      <c r="BZ56"/>
    </row>
    <row r="57" spans="1:78" s="94" customFormat="1" x14ac:dyDescent="0.2">
      <c r="A57" s="138" t="s">
        <v>198</v>
      </c>
      <c r="B57" s="92"/>
      <c r="C57" s="98">
        <v>51250.679799999998</v>
      </c>
      <c r="D57" s="98" t="s">
        <v>152</v>
      </c>
      <c r="E57" s="94">
        <f t="shared" si="57"/>
        <v>38487.111906186081</v>
      </c>
      <c r="F57" s="95">
        <f t="shared" si="58"/>
        <v>38487</v>
      </c>
      <c r="G57" s="94">
        <f t="shared" si="52"/>
        <v>4.033559999516001E-2</v>
      </c>
      <c r="I57" s="94">
        <f t="shared" si="53"/>
        <v>4.033559999516001E-2</v>
      </c>
      <c r="P57">
        <f t="shared" si="59"/>
        <v>0.15822782437107685</v>
      </c>
      <c r="Q57" s="96">
        <f t="shared" si="60"/>
        <v>36232.179799999998</v>
      </c>
      <c r="R57" s="94">
        <f t="shared" si="61"/>
        <v>1.3898576568301521E-2</v>
      </c>
      <c r="S57" s="92">
        <f t="shared" si="54"/>
        <v>0.1</v>
      </c>
      <c r="T57" s="22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>
        <f t="shared" si="62"/>
        <v>38487</v>
      </c>
      <c r="AG57" s="94">
        <f t="shared" si="63"/>
        <v>3.9073681120954509E-2</v>
      </c>
      <c r="AH57" s="94">
        <f t="shared" si="64"/>
        <v>0.15948974324528237</v>
      </c>
      <c r="AI57" s="94">
        <f t="shared" si="65"/>
        <v>-0.11789222437591684</v>
      </c>
      <c r="AJ57" s="94">
        <f t="shared" si="66"/>
        <v>1.2619188742055004E-3</v>
      </c>
      <c r="AK57" s="94">
        <f t="shared" si="67"/>
        <v>1.5924392450760777E-7</v>
      </c>
      <c r="AL57">
        <f t="shared" si="68"/>
        <v>-0.11789222437591684</v>
      </c>
      <c r="AM57" s="92">
        <f t="shared" si="69"/>
        <v>1.5924392450760777E-6</v>
      </c>
      <c r="AN57">
        <f t="shared" si="70"/>
        <v>-0.11915414325012234</v>
      </c>
      <c r="AO57">
        <f t="shared" si="71"/>
        <v>1.663515947090132</v>
      </c>
      <c r="AP57">
        <f t="shared" si="72"/>
        <v>-0.87027565716604549</v>
      </c>
      <c r="AQ57">
        <f t="shared" si="73"/>
        <v>-0.29745888154644179</v>
      </c>
      <c r="AR57">
        <f t="shared" si="74"/>
        <v>-0.42144518181303187</v>
      </c>
      <c r="AS57">
        <f t="shared" si="75"/>
        <v>-0.21389797887340653</v>
      </c>
      <c r="AT57" s="94">
        <f t="shared" si="55"/>
        <v>6.1135570984403378</v>
      </c>
      <c r="AU57" s="94">
        <f t="shared" si="55"/>
        <v>6.1187278018857247</v>
      </c>
      <c r="AV57" s="94">
        <f t="shared" si="55"/>
        <v>6.12593181394036</v>
      </c>
      <c r="AW57" s="94">
        <f t="shared" si="55"/>
        <v>6.1359550890030512</v>
      </c>
      <c r="AX57" s="94">
        <f t="shared" si="55"/>
        <v>6.1498764155224279</v>
      </c>
      <c r="AY57" s="94">
        <f t="shared" si="55"/>
        <v>6.1691693124757787</v>
      </c>
      <c r="AZ57" s="94">
        <f t="shared" si="55"/>
        <v>6.1958376606432672</v>
      </c>
      <c r="BA57" s="94">
        <f t="shared" si="76"/>
        <v>6.2326027035838365</v>
      </c>
      <c r="BB57"/>
      <c r="BC57">
        <v>7500</v>
      </c>
      <c r="BD57">
        <f t="shared" si="40"/>
        <v>-3.3904100549844475E-2</v>
      </c>
      <c r="BE57">
        <f t="shared" si="41"/>
        <v>-6.8473505928688186E-2</v>
      </c>
      <c r="BF57">
        <f t="shared" si="42"/>
        <v>3.4569405378843711E-2</v>
      </c>
      <c r="BG57">
        <f t="shared" si="43"/>
        <v>0.40628680700552477</v>
      </c>
      <c r="BH57">
        <f t="shared" si="44"/>
        <v>0.86688362876134417</v>
      </c>
      <c r="BI57">
        <f t="shared" si="45"/>
        <v>-2.526123423202987</v>
      </c>
      <c r="BJ57">
        <f t="shared" si="46"/>
        <v>-3.1463214721821275</v>
      </c>
      <c r="BK57">
        <f t="shared" si="56"/>
        <v>4.4906306938128671</v>
      </c>
      <c r="BL57">
        <f t="shared" si="56"/>
        <v>4.4906236627416112</v>
      </c>
      <c r="BM57">
        <f t="shared" si="56"/>
        <v>4.4906676287173868</v>
      </c>
      <c r="BN57">
        <f t="shared" si="56"/>
        <v>4.4903928458326874</v>
      </c>
      <c r="BO57">
        <f t="shared" si="56"/>
        <v>4.4921157418938824</v>
      </c>
      <c r="BP57">
        <f t="shared" si="56"/>
        <v>4.4815219933366226</v>
      </c>
      <c r="BQ57">
        <f t="shared" si="56"/>
        <v>4.5575566554347766</v>
      </c>
      <c r="BR57">
        <f t="shared" si="47"/>
        <v>5.1999652893561814</v>
      </c>
      <c r="BS57"/>
      <c r="BT57"/>
      <c r="BU57"/>
      <c r="BV57"/>
      <c r="BW57"/>
      <c r="BX57"/>
      <c r="BY57"/>
      <c r="BZ57"/>
    </row>
    <row r="58" spans="1:78" s="94" customFormat="1" x14ac:dyDescent="0.2">
      <c r="A58" s="138" t="s">
        <v>198</v>
      </c>
      <c r="B58" s="92"/>
      <c r="C58" s="98">
        <v>51273.0268</v>
      </c>
      <c r="D58" s="98" t="s">
        <v>152</v>
      </c>
      <c r="E58" s="94">
        <f t="shared" si="57"/>
        <v>38549.110922946653</v>
      </c>
      <c r="F58" s="95">
        <f t="shared" si="58"/>
        <v>38549</v>
      </c>
      <c r="G58" s="94">
        <f t="shared" si="52"/>
        <v>3.9981200003239792E-2</v>
      </c>
      <c r="I58" s="94">
        <f t="shared" si="53"/>
        <v>3.9981200003239792E-2</v>
      </c>
      <c r="P58">
        <f t="shared" si="59"/>
        <v>0.15902277950852567</v>
      </c>
      <c r="Q58" s="96">
        <f t="shared" si="60"/>
        <v>36254.5268</v>
      </c>
      <c r="R58" s="94">
        <f t="shared" si="61"/>
        <v>1.4170897651113299E-2</v>
      </c>
      <c r="S58" s="92">
        <f t="shared" si="54"/>
        <v>0.1</v>
      </c>
      <c r="T58" s="225"/>
      <c r="U58" s="95">
        <v>9.274609860307692E-9</v>
      </c>
      <c r="V58" s="95">
        <v>5.0223081922329278E-18</v>
      </c>
      <c r="W58" s="95">
        <v>1.29573603779541E-27</v>
      </c>
      <c r="X58" s="95">
        <v>1.0056730413611188E-8</v>
      </c>
      <c r="Y58" s="95">
        <v>4.9371933826438152E-7</v>
      </c>
      <c r="Z58" s="95">
        <v>7.4637317781827061E-3</v>
      </c>
      <c r="AA58" s="95">
        <v>1.4217454586117288E-2</v>
      </c>
      <c r="AB58" s="95">
        <v>552.08282310526783</v>
      </c>
      <c r="AC58" s="95">
        <v>3.0190034942347797E-4</v>
      </c>
      <c r="AD58" s="95">
        <v>8.8013960812588747E-7</v>
      </c>
      <c r="AE58" s="95">
        <v>5.3218710040277823E-21</v>
      </c>
      <c r="AF58">
        <f t="shared" si="62"/>
        <v>38549</v>
      </c>
      <c r="AG58" s="94">
        <f t="shared" si="63"/>
        <v>3.9677365183443433E-2</v>
      </c>
      <c r="AH58" s="94">
        <f t="shared" si="64"/>
        <v>0.15932661432832201</v>
      </c>
      <c r="AI58" s="94">
        <f t="shared" si="65"/>
        <v>-0.11904157950528588</v>
      </c>
      <c r="AJ58" s="94">
        <f t="shared" si="66"/>
        <v>3.0383481979635862E-4</v>
      </c>
      <c r="AK58" s="94">
        <f t="shared" si="67"/>
        <v>9.2315597720685723E-9</v>
      </c>
      <c r="AL58">
        <f t="shared" si="68"/>
        <v>-0.11904157950528588</v>
      </c>
      <c r="AM58" s="92">
        <f t="shared" si="69"/>
        <v>9.2315597720685713E-8</v>
      </c>
      <c r="AN58">
        <f t="shared" si="70"/>
        <v>-0.11934541432508224</v>
      </c>
      <c r="AO58">
        <f t="shared" si="71"/>
        <v>1.6683570587336407</v>
      </c>
      <c r="AP58">
        <f t="shared" si="72"/>
        <v>-0.87832350783210744</v>
      </c>
      <c r="AQ58">
        <f t="shared" si="73"/>
        <v>-0.28641585203108372</v>
      </c>
      <c r="AR58">
        <f t="shared" si="74"/>
        <v>-0.40486285538877503</v>
      </c>
      <c r="AS58">
        <f t="shared" si="75"/>
        <v>-0.20524262711143346</v>
      </c>
      <c r="AT58" s="94">
        <f t="shared" si="55"/>
        <v>6.1203901680539987</v>
      </c>
      <c r="AU58" s="94">
        <f t="shared" si="55"/>
        <v>6.1253695608511087</v>
      </c>
      <c r="AV58" s="94">
        <f t="shared" si="55"/>
        <v>6.1322998627949064</v>
      </c>
      <c r="AW58" s="94">
        <f t="shared" si="55"/>
        <v>6.1419333685550512</v>
      </c>
      <c r="AX58" s="94">
        <f t="shared" si="55"/>
        <v>6.1553027891292267</v>
      </c>
      <c r="AY58" s="94">
        <f t="shared" si="55"/>
        <v>6.1738194427451729</v>
      </c>
      <c r="AZ58" s="94">
        <f t="shared" si="55"/>
        <v>6.1994043354294588</v>
      </c>
      <c r="BA58" s="94">
        <f t="shared" si="76"/>
        <v>6.2346688448586329</v>
      </c>
      <c r="BB58"/>
      <c r="BC58">
        <v>8000</v>
      </c>
      <c r="BD58">
        <f t="shared" si="40"/>
        <v>-3.4648250245428114E-2</v>
      </c>
      <c r="BE58">
        <f t="shared" si="41"/>
        <v>-6.7518591272027723E-2</v>
      </c>
      <c r="BF58">
        <f t="shared" si="42"/>
        <v>3.2870341026599609E-2</v>
      </c>
      <c r="BG58">
        <f t="shared" si="43"/>
        <v>0.40990938992842996</v>
      </c>
      <c r="BH58">
        <f t="shared" si="44"/>
        <v>0.86257596941824011</v>
      </c>
      <c r="BI58">
        <f t="shared" si="45"/>
        <v>-2.5175462239463782</v>
      </c>
      <c r="BJ58">
        <f t="shared" si="46"/>
        <v>-3.1002006122782513</v>
      </c>
      <c r="BK58">
        <f t="shared" si="56"/>
        <v>4.5050591592561862</v>
      </c>
      <c r="BL58">
        <f t="shared" si="56"/>
        <v>4.5050537450225292</v>
      </c>
      <c r="BM58">
        <f t="shared" si="56"/>
        <v>4.5050899191571938</v>
      </c>
      <c r="BN58">
        <f t="shared" si="56"/>
        <v>4.5048483467557912</v>
      </c>
      <c r="BO58">
        <f t="shared" si="56"/>
        <v>4.5064668730426085</v>
      </c>
      <c r="BP58">
        <f t="shared" si="56"/>
        <v>4.4958503877796581</v>
      </c>
      <c r="BQ58">
        <f t="shared" si="56"/>
        <v>4.5799841510155703</v>
      </c>
      <c r="BR58">
        <f t="shared" si="47"/>
        <v>5.2166277189916359</v>
      </c>
      <c r="BS58"/>
      <c r="BT58"/>
      <c r="BU58"/>
      <c r="BV58"/>
      <c r="BW58"/>
      <c r="BX58"/>
      <c r="BY58"/>
      <c r="BZ58"/>
    </row>
    <row r="59" spans="1:78" s="94" customFormat="1" x14ac:dyDescent="0.2">
      <c r="A59" s="94" t="s">
        <v>35</v>
      </c>
      <c r="B59" s="92" t="s">
        <v>36</v>
      </c>
      <c r="C59" s="98">
        <v>51585.184699999998</v>
      </c>
      <c r="D59" s="98">
        <v>2.0000000000000001E-4</v>
      </c>
      <c r="E59" s="94">
        <f t="shared" si="57"/>
        <v>39415.154815820162</v>
      </c>
      <c r="F59" s="95">
        <f t="shared" si="58"/>
        <v>39415</v>
      </c>
      <c r="G59" s="94">
        <f t="shared" si="52"/>
        <v>5.5801999995310325E-2</v>
      </c>
      <c r="I59" s="94">
        <f t="shared" si="53"/>
        <v>5.5801999995310325E-2</v>
      </c>
      <c r="P59">
        <f t="shared" si="59"/>
        <v>0.17026901664470964</v>
      </c>
      <c r="Q59" s="96">
        <f t="shared" si="60"/>
        <v>36566.684699999998</v>
      </c>
      <c r="R59" s="94">
        <f t="shared" si="61"/>
        <v>1.3102697900613861E-2</v>
      </c>
      <c r="S59" s="92">
        <f t="shared" si="54"/>
        <v>0.1</v>
      </c>
      <c r="T59" s="22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>
        <f t="shared" si="62"/>
        <v>39415</v>
      </c>
      <c r="AG59" s="94">
        <f t="shared" si="63"/>
        <v>4.8821743200601744E-2</v>
      </c>
      <c r="AH59" s="94">
        <f t="shared" si="64"/>
        <v>0.17724927343941821</v>
      </c>
      <c r="AI59" s="94">
        <f t="shared" si="65"/>
        <v>-0.11446701664939932</v>
      </c>
      <c r="AJ59" s="94">
        <f t="shared" si="66"/>
        <v>6.9802567947085808E-3</v>
      </c>
      <c r="AK59" s="94">
        <f t="shared" si="67"/>
        <v>4.8723984920075311E-6</v>
      </c>
      <c r="AL59">
        <f t="shared" si="68"/>
        <v>-0.11446701664939932</v>
      </c>
      <c r="AM59" s="92">
        <f t="shared" si="69"/>
        <v>4.8723984920075308E-5</v>
      </c>
      <c r="AN59">
        <f t="shared" si="70"/>
        <v>-0.1214472734441079</v>
      </c>
      <c r="AO59">
        <f t="shared" si="71"/>
        <v>1.7170775251546462</v>
      </c>
      <c r="AP59">
        <f t="shared" si="72"/>
        <v>-0.9663487625578433</v>
      </c>
      <c r="AQ59">
        <f t="shared" si="73"/>
        <v>-0.12056127558989613</v>
      </c>
      <c r="AR59">
        <f t="shared" si="74"/>
        <v>-0.16657080867446128</v>
      </c>
      <c r="AS59">
        <f t="shared" si="75"/>
        <v>-8.3478508724880607E-2</v>
      </c>
      <c r="AT59" s="94">
        <f t="shared" si="55"/>
        <v>6.2168492148101526</v>
      </c>
      <c r="AU59" s="94">
        <f t="shared" si="55"/>
        <v>6.2189460095488789</v>
      </c>
      <c r="AV59" s="94">
        <f t="shared" si="55"/>
        <v>6.221835317077173</v>
      </c>
      <c r="AW59" s="94">
        <f t="shared" si="55"/>
        <v>6.2258158436673634</v>
      </c>
      <c r="AX59" s="94">
        <f t="shared" si="55"/>
        <v>6.2312982384514317</v>
      </c>
      <c r="AY59" s="94">
        <f t="shared" si="55"/>
        <v>6.2388466415158206</v>
      </c>
      <c r="AZ59" s="94">
        <f t="shared" si="55"/>
        <v>6.2492355695271069</v>
      </c>
      <c r="BA59" s="94">
        <f t="shared" si="76"/>
        <v>6.2635281729872396</v>
      </c>
      <c r="BB59"/>
      <c r="BC59">
        <v>8500</v>
      </c>
      <c r="BD59">
        <f t="shared" si="40"/>
        <v>-3.5325986971400603E-2</v>
      </c>
      <c r="BE59">
        <f t="shared" si="41"/>
        <v>-6.6475012843410161E-2</v>
      </c>
      <c r="BF59">
        <f t="shared" si="42"/>
        <v>3.1149025872009555E-2</v>
      </c>
      <c r="BG59">
        <f t="shared" si="43"/>
        <v>0.41364216328598757</v>
      </c>
      <c r="BH59">
        <f t="shared" si="44"/>
        <v>0.85812512134308805</v>
      </c>
      <c r="BI59">
        <f t="shared" si="45"/>
        <v>-2.5088137171852956</v>
      </c>
      <c r="BJ59">
        <f t="shared" si="46"/>
        <v>-3.0544877241165205</v>
      </c>
      <c r="BK59">
        <f t="shared" si="56"/>
        <v>4.5196176902098015</v>
      </c>
      <c r="BL59">
        <f t="shared" si="56"/>
        <v>4.5196137109682404</v>
      </c>
      <c r="BM59">
        <f t="shared" si="56"/>
        <v>4.5196422773272964</v>
      </c>
      <c r="BN59">
        <f t="shared" si="56"/>
        <v>4.5194372964918097</v>
      </c>
      <c r="BO59">
        <f t="shared" si="56"/>
        <v>4.5209129590472568</v>
      </c>
      <c r="BP59">
        <f t="shared" si="56"/>
        <v>4.5105272177691518</v>
      </c>
      <c r="BQ59">
        <f t="shared" si="56"/>
        <v>4.6025883980379412</v>
      </c>
      <c r="BR59">
        <f t="shared" si="47"/>
        <v>5.2332901486270904</v>
      </c>
      <c r="BS59"/>
      <c r="BT59"/>
      <c r="BU59"/>
      <c r="BV59"/>
      <c r="BW59"/>
      <c r="BX59"/>
      <c r="BY59"/>
      <c r="BZ59"/>
    </row>
    <row r="60" spans="1:78" s="94" customFormat="1" x14ac:dyDescent="0.2">
      <c r="A60" s="131" t="s">
        <v>59</v>
      </c>
      <c r="B60" s="132" t="s">
        <v>36</v>
      </c>
      <c r="C60" s="160">
        <v>51939.146800000002</v>
      </c>
      <c r="D60" s="160"/>
      <c r="E60" s="94">
        <f t="shared" si="57"/>
        <v>40397.179345757373</v>
      </c>
      <c r="F60" s="95">
        <f t="shared" si="58"/>
        <v>40397</v>
      </c>
      <c r="G60" s="94">
        <f t="shared" si="52"/>
        <v>6.4643600002455059E-2</v>
      </c>
      <c r="I60" s="94">
        <f t="shared" si="53"/>
        <v>6.4643600002455059E-2</v>
      </c>
      <c r="P60">
        <f t="shared" si="59"/>
        <v>0.18334348083252622</v>
      </c>
      <c r="Q60" s="96">
        <f t="shared" si="60"/>
        <v>36920.646800000002</v>
      </c>
      <c r="R60" s="94">
        <f t="shared" si="61"/>
        <v>1.4089661709073095E-2</v>
      </c>
      <c r="S60" s="92">
        <f t="shared" si="54"/>
        <v>0.1</v>
      </c>
      <c r="T60" s="22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>
        <f t="shared" si="62"/>
        <v>40397</v>
      </c>
      <c r="AG60" s="94">
        <f t="shared" si="63"/>
        <v>6.0876768518228083E-2</v>
      </c>
      <c r="AH60" s="94">
        <f t="shared" si="64"/>
        <v>0.18711031231675318</v>
      </c>
      <c r="AI60" s="94">
        <f t="shared" si="65"/>
        <v>-0.11869988083007116</v>
      </c>
      <c r="AJ60" s="94">
        <f t="shared" si="66"/>
        <v>3.7668314842269762E-3</v>
      </c>
      <c r="AK60" s="94">
        <f t="shared" si="67"/>
        <v>1.4189019430563606E-6</v>
      </c>
      <c r="AL60">
        <f t="shared" si="68"/>
        <v>-0.11869988083007116</v>
      </c>
      <c r="AM60" s="92">
        <f t="shared" si="69"/>
        <v>1.4189019430563604E-5</v>
      </c>
      <c r="AN60">
        <f t="shared" si="70"/>
        <v>-0.12246671231429813</v>
      </c>
      <c r="AO60">
        <f t="shared" si="71"/>
        <v>1.7226728852003337</v>
      </c>
      <c r="AP60">
        <f t="shared" si="72"/>
        <v>-0.99984974447246511</v>
      </c>
      <c r="AQ60">
        <f t="shared" si="73"/>
        <v>8.0492852167133658E-2</v>
      </c>
      <c r="AR60">
        <f t="shared" si="74"/>
        <v>0.11092493644341825</v>
      </c>
      <c r="AS60">
        <f t="shared" si="75"/>
        <v>5.5519407378520166E-2</v>
      </c>
      <c r="AT60" s="94">
        <f t="shared" si="55"/>
        <v>6.3273127584006108</v>
      </c>
      <c r="AU60" s="94">
        <f t="shared" si="55"/>
        <v>6.3259129102916445</v>
      </c>
      <c r="AV60" s="94">
        <f t="shared" si="55"/>
        <v>6.3239860920927571</v>
      </c>
      <c r="AW60" s="94">
        <f t="shared" si="55"/>
        <v>6.3213341733319339</v>
      </c>
      <c r="AX60" s="94">
        <f t="shared" si="55"/>
        <v>6.3176847190970848</v>
      </c>
      <c r="AY60" s="94">
        <f t="shared" si="55"/>
        <v>6.3126632417700153</v>
      </c>
      <c r="AZ60" s="94">
        <f t="shared" si="55"/>
        <v>6.3057551144032873</v>
      </c>
      <c r="BA60" s="94">
        <f t="shared" si="76"/>
        <v>6.2962531847912722</v>
      </c>
      <c r="BB60"/>
      <c r="BC60">
        <v>9000</v>
      </c>
      <c r="BD60">
        <f t="shared" si="40"/>
        <v>-3.5937601212160539E-2</v>
      </c>
      <c r="BE60">
        <f t="shared" si="41"/>
        <v>-6.5342770642835474E-2</v>
      </c>
      <c r="BF60">
        <f t="shared" si="42"/>
        <v>2.9405169430674935E-2</v>
      </c>
      <c r="BG60">
        <f t="shared" si="43"/>
        <v>0.41748993956007729</v>
      </c>
      <c r="BH60">
        <f t="shared" si="44"/>
        <v>0.85352468639972845</v>
      </c>
      <c r="BI60">
        <f t="shared" si="45"/>
        <v>-2.4999196899143925</v>
      </c>
      <c r="BJ60">
        <f t="shared" si="46"/>
        <v>-3.0091658629335591</v>
      </c>
      <c r="BK60">
        <f t="shared" si="56"/>
        <v>4.534310268920918</v>
      </c>
      <c r="BL60">
        <f t="shared" si="56"/>
        <v>4.5343074928366622</v>
      </c>
      <c r="BM60">
        <f t="shared" si="56"/>
        <v>4.5343290463790114</v>
      </c>
      <c r="BN60">
        <f t="shared" si="56"/>
        <v>4.5341617722055538</v>
      </c>
      <c r="BO60">
        <f t="shared" si="56"/>
        <v>4.5354640698497288</v>
      </c>
      <c r="BP60">
        <f t="shared" si="56"/>
        <v>4.5255622521829517</v>
      </c>
      <c r="BQ60">
        <f t="shared" si="56"/>
        <v>4.6253677468743088</v>
      </c>
      <c r="BR60">
        <f t="shared" si="47"/>
        <v>5.2499525782625449</v>
      </c>
      <c r="BS60"/>
      <c r="BT60"/>
      <c r="BU60"/>
      <c r="BV60"/>
      <c r="BW60"/>
      <c r="BX60"/>
      <c r="BY60"/>
      <c r="BZ60"/>
    </row>
    <row r="61" spans="1:78" s="94" customFormat="1" x14ac:dyDescent="0.2">
      <c r="A61" s="131" t="s">
        <v>59</v>
      </c>
      <c r="B61" s="132" t="s">
        <v>36</v>
      </c>
      <c r="C61" s="160">
        <v>51940.227700000003</v>
      </c>
      <c r="D61" s="160"/>
      <c r="E61" s="94">
        <f t="shared" si="57"/>
        <v>40400.178170531013</v>
      </c>
      <c r="F61" s="95">
        <f t="shared" si="58"/>
        <v>40400</v>
      </c>
      <c r="G61" s="94">
        <f t="shared" si="52"/>
        <v>6.4220000000204891E-2</v>
      </c>
      <c r="I61" s="94">
        <f t="shared" si="53"/>
        <v>6.4220000000204891E-2</v>
      </c>
      <c r="P61">
        <f t="shared" si="59"/>
        <v>0.1833839471903711</v>
      </c>
      <c r="Q61" s="96">
        <f t="shared" si="60"/>
        <v>36921.727700000003</v>
      </c>
      <c r="R61" s="94">
        <f t="shared" si="61"/>
        <v>1.4200046309940722E-2</v>
      </c>
      <c r="S61" s="92">
        <f t="shared" si="54"/>
        <v>0.1</v>
      </c>
      <c r="T61" s="225"/>
      <c r="U61" s="95"/>
      <c r="V61" s="95"/>
      <c r="W61" s="95"/>
      <c r="X61" s="95"/>
      <c r="Y61" s="95"/>
      <c r="Z61" s="95"/>
      <c r="AA61" s="95"/>
      <c r="AB61" s="95"/>
      <c r="AC61" s="95"/>
      <c r="AD61" s="126"/>
      <c r="AE61" s="126"/>
      <c r="AF61">
        <f t="shared" si="62"/>
        <v>40400</v>
      </c>
      <c r="AG61" s="94">
        <f t="shared" si="63"/>
        <v>6.0916406607150392E-2</v>
      </c>
      <c r="AH61" s="94">
        <f t="shared" si="64"/>
        <v>0.1866875405834256</v>
      </c>
      <c r="AI61" s="94">
        <f t="shared" si="65"/>
        <v>-0.11916394719016621</v>
      </c>
      <c r="AJ61" s="94">
        <f t="shared" si="66"/>
        <v>3.3035933930544992E-3</v>
      </c>
      <c r="AK61" s="94">
        <f t="shared" si="67"/>
        <v>1.0913729306633338E-6</v>
      </c>
      <c r="AL61">
        <f t="shared" si="68"/>
        <v>-0.11916394719016621</v>
      </c>
      <c r="AM61" s="92">
        <f t="shared" si="69"/>
        <v>1.0913729306633338E-5</v>
      </c>
      <c r="AN61">
        <f t="shared" si="70"/>
        <v>-0.12246754058322071</v>
      </c>
      <c r="AO61">
        <f t="shared" si="71"/>
        <v>1.7226045067386417</v>
      </c>
      <c r="AP61">
        <f t="shared" si="72"/>
        <v>-0.99983471646152045</v>
      </c>
      <c r="AQ61">
        <f t="shared" si="73"/>
        <v>8.1104408602608508E-2</v>
      </c>
      <c r="AR61">
        <f t="shared" si="74"/>
        <v>0.11177121882822048</v>
      </c>
      <c r="AS61">
        <f t="shared" si="75"/>
        <v>5.5943862860150934E-2</v>
      </c>
      <c r="AT61" s="94">
        <f t="shared" ref="AT61:AZ70" si="77">$BA61+$AH$7*SIN(AU61)</f>
        <v>6.3276500096705934</v>
      </c>
      <c r="AU61" s="94">
        <f t="shared" si="77"/>
        <v>6.3262395248682148</v>
      </c>
      <c r="AV61" s="94">
        <f t="shared" si="77"/>
        <v>6.3242980398060489</v>
      </c>
      <c r="AW61" s="94">
        <f t="shared" si="77"/>
        <v>6.3216259027565549</v>
      </c>
      <c r="AX61" s="94">
        <f t="shared" si="77"/>
        <v>6.3179485877034107</v>
      </c>
      <c r="AY61" s="94">
        <f t="shared" si="77"/>
        <v>6.3128887353510432</v>
      </c>
      <c r="AZ61" s="94">
        <f t="shared" si="77"/>
        <v>6.3059277784210108</v>
      </c>
      <c r="BA61" s="94">
        <f t="shared" si="76"/>
        <v>6.2963531593690849</v>
      </c>
      <c r="BB61"/>
      <c r="BC61">
        <v>9500</v>
      </c>
      <c r="BD61">
        <f t="shared" si="40"/>
        <v>-3.6483390845990608E-2</v>
      </c>
      <c r="BE61">
        <f t="shared" si="41"/>
        <v>-6.4121864670303674E-2</v>
      </c>
      <c r="BF61">
        <f t="shared" si="42"/>
        <v>2.7638473824313066E-2</v>
      </c>
      <c r="BG61">
        <f t="shared" si="43"/>
        <v>0.42145782060610359</v>
      </c>
      <c r="BH61">
        <f t="shared" si="44"/>
        <v>0.84876787394411801</v>
      </c>
      <c r="BI61">
        <f t="shared" si="45"/>
        <v>-2.49085758635051</v>
      </c>
      <c r="BJ61">
        <f t="shared" si="46"/>
        <v>-2.9642183165482772</v>
      </c>
      <c r="BK61">
        <f t="shared" si="56"/>
        <v>4.5491410475136762</v>
      </c>
      <c r="BL61">
        <f t="shared" si="56"/>
        <v>4.5491392250571581</v>
      </c>
      <c r="BM61">
        <f t="shared" si="56"/>
        <v>4.5491546469115773</v>
      </c>
      <c r="BN61">
        <f t="shared" si="56"/>
        <v>4.5490241908114113</v>
      </c>
      <c r="BO61">
        <f t="shared" si="56"/>
        <v>4.5501310208517776</v>
      </c>
      <c r="BP61">
        <f t="shared" si="56"/>
        <v>4.5409650718518435</v>
      </c>
      <c r="BQ61">
        <f t="shared" si="56"/>
        <v>4.6483204992835514</v>
      </c>
      <c r="BR61">
        <f t="shared" si="47"/>
        <v>5.2666150078979994</v>
      </c>
      <c r="BS61"/>
      <c r="BT61"/>
      <c r="BU61"/>
      <c r="BV61"/>
      <c r="BW61"/>
      <c r="BX61"/>
      <c r="BY61"/>
      <c r="BZ61"/>
    </row>
    <row r="62" spans="1:78" s="94" customFormat="1" x14ac:dyDescent="0.2">
      <c r="A62" s="138" t="s">
        <v>198</v>
      </c>
      <c r="B62" s="92"/>
      <c r="C62" s="98">
        <v>51940.227800000001</v>
      </c>
      <c r="D62" s="93" t="s">
        <v>152</v>
      </c>
      <c r="E62" s="94">
        <f t="shared" si="57"/>
        <v>40400.17844796877</v>
      </c>
      <c r="F62" s="95">
        <f t="shared" si="58"/>
        <v>40400</v>
      </c>
      <c r="G62" s="94">
        <f t="shared" ref="G62:G109" si="78">C62-($C$7+$C$8*$F62)+T62*K$18</f>
        <v>6.4319999997678678E-2</v>
      </c>
      <c r="K62" s="94">
        <f t="shared" ref="K62:K109" si="79">G62</f>
        <v>6.4319999997678678E-2</v>
      </c>
      <c r="P62">
        <f t="shared" si="59"/>
        <v>0.1833839471903711</v>
      </c>
      <c r="Q62" s="96">
        <f t="shared" si="60"/>
        <v>36921.727800000001</v>
      </c>
      <c r="R62" s="94">
        <f t="shared" si="61"/>
        <v>1.417622352110425E-2</v>
      </c>
      <c r="S62" s="92">
        <f t="shared" ref="S62:S109" si="80">S$17</f>
        <v>1</v>
      </c>
      <c r="T62" s="225"/>
      <c r="U62" s="95"/>
      <c r="V62" s="95"/>
      <c r="W62" s="95"/>
      <c r="X62" s="95"/>
      <c r="Y62" s="95"/>
      <c r="Z62" s="95"/>
      <c r="AA62" s="95"/>
      <c r="AB62" s="95"/>
      <c r="AC62" s="95"/>
      <c r="AD62" s="126"/>
      <c r="AE62" s="126"/>
      <c r="AF62">
        <f t="shared" si="62"/>
        <v>40400</v>
      </c>
      <c r="AG62" s="94">
        <f t="shared" si="63"/>
        <v>6.0916406607150392E-2</v>
      </c>
      <c r="AH62" s="94">
        <f t="shared" si="64"/>
        <v>0.18678754058089939</v>
      </c>
      <c r="AI62" s="94">
        <f t="shared" si="65"/>
        <v>-0.11906394719269242</v>
      </c>
      <c r="AJ62" s="94">
        <f t="shared" si="66"/>
        <v>3.4035933905282867E-3</v>
      </c>
      <c r="AK62" s="94">
        <f t="shared" si="67"/>
        <v>1.1584447968047839E-5</v>
      </c>
      <c r="AL62">
        <f t="shared" si="68"/>
        <v>-0.11906394719269242</v>
      </c>
      <c r="AM62" s="92">
        <f t="shared" si="69"/>
        <v>1.1584447968047839E-5</v>
      </c>
      <c r="AN62">
        <f t="shared" si="70"/>
        <v>-0.12246754058322071</v>
      </c>
      <c r="AO62">
        <f t="shared" si="71"/>
        <v>1.7226045067386417</v>
      </c>
      <c r="AP62">
        <f t="shared" si="72"/>
        <v>-0.99983471646152045</v>
      </c>
      <c r="AQ62">
        <f t="shared" si="73"/>
        <v>8.1104408602608508E-2</v>
      </c>
      <c r="AR62">
        <f t="shared" si="74"/>
        <v>0.11177121882822048</v>
      </c>
      <c r="AS62">
        <f t="shared" si="75"/>
        <v>5.5943862860150934E-2</v>
      </c>
      <c r="AT62" s="94">
        <f t="shared" si="77"/>
        <v>6.3276500096705934</v>
      </c>
      <c r="AU62" s="94">
        <f t="shared" si="77"/>
        <v>6.3262395248682148</v>
      </c>
      <c r="AV62" s="94">
        <f t="shared" si="77"/>
        <v>6.3242980398060489</v>
      </c>
      <c r="AW62" s="94">
        <f t="shared" si="77"/>
        <v>6.3216259027565549</v>
      </c>
      <c r="AX62" s="94">
        <f t="shared" si="77"/>
        <v>6.3179485877034107</v>
      </c>
      <c r="AY62" s="94">
        <f t="shared" si="77"/>
        <v>6.3128887353510432</v>
      </c>
      <c r="AZ62" s="94">
        <f t="shared" si="77"/>
        <v>6.3059277784210108</v>
      </c>
      <c r="BA62" s="94">
        <f t="shared" si="76"/>
        <v>6.2963531593690849</v>
      </c>
      <c r="BB62"/>
      <c r="BC62">
        <v>10000</v>
      </c>
      <c r="BD62">
        <f t="shared" si="40"/>
        <v>-3.6963661603234658E-2</v>
      </c>
      <c r="BE62">
        <f t="shared" si="41"/>
        <v>-6.2812294925814777E-2</v>
      </c>
      <c r="BF62">
        <f t="shared" si="42"/>
        <v>2.5848633322580118E-2</v>
      </c>
      <c r="BG62">
        <f t="shared" si="43"/>
        <v>0.4255512201480669</v>
      </c>
      <c r="BH62">
        <f t="shared" si="44"/>
        <v>0.84384746992487891</v>
      </c>
      <c r="BI62">
        <f t="shared" si="45"/>
        <v>-2.4816204815981804</v>
      </c>
      <c r="BJ62">
        <f t="shared" si="46"/>
        <v>-2.9196285712859318</v>
      </c>
      <c r="BK62">
        <f t="shared" ref="BK62:BQ71" si="81">$BR62+$AH$7*SIN(BL62)</f>
        <v>4.5641143605858225</v>
      </c>
      <c r="BL62">
        <f t="shared" si="81"/>
        <v>4.5641132498269261</v>
      </c>
      <c r="BM62">
        <f t="shared" si="81"/>
        <v>4.5641235902472896</v>
      </c>
      <c r="BN62">
        <f t="shared" si="81"/>
        <v>4.5640273555388378</v>
      </c>
      <c r="BO62">
        <f t="shared" si="81"/>
        <v>4.5649253883223606</v>
      </c>
      <c r="BP62">
        <f t="shared" si="81"/>
        <v>4.5567450481746405</v>
      </c>
      <c r="BQ62">
        <f t="shared" si="81"/>
        <v>4.6714449088824912</v>
      </c>
      <c r="BR62">
        <f t="shared" si="47"/>
        <v>5.2832774375334539</v>
      </c>
      <c r="BS62"/>
      <c r="BT62"/>
      <c r="BU62"/>
      <c r="BV62"/>
      <c r="BW62"/>
      <c r="BX62"/>
      <c r="BY62"/>
      <c r="BZ62"/>
    </row>
    <row r="63" spans="1:78" s="94" customFormat="1" x14ac:dyDescent="0.2">
      <c r="A63" s="99" t="s">
        <v>58</v>
      </c>
      <c r="B63" s="100" t="s">
        <v>37</v>
      </c>
      <c r="C63" s="101">
        <v>51956.9876</v>
      </c>
      <c r="D63" s="102"/>
      <c r="E63" s="94">
        <f t="shared" si="57"/>
        <v>40446.676462069263</v>
      </c>
      <c r="F63" s="95">
        <f t="shared" si="58"/>
        <v>40446.5</v>
      </c>
      <c r="G63" s="94">
        <f t="shared" si="78"/>
        <v>6.3604200004192535E-2</v>
      </c>
      <c r="K63" s="94">
        <f t="shared" si="79"/>
        <v>6.3604200004192535E-2</v>
      </c>
      <c r="P63">
        <f t="shared" si="59"/>
        <v>0.18401158390064068</v>
      </c>
      <c r="Q63" s="96">
        <f t="shared" si="60"/>
        <v>36938.4876</v>
      </c>
      <c r="R63" s="94">
        <f t="shared" si="61"/>
        <v>1.449793809678664E-2</v>
      </c>
      <c r="S63" s="92">
        <f t="shared" si="80"/>
        <v>1</v>
      </c>
      <c r="T63" s="22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>
        <f t="shared" si="62"/>
        <v>40446.5</v>
      </c>
      <c r="AG63" s="94">
        <f t="shared" si="63"/>
        <v>6.1532988263800326E-2</v>
      </c>
      <c r="AH63" s="94">
        <f t="shared" si="64"/>
        <v>0.18608279564103289</v>
      </c>
      <c r="AI63" s="94">
        <f t="shared" si="65"/>
        <v>-0.12040738389644814</v>
      </c>
      <c r="AJ63" s="94">
        <f t="shared" si="66"/>
        <v>2.0712117403922092E-3</v>
      </c>
      <c r="AK63" s="94">
        <f t="shared" si="67"/>
        <v>4.2899180735385241E-6</v>
      </c>
      <c r="AL63">
        <f t="shared" si="68"/>
        <v>-0.12040738389644814</v>
      </c>
      <c r="AM63" s="92">
        <f t="shared" si="69"/>
        <v>4.2899180735385241E-6</v>
      </c>
      <c r="AN63">
        <f t="shared" si="70"/>
        <v>-0.12247859563684035</v>
      </c>
      <c r="AO63">
        <f t="shared" si="71"/>
        <v>1.7214791328686587</v>
      </c>
      <c r="AP63">
        <f t="shared" si="72"/>
        <v>-0.99951044311479753</v>
      </c>
      <c r="AQ63">
        <f t="shared" si="73"/>
        <v>9.0570740798908075E-2</v>
      </c>
      <c r="AR63">
        <f t="shared" si="74"/>
        <v>0.12488153508212448</v>
      </c>
      <c r="AS63">
        <f t="shared" si="75"/>
        <v>6.2522043347020106E-2</v>
      </c>
      <c r="AT63" s="94">
        <f t="shared" si="77"/>
        <v>6.3328763704150326</v>
      </c>
      <c r="AU63" s="94">
        <f t="shared" si="77"/>
        <v>6.3313012365878185</v>
      </c>
      <c r="AV63" s="94">
        <f t="shared" si="77"/>
        <v>6.3291326391841256</v>
      </c>
      <c r="AW63" s="94">
        <f t="shared" si="77"/>
        <v>6.3261473304249645</v>
      </c>
      <c r="AX63" s="94">
        <f t="shared" si="77"/>
        <v>6.3220383513395539</v>
      </c>
      <c r="AY63" s="94">
        <f t="shared" si="77"/>
        <v>6.3163838112834743</v>
      </c>
      <c r="AZ63" s="94">
        <f t="shared" si="77"/>
        <v>6.3086040580093714</v>
      </c>
      <c r="BA63" s="94">
        <f t="shared" si="76"/>
        <v>6.2979027653251825</v>
      </c>
      <c r="BB63"/>
      <c r="BC63">
        <v>10500</v>
      </c>
      <c r="BD63">
        <f t="shared" si="40"/>
        <v>-3.7378727501937825E-2</v>
      </c>
      <c r="BE63">
        <f t="shared" si="41"/>
        <v>-6.1414061409368774E-2</v>
      </c>
      <c r="BF63">
        <f t="shared" si="42"/>
        <v>2.4035333907430952E-2</v>
      </c>
      <c r="BG63">
        <f t="shared" si="43"/>
        <v>0.42977588828649094</v>
      </c>
      <c r="BH63">
        <f t="shared" si="44"/>
        <v>0.8387558031578588</v>
      </c>
      <c r="BI63">
        <f t="shared" si="45"/>
        <v>-2.4722010531422862</v>
      </c>
      <c r="BJ63">
        <f t="shared" si="46"/>
        <v>-2.8753802791815701</v>
      </c>
      <c r="BK63">
        <f t="shared" si="81"/>
        <v>4.5792347383659067</v>
      </c>
      <c r="BL63">
        <f t="shared" si="81"/>
        <v>4.5792341232811236</v>
      </c>
      <c r="BM63">
        <f t="shared" si="81"/>
        <v>4.5792404949515424</v>
      </c>
      <c r="BN63">
        <f t="shared" si="81"/>
        <v>4.5791745054293633</v>
      </c>
      <c r="BO63">
        <f t="shared" si="81"/>
        <v>4.5798595221612128</v>
      </c>
      <c r="BP63">
        <f t="shared" si="81"/>
        <v>4.5729113215109551</v>
      </c>
      <c r="BQ63">
        <f t="shared" si="81"/>
        <v>4.6947391816307373</v>
      </c>
      <c r="BR63">
        <f t="shared" si="47"/>
        <v>5.2999398671689084</v>
      </c>
      <c r="BS63"/>
      <c r="BT63"/>
      <c r="BU63"/>
      <c r="BV63"/>
      <c r="BW63"/>
      <c r="BX63"/>
      <c r="BY63"/>
      <c r="BZ63"/>
    </row>
    <row r="64" spans="1:78" s="94" customFormat="1" x14ac:dyDescent="0.2">
      <c r="A64" s="99" t="s">
        <v>58</v>
      </c>
      <c r="B64" s="100" t="s">
        <v>36</v>
      </c>
      <c r="C64" s="101">
        <v>51957.164199999999</v>
      </c>
      <c r="D64" s="102"/>
      <c r="E64" s="94">
        <f t="shared" si="57"/>
        <v>40447.166417157634</v>
      </c>
      <c r="F64" s="95">
        <f t="shared" si="58"/>
        <v>40447</v>
      </c>
      <c r="G64" s="94">
        <f t="shared" si="78"/>
        <v>5.9983599996485282E-2</v>
      </c>
      <c r="K64" s="94">
        <f t="shared" si="79"/>
        <v>5.9983599996485282E-2</v>
      </c>
      <c r="P64">
        <f t="shared" si="59"/>
        <v>0.18401833684966881</v>
      </c>
      <c r="Q64" s="96">
        <f t="shared" si="60"/>
        <v>36938.664199999999</v>
      </c>
      <c r="R64" s="94">
        <f t="shared" si="61"/>
        <v>1.5384615946238484E-2</v>
      </c>
      <c r="S64" s="92">
        <f t="shared" si="80"/>
        <v>1</v>
      </c>
      <c r="T64" s="225"/>
      <c r="U64" s="95">
        <v>1.7291094594875412E-6</v>
      </c>
      <c r="V64" s="95">
        <v>2.7164402335013644E-18</v>
      </c>
      <c r="W64" s="95">
        <v>6.272435049561221E-25</v>
      </c>
      <c r="X64" s="95">
        <v>2.5587861729576135E-7</v>
      </c>
      <c r="Y64" s="95">
        <v>5.0120239198022756E-7</v>
      </c>
      <c r="Z64" s="95">
        <v>0.22091954796074378</v>
      </c>
      <c r="AA64" s="95">
        <v>2.0895177405297285</v>
      </c>
      <c r="AB64" s="95">
        <v>150350.60907466619</v>
      </c>
      <c r="AC64" s="95">
        <v>7.6814074549570906E-3</v>
      </c>
      <c r="AD64" s="95">
        <v>4.1202289672771446E-6</v>
      </c>
      <c r="AE64" s="95">
        <v>2.5762261171406909E-18</v>
      </c>
      <c r="AF64">
        <f t="shared" si="62"/>
        <v>40447</v>
      </c>
      <c r="AG64" s="94">
        <f t="shared" si="63"/>
        <v>6.1539640540300269E-2</v>
      </c>
      <c r="AH64" s="94">
        <f t="shared" si="64"/>
        <v>0.18246229630585381</v>
      </c>
      <c r="AI64" s="94">
        <f t="shared" si="65"/>
        <v>-0.12403473685318353</v>
      </c>
      <c r="AJ64" s="94">
        <f t="shared" si="66"/>
        <v>-1.5560405438149877E-3</v>
      </c>
      <c r="AK64" s="94">
        <f t="shared" si="67"/>
        <v>2.4212621739960425E-6</v>
      </c>
      <c r="AL64">
        <f t="shared" si="68"/>
        <v>-0.12403473685318353</v>
      </c>
      <c r="AM64" s="92">
        <f t="shared" si="69"/>
        <v>2.4212621739960425E-6</v>
      </c>
      <c r="AN64">
        <f t="shared" si="70"/>
        <v>-0.12247869630936854</v>
      </c>
      <c r="AO64">
        <f t="shared" si="71"/>
        <v>1.7214663646363952</v>
      </c>
      <c r="AP64">
        <f t="shared" si="72"/>
        <v>-0.99950602498025798</v>
      </c>
      <c r="AQ64">
        <f t="shared" si="73"/>
        <v>9.067239355018053E-2</v>
      </c>
      <c r="AR64">
        <f t="shared" si="74"/>
        <v>0.12502243125773199</v>
      </c>
      <c r="AS64">
        <f t="shared" si="75"/>
        <v>6.2592767128439059E-2</v>
      </c>
      <c r="AT64" s="94">
        <f t="shared" si="77"/>
        <v>6.3329325568600492</v>
      </c>
      <c r="AU64" s="94">
        <f t="shared" si="77"/>
        <v>6.3313556549464574</v>
      </c>
      <c r="AV64" s="94">
        <f t="shared" si="77"/>
        <v>6.3291846178540263</v>
      </c>
      <c r="AW64" s="94">
        <f t="shared" si="77"/>
        <v>6.3261959439065256</v>
      </c>
      <c r="AX64" s="94">
        <f t="shared" si="77"/>
        <v>6.3220823251702614</v>
      </c>
      <c r="AY64" s="94">
        <f t="shared" si="77"/>
        <v>6.3164213919527805</v>
      </c>
      <c r="AZ64" s="94">
        <f t="shared" si="77"/>
        <v>6.3086328350744534</v>
      </c>
      <c r="BA64" s="94">
        <f t="shared" si="76"/>
        <v>6.2979194277548176</v>
      </c>
      <c r="BB64"/>
      <c r="BC64">
        <v>11000</v>
      </c>
      <c r="BD64">
        <f t="shared" si="40"/>
        <v>-3.7728911252748368E-2</v>
      </c>
      <c r="BE64">
        <f t="shared" si="41"/>
        <v>-5.9927164120965659E-2</v>
      </c>
      <c r="BF64">
        <f t="shared" si="42"/>
        <v>2.2198252868217295E-2</v>
      </c>
      <c r="BG64">
        <f t="shared" si="43"/>
        <v>0.43413793821834046</v>
      </c>
      <c r="BH64">
        <f t="shared" si="44"/>
        <v>0.8334847084885576</v>
      </c>
      <c r="BI64">
        <f t="shared" si="45"/>
        <v>-2.4625915499577493</v>
      </c>
      <c r="BJ64">
        <f t="shared" si="46"/>
        <v>-2.8314572263300986</v>
      </c>
      <c r="BK64">
        <f t="shared" si="81"/>
        <v>4.5945069204609919</v>
      </c>
      <c r="BL64">
        <f t="shared" si="81"/>
        <v>4.5945066224784599</v>
      </c>
      <c r="BM64">
        <f t="shared" si="81"/>
        <v>4.5945101069392358</v>
      </c>
      <c r="BN64">
        <f t="shared" si="81"/>
        <v>4.5944693677810262</v>
      </c>
      <c r="BO64">
        <f t="shared" si="81"/>
        <v>4.5949465556549187</v>
      </c>
      <c r="BP64">
        <f t="shared" si="81"/>
        <v>4.5894727794014534</v>
      </c>
      <c r="BQ64">
        <f t="shared" si="81"/>
        <v>4.7182014763287743</v>
      </c>
      <c r="BR64">
        <f t="shared" si="47"/>
        <v>5.3166022968043629</v>
      </c>
      <c r="BS64"/>
      <c r="BT64"/>
      <c r="BU64"/>
      <c r="BV64"/>
      <c r="BW64"/>
      <c r="BX64"/>
      <c r="BY64"/>
      <c r="BZ64"/>
    </row>
    <row r="65" spans="1:78" s="94" customFormat="1" x14ac:dyDescent="0.2">
      <c r="A65" s="99" t="s">
        <v>58</v>
      </c>
      <c r="B65" s="100" t="s">
        <v>37</v>
      </c>
      <c r="C65" s="101">
        <v>51958.066200000001</v>
      </c>
      <c r="D65" s="102"/>
      <c r="E65" s="94">
        <f t="shared" si="57"/>
        <v>40449.668905774372</v>
      </c>
      <c r="F65" s="95">
        <f t="shared" si="58"/>
        <v>40449.5</v>
      </c>
      <c r="G65" s="94">
        <f t="shared" si="78"/>
        <v>6.0880600001837593E-2</v>
      </c>
      <c r="K65" s="94">
        <f t="shared" si="79"/>
        <v>6.0880600001837593E-2</v>
      </c>
      <c r="P65">
        <f t="shared" si="59"/>
        <v>0.18405210292476609</v>
      </c>
      <c r="Q65" s="96">
        <f t="shared" si="60"/>
        <v>36939.566200000001</v>
      </c>
      <c r="R65" s="94">
        <f t="shared" si="61"/>
        <v>1.5171219132292984E-2</v>
      </c>
      <c r="S65" s="92">
        <f t="shared" si="80"/>
        <v>1</v>
      </c>
      <c r="T65" s="22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>
        <f t="shared" si="62"/>
        <v>40449.5</v>
      </c>
      <c r="AG65" s="94">
        <f t="shared" si="63"/>
        <v>6.1572909058971739E-2</v>
      </c>
      <c r="AH65" s="94">
        <f t="shared" si="64"/>
        <v>0.18335979386763196</v>
      </c>
      <c r="AI65" s="94">
        <f t="shared" si="65"/>
        <v>-0.1231715029229285</v>
      </c>
      <c r="AJ65" s="94">
        <f t="shared" si="66"/>
        <v>-6.923090571341467E-4</v>
      </c>
      <c r="AK65" s="94">
        <f t="shared" si="67"/>
        <v>4.7929183058997117E-7</v>
      </c>
      <c r="AL65">
        <f t="shared" si="68"/>
        <v>-0.1231715029229285</v>
      </c>
      <c r="AM65" s="92">
        <f t="shared" si="69"/>
        <v>4.7929183058997117E-7</v>
      </c>
      <c r="AN65">
        <f t="shared" si="70"/>
        <v>-0.12247919386579435</v>
      </c>
      <c r="AO65">
        <f t="shared" si="71"/>
        <v>1.7214023109091694</v>
      </c>
      <c r="AP65">
        <f t="shared" si="72"/>
        <v>-0.99948363747839852</v>
      </c>
      <c r="AQ65">
        <f t="shared" si="73"/>
        <v>9.1180612350897847E-2</v>
      </c>
      <c r="AR65">
        <f t="shared" si="74"/>
        <v>0.12572688730188006</v>
      </c>
      <c r="AS65">
        <f t="shared" si="75"/>
        <v>6.294638293941883E-2</v>
      </c>
      <c r="AT65" s="94">
        <f t="shared" si="77"/>
        <v>6.3332134854455742</v>
      </c>
      <c r="AU65" s="94">
        <f t="shared" si="77"/>
        <v>6.3316277438731259</v>
      </c>
      <c r="AV65" s="94">
        <f t="shared" si="77"/>
        <v>6.3294445091254712</v>
      </c>
      <c r="AW65" s="94">
        <f t="shared" si="77"/>
        <v>6.3264390099817476</v>
      </c>
      <c r="AX65" s="94">
        <f t="shared" si="77"/>
        <v>6.3223021936202706</v>
      </c>
      <c r="AY65" s="94">
        <f t="shared" si="77"/>
        <v>6.3166092950366632</v>
      </c>
      <c r="AZ65" s="94">
        <f t="shared" si="77"/>
        <v>6.3087767203551826</v>
      </c>
      <c r="BA65" s="94">
        <f t="shared" si="76"/>
        <v>6.2980027399029952</v>
      </c>
      <c r="BB65"/>
      <c r="BC65">
        <v>11500</v>
      </c>
      <c r="BD65">
        <f t="shared" si="40"/>
        <v>-3.8014544625908281E-2</v>
      </c>
      <c r="BE65">
        <f t="shared" si="41"/>
        <v>-5.8351603060605425E-2</v>
      </c>
      <c r="BF65">
        <f t="shared" si="42"/>
        <v>2.0337058434697144E-2</v>
      </c>
      <c r="BG65">
        <f t="shared" si="43"/>
        <v>0.43864387539474892</v>
      </c>
      <c r="BH65">
        <f t="shared" si="44"/>
        <v>0.82802548651820185</v>
      </c>
      <c r="BI65">
        <f t="shared" si="45"/>
        <v>-2.4527837589918655</v>
      </c>
      <c r="BJ65">
        <f t="shared" si="46"/>
        <v>-2.78784330220721</v>
      </c>
      <c r="BK65">
        <f t="shared" si="81"/>
        <v>4.6099358702441027</v>
      </c>
      <c r="BL65">
        <f t="shared" si="81"/>
        <v>4.6099357534845922</v>
      </c>
      <c r="BM65">
        <f t="shared" si="81"/>
        <v>4.6099373235251324</v>
      </c>
      <c r="BN65">
        <f t="shared" si="81"/>
        <v>4.60991621352668</v>
      </c>
      <c r="BO65">
        <f t="shared" si="81"/>
        <v>4.6102004118462485</v>
      </c>
      <c r="BP65">
        <f t="shared" si="81"/>
        <v>4.6064380346676872</v>
      </c>
      <c r="BQ65">
        <f t="shared" si="81"/>
        <v>4.7418299051291255</v>
      </c>
      <c r="BR65">
        <f t="shared" si="47"/>
        <v>5.3332647264398174</v>
      </c>
      <c r="BS65"/>
      <c r="BT65"/>
      <c r="BU65"/>
      <c r="BV65"/>
      <c r="BW65"/>
      <c r="BX65"/>
      <c r="BY65"/>
      <c r="BZ65"/>
    </row>
    <row r="66" spans="1:78" s="94" customFormat="1" x14ac:dyDescent="0.2">
      <c r="A66" s="99" t="s">
        <v>58</v>
      </c>
      <c r="B66" s="100" t="s">
        <v>36</v>
      </c>
      <c r="C66" s="101">
        <v>51958.246500000001</v>
      </c>
      <c r="D66" s="102"/>
      <c r="E66" s="94">
        <f t="shared" si="57"/>
        <v>40450.169126059955</v>
      </c>
      <c r="F66" s="95">
        <f t="shared" si="58"/>
        <v>40450</v>
      </c>
      <c r="G66" s="94">
        <f t="shared" si="78"/>
        <v>6.0960000002523884E-2</v>
      </c>
      <c r="K66" s="94">
        <f t="shared" si="79"/>
        <v>6.0960000002523884E-2</v>
      </c>
      <c r="P66">
        <f t="shared" si="59"/>
        <v>0.18405885640577685</v>
      </c>
      <c r="Q66" s="96">
        <f t="shared" si="60"/>
        <v>36939.746500000001</v>
      </c>
      <c r="R66" s="94">
        <f t="shared" si="61"/>
        <v>1.5153328447788694E-2</v>
      </c>
      <c r="S66" s="92">
        <f t="shared" si="80"/>
        <v>1</v>
      </c>
      <c r="T66" s="225"/>
      <c r="U66" s="95">
        <v>1.7139445003764215E-6</v>
      </c>
      <c r="V66" s="95">
        <v>2.6560992535540492E-18</v>
      </c>
      <c r="W66" s="95">
        <v>6.2288623016820184E-25</v>
      </c>
      <c r="X66" s="95">
        <v>2.5560390596938809E-7</v>
      </c>
      <c r="Y66" s="95">
        <v>4.8637321558065998E-7</v>
      </c>
      <c r="Z66" s="95">
        <v>0.21867916204173951</v>
      </c>
      <c r="AA66" s="95">
        <v>2.0747519267410572</v>
      </c>
      <c r="AB66" s="95">
        <v>149294.65959367575</v>
      </c>
      <c r="AC66" s="95">
        <v>7.6731606946273175E-3</v>
      </c>
      <c r="AD66" s="95">
        <v>4.1416403989519038E-6</v>
      </c>
      <c r="AE66" s="95">
        <v>2.5583298375946648E-18</v>
      </c>
      <c r="AF66">
        <f t="shared" si="62"/>
        <v>40450</v>
      </c>
      <c r="AG66" s="94">
        <f t="shared" si="63"/>
        <v>6.1579564189910868E-2</v>
      </c>
      <c r="AH66" s="94">
        <f t="shared" si="64"/>
        <v>0.18343929221838987</v>
      </c>
      <c r="AI66" s="94">
        <f t="shared" si="65"/>
        <v>-0.12309885640325297</v>
      </c>
      <c r="AJ66" s="94">
        <f t="shared" si="66"/>
        <v>-6.1956418738698393E-4</v>
      </c>
      <c r="AK66" s="94">
        <f t="shared" si="67"/>
        <v>3.8385978229249377E-7</v>
      </c>
      <c r="AL66">
        <f t="shared" si="68"/>
        <v>-0.12309885640325297</v>
      </c>
      <c r="AM66" s="92">
        <f t="shared" si="69"/>
        <v>3.8385978229249377E-7</v>
      </c>
      <c r="AN66">
        <f t="shared" si="70"/>
        <v>-0.12247929221586598</v>
      </c>
      <c r="AO66">
        <f t="shared" si="71"/>
        <v>1.7213894576570279</v>
      </c>
      <c r="AP66">
        <f t="shared" si="72"/>
        <v>-0.99947910061812628</v>
      </c>
      <c r="AQ66">
        <f t="shared" si="73"/>
        <v>9.1282247096979074E-2</v>
      </c>
      <c r="AR66">
        <f t="shared" si="74"/>
        <v>0.12586777353110237</v>
      </c>
      <c r="AS66">
        <f t="shared" si="75"/>
        <v>6.3017105480768915E-2</v>
      </c>
      <c r="AT66" s="94">
        <f t="shared" si="77"/>
        <v>6.3332696704328635</v>
      </c>
      <c r="AU66" s="94">
        <f t="shared" si="77"/>
        <v>6.3316821610836511</v>
      </c>
      <c r="AV66" s="94">
        <f t="shared" si="77"/>
        <v>6.3294964869630554</v>
      </c>
      <c r="AW66" s="94">
        <f t="shared" si="77"/>
        <v>6.326487622929573</v>
      </c>
      <c r="AX66" s="94">
        <f t="shared" si="77"/>
        <v>6.3223461671691936</v>
      </c>
      <c r="AY66" s="94">
        <f t="shared" si="77"/>
        <v>6.3166468756007692</v>
      </c>
      <c r="AZ66" s="94">
        <f t="shared" si="77"/>
        <v>6.3088054974023668</v>
      </c>
      <c r="BA66" s="94">
        <f t="shared" si="76"/>
        <v>6.2980194023326304</v>
      </c>
      <c r="BB66"/>
      <c r="BC66">
        <v>12000</v>
      </c>
      <c r="BD66">
        <f t="shared" ref="BD66:BD97" si="82">AH$3+AH$4*BC66+AH$5*BC66^2+BF66</f>
        <v>-3.8235968774686262E-2</v>
      </c>
      <c r="BE66">
        <f t="shared" ref="BE66:BE97" si="83">AH$3+AH$4*BC66+AH$5*BC66^2</f>
        <v>-5.6687378228288093E-2</v>
      </c>
      <c r="BF66">
        <f t="shared" ref="BF66:BF97" si="84">$AH$6*($AH$11/BG66*BH66+$AH$12)</f>
        <v>1.8451409453601832E-2</v>
      </c>
      <c r="BG66">
        <f t="shared" ref="BG66:BG97" si="85">1+$AH$7*COS(BI66)</f>
        <v>0.44330062937402437</v>
      </c>
      <c r="BH66">
        <f t="shared" ref="BH66:BH97" si="86">SIN(BI66+RADIANS($AH$9))</f>
        <v>0.82236885952420102</v>
      </c>
      <c r="BI66">
        <f t="shared" ref="BI66:BI97" si="87">2*ATAN(BJ66)</f>
        <v>-2.4427689687336254</v>
      </c>
      <c r="BJ66">
        <f t="shared" ref="BJ66:BJ97" si="88">SQRT((1+$AH$7)/(1-$AH$7))*TAN(BK66/2)</f>
        <v>-2.7445224697358563</v>
      </c>
      <c r="BK66">
        <f t="shared" si="81"/>
        <v>4.6255267899547832</v>
      </c>
      <c r="BL66">
        <f t="shared" si="81"/>
        <v>4.6255267608798007</v>
      </c>
      <c r="BM66">
        <f t="shared" si="81"/>
        <v>4.625527221790561</v>
      </c>
      <c r="BN66">
        <f t="shared" si="81"/>
        <v>4.6255199154962909</v>
      </c>
      <c r="BO66">
        <f t="shared" si="81"/>
        <v>4.6256358061239595</v>
      </c>
      <c r="BP66">
        <f t="shared" si="81"/>
        <v>4.6238154034459091</v>
      </c>
      <c r="BQ66">
        <f t="shared" si="81"/>
        <v>4.7656225340604834</v>
      </c>
      <c r="BR66">
        <f t="shared" ref="BR66:BR97" si="89">RADIANS($AH$9)+$AH$18*(BC66-AH$15)</f>
        <v>5.3499271560752719</v>
      </c>
      <c r="BS66"/>
      <c r="BT66"/>
      <c r="BU66"/>
      <c r="BV66"/>
      <c r="BW66"/>
      <c r="BX66"/>
      <c r="BY66"/>
      <c r="BZ66"/>
    </row>
    <row r="67" spans="1:78" s="94" customFormat="1" x14ac:dyDescent="0.2">
      <c r="A67" s="99" t="s">
        <v>58</v>
      </c>
      <c r="B67" s="100" t="s">
        <v>37</v>
      </c>
      <c r="C67" s="101">
        <v>51959.147799999999</v>
      </c>
      <c r="D67" s="102"/>
      <c r="E67" s="94">
        <f t="shared" si="57"/>
        <v>40452.669672612341</v>
      </c>
      <c r="F67" s="95">
        <f t="shared" si="58"/>
        <v>40452.5</v>
      </c>
      <c r="G67" s="94">
        <f t="shared" si="78"/>
        <v>6.1156999996455852E-2</v>
      </c>
      <c r="K67" s="94">
        <f t="shared" si="79"/>
        <v>6.1156999996455852E-2</v>
      </c>
      <c r="P67">
        <f t="shared" si="59"/>
        <v>0.18409262514078725</v>
      </c>
      <c r="Q67" s="96">
        <f t="shared" si="60"/>
        <v>36940.647799999999</v>
      </c>
      <c r="R67" s="94">
        <f t="shared" si="61"/>
        <v>1.5113167929627566E-2</v>
      </c>
      <c r="S67" s="92">
        <f t="shared" si="80"/>
        <v>1</v>
      </c>
      <c r="T67" s="225"/>
      <c r="U67" s="95"/>
      <c r="V67" s="95"/>
      <c r="W67" s="95"/>
      <c r="X67" s="95"/>
      <c r="Y67" s="95"/>
      <c r="Z67" s="95"/>
      <c r="AA67" s="95"/>
      <c r="AB67" s="95"/>
      <c r="AC67" s="120"/>
      <c r="AD67" s="95"/>
      <c r="AE67" s="95"/>
      <c r="AF67">
        <f t="shared" si="62"/>
        <v>40452.5</v>
      </c>
      <c r="AG67" s="94">
        <f t="shared" si="63"/>
        <v>6.1612846980396957E-2</v>
      </c>
      <c r="AH67" s="94">
        <f t="shared" si="64"/>
        <v>0.18363677815684615</v>
      </c>
      <c r="AI67" s="94">
        <f t="shared" si="65"/>
        <v>-0.1229356251443314</v>
      </c>
      <c r="AJ67" s="94">
        <f t="shared" si="66"/>
        <v>-4.5584698394110501E-4</v>
      </c>
      <c r="AK67" s="94">
        <f t="shared" si="67"/>
        <v>2.0779647276820206E-7</v>
      </c>
      <c r="AL67">
        <f t="shared" si="68"/>
        <v>-0.1229356251443314</v>
      </c>
      <c r="AM67" s="92">
        <f t="shared" si="69"/>
        <v>2.0779647276820206E-7</v>
      </c>
      <c r="AN67">
        <f t="shared" si="70"/>
        <v>-0.1224797781603903</v>
      </c>
      <c r="AO67">
        <f t="shared" si="71"/>
        <v>1.7213249789139495</v>
      </c>
      <c r="AP67">
        <f t="shared" si="72"/>
        <v>-0.99945611956410396</v>
      </c>
      <c r="AQ67">
        <f t="shared" si="73"/>
        <v>9.179037557699217E-2</v>
      </c>
      <c r="AR67">
        <f t="shared" si="74"/>
        <v>0.1265721796784619</v>
      </c>
      <c r="AS67">
        <f t="shared" si="75"/>
        <v>6.3370715070573111E-2</v>
      </c>
      <c r="AT67" s="94">
        <f t="shared" si="77"/>
        <v>6.3335505917052988</v>
      </c>
      <c r="AU67" s="94">
        <f t="shared" si="77"/>
        <v>6.3319542442504568</v>
      </c>
      <c r="AV67" s="94">
        <f t="shared" si="77"/>
        <v>6.3297563740589071</v>
      </c>
      <c r="AW67" s="94">
        <f t="shared" si="77"/>
        <v>6.3267306863271182</v>
      </c>
      <c r="AX67" s="94">
        <f t="shared" si="77"/>
        <v>6.3225660342055257</v>
      </c>
      <c r="AY67" s="94">
        <f t="shared" si="77"/>
        <v>6.3168347781568723</v>
      </c>
      <c r="AZ67" s="94">
        <f t="shared" si="77"/>
        <v>6.3089493825933083</v>
      </c>
      <c r="BA67" s="94">
        <f t="shared" si="76"/>
        <v>6.2981027144808079</v>
      </c>
      <c r="BB67"/>
      <c r="BC67">
        <v>12500</v>
      </c>
      <c r="BD67">
        <f t="shared" si="82"/>
        <v>-3.8393534511681135E-2</v>
      </c>
      <c r="BE67">
        <f t="shared" si="83"/>
        <v>-5.4934489624013649E-2</v>
      </c>
      <c r="BF67">
        <f t="shared" si="84"/>
        <v>1.6540955112332511E-2</v>
      </c>
      <c r="BG67">
        <f t="shared" si="85"/>
        <v>0.44811558866499679</v>
      </c>
      <c r="BH67">
        <f t="shared" si="86"/>
        <v>0.81650492315230883</v>
      </c>
      <c r="BI67">
        <f t="shared" si="87"/>
        <v>-2.4325379295347931</v>
      </c>
      <c r="BJ67">
        <f t="shared" si="88"/>
        <v>-2.7014787358166057</v>
      </c>
      <c r="BK67">
        <f t="shared" si="81"/>
        <v>4.6412851366157932</v>
      </c>
      <c r="BL67">
        <f t="shared" si="81"/>
        <v>4.6412851390651175</v>
      </c>
      <c r="BM67">
        <f t="shared" si="81"/>
        <v>4.6412850916518407</v>
      </c>
      <c r="BN67">
        <f t="shared" si="81"/>
        <v>4.6412860094693027</v>
      </c>
      <c r="BO67">
        <f t="shared" si="81"/>
        <v>4.6412682446293303</v>
      </c>
      <c r="BP67">
        <f t="shared" si="81"/>
        <v>4.6416128832113452</v>
      </c>
      <c r="BQ67">
        <f t="shared" si="81"/>
        <v>4.789577383564632</v>
      </c>
      <c r="BR67">
        <f t="shared" si="89"/>
        <v>5.3665895857107264</v>
      </c>
      <c r="BS67"/>
      <c r="BT67"/>
      <c r="BU67"/>
      <c r="BV67"/>
      <c r="BW67"/>
      <c r="BX67"/>
      <c r="BY67"/>
      <c r="BZ67"/>
    </row>
    <row r="68" spans="1:78" s="94" customFormat="1" x14ac:dyDescent="0.2">
      <c r="A68" s="138" t="s">
        <v>198</v>
      </c>
      <c r="B68" s="100"/>
      <c r="C68" s="101">
        <v>52314.1944</v>
      </c>
      <c r="D68" s="93" t="s">
        <v>152</v>
      </c>
      <c r="E68" s="94">
        <f t="shared" si="57"/>
        <v>41437.703015082625</v>
      </c>
      <c r="F68" s="95">
        <f t="shared" si="58"/>
        <v>41437.5</v>
      </c>
      <c r="G68" s="94">
        <f t="shared" si="78"/>
        <v>7.317499999771826E-2</v>
      </c>
      <c r="K68" s="94">
        <f t="shared" si="79"/>
        <v>7.317499999771826E-2</v>
      </c>
      <c r="P68">
        <f t="shared" si="59"/>
        <v>0.1975699910202664</v>
      </c>
      <c r="Q68" s="96">
        <f t="shared" si="60"/>
        <v>37295.6944</v>
      </c>
      <c r="R68" s="94">
        <f t="shared" si="61"/>
        <v>1.5474113791499832E-2</v>
      </c>
      <c r="S68" s="92">
        <f t="shared" si="80"/>
        <v>1</v>
      </c>
      <c r="T68" s="225"/>
      <c r="U68" s="95"/>
      <c r="V68" s="95"/>
      <c r="W68" s="95"/>
      <c r="X68" s="95"/>
      <c r="Y68" s="95"/>
      <c r="Z68" s="95"/>
      <c r="AA68" s="95"/>
      <c r="AB68" s="95"/>
      <c r="AC68" s="120"/>
      <c r="AD68" s="95"/>
      <c r="AE68" s="95"/>
      <c r="AF68">
        <f t="shared" si="62"/>
        <v>41437.5</v>
      </c>
      <c r="AG68" s="94">
        <f t="shared" si="63"/>
        <v>7.5640897194281437E-2</v>
      </c>
      <c r="AH68" s="94">
        <f t="shared" si="64"/>
        <v>0.19510409382370322</v>
      </c>
      <c r="AI68" s="94">
        <f t="shared" si="65"/>
        <v>-0.12439499102254814</v>
      </c>
      <c r="AJ68" s="94">
        <f t="shared" si="66"/>
        <v>-2.4658971965631771E-3</v>
      </c>
      <c r="AK68" s="94">
        <f t="shared" si="67"/>
        <v>6.0806489840181363E-6</v>
      </c>
      <c r="AL68">
        <f t="shared" si="68"/>
        <v>-0.12439499102254814</v>
      </c>
      <c r="AM68" s="92">
        <f t="shared" si="69"/>
        <v>6.0806489840181363E-6</v>
      </c>
      <c r="AN68">
        <f t="shared" si="70"/>
        <v>-0.12192909382598496</v>
      </c>
      <c r="AO68">
        <f t="shared" si="71"/>
        <v>1.670129066768943</v>
      </c>
      <c r="AP68">
        <f t="shared" si="72"/>
        <v>-0.95383458063721327</v>
      </c>
      <c r="AQ68">
        <f t="shared" si="73"/>
        <v>0.28224498600535064</v>
      </c>
      <c r="AR68">
        <f t="shared" si="74"/>
        <v>0.39863066149976989</v>
      </c>
      <c r="AS68">
        <f t="shared" si="75"/>
        <v>0.20199733107335416</v>
      </c>
      <c r="AT68" s="94">
        <f t="shared" si="77"/>
        <v>6.4434174182777095</v>
      </c>
      <c r="AU68" s="94">
        <f t="shared" si="77"/>
        <v>6.4385103238938477</v>
      </c>
      <c r="AV68" s="94">
        <f t="shared" si="77"/>
        <v>6.4316832176152232</v>
      </c>
      <c r="AW68" s="94">
        <f t="shared" si="77"/>
        <v>6.4221963651555756</v>
      </c>
      <c r="AX68" s="94">
        <f t="shared" si="77"/>
        <v>6.4090342520630941</v>
      </c>
      <c r="AY68" s="94">
        <f t="shared" si="77"/>
        <v>6.3908087960636415</v>
      </c>
      <c r="AZ68" s="94">
        <f t="shared" si="77"/>
        <v>6.3656300044303702</v>
      </c>
      <c r="BA68" s="94">
        <f t="shared" si="76"/>
        <v>6.3309277008626532</v>
      </c>
      <c r="BB68"/>
      <c r="BC68">
        <v>13000</v>
      </c>
      <c r="BD68">
        <f t="shared" si="82"/>
        <v>-3.8487602537098216E-2</v>
      </c>
      <c r="BE68">
        <f t="shared" si="83"/>
        <v>-5.3092937247782093E-2</v>
      </c>
      <c r="BF68">
        <f t="shared" si="84"/>
        <v>1.4605334710683879E-2</v>
      </c>
      <c r="BG68">
        <f t="shared" si="85"/>
        <v>0.45309663890050333</v>
      </c>
      <c r="BH68">
        <f t="shared" si="86"/>
        <v>0.81042309339434426</v>
      </c>
      <c r="BI68">
        <f t="shared" si="87"/>
        <v>-2.4220808102880609</v>
      </c>
      <c r="BJ68">
        <f t="shared" si="88"/>
        <v>-2.6586961219767562</v>
      </c>
      <c r="BK68">
        <f t="shared" si="81"/>
        <v>4.6572166389048748</v>
      </c>
      <c r="BL68">
        <f t="shared" si="81"/>
        <v>4.6572166457923352</v>
      </c>
      <c r="BM68">
        <f t="shared" si="81"/>
        <v>4.6572164740258968</v>
      </c>
      <c r="BN68">
        <f t="shared" si="81"/>
        <v>4.657220757870272</v>
      </c>
      <c r="BO68">
        <f t="shared" si="81"/>
        <v>4.657114018067702</v>
      </c>
      <c r="BP68">
        <f t="shared" si="81"/>
        <v>4.6598381308514156</v>
      </c>
      <c r="BQ68">
        <f t="shared" si="81"/>
        <v>4.8136924290460392</v>
      </c>
      <c r="BR68">
        <f t="shared" si="89"/>
        <v>5.3832520153461809</v>
      </c>
      <c r="BS68"/>
      <c r="BT68"/>
      <c r="BU68"/>
      <c r="BV68"/>
      <c r="BW68"/>
      <c r="BX68"/>
      <c r="BY68"/>
      <c r="BZ68"/>
    </row>
    <row r="69" spans="1:78" s="94" customFormat="1" x14ac:dyDescent="0.2">
      <c r="A69" s="138" t="s">
        <v>198</v>
      </c>
      <c r="B69" s="100"/>
      <c r="C69" s="101">
        <v>52314.200100000002</v>
      </c>
      <c r="D69" s="93" t="s">
        <v>152</v>
      </c>
      <c r="E69" s="94">
        <f t="shared" si="57"/>
        <v>41437.718829035082</v>
      </c>
      <c r="F69" s="95">
        <f t="shared" si="58"/>
        <v>41437.5</v>
      </c>
      <c r="G69" s="94">
        <f t="shared" si="78"/>
        <v>7.88749999992433E-2</v>
      </c>
      <c r="K69" s="94">
        <f t="shared" si="79"/>
        <v>7.88749999992433E-2</v>
      </c>
      <c r="P69">
        <f t="shared" si="59"/>
        <v>0.1975699910202664</v>
      </c>
      <c r="Q69" s="96">
        <f t="shared" si="60"/>
        <v>37295.700100000002</v>
      </c>
      <c r="R69" s="94">
        <f t="shared" si="61"/>
        <v>1.4088500893480755E-2</v>
      </c>
      <c r="S69" s="92">
        <f t="shared" si="80"/>
        <v>1</v>
      </c>
      <c r="T69" s="22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>
        <f t="shared" si="62"/>
        <v>41437.5</v>
      </c>
      <c r="AG69" s="94">
        <f t="shared" si="63"/>
        <v>7.5640897194281437E-2</v>
      </c>
      <c r="AH69" s="94">
        <f t="shared" si="64"/>
        <v>0.20080409382522826</v>
      </c>
      <c r="AI69" s="94">
        <f t="shared" si="65"/>
        <v>-0.1186949910210231</v>
      </c>
      <c r="AJ69" s="94">
        <f t="shared" si="66"/>
        <v>3.2341028049618636E-3</v>
      </c>
      <c r="AK69" s="94">
        <f t="shared" si="67"/>
        <v>1.0459420953062194E-5</v>
      </c>
      <c r="AL69">
        <f t="shared" si="68"/>
        <v>-0.1186949910210231</v>
      </c>
      <c r="AM69" s="92">
        <f t="shared" si="69"/>
        <v>1.0459420953062194E-5</v>
      </c>
      <c r="AN69">
        <f t="shared" si="70"/>
        <v>-0.12192909382598496</v>
      </c>
      <c r="AO69">
        <f t="shared" si="71"/>
        <v>1.670129066768943</v>
      </c>
      <c r="AP69">
        <f t="shared" si="72"/>
        <v>-0.95383458063721327</v>
      </c>
      <c r="AQ69">
        <f t="shared" si="73"/>
        <v>0.28224498600535064</v>
      </c>
      <c r="AR69">
        <f t="shared" si="74"/>
        <v>0.39863066149976989</v>
      </c>
      <c r="AS69">
        <f t="shared" si="75"/>
        <v>0.20199733107335416</v>
      </c>
      <c r="AT69" s="94">
        <f t="shared" si="77"/>
        <v>6.4434174182777095</v>
      </c>
      <c r="AU69" s="94">
        <f t="shared" si="77"/>
        <v>6.4385103238938477</v>
      </c>
      <c r="AV69" s="94">
        <f t="shared" si="77"/>
        <v>6.4316832176152232</v>
      </c>
      <c r="AW69" s="94">
        <f t="shared" si="77"/>
        <v>6.4221963651555756</v>
      </c>
      <c r="AX69" s="94">
        <f t="shared" si="77"/>
        <v>6.4090342520630941</v>
      </c>
      <c r="AY69" s="94">
        <f t="shared" si="77"/>
        <v>6.3908087960636415</v>
      </c>
      <c r="AZ69" s="94">
        <f t="shared" si="77"/>
        <v>6.3656300044303702</v>
      </c>
      <c r="BA69" s="94">
        <f t="shared" si="76"/>
        <v>6.3309277008626532</v>
      </c>
      <c r="BB69"/>
      <c r="BC69">
        <v>13500</v>
      </c>
      <c r="BD69">
        <f t="shared" si="82"/>
        <v>-3.8518543621428092E-2</v>
      </c>
      <c r="BE69">
        <f t="shared" si="83"/>
        <v>-5.1162721099593432E-2</v>
      </c>
      <c r="BF69">
        <f t="shared" si="84"/>
        <v>1.264417747816534E-2</v>
      </c>
      <c r="BG69">
        <f t="shared" si="85"/>
        <v>0.45825220473411288</v>
      </c>
      <c r="BH69">
        <f t="shared" si="86"/>
        <v>0.80411204828977467</v>
      </c>
      <c r="BI69">
        <f t="shared" si="87"/>
        <v>-2.4113871509964038</v>
      </c>
      <c r="BJ69">
        <f t="shared" si="88"/>
        <v>-2.6161586347220163</v>
      </c>
      <c r="BK69">
        <f t="shared" si="81"/>
        <v>4.6733273151634585</v>
      </c>
      <c r="BL69">
        <f t="shared" si="81"/>
        <v>4.6733273183978659</v>
      </c>
      <c r="BM69">
        <f t="shared" si="81"/>
        <v>4.6733272044949929</v>
      </c>
      <c r="BN69">
        <f t="shared" si="81"/>
        <v>4.673331215898223</v>
      </c>
      <c r="BO69">
        <f t="shared" si="81"/>
        <v>4.6731901905089064</v>
      </c>
      <c r="BP69">
        <f t="shared" si="81"/>
        <v>4.6784984408482</v>
      </c>
      <c r="BQ69">
        <f t="shared" si="81"/>
        <v>4.8379656014339396</v>
      </c>
      <c r="BR69">
        <f t="shared" si="89"/>
        <v>5.3999144449816354</v>
      </c>
      <c r="BS69"/>
      <c r="BT69"/>
      <c r="BU69"/>
      <c r="BV69"/>
      <c r="BW69"/>
      <c r="BX69"/>
      <c r="BY69"/>
      <c r="BZ69"/>
    </row>
    <row r="70" spans="1:78" s="94" customFormat="1" x14ac:dyDescent="0.2">
      <c r="A70" s="138" t="s">
        <v>198</v>
      </c>
      <c r="B70" s="100"/>
      <c r="C70" s="101">
        <v>52315.094299999997</v>
      </c>
      <c r="D70" s="93" t="s">
        <v>152</v>
      </c>
      <c r="E70" s="94">
        <f t="shared" si="57"/>
        <v>41440.199677506338</v>
      </c>
      <c r="F70" s="95">
        <f t="shared" si="58"/>
        <v>41440</v>
      </c>
      <c r="G70" s="94">
        <f t="shared" si="78"/>
        <v>7.1971999997913372E-2</v>
      </c>
      <c r="K70" s="94">
        <f t="shared" si="79"/>
        <v>7.1971999997913372E-2</v>
      </c>
      <c r="P70">
        <f t="shared" si="59"/>
        <v>0.1976046353100249</v>
      </c>
      <c r="Q70" s="96">
        <f t="shared" si="60"/>
        <v>37296.594299999997</v>
      </c>
      <c r="R70" s="94">
        <f t="shared" si="61"/>
        <v>1.5783559055466013E-2</v>
      </c>
      <c r="S70" s="92">
        <f t="shared" si="80"/>
        <v>1</v>
      </c>
      <c r="T70" s="22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>
        <f t="shared" si="62"/>
        <v>41440</v>
      </c>
      <c r="AG70" s="94">
        <f t="shared" si="63"/>
        <v>7.5678782040947301E-2</v>
      </c>
      <c r="AH70" s="94">
        <f t="shared" si="64"/>
        <v>0.19389785326699097</v>
      </c>
      <c r="AI70" s="94">
        <f t="shared" si="65"/>
        <v>-0.12563263531211152</v>
      </c>
      <c r="AJ70" s="94">
        <f t="shared" si="66"/>
        <v>-3.7067820430339293E-3</v>
      </c>
      <c r="AK70" s="94">
        <f t="shared" si="67"/>
        <v>1.3740233114558792E-5</v>
      </c>
      <c r="AL70">
        <f t="shared" si="68"/>
        <v>-0.12563263531211152</v>
      </c>
      <c r="AM70" s="92">
        <f t="shared" si="69"/>
        <v>1.3740233114558792E-5</v>
      </c>
      <c r="AN70">
        <f t="shared" si="70"/>
        <v>-0.12192585326907759</v>
      </c>
      <c r="AO70">
        <f t="shared" si="71"/>
        <v>1.6699394525056857</v>
      </c>
      <c r="AP70">
        <f t="shared" si="72"/>
        <v>-0.95363276082432891</v>
      </c>
      <c r="AQ70">
        <f t="shared" si="73"/>
        <v>0.28269476158952239</v>
      </c>
      <c r="AR70">
        <f t="shared" si="74"/>
        <v>0.39930193399190472</v>
      </c>
      <c r="AS70">
        <f t="shared" si="75"/>
        <v>0.20234668595746017</v>
      </c>
      <c r="AT70" s="94">
        <f t="shared" si="77"/>
        <v>6.4436933527539342</v>
      </c>
      <c r="AU70" s="94">
        <f t="shared" si="77"/>
        <v>6.4387784608683241</v>
      </c>
      <c r="AV70" s="94">
        <f t="shared" si="77"/>
        <v>6.4319402309773395</v>
      </c>
      <c r="AW70" s="94">
        <f t="shared" si="77"/>
        <v>6.4224375782216301</v>
      </c>
      <c r="AX70" s="94">
        <f t="shared" si="77"/>
        <v>6.4092531390009251</v>
      </c>
      <c r="AY70" s="94">
        <f t="shared" si="77"/>
        <v>6.3909963319032661</v>
      </c>
      <c r="AZ70" s="94">
        <f t="shared" si="77"/>
        <v>6.3657738271757962</v>
      </c>
      <c r="BA70" s="94">
        <f t="shared" si="76"/>
        <v>6.3310110130108299</v>
      </c>
      <c r="BB70"/>
      <c r="BC70">
        <v>14000</v>
      </c>
      <c r="BD70">
        <f t="shared" si="82"/>
        <v>-3.8486738748941471E-2</v>
      </c>
      <c r="BE70">
        <f t="shared" si="83"/>
        <v>-4.9143841179447659E-2</v>
      </c>
      <c r="BF70">
        <f t="shared" si="84"/>
        <v>1.0657102430506191E-2</v>
      </c>
      <c r="BG70">
        <f t="shared" si="85"/>
        <v>0.46359129591667569</v>
      </c>
      <c r="BH70">
        <f t="shared" si="86"/>
        <v>0.79755966369947029</v>
      </c>
      <c r="BI70">
        <f t="shared" si="87"/>
        <v>-2.4004458106827715</v>
      </c>
      <c r="BJ70">
        <f t="shared" si="88"/>
        <v>-2.5738502350960646</v>
      </c>
      <c r="BK70">
        <f t="shared" si="81"/>
        <v>4.6896234927747997</v>
      </c>
      <c r="BL70">
        <f t="shared" si="81"/>
        <v>4.6896234932780612</v>
      </c>
      <c r="BM70">
        <f t="shared" si="81"/>
        <v>4.6896234628737714</v>
      </c>
      <c r="BN70">
        <f t="shared" si="81"/>
        <v>4.6896252998065542</v>
      </c>
      <c r="BO70">
        <f t="shared" si="81"/>
        <v>4.6895145827600713</v>
      </c>
      <c r="BP70">
        <f t="shared" si="81"/>
        <v>4.6976007236321129</v>
      </c>
      <c r="BQ70">
        <f t="shared" si="81"/>
        <v>4.8623947877567728</v>
      </c>
      <c r="BR70">
        <f t="shared" si="89"/>
        <v>5.4165768746170899</v>
      </c>
      <c r="BS70"/>
      <c r="BT70"/>
      <c r="BU70"/>
      <c r="BV70"/>
      <c r="BW70"/>
      <c r="BX70"/>
      <c r="BY70"/>
      <c r="BZ70"/>
    </row>
    <row r="71" spans="1:78" s="94" customFormat="1" x14ac:dyDescent="0.2">
      <c r="A71" s="138" t="s">
        <v>198</v>
      </c>
      <c r="B71" s="100"/>
      <c r="C71" s="101">
        <v>52315.277099999999</v>
      </c>
      <c r="D71" s="93" t="s">
        <v>152</v>
      </c>
      <c r="E71" s="94">
        <f t="shared" si="57"/>
        <v>41440.706833735981</v>
      </c>
      <c r="F71" s="95">
        <f t="shared" si="58"/>
        <v>41440.5</v>
      </c>
      <c r="G71" s="94">
        <f t="shared" si="78"/>
        <v>7.455140000092797E-2</v>
      </c>
      <c r="K71" s="94">
        <f t="shared" si="79"/>
        <v>7.455140000092797E-2</v>
      </c>
      <c r="P71">
        <f t="shared" si="59"/>
        <v>0.19761156443396791</v>
      </c>
      <c r="Q71" s="96">
        <f t="shared" si="60"/>
        <v>37296.777099999999</v>
      </c>
      <c r="R71" s="94">
        <f t="shared" si="61"/>
        <v>1.5143804070286827E-2</v>
      </c>
      <c r="S71" s="92">
        <f t="shared" si="80"/>
        <v>1</v>
      </c>
      <c r="T71" s="22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>
        <f t="shared" si="62"/>
        <v>41440.5</v>
      </c>
      <c r="AG71" s="94">
        <f t="shared" si="63"/>
        <v>7.5686360363625374E-2</v>
      </c>
      <c r="AH71" s="94">
        <f t="shared" si="64"/>
        <v>0.19647660407127049</v>
      </c>
      <c r="AI71" s="94">
        <f t="shared" si="65"/>
        <v>-0.12306016443303994</v>
      </c>
      <c r="AJ71" s="94">
        <f t="shared" si="66"/>
        <v>-1.1349603626974042E-3</v>
      </c>
      <c r="AK71" s="94">
        <f t="shared" si="67"/>
        <v>1.2881350248942233E-6</v>
      </c>
      <c r="AL71">
        <f t="shared" si="68"/>
        <v>-0.12306016443303994</v>
      </c>
      <c r="AM71" s="92">
        <f t="shared" si="69"/>
        <v>1.2881350248942233E-6</v>
      </c>
      <c r="AN71">
        <f t="shared" si="70"/>
        <v>-0.12192520407034253</v>
      </c>
      <c r="AO71">
        <f t="shared" si="71"/>
        <v>1.6699014975706776</v>
      </c>
      <c r="AP71">
        <f t="shared" si="72"/>
        <v>-0.95359234970765416</v>
      </c>
      <c r="AQ71">
        <f t="shared" si="73"/>
        <v>0.28278469160535946</v>
      </c>
      <c r="AR71">
        <f t="shared" si="74"/>
        <v>0.39943617382939717</v>
      </c>
      <c r="AS71">
        <f t="shared" si="75"/>
        <v>0.20241655499536035</v>
      </c>
      <c r="AT71" s="94">
        <f t="shared" ref="AT71:AZ80" si="90">$BA71+$AH$7*SIN(AU71)</f>
        <v>6.4437485373832697</v>
      </c>
      <c r="AU71" s="94">
        <f t="shared" si="90"/>
        <v>6.4388320864616437</v>
      </c>
      <c r="AV71" s="94">
        <f t="shared" si="90"/>
        <v>6.4319916323318393</v>
      </c>
      <c r="AW71" s="94">
        <f t="shared" si="90"/>
        <v>6.4224858199827981</v>
      </c>
      <c r="AX71" s="94">
        <f t="shared" si="90"/>
        <v>6.409296915935685</v>
      </c>
      <c r="AY71" s="94">
        <f t="shared" si="90"/>
        <v>6.391033838901393</v>
      </c>
      <c r="AZ71" s="94">
        <f t="shared" si="90"/>
        <v>6.3658025916959415</v>
      </c>
      <c r="BA71" s="94">
        <f t="shared" si="76"/>
        <v>6.331027675440466</v>
      </c>
      <c r="BB71"/>
      <c r="BC71">
        <v>14500</v>
      </c>
      <c r="BD71">
        <f t="shared" si="82"/>
        <v>-3.8392579233091362E-2</v>
      </c>
      <c r="BE71">
        <f t="shared" si="83"/>
        <v>-4.7036297487344773E-2</v>
      </c>
      <c r="BF71">
        <f t="shared" si="84"/>
        <v>8.6437182542534133E-3</v>
      </c>
      <c r="BG71">
        <f t="shared" si="85"/>
        <v>0.46912355808500261</v>
      </c>
      <c r="BH71">
        <f t="shared" si="86"/>
        <v>0.79075294239261551</v>
      </c>
      <c r="BI71">
        <f t="shared" si="87"/>
        <v>-2.3892449099878577</v>
      </c>
      <c r="BJ71">
        <f t="shared" si="88"/>
        <v>-2.5317548068670286</v>
      </c>
      <c r="BK71">
        <f t="shared" si="81"/>
        <v>4.7061118292032003</v>
      </c>
      <c r="BL71">
        <f t="shared" si="81"/>
        <v>4.7061118292037811</v>
      </c>
      <c r="BM71">
        <f t="shared" si="81"/>
        <v>4.7061118290764901</v>
      </c>
      <c r="BN71">
        <f t="shared" si="81"/>
        <v>4.706111856964708</v>
      </c>
      <c r="BO71">
        <f t="shared" si="81"/>
        <v>4.7061057498984979</v>
      </c>
      <c r="BP71">
        <f t="shared" si="81"/>
        <v>4.7171514841702367</v>
      </c>
      <c r="BQ71">
        <f t="shared" si="81"/>
        <v>4.8869778317288084</v>
      </c>
      <c r="BR71">
        <f t="shared" si="89"/>
        <v>5.4332393042525444</v>
      </c>
      <c r="BS71"/>
      <c r="BT71"/>
      <c r="BU71"/>
      <c r="BV71"/>
      <c r="BW71"/>
      <c r="BX71"/>
      <c r="BY71"/>
      <c r="BZ71"/>
    </row>
    <row r="72" spans="1:78" s="94" customFormat="1" x14ac:dyDescent="0.2">
      <c r="A72" s="99" t="s">
        <v>58</v>
      </c>
      <c r="B72" s="100" t="s">
        <v>36</v>
      </c>
      <c r="C72" s="101">
        <v>52995.284200000002</v>
      </c>
      <c r="D72" s="102"/>
      <c r="E72" s="94">
        <f t="shared" si="57"/>
        <v>43327.303316047117</v>
      </c>
      <c r="F72" s="103">
        <f t="shared" ref="F72:F114" si="91">ROUND(2*E72,0)/2-0.5</f>
        <v>43327</v>
      </c>
      <c r="G72" s="94">
        <f t="shared" si="78"/>
        <v>0.10932760000287089</v>
      </c>
      <c r="K72" s="94">
        <f t="shared" si="79"/>
        <v>0.10932760000287089</v>
      </c>
      <c r="P72">
        <f t="shared" si="59"/>
        <v>0.2243864041836473</v>
      </c>
      <c r="Q72" s="96">
        <f t="shared" si="60"/>
        <v>37976.784200000002</v>
      </c>
      <c r="R72" s="94">
        <f t="shared" si="61"/>
        <v>1.3238528419510251E-2</v>
      </c>
      <c r="S72" s="92">
        <f t="shared" si="80"/>
        <v>1</v>
      </c>
      <c r="T72" s="22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>
        <f t="shared" si="62"/>
        <v>43327</v>
      </c>
      <c r="AG72" s="94">
        <f t="shared" si="63"/>
        <v>0.10726206456693117</v>
      </c>
      <c r="AH72" s="94">
        <f t="shared" si="64"/>
        <v>0.22645193961958704</v>
      </c>
      <c r="AI72" s="94">
        <f t="shared" si="65"/>
        <v>-0.11505880418077641</v>
      </c>
      <c r="AJ72" s="94">
        <f t="shared" si="66"/>
        <v>2.0655354359397221E-3</v>
      </c>
      <c r="AK72" s="94">
        <f t="shared" si="67"/>
        <v>4.266436637122698E-6</v>
      </c>
      <c r="AL72">
        <f t="shared" si="68"/>
        <v>-0.11505880418077641</v>
      </c>
      <c r="AM72" s="92">
        <f t="shared" si="69"/>
        <v>4.266436637122698E-6</v>
      </c>
      <c r="AN72">
        <f t="shared" si="70"/>
        <v>-0.11712433961671613</v>
      </c>
      <c r="AO72">
        <f t="shared" si="71"/>
        <v>1.473398734470877</v>
      </c>
      <c r="AP72">
        <f t="shared" si="72"/>
        <v>-0.71912608743875939</v>
      </c>
      <c r="AQ72">
        <f t="shared" si="73"/>
        <v>0.55193191287979249</v>
      </c>
      <c r="AR72">
        <f t="shared" si="74"/>
        <v>0.86184193838339196</v>
      </c>
      <c r="AS72">
        <f t="shared" si="75"/>
        <v>0.4597361744423113</v>
      </c>
      <c r="AT72" s="94">
        <f t="shared" si="90"/>
        <v>6.6446600149235087</v>
      </c>
      <c r="AU72" s="94">
        <f t="shared" si="90"/>
        <v>6.6352791449942137</v>
      </c>
      <c r="AV72" s="94">
        <f t="shared" si="90"/>
        <v>6.6215690569916852</v>
      </c>
      <c r="AW72" s="94">
        <f t="shared" si="90"/>
        <v>6.6016493071748235</v>
      </c>
      <c r="AX72" s="94">
        <f t="shared" si="90"/>
        <v>6.5729362688863811</v>
      </c>
      <c r="AY72" s="94">
        <f t="shared" si="90"/>
        <v>6.5319697831724719</v>
      </c>
      <c r="AZ72" s="94">
        <f t="shared" si="90"/>
        <v>6.4742323382567371</v>
      </c>
      <c r="BA72" s="94">
        <f t="shared" si="76"/>
        <v>6.3938950224550357</v>
      </c>
      <c r="BB72"/>
      <c r="BC72">
        <v>15000</v>
      </c>
      <c r="BD72">
        <f t="shared" si="82"/>
        <v>-3.8236466820230547E-2</v>
      </c>
      <c r="BE72">
        <f t="shared" si="83"/>
        <v>-4.4840090023284783E-2</v>
      </c>
      <c r="BF72">
        <f t="shared" si="84"/>
        <v>6.6036232030542387E-3</v>
      </c>
      <c r="BG72">
        <f t="shared" si="85"/>
        <v>0.47485932888513738</v>
      </c>
      <c r="BH72">
        <f t="shared" si="86"/>
        <v>0.78367793555981358</v>
      </c>
      <c r="BI72">
        <f t="shared" si="87"/>
        <v>-2.37777176768313</v>
      </c>
      <c r="BJ72">
        <f t="shared" si="88"/>
        <v>-2.489856122666255</v>
      </c>
      <c r="BK72">
        <f t="shared" ref="BK72:BQ81" si="92">$BR72+$AH$7*SIN(BL72)</f>
        <v>4.7227993350543089</v>
      </c>
      <c r="BL72">
        <f t="shared" si="92"/>
        <v>4.7227993351340505</v>
      </c>
      <c r="BM72">
        <f t="shared" si="92"/>
        <v>4.7227993456684567</v>
      </c>
      <c r="BN72">
        <f t="shared" si="92"/>
        <v>4.7228007372344107</v>
      </c>
      <c r="BO72">
        <f t="shared" si="92"/>
        <v>4.7229829525617415</v>
      </c>
      <c r="BP72">
        <f t="shared" si="92"/>
        <v>4.7371568008540184</v>
      </c>
      <c r="BQ72">
        <f t="shared" si="92"/>
        <v>4.9117125343487968</v>
      </c>
      <c r="BR72">
        <f t="shared" si="89"/>
        <v>5.4499017338879989</v>
      </c>
      <c r="BS72"/>
      <c r="BT72"/>
      <c r="BU72"/>
      <c r="BV72"/>
      <c r="BW72"/>
      <c r="BX72"/>
      <c r="BY72"/>
      <c r="BZ72"/>
    </row>
    <row r="73" spans="1:78" s="94" customFormat="1" x14ac:dyDescent="0.2">
      <c r="A73" s="99" t="s">
        <v>58</v>
      </c>
      <c r="B73" s="100" t="s">
        <v>36</v>
      </c>
      <c r="C73" s="101">
        <v>52996.364000000001</v>
      </c>
      <c r="D73" s="102"/>
      <c r="E73" s="94">
        <f t="shared" si="57"/>
        <v>43330.299089005362</v>
      </c>
      <c r="F73" s="103">
        <f t="shared" si="91"/>
        <v>43330</v>
      </c>
      <c r="G73" s="94">
        <f t="shared" si="78"/>
        <v>0.10780399999930523</v>
      </c>
      <c r="K73" s="94">
        <f t="shared" si="79"/>
        <v>0.10780399999930523</v>
      </c>
      <c r="P73">
        <f t="shared" si="59"/>
        <v>0.22442998795971419</v>
      </c>
      <c r="Q73" s="96">
        <f t="shared" si="60"/>
        <v>37977.864000000001</v>
      </c>
      <c r="R73" s="94">
        <f t="shared" si="61"/>
        <v>1.3601621067741456E-2</v>
      </c>
      <c r="S73" s="92">
        <f t="shared" si="80"/>
        <v>1</v>
      </c>
      <c r="T73" s="22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>
        <f t="shared" si="62"/>
        <v>43330</v>
      </c>
      <c r="AG73" s="94">
        <f t="shared" si="63"/>
        <v>0.1073165999848462</v>
      </c>
      <c r="AH73" s="94">
        <f t="shared" si="64"/>
        <v>0.22491738797417321</v>
      </c>
      <c r="AI73" s="94">
        <f t="shared" si="65"/>
        <v>-0.11662598796040896</v>
      </c>
      <c r="AJ73" s="94">
        <f t="shared" si="66"/>
        <v>4.8740001445903014E-4</v>
      </c>
      <c r="AK73" s="94">
        <f t="shared" si="67"/>
        <v>2.3755877409466278E-7</v>
      </c>
      <c r="AL73">
        <f t="shared" si="68"/>
        <v>-0.11662598796040896</v>
      </c>
      <c r="AM73" s="92">
        <f t="shared" si="69"/>
        <v>2.3755877409466278E-7</v>
      </c>
      <c r="AN73">
        <f t="shared" si="70"/>
        <v>-0.11711338797486799</v>
      </c>
      <c r="AO73">
        <f t="shared" si="71"/>
        <v>1.4730371045653432</v>
      </c>
      <c r="AP73">
        <f t="shared" si="72"/>
        <v>-0.71867077072441032</v>
      </c>
      <c r="AQ73">
        <f t="shared" si="73"/>
        <v>0.5522418817494843</v>
      </c>
      <c r="AR73">
        <f t="shared" si="74"/>
        <v>0.86249696188487834</v>
      </c>
      <c r="AS73">
        <f t="shared" si="75"/>
        <v>0.46013296796780645</v>
      </c>
      <c r="AT73" s="94">
        <f t="shared" si="90"/>
        <v>6.6449652415303193</v>
      </c>
      <c r="AU73" s="94">
        <f t="shared" si="90"/>
        <v>6.6355798823816308</v>
      </c>
      <c r="AV73" s="94">
        <f t="shared" si="90"/>
        <v>6.6218617687567249</v>
      </c>
      <c r="AW73" s="94">
        <f t="shared" si="90"/>
        <v>6.6019284149692652</v>
      </c>
      <c r="AX73" s="94">
        <f t="shared" si="90"/>
        <v>6.5731933471447164</v>
      </c>
      <c r="AY73" s="94">
        <f t="shared" si="90"/>
        <v>6.5321927090957477</v>
      </c>
      <c r="AZ73" s="94">
        <f t="shared" si="90"/>
        <v>6.4744045630798048</v>
      </c>
      <c r="BA73" s="94">
        <f t="shared" si="76"/>
        <v>6.3939949970328485</v>
      </c>
      <c r="BB73"/>
      <c r="BC73">
        <v>15500</v>
      </c>
      <c r="BD73">
        <f t="shared" si="82"/>
        <v>-3.8018813803975086E-2</v>
      </c>
      <c r="BE73">
        <f t="shared" si="83"/>
        <v>-4.255521878726768E-2</v>
      </c>
      <c r="BF73">
        <f t="shared" si="84"/>
        <v>4.5364049832925966E-3</v>
      </c>
      <c r="BG73">
        <f t="shared" si="85"/>
        <v>0.48080970016008551</v>
      </c>
      <c r="BH73">
        <f t="shared" si="86"/>
        <v>0.77631965571282724</v>
      </c>
      <c r="BI73">
        <f t="shared" si="87"/>
        <v>-2.366012830183073</v>
      </c>
      <c r="BJ73">
        <f t="shared" si="88"/>
        <v>-2.4481378073039091</v>
      </c>
      <c r="BK73">
        <f t="shared" si="92"/>
        <v>4.7396933995947172</v>
      </c>
      <c r="BL73">
        <f t="shared" si="92"/>
        <v>4.7396934032516</v>
      </c>
      <c r="BM73">
        <f t="shared" si="92"/>
        <v>4.7396935874608488</v>
      </c>
      <c r="BN73">
        <f t="shared" si="92"/>
        <v>4.7397028650811759</v>
      </c>
      <c r="BO73">
        <f t="shared" si="92"/>
        <v>4.7401661216070146</v>
      </c>
      <c r="BP73">
        <f t="shared" si="92"/>
        <v>4.7576223047521342</v>
      </c>
      <c r="BQ73">
        <f t="shared" si="92"/>
        <v>4.9365966545104749</v>
      </c>
      <c r="BR73">
        <f t="shared" si="89"/>
        <v>5.4665641635234534</v>
      </c>
      <c r="BS73"/>
      <c r="BT73"/>
      <c r="BU73"/>
      <c r="BV73"/>
      <c r="BW73"/>
      <c r="BX73"/>
      <c r="BY73"/>
      <c r="BZ73"/>
    </row>
    <row r="74" spans="1:78" s="94" customFormat="1" x14ac:dyDescent="0.2">
      <c r="A74" s="99" t="s">
        <v>58</v>
      </c>
      <c r="B74" s="100" t="s">
        <v>37</v>
      </c>
      <c r="C74" s="101">
        <v>52997.264199999998</v>
      </c>
      <c r="D74" s="102"/>
      <c r="E74" s="94">
        <f t="shared" si="57"/>
        <v>43332.796583742362</v>
      </c>
      <c r="F74" s="103">
        <f t="shared" si="91"/>
        <v>43332.5</v>
      </c>
      <c r="G74" s="94">
        <f t="shared" si="78"/>
        <v>0.10690099999919767</v>
      </c>
      <c r="K74" s="94">
        <f t="shared" si="79"/>
        <v>0.10690099999919767</v>
      </c>
      <c r="P74">
        <f t="shared" si="59"/>
        <v>0.22446631021135699</v>
      </c>
      <c r="Q74" s="96">
        <f t="shared" si="60"/>
        <v>37978.764199999998</v>
      </c>
      <c r="R74" s="94">
        <f t="shared" si="61"/>
        <v>1.3821602165281253E-2</v>
      </c>
      <c r="S74" s="92">
        <f t="shared" si="80"/>
        <v>1</v>
      </c>
      <c r="T74" s="225"/>
      <c r="U74" s="95"/>
      <c r="V74" s="95"/>
      <c r="W74" s="95"/>
      <c r="X74" s="95"/>
      <c r="Y74" s="95"/>
      <c r="Z74" s="95"/>
      <c r="AA74" s="95"/>
      <c r="AB74" s="95"/>
      <c r="AC74" s="120"/>
      <c r="AD74" s="95"/>
      <c r="AE74" s="95"/>
      <c r="AF74">
        <f t="shared" si="62"/>
        <v>43332.5</v>
      </c>
      <c r="AG74" s="94">
        <f t="shared" si="63"/>
        <v>0.10736205550350482</v>
      </c>
      <c r="AH74" s="94">
        <f t="shared" si="64"/>
        <v>0.22400525470704985</v>
      </c>
      <c r="AI74" s="94">
        <f t="shared" si="65"/>
        <v>-0.11756531021215932</v>
      </c>
      <c r="AJ74" s="94">
        <f t="shared" si="66"/>
        <v>-4.6105550430715347E-4</v>
      </c>
      <c r="AK74" s="94">
        <f t="shared" si="67"/>
        <v>2.1257217805192361E-7</v>
      </c>
      <c r="AL74">
        <f t="shared" si="68"/>
        <v>-0.11756531021215932</v>
      </c>
      <c r="AM74" s="92">
        <f t="shared" si="69"/>
        <v>2.1257217805192361E-7</v>
      </c>
      <c r="AN74">
        <f t="shared" si="70"/>
        <v>-0.11710425470785217</v>
      </c>
      <c r="AO74">
        <f t="shared" si="71"/>
        <v>1.4727357065028397</v>
      </c>
      <c r="AP74">
        <f t="shared" si="72"/>
        <v>-0.71829124968952984</v>
      </c>
      <c r="AQ74">
        <f t="shared" si="73"/>
        <v>0.5524999095484413</v>
      </c>
      <c r="AR74">
        <f t="shared" si="74"/>
        <v>0.86304260622892293</v>
      </c>
      <c r="AS74">
        <f t="shared" si="75"/>
        <v>0.46046359420392757</v>
      </c>
      <c r="AT74" s="94">
        <f t="shared" si="90"/>
        <v>6.6452195570735428</v>
      </c>
      <c r="AU74" s="94">
        <f t="shared" si="90"/>
        <v>6.6358304637171752</v>
      </c>
      <c r="AV74" s="94">
        <f t="shared" si="90"/>
        <v>6.622105669938148</v>
      </c>
      <c r="AW74" s="94">
        <f t="shared" si="90"/>
        <v>6.6021609878090359</v>
      </c>
      <c r="AX74" s="94">
        <f t="shared" si="90"/>
        <v>6.5734075697089605</v>
      </c>
      <c r="AY74" s="94">
        <f t="shared" si="90"/>
        <v>6.5323784771291056</v>
      </c>
      <c r="AZ74" s="94">
        <f t="shared" si="90"/>
        <v>6.4745480831517979</v>
      </c>
      <c r="BA74" s="94">
        <f t="shared" si="76"/>
        <v>6.394078309181026</v>
      </c>
      <c r="BB74"/>
      <c r="BC74">
        <v>16000</v>
      </c>
      <c r="BD74">
        <f t="shared" si="82"/>
        <v>-3.7740043178927658E-2</v>
      </c>
      <c r="BE74">
        <f t="shared" si="83"/>
        <v>-4.0181683779293466E-2</v>
      </c>
      <c r="BF74">
        <f t="shared" si="84"/>
        <v>2.4416406003658071E-3</v>
      </c>
      <c r="BG74">
        <f t="shared" si="85"/>
        <v>0.4869865870595329</v>
      </c>
      <c r="BH74">
        <f t="shared" si="86"/>
        <v>0.76866197974960582</v>
      </c>
      <c r="BI74">
        <f t="shared" si="87"/>
        <v>-2.3539535929709778</v>
      </c>
      <c r="BJ74">
        <f t="shared" si="88"/>
        <v>-2.4065832973788335</v>
      </c>
      <c r="BK74">
        <f t="shared" si="92"/>
        <v>4.7568018192576202</v>
      </c>
      <c r="BL74">
        <f t="shared" si="92"/>
        <v>4.756801848005507</v>
      </c>
      <c r="BM74">
        <f t="shared" si="92"/>
        <v>4.7568027384696565</v>
      </c>
      <c r="BN74">
        <f t="shared" si="92"/>
        <v>4.7568303117155279</v>
      </c>
      <c r="BO74">
        <f t="shared" si="92"/>
        <v>4.7576758157733998</v>
      </c>
      <c r="BP74">
        <f t="shared" si="92"/>
        <v>4.778553159295166</v>
      </c>
      <c r="BQ74">
        <f t="shared" si="92"/>
        <v>4.9616279096247684</v>
      </c>
      <c r="BR74">
        <f t="shared" si="89"/>
        <v>5.4832265931589079</v>
      </c>
      <c r="BS74"/>
      <c r="BT74"/>
      <c r="BU74"/>
      <c r="BV74"/>
      <c r="BW74"/>
      <c r="BX74"/>
      <c r="BY74"/>
      <c r="BZ74"/>
    </row>
    <row r="75" spans="1:78" s="94" customFormat="1" x14ac:dyDescent="0.2">
      <c r="A75" s="99" t="s">
        <v>58</v>
      </c>
      <c r="B75" s="100" t="s">
        <v>37</v>
      </c>
      <c r="C75" s="101">
        <v>53001.228999999999</v>
      </c>
      <c r="D75" s="98"/>
      <c r="E75" s="94">
        <f t="shared" si="57"/>
        <v>43343.796436145472</v>
      </c>
      <c r="F75" s="103">
        <f t="shared" si="91"/>
        <v>43343.5</v>
      </c>
      <c r="G75" s="94">
        <f t="shared" si="78"/>
        <v>0.10684780000156024</v>
      </c>
      <c r="K75" s="94">
        <f t="shared" si="79"/>
        <v>0.10684780000156024</v>
      </c>
      <c r="P75">
        <f t="shared" si="59"/>
        <v>0.22462615445172551</v>
      </c>
      <c r="Q75" s="96">
        <f t="shared" si="60"/>
        <v>37982.728999999999</v>
      </c>
      <c r="R75" s="94">
        <f t="shared" si="61"/>
        <v>1.3871740776988765E-2</v>
      </c>
      <c r="S75" s="92">
        <f t="shared" si="80"/>
        <v>1</v>
      </c>
      <c r="T75" s="22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>
        <f t="shared" si="62"/>
        <v>43343.5</v>
      </c>
      <c r="AG75" s="94">
        <f t="shared" si="63"/>
        <v>0.10756216051135749</v>
      </c>
      <c r="AH75" s="94">
        <f t="shared" si="64"/>
        <v>0.22391179394192828</v>
      </c>
      <c r="AI75" s="94">
        <f t="shared" si="65"/>
        <v>-0.11777835445016527</v>
      </c>
      <c r="AJ75" s="94">
        <f t="shared" si="66"/>
        <v>-7.143605097972433E-4</v>
      </c>
      <c r="AK75" s="94">
        <f t="shared" si="67"/>
        <v>5.103109379577773E-7</v>
      </c>
      <c r="AL75">
        <f t="shared" si="68"/>
        <v>-0.11777835445016527</v>
      </c>
      <c r="AM75" s="92">
        <f t="shared" si="69"/>
        <v>5.103109379577773E-7</v>
      </c>
      <c r="AN75">
        <f t="shared" si="70"/>
        <v>-0.11706399394036802</v>
      </c>
      <c r="AO75">
        <f t="shared" si="71"/>
        <v>1.4714091314798248</v>
      </c>
      <c r="AP75">
        <f t="shared" si="72"/>
        <v>-0.71662038941675177</v>
      </c>
      <c r="AQ75">
        <f t="shared" si="73"/>
        <v>0.55363221457138145</v>
      </c>
      <c r="AR75">
        <f t="shared" si="74"/>
        <v>0.86544118838395556</v>
      </c>
      <c r="AS75">
        <f t="shared" si="75"/>
        <v>0.46191797088437453</v>
      </c>
      <c r="AT75" s="94">
        <f t="shared" si="90"/>
        <v>6.6463381134738251</v>
      </c>
      <c r="AU75" s="94">
        <f t="shared" si="90"/>
        <v>6.6369326631442238</v>
      </c>
      <c r="AV75" s="94">
        <f t="shared" si="90"/>
        <v>6.6231785616708558</v>
      </c>
      <c r="AW75" s="94">
        <f t="shared" si="90"/>
        <v>6.6031841245673863</v>
      </c>
      <c r="AX75" s="94">
        <f t="shared" si="90"/>
        <v>6.5743500482071191</v>
      </c>
      <c r="AY75" s="94">
        <f t="shared" si="90"/>
        <v>6.5331958178645841</v>
      </c>
      <c r="AZ75" s="94">
        <f t="shared" si="90"/>
        <v>6.4751795648275579</v>
      </c>
      <c r="BA75" s="94">
        <f t="shared" si="76"/>
        <v>6.3944448826330058</v>
      </c>
      <c r="BB75"/>
      <c r="BC75">
        <v>16500</v>
      </c>
      <c r="BD75">
        <f t="shared" si="82"/>
        <v>-3.740058886916009E-2</v>
      </c>
      <c r="BE75">
        <f t="shared" si="83"/>
        <v>-3.7719484999362132E-2</v>
      </c>
      <c r="BF75">
        <f t="shared" si="84"/>
        <v>3.1889613020204434E-4</v>
      </c>
      <c r="BG75">
        <f t="shared" si="85"/>
        <v>0.49340280508073131</v>
      </c>
      <c r="BH75">
        <f t="shared" si="86"/>
        <v>0.76068754074679501</v>
      </c>
      <c r="BI75">
        <f t="shared" si="87"/>
        <v>-2.3415785126519952</v>
      </c>
      <c r="BJ75">
        <f t="shared" si="88"/>
        <v>-2.3651757961876907</v>
      </c>
      <c r="BK75">
        <f t="shared" si="92"/>
        <v>4.7741328297605854</v>
      </c>
      <c r="BL75">
        <f t="shared" si="92"/>
        <v>4.7741329520063216</v>
      </c>
      <c r="BM75">
        <f t="shared" si="92"/>
        <v>4.7741356765040965</v>
      </c>
      <c r="BN75">
        <f t="shared" si="92"/>
        <v>4.7741963664176481</v>
      </c>
      <c r="BO75">
        <f t="shared" si="92"/>
        <v>4.7755331720082754</v>
      </c>
      <c r="BP75">
        <f t="shared" si="92"/>
        <v>4.7999540404593564</v>
      </c>
      <c r="BQ75">
        <f t="shared" si="92"/>
        <v>4.9868039762535048</v>
      </c>
      <c r="BR75">
        <f t="shared" si="89"/>
        <v>5.4998890227943615</v>
      </c>
      <c r="BS75"/>
      <c r="BT75"/>
      <c r="BU75"/>
      <c r="BV75"/>
      <c r="BW75"/>
      <c r="BX75"/>
      <c r="BY75"/>
      <c r="BZ75"/>
    </row>
    <row r="76" spans="1:78" s="94" customFormat="1" x14ac:dyDescent="0.2">
      <c r="A76" s="99" t="s">
        <v>58</v>
      </c>
      <c r="B76" s="100" t="s">
        <v>37</v>
      </c>
      <c r="C76" s="101">
        <v>53004.113499999999</v>
      </c>
      <c r="D76" s="98"/>
      <c r="E76" s="94">
        <f t="shared" si="57"/>
        <v>43351.799128401522</v>
      </c>
      <c r="F76" s="103">
        <f t="shared" si="91"/>
        <v>43351.5</v>
      </c>
      <c r="G76" s="94">
        <f t="shared" si="78"/>
        <v>0.10781819999829168</v>
      </c>
      <c r="K76" s="94">
        <f t="shared" si="79"/>
        <v>0.10781819999829168</v>
      </c>
      <c r="P76">
        <f t="shared" si="59"/>
        <v>0.22474243176214387</v>
      </c>
      <c r="Q76" s="96">
        <f t="shared" si="60"/>
        <v>37985.613499999999</v>
      </c>
      <c r="R76" s="94">
        <f t="shared" si="61"/>
        <v>1.3671275973567022E-2</v>
      </c>
      <c r="S76" s="92">
        <f t="shared" si="80"/>
        <v>1</v>
      </c>
      <c r="T76" s="225"/>
      <c r="U76" s="95">
        <v>1.0056020541735263E-13</v>
      </c>
      <c r="V76" s="95">
        <v>4.1392271187215572E-22</v>
      </c>
      <c r="W76" s="95">
        <v>3.4844839308580223E-27</v>
      </c>
      <c r="X76" s="95">
        <v>1.4352245643096135E-9</v>
      </c>
      <c r="Y76" s="95">
        <v>1.4256823638823142E-6</v>
      </c>
      <c r="Z76" s="95">
        <v>1.1406704966923622E-3</v>
      </c>
      <c r="AA76" s="95">
        <v>1.6448686538444231E-2</v>
      </c>
      <c r="AB76" s="95">
        <v>1026.8189832647433</v>
      </c>
      <c r="AC76" s="95">
        <v>4.3085056439438814E-5</v>
      </c>
      <c r="AD76" s="95">
        <v>1.2854087124589729E-7</v>
      </c>
      <c r="AE76" s="95">
        <v>1.4311536805891456E-20</v>
      </c>
      <c r="AF76">
        <f t="shared" si="62"/>
        <v>43351.5</v>
      </c>
      <c r="AG76" s="94">
        <f t="shared" si="63"/>
        <v>0.10770779437313328</v>
      </c>
      <c r="AH76" s="94">
        <f t="shared" si="64"/>
        <v>0.22485283738730227</v>
      </c>
      <c r="AI76" s="94">
        <f t="shared" si="65"/>
        <v>-0.11692423176385219</v>
      </c>
      <c r="AJ76" s="94">
        <f t="shared" si="66"/>
        <v>1.1040562515839125E-4</v>
      </c>
      <c r="AK76" s="94">
        <f t="shared" si="67"/>
        <v>1.2189402066615196E-8</v>
      </c>
      <c r="AL76">
        <f t="shared" si="68"/>
        <v>-0.11692423176385219</v>
      </c>
      <c r="AM76" s="92">
        <f t="shared" si="69"/>
        <v>1.2189402066615196E-8</v>
      </c>
      <c r="AN76">
        <f t="shared" si="70"/>
        <v>-0.11703463738901058</v>
      </c>
      <c r="AO76">
        <f t="shared" si="71"/>
        <v>1.4704439245965897</v>
      </c>
      <c r="AP76">
        <f t="shared" si="72"/>
        <v>-0.71540423979392476</v>
      </c>
      <c r="AQ76">
        <f t="shared" si="73"/>
        <v>0.55445262382275107</v>
      </c>
      <c r="AR76">
        <f t="shared" si="74"/>
        <v>0.86718330524302067</v>
      </c>
      <c r="AS76">
        <f t="shared" si="75"/>
        <v>0.46297531118967539</v>
      </c>
      <c r="AT76" s="94">
        <f t="shared" si="90"/>
        <v>6.6471511663406986</v>
      </c>
      <c r="AU76" s="94">
        <f t="shared" si="90"/>
        <v>6.6377338953157343</v>
      </c>
      <c r="AV76" s="94">
        <f t="shared" si="90"/>
        <v>6.6239585662043456</v>
      </c>
      <c r="AW76" s="94">
        <f t="shared" si="90"/>
        <v>6.603928035619516</v>
      </c>
      <c r="AX76" s="94">
        <f t="shared" si="90"/>
        <v>6.5750353837505635</v>
      </c>
      <c r="AY76" s="94">
        <f t="shared" si="90"/>
        <v>6.5337902078862724</v>
      </c>
      <c r="AZ76" s="94">
        <f t="shared" si="90"/>
        <v>6.4756388174160131</v>
      </c>
      <c r="BA76" s="94">
        <f t="shared" si="76"/>
        <v>6.3947114815071728</v>
      </c>
      <c r="BB76"/>
      <c r="BC76">
        <v>17000</v>
      </c>
      <c r="BD76">
        <f t="shared" si="82"/>
        <v>-3.700089607353909E-2</v>
      </c>
      <c r="BE76">
        <f t="shared" si="83"/>
        <v>-3.5168622447473701E-2</v>
      </c>
      <c r="BF76">
        <f t="shared" si="84"/>
        <v>-1.8322736260653902E-3</v>
      </c>
      <c r="BG76">
        <f t="shared" si="85"/>
        <v>0.50007215622937318</v>
      </c>
      <c r="BH76">
        <f t="shared" si="86"/>
        <v>0.75237760678464383</v>
      </c>
      <c r="BI76">
        <f t="shared" si="87"/>
        <v>-2.3288709081105972</v>
      </c>
      <c r="BJ76">
        <f t="shared" si="88"/>
        <v>-2.3238982228225735</v>
      </c>
      <c r="BK76">
        <f t="shared" si="92"/>
        <v>4.7916951425714309</v>
      </c>
      <c r="BL76">
        <f t="shared" si="92"/>
        <v>4.7916955196744109</v>
      </c>
      <c r="BM76">
        <f t="shared" si="92"/>
        <v>4.7917020655736433</v>
      </c>
      <c r="BN76">
        <f t="shared" si="92"/>
        <v>4.7918156060440813</v>
      </c>
      <c r="BO76">
        <f t="shared" si="92"/>
        <v>4.7937598481546093</v>
      </c>
      <c r="BP76">
        <f t="shared" si="92"/>
        <v>4.8218291175170904</v>
      </c>
      <c r="BQ76">
        <f t="shared" si="92"/>
        <v>5.0121224907544741</v>
      </c>
      <c r="BR76">
        <f t="shared" si="89"/>
        <v>5.516551452429816</v>
      </c>
      <c r="BS76"/>
      <c r="BT76"/>
      <c r="BU76"/>
      <c r="BV76"/>
      <c r="BW76"/>
      <c r="BX76"/>
      <c r="BY76"/>
      <c r="BZ76"/>
    </row>
    <row r="77" spans="1:78" s="94" customFormat="1" x14ac:dyDescent="0.2">
      <c r="A77" s="99" t="s">
        <v>58</v>
      </c>
      <c r="B77" s="100" t="s">
        <v>36</v>
      </c>
      <c r="C77" s="101">
        <v>53004.295100000003</v>
      </c>
      <c r="D77" s="98"/>
      <c r="E77" s="94">
        <f t="shared" si="57"/>
        <v>43352.302955378029</v>
      </c>
      <c r="F77" s="103">
        <f t="shared" si="91"/>
        <v>43352</v>
      </c>
      <c r="G77" s="94">
        <f t="shared" si="78"/>
        <v>0.10919760000251699</v>
      </c>
      <c r="K77" s="94">
        <f t="shared" si="79"/>
        <v>0.10919760000251699</v>
      </c>
      <c r="P77">
        <f t="shared" si="59"/>
        <v>0.22474969984768711</v>
      </c>
      <c r="Q77" s="96">
        <f t="shared" si="60"/>
        <v>37985.795100000003</v>
      </c>
      <c r="R77" s="94">
        <f t="shared" si="61"/>
        <v>1.3352287778628165E-2</v>
      </c>
      <c r="S77" s="92">
        <f t="shared" si="80"/>
        <v>1</v>
      </c>
      <c r="T77" s="22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>
        <f t="shared" si="62"/>
        <v>43352</v>
      </c>
      <c r="AG77" s="94">
        <f t="shared" si="63"/>
        <v>0.10771689936407021</v>
      </c>
      <c r="AH77" s="94">
        <f t="shared" si="64"/>
        <v>0.22623040048613391</v>
      </c>
      <c r="AI77" s="94">
        <f t="shared" si="65"/>
        <v>-0.11555209984517012</v>
      </c>
      <c r="AJ77" s="94">
        <f t="shared" si="66"/>
        <v>1.480700638446783E-3</v>
      </c>
      <c r="AK77" s="94">
        <f t="shared" si="67"/>
        <v>2.1924743806967109E-6</v>
      </c>
      <c r="AL77">
        <f t="shared" si="68"/>
        <v>-0.11555209984517012</v>
      </c>
      <c r="AM77" s="92">
        <f t="shared" si="69"/>
        <v>2.1924743806967109E-6</v>
      </c>
      <c r="AN77">
        <f t="shared" si="70"/>
        <v>-0.1170328004836169</v>
      </c>
      <c r="AO77">
        <f t="shared" si="71"/>
        <v>1.4703835874963909</v>
      </c>
      <c r="AP77">
        <f t="shared" si="72"/>
        <v>-0.71532820338665204</v>
      </c>
      <c r="AQ77">
        <f t="shared" si="73"/>
        <v>0.55450381321303832</v>
      </c>
      <c r="AR77">
        <f t="shared" si="74"/>
        <v>0.86729212304347569</v>
      </c>
      <c r="AS77">
        <f t="shared" si="75"/>
        <v>0.46304138409202161</v>
      </c>
      <c r="AT77" s="94">
        <f t="shared" si="90"/>
        <v>6.6472019697535538</v>
      </c>
      <c r="AU77" s="94">
        <f t="shared" si="90"/>
        <v>6.637783962040416</v>
      </c>
      <c r="AV77" s="94">
        <f t="shared" si="90"/>
        <v>6.6240073086371405</v>
      </c>
      <c r="AW77" s="94">
        <f t="shared" si="90"/>
        <v>6.6039745247836237</v>
      </c>
      <c r="AX77" s="94">
        <f t="shared" si="90"/>
        <v>6.5750782143267266</v>
      </c>
      <c r="AY77" s="94">
        <f t="shared" si="90"/>
        <v>6.5338273561531768</v>
      </c>
      <c r="AZ77" s="94">
        <f t="shared" si="90"/>
        <v>6.4756675205119523</v>
      </c>
      <c r="BA77" s="94">
        <f t="shared" si="76"/>
        <v>6.394728143936808</v>
      </c>
      <c r="BB77"/>
      <c r="BC77">
        <v>17500</v>
      </c>
      <c r="BD77">
        <f t="shared" si="82"/>
        <v>-3.6541421776299071E-2</v>
      </c>
      <c r="BE77">
        <f t="shared" si="83"/>
        <v>-3.2529096123628164E-2</v>
      </c>
      <c r="BF77">
        <f t="shared" si="84"/>
        <v>-4.012325652670911E-3</v>
      </c>
      <c r="BG77">
        <f t="shared" si="85"/>
        <v>0.50700952570166447</v>
      </c>
      <c r="BH77">
        <f t="shared" si="86"/>
        <v>0.74371194480391423</v>
      </c>
      <c r="BI77">
        <f t="shared" si="87"/>
        <v>-2.3158128489711625</v>
      </c>
      <c r="BJ77">
        <f t="shared" si="88"/>
        <v>-2.2827331542293066</v>
      </c>
      <c r="BK77">
        <f t="shared" si="92"/>
        <v>4.8094979865784824</v>
      </c>
      <c r="BL77">
        <f t="shared" si="92"/>
        <v>4.8094989395897656</v>
      </c>
      <c r="BM77">
        <f t="shared" si="92"/>
        <v>4.8095124562014373</v>
      </c>
      <c r="BN77">
        <f t="shared" si="92"/>
        <v>4.8097039615463384</v>
      </c>
      <c r="BO77">
        <f t="shared" si="92"/>
        <v>4.8123779577384251</v>
      </c>
      <c r="BP77">
        <f t="shared" si="92"/>
        <v>4.8441820344218671</v>
      </c>
      <c r="BQ77">
        <f t="shared" si="92"/>
        <v>5.0375810499376392</v>
      </c>
      <c r="BR77">
        <f t="shared" si="89"/>
        <v>5.5332138820652705</v>
      </c>
      <c r="BS77"/>
      <c r="BT77"/>
      <c r="BU77"/>
      <c r="BV77"/>
      <c r="BW77"/>
      <c r="BX77"/>
      <c r="BY77"/>
      <c r="BZ77"/>
    </row>
    <row r="78" spans="1:78" s="94" customFormat="1" x14ac:dyDescent="0.2">
      <c r="A78" s="99" t="s">
        <v>58</v>
      </c>
      <c r="B78" s="100" t="s">
        <v>37</v>
      </c>
      <c r="C78" s="101">
        <v>53005.194799999997</v>
      </c>
      <c r="D78" s="98"/>
      <c r="E78" s="94">
        <f t="shared" si="57"/>
        <v>43354.799062926206</v>
      </c>
      <c r="F78" s="103">
        <f t="shared" si="91"/>
        <v>43354.5</v>
      </c>
      <c r="G78" s="94">
        <f t="shared" si="78"/>
        <v>0.10779460000048857</v>
      </c>
      <c r="K78" s="94">
        <f t="shared" si="79"/>
        <v>0.10779460000048857</v>
      </c>
      <c r="P78">
        <f t="shared" si="59"/>
        <v>0.22478604160535973</v>
      </c>
      <c r="Q78" s="96">
        <f t="shared" si="60"/>
        <v>37986.694799999997</v>
      </c>
      <c r="R78" s="94">
        <f t="shared" si="61"/>
        <v>1.3686997408785977E-2</v>
      </c>
      <c r="S78" s="92">
        <f t="shared" si="80"/>
        <v>1</v>
      </c>
      <c r="T78" s="22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>
        <f t="shared" si="62"/>
        <v>43354.5</v>
      </c>
      <c r="AG78" s="94">
        <f t="shared" si="63"/>
        <v>0.10776242938767674</v>
      </c>
      <c r="AH78" s="94">
        <f t="shared" si="64"/>
        <v>0.22481821221817155</v>
      </c>
      <c r="AI78" s="94">
        <f t="shared" si="65"/>
        <v>-0.11699144160487115</v>
      </c>
      <c r="AJ78" s="94">
        <f t="shared" si="66"/>
        <v>3.2170612811827093E-5</v>
      </c>
      <c r="AK78" s="94">
        <f t="shared" si="67"/>
        <v>1.0349483286884936E-9</v>
      </c>
      <c r="AL78">
        <f t="shared" si="68"/>
        <v>-0.11699144160487115</v>
      </c>
      <c r="AM78" s="92">
        <f t="shared" si="69"/>
        <v>1.0349483286884936E-9</v>
      </c>
      <c r="AN78">
        <f t="shared" si="70"/>
        <v>-0.11702361221768298</v>
      </c>
      <c r="AO78">
        <f t="shared" si="71"/>
        <v>1.4700818816143537</v>
      </c>
      <c r="AP78">
        <f t="shared" si="72"/>
        <v>-0.71494797390658438</v>
      </c>
      <c r="AQ78">
        <f t="shared" si="73"/>
        <v>0.5547596081472439</v>
      </c>
      <c r="AR78">
        <f t="shared" si="74"/>
        <v>0.8678360982053489</v>
      </c>
      <c r="AS78">
        <f t="shared" si="75"/>
        <v>0.46337172941451332</v>
      </c>
      <c r="AT78" s="94">
        <f t="shared" si="90"/>
        <v>6.6474559649376133</v>
      </c>
      <c r="AU78" s="94">
        <f t="shared" si="90"/>
        <v>6.6380342774990808</v>
      </c>
      <c r="AV78" s="94">
        <f t="shared" si="90"/>
        <v>6.6242510069358325</v>
      </c>
      <c r="AW78" s="94">
        <f t="shared" si="90"/>
        <v>6.604206961283829</v>
      </c>
      <c r="AX78" s="94">
        <f t="shared" si="90"/>
        <v>6.5752923620930321</v>
      </c>
      <c r="AY78" s="94">
        <f t="shared" si="90"/>
        <v>6.5340130955277553</v>
      </c>
      <c r="AZ78" s="94">
        <f t="shared" si="90"/>
        <v>6.4758110356545062</v>
      </c>
      <c r="BA78" s="94">
        <f t="shared" si="76"/>
        <v>6.3948114560849856</v>
      </c>
      <c r="BB78"/>
      <c r="BC78">
        <v>18000</v>
      </c>
      <c r="BD78">
        <f t="shared" si="82"/>
        <v>-3.6022635476668556E-2</v>
      </c>
      <c r="BE78">
        <f t="shared" si="83"/>
        <v>-2.9800906027825508E-2</v>
      </c>
      <c r="BF78">
        <f t="shared" si="84"/>
        <v>-6.2217294488430509E-3</v>
      </c>
      <c r="BG78">
        <f t="shared" si="85"/>
        <v>0.51423099073904299</v>
      </c>
      <c r="BH78">
        <f t="shared" si="86"/>
        <v>0.73466866713298773</v>
      </c>
      <c r="BI78">
        <f t="shared" si="87"/>
        <v>-2.3023850292336308</v>
      </c>
      <c r="BJ78">
        <f t="shared" si="88"/>
        <v>-2.2416627588837907</v>
      </c>
      <c r="BK78">
        <f t="shared" si="92"/>
        <v>4.8275511559511575</v>
      </c>
      <c r="BL78">
        <f t="shared" si="92"/>
        <v>4.8275532565270156</v>
      </c>
      <c r="BM78">
        <f t="shared" si="92"/>
        <v>4.8275783936002687</v>
      </c>
      <c r="BN78">
        <f t="shared" si="92"/>
        <v>4.8278787801499901</v>
      </c>
      <c r="BO78">
        <f t="shared" si="92"/>
        <v>4.8314099966464648</v>
      </c>
      <c r="BP78">
        <f t="shared" si="92"/>
        <v>4.8670158918954165</v>
      </c>
      <c r="BQ78">
        <f t="shared" si="92"/>
        <v>5.0631772117323406</v>
      </c>
      <c r="BR78">
        <f t="shared" si="89"/>
        <v>5.549876311700725</v>
      </c>
      <c r="BS78"/>
      <c r="BT78"/>
      <c r="BU78"/>
      <c r="BV78"/>
      <c r="BW78"/>
      <c r="BX78"/>
      <c r="BY78"/>
      <c r="BZ78"/>
    </row>
    <row r="79" spans="1:78" s="94" customFormat="1" x14ac:dyDescent="0.2">
      <c r="A79" s="99" t="s">
        <v>58</v>
      </c>
      <c r="B79" s="100" t="s">
        <v>36</v>
      </c>
      <c r="C79" s="101">
        <v>53005.3747</v>
      </c>
      <c r="D79" s="98"/>
      <c r="E79" s="94">
        <f t="shared" si="57"/>
        <v>43355.298173460746</v>
      </c>
      <c r="F79" s="103">
        <f t="shared" si="91"/>
        <v>43355</v>
      </c>
      <c r="G79" s="94">
        <f t="shared" si="78"/>
        <v>0.10747400000400376</v>
      </c>
      <c r="K79" s="94">
        <f t="shared" si="79"/>
        <v>0.10747400000400376</v>
      </c>
      <c r="P79">
        <f t="shared" si="59"/>
        <v>0.22479331022288554</v>
      </c>
      <c r="Q79" s="96">
        <f t="shared" si="60"/>
        <v>37986.8747</v>
      </c>
      <c r="R79" s="94">
        <f t="shared" si="61"/>
        <v>1.3763820550234221E-2</v>
      </c>
      <c r="S79" s="92">
        <f t="shared" si="80"/>
        <v>1</v>
      </c>
      <c r="T79" s="22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>
        <f t="shared" si="62"/>
        <v>43355</v>
      </c>
      <c r="AG79" s="94">
        <f t="shared" si="63"/>
        <v>0.10777153640593679</v>
      </c>
      <c r="AH79" s="94">
        <f t="shared" si="64"/>
        <v>0.22449577382095251</v>
      </c>
      <c r="AI79" s="94">
        <f t="shared" si="65"/>
        <v>-0.11731931021888178</v>
      </c>
      <c r="AJ79" s="94">
        <f t="shared" si="66"/>
        <v>-2.9753640193302955E-4</v>
      </c>
      <c r="AK79" s="94">
        <f t="shared" si="67"/>
        <v>8.8527910475253314E-8</v>
      </c>
      <c r="AL79">
        <f t="shared" si="68"/>
        <v>-0.11731931021888178</v>
      </c>
      <c r="AM79" s="92">
        <f t="shared" si="69"/>
        <v>8.8527910475253314E-8</v>
      </c>
      <c r="AN79">
        <f t="shared" si="70"/>
        <v>-0.11702177381694875</v>
      </c>
      <c r="AO79">
        <f t="shared" si="71"/>
        <v>1.4700215363752815</v>
      </c>
      <c r="AP79">
        <f t="shared" si="72"/>
        <v>-0.71487191854102339</v>
      </c>
      <c r="AQ79">
        <f t="shared" si="73"/>
        <v>0.55481073673568604</v>
      </c>
      <c r="AR79">
        <f t="shared" si="74"/>
        <v>0.8679448704689392</v>
      </c>
      <c r="AS79">
        <f t="shared" si="75"/>
        <v>0.46343779464035761</v>
      </c>
      <c r="AT79" s="94">
        <f t="shared" si="90"/>
        <v>6.647506759597543</v>
      </c>
      <c r="AU79" s="94">
        <f t="shared" si="90"/>
        <v>6.6380843369570419</v>
      </c>
      <c r="AV79" s="94">
        <f t="shared" si="90"/>
        <v>6.6242997438217888</v>
      </c>
      <c r="AW79" s="94">
        <f t="shared" si="90"/>
        <v>6.6042534467192535</v>
      </c>
      <c r="AX79" s="94">
        <f t="shared" si="90"/>
        <v>6.5753351906230613</v>
      </c>
      <c r="AY79" s="94">
        <f t="shared" si="90"/>
        <v>6.5340502430105483</v>
      </c>
      <c r="AZ79" s="94">
        <f t="shared" si="90"/>
        <v>6.4758397386155648</v>
      </c>
      <c r="BA79" s="94">
        <f t="shared" si="76"/>
        <v>6.3948281185146207</v>
      </c>
      <c r="BB79"/>
      <c r="BC79">
        <v>18500</v>
      </c>
      <c r="BD79">
        <f t="shared" si="82"/>
        <v>-3.5445020195134014E-2</v>
      </c>
      <c r="BE79">
        <f t="shared" si="83"/>
        <v>-2.6984052160065754E-2</v>
      </c>
      <c r="BF79">
        <f t="shared" si="84"/>
        <v>-8.4609680350682583E-3</v>
      </c>
      <c r="BG79">
        <f t="shared" si="85"/>
        <v>0.52175394360074168</v>
      </c>
      <c r="BH79">
        <f t="shared" si="86"/>
        <v>0.72522405789683442</v>
      </c>
      <c r="BI79">
        <f t="shared" si="87"/>
        <v>-2.2885666235737796</v>
      </c>
      <c r="BJ79">
        <f t="shared" si="88"/>
        <v>-2.2006687206356541</v>
      </c>
      <c r="BK79">
        <f t="shared" si="92"/>
        <v>4.8458650653140385</v>
      </c>
      <c r="BL79">
        <f t="shared" si="92"/>
        <v>4.8458692541777308</v>
      </c>
      <c r="BM79">
        <f t="shared" si="92"/>
        <v>4.8459125334997184</v>
      </c>
      <c r="BN79">
        <f t="shared" si="92"/>
        <v>4.8463588816509997</v>
      </c>
      <c r="BO79">
        <f t="shared" si="92"/>
        <v>4.8508787615427238</v>
      </c>
      <c r="BP79">
        <f t="shared" si="92"/>
        <v>4.8903332302841793</v>
      </c>
      <c r="BQ79">
        <f t="shared" si="92"/>
        <v>5.0889084958652875</v>
      </c>
      <c r="BR79">
        <f t="shared" si="89"/>
        <v>5.5665387413361795</v>
      </c>
      <c r="BS79"/>
      <c r="BT79"/>
      <c r="BU79"/>
      <c r="BV79"/>
      <c r="BW79"/>
      <c r="BX79"/>
      <c r="BY79"/>
      <c r="BZ79"/>
    </row>
    <row r="80" spans="1:78" s="94" customFormat="1" x14ac:dyDescent="0.2">
      <c r="A80" s="99" t="s">
        <v>58</v>
      </c>
      <c r="B80" s="100" t="s">
        <v>37</v>
      </c>
      <c r="C80" s="101">
        <v>53006.275800000003</v>
      </c>
      <c r="D80" s="98"/>
      <c r="E80" s="94">
        <f t="shared" si="57"/>
        <v>43357.798165137625</v>
      </c>
      <c r="F80" s="103">
        <f t="shared" si="91"/>
        <v>43357.5</v>
      </c>
      <c r="G80" s="94">
        <f t="shared" si="78"/>
        <v>0.10747100000298815</v>
      </c>
      <c r="K80" s="94">
        <f t="shared" si="79"/>
        <v>0.10747100000298815</v>
      </c>
      <c r="P80">
        <f t="shared" si="59"/>
        <v>0.22482965464047133</v>
      </c>
      <c r="Q80" s="96">
        <f t="shared" si="60"/>
        <v>37987.775800000003</v>
      </c>
      <c r="R80" s="94">
        <f t="shared" si="61"/>
        <v>1.3773053818320053E-2</v>
      </c>
      <c r="S80" s="92">
        <f t="shared" si="80"/>
        <v>1</v>
      </c>
      <c r="T80" s="22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>
        <f t="shared" si="62"/>
        <v>43357.5</v>
      </c>
      <c r="AG80" s="94">
        <f t="shared" si="63"/>
        <v>0.10781707656300128</v>
      </c>
      <c r="AH80" s="94">
        <f t="shared" si="64"/>
        <v>0.22448357808045821</v>
      </c>
      <c r="AI80" s="94">
        <f t="shared" si="65"/>
        <v>-0.11735865463748318</v>
      </c>
      <c r="AJ80" s="94">
        <f t="shared" si="66"/>
        <v>-3.460765600131338E-4</v>
      </c>
      <c r="AK80" s="94">
        <f t="shared" si="67"/>
        <v>1.1976898539052421E-7</v>
      </c>
      <c r="AL80">
        <f t="shared" si="68"/>
        <v>-0.11735865463748318</v>
      </c>
      <c r="AM80" s="92">
        <f t="shared" si="69"/>
        <v>1.1976898539052421E-7</v>
      </c>
      <c r="AN80">
        <f t="shared" si="70"/>
        <v>-0.11701257807747005</v>
      </c>
      <c r="AO80">
        <f t="shared" si="71"/>
        <v>1.4697197899729175</v>
      </c>
      <c r="AP80">
        <f t="shared" si="72"/>
        <v>-0.71449159451616484</v>
      </c>
      <c r="AQ80">
        <f t="shared" si="73"/>
        <v>0.55506622772564096</v>
      </c>
      <c r="AR80">
        <f t="shared" si="74"/>
        <v>0.86848861793751708</v>
      </c>
      <c r="AS80">
        <f t="shared" si="75"/>
        <v>0.46376810157000098</v>
      </c>
      <c r="AT80" s="94">
        <f t="shared" si="90"/>
        <v>6.6477607110062129</v>
      </c>
      <c r="AU80" s="94">
        <f t="shared" si="90"/>
        <v>6.6383346160715444</v>
      </c>
      <c r="AV80" s="94">
        <f t="shared" si="90"/>
        <v>6.6245434143769844</v>
      </c>
      <c r="AW80" s="94">
        <f t="shared" si="90"/>
        <v>6.6044858645690132</v>
      </c>
      <c r="AX80" s="94">
        <f t="shared" si="90"/>
        <v>6.5755493281544846</v>
      </c>
      <c r="AY80" s="94">
        <f t="shared" si="90"/>
        <v>6.5342359784628634</v>
      </c>
      <c r="AZ80" s="94">
        <f t="shared" si="90"/>
        <v>6.4759832530834149</v>
      </c>
      <c r="BA80" s="94">
        <f t="shared" si="76"/>
        <v>6.3949114306627983</v>
      </c>
      <c r="BB80"/>
      <c r="BC80">
        <v>19000</v>
      </c>
      <c r="BD80">
        <f t="shared" si="82"/>
        <v>-3.4809073815151394E-2</v>
      </c>
      <c r="BE80">
        <f t="shared" si="83"/>
        <v>-2.4078534520348888E-2</v>
      </c>
      <c r="BF80">
        <f t="shared" si="84"/>
        <v>-1.0730539294802506E-2</v>
      </c>
      <c r="BG80">
        <f t="shared" si="85"/>
        <v>0.52959723094266575</v>
      </c>
      <c r="BH80">
        <f t="shared" si="86"/>
        <v>0.71535237601789448</v>
      </c>
      <c r="BI80">
        <f t="shared" si="87"/>
        <v>-2.2743351233515163</v>
      </c>
      <c r="BJ80">
        <f t="shared" si="88"/>
        <v>-2.1597321511725953</v>
      </c>
      <c r="BK80">
        <f t="shared" si="92"/>
        <v>4.8644508134997437</v>
      </c>
      <c r="BL80">
        <f t="shared" si="92"/>
        <v>4.8644585495567076</v>
      </c>
      <c r="BM80">
        <f t="shared" si="92"/>
        <v>4.8645287652034428</v>
      </c>
      <c r="BN80">
        <f t="shared" si="92"/>
        <v>4.8651646070865517</v>
      </c>
      <c r="BO80">
        <f t="shared" si="92"/>
        <v>4.8708072599395873</v>
      </c>
      <c r="BP80">
        <f t="shared" si="92"/>
        <v>4.9141360132517118</v>
      </c>
      <c r="BQ80">
        <f t="shared" si="92"/>
        <v>5.1147723845491555</v>
      </c>
      <c r="BR80">
        <f t="shared" si="89"/>
        <v>5.583201170971634</v>
      </c>
      <c r="BS80"/>
      <c r="BT80"/>
      <c r="BU80"/>
      <c r="BV80"/>
      <c r="BW80"/>
      <c r="BX80"/>
      <c r="BY80"/>
      <c r="BZ80"/>
    </row>
    <row r="81" spans="1:78" s="94" customFormat="1" x14ac:dyDescent="0.2">
      <c r="A81" s="99" t="s">
        <v>58</v>
      </c>
      <c r="B81" s="100" t="s">
        <v>36</v>
      </c>
      <c r="C81" s="101">
        <v>53007.181799999998</v>
      </c>
      <c r="D81" s="93"/>
      <c r="E81" s="94">
        <f t="shared" si="57"/>
        <v>43360.311751264831</v>
      </c>
      <c r="F81" s="103">
        <f t="shared" si="91"/>
        <v>43360</v>
      </c>
      <c r="G81" s="94">
        <f t="shared" si="78"/>
        <v>0.11236799999460345</v>
      </c>
      <c r="K81" s="94">
        <f t="shared" si="79"/>
        <v>0.11236799999460345</v>
      </c>
      <c r="P81">
        <f t="shared" si="59"/>
        <v>0.22486600127465142</v>
      </c>
      <c r="Q81" s="96">
        <f t="shared" si="60"/>
        <v>37988.681799999998</v>
      </c>
      <c r="R81" s="94">
        <f t="shared" si="61"/>
        <v>1.2655800292005675E-2</v>
      </c>
      <c r="S81" s="92">
        <f t="shared" si="80"/>
        <v>1</v>
      </c>
      <c r="T81" s="22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>
        <f t="shared" si="62"/>
        <v>43360</v>
      </c>
      <c r="AG81" s="94">
        <f t="shared" si="63"/>
        <v>0.10786262515978903</v>
      </c>
      <c r="AH81" s="94">
        <f t="shared" si="64"/>
        <v>0.22937137610946584</v>
      </c>
      <c r="AI81" s="94">
        <f t="shared" si="65"/>
        <v>-0.11249800128004797</v>
      </c>
      <c r="AJ81" s="94">
        <f t="shared" si="66"/>
        <v>4.5053748348144185E-3</v>
      </c>
      <c r="AK81" s="94">
        <f t="shared" si="67"/>
        <v>2.0298402402179047E-5</v>
      </c>
      <c r="AL81">
        <f t="shared" si="68"/>
        <v>-0.11249800128004797</v>
      </c>
      <c r="AM81" s="92">
        <f t="shared" si="69"/>
        <v>2.0298402402179047E-5</v>
      </c>
      <c r="AN81">
        <f t="shared" si="70"/>
        <v>-0.11700337611486239</v>
      </c>
      <c r="AO81">
        <f t="shared" si="71"/>
        <v>1.4694180100692733</v>
      </c>
      <c r="AP81">
        <f t="shared" si="72"/>
        <v>-0.71411119208051255</v>
      </c>
      <c r="AQ81">
        <f t="shared" si="73"/>
        <v>0.55532146552819162</v>
      </c>
      <c r="AR81">
        <f t="shared" si="74"/>
        <v>0.86903217564812141</v>
      </c>
      <c r="AS81">
        <f t="shared" si="75"/>
        <v>0.46409837648982971</v>
      </c>
      <c r="AT81" s="94">
        <f t="shared" ref="AT81:AZ90" si="93">$BA81+$AH$7*SIN(AU81)</f>
        <v>6.6480146259189725</v>
      </c>
      <c r="AU81" s="94">
        <f t="shared" si="93"/>
        <v>6.6385848648831329</v>
      </c>
      <c r="AV81" s="94">
        <f t="shared" si="93"/>
        <v>6.624787061798397</v>
      </c>
      <c r="AW81" s="94">
        <f t="shared" si="93"/>
        <v>6.6047182668659925</v>
      </c>
      <c r="AX81" s="94">
        <f t="shared" si="93"/>
        <v>6.5757634571503987</v>
      </c>
      <c r="AY81" s="94">
        <f t="shared" si="93"/>
        <v>6.5344217106440157</v>
      </c>
      <c r="AZ81" s="94">
        <f t="shared" si="93"/>
        <v>6.4761267669885534</v>
      </c>
      <c r="BA81" s="94">
        <f t="shared" si="76"/>
        <v>6.3949947428109759</v>
      </c>
      <c r="BB81"/>
      <c r="BC81">
        <v>19500</v>
      </c>
      <c r="BD81">
        <f t="shared" si="82"/>
        <v>-3.4115310816561863E-2</v>
      </c>
      <c r="BE81">
        <f t="shared" si="83"/>
        <v>-2.1084353108674903E-2</v>
      </c>
      <c r="BF81">
        <f t="shared" si="84"/>
        <v>-1.3030957707886962E-2</v>
      </c>
      <c r="BG81">
        <f t="shared" si="85"/>
        <v>0.53778131228983983</v>
      </c>
      <c r="BH81">
        <f t="shared" si="86"/>
        <v>0.7050256309317976</v>
      </c>
      <c r="BI81">
        <f t="shared" si="87"/>
        <v>-2.2596661488520393</v>
      </c>
      <c r="BJ81">
        <f t="shared" si="88"/>
        <v>-2.1188334894831944</v>
      </c>
      <c r="BK81">
        <f t="shared" si="92"/>
        <v>4.8833202572886814</v>
      </c>
      <c r="BL81">
        <f t="shared" si="92"/>
        <v>4.8833337000516872</v>
      </c>
      <c r="BM81">
        <f t="shared" si="92"/>
        <v>4.8834423411970009</v>
      </c>
      <c r="BN81">
        <f t="shared" si="92"/>
        <v>4.8843178578341817</v>
      </c>
      <c r="BO81">
        <f t="shared" si="92"/>
        <v>4.8912186119144785</v>
      </c>
      <c r="BP81">
        <f t="shared" si="92"/>
        <v>4.9384256123726162</v>
      </c>
      <c r="BQ81">
        <f t="shared" si="92"/>
        <v>5.140766323181599</v>
      </c>
      <c r="BR81">
        <f t="shared" si="89"/>
        <v>5.5998636006070885</v>
      </c>
      <c r="BS81"/>
      <c r="BT81"/>
      <c r="BU81"/>
      <c r="BV81"/>
      <c r="BW81"/>
      <c r="BX81"/>
      <c r="BY81"/>
      <c r="BZ81"/>
    </row>
    <row r="82" spans="1:78" s="94" customFormat="1" x14ac:dyDescent="0.2">
      <c r="A82" s="99" t="s">
        <v>58</v>
      </c>
      <c r="B82" s="100" t="s">
        <v>36</v>
      </c>
      <c r="C82" s="101">
        <v>53008.260900000001</v>
      </c>
      <c r="D82" s="93"/>
      <c r="E82" s="94">
        <f t="shared" si="57"/>
        <v>43363.305582158755</v>
      </c>
      <c r="F82" s="103">
        <f t="shared" si="91"/>
        <v>43363</v>
      </c>
      <c r="G82" s="94">
        <f t="shared" si="78"/>
        <v>0.11014440000144532</v>
      </c>
      <c r="K82" s="94">
        <f t="shared" si="79"/>
        <v>0.11014440000144532</v>
      </c>
      <c r="P82">
        <f t="shared" si="59"/>
        <v>0.22490962016157201</v>
      </c>
      <c r="Q82" s="96">
        <f t="shared" si="60"/>
        <v>37989.760900000001</v>
      </c>
      <c r="R82" s="94">
        <f t="shared" si="61"/>
        <v>1.3171055758402351E-2</v>
      </c>
      <c r="S82" s="92">
        <f t="shared" si="80"/>
        <v>1</v>
      </c>
      <c r="T82" s="22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>
        <f t="shared" si="62"/>
        <v>43363</v>
      </c>
      <c r="AG82" s="94">
        <f t="shared" si="63"/>
        <v>0.10791729461019203</v>
      </c>
      <c r="AH82" s="94">
        <f t="shared" si="64"/>
        <v>0.2271367255528253</v>
      </c>
      <c r="AI82" s="94">
        <f t="shared" si="65"/>
        <v>-0.11476522016012669</v>
      </c>
      <c r="AJ82" s="94">
        <f t="shared" si="66"/>
        <v>2.2271053912532868E-3</v>
      </c>
      <c r="AK82" s="94">
        <f t="shared" si="67"/>
        <v>4.9599984237494554E-6</v>
      </c>
      <c r="AL82">
        <f t="shared" si="68"/>
        <v>-0.11476522016012669</v>
      </c>
      <c r="AM82" s="92">
        <f t="shared" si="69"/>
        <v>4.9599984237494554E-6</v>
      </c>
      <c r="AN82">
        <f t="shared" si="70"/>
        <v>-0.11699232555137998</v>
      </c>
      <c r="AO82">
        <f t="shared" si="71"/>
        <v>1.4690558303028285</v>
      </c>
      <c r="AP82">
        <f t="shared" si="72"/>
        <v>-0.71365460613690845</v>
      </c>
      <c r="AQ82">
        <f t="shared" si="73"/>
        <v>0.5556274168115708</v>
      </c>
      <c r="AR82">
        <f t="shared" si="74"/>
        <v>0.86968419440320732</v>
      </c>
      <c r="AS82">
        <f t="shared" si="75"/>
        <v>0.46449466412049961</v>
      </c>
      <c r="AT82" s="94">
        <f t="shared" si="93"/>
        <v>6.6483192756186957</v>
      </c>
      <c r="AU82" s="94">
        <f t="shared" si="93"/>
        <v>6.6388851234365873</v>
      </c>
      <c r="AV82" s="94">
        <f t="shared" si="93"/>
        <v>6.6250794081493272</v>
      </c>
      <c r="AW82" s="94">
        <f t="shared" si="93"/>
        <v>6.6049971290789484</v>
      </c>
      <c r="AX82" s="94">
        <f t="shared" si="93"/>
        <v>6.5760204006703766</v>
      </c>
      <c r="AY82" s="94">
        <f t="shared" si="93"/>
        <v>6.5346445849401178</v>
      </c>
      <c r="AZ82" s="94">
        <f t="shared" si="93"/>
        <v>6.4762989829313495</v>
      </c>
      <c r="BA82" s="94">
        <f t="shared" si="76"/>
        <v>6.3950947173887887</v>
      </c>
      <c r="BB82"/>
      <c r="BC82">
        <v>20000</v>
      </c>
      <c r="BD82">
        <f t="shared" si="82"/>
        <v>-3.3364264449122792E-2</v>
      </c>
      <c r="BE82">
        <f t="shared" si="83"/>
        <v>-1.8001507925043819E-2</v>
      </c>
      <c r="BF82">
        <f t="shared" si="84"/>
        <v>-1.5362756524078975E-2</v>
      </c>
      <c r="BG82">
        <f t="shared" si="85"/>
        <v>0.54632844074982745</v>
      </c>
      <c r="BH82">
        <f t="shared" si="86"/>
        <v>0.69421332645733125</v>
      </c>
      <c r="BI82">
        <f t="shared" si="87"/>
        <v>-2.2445332336843351</v>
      </c>
      <c r="BJ82">
        <f t="shared" si="88"/>
        <v>-2.077952386650042</v>
      </c>
      <c r="BK82">
        <f t="shared" ref="BK82:BQ91" si="94">$BR82+$AH$7*SIN(BL82)</f>
        <v>4.9024860966813835</v>
      </c>
      <c r="BL82">
        <f t="shared" si="94"/>
        <v>4.9025083239966509</v>
      </c>
      <c r="BM82">
        <f t="shared" si="94"/>
        <v>4.9026700123121199</v>
      </c>
      <c r="BN82">
        <f t="shared" si="94"/>
        <v>4.9038421229905236</v>
      </c>
      <c r="BO82">
        <f t="shared" si="94"/>
        <v>4.9121359435462351</v>
      </c>
      <c r="BP82">
        <f t="shared" si="94"/>
        <v>4.963202792692341</v>
      </c>
      <c r="BQ82">
        <f t="shared" si="94"/>
        <v>5.1668877210544881</v>
      </c>
      <c r="BR82">
        <f t="shared" si="89"/>
        <v>5.616526030242543</v>
      </c>
      <c r="BS82"/>
      <c r="BT82"/>
      <c r="BU82"/>
      <c r="BV82"/>
      <c r="BW82"/>
      <c r="BX82"/>
      <c r="BY82"/>
      <c r="BZ82"/>
    </row>
    <row r="83" spans="1:78" s="94" customFormat="1" x14ac:dyDescent="0.2">
      <c r="A83" s="99" t="s">
        <v>58</v>
      </c>
      <c r="B83" s="100" t="s">
        <v>36</v>
      </c>
      <c r="C83" s="101">
        <v>53009.343500000003</v>
      </c>
      <c r="D83" s="93"/>
      <c r="E83" s="94">
        <f t="shared" si="57"/>
        <v>43366.309123374362</v>
      </c>
      <c r="F83" s="103">
        <f t="shared" si="91"/>
        <v>43366</v>
      </c>
      <c r="G83" s="94">
        <f t="shared" si="78"/>
        <v>0.11142079999990528</v>
      </c>
      <c r="K83" s="94">
        <f t="shared" si="79"/>
        <v>0.11142079999990528</v>
      </c>
      <c r="P83">
        <f t="shared" si="59"/>
        <v>0.22495324224038835</v>
      </c>
      <c r="Q83" s="96">
        <f t="shared" si="60"/>
        <v>37990.843500000003</v>
      </c>
      <c r="R83" s="94">
        <f t="shared" si="61"/>
        <v>1.2889615441088622E-2</v>
      </c>
      <c r="S83" s="92">
        <f t="shared" si="80"/>
        <v>1</v>
      </c>
      <c r="T83" s="22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>
        <f t="shared" si="62"/>
        <v>43366</v>
      </c>
      <c r="AG83" s="94">
        <f t="shared" si="63"/>
        <v>0.10797197619989767</v>
      </c>
      <c r="AH83" s="94">
        <f t="shared" si="64"/>
        <v>0.22840206604039598</v>
      </c>
      <c r="AI83" s="94">
        <f t="shared" si="65"/>
        <v>-0.11353244224048306</v>
      </c>
      <c r="AJ83" s="94">
        <f t="shared" si="66"/>
        <v>3.4488238000076193E-3</v>
      </c>
      <c r="AK83" s="94">
        <f t="shared" si="67"/>
        <v>1.1894385603498996E-5</v>
      </c>
      <c r="AL83">
        <f t="shared" si="68"/>
        <v>-0.11353244224048306</v>
      </c>
      <c r="AM83" s="92">
        <f t="shared" si="69"/>
        <v>1.1894385603498996E-5</v>
      </c>
      <c r="AN83">
        <f t="shared" si="70"/>
        <v>-0.11698126604049068</v>
      </c>
      <c r="AO83">
        <f t="shared" si="71"/>
        <v>1.4686936030581801</v>
      </c>
      <c r="AP83">
        <f t="shared" si="72"/>
        <v>-0.71319790836434038</v>
      </c>
      <c r="AQ83">
        <f t="shared" si="73"/>
        <v>0.55593300379282751</v>
      </c>
      <c r="AR83">
        <f t="shared" si="74"/>
        <v>0.87033593986861246</v>
      </c>
      <c r="AS83">
        <f t="shared" si="75"/>
        <v>0.46489090561169921</v>
      </c>
      <c r="AT83" s="94">
        <f t="shared" si="93"/>
        <v>6.6486238727171365</v>
      </c>
      <c r="AU83" s="94">
        <f t="shared" si="93"/>
        <v>6.6391853383075201</v>
      </c>
      <c r="AV83" s="94">
        <f t="shared" si="93"/>
        <v>6.6253717211467471</v>
      </c>
      <c r="AW83" s="94">
        <f t="shared" si="93"/>
        <v>6.6052759688649791</v>
      </c>
      <c r="AX83" s="94">
        <f t="shared" si="93"/>
        <v>6.5762773318806733</v>
      </c>
      <c r="AY83" s="94">
        <f t="shared" si="93"/>
        <v>6.5348674545182242</v>
      </c>
      <c r="AZ83" s="94">
        <f t="shared" si="93"/>
        <v>6.4764711980625158</v>
      </c>
      <c r="BA83" s="94">
        <f t="shared" si="76"/>
        <v>6.3951946919666014</v>
      </c>
      <c r="BB83"/>
      <c r="BC83">
        <v>20500</v>
      </c>
      <c r="BD83">
        <f t="shared" si="82"/>
        <v>-3.2556489379456342E-2</v>
      </c>
      <c r="BE83">
        <f t="shared" si="83"/>
        <v>-1.4829998969455624E-2</v>
      </c>
      <c r="BF83">
        <f t="shared" si="84"/>
        <v>-1.7726490410000718E-2</v>
      </c>
      <c r="BG83">
        <f t="shared" si="85"/>
        <v>0.5552628696406855</v>
      </c>
      <c r="BH83">
        <f t="shared" si="86"/>
        <v>0.68288216747008479</v>
      </c>
      <c r="BI83">
        <f t="shared" si="87"/>
        <v>-2.2289075765698967</v>
      </c>
      <c r="BJ83">
        <f t="shared" si="88"/>
        <v>-2.0370675743017235</v>
      </c>
      <c r="BK83">
        <f t="shared" si="94"/>
        <v>4.9219619733732216</v>
      </c>
      <c r="BL83">
        <f t="shared" si="94"/>
        <v>4.9219972355151862</v>
      </c>
      <c r="BM83">
        <f t="shared" si="94"/>
        <v>4.9222301670756927</v>
      </c>
      <c r="BN83">
        <f t="shared" si="94"/>
        <v>4.9237624926855865</v>
      </c>
      <c r="BO83">
        <f t="shared" si="94"/>
        <v>4.9335822722365243</v>
      </c>
      <c r="BP83">
        <f t="shared" si="94"/>
        <v>4.9884676993156729</v>
      </c>
      <c r="BQ83">
        <f t="shared" si="94"/>
        <v>5.1931339520731683</v>
      </c>
      <c r="BR83">
        <f t="shared" si="89"/>
        <v>5.6331884598779975</v>
      </c>
      <c r="BS83"/>
      <c r="BT83"/>
      <c r="BU83"/>
      <c r="BV83"/>
      <c r="BW83"/>
      <c r="BX83"/>
      <c r="BY83"/>
      <c r="BZ83"/>
    </row>
    <row r="84" spans="1:78" s="94" customFormat="1" x14ac:dyDescent="0.2">
      <c r="A84" s="20" t="s">
        <v>39</v>
      </c>
      <c r="B84" s="92" t="s">
        <v>37</v>
      </c>
      <c r="C84" s="98">
        <v>53047.370199999998</v>
      </c>
      <c r="D84" s="104">
        <v>5.0000000000000001E-3</v>
      </c>
      <c r="E84" s="94">
        <f t="shared" si="57"/>
        <v>43471.809548963873</v>
      </c>
      <c r="F84" s="103">
        <f t="shared" si="91"/>
        <v>43471.5</v>
      </c>
      <c r="G84" s="94">
        <f t="shared" si="78"/>
        <v>0.11157419999653939</v>
      </c>
      <c r="K84" s="94">
        <f t="shared" si="79"/>
        <v>0.11157419999653939</v>
      </c>
      <c r="P84">
        <f t="shared" si="59"/>
        <v>0.22648931516949364</v>
      </c>
      <c r="Q84" s="96">
        <f t="shared" si="60"/>
        <v>38028.870199999998</v>
      </c>
      <c r="R84" s="94">
        <f t="shared" si="61"/>
        <v>1.3205483695213339E-2</v>
      </c>
      <c r="S84" s="92">
        <f t="shared" si="80"/>
        <v>1</v>
      </c>
      <c r="T84" s="225"/>
      <c r="U84" s="95">
        <v>1.1995805331461459E-12</v>
      </c>
      <c r="V84" s="95">
        <v>2.6417046125954038E-22</v>
      </c>
      <c r="W84" s="95">
        <v>2.4458540609998777E-27</v>
      </c>
      <c r="X84" s="95">
        <v>8.2701840878346997E-10</v>
      </c>
      <c r="Y84" s="95">
        <v>1.200226911254536E-6</v>
      </c>
      <c r="Z84" s="95">
        <v>1.2366455137920404E-3</v>
      </c>
      <c r="AA84" s="95">
        <v>1.647047055382703E-2</v>
      </c>
      <c r="AB84" s="95">
        <v>1054.5159372211504</v>
      </c>
      <c r="AC84" s="95">
        <v>2.4826870794228787E-5</v>
      </c>
      <c r="AD84" s="95">
        <v>9.0378896585275002E-8</v>
      </c>
      <c r="AE84" s="95">
        <v>1.004565700701145E-20</v>
      </c>
      <c r="AF84">
        <f t="shared" si="62"/>
        <v>43471.5</v>
      </c>
      <c r="AG84" s="94">
        <f t="shared" si="63"/>
        <v>0.10990260539338577</v>
      </c>
      <c r="AH84" s="94">
        <f t="shared" si="64"/>
        <v>0.22816090977264725</v>
      </c>
      <c r="AI84" s="94">
        <f t="shared" si="65"/>
        <v>-0.11491511517295425</v>
      </c>
      <c r="AJ84" s="94">
        <f t="shared" si="66"/>
        <v>1.6715946031536227E-3</v>
      </c>
      <c r="AK84" s="94">
        <f t="shared" si="67"/>
        <v>2.7942285172923173E-6</v>
      </c>
      <c r="AL84">
        <f t="shared" si="68"/>
        <v>-0.11491511517295425</v>
      </c>
      <c r="AM84" s="92">
        <f t="shared" si="69"/>
        <v>2.7942285172923173E-6</v>
      </c>
      <c r="AN84">
        <f t="shared" si="70"/>
        <v>-0.11658670977610787</v>
      </c>
      <c r="AO84">
        <f t="shared" si="71"/>
        <v>1.4559283224027004</v>
      </c>
      <c r="AP84">
        <f t="shared" si="72"/>
        <v>-0.69707085045092199</v>
      </c>
      <c r="AQ84">
        <f t="shared" si="73"/>
        <v>0.56644908251742632</v>
      </c>
      <c r="AR84">
        <f t="shared" si="74"/>
        <v>0.89308172393136853</v>
      </c>
      <c r="AS84">
        <f t="shared" si="75"/>
        <v>0.47879586465711288</v>
      </c>
      <c r="AT84" s="94">
        <f t="shared" si="93"/>
        <v>6.6593018874572731</v>
      </c>
      <c r="AU84" s="94">
        <f t="shared" si="93"/>
        <v>6.6497149189392299</v>
      </c>
      <c r="AV84" s="94">
        <f t="shared" si="93"/>
        <v>6.6356300101984234</v>
      </c>
      <c r="AW84" s="94">
        <f t="shared" si="93"/>
        <v>6.6150674404561158</v>
      </c>
      <c r="AX84" s="94">
        <f t="shared" si="93"/>
        <v>6.5853048384836086</v>
      </c>
      <c r="AY84" s="94">
        <f t="shared" si="93"/>
        <v>6.5427020020703948</v>
      </c>
      <c r="AZ84" s="94">
        <f t="shared" si="93"/>
        <v>6.4825269083469808</v>
      </c>
      <c r="BA84" s="94">
        <f t="shared" si="76"/>
        <v>6.3987104646196817</v>
      </c>
      <c r="BB84"/>
      <c r="BC84">
        <v>21000</v>
      </c>
      <c r="BD84">
        <f t="shared" si="82"/>
        <v>-3.1692564819967781E-2</v>
      </c>
      <c r="BE84">
        <f t="shared" si="83"/>
        <v>-1.1569826241910316E-2</v>
      </c>
      <c r="BF84">
        <f t="shared" si="84"/>
        <v>-2.0122738578057464E-2</v>
      </c>
      <c r="BG84">
        <f t="shared" si="85"/>
        <v>0.56461108930204928</v>
      </c>
      <c r="BH84">
        <f t="shared" si="86"/>
        <v>0.67099572312403</v>
      </c>
      <c r="BI84">
        <f t="shared" si="87"/>
        <v>-2.2127577549621829</v>
      </c>
      <c r="BJ84">
        <f t="shared" si="88"/>
        <v>-1.9961567151070485</v>
      </c>
      <c r="BK84">
        <f t="shared" si="94"/>
        <v>4.9417625842008386</v>
      </c>
      <c r="BL84">
        <f t="shared" si="94"/>
        <v>4.9418165941774648</v>
      </c>
      <c r="BM84">
        <f t="shared" si="94"/>
        <v>4.942142973424259</v>
      </c>
      <c r="BN84">
        <f t="shared" si="94"/>
        <v>4.9441056548074336</v>
      </c>
      <c r="BO84">
        <f t="shared" si="94"/>
        <v>4.9555803841799424</v>
      </c>
      <c r="BP84">
        <f t="shared" si="94"/>
        <v>5.0142198450849307</v>
      </c>
      <c r="BQ84">
        <f t="shared" si="94"/>
        <v>5.2195023554855382</v>
      </c>
      <c r="BR84">
        <f t="shared" si="89"/>
        <v>5.649850889513452</v>
      </c>
      <c r="BS84"/>
      <c r="BT84"/>
      <c r="BU84"/>
      <c r="BV84"/>
      <c r="BW84"/>
      <c r="BX84"/>
      <c r="BY84"/>
      <c r="BZ84"/>
    </row>
    <row r="85" spans="1:78" s="94" customFormat="1" x14ac:dyDescent="0.2">
      <c r="A85" s="138" t="s">
        <v>198</v>
      </c>
      <c r="B85" s="92"/>
      <c r="C85" s="98">
        <v>53083.053999999996</v>
      </c>
      <c r="D85" s="93" t="s">
        <v>152</v>
      </c>
      <c r="E85" s="94">
        <f t="shared" ref="E85:E116" si="95">+(C85-C$7)/C$8</f>
        <v>43570.809885218434</v>
      </c>
      <c r="F85" s="103">
        <f t="shared" si="91"/>
        <v>43570.5</v>
      </c>
      <c r="G85" s="94">
        <f t="shared" si="78"/>
        <v>0.11169539999536937</v>
      </c>
      <c r="K85" s="94">
        <f t="shared" si="79"/>
        <v>0.11169539999536937</v>
      </c>
      <c r="P85">
        <f t="shared" ref="P85:P116" si="96">+D$11+D$12*F85+D$13*F85^2</f>
        <v>0.22793433861903684</v>
      </c>
      <c r="Q85" s="96">
        <f t="shared" ref="Q85:Q116" si="97">+C85-15018.5</f>
        <v>38064.553999999996</v>
      </c>
      <c r="R85" s="94">
        <f t="shared" ref="R85:R116" si="98">+(P85-G85)^2</f>
        <v>1.3511490852356731E-2</v>
      </c>
      <c r="S85" s="92">
        <f t="shared" si="80"/>
        <v>1</v>
      </c>
      <c r="T85" s="22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>
        <f t="shared" ref="AF85:AF116" si="99">F85</f>
        <v>43570.5</v>
      </c>
      <c r="AG85" s="94">
        <f t="shared" ref="AG85:AG116" si="100">AH$3+AH$4*AF85+AH$5*AF85^2+AN85</f>
        <v>0.11172763663381606</v>
      </c>
      <c r="AH85" s="94">
        <f t="shared" ref="AH85:AH116" si="101">IF(S85&lt;&gt;0,G85-AN85, -9999)</f>
        <v>0.22790210198059013</v>
      </c>
      <c r="AI85" s="94">
        <f t="shared" ref="AI85:AI116" si="102">+G85-P85</f>
        <v>-0.11623893862366746</v>
      </c>
      <c r="AJ85" s="94">
        <f t="shared" ref="AJ85:AJ116" si="103">IF(S85&lt;&gt;0,G85-AG85, -9999)</f>
        <v>-3.2236638446689336E-5</v>
      </c>
      <c r="AK85" s="94">
        <f t="shared" ref="AK85:AK116" si="104">+(G85-AG85)^2*S85</f>
        <v>1.0392008583425691E-9</v>
      </c>
      <c r="AL85">
        <f t="shared" ref="AL85:AL116" si="105">IF(S85&lt;&gt;0,G85-P85, -9999)</f>
        <v>-0.11623893862366746</v>
      </c>
      <c r="AM85" s="92">
        <f t="shared" ref="AM85:AM116" si="106">+(G85-AG85)^2</f>
        <v>1.0392008583425691E-9</v>
      </c>
      <c r="AN85">
        <f t="shared" ref="AN85:AN116" si="107">$AH$6*($AH$11/AO85*AP85+$AH$12)</f>
        <v>-0.11620670198522078</v>
      </c>
      <c r="AO85">
        <f t="shared" ref="AO85:AO116" si="108">1+$AH$7*COS(AR85)</f>
        <v>1.4439122453419235</v>
      </c>
      <c r="AP85">
        <f t="shared" ref="AP85:AP116" si="109">SIN(AR85+RADIANS($AH$9))</f>
        <v>-0.68183454795658105</v>
      </c>
      <c r="AQ85">
        <f t="shared" ref="AQ85:AQ116" si="110">$AH$7*SIN(AR85)</f>
        <v>0.57591415739610585</v>
      </c>
      <c r="AR85">
        <f t="shared" ref="AR85:AR116" si="111">2*ATAN(AS85)</f>
        <v>0.91411817453228128</v>
      </c>
      <c r="AS85">
        <f t="shared" ref="AS85:AS116" si="112">SQRT((1+$AH$7)/(1-$AH$7))*TAN(AT85/2)</f>
        <v>0.49179127075032963</v>
      </c>
      <c r="AT85" s="94">
        <f t="shared" si="93"/>
        <v>6.6692618649495072</v>
      </c>
      <c r="AU85" s="94">
        <f t="shared" si="93"/>
        <v>6.6595456451881621</v>
      </c>
      <c r="AV85" s="94">
        <f t="shared" si="93"/>
        <v>6.6452178845605667</v>
      </c>
      <c r="AW85" s="94">
        <f t="shared" si="93"/>
        <v>6.6242297558209442</v>
      </c>
      <c r="AX85" s="94">
        <f t="shared" si="93"/>
        <v>6.5937619013476079</v>
      </c>
      <c r="AY85" s="94">
        <f t="shared" si="93"/>
        <v>6.550048382544623</v>
      </c>
      <c r="AZ85" s="94">
        <f t="shared" si="93"/>
        <v>6.4882085763388178</v>
      </c>
      <c r="BA85" s="94">
        <f t="shared" ref="BA85:BA116" si="113">RADIANS($AH$9)+$AH$18*(F85-AH$15)</f>
        <v>6.4020096256875014</v>
      </c>
      <c r="BB85"/>
      <c r="BC85">
        <v>21500</v>
      </c>
      <c r="BD85">
        <f t="shared" si="82"/>
        <v>-3.0773098110897349E-2</v>
      </c>
      <c r="BE85">
        <f t="shared" si="83"/>
        <v>-8.2209897424078832E-3</v>
      </c>
      <c r="BF85">
        <f t="shared" si="84"/>
        <v>-2.2552108368489466E-2</v>
      </c>
      <c r="BG85">
        <f t="shared" si="85"/>
        <v>0.5744020990209604</v>
      </c>
      <c r="BH85">
        <f t="shared" si="86"/>
        <v>0.65851403934006436</v>
      </c>
      <c r="BI85">
        <f t="shared" si="87"/>
        <v>-2.1960493940358852</v>
      </c>
      <c r="BJ85">
        <f t="shared" si="88"/>
        <v>-1.9551962338281785</v>
      </c>
      <c r="BK85">
        <f t="shared" si="94"/>
        <v>4.9619038113895737</v>
      </c>
      <c r="BL85">
        <f t="shared" si="94"/>
        <v>4.9619840697242248</v>
      </c>
      <c r="BM85">
        <f t="shared" si="94"/>
        <v>4.9624305204411137</v>
      </c>
      <c r="BN85">
        <f t="shared" si="94"/>
        <v>4.9648998724541986</v>
      </c>
      <c r="BO85">
        <f t="shared" si="94"/>
        <v>4.9781527043514346</v>
      </c>
      <c r="BP85">
        <f t="shared" si="94"/>
        <v>5.0404580994067336</v>
      </c>
      <c r="BQ85">
        <f t="shared" si="94"/>
        <v>5.2459902366207594</v>
      </c>
      <c r="BR85">
        <f t="shared" si="89"/>
        <v>5.6665133191489065</v>
      </c>
      <c r="BS85"/>
      <c r="BT85"/>
      <c r="BU85"/>
      <c r="BV85"/>
      <c r="BW85"/>
      <c r="BX85"/>
      <c r="BY85"/>
      <c r="BZ85"/>
    </row>
    <row r="86" spans="1:78" s="94" customFormat="1" x14ac:dyDescent="0.2">
      <c r="A86" s="138" t="s">
        <v>198</v>
      </c>
      <c r="B86" s="92"/>
      <c r="C86" s="98">
        <v>53084.1348</v>
      </c>
      <c r="D86" s="93" t="s">
        <v>152</v>
      </c>
      <c r="E86" s="94">
        <f t="shared" si="95"/>
        <v>43573.808432554324</v>
      </c>
      <c r="F86" s="103">
        <f t="shared" si="91"/>
        <v>43573.5</v>
      </c>
      <c r="G86" s="94">
        <f t="shared" si="78"/>
        <v>0.11117180000292137</v>
      </c>
      <c r="K86" s="94">
        <f t="shared" si="79"/>
        <v>0.11117180000292137</v>
      </c>
      <c r="P86">
        <f t="shared" si="96"/>
        <v>0.22797818147064533</v>
      </c>
      <c r="Q86" s="96">
        <f t="shared" si="97"/>
        <v>38065.6348</v>
      </c>
      <c r="R86" s="94">
        <f t="shared" si="98"/>
        <v>1.3643730751583446E-2</v>
      </c>
      <c r="S86" s="92">
        <f t="shared" si="80"/>
        <v>1</v>
      </c>
      <c r="T86" s="22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>
        <f t="shared" si="99"/>
        <v>43573.5</v>
      </c>
      <c r="AG86" s="94">
        <f t="shared" si="100"/>
        <v>0.1117831394168248</v>
      </c>
      <c r="AH86" s="94">
        <f t="shared" si="101"/>
        <v>0.2273668420567419</v>
      </c>
      <c r="AI86" s="94">
        <f t="shared" si="102"/>
        <v>-0.11680638146772396</v>
      </c>
      <c r="AJ86" s="94">
        <f t="shared" si="103"/>
        <v>-6.1133941390342783E-4</v>
      </c>
      <c r="AK86" s="94">
        <f t="shared" si="104"/>
        <v>3.7373587899178663E-7</v>
      </c>
      <c r="AL86">
        <f t="shared" si="105"/>
        <v>-0.11680638146772396</v>
      </c>
      <c r="AM86" s="92">
        <f t="shared" si="106"/>
        <v>3.7373587899178663E-7</v>
      </c>
      <c r="AN86">
        <f t="shared" si="107"/>
        <v>-0.11619504205382053</v>
      </c>
      <c r="AO86">
        <f t="shared" si="108"/>
        <v>1.443547711399227</v>
      </c>
      <c r="AP86">
        <f t="shared" si="109"/>
        <v>-0.6813715058110783</v>
      </c>
      <c r="AQ86">
        <f t="shared" si="110"/>
        <v>0.57619495482543315</v>
      </c>
      <c r="AR86">
        <f t="shared" si="111"/>
        <v>0.91475098600241866</v>
      </c>
      <c r="AS86">
        <f t="shared" si="112"/>
        <v>0.49218426311551439</v>
      </c>
      <c r="AT86" s="94">
        <f t="shared" si="93"/>
        <v>6.6695627640349935</v>
      </c>
      <c r="AU86" s="94">
        <f t="shared" si="93"/>
        <v>6.6598427792135837</v>
      </c>
      <c r="AV86" s="94">
        <f t="shared" si="93"/>
        <v>6.6455078375894425</v>
      </c>
      <c r="AW86" s="94">
        <f t="shared" si="93"/>
        <v>6.6245070039569276</v>
      </c>
      <c r="AX86" s="94">
        <f t="shared" si="93"/>
        <v>6.5940179567253967</v>
      </c>
      <c r="AY86" s="94">
        <f t="shared" si="93"/>
        <v>6.5502709158587713</v>
      </c>
      <c r="AZ86" s="94">
        <f t="shared" si="93"/>
        <v>6.4883807335806125</v>
      </c>
      <c r="BA86" s="94">
        <f t="shared" si="113"/>
        <v>6.4021096002653142</v>
      </c>
      <c r="BB86"/>
      <c r="BC86">
        <v>22000</v>
      </c>
      <c r="BD86">
        <f t="shared" si="82"/>
        <v>-2.9798728673064163E-2</v>
      </c>
      <c r="BE86">
        <f t="shared" si="83"/>
        <v>-4.7834894709483516E-3</v>
      </c>
      <c r="BF86">
        <f t="shared" si="84"/>
        <v>-2.5015239202115812E-2</v>
      </c>
      <c r="BG86">
        <f t="shared" si="85"/>
        <v>0.58466771972840359</v>
      </c>
      <c r="BH86">
        <f t="shared" si="86"/>
        <v>0.64539319213642543</v>
      </c>
      <c r="BI86">
        <f t="shared" si="87"/>
        <v>-2.1787447835678511</v>
      </c>
      <c r="BJ86">
        <f t="shared" si="88"/>
        <v>-1.9141611276852755</v>
      </c>
      <c r="BK86">
        <f t="shared" si="94"/>
        <v>4.9824028714321393</v>
      </c>
      <c r="BL86">
        <f t="shared" si="94"/>
        <v>4.9825190217130242</v>
      </c>
      <c r="BM86">
        <f t="shared" si="94"/>
        <v>4.9831169571691341</v>
      </c>
      <c r="BN86">
        <f t="shared" si="94"/>
        <v>4.986174939305525</v>
      </c>
      <c r="BO86">
        <f t="shared" si="94"/>
        <v>5.0013211594903852</v>
      </c>
      <c r="BP86">
        <f t="shared" si="94"/>
        <v>5.0671806782838553</v>
      </c>
      <c r="BQ86">
        <f t="shared" si="94"/>
        <v>5.2725948676373777</v>
      </c>
      <c r="BR86">
        <f t="shared" si="89"/>
        <v>5.683175748784361</v>
      </c>
      <c r="BS86"/>
      <c r="BT86"/>
      <c r="BU86"/>
      <c r="BV86"/>
      <c r="BW86"/>
      <c r="BX86"/>
      <c r="BY86"/>
      <c r="BZ86"/>
    </row>
    <row r="87" spans="1:78" s="94" customFormat="1" x14ac:dyDescent="0.2">
      <c r="A87" s="95" t="s">
        <v>272</v>
      </c>
      <c r="B87" s="95" t="s">
        <v>36</v>
      </c>
      <c r="C87" s="141">
        <v>53380.254099999998</v>
      </c>
      <c r="D87" s="141" t="s">
        <v>205</v>
      </c>
      <c r="E87" s="94">
        <f t="shared" si="95"/>
        <v>44395.355192469666</v>
      </c>
      <c r="F87" s="103">
        <f t="shared" si="91"/>
        <v>44395</v>
      </c>
      <c r="G87" s="94">
        <f t="shared" si="78"/>
        <v>0.12802599999849917</v>
      </c>
      <c r="K87" s="94">
        <f t="shared" si="79"/>
        <v>0.12802599999849917</v>
      </c>
      <c r="P87">
        <f t="shared" si="96"/>
        <v>0.24010392435845374</v>
      </c>
      <c r="Q87" s="96">
        <f t="shared" si="97"/>
        <v>38361.754099999998</v>
      </c>
      <c r="R87" s="94">
        <f t="shared" si="98"/>
        <v>1.2561461128835697E-2</v>
      </c>
      <c r="S87" s="92">
        <f t="shared" si="80"/>
        <v>1</v>
      </c>
      <c r="T87" s="225"/>
      <c r="U87" s="95">
        <v>2.8553138145579749E-10</v>
      </c>
      <c r="V87" s="95">
        <v>1.0133100537444527E-21</v>
      </c>
      <c r="W87" s="95">
        <v>2.1112683919060764E-27</v>
      </c>
      <c r="X87" s="95">
        <v>4.2776686574515471E-9</v>
      </c>
      <c r="Y87" s="95">
        <v>3.395256986605035E-8</v>
      </c>
      <c r="Z87" s="95">
        <v>1.776790278449623E-3</v>
      </c>
      <c r="AA87" s="95">
        <v>7.1168793914817676E-3</v>
      </c>
      <c r="AB87" s="95">
        <v>601.44250594859807</v>
      </c>
      <c r="AC87" s="95">
        <v>1.2841446566515157E-4</v>
      </c>
      <c r="AD87" s="95">
        <v>1.0131250208024763E-7</v>
      </c>
      <c r="AE87" s="95">
        <v>8.6714405626376916E-21</v>
      </c>
      <c r="AF87">
        <f t="shared" si="99"/>
        <v>44395</v>
      </c>
      <c r="AG87" s="94">
        <f t="shared" si="100"/>
        <v>0.1273923765275885</v>
      </c>
      <c r="AH87" s="94">
        <f t="shared" si="101"/>
        <v>0.24073754782936441</v>
      </c>
      <c r="AI87" s="94">
        <f t="shared" si="102"/>
        <v>-0.11207792435995456</v>
      </c>
      <c r="AJ87" s="94">
        <f t="shared" si="103"/>
        <v>6.3362347091067139E-4</v>
      </c>
      <c r="AK87" s="94">
        <f t="shared" si="104"/>
        <v>4.0147870288888646E-7</v>
      </c>
      <c r="AL87">
        <f t="shared" si="105"/>
        <v>-0.11207792435995456</v>
      </c>
      <c r="AM87" s="92">
        <f t="shared" si="106"/>
        <v>4.0147870288888646E-7</v>
      </c>
      <c r="AN87">
        <f t="shared" si="107"/>
        <v>-0.11271154783086523</v>
      </c>
      <c r="AO87">
        <f t="shared" si="108"/>
        <v>1.3441338059017449</v>
      </c>
      <c r="AP87">
        <f t="shared" si="109"/>
        <v>-0.55352234452089677</v>
      </c>
      <c r="AQ87">
        <f t="shared" si="110"/>
        <v>0.64055220075287778</v>
      </c>
      <c r="AR87">
        <f t="shared" si="111"/>
        <v>1.0777981226335256</v>
      </c>
      <c r="AS87">
        <f t="shared" si="112"/>
        <v>0.59793408608844623</v>
      </c>
      <c r="AT87" s="94">
        <f t="shared" si="93"/>
        <v>6.7498495991140537</v>
      </c>
      <c r="AU87" s="94">
        <f t="shared" si="93"/>
        <v>6.7394291866138643</v>
      </c>
      <c r="AV87" s="94">
        <f t="shared" si="93"/>
        <v>6.7235270746946112</v>
      </c>
      <c r="AW87" s="94">
        <f t="shared" si="93"/>
        <v>6.6994853874804283</v>
      </c>
      <c r="AX87" s="94">
        <f t="shared" si="93"/>
        <v>6.6636113018264043</v>
      </c>
      <c r="AY87" s="94">
        <f t="shared" si="93"/>
        <v>6.6110057347296882</v>
      </c>
      <c r="AZ87" s="94">
        <f t="shared" si="93"/>
        <v>6.535488211436788</v>
      </c>
      <c r="BA87" s="94">
        <f t="shared" si="113"/>
        <v>6.4294859721563666</v>
      </c>
      <c r="BB87"/>
      <c r="BC87">
        <v>22500</v>
      </c>
      <c r="BD87">
        <f t="shared" si="82"/>
        <v>-2.8770132174706003E-2</v>
      </c>
      <c r="BE87">
        <f t="shared" si="83"/>
        <v>-1.2573254275317219E-3</v>
      </c>
      <c r="BF87">
        <f t="shared" si="84"/>
        <v>-2.7512806747174282E-2</v>
      </c>
      <c r="BG87">
        <f t="shared" si="85"/>
        <v>0.59544295389221902</v>
      </c>
      <c r="BH87">
        <f t="shared" si="86"/>
        <v>0.63158477212483455</v>
      </c>
      <c r="BI87">
        <f t="shared" si="87"/>
        <v>-2.1608024340956322</v>
      </c>
      <c r="BJ87">
        <f t="shared" si="88"/>
        <v>-1.8730247551546217</v>
      </c>
      <c r="BK87">
        <f t="shared" si="94"/>
        <v>5.0032784843453646</v>
      </c>
      <c r="BL87">
        <f t="shared" si="94"/>
        <v>5.0034426934116789</v>
      </c>
      <c r="BM87">
        <f t="shared" si="94"/>
        <v>5.0042286248655996</v>
      </c>
      <c r="BN87">
        <f t="shared" si="94"/>
        <v>5.0079621100247937</v>
      </c>
      <c r="BO87">
        <f t="shared" si="94"/>
        <v>5.0251070346761013</v>
      </c>
      <c r="BP87">
        <f t="shared" si="94"/>
        <v>5.0943851356059664</v>
      </c>
      <c r="BQ87">
        <f t="shared" si="94"/>
        <v>5.299313488280653</v>
      </c>
      <c r="BR87">
        <f t="shared" si="89"/>
        <v>5.6998381784198155</v>
      </c>
      <c r="BS87"/>
      <c r="BT87"/>
      <c r="BU87"/>
      <c r="BV87"/>
      <c r="BW87"/>
      <c r="BX87"/>
      <c r="BY87"/>
      <c r="BZ87"/>
    </row>
    <row r="88" spans="1:78" s="94" customFormat="1" x14ac:dyDescent="0.2">
      <c r="A88" s="138" t="s">
        <v>198</v>
      </c>
      <c r="B88" s="92"/>
      <c r="C88" s="98">
        <v>53426.392599999999</v>
      </c>
      <c r="D88" s="93" t="s">
        <v>152</v>
      </c>
      <c r="E88" s="94">
        <f t="shared" si="95"/>
        <v>44523.360814468484</v>
      </c>
      <c r="F88" s="103">
        <f t="shared" si="91"/>
        <v>44523</v>
      </c>
      <c r="G88" s="94">
        <f t="shared" si="78"/>
        <v>0.13005239999620244</v>
      </c>
      <c r="K88" s="94">
        <f t="shared" si="79"/>
        <v>0.13005239999620244</v>
      </c>
      <c r="P88">
        <f t="shared" si="96"/>
        <v>0.24201481881380288</v>
      </c>
      <c r="Q88" s="96">
        <f t="shared" si="97"/>
        <v>38407.892599999999</v>
      </c>
      <c r="R88" s="94">
        <f t="shared" si="98"/>
        <v>1.2535583227487769E-2</v>
      </c>
      <c r="S88" s="92">
        <f t="shared" si="80"/>
        <v>1</v>
      </c>
      <c r="T88" s="22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>
        <f t="shared" si="99"/>
        <v>44523</v>
      </c>
      <c r="AG88" s="94">
        <f t="shared" si="100"/>
        <v>0.12989282299001143</v>
      </c>
      <c r="AH88" s="94">
        <f t="shared" si="101"/>
        <v>0.24217439581999389</v>
      </c>
      <c r="AI88" s="94">
        <f t="shared" si="102"/>
        <v>-0.11196241881760044</v>
      </c>
      <c r="AJ88" s="94">
        <f t="shared" si="103"/>
        <v>1.59577006191014E-4</v>
      </c>
      <c r="AK88" s="94">
        <f t="shared" si="104"/>
        <v>2.5464820904886921E-8</v>
      </c>
      <c r="AL88">
        <f t="shared" si="105"/>
        <v>-0.11196241881760044</v>
      </c>
      <c r="AM88" s="92">
        <f t="shared" si="106"/>
        <v>2.5464820904886921E-8</v>
      </c>
      <c r="AN88">
        <f t="shared" si="107"/>
        <v>-0.11212199582379144</v>
      </c>
      <c r="AO88">
        <f t="shared" si="108"/>
        <v>1.3289248046069218</v>
      </c>
      <c r="AP88">
        <f t="shared" si="109"/>
        <v>-0.53371834562320608</v>
      </c>
      <c r="AQ88">
        <f t="shared" si="110"/>
        <v>0.64849338560086578</v>
      </c>
      <c r="AR88">
        <f t="shared" si="111"/>
        <v>1.101394333311402</v>
      </c>
      <c r="AS88">
        <f t="shared" si="112"/>
        <v>0.61406485383805043</v>
      </c>
      <c r="AT88" s="94">
        <f t="shared" si="93"/>
        <v>6.7619694114143698</v>
      </c>
      <c r="AU88" s="94">
        <f t="shared" si="93"/>
        <v>6.7514974635855696</v>
      </c>
      <c r="AV88" s="94">
        <f t="shared" si="93"/>
        <v>6.7354229164376198</v>
      </c>
      <c r="AW88" s="94">
        <f t="shared" si="93"/>
        <v>6.7109883182307195</v>
      </c>
      <c r="AX88" s="94">
        <f t="shared" si="93"/>
        <v>6.6743541064929106</v>
      </c>
      <c r="AY88" s="94">
        <f t="shared" si="93"/>
        <v>6.6204298160916482</v>
      </c>
      <c r="AZ88" s="94">
        <f t="shared" si="93"/>
        <v>6.5428213678531</v>
      </c>
      <c r="BA88" s="94">
        <f t="shared" si="113"/>
        <v>6.4337515541430426</v>
      </c>
      <c r="BB88"/>
      <c r="BC88">
        <v>23000</v>
      </c>
      <c r="BD88">
        <f t="shared" si="82"/>
        <v>-2.7688024656053873E-2</v>
      </c>
      <c r="BE88">
        <f t="shared" si="83"/>
        <v>2.3575023878420337E-3</v>
      </c>
      <c r="BF88">
        <f t="shared" si="84"/>
        <v>-3.0045527043895907E-2</v>
      </c>
      <c r="BG88">
        <f t="shared" si="85"/>
        <v>0.60676639981693103</v>
      </c>
      <c r="BH88">
        <f t="shared" si="86"/>
        <v>0.61703528916678507</v>
      </c>
      <c r="BI88">
        <f t="shared" si="87"/>
        <v>-2.1421765624877409</v>
      </c>
      <c r="BJ88">
        <f t="shared" si="88"/>
        <v>-1.8317586028608639</v>
      </c>
      <c r="BK88">
        <f t="shared" si="94"/>
        <v>5.0245510648519671</v>
      </c>
      <c r="BL88">
        <f t="shared" si="94"/>
        <v>5.024778418574205</v>
      </c>
      <c r="BM88">
        <f t="shared" si="94"/>
        <v>5.025794178297212</v>
      </c>
      <c r="BN88">
        <f t="shared" si="94"/>
        <v>5.0302940027794163</v>
      </c>
      <c r="BO88">
        <f t="shared" si="94"/>
        <v>5.049530824208162</v>
      </c>
      <c r="BP88">
        <f t="shared" si="94"/>
        <v>5.1220683557501347</v>
      </c>
      <c r="BQ88">
        <f t="shared" si="94"/>
        <v>5.3261433066488886</v>
      </c>
      <c r="BR88">
        <f t="shared" si="89"/>
        <v>5.71650060805527</v>
      </c>
      <c r="BS88"/>
      <c r="BT88"/>
      <c r="BU88"/>
      <c r="BV88"/>
      <c r="BW88"/>
      <c r="BX88"/>
      <c r="BY88"/>
      <c r="BZ88"/>
    </row>
    <row r="89" spans="1:78" s="94" customFormat="1" x14ac:dyDescent="0.2">
      <c r="A89" s="138" t="s">
        <v>198</v>
      </c>
      <c r="B89" s="92"/>
      <c r="C89" s="98">
        <v>53426.393100000001</v>
      </c>
      <c r="D89" s="93" t="s">
        <v>152</v>
      </c>
      <c r="E89" s="94">
        <f t="shared" si="95"/>
        <v>44523.362201657306</v>
      </c>
      <c r="F89" s="103">
        <f t="shared" si="91"/>
        <v>44523</v>
      </c>
      <c r="G89" s="94">
        <f t="shared" si="78"/>
        <v>0.13055239999812329</v>
      </c>
      <c r="K89" s="94">
        <f t="shared" si="79"/>
        <v>0.13055239999812329</v>
      </c>
      <c r="P89">
        <f t="shared" si="96"/>
        <v>0.24201481881380288</v>
      </c>
      <c r="Q89" s="96">
        <f t="shared" si="97"/>
        <v>38407.893100000001</v>
      </c>
      <c r="R89" s="94">
        <f t="shared" si="98"/>
        <v>1.2423870808241963E-2</v>
      </c>
      <c r="S89" s="92">
        <f t="shared" si="80"/>
        <v>1</v>
      </c>
      <c r="T89" s="22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>
        <f t="shared" si="99"/>
        <v>44523</v>
      </c>
      <c r="AG89" s="94">
        <f t="shared" si="100"/>
        <v>0.12989282299001143</v>
      </c>
      <c r="AH89" s="94">
        <f t="shared" si="101"/>
        <v>0.24267439582191475</v>
      </c>
      <c r="AI89" s="94">
        <f t="shared" si="102"/>
        <v>-0.11146241881567959</v>
      </c>
      <c r="AJ89" s="94">
        <f t="shared" si="103"/>
        <v>6.5957700811186681E-4</v>
      </c>
      <c r="AK89" s="94">
        <f t="shared" si="104"/>
        <v>4.3504182962980163E-7</v>
      </c>
      <c r="AL89">
        <f t="shared" si="105"/>
        <v>-0.11146241881567959</v>
      </c>
      <c r="AM89" s="92">
        <f t="shared" si="106"/>
        <v>4.3504182962980163E-7</v>
      </c>
      <c r="AN89">
        <f t="shared" si="107"/>
        <v>-0.11212199582379144</v>
      </c>
      <c r="AO89">
        <f t="shared" si="108"/>
        <v>1.3289248046069218</v>
      </c>
      <c r="AP89">
        <f t="shared" si="109"/>
        <v>-0.53371834562320608</v>
      </c>
      <c r="AQ89">
        <f t="shared" si="110"/>
        <v>0.64849338560086578</v>
      </c>
      <c r="AR89">
        <f t="shared" si="111"/>
        <v>1.101394333311402</v>
      </c>
      <c r="AS89">
        <f t="shared" si="112"/>
        <v>0.61406485383805043</v>
      </c>
      <c r="AT89" s="94">
        <f t="shared" si="93"/>
        <v>6.7619694114143698</v>
      </c>
      <c r="AU89" s="94">
        <f t="shared" si="93"/>
        <v>6.7514974635855696</v>
      </c>
      <c r="AV89" s="94">
        <f t="shared" si="93"/>
        <v>6.7354229164376198</v>
      </c>
      <c r="AW89" s="94">
        <f t="shared" si="93"/>
        <v>6.7109883182307195</v>
      </c>
      <c r="AX89" s="94">
        <f t="shared" si="93"/>
        <v>6.6743541064929106</v>
      </c>
      <c r="AY89" s="94">
        <f t="shared" si="93"/>
        <v>6.6204298160916482</v>
      </c>
      <c r="AZ89" s="94">
        <f t="shared" si="93"/>
        <v>6.5428213678531</v>
      </c>
      <c r="BA89" s="94">
        <f t="shared" si="113"/>
        <v>6.4337515541430426</v>
      </c>
      <c r="BB89"/>
      <c r="BC89">
        <v>23500</v>
      </c>
      <c r="BD89">
        <f t="shared" si="82"/>
        <v>-2.6553166224040387E-2</v>
      </c>
      <c r="BE89">
        <f t="shared" si="83"/>
        <v>6.0609939751728875E-3</v>
      </c>
      <c r="BF89">
        <f t="shared" si="84"/>
        <v>-3.2614160199213274E-2</v>
      </c>
      <c r="BG89">
        <f t="shared" si="85"/>
        <v>0.61868072830953036</v>
      </c>
      <c r="BH89">
        <f t="shared" si="86"/>
        <v>0.60168548483115014</v>
      </c>
      <c r="BI89">
        <f t="shared" si="87"/>
        <v>-2.1228164957036233</v>
      </c>
      <c r="BJ89">
        <f t="shared" si="88"/>
        <v>-1.7903320309756736</v>
      </c>
      <c r="BK89">
        <f t="shared" si="94"/>
        <v>5.046242936677487</v>
      </c>
      <c r="BL89">
        <f t="shared" si="94"/>
        <v>5.0465518388559705</v>
      </c>
      <c r="BM89">
        <f t="shared" si="94"/>
        <v>5.0478446908304138</v>
      </c>
      <c r="BN89">
        <f t="shared" si="94"/>
        <v>5.053204471011842</v>
      </c>
      <c r="BO89">
        <f t="shared" si="94"/>
        <v>5.074612077625769</v>
      </c>
      <c r="BP89">
        <f t="shared" si="94"/>
        <v>5.1502265475386935</v>
      </c>
      <c r="BQ89">
        <f t="shared" si="94"/>
        <v>5.353081499968547</v>
      </c>
      <c r="BR89">
        <f t="shared" si="89"/>
        <v>5.7331630376907246</v>
      </c>
      <c r="BS89"/>
      <c r="BT89"/>
      <c r="BU89"/>
      <c r="BV89"/>
      <c r="BW89"/>
      <c r="BX89"/>
      <c r="BY89"/>
      <c r="BZ89"/>
    </row>
    <row r="90" spans="1:78" s="94" customFormat="1" x14ac:dyDescent="0.2">
      <c r="A90" s="105" t="s">
        <v>44</v>
      </c>
      <c r="B90" s="106" t="s">
        <v>37</v>
      </c>
      <c r="C90" s="107">
        <v>53437.746599999999</v>
      </c>
      <c r="D90" s="107">
        <v>1.1999999999999999E-3</v>
      </c>
      <c r="E90" s="94">
        <f t="shared" si="95"/>
        <v>44554.861098009875</v>
      </c>
      <c r="F90" s="103">
        <f t="shared" si="91"/>
        <v>44554.5</v>
      </c>
      <c r="G90" s="94">
        <f t="shared" si="78"/>
        <v>0.1301545999958762</v>
      </c>
      <c r="K90" s="94">
        <f t="shared" si="79"/>
        <v>0.1301545999958762</v>
      </c>
      <c r="P90">
        <f t="shared" si="96"/>
        <v>0.24248596893408647</v>
      </c>
      <c r="Q90" s="96">
        <f t="shared" si="97"/>
        <v>38419.246599999999</v>
      </c>
      <c r="R90" s="94">
        <f t="shared" si="98"/>
        <v>1.2618336447532312E-2</v>
      </c>
      <c r="S90" s="92">
        <f t="shared" si="80"/>
        <v>1</v>
      </c>
      <c r="T90" s="22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>
        <f t="shared" si="99"/>
        <v>44554.5</v>
      </c>
      <c r="AG90" s="94">
        <f t="shared" si="100"/>
        <v>0.1305107676521301</v>
      </c>
      <c r="AH90" s="94">
        <f t="shared" si="101"/>
        <v>0.24212980127783257</v>
      </c>
      <c r="AI90" s="94">
        <f t="shared" si="102"/>
        <v>-0.11233136893821027</v>
      </c>
      <c r="AJ90" s="94">
        <f t="shared" si="103"/>
        <v>-3.561676562539029E-4</v>
      </c>
      <c r="AK90" s="94">
        <f t="shared" si="104"/>
        <v>1.2685539936139833E-7</v>
      </c>
      <c r="AL90">
        <f t="shared" si="105"/>
        <v>-0.11233136893821027</v>
      </c>
      <c r="AM90" s="92">
        <f t="shared" si="106"/>
        <v>1.2685539936139833E-7</v>
      </c>
      <c r="AN90">
        <f t="shared" si="107"/>
        <v>-0.11197520128195639</v>
      </c>
      <c r="AO90">
        <f t="shared" si="108"/>
        <v>1.3252010489063299</v>
      </c>
      <c r="AP90">
        <f t="shared" si="109"/>
        <v>-0.52886069103549038</v>
      </c>
      <c r="AQ90">
        <f t="shared" si="110"/>
        <v>0.65036872314403127</v>
      </c>
      <c r="AR90">
        <f t="shared" si="111"/>
        <v>1.1071281913912023</v>
      </c>
      <c r="AS90">
        <f t="shared" si="112"/>
        <v>0.6180198054442968</v>
      </c>
      <c r="AT90" s="94">
        <f t="shared" si="93"/>
        <v>6.7649355259444546</v>
      </c>
      <c r="AU90" s="94">
        <f t="shared" si="93"/>
        <v>6.7544531753662138</v>
      </c>
      <c r="AV90" s="94">
        <f t="shared" si="93"/>
        <v>6.7383391336157024</v>
      </c>
      <c r="AW90" s="94">
        <f t="shared" si="93"/>
        <v>6.7138112573762472</v>
      </c>
      <c r="AX90" s="94">
        <f t="shared" si="93"/>
        <v>6.6769933958089078</v>
      </c>
      <c r="AY90" s="94">
        <f t="shared" si="93"/>
        <v>6.6227472828613561</v>
      </c>
      <c r="AZ90" s="94">
        <f t="shared" si="93"/>
        <v>6.5446257096789129</v>
      </c>
      <c r="BA90" s="94">
        <f t="shared" si="113"/>
        <v>6.4348012872100764</v>
      </c>
      <c r="BB90"/>
      <c r="BC90">
        <v>24000</v>
      </c>
      <c r="BD90">
        <f t="shared" si="82"/>
        <v>-2.5366363760267713E-2</v>
      </c>
      <c r="BE90">
        <f t="shared" si="83"/>
        <v>9.8531493344608534E-3</v>
      </c>
      <c r="BF90">
        <f t="shared" si="84"/>
        <v>-3.5219513094728566E-2</v>
      </c>
      <c r="BG90">
        <f t="shared" si="85"/>
        <v>0.63123323029927991</v>
      </c>
      <c r="BH90">
        <f t="shared" si="86"/>
        <v>0.58546953901093246</v>
      </c>
      <c r="BI90">
        <f t="shared" si="87"/>
        <v>-2.1026659800863148</v>
      </c>
      <c r="BJ90">
        <f t="shared" si="88"/>
        <v>-1.7487119985496868</v>
      </c>
      <c r="BK90">
        <f t="shared" si="94"/>
        <v>5.0683785705888234</v>
      </c>
      <c r="BL90">
        <f t="shared" si="94"/>
        <v>5.0687911285259606</v>
      </c>
      <c r="BM90">
        <f t="shared" si="94"/>
        <v>5.0704137371666897</v>
      </c>
      <c r="BN90">
        <f t="shared" si="94"/>
        <v>5.0767284417224632</v>
      </c>
      <c r="BO90">
        <f t="shared" si="94"/>
        <v>5.1003692418210722</v>
      </c>
      <c r="BP90">
        <f t="shared" si="94"/>
        <v>5.1788552395986258</v>
      </c>
      <c r="BQ90">
        <f t="shared" si="94"/>
        <v>5.3801252153779417</v>
      </c>
      <c r="BR90">
        <f t="shared" si="89"/>
        <v>5.7498254673261791</v>
      </c>
      <c r="BS90"/>
      <c r="BT90"/>
      <c r="BU90"/>
      <c r="BV90"/>
      <c r="BW90"/>
      <c r="BX90"/>
      <c r="BY90"/>
      <c r="BZ90"/>
    </row>
    <row r="91" spans="1:78" s="94" customFormat="1" x14ac:dyDescent="0.2">
      <c r="A91" s="131" t="s">
        <v>59</v>
      </c>
      <c r="B91" s="132" t="s">
        <v>37</v>
      </c>
      <c r="C91" s="160">
        <v>53439.186699999998</v>
      </c>
      <c r="D91" s="160"/>
      <c r="E91" s="94">
        <f t="shared" si="95"/>
        <v>44558.856479226008</v>
      </c>
      <c r="F91" s="103">
        <f t="shared" si="91"/>
        <v>44558.5</v>
      </c>
      <c r="G91" s="94">
        <f t="shared" si="78"/>
        <v>0.1284897999939858</v>
      </c>
      <c r="K91" s="94">
        <f t="shared" si="79"/>
        <v>0.1284897999939858</v>
      </c>
      <c r="P91">
        <f t="shared" si="96"/>
        <v>0.24254582270130037</v>
      </c>
      <c r="Q91" s="96">
        <f t="shared" si="97"/>
        <v>38420.686699999998</v>
      </c>
      <c r="R91" s="94">
        <f t="shared" si="98"/>
        <v>1.3008776315811458E-2</v>
      </c>
      <c r="S91" s="92">
        <f t="shared" si="80"/>
        <v>1</v>
      </c>
      <c r="T91" s="22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>
        <f t="shared" si="99"/>
        <v>44558.5</v>
      </c>
      <c r="AG91" s="94">
        <f t="shared" si="100"/>
        <v>0.13058930927989185</v>
      </c>
      <c r="AH91" s="94">
        <f t="shared" si="101"/>
        <v>0.24044631341539432</v>
      </c>
      <c r="AI91" s="94">
        <f t="shared" si="102"/>
        <v>-0.11405602270731457</v>
      </c>
      <c r="AJ91" s="94">
        <f t="shared" si="103"/>
        <v>-2.0995092859060482E-3</v>
      </c>
      <c r="AK91" s="94">
        <f t="shared" si="104"/>
        <v>4.4079392416057244E-6</v>
      </c>
      <c r="AL91">
        <f t="shared" si="105"/>
        <v>-0.11405602270731457</v>
      </c>
      <c r="AM91" s="92">
        <f t="shared" si="106"/>
        <v>4.4079392416057244E-6</v>
      </c>
      <c r="AN91">
        <f t="shared" si="107"/>
        <v>-0.11195651342140853</v>
      </c>
      <c r="AO91">
        <f t="shared" si="108"/>
        <v>1.3247287594221231</v>
      </c>
      <c r="AP91">
        <f t="shared" si="109"/>
        <v>-0.5282443420837466</v>
      </c>
      <c r="AQ91">
        <f t="shared" si="110"/>
        <v>0.65060466572100739</v>
      </c>
      <c r="AR91">
        <f t="shared" si="111"/>
        <v>1.1078542469239312</v>
      </c>
      <c r="AS91">
        <f t="shared" si="112"/>
        <v>0.61852160371886999</v>
      </c>
      <c r="AT91" s="94">
        <f t="shared" ref="AT91:AZ100" si="114">$BA91+$AH$7*SIN(AU91)</f>
        <v>6.7653117079057052</v>
      </c>
      <c r="AU91" s="94">
        <f t="shared" si="114"/>
        <v>6.7548281001767805</v>
      </c>
      <c r="AV91" s="94">
        <f t="shared" si="114"/>
        <v>6.7387091260922185</v>
      </c>
      <c r="AW91" s="94">
        <f t="shared" si="114"/>
        <v>6.714169501751603</v>
      </c>
      <c r="AX91" s="94">
        <f t="shared" si="114"/>
        <v>6.6773284166449915</v>
      </c>
      <c r="AY91" s="94">
        <f t="shared" si="114"/>
        <v>6.6230415145884107</v>
      </c>
      <c r="AZ91" s="94">
        <f t="shared" si="114"/>
        <v>6.5448548238082349</v>
      </c>
      <c r="BA91" s="94">
        <f t="shared" si="113"/>
        <v>6.4349345866471594</v>
      </c>
      <c r="BB91"/>
      <c r="BC91">
        <v>24500</v>
      </c>
      <c r="BD91">
        <f t="shared" si="82"/>
        <v>-2.4128471870964723E-2</v>
      </c>
      <c r="BE91">
        <f t="shared" si="83"/>
        <v>1.3733968465705917E-2</v>
      </c>
      <c r="BF91">
        <f t="shared" si="84"/>
        <v>-3.786244033667064E-2</v>
      </c>
      <c r="BG91">
        <f t="shared" si="85"/>
        <v>0.6444764443799722</v>
      </c>
      <c r="BH91">
        <f t="shared" si="86"/>
        <v>0.56831415599553314</v>
      </c>
      <c r="BI91">
        <f t="shared" si="87"/>
        <v>-2.0816623820618188</v>
      </c>
      <c r="BJ91">
        <f t="shared" si="88"/>
        <v>-1.7068627715387863</v>
      </c>
      <c r="BK91">
        <f t="shared" si="94"/>
        <v>5.0909848459695954</v>
      </c>
      <c r="BL91">
        <f t="shared" si="94"/>
        <v>5.0915272217840721</v>
      </c>
      <c r="BM91">
        <f t="shared" si="94"/>
        <v>5.0935374466256604</v>
      </c>
      <c r="BN91">
        <f t="shared" si="94"/>
        <v>5.1009017177506868</v>
      </c>
      <c r="BO91">
        <f t="shared" si="94"/>
        <v>5.1268195003206118</v>
      </c>
      <c r="BP91">
        <f t="shared" si="94"/>
        <v>5.2079492771628253</v>
      </c>
      <c r="BQ91">
        <f t="shared" si="94"/>
        <v>5.4072715707192698</v>
      </c>
      <c r="BR91">
        <f t="shared" si="89"/>
        <v>5.7664878969616336</v>
      </c>
      <c r="BS91"/>
      <c r="BT91"/>
      <c r="BU91"/>
      <c r="BV91"/>
      <c r="BW91"/>
      <c r="BX91"/>
      <c r="BY91"/>
      <c r="BZ91"/>
    </row>
    <row r="92" spans="1:78" s="94" customFormat="1" x14ac:dyDescent="0.2">
      <c r="A92" s="131" t="s">
        <v>60</v>
      </c>
      <c r="B92" s="130" t="s">
        <v>37</v>
      </c>
      <c r="C92" s="141">
        <v>53439.187400000003</v>
      </c>
      <c r="D92" s="141"/>
      <c r="E92" s="94">
        <f t="shared" si="95"/>
        <v>44558.858421290359</v>
      </c>
      <c r="F92" s="103">
        <f t="shared" si="91"/>
        <v>44558.5</v>
      </c>
      <c r="G92" s="94">
        <f t="shared" si="78"/>
        <v>0.12918979999813018</v>
      </c>
      <c r="K92" s="94">
        <f t="shared" si="79"/>
        <v>0.12918979999813018</v>
      </c>
      <c r="P92">
        <f t="shared" si="96"/>
        <v>0.24254582270130037</v>
      </c>
      <c r="Q92" s="96">
        <f t="shared" si="97"/>
        <v>38420.687400000003</v>
      </c>
      <c r="R92" s="94">
        <f t="shared" si="98"/>
        <v>1.2849587883081635E-2</v>
      </c>
      <c r="S92" s="92">
        <f t="shared" si="80"/>
        <v>1</v>
      </c>
      <c r="T92" s="225"/>
      <c r="U92" s="95">
        <v>2.9416975135749644E-10</v>
      </c>
      <c r="V92" s="95">
        <v>9.6425474070061671E-22</v>
      </c>
      <c r="W92" s="95">
        <v>2.4704264869981598E-27</v>
      </c>
      <c r="X92" s="95">
        <v>4.1592291002385213E-9</v>
      </c>
      <c r="Y92" s="95">
        <v>2.4998694317099565E-8</v>
      </c>
      <c r="Z92" s="95">
        <v>2.2081283592948952E-3</v>
      </c>
      <c r="AA92" s="95">
        <v>7.3643378272500587E-3</v>
      </c>
      <c r="AB92" s="95">
        <v>621.04261513727749</v>
      </c>
      <c r="AC92" s="95">
        <v>1.2485894192760611E-4</v>
      </c>
      <c r="AD92" s="95">
        <v>8.8599170193314087E-8</v>
      </c>
      <c r="AE92" s="95">
        <v>1.0146581329255927E-20</v>
      </c>
      <c r="AF92">
        <f t="shared" si="99"/>
        <v>44558.5</v>
      </c>
      <c r="AG92" s="94">
        <f t="shared" si="100"/>
        <v>0.13058930927989185</v>
      </c>
      <c r="AH92" s="94">
        <f t="shared" si="101"/>
        <v>0.24114631341953871</v>
      </c>
      <c r="AI92" s="94">
        <f t="shared" si="102"/>
        <v>-0.11335602270317019</v>
      </c>
      <c r="AJ92" s="94">
        <f t="shared" si="103"/>
        <v>-1.3995092817616628E-3</v>
      </c>
      <c r="AK92" s="94">
        <f t="shared" si="104"/>
        <v>1.9586262297370452E-6</v>
      </c>
      <c r="AL92">
        <f t="shared" si="105"/>
        <v>-0.11335602270317019</v>
      </c>
      <c r="AM92" s="92">
        <f t="shared" si="106"/>
        <v>1.9586262297370452E-6</v>
      </c>
      <c r="AN92">
        <f t="shared" si="107"/>
        <v>-0.11195651342140853</v>
      </c>
      <c r="AO92">
        <f t="shared" si="108"/>
        <v>1.3247287594221231</v>
      </c>
      <c r="AP92">
        <f t="shared" si="109"/>
        <v>-0.5282443420837466</v>
      </c>
      <c r="AQ92">
        <f t="shared" si="110"/>
        <v>0.65060466572100739</v>
      </c>
      <c r="AR92">
        <f t="shared" si="111"/>
        <v>1.1078542469239312</v>
      </c>
      <c r="AS92">
        <f t="shared" si="112"/>
        <v>0.61852160371886999</v>
      </c>
      <c r="AT92" s="94">
        <f t="shared" si="114"/>
        <v>6.7653117079057052</v>
      </c>
      <c r="AU92" s="94">
        <f t="shared" si="114"/>
        <v>6.7548281001767805</v>
      </c>
      <c r="AV92" s="94">
        <f t="shared" si="114"/>
        <v>6.7387091260922185</v>
      </c>
      <c r="AW92" s="94">
        <f t="shared" si="114"/>
        <v>6.714169501751603</v>
      </c>
      <c r="AX92" s="94">
        <f t="shared" si="114"/>
        <v>6.6773284166449915</v>
      </c>
      <c r="AY92" s="94">
        <f t="shared" si="114"/>
        <v>6.6230415145884107</v>
      </c>
      <c r="AZ92" s="94">
        <f t="shared" si="114"/>
        <v>6.5448548238082349</v>
      </c>
      <c r="BA92" s="94">
        <f t="shared" si="113"/>
        <v>6.4349345866471594</v>
      </c>
      <c r="BB92"/>
      <c r="BC92">
        <v>25000</v>
      </c>
      <c r="BD92">
        <f t="shared" si="82"/>
        <v>-2.2840391040924522E-2</v>
      </c>
      <c r="BE92">
        <f t="shared" si="83"/>
        <v>1.7703451368908107E-2</v>
      </c>
      <c r="BF92">
        <f t="shared" si="84"/>
        <v>-4.054384240983263E-2</v>
      </c>
      <c r="BG92">
        <f t="shared" si="85"/>
        <v>0.65846887317893599</v>
      </c>
      <c r="BH92">
        <f t="shared" si="86"/>
        <v>0.55013751469305605</v>
      </c>
      <c r="BI92">
        <f t="shared" si="87"/>
        <v>-2.0597357646899979</v>
      </c>
      <c r="BJ92">
        <f t="shared" si="88"/>
        <v>-1.6647456180009552</v>
      </c>
      <c r="BK92">
        <f t="shared" ref="BK92:BQ101" si="115">$BR92+$AH$7*SIN(BL92)</f>
        <v>5.1140913345569015</v>
      </c>
      <c r="BL92">
        <f t="shared" si="115"/>
        <v>5.1147940363619968</v>
      </c>
      <c r="BM92">
        <f t="shared" si="115"/>
        <v>5.1172545189215448</v>
      </c>
      <c r="BN92">
        <f t="shared" si="115"/>
        <v>5.1257607418750712</v>
      </c>
      <c r="BO92">
        <f t="shared" si="115"/>
        <v>5.1539786109245576</v>
      </c>
      <c r="BP92">
        <f t="shared" si="115"/>
        <v>5.2375028203496488</v>
      </c>
      <c r="BQ92">
        <f t="shared" si="115"/>
        <v>5.4345176553387926</v>
      </c>
      <c r="BR92">
        <f t="shared" si="89"/>
        <v>5.7831503265970881</v>
      </c>
      <c r="BS92"/>
      <c r="BT92"/>
      <c r="BU92"/>
      <c r="BV92"/>
      <c r="BW92"/>
      <c r="BX92"/>
      <c r="BY92"/>
      <c r="BZ92"/>
    </row>
    <row r="93" spans="1:78" s="94" customFormat="1" x14ac:dyDescent="0.2">
      <c r="A93" s="131" t="s">
        <v>61</v>
      </c>
      <c r="B93" s="132" t="s">
        <v>37</v>
      </c>
      <c r="C93" s="160">
        <v>53439.188600000001</v>
      </c>
      <c r="D93" s="160"/>
      <c r="E93" s="94">
        <f t="shared" si="95"/>
        <v>44558.861750543503</v>
      </c>
      <c r="F93" s="103">
        <f t="shared" si="91"/>
        <v>44558.5</v>
      </c>
      <c r="G93" s="94">
        <f t="shared" si="78"/>
        <v>0.13038979999691946</v>
      </c>
      <c r="K93" s="94">
        <f t="shared" si="79"/>
        <v>0.13038979999691946</v>
      </c>
      <c r="P93">
        <f t="shared" si="96"/>
        <v>0.24254582270130037</v>
      </c>
      <c r="Q93" s="96">
        <f t="shared" si="97"/>
        <v>38420.688600000001</v>
      </c>
      <c r="R93" s="94">
        <f t="shared" si="98"/>
        <v>1.2578973428865606E-2</v>
      </c>
      <c r="S93" s="92">
        <f t="shared" si="80"/>
        <v>1</v>
      </c>
      <c r="T93" s="22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>
        <f t="shared" si="99"/>
        <v>44558.5</v>
      </c>
      <c r="AG93" s="94">
        <f t="shared" si="100"/>
        <v>0.13058930927989185</v>
      </c>
      <c r="AH93" s="94">
        <f t="shared" si="101"/>
        <v>0.24234631341832799</v>
      </c>
      <c r="AI93" s="94">
        <f t="shared" si="102"/>
        <v>-0.11215602270438091</v>
      </c>
      <c r="AJ93" s="94">
        <f t="shared" si="103"/>
        <v>-1.9950928297238213E-4</v>
      </c>
      <c r="AK93" s="94">
        <f t="shared" si="104"/>
        <v>3.9803953992154048E-8</v>
      </c>
      <c r="AL93">
        <f t="shared" si="105"/>
        <v>-0.11215602270438091</v>
      </c>
      <c r="AM93" s="92">
        <f t="shared" si="106"/>
        <v>3.9803953992154048E-8</v>
      </c>
      <c r="AN93">
        <f t="shared" si="107"/>
        <v>-0.11195651342140853</v>
      </c>
      <c r="AO93">
        <f t="shared" si="108"/>
        <v>1.3247287594221231</v>
      </c>
      <c r="AP93">
        <f t="shared" si="109"/>
        <v>-0.5282443420837466</v>
      </c>
      <c r="AQ93">
        <f t="shared" si="110"/>
        <v>0.65060466572100739</v>
      </c>
      <c r="AR93">
        <f t="shared" si="111"/>
        <v>1.1078542469239312</v>
      </c>
      <c r="AS93">
        <f t="shared" si="112"/>
        <v>0.61852160371886999</v>
      </c>
      <c r="AT93" s="94">
        <f t="shared" si="114"/>
        <v>6.7653117079057052</v>
      </c>
      <c r="AU93" s="94">
        <f t="shared" si="114"/>
        <v>6.7548281001767805</v>
      </c>
      <c r="AV93" s="94">
        <f t="shared" si="114"/>
        <v>6.7387091260922185</v>
      </c>
      <c r="AW93" s="94">
        <f t="shared" si="114"/>
        <v>6.714169501751603</v>
      </c>
      <c r="AX93" s="94">
        <f t="shared" si="114"/>
        <v>6.6773284166449915</v>
      </c>
      <c r="AY93" s="94">
        <f t="shared" si="114"/>
        <v>6.6230415145884107</v>
      </c>
      <c r="AZ93" s="94">
        <f t="shared" si="114"/>
        <v>6.5448548238082349</v>
      </c>
      <c r="BA93" s="94">
        <f t="shared" si="113"/>
        <v>6.4349345866471594</v>
      </c>
      <c r="BB93"/>
      <c r="BC93">
        <v>25500</v>
      </c>
      <c r="BD93">
        <f t="shared" si="82"/>
        <v>-2.1503061627638639E-2</v>
      </c>
      <c r="BE93">
        <f t="shared" si="83"/>
        <v>2.1761598044067396E-2</v>
      </c>
      <c r="BF93">
        <f t="shared" si="84"/>
        <v>-4.3264659671706035E-2</v>
      </c>
      <c r="BG93">
        <f t="shared" si="85"/>
        <v>0.67327579665697745</v>
      </c>
      <c r="BH93">
        <f t="shared" si="86"/>
        <v>0.53084806791734573</v>
      </c>
      <c r="BI93">
        <f t="shared" si="87"/>
        <v>-2.0368078232364346</v>
      </c>
      <c r="BJ93">
        <f t="shared" si="88"/>
        <v>-1.6223184970994702</v>
      </c>
      <c r="BK93">
        <f t="shared" si="115"/>
        <v>5.1377306033705983</v>
      </c>
      <c r="BL93">
        <f t="shared" si="115"/>
        <v>5.1386286851564202</v>
      </c>
      <c r="BM93">
        <f t="shared" si="115"/>
        <v>5.1416061934537014</v>
      </c>
      <c r="BN93">
        <f t="shared" si="115"/>
        <v>5.1513423210090341</v>
      </c>
      <c r="BO93">
        <f t="shared" si="115"/>
        <v>5.1818607430029795</v>
      </c>
      <c r="BP93">
        <f t="shared" si="115"/>
        <v>5.2675093439529004</v>
      </c>
      <c r="BQ93">
        <f t="shared" si="115"/>
        <v>5.4618605308949171</v>
      </c>
      <c r="BR93">
        <f t="shared" si="89"/>
        <v>5.7998127562325426</v>
      </c>
      <c r="BS93"/>
      <c r="BT93"/>
      <c r="BU93"/>
      <c r="BV93"/>
      <c r="BW93"/>
      <c r="BX93"/>
      <c r="BY93"/>
      <c r="BZ93"/>
    </row>
    <row r="94" spans="1:78" s="94" customFormat="1" x14ac:dyDescent="0.2">
      <c r="A94" s="7" t="s">
        <v>41</v>
      </c>
      <c r="B94" s="92"/>
      <c r="C94" s="98">
        <v>53442.792870341123</v>
      </c>
      <c r="D94" s="98">
        <v>2.0000000000000001E-4</v>
      </c>
      <c r="E94" s="94">
        <f t="shared" si="95"/>
        <v>44568.86135752828</v>
      </c>
      <c r="F94" s="103">
        <f t="shared" si="91"/>
        <v>44568.5</v>
      </c>
      <c r="G94" s="94">
        <f t="shared" si="78"/>
        <v>0.13024814111849992</v>
      </c>
      <c r="K94" s="94">
        <f t="shared" si="79"/>
        <v>0.13024814111849992</v>
      </c>
      <c r="P94">
        <f t="shared" si="96"/>
        <v>0.24269548194519128</v>
      </c>
      <c r="Q94" s="96">
        <f t="shared" si="97"/>
        <v>38424.292870341123</v>
      </c>
      <c r="R94" s="94">
        <f t="shared" si="98"/>
        <v>1.2644404458994089E-2</v>
      </c>
      <c r="S94" s="92">
        <f t="shared" si="80"/>
        <v>1</v>
      </c>
      <c r="T94" s="22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>
        <f t="shared" si="99"/>
        <v>44568.5</v>
      </c>
      <c r="AG94" s="94">
        <f t="shared" si="100"/>
        <v>0.13078573451165179</v>
      </c>
      <c r="AH94" s="94">
        <f t="shared" si="101"/>
        <v>0.2421578885520394</v>
      </c>
      <c r="AI94" s="94">
        <f t="shared" si="102"/>
        <v>-0.11244734082669136</v>
      </c>
      <c r="AJ94" s="94">
        <f t="shared" si="103"/>
        <v>-5.3759339315187504E-4</v>
      </c>
      <c r="AK94" s="94">
        <f t="shared" si="104"/>
        <v>2.8900665636054647E-7</v>
      </c>
      <c r="AL94">
        <f t="shared" si="105"/>
        <v>-0.11244734082669136</v>
      </c>
      <c r="AM94" s="92">
        <f t="shared" si="106"/>
        <v>2.8900665636054647E-7</v>
      </c>
      <c r="AN94">
        <f t="shared" si="107"/>
        <v>-0.11190974743353949</v>
      </c>
      <c r="AO94">
        <f t="shared" si="108"/>
        <v>1.3235486037635464</v>
      </c>
      <c r="AP94">
        <f t="shared" si="109"/>
        <v>-0.52670397055532203</v>
      </c>
      <c r="AQ94">
        <f t="shared" si="110"/>
        <v>0.65119236732046726</v>
      </c>
      <c r="AR94">
        <f t="shared" si="111"/>
        <v>1.10966736418464</v>
      </c>
      <c r="AS94">
        <f t="shared" si="112"/>
        <v>0.61977568709538566</v>
      </c>
      <c r="AT94" s="94">
        <f t="shared" si="114"/>
        <v>6.7662517015590673</v>
      </c>
      <c r="AU94" s="94">
        <f t="shared" si="114"/>
        <v>6.7557650137178999</v>
      </c>
      <c r="AV94" s="94">
        <f t="shared" si="114"/>
        <v>6.739633790407952</v>
      </c>
      <c r="AW94" s="94">
        <f t="shared" si="114"/>
        <v>6.7150648912331361</v>
      </c>
      <c r="AX94" s="94">
        <f t="shared" si="114"/>
        <v>6.6781658431537387</v>
      </c>
      <c r="AY94" s="94">
        <f t="shared" si="114"/>
        <v>6.623777044683675</v>
      </c>
      <c r="AZ94" s="94">
        <f t="shared" si="114"/>
        <v>6.5454276005828156</v>
      </c>
      <c r="BA94" s="94">
        <f t="shared" si="113"/>
        <v>6.4352678352398689</v>
      </c>
      <c r="BB94"/>
      <c r="BC94">
        <v>26000</v>
      </c>
      <c r="BD94">
        <f t="shared" si="82"/>
        <v>-2.0117451941985047E-2</v>
      </c>
      <c r="BE94">
        <f t="shared" si="83"/>
        <v>2.5908408491183796E-2</v>
      </c>
      <c r="BF94">
        <f t="shared" si="84"/>
        <v>-4.6025860433168843E-2</v>
      </c>
      <c r="BG94">
        <f t="shared" si="85"/>
        <v>0.68897018847994762</v>
      </c>
      <c r="BH94">
        <f t="shared" si="86"/>
        <v>0.5103431772389504</v>
      </c>
      <c r="BI94">
        <f t="shared" si="87"/>
        <v>-2.0127906619844773</v>
      </c>
      <c r="BJ94">
        <f t="shared" si="88"/>
        <v>-1.5795357512113615</v>
      </c>
      <c r="BK94">
        <f t="shared" si="115"/>
        <v>5.1619385317572481</v>
      </c>
      <c r="BL94">
        <f t="shared" si="115"/>
        <v>5.1630716654038178</v>
      </c>
      <c r="BM94">
        <f t="shared" si="115"/>
        <v>5.1666361622959984</v>
      </c>
      <c r="BN94">
        <f t="shared" si="115"/>
        <v>5.1776833093546397</v>
      </c>
      <c r="BO94">
        <f t="shared" si="115"/>
        <v>5.2104783158499117</v>
      </c>
      <c r="BP94">
        <f t="shared" si="115"/>
        <v>5.2979616387699897</v>
      </c>
      <c r="BQ94">
        <f t="shared" si="115"/>
        <v>5.4892972321739695</v>
      </c>
      <c r="BR94">
        <f t="shared" si="89"/>
        <v>5.8164751858679971</v>
      </c>
      <c r="BS94"/>
      <c r="BT94"/>
      <c r="BU94"/>
      <c r="BV94"/>
      <c r="BW94"/>
      <c r="BX94"/>
      <c r="BY94"/>
      <c r="BZ94"/>
    </row>
    <row r="95" spans="1:78" s="94" customFormat="1" x14ac:dyDescent="0.2">
      <c r="A95" s="131" t="s">
        <v>62</v>
      </c>
      <c r="B95" s="130" t="s">
        <v>36</v>
      </c>
      <c r="C95" s="141">
        <v>53471.083100000003</v>
      </c>
      <c r="D95" s="141"/>
      <c r="E95" s="94">
        <f t="shared" si="95"/>
        <v>44647.349137667952</v>
      </c>
      <c r="F95" s="103">
        <f t="shared" si="91"/>
        <v>44647</v>
      </c>
      <c r="G95" s="94">
        <f t="shared" si="78"/>
        <v>0.12584360000619199</v>
      </c>
      <c r="K95" s="94">
        <f t="shared" si="79"/>
        <v>0.12584360000619199</v>
      </c>
      <c r="P95">
        <f t="shared" si="96"/>
        <v>0.24387153894851457</v>
      </c>
      <c r="Q95" s="96">
        <f t="shared" si="97"/>
        <v>38452.583100000003</v>
      </c>
      <c r="R95" s="94">
        <f t="shared" si="98"/>
        <v>1.3930594370972627E-2</v>
      </c>
      <c r="S95" s="92">
        <f t="shared" si="80"/>
        <v>1</v>
      </c>
      <c r="T95" s="22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>
        <f t="shared" si="99"/>
        <v>44647</v>
      </c>
      <c r="AG95" s="94">
        <f t="shared" si="100"/>
        <v>0.13233117561955066</v>
      </c>
      <c r="AH95" s="94">
        <f t="shared" si="101"/>
        <v>0.23738396333515591</v>
      </c>
      <c r="AI95" s="94">
        <f t="shared" si="102"/>
        <v>-0.11802793894232258</v>
      </c>
      <c r="AJ95" s="94">
        <f t="shared" si="103"/>
        <v>-6.4875756133586648E-3</v>
      </c>
      <c r="AK95" s="94">
        <f t="shared" si="104"/>
        <v>4.2088637339046055E-5</v>
      </c>
      <c r="AL95">
        <f t="shared" si="105"/>
        <v>-0.11802793894232258</v>
      </c>
      <c r="AM95" s="92">
        <f t="shared" si="106"/>
        <v>4.2088637339046055E-5</v>
      </c>
      <c r="AN95">
        <f t="shared" si="107"/>
        <v>-0.11154036332896392</v>
      </c>
      <c r="AO95">
        <f t="shared" si="108"/>
        <v>1.3143133247027119</v>
      </c>
      <c r="AP95">
        <f t="shared" si="109"/>
        <v>-0.51463806728795658</v>
      </c>
      <c r="AQ95">
        <f t="shared" si="110"/>
        <v>0.65569987964624665</v>
      </c>
      <c r="AR95">
        <f t="shared" si="111"/>
        <v>1.123800320226263</v>
      </c>
      <c r="AS95">
        <f t="shared" si="112"/>
        <v>0.62959974336257452</v>
      </c>
      <c r="AT95" s="94">
        <f t="shared" si="114"/>
        <v>6.773607731230511</v>
      </c>
      <c r="AU95" s="94">
        <f t="shared" si="114"/>
        <v>6.7630999615774927</v>
      </c>
      <c r="AV95" s="94">
        <f t="shared" si="114"/>
        <v>6.7468766233811355</v>
      </c>
      <c r="AW95" s="94">
        <f t="shared" si="114"/>
        <v>6.7220826566430771</v>
      </c>
      <c r="AX95" s="94">
        <f t="shared" si="114"/>
        <v>6.6847333736145069</v>
      </c>
      <c r="AY95" s="94">
        <f t="shared" si="114"/>
        <v>6.6295484976560992</v>
      </c>
      <c r="AZ95" s="94">
        <f t="shared" si="114"/>
        <v>6.5499234711990706</v>
      </c>
      <c r="BA95" s="94">
        <f t="shared" si="113"/>
        <v>6.4378838366926354</v>
      </c>
      <c r="BB95"/>
      <c r="BC95">
        <v>26500</v>
      </c>
      <c r="BD95">
        <f t="shared" si="82"/>
        <v>-1.8684538206124042E-2</v>
      </c>
      <c r="BE95">
        <f t="shared" si="83"/>
        <v>3.0143882710257308E-2</v>
      </c>
      <c r="BF95">
        <f t="shared" si="84"/>
        <v>-4.882842091638135E-2</v>
      </c>
      <c r="BG95">
        <f t="shared" si="85"/>
        <v>0.7056337378562455</v>
      </c>
      <c r="BH95">
        <f t="shared" si="86"/>
        <v>0.48850757364768127</v>
      </c>
      <c r="BI95">
        <f t="shared" si="87"/>
        <v>-1.9875853941325212</v>
      </c>
      <c r="BJ95">
        <f t="shared" si="88"/>
        <v>-1.5363478136544582</v>
      </c>
      <c r="BK95">
        <f t="shared" si="115"/>
        <v>5.1867546347473832</v>
      </c>
      <c r="BL95">
        <f t="shared" si="115"/>
        <v>5.1881670123678001</v>
      </c>
      <c r="BM95">
        <f t="shared" si="115"/>
        <v>5.1923904163936925</v>
      </c>
      <c r="BN95">
        <f t="shared" si="115"/>
        <v>5.2048202500995737</v>
      </c>
      <c r="BO95">
        <f t="shared" si="115"/>
        <v>5.2398418395869237</v>
      </c>
      <c r="BP95">
        <f t="shared" si="115"/>
        <v>5.3288518144913377</v>
      </c>
      <c r="BQ95">
        <f t="shared" si="115"/>
        <v>5.5168247679134277</v>
      </c>
      <c r="BR95">
        <f t="shared" si="89"/>
        <v>5.8331376155034516</v>
      </c>
      <c r="BS95"/>
      <c r="BT95"/>
      <c r="BU95"/>
      <c r="BV95"/>
      <c r="BW95"/>
      <c r="BX95"/>
      <c r="BY95"/>
      <c r="BZ95"/>
    </row>
    <row r="96" spans="1:78" s="94" customFormat="1" x14ac:dyDescent="0.2">
      <c r="A96" s="131" t="s">
        <v>63</v>
      </c>
      <c r="B96" s="130" t="s">
        <v>36</v>
      </c>
      <c r="C96" s="141">
        <v>53471.087899999999</v>
      </c>
      <c r="D96" s="141"/>
      <c r="E96" s="94">
        <f t="shared" si="95"/>
        <v>44647.362454680537</v>
      </c>
      <c r="F96" s="103">
        <f t="shared" si="91"/>
        <v>44647</v>
      </c>
      <c r="G96" s="94">
        <f t="shared" si="78"/>
        <v>0.13064360000134911</v>
      </c>
      <c r="K96" s="94">
        <f t="shared" si="79"/>
        <v>0.13064360000134911</v>
      </c>
      <c r="P96">
        <f t="shared" si="96"/>
        <v>0.24387153894851457</v>
      </c>
      <c r="Q96" s="96">
        <f t="shared" si="97"/>
        <v>38452.587899999999</v>
      </c>
      <c r="R96" s="94">
        <f t="shared" si="98"/>
        <v>1.2820566158223029E-2</v>
      </c>
      <c r="S96" s="92">
        <f t="shared" si="80"/>
        <v>1</v>
      </c>
      <c r="T96" s="22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>
        <f t="shared" si="99"/>
        <v>44647</v>
      </c>
      <c r="AG96" s="94">
        <f t="shared" si="100"/>
        <v>0.13233117561955066</v>
      </c>
      <c r="AH96" s="94">
        <f t="shared" si="101"/>
        <v>0.24218396333031303</v>
      </c>
      <c r="AI96" s="94">
        <f t="shared" si="102"/>
        <v>-0.11322793894716546</v>
      </c>
      <c r="AJ96" s="94">
        <f t="shared" si="103"/>
        <v>-1.6875756182015422E-3</v>
      </c>
      <c r="AK96" s="94">
        <f t="shared" si="104"/>
        <v>2.8479114671483172E-6</v>
      </c>
      <c r="AL96">
        <f t="shared" si="105"/>
        <v>-0.11322793894716546</v>
      </c>
      <c r="AM96" s="92">
        <f t="shared" si="106"/>
        <v>2.8479114671483172E-6</v>
      </c>
      <c r="AN96">
        <f t="shared" si="107"/>
        <v>-0.11154036332896392</v>
      </c>
      <c r="AO96">
        <f t="shared" si="108"/>
        <v>1.3143133247027119</v>
      </c>
      <c r="AP96">
        <f t="shared" si="109"/>
        <v>-0.51463806728795658</v>
      </c>
      <c r="AQ96">
        <f t="shared" si="110"/>
        <v>0.65569987964624665</v>
      </c>
      <c r="AR96">
        <f t="shared" si="111"/>
        <v>1.123800320226263</v>
      </c>
      <c r="AS96">
        <f t="shared" si="112"/>
        <v>0.62959974336257452</v>
      </c>
      <c r="AT96" s="94">
        <f t="shared" si="114"/>
        <v>6.773607731230511</v>
      </c>
      <c r="AU96" s="94">
        <f t="shared" si="114"/>
        <v>6.7630999615774927</v>
      </c>
      <c r="AV96" s="94">
        <f t="shared" si="114"/>
        <v>6.7468766233811355</v>
      </c>
      <c r="AW96" s="94">
        <f t="shared" si="114"/>
        <v>6.7220826566430771</v>
      </c>
      <c r="AX96" s="94">
        <f t="shared" si="114"/>
        <v>6.6847333736145069</v>
      </c>
      <c r="AY96" s="94">
        <f t="shared" si="114"/>
        <v>6.6295484976560992</v>
      </c>
      <c r="AZ96" s="94">
        <f t="shared" si="114"/>
        <v>6.5499234711990706</v>
      </c>
      <c r="BA96" s="94">
        <f t="shared" si="113"/>
        <v>6.4378838366926354</v>
      </c>
      <c r="BB96"/>
      <c r="BC96">
        <v>27000</v>
      </c>
      <c r="BD96">
        <f t="shared" si="82"/>
        <v>-1.7205273661735319E-2</v>
      </c>
      <c r="BE96">
        <f t="shared" si="83"/>
        <v>3.4468020701287932E-2</v>
      </c>
      <c r="BF96">
        <f t="shared" si="84"/>
        <v>-5.1673294363023252E-2</v>
      </c>
      <c r="BG96">
        <f t="shared" si="85"/>
        <v>0.72335797281730674</v>
      </c>
      <c r="BH96">
        <f t="shared" si="86"/>
        <v>0.46521164135122206</v>
      </c>
      <c r="BI96">
        <f t="shared" si="87"/>
        <v>-1.9610805471845953</v>
      </c>
      <c r="BJ96">
        <f t="shared" si="88"/>
        <v>-1.4927009483343834</v>
      </c>
      <c r="BK96">
        <f t="shared" si="115"/>
        <v>5.2122223814893038</v>
      </c>
      <c r="BL96">
        <f t="shared" si="115"/>
        <v>5.213962401711842</v>
      </c>
      <c r="BM96">
        <f t="shared" si="115"/>
        <v>5.2189170140465517</v>
      </c>
      <c r="BN96">
        <f t="shared" si="115"/>
        <v>5.232788976103719</v>
      </c>
      <c r="BO96">
        <f t="shared" si="115"/>
        <v>5.2699597601860741</v>
      </c>
      <c r="BP96">
        <f t="shared" si="115"/>
        <v>5.3601713041693078</v>
      </c>
      <c r="BQ96">
        <f t="shared" si="115"/>
        <v>5.5444401216323849</v>
      </c>
      <c r="BR96">
        <f t="shared" si="89"/>
        <v>5.8498000451389061</v>
      </c>
      <c r="BS96"/>
      <c r="BT96"/>
      <c r="BU96"/>
      <c r="BV96"/>
      <c r="BW96"/>
      <c r="BX96"/>
      <c r="BY96"/>
      <c r="BZ96"/>
    </row>
    <row r="97" spans="1:78" s="94" customFormat="1" x14ac:dyDescent="0.2">
      <c r="A97" s="131" t="s">
        <v>64</v>
      </c>
      <c r="B97" s="130" t="s">
        <v>36</v>
      </c>
      <c r="C97" s="141">
        <v>53471.089599999999</v>
      </c>
      <c r="D97" s="141"/>
      <c r="E97" s="94">
        <f t="shared" si="95"/>
        <v>44647.367171122496</v>
      </c>
      <c r="F97" s="103">
        <f t="shared" si="91"/>
        <v>44647</v>
      </c>
      <c r="G97" s="94">
        <f t="shared" si="78"/>
        <v>0.13234360000205925</v>
      </c>
      <c r="K97" s="94">
        <f t="shared" si="79"/>
        <v>0.13234360000205925</v>
      </c>
      <c r="P97">
        <f t="shared" si="96"/>
        <v>0.24387153894851457</v>
      </c>
      <c r="Q97" s="96">
        <f t="shared" si="97"/>
        <v>38452.589599999999</v>
      </c>
      <c r="R97" s="94">
        <f t="shared" si="98"/>
        <v>1.2438481165644267E-2</v>
      </c>
      <c r="S97" s="92">
        <f t="shared" si="80"/>
        <v>1</v>
      </c>
      <c r="T97" s="22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>
        <f t="shared" si="99"/>
        <v>44647</v>
      </c>
      <c r="AG97" s="94">
        <f t="shared" si="100"/>
        <v>0.13233117561955066</v>
      </c>
      <c r="AH97" s="94">
        <f t="shared" si="101"/>
        <v>0.24388396333102316</v>
      </c>
      <c r="AI97" s="94">
        <f t="shared" si="102"/>
        <v>-0.11152793894645532</v>
      </c>
      <c r="AJ97" s="94">
        <f t="shared" si="103"/>
        <v>1.2424382508591236E-5</v>
      </c>
      <c r="AK97" s="94">
        <f t="shared" si="104"/>
        <v>1.5436528071978785E-10</v>
      </c>
      <c r="AL97">
        <f t="shared" si="105"/>
        <v>-0.11152793894645532</v>
      </c>
      <c r="AM97" s="92">
        <f t="shared" si="106"/>
        <v>1.5436528071978785E-10</v>
      </c>
      <c r="AN97">
        <f t="shared" si="107"/>
        <v>-0.11154036332896392</v>
      </c>
      <c r="AO97">
        <f t="shared" si="108"/>
        <v>1.3143133247027119</v>
      </c>
      <c r="AP97">
        <f t="shared" si="109"/>
        <v>-0.51463806728795658</v>
      </c>
      <c r="AQ97">
        <f t="shared" si="110"/>
        <v>0.65569987964624665</v>
      </c>
      <c r="AR97">
        <f t="shared" si="111"/>
        <v>1.123800320226263</v>
      </c>
      <c r="AS97">
        <f t="shared" si="112"/>
        <v>0.62959974336257452</v>
      </c>
      <c r="AT97" s="94">
        <f t="shared" si="114"/>
        <v>6.773607731230511</v>
      </c>
      <c r="AU97" s="94">
        <f t="shared" si="114"/>
        <v>6.7630999615774927</v>
      </c>
      <c r="AV97" s="94">
        <f t="shared" si="114"/>
        <v>6.7468766233811355</v>
      </c>
      <c r="AW97" s="94">
        <f t="shared" si="114"/>
        <v>6.7220826566430771</v>
      </c>
      <c r="AX97" s="94">
        <f t="shared" si="114"/>
        <v>6.6847333736145069</v>
      </c>
      <c r="AY97" s="94">
        <f t="shared" si="114"/>
        <v>6.6295484976560992</v>
      </c>
      <c r="AZ97" s="94">
        <f t="shared" si="114"/>
        <v>6.5499234711990706</v>
      </c>
      <c r="BA97" s="94">
        <f t="shared" si="113"/>
        <v>6.4378838366926354</v>
      </c>
      <c r="BB97"/>
      <c r="BC97">
        <v>27500</v>
      </c>
      <c r="BD97">
        <f t="shared" si="82"/>
        <v>-1.5680543535589349E-2</v>
      </c>
      <c r="BE97">
        <f t="shared" si="83"/>
        <v>3.8880822464275655E-2</v>
      </c>
      <c r="BF97">
        <f t="shared" si="84"/>
        <v>-5.4561365999865004E-2</v>
      </c>
      <c r="BG97">
        <f t="shared" si="85"/>
        <v>0.74224547056982448</v>
      </c>
      <c r="BH97">
        <f t="shared" si="86"/>
        <v>0.44030953411581442</v>
      </c>
      <c r="BI97">
        <f t="shared" si="87"/>
        <v>-1.9331502582556965</v>
      </c>
      <c r="BJ97">
        <f t="shared" si="88"/>
        <v>-1.4485370419555124</v>
      </c>
      <c r="BK97">
        <f t="shared" si="115"/>
        <v>5.2383894932905894</v>
      </c>
      <c r="BL97">
        <f t="shared" si="115"/>
        <v>5.2405091817512925</v>
      </c>
      <c r="BM97">
        <f t="shared" si="115"/>
        <v>5.2462657606734577</v>
      </c>
      <c r="BN97">
        <f t="shared" si="115"/>
        <v>5.2616241710186706</v>
      </c>
      <c r="BO97">
        <f t="shared" si="115"/>
        <v>5.3008383102450507</v>
      </c>
      <c r="BP97">
        <f t="shared" si="115"/>
        <v>5.3919108702799186</v>
      </c>
      <c r="BQ97">
        <f t="shared" si="115"/>
        <v>5.5721402524690173</v>
      </c>
      <c r="BR97">
        <f t="shared" si="89"/>
        <v>5.8664624747743606</v>
      </c>
      <c r="BS97"/>
      <c r="BT97"/>
      <c r="BU97"/>
      <c r="BV97"/>
      <c r="BW97"/>
      <c r="BX97"/>
      <c r="BY97"/>
      <c r="BZ97"/>
    </row>
    <row r="98" spans="1:78" s="94" customFormat="1" x14ac:dyDescent="0.2">
      <c r="A98" s="138" t="s">
        <v>198</v>
      </c>
      <c r="B98" s="92"/>
      <c r="C98" s="93">
        <v>53489.292800000003</v>
      </c>
      <c r="D98" s="93" t="s">
        <v>152</v>
      </c>
      <c r="E98" s="94">
        <f t="shared" si="95"/>
        <v>44697.869721885298</v>
      </c>
      <c r="F98" s="103">
        <f t="shared" si="91"/>
        <v>44697.5</v>
      </c>
      <c r="G98" s="94">
        <f t="shared" si="78"/>
        <v>0.13326300000335323</v>
      </c>
      <c r="K98" s="94">
        <f t="shared" si="79"/>
        <v>0.13326300000335323</v>
      </c>
      <c r="P98">
        <f t="shared" si="96"/>
        <v>0.24462926585157424</v>
      </c>
      <c r="Q98" s="96">
        <f t="shared" si="97"/>
        <v>38470.792800000003</v>
      </c>
      <c r="R98" s="94">
        <f t="shared" si="98"/>
        <v>1.2402445168976638E-2</v>
      </c>
      <c r="S98" s="92">
        <f t="shared" si="80"/>
        <v>1</v>
      </c>
      <c r="T98" s="22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>
        <f t="shared" si="99"/>
        <v>44697.5</v>
      </c>
      <c r="AG98" s="94">
        <f t="shared" si="100"/>
        <v>0.13332862178200111</v>
      </c>
      <c r="AH98" s="94">
        <f t="shared" si="101"/>
        <v>0.24456364407292636</v>
      </c>
      <c r="AI98" s="94">
        <f t="shared" si="102"/>
        <v>-0.11136626584822101</v>
      </c>
      <c r="AJ98" s="94">
        <f t="shared" si="103"/>
        <v>-6.5621778647884099E-5</v>
      </c>
      <c r="AK98" s="94">
        <f t="shared" si="104"/>
        <v>4.3062178329118975E-9</v>
      </c>
      <c r="AL98">
        <f t="shared" si="105"/>
        <v>-0.11136626584822101</v>
      </c>
      <c r="AM98" s="92">
        <f t="shared" si="106"/>
        <v>4.3062178329118975E-9</v>
      </c>
      <c r="AN98">
        <f t="shared" si="107"/>
        <v>-0.11130064406957313</v>
      </c>
      <c r="AO98">
        <f t="shared" si="108"/>
        <v>1.3084003287652815</v>
      </c>
      <c r="AP98">
        <f t="shared" si="109"/>
        <v>-0.50690190846200645</v>
      </c>
      <c r="AQ98">
        <f t="shared" si="110"/>
        <v>0.65850165942937544</v>
      </c>
      <c r="AR98">
        <f t="shared" si="111"/>
        <v>1.1327988731295675</v>
      </c>
      <c r="AS98">
        <f t="shared" si="112"/>
        <v>0.63590040494117939</v>
      </c>
      <c r="AT98" s="94">
        <f t="shared" si="114"/>
        <v>6.7783184191650969</v>
      </c>
      <c r="AU98" s="94">
        <f t="shared" si="114"/>
        <v>6.7677999662197452</v>
      </c>
      <c r="AV98" s="94">
        <f t="shared" si="114"/>
        <v>6.7515211469017791</v>
      </c>
      <c r="AW98" s="94">
        <f t="shared" si="114"/>
        <v>6.7265868423475421</v>
      </c>
      <c r="AX98" s="94">
        <f t="shared" si="114"/>
        <v>6.6889524178657647</v>
      </c>
      <c r="AY98" s="94">
        <f t="shared" si="114"/>
        <v>6.6332590159516132</v>
      </c>
      <c r="AZ98" s="94">
        <f t="shared" si="114"/>
        <v>6.5528153146996821</v>
      </c>
      <c r="BA98" s="94">
        <f t="shared" si="113"/>
        <v>6.439566742085816</v>
      </c>
      <c r="BB98"/>
      <c r="BC98">
        <v>28000</v>
      </c>
      <c r="BD98">
        <f t="shared" ref="BD98:BD129" si="116">AH$3+AH$4*BC98+AH$5*BC98^2+BF98</f>
        <v>-1.411110198170884E-2</v>
      </c>
      <c r="BE98">
        <f t="shared" ref="BE98:BE129" si="117">AH$3+AH$4*BC98+AH$5*BC98^2</f>
        <v>4.3382287999220503E-2</v>
      </c>
      <c r="BF98">
        <f t="shared" ref="BF98:BF129" si="118">$AH$6*($AH$11/BG98*BH98+$AH$12)</f>
        <v>-5.7493389980929344E-2</v>
      </c>
      <c r="BG98">
        <f t="shared" ref="BG98:BG129" si="119">1+$AH$7*COS(BI98)</f>
        <v>0.76241112450053072</v>
      </c>
      <c r="BH98">
        <f t="shared" ref="BH98:BH129" si="120">SIN(BI98+RADIANS($AH$9))</f>
        <v>0.41363715302776444</v>
      </c>
      <c r="BI98">
        <f t="shared" ref="BI98:BI129" si="121">2*ATAN(BJ98)</f>
        <v>-1.9036522478979647</v>
      </c>
      <c r="BJ98">
        <f t="shared" ref="BJ98:BJ129" si="122">SQRT((1+$AH$7)/(1-$AH$7))*TAN(BK98/2)</f>
        <v>-1.403793474253368</v>
      </c>
      <c r="BK98">
        <f t="shared" si="115"/>
        <v>5.2653082007163388</v>
      </c>
      <c r="BL98">
        <f t="shared" si="115"/>
        <v>5.2678623137496601</v>
      </c>
      <c r="BM98">
        <f t="shared" si="115"/>
        <v>5.274487789228937</v>
      </c>
      <c r="BN98">
        <f t="shared" si="115"/>
        <v>5.2913588934069935</v>
      </c>
      <c r="BO98">
        <f t="shared" si="115"/>
        <v>5.3324813671928215</v>
      </c>
      <c r="BP98">
        <f t="shared" si="115"/>
        <v>5.4240606123855031</v>
      </c>
      <c r="BQ98">
        <f t="shared" si="115"/>
        <v>5.5999220960248195</v>
      </c>
      <c r="BR98">
        <f t="shared" ref="BR98:BR129" si="123">RADIANS($AH$9)+$AH$18*(BC98-AH$15)</f>
        <v>5.8831249044098151</v>
      </c>
      <c r="BS98"/>
      <c r="BT98"/>
      <c r="BU98"/>
      <c r="BV98"/>
      <c r="BW98"/>
      <c r="BX98"/>
      <c r="BY98"/>
      <c r="BZ98"/>
    </row>
    <row r="99" spans="1:78" s="94" customFormat="1" x14ac:dyDescent="0.2">
      <c r="A99" s="138" t="s">
        <v>198</v>
      </c>
      <c r="B99" s="92"/>
      <c r="C99" s="93">
        <v>53683.581400000003</v>
      </c>
      <c r="D99" s="93" t="s">
        <v>152</v>
      </c>
      <c r="E99" s="94">
        <f t="shared" si="95"/>
        <v>45236.899666297868</v>
      </c>
      <c r="F99" s="103">
        <f t="shared" si="91"/>
        <v>45236.5</v>
      </c>
      <c r="G99" s="94">
        <f t="shared" si="78"/>
        <v>0.14405619999888586</v>
      </c>
      <c r="K99" s="94">
        <f t="shared" si="79"/>
        <v>0.14405619999888586</v>
      </c>
      <c r="P99">
        <f t="shared" si="96"/>
        <v>0.25277303179105443</v>
      </c>
      <c r="Q99" s="96">
        <f t="shared" si="97"/>
        <v>38665.081400000003</v>
      </c>
      <c r="R99" s="94">
        <f t="shared" si="98"/>
        <v>1.1819349514926674E-2</v>
      </c>
      <c r="S99" s="92">
        <f t="shared" si="80"/>
        <v>1</v>
      </c>
      <c r="T99" s="225"/>
      <c r="U99" s="95">
        <v>1.8650584257612339E-10</v>
      </c>
      <c r="V99" s="95">
        <v>2.3960670444655783E-21</v>
      </c>
      <c r="W99" s="95">
        <v>6.916698763741501E-27</v>
      </c>
      <c r="X99" s="95">
        <v>1.4915724029911143E-8</v>
      </c>
      <c r="Y99" s="95">
        <v>3.2693692710729521E-7</v>
      </c>
      <c r="Z99" s="95">
        <v>3.5605048400686709E-4</v>
      </c>
      <c r="AA99" s="95">
        <v>7.6375063871326867E-3</v>
      </c>
      <c r="AB99" s="95">
        <v>800.22754216890132</v>
      </c>
      <c r="AC99" s="95">
        <v>4.4776603442033783E-4</v>
      </c>
      <c r="AD99" s="95">
        <v>5.9705009300612265E-7</v>
      </c>
      <c r="AE99" s="95">
        <v>2.8408393006459056E-20</v>
      </c>
      <c r="AF99">
        <f t="shared" si="99"/>
        <v>45236.5</v>
      </c>
      <c r="AG99" s="94">
        <f t="shared" si="100"/>
        <v>0.14412385802546274</v>
      </c>
      <c r="AH99" s="94">
        <f t="shared" si="101"/>
        <v>0.25270537376447755</v>
      </c>
      <c r="AI99" s="94">
        <f t="shared" si="102"/>
        <v>-0.10871683179216857</v>
      </c>
      <c r="AJ99" s="94">
        <f t="shared" si="103"/>
        <v>-6.7658026576877806E-5</v>
      </c>
      <c r="AK99" s="94">
        <f t="shared" si="104"/>
        <v>4.5776085602775039E-9</v>
      </c>
      <c r="AL99">
        <f t="shared" si="105"/>
        <v>-0.10871683179216857</v>
      </c>
      <c r="AM99" s="92">
        <f t="shared" si="106"/>
        <v>4.5776085602775039E-9</v>
      </c>
      <c r="AN99">
        <f t="shared" si="107"/>
        <v>-0.10864917376559169</v>
      </c>
      <c r="AO99">
        <f t="shared" si="108"/>
        <v>1.2468712934128092</v>
      </c>
      <c r="AP99">
        <f t="shared" si="109"/>
        <v>-0.42592540967047127</v>
      </c>
      <c r="AQ99">
        <f t="shared" si="110"/>
        <v>0.68395157923822469</v>
      </c>
      <c r="AR99">
        <f t="shared" si="111"/>
        <v>1.2244013265138567</v>
      </c>
      <c r="AS99">
        <f t="shared" si="112"/>
        <v>0.70219957350338891</v>
      </c>
      <c r="AT99" s="94">
        <f t="shared" si="114"/>
        <v>6.8275394225051453</v>
      </c>
      <c r="AU99" s="94">
        <f t="shared" si="114"/>
        <v>6.8170408389403807</v>
      </c>
      <c r="AV99" s="94">
        <f t="shared" si="114"/>
        <v>6.800350453297221</v>
      </c>
      <c r="AW99" s="94">
        <f t="shared" si="114"/>
        <v>6.7741361005809004</v>
      </c>
      <c r="AX99" s="94">
        <f t="shared" si="114"/>
        <v>6.7336827114345645</v>
      </c>
      <c r="AY99" s="94">
        <f t="shared" si="114"/>
        <v>6.672743710256265</v>
      </c>
      <c r="AZ99" s="94">
        <f t="shared" si="114"/>
        <v>6.5836600655269528</v>
      </c>
      <c r="BA99" s="94">
        <f t="shared" si="113"/>
        <v>6.4575288412328362</v>
      </c>
      <c r="BB99"/>
      <c r="BC99">
        <v>28500</v>
      </c>
      <c r="BD99">
        <f t="shared" si="116"/>
        <v>-1.2497486556759162E-2</v>
      </c>
      <c r="BE99">
        <f t="shared" si="117"/>
        <v>4.797241730612245E-2</v>
      </c>
      <c r="BF99">
        <f t="shared" si="118"/>
        <v>-6.0469903862881612E-2</v>
      </c>
      <c r="BG99">
        <f t="shared" si="119"/>
        <v>0.78398341321556153</v>
      </c>
      <c r="BH99">
        <f t="shared" si="120"/>
        <v>0.38501004477342676</v>
      </c>
      <c r="BI99">
        <f t="shared" si="121"/>
        <v>-1.8724255684128095</v>
      </c>
      <c r="BJ99">
        <f t="shared" si="122"/>
        <v>-1.3584030968139862</v>
      </c>
      <c r="BK99">
        <f t="shared" si="115"/>
        <v>5.2930354332643166</v>
      </c>
      <c r="BL99">
        <f t="shared" si="115"/>
        <v>5.2960801955416441</v>
      </c>
      <c r="BM99">
        <f t="shared" si="115"/>
        <v>5.3036350315955119</v>
      </c>
      <c r="BN99">
        <f t="shared" si="115"/>
        <v>5.3220240676617312</v>
      </c>
      <c r="BO99">
        <f t="shared" si="115"/>
        <v>5.3648903206300425</v>
      </c>
      <c r="BP99">
        <f t="shared" si="115"/>
        <v>5.4566099764011762</v>
      </c>
      <c r="BQ99">
        <f t="shared" si="115"/>
        <v>5.6277825652153686</v>
      </c>
      <c r="BR99">
        <f t="shared" si="123"/>
        <v>5.8997873340452687</v>
      </c>
      <c r="BS99"/>
      <c r="BT99"/>
      <c r="BU99"/>
      <c r="BV99"/>
      <c r="BW99"/>
      <c r="BX99"/>
      <c r="BY99"/>
      <c r="BZ99"/>
    </row>
    <row r="100" spans="1:78" s="94" customFormat="1" x14ac:dyDescent="0.2">
      <c r="A100" s="138" t="s">
        <v>198</v>
      </c>
      <c r="B100" s="92"/>
      <c r="C100" s="93">
        <v>53750.623500000002</v>
      </c>
      <c r="D100" s="93" t="s">
        <v>152</v>
      </c>
      <c r="E100" s="94">
        <f t="shared" si="95"/>
        <v>45422.899768394956</v>
      </c>
      <c r="F100" s="103">
        <f t="shared" si="91"/>
        <v>45422.5</v>
      </c>
      <c r="G100" s="94">
        <f t="shared" si="78"/>
        <v>0.14409300000261283</v>
      </c>
      <c r="K100" s="94">
        <f t="shared" si="79"/>
        <v>0.14409300000261283</v>
      </c>
      <c r="P100">
        <f t="shared" si="96"/>
        <v>0.25560722356571919</v>
      </c>
      <c r="Q100" s="96">
        <f t="shared" si="97"/>
        <v>38732.123500000002</v>
      </c>
      <c r="R100" s="94">
        <f t="shared" si="98"/>
        <v>1.2435422056882466E-2</v>
      </c>
      <c r="S100" s="92">
        <f t="shared" si="80"/>
        <v>1</v>
      </c>
      <c r="T100" s="22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>
        <f t="shared" si="99"/>
        <v>45422.5</v>
      </c>
      <c r="AG100" s="94">
        <f t="shared" si="100"/>
        <v>0.14790814630119364</v>
      </c>
      <c r="AH100" s="94">
        <f t="shared" si="101"/>
        <v>0.25179207726713837</v>
      </c>
      <c r="AI100" s="94">
        <f t="shared" si="102"/>
        <v>-0.11151422356310636</v>
      </c>
      <c r="AJ100" s="94">
        <f t="shared" si="103"/>
        <v>-3.8151462985808182E-3</v>
      </c>
      <c r="AK100" s="94">
        <f t="shared" si="104"/>
        <v>1.4555341279574918E-5</v>
      </c>
      <c r="AL100">
        <f t="shared" si="105"/>
        <v>-0.11151422356310636</v>
      </c>
      <c r="AM100" s="92">
        <f t="shared" si="106"/>
        <v>1.4555341279574918E-5</v>
      </c>
      <c r="AN100">
        <f t="shared" si="107"/>
        <v>-0.10769907726452554</v>
      </c>
      <c r="AO100">
        <f t="shared" si="108"/>
        <v>1.226393085433098</v>
      </c>
      <c r="AP100">
        <f t="shared" si="109"/>
        <v>-0.39879195523564831</v>
      </c>
      <c r="AQ100">
        <f t="shared" si="110"/>
        <v>0.6910002670924642</v>
      </c>
      <c r="AR100">
        <f t="shared" si="111"/>
        <v>1.2541866517941493</v>
      </c>
      <c r="AS100">
        <f t="shared" si="112"/>
        <v>0.72467224553294662</v>
      </c>
      <c r="AT100" s="94">
        <f t="shared" si="114"/>
        <v>6.8440741896384996</v>
      </c>
      <c r="AU100" s="94">
        <f t="shared" si="114"/>
        <v>6.8336357468085405</v>
      </c>
      <c r="AV100" s="94">
        <f t="shared" si="114"/>
        <v>6.816877738404342</v>
      </c>
      <c r="AW100" s="94">
        <f t="shared" si="114"/>
        <v>6.7903140144689571</v>
      </c>
      <c r="AX100" s="94">
        <f t="shared" si="114"/>
        <v>6.748985218665025</v>
      </c>
      <c r="AY100" s="94">
        <f t="shared" si="114"/>
        <v>6.6863163494888251</v>
      </c>
      <c r="AZ100" s="94">
        <f t="shared" si="114"/>
        <v>6.5942948456565542</v>
      </c>
      <c r="BA100" s="94">
        <f t="shared" si="113"/>
        <v>6.4637272650572255</v>
      </c>
      <c r="BB100"/>
      <c r="BC100">
        <v>29000</v>
      </c>
      <c r="BD100">
        <f t="shared" si="116"/>
        <v>-1.083990532127399E-2</v>
      </c>
      <c r="BE100">
        <f t="shared" si="117"/>
        <v>5.2651210384981523E-2</v>
      </c>
      <c r="BF100">
        <f t="shared" si="118"/>
        <v>-6.3491115706255513E-2</v>
      </c>
      <c r="BG100">
        <f t="shared" si="119"/>
        <v>0.80710558130146137</v>
      </c>
      <c r="BH100">
        <f t="shared" si="120"/>
        <v>0.35422132514824939</v>
      </c>
      <c r="BI100">
        <f t="shared" si="121"/>
        <v>-1.8392881345304219</v>
      </c>
      <c r="BJ100">
        <f t="shared" si="122"/>
        <v>-1.31229435614811</v>
      </c>
      <c r="BK100">
        <f t="shared" si="115"/>
        <v>5.3216329084570493</v>
      </c>
      <c r="BL100">
        <f t="shared" si="115"/>
        <v>5.3252243413025351</v>
      </c>
      <c r="BM100">
        <f t="shared" si="115"/>
        <v>5.3337595729274598</v>
      </c>
      <c r="BN100">
        <f t="shared" si="115"/>
        <v>5.3536479468469702</v>
      </c>
      <c r="BO100">
        <f t="shared" si="115"/>
        <v>5.3980639505129826</v>
      </c>
      <c r="BP100">
        <f t="shared" si="115"/>
        <v>5.4895477654626728</v>
      </c>
      <c r="BQ100">
        <f t="shared" si="115"/>
        <v>5.6557185511274017</v>
      </c>
      <c r="BR100">
        <f t="shared" si="123"/>
        <v>5.9164497636807232</v>
      </c>
      <c r="BS100"/>
      <c r="BT100"/>
      <c r="BU100"/>
      <c r="BV100"/>
      <c r="BW100"/>
      <c r="BX100"/>
      <c r="BY100"/>
      <c r="BZ100"/>
    </row>
    <row r="101" spans="1:78" s="94" customFormat="1" x14ac:dyDescent="0.2">
      <c r="A101" s="105" t="s">
        <v>43</v>
      </c>
      <c r="B101" s="106" t="s">
        <v>37</v>
      </c>
      <c r="C101" s="107">
        <v>53765.398200000003</v>
      </c>
      <c r="D101" s="93">
        <v>4.0000000000000002E-4</v>
      </c>
      <c r="E101" s="94">
        <f t="shared" si="95"/>
        <v>45463.890365474319</v>
      </c>
      <c r="F101" s="103">
        <f t="shared" si="91"/>
        <v>45463.5</v>
      </c>
      <c r="G101" s="94">
        <f t="shared" si="78"/>
        <v>0.14070380000339355</v>
      </c>
      <c r="K101" s="94">
        <f t="shared" si="79"/>
        <v>0.14070380000339355</v>
      </c>
      <c r="P101">
        <f t="shared" si="96"/>
        <v>0.25623361515081156</v>
      </c>
      <c r="Q101" s="96">
        <f t="shared" si="97"/>
        <v>38746.898200000003</v>
      </c>
      <c r="R101" s="94">
        <f t="shared" si="98"/>
        <v>1.3347138187996575E-2</v>
      </c>
      <c r="S101" s="92">
        <f t="shared" si="80"/>
        <v>1</v>
      </c>
      <c r="T101" s="22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>
        <f t="shared" si="99"/>
        <v>45463.5</v>
      </c>
      <c r="AG101" s="94">
        <f t="shared" si="100"/>
        <v>0.14874610949227376</v>
      </c>
      <c r="AH101" s="94">
        <f t="shared" si="101"/>
        <v>0.24819130566193134</v>
      </c>
      <c r="AI101" s="94">
        <f t="shared" si="102"/>
        <v>-0.115529815147418</v>
      </c>
      <c r="AJ101" s="94">
        <f t="shared" si="103"/>
        <v>-8.0423094888802116E-3</v>
      </c>
      <c r="AK101" s="94">
        <f t="shared" si="104"/>
        <v>6.4678741914932694E-5</v>
      </c>
      <c r="AL101">
        <f t="shared" si="105"/>
        <v>-0.115529815147418</v>
      </c>
      <c r="AM101" s="92">
        <f t="shared" si="106"/>
        <v>6.4678741914932694E-5</v>
      </c>
      <c r="AN101">
        <f t="shared" si="107"/>
        <v>-0.10748750565853779</v>
      </c>
      <c r="AO101">
        <f t="shared" si="108"/>
        <v>1.221935644694661</v>
      </c>
      <c r="AP101">
        <f t="shared" si="109"/>
        <v>-0.39287434728811199</v>
      </c>
      <c r="AQ101">
        <f t="shared" si="110"/>
        <v>0.69244477604191657</v>
      </c>
      <c r="AR101">
        <f t="shared" si="111"/>
        <v>1.2606306017524567</v>
      </c>
      <c r="AS101">
        <f t="shared" si="112"/>
        <v>0.72959775773601421</v>
      </c>
      <c r="AT101" s="94">
        <f t="shared" ref="AT101:AZ110" si="124">$BA101+$AH$7*SIN(AU101)</f>
        <v>6.8476878316998722</v>
      </c>
      <c r="AU101" s="94">
        <f t="shared" si="124"/>
        <v>6.8372660634201754</v>
      </c>
      <c r="AV101" s="94">
        <f t="shared" si="124"/>
        <v>6.8204981037563339</v>
      </c>
      <c r="AW101" s="94">
        <f t="shared" si="124"/>
        <v>6.793863707332136</v>
      </c>
      <c r="AX101" s="94">
        <f t="shared" si="124"/>
        <v>6.7523487905853576</v>
      </c>
      <c r="AY101" s="94">
        <f t="shared" si="124"/>
        <v>6.689304348104459</v>
      </c>
      <c r="AZ101" s="94">
        <f t="shared" si="124"/>
        <v>6.5966384025764473</v>
      </c>
      <c r="BA101" s="94">
        <f t="shared" si="113"/>
        <v>6.4650935842873327</v>
      </c>
      <c r="BB101"/>
      <c r="BC101">
        <v>29500</v>
      </c>
      <c r="BD101">
        <f t="shared" si="116"/>
        <v>-9.1380914018434484E-3</v>
      </c>
      <c r="BE101">
        <f t="shared" si="117"/>
        <v>5.7418667235797707E-2</v>
      </c>
      <c r="BF101">
        <f t="shared" si="118"/>
        <v>-6.6556758637641156E-2</v>
      </c>
      <c r="BG101">
        <f t="shared" si="119"/>
        <v>0.83193658983123919</v>
      </c>
      <c r="BH101">
        <f t="shared" si="120"/>
        <v>0.32103979983057984</v>
      </c>
      <c r="BI101">
        <f t="shared" si="121"/>
        <v>-1.8040340626985445</v>
      </c>
      <c r="BJ101">
        <f t="shared" si="122"/>
        <v>-1.2653916013274422</v>
      </c>
      <c r="BK101">
        <f t="shared" si="115"/>
        <v>5.3511670799917788</v>
      </c>
      <c r="BL101">
        <f t="shared" si="115"/>
        <v>5.355358888600084</v>
      </c>
      <c r="BM101">
        <f t="shared" si="115"/>
        <v>5.3649128833821669</v>
      </c>
      <c r="BN101">
        <f t="shared" si="115"/>
        <v>5.3862555539549835</v>
      </c>
      <c r="BO101">
        <f t="shared" si="115"/>
        <v>5.4319983178710132</v>
      </c>
      <c r="BP101">
        <f t="shared" si="115"/>
        <v>5.5228621523876065</v>
      </c>
      <c r="BQ101">
        <f t="shared" si="115"/>
        <v>5.6837269238819337</v>
      </c>
      <c r="BR101">
        <f t="shared" si="123"/>
        <v>5.9331121933161777</v>
      </c>
      <c r="BS101"/>
      <c r="BT101"/>
      <c r="BU101"/>
      <c r="BV101"/>
      <c r="BW101"/>
      <c r="BX101"/>
      <c r="BY101"/>
      <c r="BZ101"/>
    </row>
    <row r="102" spans="1:78" s="94" customFormat="1" x14ac:dyDescent="0.2">
      <c r="A102" s="25" t="s">
        <v>53</v>
      </c>
      <c r="B102" s="108"/>
      <c r="C102" s="93">
        <v>54060.983699999997</v>
      </c>
      <c r="D102" s="93">
        <v>2.9999999999999997E-4</v>
      </c>
      <c r="E102" s="94">
        <f t="shared" si="95"/>
        <v>46283.956162614028</v>
      </c>
      <c r="F102" s="103">
        <f t="shared" si="91"/>
        <v>46283.5</v>
      </c>
      <c r="G102" s="94">
        <f t="shared" si="78"/>
        <v>0.16441979999945033</v>
      </c>
      <c r="K102" s="94">
        <f t="shared" si="79"/>
        <v>0.16441979999945033</v>
      </c>
      <c r="P102">
        <f t="shared" si="96"/>
        <v>0.26888664364521325</v>
      </c>
      <c r="Q102" s="96">
        <f t="shared" si="97"/>
        <v>39042.483699999997</v>
      </c>
      <c r="R102" s="94">
        <f t="shared" si="98"/>
        <v>1.0913321421308277E-2</v>
      </c>
      <c r="S102" s="92">
        <f t="shared" si="80"/>
        <v>1</v>
      </c>
      <c r="T102" s="225"/>
      <c r="U102" s="95">
        <v>4.3582873845160306E-8</v>
      </c>
      <c r="V102" s="95">
        <v>3.427471136616867E-17</v>
      </c>
      <c r="W102" s="95">
        <v>1.6097554549047851E-26</v>
      </c>
      <c r="X102" s="95">
        <v>3.8487723750358577E-8</v>
      </c>
      <c r="Y102" s="95">
        <v>6.8663019193554435E-6</v>
      </c>
      <c r="Z102" s="95">
        <v>0.16349972929544693</v>
      </c>
      <c r="AA102" s="95">
        <v>6.2557483329550698E-4</v>
      </c>
      <c r="AB102" s="95">
        <v>1744.8199363019419</v>
      </c>
      <c r="AC102" s="95">
        <v>1.1553911431318512E-3</v>
      </c>
      <c r="AD102" s="95">
        <v>6.3984883290687716E-6</v>
      </c>
      <c r="AE102" s="95">
        <v>6.6116173581184472E-20</v>
      </c>
      <c r="AF102">
        <f t="shared" si="99"/>
        <v>46283.5</v>
      </c>
      <c r="AG102" s="94">
        <f t="shared" si="100"/>
        <v>0.16576628254373818</v>
      </c>
      <c r="AH102" s="94">
        <f t="shared" si="101"/>
        <v>0.26754016110092538</v>
      </c>
      <c r="AI102" s="94">
        <f t="shared" si="102"/>
        <v>-0.10446684364576292</v>
      </c>
      <c r="AJ102" s="94">
        <f t="shared" si="103"/>
        <v>-1.346482544287847E-3</v>
      </c>
      <c r="AK102" s="94">
        <f t="shared" si="104"/>
        <v>1.8130152420718738E-6</v>
      </c>
      <c r="AL102">
        <f t="shared" si="105"/>
        <v>-0.10446684364576292</v>
      </c>
      <c r="AM102" s="92">
        <f t="shared" si="106"/>
        <v>1.8130152420718738E-6</v>
      </c>
      <c r="AN102">
        <f t="shared" si="107"/>
        <v>-0.10312036110147507</v>
      </c>
      <c r="AO102">
        <f t="shared" si="108"/>
        <v>1.1373494361255736</v>
      </c>
      <c r="AP102">
        <f t="shared" si="109"/>
        <v>-0.27983343617506251</v>
      </c>
      <c r="AQ102">
        <f t="shared" si="110"/>
        <v>0.71405205037851527</v>
      </c>
      <c r="AR102">
        <f t="shared" si="111"/>
        <v>1.3807651818709288</v>
      </c>
      <c r="AS102">
        <f t="shared" si="112"/>
        <v>0.82597951257564517</v>
      </c>
      <c r="AT102" s="94">
        <f t="shared" si="124"/>
        <v>6.917616733965648</v>
      </c>
      <c r="AU102" s="94">
        <f t="shared" si="124"/>
        <v>6.9077581627836562</v>
      </c>
      <c r="AV102" s="94">
        <f t="shared" si="124"/>
        <v>6.8911436719808128</v>
      </c>
      <c r="AW102" s="94">
        <f t="shared" si="124"/>
        <v>6.863567763168601</v>
      </c>
      <c r="AX102" s="94">
        <f t="shared" si="124"/>
        <v>6.8188585634167591</v>
      </c>
      <c r="AY102" s="94">
        <f t="shared" si="124"/>
        <v>6.7487571867644371</v>
      </c>
      <c r="AZ102" s="94">
        <f t="shared" si="124"/>
        <v>6.6434555480282533</v>
      </c>
      <c r="BA102" s="94">
        <f t="shared" si="113"/>
        <v>6.4924199688894779</v>
      </c>
      <c r="BB102"/>
      <c r="BC102">
        <v>30000</v>
      </c>
      <c r="BD102">
        <f t="shared" si="116"/>
        <v>-7.3911199482705192E-3</v>
      </c>
      <c r="BE102">
        <f t="shared" si="117"/>
        <v>6.2274787858570976E-2</v>
      </c>
      <c r="BF102">
        <f t="shared" si="118"/>
        <v>-6.9665907806841496E-2</v>
      </c>
      <c r="BG102">
        <f t="shared" si="119"/>
        <v>0.85865162119650229</v>
      </c>
      <c r="BH102">
        <f t="shared" si="120"/>
        <v>0.28520855186358945</v>
      </c>
      <c r="BI102">
        <f t="shared" si="121"/>
        <v>-1.7664308725686984</v>
      </c>
      <c r="BJ102">
        <f t="shared" si="122"/>
        <v>-1.2176156200245118</v>
      </c>
      <c r="BK102">
        <f t="shared" ref="BK102:BQ111" si="125">$BR102+$AH$7*SIN(BL102)</f>
        <v>5.3817088972938416</v>
      </c>
      <c r="BL102">
        <f t="shared" si="125"/>
        <v>5.3865499034084845</v>
      </c>
      <c r="BM102">
        <f t="shared" si="125"/>
        <v>5.3971449250342181</v>
      </c>
      <c r="BN102">
        <f t="shared" si="125"/>
        <v>5.4198681094649794</v>
      </c>
      <c r="BO102">
        <f t="shared" si="125"/>
        <v>5.4666866697046341</v>
      </c>
      <c r="BP102">
        <f t="shared" si="125"/>
        <v>5.5565406937167934</v>
      </c>
      <c r="BQ102">
        <f t="shared" si="125"/>
        <v>5.7118045335032113</v>
      </c>
      <c r="BR102">
        <f t="shared" si="123"/>
        <v>5.9497746229516322</v>
      </c>
      <c r="BS102"/>
      <c r="BT102"/>
      <c r="BU102"/>
      <c r="BV102"/>
      <c r="BW102"/>
      <c r="BX102"/>
      <c r="BY102"/>
      <c r="BZ102"/>
    </row>
    <row r="103" spans="1:78" s="94" customFormat="1" x14ac:dyDescent="0.2">
      <c r="A103" s="12" t="s">
        <v>55</v>
      </c>
      <c r="B103" s="42" t="s">
        <v>36</v>
      </c>
      <c r="C103" s="12">
        <v>54831.836000000003</v>
      </c>
      <c r="D103" s="12">
        <v>4.0000000000000002E-4</v>
      </c>
      <c r="E103" s="94">
        <f t="shared" si="95"/>
        <v>48422.591535040949</v>
      </c>
      <c r="F103" s="103">
        <f t="shared" si="91"/>
        <v>48422</v>
      </c>
      <c r="G103" s="94">
        <f t="shared" si="78"/>
        <v>0.21321360000729328</v>
      </c>
      <c r="K103" s="94">
        <f t="shared" si="79"/>
        <v>0.21321360000729328</v>
      </c>
      <c r="P103">
        <f t="shared" si="96"/>
        <v>0.30300672356470582</v>
      </c>
      <c r="Q103" s="96">
        <f t="shared" si="97"/>
        <v>39813.336000000003</v>
      </c>
      <c r="R103" s="94">
        <f t="shared" si="98"/>
        <v>8.0628050381967541E-3</v>
      </c>
      <c r="S103" s="92">
        <f t="shared" si="80"/>
        <v>1</v>
      </c>
      <c r="T103" s="22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>
        <f t="shared" si="99"/>
        <v>48422</v>
      </c>
      <c r="AG103" s="94">
        <f t="shared" si="100"/>
        <v>0.21194080352492217</v>
      </c>
      <c r="AH103" s="94">
        <f t="shared" si="101"/>
        <v>0.30427952004707692</v>
      </c>
      <c r="AI103" s="94">
        <f t="shared" si="102"/>
        <v>-8.9793123557412535E-2</v>
      </c>
      <c r="AJ103" s="94">
        <f t="shared" si="103"/>
        <v>1.272796482371108E-3</v>
      </c>
      <c r="AK103" s="94">
        <f t="shared" si="104"/>
        <v>1.6200108855362662E-6</v>
      </c>
      <c r="AL103">
        <f t="shared" si="105"/>
        <v>-8.9793123557412535E-2</v>
      </c>
      <c r="AM103" s="92">
        <f t="shared" si="106"/>
        <v>1.6200108855362662E-6</v>
      </c>
      <c r="AN103">
        <f t="shared" si="107"/>
        <v>-9.1065920039783657E-2</v>
      </c>
      <c r="AO103">
        <f t="shared" si="108"/>
        <v>0.95824531471162389</v>
      </c>
      <c r="AP103">
        <f t="shared" si="109"/>
        <v>-3.6126966960463615E-2</v>
      </c>
      <c r="AQ103">
        <f t="shared" si="110"/>
        <v>0.72594197048403497</v>
      </c>
      <c r="AR103">
        <f t="shared" si="111"/>
        <v>1.6282509613393119</v>
      </c>
      <c r="AS103">
        <f t="shared" si="112"/>
        <v>1.0591707287933225</v>
      </c>
      <c r="AT103" s="94">
        <f t="shared" si="124"/>
        <v>7.0801216502639939</v>
      </c>
      <c r="AU103" s="94">
        <f t="shared" si="124"/>
        <v>7.0730073462006615</v>
      </c>
      <c r="AV103" s="94">
        <f t="shared" si="124"/>
        <v>7.0592048224646087</v>
      </c>
      <c r="AW103" s="94">
        <f t="shared" si="124"/>
        <v>7.0329440122998497</v>
      </c>
      <c r="AX103" s="94">
        <f t="shared" si="124"/>
        <v>6.9846628514833284</v>
      </c>
      <c r="AY103" s="94">
        <f t="shared" si="124"/>
        <v>6.9006238260548693</v>
      </c>
      <c r="AZ103" s="94">
        <f t="shared" si="124"/>
        <v>6.764984222459308</v>
      </c>
      <c r="BA103" s="94">
        <f t="shared" si="113"/>
        <v>6.5636851804403165</v>
      </c>
      <c r="BB103"/>
      <c r="BC103">
        <v>30500</v>
      </c>
      <c r="BD103">
        <f t="shared" si="116"/>
        <v>-5.597183071337053E-3</v>
      </c>
      <c r="BE103">
        <f t="shared" si="117"/>
        <v>6.7219572253301371E-2</v>
      </c>
      <c r="BF103">
        <f t="shared" si="118"/>
        <v>-7.2816755324638424E-2</v>
      </c>
      <c r="BG103">
        <f t="shared" si="119"/>
        <v>0.88744182039397002</v>
      </c>
      <c r="BH103">
        <f t="shared" si="120"/>
        <v>0.2464444034631581</v>
      </c>
      <c r="BI103">
        <f t="shared" si="121"/>
        <v>-1.7262166439675053</v>
      </c>
      <c r="BJ103">
        <f t="shared" si="122"/>
        <v>-1.1688844483878356</v>
      </c>
      <c r="BK103">
        <f t="shared" si="125"/>
        <v>5.4133333220978264</v>
      </c>
      <c r="BL103">
        <f t="shared" si="125"/>
        <v>5.4188644550613247</v>
      </c>
      <c r="BM103">
        <f t="shared" si="125"/>
        <v>5.430503136077161</v>
      </c>
      <c r="BN103">
        <f t="shared" si="125"/>
        <v>5.4545024544448184</v>
      </c>
      <c r="BO103">
        <f t="shared" si="125"/>
        <v>5.5021193596424167</v>
      </c>
      <c r="BP103">
        <f t="shared" si="125"/>
        <v>5.5905703453167028</v>
      </c>
      <c r="BQ103">
        <f t="shared" si="125"/>
        <v>5.7399482107932416</v>
      </c>
      <c r="BR103">
        <f t="shared" si="123"/>
        <v>5.9664370525870867</v>
      </c>
      <c r="BS103"/>
      <c r="BT103"/>
      <c r="BU103"/>
      <c r="BV103"/>
      <c r="BW103"/>
      <c r="BX103"/>
      <c r="BY103"/>
      <c r="BZ103"/>
    </row>
    <row r="104" spans="1:78" s="94" customFormat="1" x14ac:dyDescent="0.2">
      <c r="A104" s="18" t="s">
        <v>75</v>
      </c>
      <c r="B104" s="82"/>
      <c r="C104" s="25">
        <v>54883.741199999997</v>
      </c>
      <c r="D104" s="93">
        <v>2.9999999999999997E-4</v>
      </c>
      <c r="E104" s="94">
        <f t="shared" si="95"/>
        <v>48566.596160483306</v>
      </c>
      <c r="F104" s="103">
        <f t="shared" si="91"/>
        <v>48566</v>
      </c>
      <c r="G104" s="94">
        <f t="shared" si="78"/>
        <v>0.21488079999835463</v>
      </c>
      <c r="K104" s="94">
        <f t="shared" si="79"/>
        <v>0.21488079999835463</v>
      </c>
      <c r="P104">
        <f t="shared" si="96"/>
        <v>0.30536254861920542</v>
      </c>
      <c r="Q104" s="96">
        <f t="shared" si="97"/>
        <v>39865.241199999997</v>
      </c>
      <c r="R104" s="94">
        <f t="shared" si="98"/>
        <v>8.1869468334868339E-3</v>
      </c>
      <c r="S104" s="92">
        <f t="shared" si="80"/>
        <v>1</v>
      </c>
      <c r="T104" s="22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>
        <f t="shared" si="99"/>
        <v>48566</v>
      </c>
      <c r="AG104" s="94">
        <f t="shared" si="100"/>
        <v>0.21512023306275496</v>
      </c>
      <c r="AH104" s="94">
        <f t="shared" si="101"/>
        <v>0.30512311555480509</v>
      </c>
      <c r="AI104" s="94">
        <f t="shared" si="102"/>
        <v>-9.0481748620850788E-2</v>
      </c>
      <c r="AJ104" s="94">
        <f t="shared" si="103"/>
        <v>-2.3943306440032952E-4</v>
      </c>
      <c r="AK104" s="94">
        <f t="shared" si="104"/>
        <v>5.7328192328132342E-8</v>
      </c>
      <c r="AL104">
        <f t="shared" si="105"/>
        <v>-9.0481748620850788E-2</v>
      </c>
      <c r="AM104" s="92">
        <f t="shared" si="106"/>
        <v>5.7328192328132342E-8</v>
      </c>
      <c r="AN104">
        <f t="shared" si="107"/>
        <v>-9.0242315556450445E-2</v>
      </c>
      <c r="AO104">
        <f t="shared" si="108"/>
        <v>0.94817173580798564</v>
      </c>
      <c r="AP104">
        <f t="shared" si="109"/>
        <v>-2.2250443169033032E-2</v>
      </c>
      <c r="AQ104">
        <f t="shared" si="110"/>
        <v>0.72529237503548705</v>
      </c>
      <c r="AR104">
        <f t="shared" si="111"/>
        <v>1.6421335119393126</v>
      </c>
      <c r="AS104">
        <f t="shared" si="112"/>
        <v>1.0740083470541943</v>
      </c>
      <c r="AT104" s="94">
        <f t="shared" si="124"/>
        <v>7.0901197677010357</v>
      </c>
      <c r="AU104" s="94">
        <f t="shared" si="124"/>
        <v>7.0832173008666892</v>
      </c>
      <c r="AV104" s="94">
        <f t="shared" si="124"/>
        <v>7.0696857489318949</v>
      </c>
      <c r="AW104" s="94">
        <f t="shared" si="124"/>
        <v>7.043675326361166</v>
      </c>
      <c r="AX104" s="94">
        <f t="shared" si="124"/>
        <v>6.9953921598275173</v>
      </c>
      <c r="AY104" s="94">
        <f t="shared" si="124"/>
        <v>6.9106625985708119</v>
      </c>
      <c r="AZ104" s="94">
        <f t="shared" si="124"/>
        <v>6.7731336895335241</v>
      </c>
      <c r="BA104" s="94">
        <f t="shared" si="113"/>
        <v>6.5684839601753273</v>
      </c>
      <c r="BB104"/>
      <c r="BC104">
        <v>31000</v>
      </c>
      <c r="BD104">
        <f t="shared" si="116"/>
        <v>-3.7533197932946849E-3</v>
      </c>
      <c r="BE104">
        <f t="shared" si="117"/>
        <v>7.2253020419988864E-2</v>
      </c>
      <c r="BF104">
        <f t="shared" si="118"/>
        <v>-7.6006340213283549E-2</v>
      </c>
      <c r="BG104">
        <f t="shared" si="119"/>
        <v>0.91851281503720061</v>
      </c>
      <c r="BH104">
        <f t="shared" si="120"/>
        <v>0.20443885157598959</v>
      </c>
      <c r="BI104">
        <f t="shared" si="121"/>
        <v>-1.6830972790446248</v>
      </c>
      <c r="BJ104">
        <f t="shared" si="122"/>
        <v>-1.1191144988052668</v>
      </c>
      <c r="BK104">
        <f t="shared" si="125"/>
        <v>5.4461185425065146</v>
      </c>
      <c r="BL104">
        <f t="shared" si="125"/>
        <v>5.4523694367528135</v>
      </c>
      <c r="BM104">
        <f t="shared" si="125"/>
        <v>5.4650312996787935</v>
      </c>
      <c r="BN104">
        <f t="shared" si="125"/>
        <v>5.4901704797061264</v>
      </c>
      <c r="BO104">
        <f t="shared" si="125"/>
        <v>5.5382837858407221</v>
      </c>
      <c r="BP104">
        <f t="shared" si="125"/>
        <v>5.6249374795185823</v>
      </c>
      <c r="BQ104">
        <f t="shared" si="125"/>
        <v>5.7681547682116543</v>
      </c>
      <c r="BR104">
        <f t="shared" si="123"/>
        <v>5.9830994822225412</v>
      </c>
      <c r="BS104"/>
      <c r="BT104"/>
      <c r="BU104"/>
      <c r="BV104"/>
      <c r="BW104"/>
      <c r="BX104"/>
      <c r="BY104"/>
      <c r="BZ104"/>
    </row>
    <row r="105" spans="1:78" s="94" customFormat="1" x14ac:dyDescent="0.2">
      <c r="A105" s="43" t="s">
        <v>56</v>
      </c>
      <c r="B105" s="44" t="s">
        <v>57</v>
      </c>
      <c r="C105" s="43">
        <v>54946.642099999997</v>
      </c>
      <c r="D105" s="43">
        <v>1E-4</v>
      </c>
      <c r="E105" s="94">
        <f t="shared" si="95"/>
        <v>48741.107009964442</v>
      </c>
      <c r="F105" s="103">
        <f t="shared" si="91"/>
        <v>48740.5</v>
      </c>
      <c r="G105" s="94">
        <f t="shared" si="78"/>
        <v>0.21879139999509789</v>
      </c>
      <c r="K105" s="94">
        <f t="shared" si="79"/>
        <v>0.21879139999509789</v>
      </c>
      <c r="P105">
        <f t="shared" si="96"/>
        <v>0.30822720606273257</v>
      </c>
      <c r="Q105" s="96">
        <f t="shared" si="97"/>
        <v>39928.142099999997</v>
      </c>
      <c r="R105" s="94">
        <f t="shared" si="98"/>
        <v>7.9987634069675611E-3</v>
      </c>
      <c r="S105" s="92">
        <f t="shared" si="80"/>
        <v>1</v>
      </c>
      <c r="T105" s="22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>
        <f t="shared" si="99"/>
        <v>48740.5</v>
      </c>
      <c r="AG105" s="94">
        <f t="shared" si="100"/>
        <v>0.21898279037518031</v>
      </c>
      <c r="AH105" s="94">
        <f t="shared" si="101"/>
        <v>0.30803581568265015</v>
      </c>
      <c r="AI105" s="94">
        <f t="shared" si="102"/>
        <v>-8.9435806067634682E-2</v>
      </c>
      <c r="AJ105" s="94">
        <f t="shared" si="103"/>
        <v>-1.9139038008242348E-4</v>
      </c>
      <c r="AK105" s="94">
        <f t="shared" si="104"/>
        <v>3.6630277588094522E-8</v>
      </c>
      <c r="AL105">
        <f t="shared" si="105"/>
        <v>-8.9435806067634682E-2</v>
      </c>
      <c r="AM105" s="92">
        <f t="shared" si="106"/>
        <v>3.6630277588094522E-8</v>
      </c>
      <c r="AN105">
        <f t="shared" si="107"/>
        <v>-8.9244415687552273E-2</v>
      </c>
      <c r="AO105">
        <f t="shared" si="108"/>
        <v>0.93626354136504641</v>
      </c>
      <c r="AP105">
        <f t="shared" si="109"/>
        <v>-5.8233896251557006E-3</v>
      </c>
      <c r="AQ105">
        <f t="shared" si="110"/>
        <v>0.72434305552993994</v>
      </c>
      <c r="AR105">
        <f t="shared" si="111"/>
        <v>1.6585623689446403</v>
      </c>
      <c r="AS105">
        <f t="shared" si="112"/>
        <v>1.0918559282758573</v>
      </c>
      <c r="AT105" s="94">
        <f t="shared" si="124"/>
        <v>7.1020897911607088</v>
      </c>
      <c r="AU105" s="94">
        <f t="shared" si="124"/>
        <v>7.0954441638751318</v>
      </c>
      <c r="AV105" s="94">
        <f t="shared" si="124"/>
        <v>7.0822489648679241</v>
      </c>
      <c r="AW105" s="94">
        <f t="shared" si="124"/>
        <v>7.0565638530272237</v>
      </c>
      <c r="AX105" s="94">
        <f t="shared" si="124"/>
        <v>7.0083161426261302</v>
      </c>
      <c r="AY105" s="94">
        <f t="shared" si="124"/>
        <v>6.9227931157800366</v>
      </c>
      <c r="AZ105" s="94">
        <f t="shared" si="124"/>
        <v>6.7830029360110959</v>
      </c>
      <c r="BA105" s="94">
        <f t="shared" si="113"/>
        <v>6.5742991481181008</v>
      </c>
      <c r="BB105"/>
      <c r="BC105">
        <v>31500</v>
      </c>
      <c r="BD105">
        <f t="shared" si="116"/>
        <v>-1.8551005605282611E-3</v>
      </c>
      <c r="BE105">
        <f t="shared" si="117"/>
        <v>7.7375132358633483E-2</v>
      </c>
      <c r="BF105">
        <f t="shared" si="118"/>
        <v>-7.9230232919161744E-2</v>
      </c>
      <c r="BG105">
        <f t="shared" si="119"/>
        <v>0.95208137054930042</v>
      </c>
      <c r="BH105">
        <f t="shared" si="120"/>
        <v>0.1588613360386508</v>
      </c>
      <c r="BI105">
        <f t="shared" si="121"/>
        <v>-1.636744097815845</v>
      </c>
      <c r="BJ105">
        <f t="shared" si="122"/>
        <v>-1.0682220441077332</v>
      </c>
      <c r="BK105">
        <f t="shared" si="125"/>
        <v>5.4801448226594207</v>
      </c>
      <c r="BL105">
        <f t="shared" si="125"/>
        <v>5.4871301137540653</v>
      </c>
      <c r="BM105">
        <f t="shared" si="125"/>
        <v>5.5007683109976524</v>
      </c>
      <c r="BN105">
        <f t="shared" si="125"/>
        <v>5.5268785726456269</v>
      </c>
      <c r="BO105">
        <f t="shared" si="125"/>
        <v>5.5751643474894825</v>
      </c>
      <c r="BP105">
        <f t="shared" si="125"/>
        <v>5.659627903764326</v>
      </c>
      <c r="BQ105">
        <f t="shared" si="125"/>
        <v>5.7964210007606605</v>
      </c>
      <c r="BR105">
        <f t="shared" si="123"/>
        <v>5.9997619118579957</v>
      </c>
      <c r="BS105"/>
      <c r="BT105"/>
      <c r="BU105"/>
      <c r="BV105"/>
      <c r="BW105"/>
      <c r="BX105"/>
      <c r="BY105"/>
      <c r="BZ105"/>
    </row>
    <row r="106" spans="1:78" s="94" customFormat="1" x14ac:dyDescent="0.2">
      <c r="A106" s="94" t="s">
        <v>187</v>
      </c>
      <c r="B106" s="94" t="s">
        <v>37</v>
      </c>
      <c r="C106" s="93">
        <v>55567.000399999997</v>
      </c>
      <c r="D106" s="93">
        <v>1.1999999999999999E-3</v>
      </c>
      <c r="E106" s="94">
        <f t="shared" si="95"/>
        <v>50462.21519626501</v>
      </c>
      <c r="F106" s="103">
        <f t="shared" si="91"/>
        <v>50461.5</v>
      </c>
      <c r="G106" s="94">
        <f t="shared" si="78"/>
        <v>0.25778619999618968</v>
      </c>
      <c r="K106" s="94">
        <f t="shared" si="79"/>
        <v>0.25778619999618968</v>
      </c>
      <c r="P106">
        <f t="shared" si="96"/>
        <v>0.3370582575198563</v>
      </c>
      <c r="Q106" s="96">
        <f t="shared" si="97"/>
        <v>40548.500399999997</v>
      </c>
      <c r="R106" s="94">
        <f t="shared" si="98"/>
        <v>6.2840591040355092E-3</v>
      </c>
      <c r="S106" s="92">
        <f t="shared" si="80"/>
        <v>1</v>
      </c>
      <c r="T106" s="22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>
        <f t="shared" si="99"/>
        <v>50461.5</v>
      </c>
      <c r="AG106" s="94">
        <f t="shared" si="100"/>
        <v>0.25758376292769664</v>
      </c>
      <c r="AH106" s="94">
        <f t="shared" si="101"/>
        <v>0.33726069458834934</v>
      </c>
      <c r="AI106" s="94">
        <f t="shared" si="102"/>
        <v>-7.9272057523666617E-2</v>
      </c>
      <c r="AJ106" s="94">
        <f t="shared" si="103"/>
        <v>2.0243706849304433E-4</v>
      </c>
      <c r="AK106" s="94">
        <f t="shared" si="104"/>
        <v>4.0980766700057517E-8</v>
      </c>
      <c r="AL106">
        <f t="shared" si="105"/>
        <v>-7.9272057523666617E-2</v>
      </c>
      <c r="AM106" s="92">
        <f t="shared" si="106"/>
        <v>4.0980766700057517E-8</v>
      </c>
      <c r="AN106">
        <f t="shared" si="107"/>
        <v>-7.9474494592159661E-2</v>
      </c>
      <c r="AO106">
        <f t="shared" si="108"/>
        <v>0.83442838890356708</v>
      </c>
      <c r="AP106">
        <f t="shared" si="109"/>
        <v>0.1357074915653646</v>
      </c>
      <c r="AQ106">
        <f t="shared" si="110"/>
        <v>0.70804042247085475</v>
      </c>
      <c r="AR106">
        <f t="shared" si="111"/>
        <v>1.8005133168114502</v>
      </c>
      <c r="AS106">
        <f t="shared" si="112"/>
        <v>1.2608226640959044</v>
      </c>
      <c r="AT106" s="94">
        <f t="shared" si="124"/>
        <v>7.2123026697414456</v>
      </c>
      <c r="AU106" s="94">
        <f t="shared" si="124"/>
        <v>7.2080502681049916</v>
      </c>
      <c r="AV106" s="94">
        <f t="shared" si="124"/>
        <v>7.1983965444384603</v>
      </c>
      <c r="AW106" s="94">
        <f t="shared" si="124"/>
        <v>7.1769170251213383</v>
      </c>
      <c r="AX106" s="94">
        <f t="shared" si="124"/>
        <v>7.1310591235260699</v>
      </c>
      <c r="AY106" s="94">
        <f t="shared" si="124"/>
        <v>7.0402756321805908</v>
      </c>
      <c r="AZ106" s="94">
        <f t="shared" si="124"/>
        <v>6.8799384053152837</v>
      </c>
      <c r="BA106" s="94">
        <f t="shared" si="113"/>
        <v>6.6316512309233353</v>
      </c>
      <c r="BB106"/>
      <c r="BC106">
        <v>32000</v>
      </c>
      <c r="BD106">
        <f t="shared" si="116"/>
        <v>1.037302624534997E-4</v>
      </c>
      <c r="BE106">
        <f t="shared" si="117"/>
        <v>8.25859080692352E-2</v>
      </c>
      <c r="BF106">
        <f t="shared" si="118"/>
        <v>-8.2482177806781701E-2</v>
      </c>
      <c r="BG106">
        <f t="shared" si="119"/>
        <v>0.98836929897864256</v>
      </c>
      <c r="BH106">
        <f t="shared" si="120"/>
        <v>0.10936603838733673</v>
      </c>
      <c r="BI106">
        <f t="shared" si="121"/>
        <v>-1.586792102318989</v>
      </c>
      <c r="BJ106">
        <f t="shared" si="122"/>
        <v>-1.0161250859735329</v>
      </c>
      <c r="BK106">
        <f t="shared" si="125"/>
        <v>5.5154929283229546</v>
      </c>
      <c r="BL106">
        <f t="shared" si="125"/>
        <v>5.5232083915227461</v>
      </c>
      <c r="BM106">
        <f t="shared" si="125"/>
        <v>5.5377468627359319</v>
      </c>
      <c r="BN106">
        <f t="shared" si="125"/>
        <v>5.5646270943187357</v>
      </c>
      <c r="BO106">
        <f t="shared" si="125"/>
        <v>5.612742421141137</v>
      </c>
      <c r="BP106">
        <f t="shared" si="125"/>
        <v>5.6946268807236615</v>
      </c>
      <c r="BQ106">
        <f t="shared" si="125"/>
        <v>5.8247436868748581</v>
      </c>
      <c r="BR106">
        <f t="shared" si="123"/>
        <v>6.0164243414934502</v>
      </c>
      <c r="BS106"/>
      <c r="BT106"/>
      <c r="BU106"/>
      <c r="BV106"/>
      <c r="BW106"/>
      <c r="BX106"/>
      <c r="BY106"/>
      <c r="BZ106"/>
    </row>
    <row r="107" spans="1:78" s="94" customFormat="1" x14ac:dyDescent="0.2">
      <c r="A107" s="94" t="s">
        <v>184</v>
      </c>
      <c r="B107" s="94" t="s">
        <v>37</v>
      </c>
      <c r="C107" s="93">
        <v>55621.42772</v>
      </c>
      <c r="D107" s="93">
        <v>5.9999999999999995E-4</v>
      </c>
      <c r="E107" s="94">
        <f t="shared" si="95"/>
        <v>50613.217135000101</v>
      </c>
      <c r="F107" s="103">
        <f t="shared" si="91"/>
        <v>50612.5</v>
      </c>
      <c r="G107" s="94">
        <f t="shared" si="78"/>
        <v>0.25848499999847263</v>
      </c>
      <c r="K107" s="94">
        <f t="shared" si="79"/>
        <v>0.25848499999847263</v>
      </c>
      <c r="P107">
        <f t="shared" si="96"/>
        <v>0.33963801045984793</v>
      </c>
      <c r="Q107" s="96">
        <f t="shared" si="97"/>
        <v>40602.92772</v>
      </c>
      <c r="R107" s="94">
        <f t="shared" si="98"/>
        <v>6.5858111069440886E-3</v>
      </c>
      <c r="S107" s="92">
        <f t="shared" si="80"/>
        <v>1</v>
      </c>
      <c r="T107" s="22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>
        <f t="shared" si="99"/>
        <v>50612.5</v>
      </c>
      <c r="AG107" s="94">
        <f t="shared" si="100"/>
        <v>0.26101042995547258</v>
      </c>
      <c r="AH107" s="94">
        <f t="shared" si="101"/>
        <v>0.33711258050284798</v>
      </c>
      <c r="AI107" s="94">
        <f t="shared" si="102"/>
        <v>-8.1153010461375297E-2</v>
      </c>
      <c r="AJ107" s="94">
        <f t="shared" si="103"/>
        <v>-2.5254299569999472E-3</v>
      </c>
      <c r="AK107" s="94">
        <f t="shared" si="104"/>
        <v>6.3777964677127555E-6</v>
      </c>
      <c r="AL107">
        <f t="shared" si="105"/>
        <v>-8.1153010461375297E-2</v>
      </c>
      <c r="AM107" s="92">
        <f t="shared" si="106"/>
        <v>6.3777964677127555E-6</v>
      </c>
      <c r="AN107">
        <f t="shared" si="107"/>
        <v>-7.862758050437535E-2</v>
      </c>
      <c r="AO107">
        <f t="shared" si="108"/>
        <v>0.82668488414164831</v>
      </c>
      <c r="AP107">
        <f t="shared" si="109"/>
        <v>0.14654860088313071</v>
      </c>
      <c r="AQ107">
        <f t="shared" si="110"/>
        <v>0.70618486876226749</v>
      </c>
      <c r="AR107">
        <f t="shared" si="111"/>
        <v>1.8114640860089237</v>
      </c>
      <c r="AS107">
        <f t="shared" si="112"/>
        <v>1.2751008359715286</v>
      </c>
      <c r="AT107" s="94">
        <f t="shared" si="124"/>
        <v>7.2213539894715781</v>
      </c>
      <c r="AU107" s="94">
        <f t="shared" si="124"/>
        <v>7.2172897724709948</v>
      </c>
      <c r="AV107" s="94">
        <f t="shared" si="124"/>
        <v>7.2079475762724297</v>
      </c>
      <c r="AW107" s="94">
        <f t="shared" si="124"/>
        <v>7.1868987770877943</v>
      </c>
      <c r="AX107" s="94">
        <f t="shared" si="124"/>
        <v>7.1414091294250426</v>
      </c>
      <c r="AY107" s="94">
        <f t="shared" si="124"/>
        <v>7.0503861863463264</v>
      </c>
      <c r="AZ107" s="94">
        <f t="shared" si="124"/>
        <v>6.8884064021334277</v>
      </c>
      <c r="BA107" s="94">
        <f t="shared" si="113"/>
        <v>6.6366832846732429</v>
      </c>
      <c r="BB107"/>
      <c r="BC107">
        <v>32500</v>
      </c>
      <c r="BD107">
        <f t="shared" si="116"/>
        <v>2.1316450416462018E-3</v>
      </c>
      <c r="BE107">
        <f t="shared" si="117"/>
        <v>8.7885347551794016E-2</v>
      </c>
      <c r="BF107">
        <f t="shared" si="118"/>
        <v>-8.5753702510147814E-2</v>
      </c>
      <c r="BG107">
        <f t="shared" si="119"/>
        <v>1.0275934508496649</v>
      </c>
      <c r="BH107">
        <f t="shared" si="120"/>
        <v>5.5603832160293083E-2</v>
      </c>
      <c r="BI107">
        <f t="shared" si="121"/>
        <v>-1.5328393867303751</v>
      </c>
      <c r="BJ107">
        <f t="shared" si="122"/>
        <v>-0.96274561820656335</v>
      </c>
      <c r="BK107">
        <f t="shared" si="125"/>
        <v>5.5522420772959835</v>
      </c>
      <c r="BL107">
        <f t="shared" si="125"/>
        <v>5.5606608097217629</v>
      </c>
      <c r="BM107">
        <f t="shared" si="125"/>
        <v>5.5759920769444529</v>
      </c>
      <c r="BN107">
        <f t="shared" si="125"/>
        <v>5.6034098999330153</v>
      </c>
      <c r="BO107">
        <f t="shared" si="125"/>
        <v>5.650996357908995</v>
      </c>
      <c r="BP107">
        <f t="shared" si="125"/>
        <v>5.7299191498418649</v>
      </c>
      <c r="BQ107">
        <f t="shared" si="125"/>
        <v>5.8531195893156323</v>
      </c>
      <c r="BR107">
        <f t="shared" si="123"/>
        <v>6.0330867711289047</v>
      </c>
      <c r="BS107"/>
      <c r="BT107"/>
      <c r="BU107"/>
      <c r="BV107"/>
      <c r="BW107"/>
      <c r="BX107"/>
      <c r="BY107"/>
      <c r="BZ107"/>
    </row>
    <row r="108" spans="1:78" s="94" customFormat="1" x14ac:dyDescent="0.2">
      <c r="A108" s="94" t="s">
        <v>184</v>
      </c>
      <c r="B108" s="94" t="s">
        <v>37</v>
      </c>
      <c r="C108" s="93">
        <v>55621.428119999997</v>
      </c>
      <c r="D108" s="93">
        <v>1E-3</v>
      </c>
      <c r="E108" s="94">
        <f t="shared" si="95"/>
        <v>50613.218244751144</v>
      </c>
      <c r="F108" s="103">
        <f t="shared" si="91"/>
        <v>50612.5</v>
      </c>
      <c r="G108" s="94">
        <f t="shared" si="78"/>
        <v>0.25888499999564374</v>
      </c>
      <c r="K108" s="94">
        <f t="shared" si="79"/>
        <v>0.25888499999564374</v>
      </c>
      <c r="P108">
        <f t="shared" si="96"/>
        <v>0.33963801045984793</v>
      </c>
      <c r="Q108" s="96">
        <f t="shared" si="97"/>
        <v>40602.928119999997</v>
      </c>
      <c r="R108" s="94">
        <f t="shared" si="98"/>
        <v>6.5210486990318712E-3</v>
      </c>
      <c r="S108" s="92">
        <f t="shared" si="80"/>
        <v>1</v>
      </c>
      <c r="T108" s="22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>
        <f t="shared" si="99"/>
        <v>50612.5</v>
      </c>
      <c r="AG108" s="94">
        <f t="shared" si="100"/>
        <v>0.26101042995547258</v>
      </c>
      <c r="AH108" s="94">
        <f t="shared" si="101"/>
        <v>0.33751258050001909</v>
      </c>
      <c r="AI108" s="94">
        <f t="shared" si="102"/>
        <v>-8.0753010464204189E-2</v>
      </c>
      <c r="AJ108" s="94">
        <f t="shared" si="103"/>
        <v>-2.1254299598288395E-3</v>
      </c>
      <c r="AK108" s="94">
        <f t="shared" si="104"/>
        <v>4.5174525141380222E-6</v>
      </c>
      <c r="AL108">
        <f t="shared" si="105"/>
        <v>-8.0753010464204189E-2</v>
      </c>
      <c r="AM108" s="92">
        <f t="shared" si="106"/>
        <v>4.5174525141380222E-6</v>
      </c>
      <c r="AN108">
        <f t="shared" si="107"/>
        <v>-7.862758050437535E-2</v>
      </c>
      <c r="AO108">
        <f t="shared" si="108"/>
        <v>0.82668488414164831</v>
      </c>
      <c r="AP108">
        <f t="shared" si="109"/>
        <v>0.14654860088313071</v>
      </c>
      <c r="AQ108">
        <f t="shared" si="110"/>
        <v>0.70618486876226749</v>
      </c>
      <c r="AR108">
        <f t="shared" si="111"/>
        <v>1.8114640860089237</v>
      </c>
      <c r="AS108">
        <f t="shared" si="112"/>
        <v>1.2751008359715286</v>
      </c>
      <c r="AT108" s="94">
        <f t="shared" si="124"/>
        <v>7.2213539894715781</v>
      </c>
      <c r="AU108" s="94">
        <f t="shared" si="124"/>
        <v>7.2172897724709948</v>
      </c>
      <c r="AV108" s="94">
        <f t="shared" si="124"/>
        <v>7.2079475762724297</v>
      </c>
      <c r="AW108" s="94">
        <f t="shared" si="124"/>
        <v>7.1868987770877943</v>
      </c>
      <c r="AX108" s="94">
        <f t="shared" si="124"/>
        <v>7.1414091294250426</v>
      </c>
      <c r="AY108" s="94">
        <f t="shared" si="124"/>
        <v>7.0503861863463264</v>
      </c>
      <c r="AZ108" s="94">
        <f t="shared" si="124"/>
        <v>6.8884064021334277</v>
      </c>
      <c r="BA108" s="94">
        <f t="shared" si="113"/>
        <v>6.6366832846732429</v>
      </c>
      <c r="BB108"/>
      <c r="BC108">
        <v>33000</v>
      </c>
      <c r="BD108">
        <f t="shared" si="116"/>
        <v>4.2397406378878177E-3</v>
      </c>
      <c r="BE108">
        <f t="shared" si="117"/>
        <v>9.3273450806309957E-2</v>
      </c>
      <c r="BF108">
        <f t="shared" si="118"/>
        <v>-8.9033710168422139E-2</v>
      </c>
      <c r="BG108">
        <f t="shared" si="119"/>
        <v>1.0699502975295203</v>
      </c>
      <c r="BH108">
        <f t="shared" si="120"/>
        <v>-2.7585051578346374E-3</v>
      </c>
      <c r="BI108">
        <f t="shared" si="121"/>
        <v>-1.474448353449574</v>
      </c>
      <c r="BJ108">
        <f t="shared" si="122"/>
        <v>-0.9080122715930109</v>
      </c>
      <c r="BK108">
        <f t="shared" si="125"/>
        <v>5.5904673805021146</v>
      </c>
      <c r="BL108">
        <f t="shared" si="125"/>
        <v>5.5995362859231914</v>
      </c>
      <c r="BM108">
        <f t="shared" si="125"/>
        <v>5.6155201182532304</v>
      </c>
      <c r="BN108">
        <f t="shared" si="125"/>
        <v>5.6432139162592216</v>
      </c>
      <c r="BO108">
        <f t="shared" si="125"/>
        <v>5.6899015023873094</v>
      </c>
      <c r="BP108">
        <f t="shared" si="125"/>
        <v>5.7654889502719238</v>
      </c>
      <c r="BQ108">
        <f t="shared" si="125"/>
        <v>5.8815454560699125</v>
      </c>
      <c r="BR108">
        <f t="shared" si="123"/>
        <v>6.0497492007643592</v>
      </c>
      <c r="BS108"/>
      <c r="BT108"/>
      <c r="BU108"/>
      <c r="BV108"/>
      <c r="BW108"/>
      <c r="BX108"/>
      <c r="BY108"/>
      <c r="BZ108"/>
    </row>
    <row r="109" spans="1:78" s="94" customFormat="1" x14ac:dyDescent="0.2">
      <c r="A109" s="94" t="s">
        <v>184</v>
      </c>
      <c r="B109" s="94" t="s">
        <v>37</v>
      </c>
      <c r="C109" s="93">
        <v>55621.429219999998</v>
      </c>
      <c r="D109" s="93">
        <v>5.0000000000000001E-4</v>
      </c>
      <c r="E109" s="94">
        <f t="shared" si="95"/>
        <v>50613.221296566531</v>
      </c>
      <c r="F109" s="103">
        <f t="shared" si="91"/>
        <v>50612.5</v>
      </c>
      <c r="G109" s="94">
        <f t="shared" si="78"/>
        <v>0.25998499999695923</v>
      </c>
      <c r="K109" s="94">
        <f t="shared" si="79"/>
        <v>0.25998499999695923</v>
      </c>
      <c r="P109">
        <f t="shared" si="96"/>
        <v>0.33963801045984793</v>
      </c>
      <c r="Q109" s="96">
        <f t="shared" si="97"/>
        <v>40602.929219999998</v>
      </c>
      <c r="R109" s="94">
        <f t="shared" si="98"/>
        <v>6.3446020758010559E-3</v>
      </c>
      <c r="S109" s="92">
        <f t="shared" si="80"/>
        <v>1</v>
      </c>
      <c r="T109" s="22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>
        <f t="shared" si="99"/>
        <v>50612.5</v>
      </c>
      <c r="AG109" s="94">
        <f t="shared" si="100"/>
        <v>0.26101042995547258</v>
      </c>
      <c r="AH109" s="94">
        <f t="shared" si="101"/>
        <v>0.33861258050133458</v>
      </c>
      <c r="AI109" s="94">
        <f t="shared" si="102"/>
        <v>-7.9653010462888696E-2</v>
      </c>
      <c r="AJ109" s="94">
        <f t="shared" si="103"/>
        <v>-1.0254299585133464E-3</v>
      </c>
      <c r="AK109" s="94">
        <f t="shared" si="104"/>
        <v>1.0515065998166832E-6</v>
      </c>
      <c r="AL109">
        <f t="shared" si="105"/>
        <v>-7.9653010462888696E-2</v>
      </c>
      <c r="AM109" s="92">
        <f t="shared" si="106"/>
        <v>1.0515065998166832E-6</v>
      </c>
      <c r="AN109">
        <f t="shared" si="107"/>
        <v>-7.862758050437535E-2</v>
      </c>
      <c r="AO109">
        <f t="shared" si="108"/>
        <v>0.82668488414164831</v>
      </c>
      <c r="AP109">
        <f t="shared" si="109"/>
        <v>0.14654860088313071</v>
      </c>
      <c r="AQ109">
        <f t="shared" si="110"/>
        <v>0.70618486876226749</v>
      </c>
      <c r="AR109">
        <f t="shared" si="111"/>
        <v>1.8114640860089237</v>
      </c>
      <c r="AS109">
        <f t="shared" si="112"/>
        <v>1.2751008359715286</v>
      </c>
      <c r="AT109" s="94">
        <f t="shared" si="124"/>
        <v>7.2213539894715781</v>
      </c>
      <c r="AU109" s="94">
        <f t="shared" si="124"/>
        <v>7.2172897724709948</v>
      </c>
      <c r="AV109" s="94">
        <f t="shared" si="124"/>
        <v>7.2079475762724297</v>
      </c>
      <c r="AW109" s="94">
        <f t="shared" si="124"/>
        <v>7.1868987770877943</v>
      </c>
      <c r="AX109" s="94">
        <f t="shared" si="124"/>
        <v>7.1414091294250426</v>
      </c>
      <c r="AY109" s="94">
        <f t="shared" si="124"/>
        <v>7.0503861863463264</v>
      </c>
      <c r="AZ109" s="94">
        <f t="shared" si="124"/>
        <v>6.8884064021334277</v>
      </c>
      <c r="BA109" s="94">
        <f t="shared" si="113"/>
        <v>6.6366832846732429</v>
      </c>
      <c r="BB109"/>
      <c r="BC109">
        <v>33500</v>
      </c>
      <c r="BD109">
        <f t="shared" si="116"/>
        <v>6.4421385480473159E-3</v>
      </c>
      <c r="BE109">
        <f t="shared" si="117"/>
        <v>9.8750217832782997E-2</v>
      </c>
      <c r="BF109">
        <f t="shared" si="118"/>
        <v>-9.2308079284735681E-2</v>
      </c>
      <c r="BG109">
        <f t="shared" si="119"/>
        <v>1.1155933079409244</v>
      </c>
      <c r="BH109">
        <f t="shared" si="120"/>
        <v>-6.6009212570898881E-2</v>
      </c>
      <c r="BI109">
        <f t="shared" si="121"/>
        <v>-1.4111496192321362</v>
      </c>
      <c r="BJ109">
        <f t="shared" si="122"/>
        <v>-0.85186329631845215</v>
      </c>
      <c r="BK109">
        <f t="shared" si="125"/>
        <v>5.6302367668024402</v>
      </c>
      <c r="BL109">
        <f t="shared" si="125"/>
        <v>5.6398736541496195</v>
      </c>
      <c r="BM109">
        <f t="shared" si="125"/>
        <v>5.6563368308218891</v>
      </c>
      <c r="BN109">
        <f t="shared" si="125"/>
        <v>5.6840187893831029</v>
      </c>
      <c r="BO109">
        <f t="shared" si="125"/>
        <v>5.7294302339302581</v>
      </c>
      <c r="BP109">
        <f t="shared" si="125"/>
        <v>5.8013200451398861</v>
      </c>
      <c r="BQ109">
        <f t="shared" si="125"/>
        <v>5.9100180212530296</v>
      </c>
      <c r="BR109">
        <f t="shared" si="123"/>
        <v>6.0664116303998137</v>
      </c>
      <c r="BS109"/>
      <c r="BT109"/>
      <c r="BU109"/>
      <c r="BV109"/>
      <c r="BW109"/>
      <c r="BX109"/>
      <c r="BY109"/>
      <c r="BZ109"/>
    </row>
    <row r="110" spans="1:78" s="94" customFormat="1" x14ac:dyDescent="0.2">
      <c r="A110" s="94" t="s">
        <v>188</v>
      </c>
      <c r="B110" s="94" t="s">
        <v>36</v>
      </c>
      <c r="C110" s="93">
        <v>55621.432099999998</v>
      </c>
      <c r="D110" s="93" t="s">
        <v>189</v>
      </c>
      <c r="E110" s="94">
        <f t="shared" si="95"/>
        <v>50613.229286774091</v>
      </c>
      <c r="F110" s="103">
        <f t="shared" si="91"/>
        <v>50612.5</v>
      </c>
      <c r="G110" s="94">
        <f t="shared" ref="G110:G116" si="126">C110-($C$7+$C$8*$F110)+T110*J$18</f>
        <v>0.26286499999696389</v>
      </c>
      <c r="J110" s="94">
        <f t="shared" ref="J110:J116" si="127">G110</f>
        <v>0.26286499999696389</v>
      </c>
      <c r="P110">
        <f t="shared" si="96"/>
        <v>0.33963801045984793</v>
      </c>
      <c r="Q110" s="96">
        <f t="shared" si="97"/>
        <v>40602.932099999998</v>
      </c>
      <c r="R110" s="94">
        <f t="shared" si="98"/>
        <v>5.8940951355341024E-3</v>
      </c>
      <c r="S110" s="92">
        <f t="shared" ref="S110:S116" si="128">S$16</f>
        <v>1</v>
      </c>
      <c r="T110" s="225"/>
      <c r="U110" s="95">
        <v>6.1896000510463228E-6</v>
      </c>
      <c r="V110" s="95">
        <v>2.2689129762963585E-17</v>
      </c>
      <c r="W110" s="95">
        <v>3.4191302277510531E-24</v>
      </c>
      <c r="X110" s="95">
        <v>9.0292027922230533E-7</v>
      </c>
      <c r="Y110" s="95">
        <v>2.994330300546607E-5</v>
      </c>
      <c r="Z110" s="95">
        <v>0.11552424964822598</v>
      </c>
      <c r="AA110" s="95">
        <v>6.8859281274822548</v>
      </c>
      <c r="AB110" s="95">
        <v>381137.29337712307</v>
      </c>
      <c r="AC110" s="95">
        <v>2.7105424585101959E-2</v>
      </c>
      <c r="AD110" s="95">
        <v>2.9276952128198426E-5</v>
      </c>
      <c r="AE110" s="95">
        <v>1.404311486852923E-17</v>
      </c>
      <c r="AF110">
        <f t="shared" si="99"/>
        <v>50612.5</v>
      </c>
      <c r="AG110" s="94">
        <f t="shared" si="100"/>
        <v>0.26101042995547258</v>
      </c>
      <c r="AH110" s="94">
        <f t="shared" si="101"/>
        <v>0.34149258050133924</v>
      </c>
      <c r="AI110" s="94">
        <f t="shared" si="102"/>
        <v>-7.6773010462884039E-2</v>
      </c>
      <c r="AJ110" s="94">
        <f t="shared" si="103"/>
        <v>1.8545700414913102E-3</v>
      </c>
      <c r="AK110" s="94">
        <f t="shared" si="104"/>
        <v>3.43943003879708E-6</v>
      </c>
      <c r="AL110">
        <f t="shared" si="105"/>
        <v>-7.6773010462884039E-2</v>
      </c>
      <c r="AM110" s="92">
        <f t="shared" si="106"/>
        <v>3.43943003879708E-6</v>
      </c>
      <c r="AN110">
        <f t="shared" si="107"/>
        <v>-7.862758050437535E-2</v>
      </c>
      <c r="AO110">
        <f t="shared" si="108"/>
        <v>0.82668488414164831</v>
      </c>
      <c r="AP110">
        <f t="shared" si="109"/>
        <v>0.14654860088313071</v>
      </c>
      <c r="AQ110">
        <f t="shared" si="110"/>
        <v>0.70618486876226749</v>
      </c>
      <c r="AR110">
        <f t="shared" si="111"/>
        <v>1.8114640860089237</v>
      </c>
      <c r="AS110">
        <f t="shared" si="112"/>
        <v>1.2751008359715286</v>
      </c>
      <c r="AT110" s="94">
        <f t="shared" si="124"/>
        <v>7.2213539894715781</v>
      </c>
      <c r="AU110" s="94">
        <f t="shared" si="124"/>
        <v>7.2172897724709948</v>
      </c>
      <c r="AV110" s="94">
        <f t="shared" si="124"/>
        <v>7.2079475762724297</v>
      </c>
      <c r="AW110" s="94">
        <f t="shared" si="124"/>
        <v>7.1868987770877943</v>
      </c>
      <c r="AX110" s="94">
        <f t="shared" si="124"/>
        <v>7.1414091294250426</v>
      </c>
      <c r="AY110" s="94">
        <f t="shared" si="124"/>
        <v>7.0503861863463264</v>
      </c>
      <c r="AZ110" s="94">
        <f t="shared" si="124"/>
        <v>6.8884064021334277</v>
      </c>
      <c r="BA110" s="94">
        <f t="shared" si="113"/>
        <v>6.6366832846732429</v>
      </c>
      <c r="BB110"/>
      <c r="BC110">
        <v>34000</v>
      </c>
      <c r="BD110">
        <f t="shared" si="116"/>
        <v>8.7563429167722834E-3</v>
      </c>
      <c r="BE110">
        <f t="shared" si="117"/>
        <v>0.10431564863121318</v>
      </c>
      <c r="BF110">
        <f t="shared" si="118"/>
        <v>-9.5559305714440892E-2</v>
      </c>
      <c r="BG110">
        <f t="shared" si="119"/>
        <v>1.1646011470409534</v>
      </c>
      <c r="BH110">
        <f t="shared" si="120"/>
        <v>-0.13434962780312021</v>
      </c>
      <c r="BI110">
        <f t="shared" si="121"/>
        <v>-1.3424497513107618</v>
      </c>
      <c r="BJ110">
        <f t="shared" si="122"/>
        <v>-0.79424980159643377</v>
      </c>
      <c r="BK110">
        <f t="shared" si="125"/>
        <v>5.6716074230589069</v>
      </c>
      <c r="BL110">
        <f t="shared" si="125"/>
        <v>5.6816990675601877</v>
      </c>
      <c r="BM110">
        <f t="shared" si="125"/>
        <v>5.6984364475498124</v>
      </c>
      <c r="BN110">
        <f t="shared" si="125"/>
        <v>5.7257966157190454</v>
      </c>
      <c r="BO110">
        <f t="shared" si="125"/>
        <v>5.7695520306934487</v>
      </c>
      <c r="BP110">
        <f t="shared" si="125"/>
        <v>5.8373957470871485</v>
      </c>
      <c r="BQ110">
        <f t="shared" si="125"/>
        <v>5.9385340060154226</v>
      </c>
      <c r="BR110">
        <f t="shared" si="123"/>
        <v>6.0830740600352682</v>
      </c>
      <c r="BS110"/>
      <c r="BT110"/>
      <c r="BU110"/>
      <c r="BV110"/>
      <c r="BW110"/>
      <c r="BX110"/>
      <c r="BY110"/>
      <c r="BZ110"/>
    </row>
    <row r="111" spans="1:78" s="94" customFormat="1" x14ac:dyDescent="0.2">
      <c r="A111" s="94" t="s">
        <v>188</v>
      </c>
      <c r="B111" s="94" t="s">
        <v>36</v>
      </c>
      <c r="C111" s="93">
        <v>55621.4323</v>
      </c>
      <c r="D111" s="93" t="s">
        <v>190</v>
      </c>
      <c r="E111" s="94">
        <f t="shared" si="95"/>
        <v>50613.22984164962</v>
      </c>
      <c r="F111" s="103">
        <f t="shared" si="91"/>
        <v>50612.5</v>
      </c>
      <c r="G111" s="94">
        <f t="shared" si="126"/>
        <v>0.26306499999918742</v>
      </c>
      <c r="J111" s="94">
        <f t="shared" si="127"/>
        <v>0.26306499999918742</v>
      </c>
      <c r="P111">
        <f t="shared" si="96"/>
        <v>0.33963801045984793</v>
      </c>
      <c r="Q111" s="96">
        <f t="shared" si="97"/>
        <v>40602.9323</v>
      </c>
      <c r="R111" s="94">
        <f t="shared" si="98"/>
        <v>5.8634259310084234E-3</v>
      </c>
      <c r="S111" s="92">
        <f t="shared" si="128"/>
        <v>1</v>
      </c>
      <c r="T111" s="22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>
        <f t="shared" si="99"/>
        <v>50612.5</v>
      </c>
      <c r="AG111" s="94">
        <f t="shared" si="100"/>
        <v>0.26101042995547258</v>
      </c>
      <c r="AH111" s="94">
        <f t="shared" si="101"/>
        <v>0.34169258050356277</v>
      </c>
      <c r="AI111" s="94">
        <f t="shared" si="102"/>
        <v>-7.6573010460660507E-2</v>
      </c>
      <c r="AJ111" s="94">
        <f t="shared" si="103"/>
        <v>2.0545700437148429E-3</v>
      </c>
      <c r="AK111" s="94">
        <f t="shared" si="104"/>
        <v>4.2212580645304112E-6</v>
      </c>
      <c r="AL111">
        <f t="shared" si="105"/>
        <v>-7.6573010460660507E-2</v>
      </c>
      <c r="AM111" s="92">
        <f t="shared" si="106"/>
        <v>4.2212580645304112E-6</v>
      </c>
      <c r="AN111">
        <f t="shared" si="107"/>
        <v>-7.862758050437535E-2</v>
      </c>
      <c r="AO111">
        <f t="shared" si="108"/>
        <v>0.82668488414164831</v>
      </c>
      <c r="AP111">
        <f t="shared" si="109"/>
        <v>0.14654860088313071</v>
      </c>
      <c r="AQ111">
        <f t="shared" si="110"/>
        <v>0.70618486876226749</v>
      </c>
      <c r="AR111">
        <f t="shared" si="111"/>
        <v>1.8114640860089237</v>
      </c>
      <c r="AS111">
        <f t="shared" si="112"/>
        <v>1.2751008359715286</v>
      </c>
      <c r="AT111" s="94">
        <f t="shared" ref="AT111:AZ120" si="129">$BA111+$AH$7*SIN(AU111)</f>
        <v>7.2213539894715781</v>
      </c>
      <c r="AU111" s="94">
        <f t="shared" si="129"/>
        <v>7.2172897724709948</v>
      </c>
      <c r="AV111" s="94">
        <f t="shared" si="129"/>
        <v>7.2079475762724297</v>
      </c>
      <c r="AW111" s="94">
        <f t="shared" si="129"/>
        <v>7.1868987770877943</v>
      </c>
      <c r="AX111" s="94">
        <f t="shared" si="129"/>
        <v>7.1414091294250426</v>
      </c>
      <c r="AY111" s="94">
        <f t="shared" si="129"/>
        <v>7.0503861863463264</v>
      </c>
      <c r="AZ111" s="94">
        <f t="shared" si="129"/>
        <v>6.8884064021334277</v>
      </c>
      <c r="BA111" s="94">
        <f t="shared" si="113"/>
        <v>6.6366832846732429</v>
      </c>
      <c r="BB111"/>
      <c r="BC111">
        <v>34500</v>
      </c>
      <c r="BD111">
        <f t="shared" si="116"/>
        <v>1.1203512098958951E-2</v>
      </c>
      <c r="BE111">
        <f t="shared" si="117"/>
        <v>0.10996974320160044</v>
      </c>
      <c r="BF111">
        <f t="shared" si="118"/>
        <v>-9.8766231102641489E-2</v>
      </c>
      <c r="BG111">
        <f t="shared" si="119"/>
        <v>1.2169348737317336</v>
      </c>
      <c r="BH111">
        <f t="shared" si="120"/>
        <v>-0.20783649099497037</v>
      </c>
      <c r="BI111">
        <f t="shared" si="121"/>
        <v>-1.2678442310699978</v>
      </c>
      <c r="BJ111">
        <f t="shared" si="122"/>
        <v>-0.73513913261244646</v>
      </c>
      <c r="BK111">
        <f t="shared" si="125"/>
        <v>5.7146218307618017</v>
      </c>
      <c r="BL111">
        <f t="shared" si="125"/>
        <v>5.7250233600647551</v>
      </c>
      <c r="BM111">
        <f t="shared" si="125"/>
        <v>5.7418004248632908</v>
      </c>
      <c r="BN111">
        <f t="shared" si="125"/>
        <v>5.7685117682477083</v>
      </c>
      <c r="BO111">
        <f t="shared" si="125"/>
        <v>5.8102335565924408</v>
      </c>
      <c r="BP111">
        <f t="shared" si="125"/>
        <v>5.8736989450285675</v>
      </c>
      <c r="BQ111">
        <f t="shared" si="125"/>
        <v>5.9670901194529469</v>
      </c>
      <c r="BR111">
        <f t="shared" si="123"/>
        <v>6.0997364896707227</v>
      </c>
      <c r="BS111"/>
      <c r="BT111"/>
      <c r="BU111"/>
      <c r="BV111"/>
      <c r="BW111"/>
      <c r="BX111"/>
      <c r="BY111"/>
      <c r="BZ111"/>
    </row>
    <row r="112" spans="1:78" s="94" customFormat="1" x14ac:dyDescent="0.2">
      <c r="A112" s="94" t="s">
        <v>188</v>
      </c>
      <c r="B112" s="94" t="s">
        <v>36</v>
      </c>
      <c r="C112" s="93">
        <v>55621.432500000003</v>
      </c>
      <c r="D112" s="93" t="s">
        <v>191</v>
      </c>
      <c r="E112" s="94">
        <f t="shared" si="95"/>
        <v>50613.230396525156</v>
      </c>
      <c r="F112" s="103">
        <f t="shared" si="91"/>
        <v>50612.5</v>
      </c>
      <c r="G112" s="94">
        <f t="shared" si="126"/>
        <v>0.26326500000141095</v>
      </c>
      <c r="J112" s="94">
        <f t="shared" si="127"/>
        <v>0.26326500000141095</v>
      </c>
      <c r="P112">
        <f t="shared" si="96"/>
        <v>0.33963801045984793</v>
      </c>
      <c r="Q112" s="96">
        <f t="shared" si="97"/>
        <v>40602.932500000003</v>
      </c>
      <c r="R112" s="94">
        <f t="shared" si="98"/>
        <v>5.8328367264845237E-3</v>
      </c>
      <c r="S112" s="92">
        <f t="shared" si="128"/>
        <v>1</v>
      </c>
      <c r="T112" s="22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>
        <f t="shared" si="99"/>
        <v>50612.5</v>
      </c>
      <c r="AG112" s="94">
        <f t="shared" si="100"/>
        <v>0.26101042995547258</v>
      </c>
      <c r="AH112" s="94">
        <f t="shared" si="101"/>
        <v>0.3418925805057863</v>
      </c>
      <c r="AI112" s="94">
        <f t="shared" si="102"/>
        <v>-7.6373010458436974E-2</v>
      </c>
      <c r="AJ112" s="94">
        <f t="shared" si="103"/>
        <v>2.2545700459383755E-3</v>
      </c>
      <c r="AK112" s="94">
        <f t="shared" si="104"/>
        <v>5.0830860920425689E-6</v>
      </c>
      <c r="AL112">
        <f t="shared" si="105"/>
        <v>-7.6373010458436974E-2</v>
      </c>
      <c r="AM112" s="92">
        <f t="shared" si="106"/>
        <v>5.0830860920425689E-6</v>
      </c>
      <c r="AN112">
        <f t="shared" si="107"/>
        <v>-7.862758050437535E-2</v>
      </c>
      <c r="AO112">
        <f t="shared" si="108"/>
        <v>0.82668488414164831</v>
      </c>
      <c r="AP112">
        <f t="shared" si="109"/>
        <v>0.14654860088313071</v>
      </c>
      <c r="AQ112">
        <f t="shared" si="110"/>
        <v>0.70618486876226749</v>
      </c>
      <c r="AR112">
        <f t="shared" si="111"/>
        <v>1.8114640860089237</v>
      </c>
      <c r="AS112">
        <f t="shared" si="112"/>
        <v>1.2751008359715286</v>
      </c>
      <c r="AT112" s="94">
        <f t="shared" si="129"/>
        <v>7.2213539894715781</v>
      </c>
      <c r="AU112" s="94">
        <f t="shared" si="129"/>
        <v>7.2172897724709948</v>
      </c>
      <c r="AV112" s="94">
        <f t="shared" si="129"/>
        <v>7.2079475762724297</v>
      </c>
      <c r="AW112" s="94">
        <f t="shared" si="129"/>
        <v>7.1868987770877943</v>
      </c>
      <c r="AX112" s="94">
        <f t="shared" si="129"/>
        <v>7.1414091294250426</v>
      </c>
      <c r="AY112" s="94">
        <f t="shared" si="129"/>
        <v>7.0503861863463264</v>
      </c>
      <c r="AZ112" s="94">
        <f t="shared" si="129"/>
        <v>6.8884064021334277</v>
      </c>
      <c r="BA112" s="94">
        <f t="shared" si="113"/>
        <v>6.6366832846732429</v>
      </c>
      <c r="BB112"/>
      <c r="BC112">
        <v>35000</v>
      </c>
      <c r="BD112">
        <f t="shared" si="116"/>
        <v>1.3808591191743672E-2</v>
      </c>
      <c r="BE112">
        <f t="shared" si="117"/>
        <v>0.1157125015439448</v>
      </c>
      <c r="BF112">
        <f t="shared" si="118"/>
        <v>-0.10190391035220113</v>
      </c>
      <c r="BG112">
        <f t="shared" si="119"/>
        <v>1.2723831150744374</v>
      </c>
      <c r="BH112">
        <f t="shared" si="120"/>
        <v>-0.28630639624623394</v>
      </c>
      <c r="BI112">
        <f t="shared" si="121"/>
        <v>-1.186837237324218</v>
      </c>
      <c r="BJ112">
        <f t="shared" si="122"/>
        <v>-0.67451822582258736</v>
      </c>
      <c r="BK112">
        <f t="shared" ref="BK112:BQ121" si="130">$BR112+$AH$7*SIN(BL112)</f>
        <v>5.759303539751718</v>
      </c>
      <c r="BL112">
        <f t="shared" si="130"/>
        <v>5.7698394863390128</v>
      </c>
      <c r="BM112">
        <f t="shared" si="130"/>
        <v>5.7863964591009625</v>
      </c>
      <c r="BN112">
        <f t="shared" si="130"/>
        <v>5.8121208285122643</v>
      </c>
      <c r="BO112">
        <f t="shared" si="130"/>
        <v>5.8514387710717939</v>
      </c>
      <c r="BP112">
        <f t="shared" si="130"/>
        <v>5.9102121320606518</v>
      </c>
      <c r="BQ112">
        <f t="shared" si="130"/>
        <v>5.9956830595205277</v>
      </c>
      <c r="BR112">
        <f t="shared" si="123"/>
        <v>6.1163989193061772</v>
      </c>
      <c r="BS112"/>
      <c r="BT112"/>
      <c r="BU112"/>
      <c r="BV112"/>
      <c r="BW112"/>
      <c r="BX112"/>
      <c r="BY112"/>
      <c r="BZ112"/>
    </row>
    <row r="113" spans="1:78" s="94" customFormat="1" x14ac:dyDescent="0.2">
      <c r="A113" s="94" t="s">
        <v>188</v>
      </c>
      <c r="B113" s="94" t="s">
        <v>36</v>
      </c>
      <c r="C113" s="93">
        <v>55621.432999999997</v>
      </c>
      <c r="D113" s="93" t="s">
        <v>192</v>
      </c>
      <c r="E113" s="94">
        <f t="shared" si="95"/>
        <v>50613.231783713949</v>
      </c>
      <c r="F113" s="103">
        <f t="shared" si="91"/>
        <v>50612.5</v>
      </c>
      <c r="G113" s="94">
        <f t="shared" si="126"/>
        <v>0.26376499999605585</v>
      </c>
      <c r="J113" s="94">
        <f t="shared" si="127"/>
        <v>0.26376499999605585</v>
      </c>
      <c r="P113">
        <f t="shared" si="96"/>
        <v>0.33963801045984793</v>
      </c>
      <c r="Q113" s="96">
        <f t="shared" si="97"/>
        <v>40602.932999999997</v>
      </c>
      <c r="R113" s="94">
        <f t="shared" si="98"/>
        <v>5.7567137168387022E-3</v>
      </c>
      <c r="S113" s="92">
        <f t="shared" si="128"/>
        <v>1</v>
      </c>
      <c r="T113" s="225"/>
      <c r="U113" s="95">
        <v>6.1875978230331885E-6</v>
      </c>
      <c r="V113" s="95">
        <v>2.2693233702585554E-17</v>
      </c>
      <c r="W113" s="95">
        <v>3.4187200658552519E-24</v>
      </c>
      <c r="X113" s="95">
        <v>9.033340152368494E-7</v>
      </c>
      <c r="Y113" s="95">
        <v>2.9925736479506872E-5</v>
      </c>
      <c r="Z113" s="95">
        <v>0.11606019320746143</v>
      </c>
      <c r="AA113" s="95">
        <v>6.8848167327880141</v>
      </c>
      <c r="AB113" s="95">
        <v>381165.52403309819</v>
      </c>
      <c r="AC113" s="95">
        <v>2.7117844829277191E-2</v>
      </c>
      <c r="AD113" s="95">
        <v>2.9267748332665064E-5</v>
      </c>
      <c r="AE113" s="95">
        <v>1.4041430244009553E-17</v>
      </c>
      <c r="AF113">
        <f t="shared" si="99"/>
        <v>50612.5</v>
      </c>
      <c r="AG113" s="94">
        <f t="shared" si="100"/>
        <v>0.26101042995547258</v>
      </c>
      <c r="AH113" s="94">
        <f t="shared" si="101"/>
        <v>0.3423925805004312</v>
      </c>
      <c r="AI113" s="94">
        <f t="shared" si="102"/>
        <v>-7.5873010463792079E-2</v>
      </c>
      <c r="AJ113" s="94">
        <f t="shared" si="103"/>
        <v>2.7545700405832707E-3</v>
      </c>
      <c r="AK113" s="94">
        <f t="shared" si="104"/>
        <v>7.5876561084789216E-6</v>
      </c>
      <c r="AL113">
        <f t="shared" si="105"/>
        <v>-7.5873010463792079E-2</v>
      </c>
      <c r="AM113" s="92">
        <f t="shared" si="106"/>
        <v>7.5876561084789216E-6</v>
      </c>
      <c r="AN113">
        <f t="shared" si="107"/>
        <v>-7.862758050437535E-2</v>
      </c>
      <c r="AO113">
        <f t="shared" si="108"/>
        <v>0.82668488414164831</v>
      </c>
      <c r="AP113">
        <f t="shared" si="109"/>
        <v>0.14654860088313071</v>
      </c>
      <c r="AQ113">
        <f t="shared" si="110"/>
        <v>0.70618486876226749</v>
      </c>
      <c r="AR113">
        <f t="shared" si="111"/>
        <v>1.8114640860089237</v>
      </c>
      <c r="AS113">
        <f t="shared" si="112"/>
        <v>1.2751008359715286</v>
      </c>
      <c r="AT113" s="94">
        <f t="shared" si="129"/>
        <v>7.2213539894715781</v>
      </c>
      <c r="AU113" s="94">
        <f t="shared" si="129"/>
        <v>7.2172897724709948</v>
      </c>
      <c r="AV113" s="94">
        <f t="shared" si="129"/>
        <v>7.2079475762724297</v>
      </c>
      <c r="AW113" s="94">
        <f t="shared" si="129"/>
        <v>7.1868987770877943</v>
      </c>
      <c r="AX113" s="94">
        <f t="shared" si="129"/>
        <v>7.1414091294250426</v>
      </c>
      <c r="AY113" s="94">
        <f t="shared" si="129"/>
        <v>7.0503861863463264</v>
      </c>
      <c r="AZ113" s="94">
        <f t="shared" si="129"/>
        <v>6.8884064021334277</v>
      </c>
      <c r="BA113" s="94">
        <f t="shared" si="113"/>
        <v>6.6366832846732429</v>
      </c>
      <c r="BB113"/>
      <c r="BC113">
        <v>35500</v>
      </c>
      <c r="BD113">
        <f t="shared" si="116"/>
        <v>1.6600248409576815E-2</v>
      </c>
      <c r="BE113">
        <f t="shared" si="117"/>
        <v>0.12154392365824629</v>
      </c>
      <c r="BF113">
        <f t="shared" si="118"/>
        <v>-0.10494367524866947</v>
      </c>
      <c r="BG113">
        <f t="shared" si="119"/>
        <v>1.330496094358314</v>
      </c>
      <c r="BH113">
        <f t="shared" si="120"/>
        <v>-0.36928266448172786</v>
      </c>
      <c r="BI113">
        <f t="shared" si="121"/>
        <v>-1.0989698552031928</v>
      </c>
      <c r="BJ113">
        <f t="shared" si="122"/>
        <v>-0.61239674986954018</v>
      </c>
      <c r="BK113">
        <f t="shared" si="130"/>
        <v>5.8056528840176256</v>
      </c>
      <c r="BL113">
        <f t="shared" si="130"/>
        <v>5.8161201809264504</v>
      </c>
      <c r="BM113">
        <f t="shared" si="130"/>
        <v>5.8321777405860891</v>
      </c>
      <c r="BN113">
        <f t="shared" si="130"/>
        <v>5.8565726330197379</v>
      </c>
      <c r="BO113">
        <f t="shared" si="130"/>
        <v>5.8931290613090876</v>
      </c>
      <c r="BP113">
        <f t="shared" si="130"/>
        <v>5.9469174344496789</v>
      </c>
      <c r="BQ113">
        <f t="shared" si="130"/>
        <v>6.0243095139489089</v>
      </c>
      <c r="BR113">
        <f t="shared" si="123"/>
        <v>6.1330613489416317</v>
      </c>
      <c r="BS113"/>
      <c r="BT113"/>
      <c r="BU113"/>
      <c r="BV113"/>
      <c r="BW113"/>
      <c r="BX113"/>
      <c r="BY113"/>
      <c r="BZ113"/>
    </row>
    <row r="114" spans="1:78" s="94" customFormat="1" x14ac:dyDescent="0.2">
      <c r="A114" s="94" t="s">
        <v>188</v>
      </c>
      <c r="B114" s="94" t="s">
        <v>36</v>
      </c>
      <c r="C114" s="93">
        <v>55621.433100000002</v>
      </c>
      <c r="D114" s="93" t="s">
        <v>189</v>
      </c>
      <c r="E114" s="94">
        <f t="shared" si="95"/>
        <v>50613.232061151728</v>
      </c>
      <c r="F114" s="103">
        <f t="shared" si="91"/>
        <v>50612.5</v>
      </c>
      <c r="G114" s="94">
        <f t="shared" si="126"/>
        <v>0.26386500000080559</v>
      </c>
      <c r="J114" s="94">
        <f t="shared" si="127"/>
        <v>0.26386500000080559</v>
      </c>
      <c r="P114">
        <f t="shared" si="96"/>
        <v>0.33963801045984793</v>
      </c>
      <c r="Q114" s="96">
        <f t="shared" si="97"/>
        <v>40602.933100000002</v>
      </c>
      <c r="R114" s="94">
        <f t="shared" si="98"/>
        <v>5.7415491140261387E-3</v>
      </c>
      <c r="S114" s="92">
        <f t="shared" si="128"/>
        <v>1</v>
      </c>
      <c r="T114" s="22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>
        <f t="shared" si="99"/>
        <v>50612.5</v>
      </c>
      <c r="AG114" s="94">
        <f t="shared" si="100"/>
        <v>0.26101042995547258</v>
      </c>
      <c r="AH114" s="94">
        <f t="shared" si="101"/>
        <v>0.34249258050518094</v>
      </c>
      <c r="AI114" s="94">
        <f t="shared" si="102"/>
        <v>-7.5773010459042334E-2</v>
      </c>
      <c r="AJ114" s="94">
        <f t="shared" si="103"/>
        <v>2.8545700453330158E-3</v>
      </c>
      <c r="AK114" s="94">
        <f t="shared" si="104"/>
        <v>8.148570143712536E-6</v>
      </c>
      <c r="AL114">
        <f t="shared" si="105"/>
        <v>-7.5773010459042334E-2</v>
      </c>
      <c r="AM114" s="92">
        <f t="shared" si="106"/>
        <v>8.148570143712536E-6</v>
      </c>
      <c r="AN114">
        <f t="shared" si="107"/>
        <v>-7.862758050437535E-2</v>
      </c>
      <c r="AO114">
        <f t="shared" si="108"/>
        <v>0.82668488414164831</v>
      </c>
      <c r="AP114">
        <f t="shared" si="109"/>
        <v>0.14654860088313071</v>
      </c>
      <c r="AQ114">
        <f t="shared" si="110"/>
        <v>0.70618486876226749</v>
      </c>
      <c r="AR114">
        <f t="shared" si="111"/>
        <v>1.8114640860089237</v>
      </c>
      <c r="AS114">
        <f t="shared" si="112"/>
        <v>1.2751008359715286</v>
      </c>
      <c r="AT114" s="94">
        <f t="shared" si="129"/>
        <v>7.2213539894715781</v>
      </c>
      <c r="AU114" s="94">
        <f t="shared" si="129"/>
        <v>7.2172897724709948</v>
      </c>
      <c r="AV114" s="94">
        <f t="shared" si="129"/>
        <v>7.2079475762724297</v>
      </c>
      <c r="AW114" s="94">
        <f t="shared" si="129"/>
        <v>7.1868987770877943</v>
      </c>
      <c r="AX114" s="94">
        <f t="shared" si="129"/>
        <v>7.1414091294250426</v>
      </c>
      <c r="AY114" s="94">
        <f t="shared" si="129"/>
        <v>7.0503861863463264</v>
      </c>
      <c r="AZ114" s="94">
        <f t="shared" si="129"/>
        <v>6.8884064021334277</v>
      </c>
      <c r="BA114" s="94">
        <f t="shared" si="113"/>
        <v>6.6366832846732429</v>
      </c>
      <c r="BB114"/>
      <c r="BC114">
        <v>36000</v>
      </c>
      <c r="BD114">
        <f t="shared" si="116"/>
        <v>1.9610559872951058E-2</v>
      </c>
      <c r="BE114">
        <f t="shared" si="117"/>
        <v>0.1274640095445049</v>
      </c>
      <c r="BF114">
        <f t="shared" si="118"/>
        <v>-0.10785344967155384</v>
      </c>
      <c r="BG114">
        <f t="shared" si="119"/>
        <v>1.3905129048997822</v>
      </c>
      <c r="BH114">
        <f t="shared" si="120"/>
        <v>-0.45586950973882734</v>
      </c>
      <c r="BI114">
        <f t="shared" si="121"/>
        <v>-1.0038579660521649</v>
      </c>
      <c r="BJ114">
        <f t="shared" si="122"/>
        <v>-0.54880981628088377</v>
      </c>
      <c r="BK114">
        <f t="shared" si="130"/>
        <v>5.8536429074126861</v>
      </c>
      <c r="BL114">
        <f t="shared" si="130"/>
        <v>5.8638159917710713</v>
      </c>
      <c r="BM114">
        <f t="shared" si="130"/>
        <v>5.8790824984459462</v>
      </c>
      <c r="BN114">
        <f t="shared" si="130"/>
        <v>5.9018084403749693</v>
      </c>
      <c r="BO114">
        <f t="shared" si="130"/>
        <v>5.9352633962054986</v>
      </c>
      <c r="BP114">
        <f t="shared" si="130"/>
        <v>5.9837966416253847</v>
      </c>
      <c r="BQ114">
        <f t="shared" si="130"/>
        <v>6.052966161164238</v>
      </c>
      <c r="BR114">
        <f t="shared" si="123"/>
        <v>6.1497237785770862</v>
      </c>
      <c r="BS114"/>
      <c r="BT114"/>
      <c r="BU114"/>
      <c r="BV114"/>
      <c r="BW114"/>
      <c r="BX114"/>
      <c r="BY114"/>
      <c r="BZ114"/>
    </row>
    <row r="115" spans="1:78" s="94" customFormat="1" x14ac:dyDescent="0.2">
      <c r="A115" s="94" t="s">
        <v>188</v>
      </c>
      <c r="B115" s="94" t="s">
        <v>36</v>
      </c>
      <c r="C115" s="93">
        <v>55625.415200000003</v>
      </c>
      <c r="D115" s="93" t="s">
        <v>193</v>
      </c>
      <c r="E115" s="94">
        <f t="shared" si="95"/>
        <v>50624.279910287732</v>
      </c>
      <c r="F115" s="135">
        <f>ROUND(2*E115,0)/2-1</f>
        <v>50623.5</v>
      </c>
      <c r="G115" s="94">
        <f t="shared" si="126"/>
        <v>0.28111180000269087</v>
      </c>
      <c r="J115" s="94">
        <f t="shared" si="127"/>
        <v>0.28111180000269087</v>
      </c>
      <c r="P115">
        <f t="shared" si="96"/>
        <v>0.33982625547964979</v>
      </c>
      <c r="Q115" s="96">
        <f t="shared" si="97"/>
        <v>40606.915200000003</v>
      </c>
      <c r="R115" s="94">
        <f t="shared" si="98"/>
        <v>3.4473872819557909E-3</v>
      </c>
      <c r="S115" s="92">
        <f t="shared" si="128"/>
        <v>1</v>
      </c>
      <c r="T115" s="225"/>
      <c r="U115" s="95"/>
      <c r="V115" s="95"/>
      <c r="W115" s="95"/>
      <c r="X115" s="95"/>
      <c r="Y115" s="95"/>
      <c r="Z115" s="95"/>
      <c r="AA115" s="95"/>
      <c r="AB115" s="95"/>
      <c r="AC115" s="95"/>
      <c r="AD115" s="126"/>
      <c r="AE115" s="126"/>
      <c r="AF115">
        <f t="shared" si="99"/>
        <v>50623.5</v>
      </c>
      <c r="AG115" s="94">
        <f t="shared" si="100"/>
        <v>0.261260288620067</v>
      </c>
      <c r="AH115" s="94">
        <f t="shared" si="101"/>
        <v>0.35967776686227365</v>
      </c>
      <c r="AI115" s="94">
        <f t="shared" si="102"/>
        <v>-5.8714455476958916E-2</v>
      </c>
      <c r="AJ115" s="94">
        <f t="shared" si="103"/>
        <v>1.9851511382623865E-2</v>
      </c>
      <c r="AK115" s="94">
        <f t="shared" si="104"/>
        <v>3.9408250417444489E-4</v>
      </c>
      <c r="AL115">
        <f t="shared" si="105"/>
        <v>-5.8714455476958916E-2</v>
      </c>
      <c r="AM115" s="92">
        <f t="shared" si="106"/>
        <v>3.9408250417444489E-4</v>
      </c>
      <c r="AN115">
        <f t="shared" si="107"/>
        <v>-7.8565966859582767E-2</v>
      </c>
      <c r="AO115">
        <f t="shared" si="108"/>
        <v>0.82612742483365087</v>
      </c>
      <c r="AP115">
        <f t="shared" si="109"/>
        <v>0.14732950384994545</v>
      </c>
      <c r="AQ115">
        <f t="shared" si="110"/>
        <v>0.7060478212265775</v>
      </c>
      <c r="AR115">
        <f t="shared" si="111"/>
        <v>1.8122535582863968</v>
      </c>
      <c r="AS115">
        <f t="shared" si="112"/>
        <v>1.2761378885808712</v>
      </c>
      <c r="AT115" s="94">
        <f t="shared" si="129"/>
        <v>7.222009796194703</v>
      </c>
      <c r="AU115" s="94">
        <f t="shared" si="129"/>
        <v>7.2179591106967544</v>
      </c>
      <c r="AV115" s="94">
        <f t="shared" si="129"/>
        <v>7.2086395211227323</v>
      </c>
      <c r="AW115" s="94">
        <f t="shared" si="129"/>
        <v>7.1876223494533091</v>
      </c>
      <c r="AX115" s="94">
        <f t="shared" si="129"/>
        <v>7.1421604121249604</v>
      </c>
      <c r="AY115" s="94">
        <f t="shared" si="129"/>
        <v>7.0511214136787208</v>
      </c>
      <c r="AZ115" s="94">
        <f t="shared" si="129"/>
        <v>6.889023028044873</v>
      </c>
      <c r="BA115" s="94">
        <f t="shared" si="113"/>
        <v>6.6370498581252226</v>
      </c>
      <c r="BB115"/>
      <c r="BC115">
        <v>36500</v>
      </c>
      <c r="BD115">
        <f t="shared" si="116"/>
        <v>2.2874397769645297E-2</v>
      </c>
      <c r="BE115">
        <f t="shared" si="117"/>
        <v>0.13347275920272059</v>
      </c>
      <c r="BF115">
        <f t="shared" si="118"/>
        <v>-0.11059836143307529</v>
      </c>
      <c r="BG115">
        <f t="shared" si="119"/>
        <v>1.4512918884557999</v>
      </c>
      <c r="BH115">
        <f t="shared" si="120"/>
        <v>-0.54464582460136113</v>
      </c>
      <c r="BI115">
        <f t="shared" si="121"/>
        <v>-0.9012401132728981</v>
      </c>
      <c r="BJ115">
        <f t="shared" si="122"/>
        <v>-0.48382003685384795</v>
      </c>
      <c r="BK115">
        <f t="shared" si="130"/>
        <v>5.9032158191397075</v>
      </c>
      <c r="BL115">
        <f t="shared" si="130"/>
        <v>5.9128538484863018</v>
      </c>
      <c r="BM115">
        <f t="shared" si="130"/>
        <v>5.9270338828259623</v>
      </c>
      <c r="BN115">
        <f t="shared" si="130"/>
        <v>5.9477622227775457</v>
      </c>
      <c r="BO115">
        <f t="shared" si="130"/>
        <v>5.9777985012423729</v>
      </c>
      <c r="BP115">
        <f t="shared" si="130"/>
        <v>6.0208312371019908</v>
      </c>
      <c r="BQ115">
        <f t="shared" si="130"/>
        <v>6.0816496712102328</v>
      </c>
      <c r="BR115">
        <f t="shared" si="123"/>
        <v>6.1663862082125407</v>
      </c>
      <c r="BS115"/>
      <c r="BT115"/>
      <c r="BU115"/>
      <c r="BV115"/>
      <c r="BW115"/>
      <c r="BX115"/>
      <c r="BY115"/>
      <c r="BZ115"/>
    </row>
    <row r="116" spans="1:78" s="94" customFormat="1" x14ac:dyDescent="0.2">
      <c r="A116" s="94" t="s">
        <v>188</v>
      </c>
      <c r="B116" s="94" t="s">
        <v>37</v>
      </c>
      <c r="C116" s="93">
        <v>55649.380400000002</v>
      </c>
      <c r="D116" s="93" t="s">
        <v>194</v>
      </c>
      <c r="E116" s="94">
        <f t="shared" si="95"/>
        <v>50690.768424919239</v>
      </c>
      <c r="F116" s="135">
        <f>ROUND(2*E116,0)/2-1</f>
        <v>50690</v>
      </c>
      <c r="G116" s="94">
        <f t="shared" si="126"/>
        <v>0.2769719999996596</v>
      </c>
      <c r="J116" s="94">
        <f t="shared" si="127"/>
        <v>0.2769719999996596</v>
      </c>
      <c r="P116">
        <f t="shared" si="96"/>
        <v>0.34096519609209958</v>
      </c>
      <c r="Q116" s="96">
        <f t="shared" si="97"/>
        <v>40630.880400000002</v>
      </c>
      <c r="R116" s="94">
        <f t="shared" si="98"/>
        <v>4.0951291461254749E-3</v>
      </c>
      <c r="S116" s="92">
        <f t="shared" si="128"/>
        <v>1</v>
      </c>
      <c r="T116" s="22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>
        <f t="shared" si="99"/>
        <v>50690</v>
      </c>
      <c r="AG116" s="94">
        <f t="shared" si="100"/>
        <v>0.26277147006470158</v>
      </c>
      <c r="AH116" s="94">
        <f t="shared" si="101"/>
        <v>0.35516572602705759</v>
      </c>
      <c r="AI116" s="94">
        <f t="shared" si="102"/>
        <v>-6.3993196092439975E-2</v>
      </c>
      <c r="AJ116" s="94">
        <f t="shared" si="103"/>
        <v>1.4200529934958017E-2</v>
      </c>
      <c r="AK116" s="94">
        <f t="shared" si="104"/>
        <v>2.0165505043363876E-4</v>
      </c>
      <c r="AL116">
        <f t="shared" si="105"/>
        <v>-6.3993196092439975E-2</v>
      </c>
      <c r="AM116" s="92">
        <f t="shared" si="106"/>
        <v>2.0165505043363876E-4</v>
      </c>
      <c r="AN116">
        <f t="shared" si="107"/>
        <v>-7.8193726027398006E-2</v>
      </c>
      <c r="AO116">
        <f t="shared" si="108"/>
        <v>0.82277624163531227</v>
      </c>
      <c r="AP116">
        <f t="shared" si="109"/>
        <v>0.15202519094022493</v>
      </c>
      <c r="AQ116">
        <f t="shared" si="110"/>
        <v>0.70521410771826565</v>
      </c>
      <c r="AR116">
        <f t="shared" si="111"/>
        <v>1.8170027502412351</v>
      </c>
      <c r="AS116">
        <f t="shared" si="112"/>
        <v>1.2823985639505149</v>
      </c>
      <c r="AT116" s="94">
        <f t="shared" si="129"/>
        <v>7.2259642609497989</v>
      </c>
      <c r="AU116" s="94">
        <f t="shared" si="129"/>
        <v>7.221994857680178</v>
      </c>
      <c r="AV116" s="94">
        <f t="shared" si="129"/>
        <v>7.2128116554978581</v>
      </c>
      <c r="AW116" s="94">
        <f t="shared" si="129"/>
        <v>7.1919863649042277</v>
      </c>
      <c r="AX116" s="94">
        <f t="shared" si="129"/>
        <v>7.1466944621051773</v>
      </c>
      <c r="AY116" s="94">
        <f t="shared" si="129"/>
        <v>7.0555624085197577</v>
      </c>
      <c r="AZ116" s="94">
        <f t="shared" si="129"/>
        <v>6.8927500896795078</v>
      </c>
      <c r="BA116" s="94">
        <f t="shared" si="113"/>
        <v>6.6392659612667382</v>
      </c>
      <c r="BB116"/>
      <c r="BC116">
        <v>37000</v>
      </c>
      <c r="BD116">
        <f t="shared" si="116"/>
        <v>2.6428497621964836E-2</v>
      </c>
      <c r="BE116">
        <f t="shared" si="117"/>
        <v>0.1395701726328934</v>
      </c>
      <c r="BF116">
        <f t="shared" si="118"/>
        <v>-0.11314167501092856</v>
      </c>
      <c r="BG116">
        <f t="shared" si="119"/>
        <v>1.5112610828455588</v>
      </c>
      <c r="BH116">
        <f t="shared" si="120"/>
        <v>-0.63358100600999634</v>
      </c>
      <c r="BI116">
        <f t="shared" si="121"/>
        <v>-0.79103381503678227</v>
      </c>
      <c r="BJ116">
        <f t="shared" si="122"/>
        <v>-0.41751871713446809</v>
      </c>
      <c r="BK116">
        <f t="shared" si="130"/>
        <v>5.9542803291893005</v>
      </c>
      <c r="BL116">
        <f t="shared" si="130"/>
        <v>5.9631363181709833</v>
      </c>
      <c r="BM116">
        <f t="shared" si="130"/>
        <v>5.9759402212887469</v>
      </c>
      <c r="BN116">
        <f t="shared" si="130"/>
        <v>5.9943610825107756</v>
      </c>
      <c r="BO116">
        <f t="shared" si="130"/>
        <v>6.0206890530163655</v>
      </c>
      <c r="BP116">
        <f t="shared" si="130"/>
        <v>6.0580024302446995</v>
      </c>
      <c r="BQ116">
        <f t="shared" si="130"/>
        <v>6.1103567066726798</v>
      </c>
      <c r="BR116">
        <f t="shared" si="123"/>
        <v>6.1830486378479943</v>
      </c>
      <c r="BS116"/>
      <c r="BT116"/>
      <c r="BU116"/>
      <c r="BV116"/>
      <c r="BW116"/>
      <c r="BX116"/>
      <c r="BY116"/>
      <c r="BZ116"/>
    </row>
    <row r="117" spans="1:78" s="94" customFormat="1" x14ac:dyDescent="0.2">
      <c r="A117" s="94" t="s">
        <v>187</v>
      </c>
      <c r="B117" s="94" t="s">
        <v>37</v>
      </c>
      <c r="C117" s="93">
        <v>55660.7209</v>
      </c>
      <c r="D117" s="93">
        <v>4.0000000000000002E-4</v>
      </c>
      <c r="E117" s="94">
        <f t="shared" ref="E117:E128" si="131">+(C117-C$7)/C$8</f>
        <v>50722.231254362705</v>
      </c>
      <c r="F117" s="103">
        <f>ROUND(2*E117,0)/2-0.5</f>
        <v>50721.5</v>
      </c>
      <c r="G117" s="94">
        <f>C117-($C$7+$C$8*$F117)+T117*K$18</f>
        <v>0.26357419999840204</v>
      </c>
      <c r="K117" s="94">
        <f>G117</f>
        <v>0.26357419999840204</v>
      </c>
      <c r="P117">
        <f t="shared" ref="P117:P128" si="132">+D$11+D$12*F117+D$13*F117^2</f>
        <v>0.34150524168707219</v>
      </c>
      <c r="Q117" s="96">
        <f t="shared" ref="Q117:Q128" si="133">+C117-15018.5</f>
        <v>40642.2209</v>
      </c>
      <c r="R117" s="94">
        <f t="shared" ref="R117:R128" si="134">+(P117-G117)^2</f>
        <v>6.0732472586812461E-3</v>
      </c>
      <c r="S117" s="92">
        <f>S$17</f>
        <v>1</v>
      </c>
      <c r="T117" s="22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>
        <f t="shared" ref="AF117:AF128" si="135">F117</f>
        <v>50721.5</v>
      </c>
      <c r="AG117" s="94">
        <f t="shared" ref="AG117:AG128" si="136">AH$3+AH$4*AF117+AH$5*AF117^2+AN117</f>
        <v>0.26348769435402442</v>
      </c>
      <c r="AH117" s="94">
        <f t="shared" ref="AH117:AH128" si="137">IF(S117&lt;&gt;0,G117-AN117, -9999)</f>
        <v>0.34159174733144981</v>
      </c>
      <c r="AI117" s="94">
        <f t="shared" ref="AI117:AI128" si="138">+G117-P117</f>
        <v>-7.7931041688670155E-2</v>
      </c>
      <c r="AJ117" s="94">
        <f t="shared" ref="AJ117:AJ128" si="139">IF(S117&lt;&gt;0,G117-AG117, -9999)</f>
        <v>8.6505644377621316E-5</v>
      </c>
      <c r="AK117" s="94">
        <f t="shared" ref="AK117:AK128" si="140">+(G117-AG117)^2*S117</f>
        <v>7.4832265091874861E-9</v>
      </c>
      <c r="AL117">
        <f t="shared" ref="AL117:AL128" si="141">IF(S117&lt;&gt;0,G117-P117, -9999)</f>
        <v>-7.7931041688670155E-2</v>
      </c>
      <c r="AM117" s="92">
        <f t="shared" ref="AM117:AM128" si="142">+(G117-AG117)^2</f>
        <v>7.4832265091874861E-9</v>
      </c>
      <c r="AN117">
        <f t="shared" ref="AN117:AN128" si="143">$AH$6*($AH$11/AO117*AP117+$AH$12)</f>
        <v>-7.8017547333047776E-2</v>
      </c>
      <c r="AO117">
        <f t="shared" ref="AO117:AO128" si="144">1+$AH$7*COS(AR117)</f>
        <v>0.82120008678788925</v>
      </c>
      <c r="AP117">
        <f t="shared" ref="AP117:AP128" si="145">SIN(AR117+RADIANS($AH$9))</f>
        <v>0.15423445533206875</v>
      </c>
      <c r="AQ117">
        <f t="shared" ref="AQ117:AQ129" si="146">$AH$7*SIN(AR117)</f>
        <v>0.70481613864121784</v>
      </c>
      <c r="AR117">
        <f t="shared" ref="AR117:AR129" si="147">2*ATAN(AS117)</f>
        <v>1.8192383819874582</v>
      </c>
      <c r="AS117">
        <f t="shared" ref="AS117:AS129" si="148">SQRT((1+$AH$7)/(1-$AH$7))*TAN(AT117/2)</f>
        <v>1.2853589243990544</v>
      </c>
      <c r="AT117" s="94">
        <f t="shared" si="129"/>
        <v>7.2278313600861681</v>
      </c>
      <c r="AU117" s="94">
        <f t="shared" si="129"/>
        <v>7.2239001439274393</v>
      </c>
      <c r="AV117" s="94">
        <f t="shared" si="129"/>
        <v>7.2147813710973905</v>
      </c>
      <c r="AW117" s="94">
        <f t="shared" si="129"/>
        <v>7.1940473647701273</v>
      </c>
      <c r="AX117" s="94">
        <f t="shared" si="129"/>
        <v>7.1488374973948892</v>
      </c>
      <c r="AY117" s="94">
        <f t="shared" si="129"/>
        <v>7.0576637627309164</v>
      </c>
      <c r="AZ117" s="94">
        <f t="shared" si="129"/>
        <v>6.894515105877546</v>
      </c>
      <c r="BA117" s="94">
        <f t="shared" ref="BA117:BA128" si="149">RADIANS($AH$9)+$AH$18*(F117-AH$15)</f>
        <v>6.640315694333772</v>
      </c>
      <c r="BB117"/>
      <c r="BC117">
        <v>37500</v>
      </c>
      <c r="BD117">
        <f t="shared" si="116"/>
        <v>3.0310211675328658E-2</v>
      </c>
      <c r="BE117">
        <f t="shared" si="117"/>
        <v>0.14575624983502333</v>
      </c>
      <c r="BF117">
        <f t="shared" si="118"/>
        <v>-0.11544603815969467</v>
      </c>
      <c r="BG117">
        <f t="shared" si="119"/>
        <v>1.5684127764493039</v>
      </c>
      <c r="BH117">
        <f t="shared" si="120"/>
        <v>-0.72000594235943716</v>
      </c>
      <c r="BI117">
        <f t="shared" si="121"/>
        <v>-0.67339598033716486</v>
      </c>
      <c r="BJ117">
        <f t="shared" si="122"/>
        <v>-0.3500260094135676</v>
      </c>
      <c r="BK117">
        <f t="shared" si="130"/>
        <v>6.0067102117790938</v>
      </c>
      <c r="BL117">
        <f t="shared" si="130"/>
        <v>6.0145416797690423</v>
      </c>
      <c r="BM117">
        <f t="shared" si="130"/>
        <v>6.0256956730998841</v>
      </c>
      <c r="BN117">
        <f t="shared" si="130"/>
        <v>6.0415257908410043</v>
      </c>
      <c r="BO117">
        <f t="shared" si="130"/>
        <v>6.063887892008859</v>
      </c>
      <c r="BP117">
        <f t="shared" si="130"/>
        <v>6.0952911887964722</v>
      </c>
      <c r="BQ117">
        <f t="shared" si="130"/>
        <v>6.1390839236060053</v>
      </c>
      <c r="BR117">
        <f t="shared" si="123"/>
        <v>6.1997110674834488</v>
      </c>
      <c r="BS117"/>
      <c r="BT117"/>
      <c r="BU117"/>
      <c r="BV117"/>
      <c r="BW117"/>
      <c r="BX117"/>
      <c r="BY117"/>
      <c r="BZ117"/>
    </row>
    <row r="118" spans="1:78" s="94" customFormat="1" x14ac:dyDescent="0.2">
      <c r="A118" s="101" t="s">
        <v>201</v>
      </c>
      <c r="B118" s="100" t="s">
        <v>37</v>
      </c>
      <c r="C118" s="141">
        <v>56001.721400000002</v>
      </c>
      <c r="D118" s="141">
        <v>5.0000000000000001E-4</v>
      </c>
      <c r="E118" s="94">
        <f t="shared" si="131"/>
        <v>51668.29541129039</v>
      </c>
      <c r="F118" s="135">
        <f t="shared" ref="F118:F128" si="150">ROUND(2*E118,0)/2-1</f>
        <v>51667.5</v>
      </c>
      <c r="G118" s="94">
        <f>C118-($C$7+$C$8*$F118)+T118*K$18</f>
        <v>0.2866989999965881</v>
      </c>
      <c r="K118" s="94">
        <f>G118</f>
        <v>0.2866989999965881</v>
      </c>
      <c r="P118">
        <f t="shared" si="132"/>
        <v>0.35788773128062568</v>
      </c>
      <c r="Q118" s="96">
        <f t="shared" si="133"/>
        <v>40983.221400000002</v>
      </c>
      <c r="R118" s="94">
        <f t="shared" si="134"/>
        <v>5.06783546183091E-3</v>
      </c>
      <c r="S118" s="92">
        <f>S$17</f>
        <v>1</v>
      </c>
      <c r="T118" s="22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>
        <f t="shared" si="135"/>
        <v>51667.5</v>
      </c>
      <c r="AG118" s="94">
        <f t="shared" si="136"/>
        <v>0.28511466596522167</v>
      </c>
      <c r="AH118" s="94">
        <f t="shared" si="137"/>
        <v>0.35947206531199211</v>
      </c>
      <c r="AI118" s="94">
        <f t="shared" si="138"/>
        <v>-7.1188731284037576E-2</v>
      </c>
      <c r="AJ118" s="94">
        <f t="shared" si="139"/>
        <v>1.58433403136643E-3</v>
      </c>
      <c r="AK118" s="94">
        <f t="shared" si="140"/>
        <v>2.5101143229458042E-6</v>
      </c>
      <c r="AL118">
        <f t="shared" si="141"/>
        <v>-7.1188731284037576E-2</v>
      </c>
      <c r="AM118" s="92">
        <f t="shared" si="142"/>
        <v>2.5101143229458042E-6</v>
      </c>
      <c r="AN118">
        <f t="shared" si="143"/>
        <v>-7.2773065315404006E-2</v>
      </c>
      <c r="AO118">
        <f t="shared" si="144"/>
        <v>0.7770161262447709</v>
      </c>
      <c r="AP118">
        <f t="shared" si="145"/>
        <v>0.21636568891489283</v>
      </c>
      <c r="AQ118">
        <f t="shared" si="146"/>
        <v>0.69210793255018166</v>
      </c>
      <c r="AR118">
        <f t="shared" si="147"/>
        <v>1.8824762287318491</v>
      </c>
      <c r="AS118">
        <f t="shared" si="148"/>
        <v>1.3727998621619606</v>
      </c>
      <c r="AT118" s="94">
        <f t="shared" si="129"/>
        <v>7.2821753025180627</v>
      </c>
      <c r="AU118" s="94">
        <f t="shared" si="129"/>
        <v>7.2792914589217537</v>
      </c>
      <c r="AV118" s="94">
        <f t="shared" si="129"/>
        <v>7.2720358970587737</v>
      </c>
      <c r="AW118" s="94">
        <f t="shared" si="129"/>
        <v>7.2541250105461241</v>
      </c>
      <c r="AX118" s="94">
        <f t="shared" si="129"/>
        <v>7.2117894337776791</v>
      </c>
      <c r="AY118" s="94">
        <f t="shared" si="129"/>
        <v>7.1200738849649641</v>
      </c>
      <c r="AZ118" s="94">
        <f t="shared" si="129"/>
        <v>6.9473875575759525</v>
      </c>
      <c r="BA118" s="94">
        <f t="shared" si="149"/>
        <v>6.6718410112040516</v>
      </c>
      <c r="BB118"/>
      <c r="BC118">
        <v>38000</v>
      </c>
      <c r="BD118">
        <f t="shared" si="116"/>
        <v>3.4555995010410262E-2</v>
      </c>
      <c r="BE118">
        <f t="shared" si="117"/>
        <v>0.15203099080911034</v>
      </c>
      <c r="BF118">
        <f t="shared" si="118"/>
        <v>-0.11747499579870008</v>
      </c>
      <c r="BG118">
        <f t="shared" si="119"/>
        <v>1.6203696233677891</v>
      </c>
      <c r="BH118">
        <f t="shared" si="120"/>
        <v>-0.80067876802311211</v>
      </c>
      <c r="BI118">
        <f t="shared" si="121"/>
        <v>-0.54877950933785047</v>
      </c>
      <c r="BJ118">
        <f t="shared" si="122"/>
        <v>-0.2814899031107464</v>
      </c>
      <c r="BK118">
        <f t="shared" si="130"/>
        <v>6.0603444017439578</v>
      </c>
      <c r="BL118">
        <f t="shared" si="130"/>
        <v>6.0669249113691075</v>
      </c>
      <c r="BM118">
        <f t="shared" si="130"/>
        <v>6.0761812892926095</v>
      </c>
      <c r="BN118">
        <f t="shared" si="130"/>
        <v>6.0891714434359088</v>
      </c>
      <c r="BO118">
        <f t="shared" si="130"/>
        <v>6.1073462519030146</v>
      </c>
      <c r="BP118">
        <f t="shared" si="130"/>
        <v>6.1326782720769053</v>
      </c>
      <c r="BQ118">
        <f t="shared" si="130"/>
        <v>6.1678279724616472</v>
      </c>
      <c r="BR118">
        <f t="shared" si="123"/>
        <v>6.2163734971189033</v>
      </c>
      <c r="BS118"/>
      <c r="BT118"/>
      <c r="BU118"/>
      <c r="BV118"/>
      <c r="BW118"/>
      <c r="BX118"/>
      <c r="BY118"/>
      <c r="BZ118"/>
    </row>
    <row r="119" spans="1:78" s="94" customFormat="1" x14ac:dyDescent="0.2">
      <c r="A119" s="157" t="s">
        <v>4</v>
      </c>
      <c r="B119" s="158" t="s">
        <v>37</v>
      </c>
      <c r="C119" s="161">
        <v>56693.447800000002</v>
      </c>
      <c r="D119" s="161">
        <v>2.0000000000000001E-4</v>
      </c>
      <c r="E119" s="94">
        <f t="shared" si="131"/>
        <v>53587.405657288902</v>
      </c>
      <c r="F119" s="135">
        <f t="shared" si="150"/>
        <v>53586.5</v>
      </c>
      <c r="G119" s="94">
        <f>C119-($C$7+$C$8*$F119)+T119*K$18</f>
        <v>0.3264361999972607</v>
      </c>
      <c r="K119" s="94">
        <f>G119</f>
        <v>0.3264361999972607</v>
      </c>
      <c r="P119">
        <f t="shared" si="132"/>
        <v>0.39209522211934744</v>
      </c>
      <c r="Q119" s="96">
        <f t="shared" si="133"/>
        <v>41674.947800000002</v>
      </c>
      <c r="R119" s="94">
        <f t="shared" si="134"/>
        <v>4.3111071860286758E-3</v>
      </c>
      <c r="S119" s="92">
        <f>S$17</f>
        <v>1</v>
      </c>
      <c r="T119" s="225"/>
      <c r="U119" s="95"/>
      <c r="V119" s="95"/>
      <c r="W119" s="95"/>
      <c r="X119" s="95"/>
      <c r="Y119" s="95"/>
      <c r="Z119" s="95"/>
      <c r="AA119" s="95"/>
      <c r="AB119" s="95"/>
      <c r="AC119" s="120"/>
      <c r="AD119" s="95"/>
      <c r="AE119" s="95"/>
      <c r="AF119">
        <f t="shared" si="135"/>
        <v>53586.5</v>
      </c>
      <c r="AG119" s="94">
        <f t="shared" si="136"/>
        <v>0.32965851260346923</v>
      </c>
      <c r="AH119" s="94">
        <f t="shared" si="137"/>
        <v>0.38887290951313891</v>
      </c>
      <c r="AI119" s="94">
        <f t="shared" si="138"/>
        <v>-6.5659022122086741E-2</v>
      </c>
      <c r="AJ119" s="94">
        <f t="shared" si="139"/>
        <v>-3.2223126062085328E-3</v>
      </c>
      <c r="AK119" s="94">
        <f t="shared" si="140"/>
        <v>1.0383298532130426E-5</v>
      </c>
      <c r="AL119">
        <f t="shared" si="141"/>
        <v>-6.5659022122086741E-2</v>
      </c>
      <c r="AM119" s="92">
        <f t="shared" si="142"/>
        <v>1.0383298532130426E-5</v>
      </c>
      <c r="AN119">
        <f t="shared" si="143"/>
        <v>-6.2436709515878187E-2</v>
      </c>
      <c r="AO119">
        <f t="shared" si="144"/>
        <v>0.70300862919340956</v>
      </c>
      <c r="AP119">
        <f t="shared" si="145"/>
        <v>0.32134666221798724</v>
      </c>
      <c r="AQ119">
        <f t="shared" si="146"/>
        <v>0.66372533771146414</v>
      </c>
      <c r="AR119">
        <f t="shared" si="147"/>
        <v>1.9915370237100136</v>
      </c>
      <c r="AS119">
        <f t="shared" si="148"/>
        <v>1.5430074961258498</v>
      </c>
      <c r="AT119" s="94">
        <f t="shared" si="129"/>
        <v>7.3834675578014854</v>
      </c>
      <c r="AU119" s="94">
        <f t="shared" si="129"/>
        <v>7.3821011017152784</v>
      </c>
      <c r="AV119" s="94">
        <f t="shared" si="129"/>
        <v>7.3779835782702081</v>
      </c>
      <c r="AW119" s="94">
        <f t="shared" si="129"/>
        <v>7.3657702491026251</v>
      </c>
      <c r="AX119" s="94">
        <f t="shared" si="129"/>
        <v>7.3310862073607419</v>
      </c>
      <c r="AY119" s="94">
        <f t="shared" si="129"/>
        <v>7.2422899236553375</v>
      </c>
      <c r="AZ119" s="94">
        <f t="shared" si="129"/>
        <v>7.0537783188002603</v>
      </c>
      <c r="BA119" s="94">
        <f t="shared" si="149"/>
        <v>6.7357914161449255</v>
      </c>
      <c r="BB119"/>
      <c r="BC119">
        <v>38500</v>
      </c>
      <c r="BD119">
        <f t="shared" si="116"/>
        <v>3.9199713981271922E-2</v>
      </c>
      <c r="BE119">
        <f t="shared" si="117"/>
        <v>0.15839439555515453</v>
      </c>
      <c r="BF119">
        <f t="shared" si="118"/>
        <v>-0.1191946815738826</v>
      </c>
      <c r="BG119">
        <f t="shared" si="119"/>
        <v>1.6645442843698395</v>
      </c>
      <c r="BH119">
        <f t="shared" si="120"/>
        <v>-0.87197986644167313</v>
      </c>
      <c r="BI119">
        <f t="shared" si="121"/>
        <v>-0.41797466786964377</v>
      </c>
      <c r="BJ119">
        <f t="shared" si="122"/>
        <v>-0.2120840012951003</v>
      </c>
      <c r="BK119">
        <f t="shared" si="130"/>
        <v>6.1149888410614981</v>
      </c>
      <c r="BL119">
        <f t="shared" si="130"/>
        <v>6.1201196347694831</v>
      </c>
      <c r="BM119">
        <f t="shared" si="130"/>
        <v>6.1272664686703129</v>
      </c>
      <c r="BN119">
        <f t="shared" si="130"/>
        <v>6.1372082231250182</v>
      </c>
      <c r="BO119">
        <f t="shared" si="130"/>
        <v>6.1510140035386502</v>
      </c>
      <c r="BP119">
        <f t="shared" si="130"/>
        <v>6.1701442647623814</v>
      </c>
      <c r="BQ119">
        <f t="shared" si="130"/>
        <v>6.1965854990179947</v>
      </c>
      <c r="BR119">
        <f t="shared" si="123"/>
        <v>6.2330359267543578</v>
      </c>
      <c r="BS119"/>
      <c r="BT119"/>
      <c r="BU119"/>
      <c r="BV119"/>
      <c r="BW119"/>
      <c r="BX119"/>
      <c r="BY119"/>
      <c r="BZ119"/>
    </row>
    <row r="120" spans="1:78" s="94" customFormat="1" x14ac:dyDescent="0.2">
      <c r="A120" s="206" t="s">
        <v>436</v>
      </c>
      <c r="B120" s="92"/>
      <c r="C120" s="94">
        <v>56708.211472000003</v>
      </c>
      <c r="D120" s="93">
        <v>1.8100000000000001E-4</v>
      </c>
      <c r="E120" s="94">
        <f t="shared" si="131"/>
        <v>53628.365658531824</v>
      </c>
      <c r="F120" s="135">
        <f t="shared" si="150"/>
        <v>53627.5</v>
      </c>
      <c r="G120" s="94">
        <f>C120-($C$7+$C$8*$F120)+T120*K$18</f>
        <v>0.31201899999723537</v>
      </c>
      <c r="K120" s="94">
        <f>G120</f>
        <v>0.31201899999723537</v>
      </c>
      <c r="P120">
        <f t="shared" si="132"/>
        <v>0.3928403252740581</v>
      </c>
      <c r="Q120" s="96">
        <f t="shared" si="133"/>
        <v>41689.711472000003</v>
      </c>
      <c r="R120" s="94">
        <f t="shared" si="134"/>
        <v>6.5320866195019847E-3</v>
      </c>
      <c r="S120" s="92">
        <f>S$17</f>
        <v>1</v>
      </c>
      <c r="T120" s="225"/>
      <c r="U120" s="95"/>
      <c r="V120" s="95"/>
      <c r="W120" s="95"/>
      <c r="X120" s="95"/>
      <c r="Y120" s="95"/>
      <c r="Z120" s="95"/>
      <c r="AA120" s="95"/>
      <c r="AB120" s="95"/>
      <c r="AC120" s="120"/>
      <c r="AD120" s="95"/>
      <c r="AE120" s="95"/>
      <c r="AF120">
        <f t="shared" si="135"/>
        <v>53627.5</v>
      </c>
      <c r="AG120" s="94">
        <f t="shared" si="136"/>
        <v>0.33061985850219411</v>
      </c>
      <c r="AH120" s="94">
        <f t="shared" si="137"/>
        <v>0.37423946676909936</v>
      </c>
      <c r="AI120" s="94">
        <f t="shared" si="138"/>
        <v>-8.0821325276822731E-2</v>
      </c>
      <c r="AJ120" s="94">
        <f t="shared" si="139"/>
        <v>-1.8600858504958739E-2</v>
      </c>
      <c r="AK120" s="94">
        <f t="shared" si="140"/>
        <v>3.4599193712149588E-4</v>
      </c>
      <c r="AL120">
        <f t="shared" si="141"/>
        <v>-8.0821325276822731E-2</v>
      </c>
      <c r="AM120" s="92">
        <f t="shared" si="142"/>
        <v>3.4599193712149588E-4</v>
      </c>
      <c r="AN120">
        <f t="shared" si="143"/>
        <v>-6.2220466771863978E-2</v>
      </c>
      <c r="AO120">
        <f t="shared" si="144"/>
        <v>0.70161680785613356</v>
      </c>
      <c r="AP120">
        <f t="shared" si="145"/>
        <v>0.32333265080515755</v>
      </c>
      <c r="AQ120">
        <f t="shared" si="146"/>
        <v>0.66310079844606684</v>
      </c>
      <c r="AR120">
        <f t="shared" si="147"/>
        <v>1.9936349938793392</v>
      </c>
      <c r="AS120">
        <f t="shared" si="148"/>
        <v>1.5465597314887523</v>
      </c>
      <c r="AT120" s="94">
        <f t="shared" si="129"/>
        <v>7.3855182547588658</v>
      </c>
      <c r="AU120" s="94">
        <f t="shared" si="129"/>
        <v>7.3841758601920304</v>
      </c>
      <c r="AV120" s="94">
        <f t="shared" si="129"/>
        <v>7.3801141819044451</v>
      </c>
      <c r="AW120" s="94">
        <f t="shared" si="129"/>
        <v>7.3680158834740865</v>
      </c>
      <c r="AX120" s="94">
        <f t="shared" si="129"/>
        <v>7.3335128201773605</v>
      </c>
      <c r="AY120" s="94">
        <f t="shared" si="129"/>
        <v>7.2448337780971741</v>
      </c>
      <c r="AZ120" s="94">
        <f t="shared" si="129"/>
        <v>7.0560378129364025</v>
      </c>
      <c r="BA120" s="94">
        <f t="shared" si="149"/>
        <v>6.7371577353750336</v>
      </c>
      <c r="BB120"/>
      <c r="BC120">
        <v>39000</v>
      </c>
      <c r="BD120">
        <f t="shared" si="116"/>
        <v>4.4270905750274564E-2</v>
      </c>
      <c r="BE120">
        <f t="shared" si="117"/>
        <v>0.16484646407315576</v>
      </c>
      <c r="BF120">
        <f t="shared" si="118"/>
        <v>-0.12057555832288119</v>
      </c>
      <c r="BG120">
        <f t="shared" si="119"/>
        <v>1.6983955993446647</v>
      </c>
      <c r="BH120">
        <f t="shared" si="120"/>
        <v>-0.93024680697853623</v>
      </c>
      <c r="BI120">
        <f t="shared" si="121"/>
        <v>-0.28212197133451172</v>
      </c>
      <c r="BJ120">
        <f t="shared" si="122"/>
        <v>-0.14200411297465115</v>
      </c>
      <c r="BK120">
        <f t="shared" si="130"/>
        <v>6.1704201635013742</v>
      </c>
      <c r="BL120">
        <f t="shared" si="130"/>
        <v>6.1739410013486369</v>
      </c>
      <c r="BM120">
        <f t="shared" si="130"/>
        <v>6.1788107812928121</v>
      </c>
      <c r="BN120">
        <f t="shared" si="130"/>
        <v>6.1855422576927985</v>
      </c>
      <c r="BO120">
        <f t="shared" si="130"/>
        <v>6.194839911394955</v>
      </c>
      <c r="BP120">
        <f t="shared" si="130"/>
        <v>6.2076696111543601</v>
      </c>
      <c r="BQ120">
        <f t="shared" si="130"/>
        <v>6.2253531453116215</v>
      </c>
      <c r="BR120">
        <f t="shared" si="123"/>
        <v>6.2496983563898123</v>
      </c>
      <c r="BS120"/>
      <c r="BT120"/>
      <c r="BU120"/>
      <c r="BV120"/>
      <c r="BW120"/>
      <c r="BX120"/>
      <c r="BY120"/>
      <c r="BZ120"/>
    </row>
    <row r="121" spans="1:78" s="94" customFormat="1" x14ac:dyDescent="0.2">
      <c r="A121" s="206" t="s">
        <v>436</v>
      </c>
      <c r="B121" s="130"/>
      <c r="C121" s="94">
        <v>56719.222626000002</v>
      </c>
      <c r="D121" s="93">
        <v>1.7100000000000001E-4</v>
      </c>
      <c r="E121" s="94">
        <f t="shared" si="131"/>
        <v>53658.914757802384</v>
      </c>
      <c r="F121" s="135">
        <f t="shared" si="150"/>
        <v>53658</v>
      </c>
      <c r="G121" s="94">
        <f>C121-($C$7+$C$8*$F121)+T121*K$18</f>
        <v>0.32971640000323532</v>
      </c>
      <c r="K121" s="94">
        <f>G121</f>
        <v>0.32971640000323532</v>
      </c>
      <c r="P121">
        <f t="shared" si="132"/>
        <v>0.39339499603521355</v>
      </c>
      <c r="Q121" s="96">
        <f t="shared" si="133"/>
        <v>41700.722626000002</v>
      </c>
      <c r="R121" s="94">
        <f t="shared" si="134"/>
        <v>4.0549635926038739E-3</v>
      </c>
      <c r="S121" s="92">
        <f>S$17</f>
        <v>1</v>
      </c>
      <c r="T121" s="225"/>
      <c r="U121" s="95">
        <v>4.5451351517585277E-10</v>
      </c>
      <c r="V121" s="95">
        <v>1.8523212615791248E-21</v>
      </c>
      <c r="W121" s="95">
        <v>1.2705140282188187E-26</v>
      </c>
      <c r="X121" s="95">
        <v>1.8710840675532443E-8</v>
      </c>
      <c r="Y121" s="95">
        <v>1.1444869631085581E-10</v>
      </c>
      <c r="Z121" s="95">
        <v>1.2898446572897392E-4</v>
      </c>
      <c r="AA121" s="95">
        <v>1.0104363889082099E-2</v>
      </c>
      <c r="AB121" s="95">
        <v>828.18213511411034</v>
      </c>
      <c r="AC121" s="95">
        <v>5.6169441812881852E-4</v>
      </c>
      <c r="AD121" s="95">
        <v>8.0338309903657817E-7</v>
      </c>
      <c r="AE121" s="95">
        <v>5.2182787001040746E-20</v>
      </c>
      <c r="AF121">
        <f t="shared" si="135"/>
        <v>53658</v>
      </c>
      <c r="AG121" s="94">
        <f t="shared" si="136"/>
        <v>0.33133526729643464</v>
      </c>
      <c r="AH121" s="94">
        <f t="shared" si="137"/>
        <v>0.39177612874201423</v>
      </c>
      <c r="AI121" s="94">
        <f t="shared" si="138"/>
        <v>-6.367859603197823E-2</v>
      </c>
      <c r="AJ121" s="94">
        <f t="shared" si="139"/>
        <v>-1.618867293199322E-3</v>
      </c>
      <c r="AK121" s="94">
        <f t="shared" si="140"/>
        <v>2.6207313129904994E-6</v>
      </c>
      <c r="AL121">
        <f t="shared" si="141"/>
        <v>-6.367859603197823E-2</v>
      </c>
      <c r="AM121" s="92">
        <f t="shared" si="142"/>
        <v>2.6207313129904994E-6</v>
      </c>
      <c r="AN121">
        <f t="shared" si="143"/>
        <v>-6.2059728738778915E-2</v>
      </c>
      <c r="AO121">
        <f t="shared" si="144"/>
        <v>0.70058595557200731</v>
      </c>
      <c r="AP121">
        <f t="shared" si="145"/>
        <v>0.32480386393920435</v>
      </c>
      <c r="AQ121">
        <f t="shared" si="146"/>
        <v>0.6626359696341928</v>
      </c>
      <c r="AR121">
        <f t="shared" si="147"/>
        <v>1.9951901322766292</v>
      </c>
      <c r="AS121">
        <f t="shared" si="148"/>
        <v>1.549200303215597</v>
      </c>
      <c r="AT121" s="94">
        <f t="shared" ref="AT121:AZ129" si="151">$BA121+$AH$7*SIN(AU121)</f>
        <v>7.3870409775184696</v>
      </c>
      <c r="AU121" s="94">
        <f t="shared" si="151"/>
        <v>7.3857162751161072</v>
      </c>
      <c r="AV121" s="94">
        <f t="shared" si="151"/>
        <v>7.3816958238670933</v>
      </c>
      <c r="AW121" s="94">
        <f t="shared" si="151"/>
        <v>7.369682823500475</v>
      </c>
      <c r="AX121" s="94">
        <f t="shared" si="151"/>
        <v>7.335314699870656</v>
      </c>
      <c r="AY121" s="94">
        <f t="shared" si="151"/>
        <v>7.2467242761266677</v>
      </c>
      <c r="AZ121" s="94">
        <f t="shared" si="151"/>
        <v>7.0577182700919154</v>
      </c>
      <c r="BA121" s="94">
        <f t="shared" si="149"/>
        <v>6.7381741435827962</v>
      </c>
      <c r="BB121"/>
      <c r="BC121">
        <v>39500</v>
      </c>
      <c r="BD121">
        <f t="shared" si="116"/>
        <v>4.9793144642082829E-2</v>
      </c>
      <c r="BE121">
        <f t="shared" si="117"/>
        <v>0.17138719636311414</v>
      </c>
      <c r="BF121">
        <f t="shared" si="118"/>
        <v>-0.12159405172103131</v>
      </c>
      <c r="BG121">
        <f t="shared" si="119"/>
        <v>1.7197524092316989</v>
      </c>
      <c r="BH121">
        <f t="shared" si="120"/>
        <v>-0.97221680686218936</v>
      </c>
      <c r="BI121">
        <f t="shared" si="121"/>
        <v>-0.14268497684390552</v>
      </c>
      <c r="BJ121">
        <f t="shared" si="122"/>
        <v>-7.1463773845337517E-2</v>
      </c>
      <c r="BK121">
        <f t="shared" si="130"/>
        <v>6.226391146003321</v>
      </c>
      <c r="BL121">
        <f t="shared" si="130"/>
        <v>6.2281894378299203</v>
      </c>
      <c r="BM121">
        <f t="shared" si="130"/>
        <v>6.2306661127158112</v>
      </c>
      <c r="BN121">
        <f t="shared" si="130"/>
        <v>6.2340765575429424</v>
      </c>
      <c r="BO121">
        <f t="shared" si="130"/>
        <v>6.2387719003180457</v>
      </c>
      <c r="BP121">
        <f t="shared" si="130"/>
        <v>6.2452346498407136</v>
      </c>
      <c r="BQ121">
        <f t="shared" si="130"/>
        <v>6.2541275505695575</v>
      </c>
      <c r="BR121">
        <f t="shared" si="123"/>
        <v>6.2663607860252668</v>
      </c>
      <c r="BS121"/>
      <c r="BT121"/>
      <c r="BU121"/>
      <c r="BV121"/>
      <c r="BW121"/>
      <c r="BX121"/>
      <c r="BY121"/>
      <c r="BZ121"/>
    </row>
    <row r="122" spans="1:78" s="94" customFormat="1" x14ac:dyDescent="0.2">
      <c r="A122" s="142" t="s">
        <v>202</v>
      </c>
      <c r="B122" s="143" t="s">
        <v>37</v>
      </c>
      <c r="C122" s="160">
        <v>56736.343999999997</v>
      </c>
      <c r="D122" s="160">
        <v>2.9999999999999997E-4</v>
      </c>
      <c r="E122" s="94">
        <f t="shared" si="131"/>
        <v>53706.415914717843</v>
      </c>
      <c r="F122" s="135">
        <f t="shared" si="150"/>
        <v>53705.5</v>
      </c>
      <c r="G122" s="94">
        <f>C122-($C$7+$C$8*$F122)+T122*J$18</f>
        <v>0.33013339999888558</v>
      </c>
      <c r="J122" s="94">
        <f>G122</f>
        <v>0.33013339999888558</v>
      </c>
      <c r="P122">
        <f t="shared" si="132"/>
        <v>0.39425948454703857</v>
      </c>
      <c r="Q122" s="96">
        <f t="shared" si="133"/>
        <v>41717.843999999997</v>
      </c>
      <c r="R122" s="94">
        <f t="shared" si="134"/>
        <v>4.1121547194768659E-3</v>
      </c>
      <c r="S122" s="92">
        <f>S$16</f>
        <v>1</v>
      </c>
      <c r="T122" s="225"/>
      <c r="U122" s="95">
        <v>1.4786612602241971E-9</v>
      </c>
      <c r="V122" s="95">
        <v>1.0723089685619291E-20</v>
      </c>
      <c r="W122" s="95">
        <v>6.9843831743274604E-26</v>
      </c>
      <c r="X122" s="95">
        <v>1.176120371213512E-7</v>
      </c>
      <c r="Y122" s="95">
        <v>2.2286399112078467E-7</v>
      </c>
      <c r="Z122" s="95">
        <v>1.962223681551192E-4</v>
      </c>
      <c r="AA122" s="95">
        <v>3.5293042467922239E-2</v>
      </c>
      <c r="AB122" s="95">
        <v>3301.9694001664343</v>
      </c>
      <c r="AC122" s="95">
        <v>3.5306818064150571E-3</v>
      </c>
      <c r="AD122" s="95">
        <v>5.6582625753432381E-6</v>
      </c>
      <c r="AE122" s="95"/>
      <c r="AF122">
        <f t="shared" si="135"/>
        <v>53705.5</v>
      </c>
      <c r="AG122" s="94">
        <f t="shared" si="136"/>
        <v>0.33244987240240448</v>
      </c>
      <c r="AH122" s="94">
        <f t="shared" si="137"/>
        <v>0.39194301214351968</v>
      </c>
      <c r="AI122" s="94">
        <f t="shared" si="138"/>
        <v>-6.4126084548152995E-2</v>
      </c>
      <c r="AJ122" s="94">
        <f t="shared" si="139"/>
        <v>-2.3164724035188988E-3</v>
      </c>
      <c r="AK122" s="94">
        <f t="shared" si="140"/>
        <v>5.3660443962646237E-6</v>
      </c>
      <c r="AL122">
        <f t="shared" si="141"/>
        <v>-6.4126084548152995E-2</v>
      </c>
      <c r="AM122" s="92">
        <f t="shared" si="142"/>
        <v>5.3660443962646237E-6</v>
      </c>
      <c r="AN122">
        <f t="shared" si="143"/>
        <v>-6.1809612144634117E-2</v>
      </c>
      <c r="AO122">
        <f t="shared" si="144"/>
        <v>0.69898816591718904</v>
      </c>
      <c r="AP122">
        <f t="shared" si="145"/>
        <v>0.32708469015967084</v>
      </c>
      <c r="AQ122">
        <f t="shared" si="146"/>
        <v>0.66191168141669554</v>
      </c>
      <c r="AR122">
        <f t="shared" si="147"/>
        <v>1.9976027127203</v>
      </c>
      <c r="AS122">
        <f t="shared" si="148"/>
        <v>1.5533093970076253</v>
      </c>
      <c r="AT122" s="94">
        <f t="shared" si="151"/>
        <v>7.3894077073024071</v>
      </c>
      <c r="AU122" s="94">
        <f t="shared" si="151"/>
        <v>7.3881102085772188</v>
      </c>
      <c r="AV122" s="94">
        <f t="shared" si="151"/>
        <v>7.3841534259829142</v>
      </c>
      <c r="AW122" s="94">
        <f t="shared" si="151"/>
        <v>7.3722727944918747</v>
      </c>
      <c r="AX122" s="94">
        <f t="shared" si="151"/>
        <v>7.3381153321098571</v>
      </c>
      <c r="AY122" s="94">
        <f t="shared" si="151"/>
        <v>7.2496652926638756</v>
      </c>
      <c r="AZ122" s="94">
        <f t="shared" si="151"/>
        <v>7.0603347178504414</v>
      </c>
      <c r="BA122" s="94">
        <f t="shared" si="149"/>
        <v>6.7397570743981641</v>
      </c>
      <c r="BB122"/>
      <c r="BC122">
        <v>40000</v>
      </c>
      <c r="BD122">
        <f t="shared" si="116"/>
        <v>5.5782678222249027E-2</v>
      </c>
      <c r="BE122">
        <f t="shared" si="117"/>
        <v>0.17801659242502957</v>
      </c>
      <c r="BF122">
        <f t="shared" si="118"/>
        <v>-0.12223391420278054</v>
      </c>
      <c r="BG122">
        <f t="shared" si="119"/>
        <v>1.7271411105018282</v>
      </c>
      <c r="BH122">
        <f t="shared" si="120"/>
        <v>-0.9954940001871615</v>
      </c>
      <c r="BI122">
        <f t="shared" si="121"/>
        <v>-1.3777706152940537E-3</v>
      </c>
      <c r="BJ122">
        <f t="shared" si="122"/>
        <v>-6.8888541662019936E-4</v>
      </c>
      <c r="BK122">
        <f t="shared" ref="BK122:BQ131" si="152">$BR122+$AH$7*SIN(BL122)</f>
        <v>6.2826376844285292</v>
      </c>
      <c r="BL122">
        <f t="shared" si="152"/>
        <v>6.2826551062615401</v>
      </c>
      <c r="BM122">
        <f t="shared" si="152"/>
        <v>6.2826790655984057</v>
      </c>
      <c r="BN122">
        <f t="shared" si="152"/>
        <v>6.2827120156223462</v>
      </c>
      <c r="BO122">
        <f t="shared" si="152"/>
        <v>6.282757330067561</v>
      </c>
      <c r="BP122">
        <f t="shared" si="152"/>
        <v>6.2828196486534953</v>
      </c>
      <c r="BQ122">
        <f t="shared" si="152"/>
        <v>6.2829053521423397</v>
      </c>
      <c r="BR122">
        <f t="shared" si="123"/>
        <v>6.2830232156607213</v>
      </c>
      <c r="BS122"/>
      <c r="BT122"/>
      <c r="BU122"/>
      <c r="BV122"/>
      <c r="BW122"/>
      <c r="BX122"/>
      <c r="BY122"/>
      <c r="BZ122"/>
    </row>
    <row r="123" spans="1:78" s="94" customFormat="1" x14ac:dyDescent="0.2">
      <c r="A123" s="206" t="s">
        <v>436</v>
      </c>
      <c r="B123" s="132"/>
      <c r="C123" s="94">
        <v>56998.398467999999</v>
      </c>
      <c r="D123" s="93">
        <v>3.1E-4</v>
      </c>
      <c r="E123" s="94">
        <f t="shared" si="131"/>
        <v>54433.453966971589</v>
      </c>
      <c r="F123" s="135">
        <f t="shared" si="150"/>
        <v>54432.5</v>
      </c>
      <c r="G123" s="94">
        <f t="shared" ref="G123:G129" si="153">C123-($C$7+$C$8*$F123)+T123*K$18</f>
        <v>0.34384899999713525</v>
      </c>
      <c r="K123" s="94">
        <f t="shared" ref="K123:K128" si="154">G123</f>
        <v>0.34384899999713525</v>
      </c>
      <c r="P123">
        <f t="shared" si="132"/>
        <v>0.40759055503036512</v>
      </c>
      <c r="Q123" s="96">
        <f t="shared" si="133"/>
        <v>41979.898467999999</v>
      </c>
      <c r="R123" s="94">
        <f t="shared" si="134"/>
        <v>4.0629858380542717E-3</v>
      </c>
      <c r="S123" s="92">
        <f t="shared" ref="S123:S129" si="155">S$17</f>
        <v>1</v>
      </c>
      <c r="T123" s="22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>
        <f t="shared" si="135"/>
        <v>54432.5</v>
      </c>
      <c r="AG123" s="94">
        <f t="shared" si="136"/>
        <v>0.34957672675122109</v>
      </c>
      <c r="AH123" s="94">
        <f t="shared" si="137"/>
        <v>0.40186282827627928</v>
      </c>
      <c r="AI123" s="94">
        <f t="shared" si="138"/>
        <v>-6.3741555033229869E-2</v>
      </c>
      <c r="AJ123" s="94">
        <f t="shared" si="139"/>
        <v>-5.7277267540858379E-3</v>
      </c>
      <c r="AK123" s="94">
        <f t="shared" si="140"/>
        <v>3.2806853769470686E-5</v>
      </c>
      <c r="AL123">
        <f t="shared" si="141"/>
        <v>-6.3741555033229869E-2</v>
      </c>
      <c r="AM123" s="92">
        <f t="shared" si="142"/>
        <v>3.2806853769470686E-5</v>
      </c>
      <c r="AN123">
        <f t="shared" si="143"/>
        <v>-5.8013828279144003E-2</v>
      </c>
      <c r="AO123">
        <f t="shared" si="144"/>
        <v>0.67563999084524062</v>
      </c>
      <c r="AP123">
        <f t="shared" si="145"/>
        <v>0.36048324056851516</v>
      </c>
      <c r="AQ123">
        <f t="shared" si="146"/>
        <v>0.65078858526782657</v>
      </c>
      <c r="AR123">
        <f t="shared" si="147"/>
        <v>2.0331717059284564</v>
      </c>
      <c r="AS123">
        <f t="shared" si="148"/>
        <v>1.6157348693706457</v>
      </c>
      <c r="AT123" s="94">
        <f t="shared" si="151"/>
        <v>7.4249390353905911</v>
      </c>
      <c r="AU123" s="94">
        <f t="shared" si="151"/>
        <v>7.4240073546952701</v>
      </c>
      <c r="AV123" s="94">
        <f t="shared" si="151"/>
        <v>7.420943816201798</v>
      </c>
      <c r="AW123" s="94">
        <f t="shared" si="151"/>
        <v>7.4110102844751342</v>
      </c>
      <c r="AX123" s="94">
        <f t="shared" si="151"/>
        <v>7.3801380286211034</v>
      </c>
      <c r="AY123" s="94">
        <f t="shared" si="151"/>
        <v>7.2941866512481761</v>
      </c>
      <c r="AZ123" s="94">
        <f t="shared" si="151"/>
        <v>7.1002783742148265</v>
      </c>
      <c r="BA123" s="94">
        <f t="shared" si="149"/>
        <v>6.7639842470881142</v>
      </c>
      <c r="BB123"/>
      <c r="BC123">
        <v>40500</v>
      </c>
      <c r="BD123">
        <f t="shared" si="116"/>
        <v>6.2247478950716958E-2</v>
      </c>
      <c r="BE123">
        <f t="shared" si="117"/>
        <v>0.18473465225890215</v>
      </c>
      <c r="BF123">
        <f t="shared" si="118"/>
        <v>-0.12248717330818519</v>
      </c>
      <c r="BG123">
        <f t="shared" si="119"/>
        <v>1.7200327495228644</v>
      </c>
      <c r="BH123">
        <f t="shared" si="120"/>
        <v>-0.99892564999856581</v>
      </c>
      <c r="BI123">
        <f t="shared" si="121"/>
        <v>0.13994768786225312</v>
      </c>
      <c r="BJ123">
        <f t="shared" si="122"/>
        <v>7.0088273266752738E-2</v>
      </c>
      <c r="BK123">
        <f t="shared" si="152"/>
        <v>6.3388868922058315</v>
      </c>
      <c r="BL123">
        <f t="shared" si="152"/>
        <v>6.3371228763124225</v>
      </c>
      <c r="BM123">
        <f t="shared" si="152"/>
        <v>6.3346935414971624</v>
      </c>
      <c r="BN123">
        <f t="shared" si="152"/>
        <v>6.3313484500513795</v>
      </c>
      <c r="BO123">
        <f t="shared" si="152"/>
        <v>6.3267432751468027</v>
      </c>
      <c r="BP123">
        <f t="shared" si="152"/>
        <v>6.3204048398252857</v>
      </c>
      <c r="BQ123">
        <f t="shared" si="152"/>
        <v>6.3116831864375866</v>
      </c>
      <c r="BR123">
        <f t="shared" si="123"/>
        <v>6.2996856452961758</v>
      </c>
      <c r="BS123"/>
      <c r="BT123"/>
      <c r="BU123"/>
      <c r="BV123"/>
      <c r="BW123"/>
      <c r="BX123"/>
      <c r="BY123"/>
      <c r="BZ123"/>
    </row>
    <row r="124" spans="1:78" s="94" customFormat="1" x14ac:dyDescent="0.2">
      <c r="A124" s="206" t="s">
        <v>436</v>
      </c>
      <c r="B124" s="92"/>
      <c r="C124" s="94">
        <v>57008.310059000003</v>
      </c>
      <c r="D124" s="93">
        <v>1.37E-4</v>
      </c>
      <c r="E124" s="94">
        <f t="shared" si="131"/>
        <v>54460.952463258924</v>
      </c>
      <c r="F124" s="135">
        <f t="shared" si="150"/>
        <v>54460</v>
      </c>
      <c r="G124" s="94">
        <f t="shared" si="153"/>
        <v>0.34330700000282377</v>
      </c>
      <c r="K124" s="94">
        <f t="shared" si="154"/>
        <v>0.34330700000282377</v>
      </c>
      <c r="P124">
        <f t="shared" si="132"/>
        <v>0.40809850455921914</v>
      </c>
      <c r="Q124" s="96">
        <f t="shared" si="133"/>
        <v>41989.810059000003</v>
      </c>
      <c r="R124" s="94">
        <f t="shared" si="134"/>
        <v>4.1979390626814021E-3</v>
      </c>
      <c r="S124" s="92">
        <f t="shared" si="155"/>
        <v>1</v>
      </c>
      <c r="T124" s="22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>
        <f t="shared" si="135"/>
        <v>54460</v>
      </c>
      <c r="AG124" s="94">
        <f t="shared" si="136"/>
        <v>0.35022707101284767</v>
      </c>
      <c r="AH124" s="94">
        <f t="shared" si="137"/>
        <v>0.40117843354919525</v>
      </c>
      <c r="AI124" s="94">
        <f t="shared" si="138"/>
        <v>-6.4791504556395374E-2</v>
      </c>
      <c r="AJ124" s="94">
        <f t="shared" si="139"/>
        <v>-6.9200710100238982E-3</v>
      </c>
      <c r="AK124" s="94">
        <f t="shared" si="140"/>
        <v>4.7887382783773175E-5</v>
      </c>
      <c r="AL124">
        <f t="shared" si="141"/>
        <v>-6.4791504556395374E-2</v>
      </c>
      <c r="AM124" s="92">
        <f t="shared" si="142"/>
        <v>4.7887382783773175E-5</v>
      </c>
      <c r="AN124">
        <f t="shared" si="143"/>
        <v>-5.7871433546371462E-2</v>
      </c>
      <c r="AO124">
        <f t="shared" si="144"/>
        <v>0.67479568496156161</v>
      </c>
      <c r="AP124">
        <f t="shared" si="145"/>
        <v>0.36169345968263528</v>
      </c>
      <c r="AQ124">
        <f t="shared" si="146"/>
        <v>0.65036708998392201</v>
      </c>
      <c r="AR124">
        <f t="shared" si="147"/>
        <v>2.0344694841747302</v>
      </c>
      <c r="AS124">
        <f t="shared" si="148"/>
        <v>1.6180802071570286</v>
      </c>
      <c r="AT124" s="94">
        <f t="shared" si="151"/>
        <v>7.4262584739477555</v>
      </c>
      <c r="AU124" s="94">
        <f t="shared" si="151"/>
        <v>7.4253388670347436</v>
      </c>
      <c r="AV124" s="94">
        <f t="shared" si="151"/>
        <v>7.4223061551495286</v>
      </c>
      <c r="AW124" s="94">
        <f t="shared" si="151"/>
        <v>7.4124431373487996</v>
      </c>
      <c r="AX124" s="94">
        <f t="shared" si="151"/>
        <v>7.3816968066483986</v>
      </c>
      <c r="AY124" s="94">
        <f t="shared" si="151"/>
        <v>7.295852447582944</v>
      </c>
      <c r="AZ124" s="94">
        <f t="shared" si="151"/>
        <v>7.1017854936989071</v>
      </c>
      <c r="BA124" s="94">
        <f t="shared" si="149"/>
        <v>6.7649006807180641</v>
      </c>
      <c r="BB124"/>
      <c r="BC124">
        <v>41000</v>
      </c>
      <c r="BD124">
        <f t="shared" si="116"/>
        <v>6.9186816353365474E-2</v>
      </c>
      <c r="BE124">
        <f t="shared" si="117"/>
        <v>0.19154137586473183</v>
      </c>
      <c r="BF124">
        <f t="shared" si="118"/>
        <v>-0.12235455951136635</v>
      </c>
      <c r="BG124">
        <f t="shared" si="119"/>
        <v>1.6989363914805542</v>
      </c>
      <c r="BH124">
        <f t="shared" si="120"/>
        <v>-0.9827797988977367</v>
      </c>
      <c r="BI124">
        <f t="shared" si="121"/>
        <v>0.27943806905050927</v>
      </c>
      <c r="BJ124">
        <f t="shared" si="122"/>
        <v>0.14063536117353276</v>
      </c>
      <c r="BK124">
        <f t="shared" si="152"/>
        <v>6.3948657971495768</v>
      </c>
      <c r="BL124">
        <f t="shared" si="152"/>
        <v>6.3913775662160592</v>
      </c>
      <c r="BM124">
        <f t="shared" si="152"/>
        <v>6.3865534157913775</v>
      </c>
      <c r="BN124">
        <f t="shared" si="152"/>
        <v>6.3798856685593455</v>
      </c>
      <c r="BO124">
        <f t="shared" si="152"/>
        <v>6.3706768073064524</v>
      </c>
      <c r="BP124">
        <f t="shared" si="152"/>
        <v>6.3579704552455274</v>
      </c>
      <c r="BQ124">
        <f t="shared" si="152"/>
        <v>6.3404576898538325</v>
      </c>
      <c r="BR124">
        <f t="shared" si="123"/>
        <v>6.3163480749316303</v>
      </c>
      <c r="BS124"/>
      <c r="BT124"/>
      <c r="BU124"/>
      <c r="BV124"/>
      <c r="BW124"/>
      <c r="BX124"/>
      <c r="BY124"/>
      <c r="BZ124"/>
    </row>
    <row r="125" spans="1:78" s="94" customFormat="1" x14ac:dyDescent="0.2">
      <c r="A125" s="206" t="s">
        <v>436</v>
      </c>
      <c r="B125" s="92"/>
      <c r="C125" s="94">
        <v>57009.397766000002</v>
      </c>
      <c r="D125" s="93">
        <v>7.6500000000000003E-5</v>
      </c>
      <c r="E125" s="94">
        <f t="shared" si="131"/>
        <v>54463.970173221045</v>
      </c>
      <c r="F125" s="135">
        <f t="shared" si="150"/>
        <v>54463</v>
      </c>
      <c r="G125" s="94">
        <f t="shared" si="153"/>
        <v>0.34969039999850793</v>
      </c>
      <c r="K125" s="94">
        <f t="shared" si="154"/>
        <v>0.34969039999850793</v>
      </c>
      <c r="P125">
        <f t="shared" si="132"/>
        <v>0.40815393346056444</v>
      </c>
      <c r="Q125" s="96">
        <f t="shared" si="133"/>
        <v>41990.897766000002</v>
      </c>
      <c r="R125" s="94">
        <f t="shared" si="134"/>
        <v>3.4179847448690018E-3</v>
      </c>
      <c r="S125" s="92">
        <f t="shared" si="155"/>
        <v>1</v>
      </c>
      <c r="T125" s="22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>
        <f t="shared" si="135"/>
        <v>54463</v>
      </c>
      <c r="AG125" s="94">
        <f t="shared" si="136"/>
        <v>0.35029802866828103</v>
      </c>
      <c r="AH125" s="94">
        <f t="shared" si="137"/>
        <v>0.40754630479079135</v>
      </c>
      <c r="AI125" s="94">
        <f t="shared" si="138"/>
        <v>-5.8463533462056516E-2</v>
      </c>
      <c r="AJ125" s="94">
        <f t="shared" si="139"/>
        <v>-6.0762866977309704E-4</v>
      </c>
      <c r="AK125" s="94">
        <f t="shared" si="140"/>
        <v>3.6921260033022343E-7</v>
      </c>
      <c r="AL125">
        <f t="shared" si="141"/>
        <v>-5.8463533462056516E-2</v>
      </c>
      <c r="AM125" s="92">
        <f t="shared" si="142"/>
        <v>3.6921260033022343E-7</v>
      </c>
      <c r="AN125">
        <f t="shared" si="143"/>
        <v>-5.7855904792283433E-2</v>
      </c>
      <c r="AO125">
        <f t="shared" si="144"/>
        <v>0.67470374278295653</v>
      </c>
      <c r="AP125">
        <f t="shared" si="145"/>
        <v>0.36182525925374592</v>
      </c>
      <c r="AQ125">
        <f t="shared" si="146"/>
        <v>0.65032110783393604</v>
      </c>
      <c r="AR125">
        <f t="shared" si="147"/>
        <v>2.0346108588387062</v>
      </c>
      <c r="AS125">
        <f t="shared" si="148"/>
        <v>1.6183359961563031</v>
      </c>
      <c r="AT125" s="94">
        <f t="shared" si="151"/>
        <v>7.4264023078885915</v>
      </c>
      <c r="AU125" s="94">
        <f t="shared" si="151"/>
        <v>7.4254840107564082</v>
      </c>
      <c r="AV125" s="94">
        <f t="shared" si="151"/>
        <v>7.4224546488971441</v>
      </c>
      <c r="AW125" s="94">
        <f t="shared" si="151"/>
        <v>7.4125993088156008</v>
      </c>
      <c r="AX125" s="94">
        <f t="shared" si="151"/>
        <v>7.381866720304302</v>
      </c>
      <c r="AY125" s="94">
        <f t="shared" si="151"/>
        <v>7.2960340893937836</v>
      </c>
      <c r="AZ125" s="94">
        <f t="shared" si="151"/>
        <v>7.101949889626173</v>
      </c>
      <c r="BA125" s="94">
        <f t="shared" si="149"/>
        <v>6.7650006552958768</v>
      </c>
      <c r="BB125"/>
      <c r="BC125">
        <v>41500</v>
      </c>
      <c r="BD125">
        <f t="shared" si="116"/>
        <v>7.6591395697401754E-2</v>
      </c>
      <c r="BE125">
        <f t="shared" si="117"/>
        <v>0.19843676324251866</v>
      </c>
      <c r="BF125">
        <f t="shared" si="118"/>
        <v>-0.12184536754511691</v>
      </c>
      <c r="BG125">
        <f t="shared" si="119"/>
        <v>1.6653092180820432</v>
      </c>
      <c r="BH125">
        <f t="shared" si="120"/>
        <v>-0.94867210282331293</v>
      </c>
      <c r="BI125">
        <f t="shared" si="121"/>
        <v>0.41537541962280022</v>
      </c>
      <c r="BJ125">
        <f t="shared" si="122"/>
        <v>0.21072629402753293</v>
      </c>
      <c r="BK125">
        <f t="shared" si="152"/>
        <v>6.4503100441549686</v>
      </c>
      <c r="BL125">
        <f t="shared" si="152"/>
        <v>6.4452091863401053</v>
      </c>
      <c r="BM125">
        <f t="shared" si="152"/>
        <v>6.4381052135141879</v>
      </c>
      <c r="BN125">
        <f t="shared" si="152"/>
        <v>6.4282245331311669</v>
      </c>
      <c r="BO125">
        <f t="shared" si="152"/>
        <v>6.414505278074115</v>
      </c>
      <c r="BP125">
        <f t="shared" si="152"/>
        <v>6.3954967617178227</v>
      </c>
      <c r="BQ125">
        <f t="shared" si="152"/>
        <v>6.3692254997143625</v>
      </c>
      <c r="BR125">
        <f t="shared" si="123"/>
        <v>6.3330105045670848</v>
      </c>
      <c r="BS125"/>
      <c r="BT125"/>
      <c r="BU125"/>
      <c r="BV125"/>
      <c r="BW125"/>
      <c r="BX125"/>
      <c r="BY125"/>
      <c r="BZ125"/>
    </row>
    <row r="126" spans="1:78" s="94" customFormat="1" x14ac:dyDescent="0.2">
      <c r="A126" s="206" t="s">
        <v>436</v>
      </c>
      <c r="B126" s="92"/>
      <c r="C126" s="94">
        <v>57043.281189000001</v>
      </c>
      <c r="D126" s="93">
        <v>8.8999999999999995E-5</v>
      </c>
      <c r="E126" s="94">
        <f t="shared" si="131"/>
        <v>54557.975583812287</v>
      </c>
      <c r="F126" s="135">
        <f t="shared" si="150"/>
        <v>54557</v>
      </c>
      <c r="G126" s="94">
        <f t="shared" si="153"/>
        <v>0.35164059999806341</v>
      </c>
      <c r="K126" s="94">
        <f t="shared" si="154"/>
        <v>0.35164059999806341</v>
      </c>
      <c r="P126">
        <f t="shared" si="132"/>
        <v>0.40989232257526126</v>
      </c>
      <c r="Q126" s="96">
        <f t="shared" si="133"/>
        <v>42024.781189000001</v>
      </c>
      <c r="R126" s="94">
        <f t="shared" si="134"/>
        <v>3.393263183210822E-3</v>
      </c>
      <c r="S126" s="92">
        <f t="shared" si="155"/>
        <v>1</v>
      </c>
      <c r="T126" s="225"/>
      <c r="U126" s="95">
        <v>2.0358294219962469E-9</v>
      </c>
      <c r="V126" s="95">
        <v>1.8670546534409188E-20</v>
      </c>
      <c r="W126" s="95">
        <v>5.2428320162360963E-26</v>
      </c>
      <c r="X126" s="95">
        <v>8.4053742843135031E-8</v>
      </c>
      <c r="Y126" s="95">
        <v>1.2880825760958366E-6</v>
      </c>
      <c r="Z126" s="95">
        <v>4.1362461311181096E-4</v>
      </c>
      <c r="AA126" s="95">
        <v>2.051528710412778E-3</v>
      </c>
      <c r="AB126" s="95">
        <v>402.9363811517706</v>
      </c>
      <c r="AC126" s="95">
        <v>2.5232708137779684E-3</v>
      </c>
      <c r="AD126" s="95">
        <v>4.1436523076592649E-6</v>
      </c>
      <c r="AE126" s="95">
        <v>2.1533456562379144E-19</v>
      </c>
      <c r="AF126">
        <f t="shared" si="135"/>
        <v>54557</v>
      </c>
      <c r="AG126" s="94">
        <f t="shared" si="136"/>
        <v>0.35252246591320058</v>
      </c>
      <c r="AH126" s="94">
        <f t="shared" si="137"/>
        <v>0.40901045666012409</v>
      </c>
      <c r="AI126" s="94">
        <f t="shared" si="138"/>
        <v>-5.8251722577197851E-2</v>
      </c>
      <c r="AJ126" s="94">
        <f t="shared" si="139"/>
        <v>-8.8186591513716994E-4</v>
      </c>
      <c r="AK126" s="94">
        <f t="shared" si="140"/>
        <v>7.7768749228071819E-7</v>
      </c>
      <c r="AL126">
        <f t="shared" si="141"/>
        <v>-5.8251722577197851E-2</v>
      </c>
      <c r="AM126" s="92">
        <f t="shared" si="142"/>
        <v>7.7768749228071819E-7</v>
      </c>
      <c r="AN126">
        <f t="shared" si="143"/>
        <v>-5.7369856662060667E-2</v>
      </c>
      <c r="AO126">
        <f t="shared" si="144"/>
        <v>0.67183910482829157</v>
      </c>
      <c r="AP126">
        <f t="shared" si="145"/>
        <v>0.36593278058033091</v>
      </c>
      <c r="AQ126">
        <f t="shared" si="146"/>
        <v>0.64888028567207823</v>
      </c>
      <c r="AR126">
        <f t="shared" si="147"/>
        <v>2.0390206960305037</v>
      </c>
      <c r="AS126">
        <f t="shared" si="148"/>
        <v>1.6263442103646868</v>
      </c>
      <c r="AT126" s="94">
        <f t="shared" si="151"/>
        <v>7.4308987175558734</v>
      </c>
      <c r="AU126" s="94">
        <f t="shared" si="151"/>
        <v>7.4300207338695321</v>
      </c>
      <c r="AV126" s="94">
        <f t="shared" si="151"/>
        <v>7.4270950602168311</v>
      </c>
      <c r="AW126" s="94">
        <f t="shared" si="151"/>
        <v>7.417478810399726</v>
      </c>
      <c r="AX126" s="94">
        <f t="shared" si="151"/>
        <v>7.3871772602979622</v>
      </c>
      <c r="AY126" s="94">
        <f t="shared" si="151"/>
        <v>7.301717407215035</v>
      </c>
      <c r="AZ126" s="94">
        <f t="shared" si="151"/>
        <v>7.1070992527500643</v>
      </c>
      <c r="BA126" s="94">
        <f t="shared" si="149"/>
        <v>6.7681331920673422</v>
      </c>
      <c r="BB126"/>
      <c r="BC126">
        <v>42000</v>
      </c>
      <c r="BD126">
        <f t="shared" si="116"/>
        <v>8.444404232306052E-2</v>
      </c>
      <c r="BE126">
        <f t="shared" si="117"/>
        <v>0.20542081439226254</v>
      </c>
      <c r="BF126">
        <f t="shared" si="118"/>
        <v>-0.12097677206920202</v>
      </c>
      <c r="BG126">
        <f t="shared" si="119"/>
        <v>1.6213118201529708</v>
      </c>
      <c r="BH126">
        <f t="shared" si="120"/>
        <v>-0.89926897475956991</v>
      </c>
      <c r="BI126">
        <f t="shared" si="121"/>
        <v>0.54629047052957524</v>
      </c>
      <c r="BJ126">
        <f t="shared" si="122"/>
        <v>0.28014724193066637</v>
      </c>
      <c r="BK126">
        <f t="shared" si="152"/>
        <v>6.5049720108063314</v>
      </c>
      <c r="BL126">
        <f t="shared" si="152"/>
        <v>6.4984179191395093</v>
      </c>
      <c r="BM126">
        <f t="shared" si="152"/>
        <v>6.4892006938137028</v>
      </c>
      <c r="BN126">
        <f t="shared" si="152"/>
        <v>6.4762680032645878</v>
      </c>
      <c r="BO126">
        <f t="shared" si="152"/>
        <v>6.458176598661554</v>
      </c>
      <c r="BP126">
        <f t="shared" si="152"/>
        <v>6.4329640961191732</v>
      </c>
      <c r="BQ126">
        <f t="shared" si="152"/>
        <v>6.3979832552007947</v>
      </c>
      <c r="BR126">
        <f t="shared" si="123"/>
        <v>6.3496729342025393</v>
      </c>
      <c r="BS126"/>
      <c r="BT126"/>
      <c r="BU126"/>
      <c r="BV126"/>
      <c r="BW126"/>
      <c r="BX126"/>
      <c r="BY126"/>
      <c r="BZ126"/>
    </row>
    <row r="127" spans="1:78" s="94" customFormat="1" x14ac:dyDescent="0.2">
      <c r="A127" s="206" t="s">
        <v>436</v>
      </c>
      <c r="B127" s="92"/>
      <c r="C127" s="94">
        <v>57044.181335000001</v>
      </c>
      <c r="D127" s="93">
        <v>2.9799999999999998E-4</v>
      </c>
      <c r="E127" s="94">
        <f t="shared" si="131"/>
        <v>54560.472928732896</v>
      </c>
      <c r="F127" s="135">
        <f t="shared" si="150"/>
        <v>54559.5</v>
      </c>
      <c r="G127" s="94">
        <f t="shared" si="153"/>
        <v>0.35068360000150278</v>
      </c>
      <c r="K127" s="94">
        <f t="shared" si="154"/>
        <v>0.35068360000150278</v>
      </c>
      <c r="P127">
        <f t="shared" si="132"/>
        <v>0.40993859910858166</v>
      </c>
      <c r="Q127" s="96">
        <f t="shared" si="133"/>
        <v>42025.681335000001</v>
      </c>
      <c r="R127" s="94">
        <f t="shared" si="134"/>
        <v>3.5111549191799182E-3</v>
      </c>
      <c r="S127" s="92">
        <f t="shared" si="155"/>
        <v>1</v>
      </c>
      <c r="T127" s="22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>
        <f t="shared" si="135"/>
        <v>54559.5</v>
      </c>
      <c r="AG127" s="94">
        <f t="shared" si="136"/>
        <v>0.35258165552088827</v>
      </c>
      <c r="AH127" s="94">
        <f t="shared" si="137"/>
        <v>0.40804054358919617</v>
      </c>
      <c r="AI127" s="94">
        <f t="shared" si="138"/>
        <v>-5.9254999107078876E-2</v>
      </c>
      <c r="AJ127" s="94">
        <f t="shared" si="139"/>
        <v>-1.8980555193854887E-3</v>
      </c>
      <c r="AK127" s="94">
        <f t="shared" si="140"/>
        <v>3.6026147546697172E-6</v>
      </c>
      <c r="AL127">
        <f t="shared" si="141"/>
        <v>-5.9254999107078876E-2</v>
      </c>
      <c r="AM127" s="92">
        <f t="shared" si="142"/>
        <v>3.6026147546697172E-6</v>
      </c>
      <c r="AN127">
        <f t="shared" si="143"/>
        <v>-5.7356943587693408E-2</v>
      </c>
      <c r="AO127">
        <f t="shared" si="144"/>
        <v>0.67176334426155271</v>
      </c>
      <c r="AP127">
        <f t="shared" si="145"/>
        <v>0.36604143910469022</v>
      </c>
      <c r="AQ127">
        <f t="shared" si="146"/>
        <v>0.64884196541485739</v>
      </c>
      <c r="AR127">
        <f t="shared" si="147"/>
        <v>2.039137455324088</v>
      </c>
      <c r="AS127">
        <f t="shared" si="148"/>
        <v>1.626557024119915</v>
      </c>
      <c r="AT127" s="94">
        <f t="shared" si="151"/>
        <v>7.4310180292933952</v>
      </c>
      <c r="AU127" s="94">
        <f t="shared" si="151"/>
        <v>7.4301410987026006</v>
      </c>
      <c r="AV127" s="94">
        <f t="shared" si="151"/>
        <v>7.4272181489521243</v>
      </c>
      <c r="AW127" s="94">
        <f t="shared" si="151"/>
        <v>7.4176082185465262</v>
      </c>
      <c r="AX127" s="94">
        <f t="shared" si="151"/>
        <v>7.3873181433244328</v>
      </c>
      <c r="AY127" s="94">
        <f t="shared" si="151"/>
        <v>7.3018683440510532</v>
      </c>
      <c r="AZ127" s="94">
        <f t="shared" si="151"/>
        <v>7.1072361585768311</v>
      </c>
      <c r="BA127" s="94">
        <f t="shared" si="149"/>
        <v>6.7682165042155198</v>
      </c>
      <c r="BB127"/>
      <c r="BC127">
        <v>42500</v>
      </c>
      <c r="BD127">
        <f t="shared" si="116"/>
        <v>9.2720848176684509E-2</v>
      </c>
      <c r="BE127">
        <f t="shared" si="117"/>
        <v>0.21249352931396359</v>
      </c>
      <c r="BF127">
        <f t="shared" si="118"/>
        <v>-0.11977268113727908</v>
      </c>
      <c r="BG127">
        <f t="shared" si="119"/>
        <v>1.5694813833170163</v>
      </c>
      <c r="BH127">
        <f t="shared" si="120"/>
        <v>-0.83785927163892004</v>
      </c>
      <c r="BI127">
        <f t="shared" si="121"/>
        <v>0.67103601755697073</v>
      </c>
      <c r="BJ127">
        <f t="shared" si="122"/>
        <v>0.34870200505026611</v>
      </c>
      <c r="BK127">
        <f t="shared" si="152"/>
        <v>6.558627809276989</v>
      </c>
      <c r="BL127">
        <f t="shared" si="152"/>
        <v>6.550818591192316</v>
      </c>
      <c r="BM127">
        <f t="shared" si="152"/>
        <v>6.5396992558413318</v>
      </c>
      <c r="BN127">
        <f t="shared" si="152"/>
        <v>6.5239221369169327</v>
      </c>
      <c r="BO127">
        <f t="shared" si="152"/>
        <v>6.5016395146385655</v>
      </c>
      <c r="BP127">
        <f t="shared" si="152"/>
        <v>6.4703529003625402</v>
      </c>
      <c r="BQ127">
        <f t="shared" si="152"/>
        <v>6.4267275982861465</v>
      </c>
      <c r="BR127">
        <f t="shared" si="123"/>
        <v>6.3663353638379938</v>
      </c>
      <c r="BS127"/>
      <c r="BT127"/>
      <c r="BU127"/>
      <c r="BV127"/>
      <c r="BW127"/>
      <c r="BX127"/>
      <c r="BY127"/>
      <c r="BZ127"/>
    </row>
    <row r="128" spans="1:78" s="94" customFormat="1" x14ac:dyDescent="0.2">
      <c r="A128" s="206" t="s">
        <v>436</v>
      </c>
      <c r="B128" s="92"/>
      <c r="C128" s="94">
        <v>57044.363159</v>
      </c>
      <c r="D128" s="93">
        <v>1.55E-4</v>
      </c>
      <c r="E128" s="94">
        <f t="shared" si="131"/>
        <v>54560.977377169977</v>
      </c>
      <c r="F128" s="135">
        <f t="shared" si="150"/>
        <v>54560</v>
      </c>
      <c r="G128" s="94">
        <f t="shared" si="153"/>
        <v>0.35228700000152458</v>
      </c>
      <c r="K128" s="94">
        <f t="shared" si="154"/>
        <v>0.35228700000152458</v>
      </c>
      <c r="P128">
        <f t="shared" si="132"/>
        <v>0.40994785468123707</v>
      </c>
      <c r="Q128" s="96">
        <f t="shared" si="133"/>
        <v>42025.863159</v>
      </c>
      <c r="R128" s="94">
        <f t="shared" si="134"/>
        <v>3.3247741623949221E-3</v>
      </c>
      <c r="S128" s="92">
        <f t="shared" si="155"/>
        <v>1</v>
      </c>
      <c r="T128" s="22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>
        <f t="shared" si="135"/>
        <v>54560</v>
      </c>
      <c r="AG128" s="94">
        <f t="shared" si="136"/>
        <v>0.3525934936230487</v>
      </c>
      <c r="AH128" s="94">
        <f t="shared" si="137"/>
        <v>0.40964136105971294</v>
      </c>
      <c r="AI128" s="94">
        <f t="shared" si="138"/>
        <v>-5.7660854679712492E-2</v>
      </c>
      <c r="AJ128" s="94">
        <f t="shared" si="139"/>
        <v>-3.0649362152412873E-4</v>
      </c>
      <c r="AK128" s="94">
        <f t="shared" si="140"/>
        <v>9.3938340034975863E-8</v>
      </c>
      <c r="AL128">
        <f t="shared" si="141"/>
        <v>-5.7660854679712492E-2</v>
      </c>
      <c r="AM128" s="92">
        <f t="shared" si="142"/>
        <v>9.3938340034975863E-8</v>
      </c>
      <c r="AN128">
        <f t="shared" si="143"/>
        <v>-5.7354361058188391E-2</v>
      </c>
      <c r="AO128">
        <f t="shared" si="144"/>
        <v>0.67174819478585457</v>
      </c>
      <c r="AP128">
        <f t="shared" si="145"/>
        <v>0.3660631671978492</v>
      </c>
      <c r="AQ128">
        <f t="shared" si="146"/>
        <v>0.64883430136470865</v>
      </c>
      <c r="AR128">
        <f t="shared" si="147"/>
        <v>2.0391608039451352</v>
      </c>
      <c r="AS128">
        <f t="shared" si="148"/>
        <v>1.6265995858190154</v>
      </c>
      <c r="AT128" s="94">
        <f t="shared" si="151"/>
        <v>7.4310418899468607</v>
      </c>
      <c r="AU128" s="94">
        <f t="shared" si="151"/>
        <v>7.4301651698574975</v>
      </c>
      <c r="AV128" s="94">
        <f t="shared" si="151"/>
        <v>7.4272427646780681</v>
      </c>
      <c r="AW128" s="94">
        <f t="shared" si="151"/>
        <v>7.4176340979084259</v>
      </c>
      <c r="AX128" s="94">
        <f t="shared" si="151"/>
        <v>7.3873463177263439</v>
      </c>
      <c r="AY128" s="94">
        <f t="shared" si="151"/>
        <v>7.3018985300785575</v>
      </c>
      <c r="AZ128" s="94">
        <f t="shared" si="151"/>
        <v>7.1072635394598231</v>
      </c>
      <c r="BA128" s="94">
        <f t="shared" si="149"/>
        <v>6.768233166645155</v>
      </c>
      <c r="BB128"/>
      <c r="BC128">
        <v>43000</v>
      </c>
      <c r="BD128">
        <f t="shared" si="116"/>
        <v>0.10139264966415354</v>
      </c>
      <c r="BE128">
        <f t="shared" si="117"/>
        <v>0.21965490800762172</v>
      </c>
      <c r="BF128">
        <f t="shared" si="118"/>
        <v>-0.11826225834346818</v>
      </c>
      <c r="BG128">
        <f t="shared" si="119"/>
        <v>1.5124070813191843</v>
      </c>
      <c r="BH128">
        <f t="shared" si="120"/>
        <v>-0.76790925948617894</v>
      </c>
      <c r="BI128">
        <f t="shared" si="121"/>
        <v>0.78881498945282635</v>
      </c>
      <c r="BJ128">
        <f t="shared" si="122"/>
        <v>0.41621651206775673</v>
      </c>
      <c r="BK128">
        <f t="shared" si="152"/>
        <v>6.6110827702279646</v>
      </c>
      <c r="BL128">
        <f t="shared" si="152"/>
        <v>6.6022444344492834</v>
      </c>
      <c r="BM128">
        <f t="shared" si="152"/>
        <v>6.5894700886532522</v>
      </c>
      <c r="BN128">
        <f t="shared" si="152"/>
        <v>6.5710970295558688</v>
      </c>
      <c r="BO128">
        <f t="shared" si="152"/>
        <v>6.5448438728362053</v>
      </c>
      <c r="BP128">
        <f t="shared" si="152"/>
        <v>6.5076437560648808</v>
      </c>
      <c r="BQ128">
        <f t="shared" si="152"/>
        <v>6.4554551746671187</v>
      </c>
      <c r="BR128">
        <f t="shared" si="123"/>
        <v>6.3829977934734483</v>
      </c>
      <c r="BS128"/>
      <c r="BT128"/>
      <c r="BU128"/>
      <c r="BV128"/>
      <c r="BW128"/>
      <c r="BX128"/>
      <c r="BY128"/>
      <c r="BZ128"/>
    </row>
    <row r="129" spans="1:78" s="94" customFormat="1" x14ac:dyDescent="0.2">
      <c r="A129" s="226" t="s">
        <v>0</v>
      </c>
      <c r="B129" s="227" t="s">
        <v>36</v>
      </c>
      <c r="C129" s="226">
        <v>58499.573700000001</v>
      </c>
      <c r="D129" s="226">
        <v>2.0000000000000001E-4</v>
      </c>
      <c r="E129" s="94">
        <f>+(C129-C$7)/C$8</f>
        <v>58598.280940136698</v>
      </c>
      <c r="F129" s="228">
        <f>ROUND(2*E129,0)/2-1.5</f>
        <v>58597</v>
      </c>
      <c r="G129" s="94">
        <f t="shared" si="153"/>
        <v>0.46170359999814536</v>
      </c>
      <c r="K129" s="94">
        <f>G129</f>
        <v>0.46170359999814536</v>
      </c>
      <c r="P129">
        <f>+D$11+D$12*F129+D$13*F129^2</f>
        <v>0.48756767865361028</v>
      </c>
      <c r="Q129" s="96">
        <f>+C129-15018.5</f>
        <v>43481.073700000001</v>
      </c>
      <c r="R129" s="94">
        <f>+(P129-G129)^2</f>
        <v>6.6895056469607589E-4</v>
      </c>
      <c r="S129" s="92">
        <f t="shared" si="155"/>
        <v>1</v>
      </c>
      <c r="T129" s="225"/>
      <c r="U129" s="95">
        <v>2.6477497838496848E-5</v>
      </c>
      <c r="V129" s="95">
        <v>1.0716997663183224E-17</v>
      </c>
      <c r="W129" s="95">
        <v>1.6685791062897962E-23</v>
      </c>
      <c r="X129" s="95">
        <v>6.2812130894323938E-6</v>
      </c>
      <c r="Y129" s="95">
        <v>5.6954029562136868E-5</v>
      </c>
      <c r="Z129" s="95">
        <v>1.1169701140598534</v>
      </c>
      <c r="AA129" s="95">
        <v>24.689328660114445</v>
      </c>
      <c r="AB129" s="95">
        <v>1461521.1780728933</v>
      </c>
      <c r="AC129" s="95">
        <v>0.18856033208734879</v>
      </c>
      <c r="AD129" s="95">
        <v>1.9739158580877697E-4</v>
      </c>
      <c r="AE129" s="95">
        <v>6.8532189463481697E-17</v>
      </c>
      <c r="AF129">
        <f>F129</f>
        <v>58597</v>
      </c>
      <c r="AG129" s="94">
        <f>AH$3+AH$4*AF129+AH$5*AF129^2+AN129</f>
        <v>0.45016303493213006</v>
      </c>
      <c r="AH129" s="94">
        <f>IF(S129&lt;&gt;0,G129-AN129, -9999)</f>
        <v>0.49910824371962559</v>
      </c>
      <c r="AI129" s="94">
        <f>+G129-P129</f>
        <v>-2.5864078655464917E-2</v>
      </c>
      <c r="AJ129" s="94">
        <f>IF(S129&lt;&gt;0,G129-AG129, -9999)</f>
        <v>1.1540565066015307E-2</v>
      </c>
      <c r="AK129" s="94">
        <f>+(G129-AG129)^2*S129</f>
        <v>1.3318464204293287E-4</v>
      </c>
      <c r="AL129">
        <f>IF(S129&lt;&gt;0,G129-P129, -9999)</f>
        <v>-2.5864078655464917E-2</v>
      </c>
      <c r="AM129" s="92">
        <f>+(G129-AG129)^2</f>
        <v>1.3318464204293287E-4</v>
      </c>
      <c r="AN129">
        <f>$AH$6*($AH$11/AO129*AP129+$AH$12)</f>
        <v>-3.7404643721480252E-2</v>
      </c>
      <c r="AO129">
        <f>1+$AH$7*COS(AR129)</f>
        <v>0.57265988200705209</v>
      </c>
      <c r="AP129">
        <f>SIN(AR129+RADIANS($AH$9))</f>
        <v>0.50951564220933854</v>
      </c>
      <c r="AQ129">
        <f t="shared" si="146"/>
        <v>0.58831592006977684</v>
      </c>
      <c r="AR129">
        <f t="shared" si="147"/>
        <v>2.1990075831525009</v>
      </c>
      <c r="AS129">
        <f t="shared" si="148"/>
        <v>1.9623502938810171</v>
      </c>
      <c r="AT129" s="94">
        <f t="shared" si="151"/>
        <v>7.6080076088398068</v>
      </c>
      <c r="AU129" s="94">
        <f t="shared" si="151"/>
        <v>7.6079325614974112</v>
      </c>
      <c r="AV129" s="94">
        <f t="shared" si="151"/>
        <v>7.6075091920714044</v>
      </c>
      <c r="AW129" s="94">
        <f t="shared" si="151"/>
        <v>7.6051340297424952</v>
      </c>
      <c r="AX129" s="94">
        <f t="shared" si="151"/>
        <v>7.5922001087834072</v>
      </c>
      <c r="AY129" s="94">
        <f t="shared" si="151"/>
        <v>7.5305271958502802</v>
      </c>
      <c r="AZ129" s="94">
        <f t="shared" si="151"/>
        <v>7.3250121682891232</v>
      </c>
      <c r="BA129" s="94">
        <f>RADIANS($AH$9)+$AH$18*(F129-AH$15)</f>
        <v>6.9027656235218142</v>
      </c>
      <c r="BB129"/>
      <c r="BC129">
        <v>43500</v>
      </c>
      <c r="BD129">
        <f t="shared" si="116"/>
        <v>0.11042668083498201</v>
      </c>
      <c r="BE129">
        <f t="shared" si="117"/>
        <v>0.22690495047323694</v>
      </c>
      <c r="BF129">
        <f t="shared" si="118"/>
        <v>-0.11647826963825493</v>
      </c>
      <c r="BG129">
        <f t="shared" si="119"/>
        <v>1.4524721936581992</v>
      </c>
      <c r="BH129">
        <f t="shared" si="120"/>
        <v>-0.69269391550599602</v>
      </c>
      <c r="BI129">
        <f t="shared" si="121"/>
        <v>0.89916824619789093</v>
      </c>
      <c r="BJ129">
        <f t="shared" si="122"/>
        <v>0.48254225007668206</v>
      </c>
      <c r="BK129">
        <f t="shared" si="152"/>
        <v>6.6621751630613684</v>
      </c>
      <c r="BL129">
        <f t="shared" si="152"/>
        <v>6.6525499898256069</v>
      </c>
      <c r="BM129">
        <f t="shared" si="152"/>
        <v>6.6383940014404139</v>
      </c>
      <c r="BN129">
        <f t="shared" si="152"/>
        <v>6.617707673659754</v>
      </c>
      <c r="BO129">
        <f t="shared" si="152"/>
        <v>6.587740878051128</v>
      </c>
      <c r="BP129">
        <f t="shared" si="152"/>
        <v>6.5448174188239934</v>
      </c>
      <c r="BQ129">
        <f t="shared" si="152"/>
        <v>6.484162634695358</v>
      </c>
      <c r="BR129">
        <f t="shared" si="123"/>
        <v>6.3996602231089028</v>
      </c>
      <c r="BS129"/>
      <c r="BT129"/>
      <c r="BU129"/>
      <c r="BV129"/>
      <c r="BW129"/>
      <c r="BX129"/>
      <c r="BY129"/>
      <c r="BZ129"/>
    </row>
    <row r="130" spans="1:78" s="94" customFormat="1" x14ac:dyDescent="0.2">
      <c r="A130" s="207"/>
      <c r="B130" s="92"/>
      <c r="S130" s="92"/>
      <c r="T130" s="92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/>
      <c r="AL130"/>
      <c r="AM130" s="92"/>
      <c r="AN130"/>
      <c r="AO130"/>
      <c r="AP130"/>
      <c r="AQ130"/>
      <c r="AR130"/>
      <c r="AS130"/>
      <c r="BB130"/>
      <c r="BC130">
        <v>44000</v>
      </c>
      <c r="BD130">
        <f t="shared" ref="BD130:BD161" si="156">AH$3+AH$4*BC130+AH$5*BC130^2+BF130</f>
        <v>0.11978824501933283</v>
      </c>
      <c r="BE130">
        <f t="shared" ref="BE130:BE161" si="157">AH$3+AH$4*BC130+AH$5*BC130^2</f>
        <v>0.23424365671080932</v>
      </c>
      <c r="BF130">
        <f t="shared" ref="BF130:BF161" si="158">$AH$6*($AH$11/BG130*BH130+$AH$12)</f>
        <v>-0.11445541169147649</v>
      </c>
      <c r="BG130">
        <f t="shared" ref="BG130:BG161" si="159">1+$AH$7*COS(BI130)</f>
        <v>1.3916925296023277</v>
      </c>
      <c r="BH130">
        <f t="shared" ref="BH130:BH161" si="160">SIN(BI130+RADIANS($AH$9))</f>
        <v>-0.61505219451406856</v>
      </c>
      <c r="BI130">
        <f t="shared" ref="BI130:BI161" si="161">2*ATAN(BJ130)</f>
        <v>1.00193363085779</v>
      </c>
      <c r="BJ130">
        <f t="shared" ref="BJ130:BJ161" si="162">SQRT((1+$AH$7)/(1-$AH$7))*TAN(BK130/2)</f>
        <v>0.54755851165597347</v>
      </c>
      <c r="BK130">
        <f t="shared" si="152"/>
        <v>6.7117780778470761</v>
      </c>
      <c r="BL130">
        <f t="shared" si="152"/>
        <v>6.7016130704397403</v>
      </c>
      <c r="BM130">
        <f t="shared" si="152"/>
        <v>6.6863648870127879</v>
      </c>
      <c r="BN130">
        <f t="shared" si="152"/>
        <v>6.6636747234542808</v>
      </c>
      <c r="BO130">
        <f t="shared" si="152"/>
        <v>6.6302833372649239</v>
      </c>
      <c r="BP130">
        <f t="shared" si="152"/>
        <v>6.5818548520090614</v>
      </c>
      <c r="BQ130">
        <f t="shared" si="152"/>
        <v>6.5128466343074152</v>
      </c>
      <c r="BR130">
        <f t="shared" ref="BR130:BR161" si="163">RADIANS($AH$9)+$AH$18*(BC130-AH$15)</f>
        <v>6.4163226527443573</v>
      </c>
      <c r="BS130"/>
      <c r="BT130"/>
      <c r="BU130"/>
      <c r="BV130"/>
      <c r="BW130"/>
      <c r="BX130"/>
      <c r="BY130"/>
      <c r="BZ130"/>
    </row>
    <row r="131" spans="1:78" s="94" customFormat="1" x14ac:dyDescent="0.2">
      <c r="A131" s="207"/>
      <c r="B131" s="92"/>
      <c r="S131" s="92"/>
      <c r="T131" s="92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/>
      <c r="AL131"/>
      <c r="AM131" s="92"/>
      <c r="AN131"/>
      <c r="AO131"/>
      <c r="AP131"/>
      <c r="AQ131"/>
      <c r="AR131"/>
      <c r="AS131"/>
      <c r="BB131"/>
      <c r="BC131">
        <v>44500</v>
      </c>
      <c r="BD131">
        <f t="shared" si="156"/>
        <v>0.12944226822226293</v>
      </c>
      <c r="BE131">
        <f t="shared" si="157"/>
        <v>0.2416710267203388</v>
      </c>
      <c r="BF131">
        <f t="shared" si="158"/>
        <v>-0.11222875849807587</v>
      </c>
      <c r="BG131">
        <f t="shared" si="159"/>
        <v>1.331648665095698</v>
      </c>
      <c r="BH131">
        <f t="shared" si="160"/>
        <v>-0.53726944647337505</v>
      </c>
      <c r="BI131">
        <f t="shared" si="161"/>
        <v>1.0971895467814305</v>
      </c>
      <c r="BJ131">
        <f t="shared" si="162"/>
        <v>0.61117342786486528</v>
      </c>
      <c r="BK131">
        <f t="shared" si="152"/>
        <v>6.7597995540487794</v>
      </c>
      <c r="BL131">
        <f t="shared" si="152"/>
        <v>6.7493357672964667</v>
      </c>
      <c r="BM131">
        <f t="shared" si="152"/>
        <v>6.7332907897209413</v>
      </c>
      <c r="BN131">
        <f t="shared" si="152"/>
        <v>6.7089251525172537</v>
      </c>
      <c r="BO131">
        <f t="shared" si="152"/>
        <v>6.6724258892648844</v>
      </c>
      <c r="BP131">
        <f t="shared" si="152"/>
        <v>6.6187372599717191</v>
      </c>
      <c r="BQ131">
        <f t="shared" si="152"/>
        <v>6.5415038359531588</v>
      </c>
      <c r="BR131">
        <f t="shared" si="163"/>
        <v>6.4329850823798118</v>
      </c>
      <c r="BS131"/>
      <c r="BT131"/>
      <c r="BU131"/>
      <c r="BV131"/>
      <c r="BW131"/>
      <c r="BX131"/>
      <c r="BY131"/>
      <c r="BZ131"/>
    </row>
    <row r="132" spans="1:78" s="94" customFormat="1" x14ac:dyDescent="0.2">
      <c r="A132" s="207"/>
      <c r="B132" s="92"/>
      <c r="S132" s="92"/>
      <c r="T132" s="92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/>
      <c r="AL132"/>
      <c r="AM132" s="92"/>
      <c r="AN132"/>
      <c r="AO132"/>
      <c r="AP132"/>
      <c r="AQ132"/>
      <c r="AR132"/>
      <c r="AS132"/>
      <c r="BB132"/>
      <c r="BC132">
        <v>45000</v>
      </c>
      <c r="BD132">
        <f t="shared" si="156"/>
        <v>0.13935463213183097</v>
      </c>
      <c r="BE132">
        <f t="shared" si="157"/>
        <v>0.24918706050182532</v>
      </c>
      <c r="BF132">
        <f t="shared" si="158"/>
        <v>-0.10983242836999434</v>
      </c>
      <c r="BG132">
        <f t="shared" si="159"/>
        <v>1.2734902580262424</v>
      </c>
      <c r="BH132">
        <f t="shared" si="160"/>
        <v>-0.46106167941394449</v>
      </c>
      <c r="BI132">
        <f t="shared" si="161"/>
        <v>1.1851945280087042</v>
      </c>
      <c r="BJ132">
        <f t="shared" si="162"/>
        <v>0.67332383690851527</v>
      </c>
      <c r="BK132">
        <f t="shared" ref="BK132:BQ141" si="164">$BR132+$AH$7*SIN(BL132)</f>
        <v>6.8061811710917617</v>
      </c>
      <c r="BL132">
        <f t="shared" si="164"/>
        <v>6.7956445406503985</v>
      </c>
      <c r="BM132">
        <f t="shared" si="164"/>
        <v>6.7790945676163323</v>
      </c>
      <c r="BN132">
        <f t="shared" si="164"/>
        <v>6.7533927950118393</v>
      </c>
      <c r="BO132">
        <f t="shared" si="164"/>
        <v>6.7141252177522039</v>
      </c>
      <c r="BP132">
        <f t="shared" si="164"/>
        <v>6.655446120586749</v>
      </c>
      <c r="BQ132">
        <f t="shared" si="164"/>
        <v>6.5701309095223825</v>
      </c>
      <c r="BR132">
        <f t="shared" si="163"/>
        <v>6.4496475120152663</v>
      </c>
      <c r="BS132"/>
      <c r="BT132"/>
      <c r="BU132"/>
      <c r="BV132"/>
      <c r="BW132"/>
      <c r="BX132"/>
      <c r="BY132"/>
      <c r="BZ132"/>
    </row>
    <row r="133" spans="1:78" s="94" customFormat="1" x14ac:dyDescent="0.2">
      <c r="A133" s="207"/>
      <c r="B133" s="92"/>
      <c r="S133" s="92"/>
      <c r="T133" s="92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/>
      <c r="AL133"/>
      <c r="AM133" s="92"/>
      <c r="AN133"/>
      <c r="AO133"/>
      <c r="AP133"/>
      <c r="AQ133"/>
      <c r="AR133"/>
      <c r="AS133"/>
      <c r="BB133"/>
      <c r="BC133">
        <v>45500</v>
      </c>
      <c r="BD133">
        <f t="shared" si="156"/>
        <v>0.14949322542064375</v>
      </c>
      <c r="BE133">
        <f t="shared" si="157"/>
        <v>0.25679175805526899</v>
      </c>
      <c r="BF133">
        <f t="shared" si="158"/>
        <v>-0.10729853263462524</v>
      </c>
      <c r="BG133">
        <f t="shared" si="159"/>
        <v>1.2179849917266561</v>
      </c>
      <c r="BH133">
        <f t="shared" si="160"/>
        <v>-0.38762614033724047</v>
      </c>
      <c r="BI133">
        <f t="shared" si="161"/>
        <v>1.2663307946062461</v>
      </c>
      <c r="BJ133">
        <f t="shared" si="162"/>
        <v>0.73397410936347618</v>
      </c>
      <c r="BK133">
        <f t="shared" si="164"/>
        <v>6.8508954044426966</v>
      </c>
      <c r="BL133">
        <f t="shared" si="164"/>
        <v>6.8404894905931055</v>
      </c>
      <c r="BM133">
        <f t="shared" si="164"/>
        <v>6.8237141564128301</v>
      </c>
      <c r="BN133">
        <f t="shared" si="164"/>
        <v>6.7970187645924272</v>
      </c>
      <c r="BO133">
        <f t="shared" si="164"/>
        <v>6.7553402462464769</v>
      </c>
      <c r="BP133">
        <f t="shared" si="164"/>
        <v>6.6919632170341981</v>
      </c>
      <c r="BQ133">
        <f t="shared" si="164"/>
        <v>6.5987245332693396</v>
      </c>
      <c r="BR133">
        <f t="shared" si="163"/>
        <v>6.4663099416507208</v>
      </c>
      <c r="BS133"/>
      <c r="BT133"/>
      <c r="BU133"/>
      <c r="BV133"/>
      <c r="BW133"/>
      <c r="BX133"/>
      <c r="BY133"/>
      <c r="BZ133"/>
    </row>
    <row r="134" spans="1:78" s="94" customFormat="1" x14ac:dyDescent="0.2">
      <c r="A134" s="207"/>
      <c r="B134" s="92"/>
      <c r="S134" s="92"/>
      <c r="T134" s="92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/>
      <c r="AL134"/>
      <c r="AM134" s="92"/>
      <c r="AN134"/>
      <c r="AO134"/>
      <c r="AP134"/>
      <c r="AQ134"/>
      <c r="AR134"/>
      <c r="AS134"/>
      <c r="BB134"/>
      <c r="BC134">
        <v>46000</v>
      </c>
      <c r="BD134">
        <f t="shared" si="156"/>
        <v>0.15982869165275115</v>
      </c>
      <c r="BE134">
        <f t="shared" si="157"/>
        <v>0.26448511938066982</v>
      </c>
      <c r="BF134">
        <f t="shared" si="158"/>
        <v>-0.10465642772791868</v>
      </c>
      <c r="BG134">
        <f t="shared" si="159"/>
        <v>1.1655879925645112</v>
      </c>
      <c r="BH134">
        <f t="shared" si="160"/>
        <v>-0.31772537692087005</v>
      </c>
      <c r="BI134">
        <f t="shared" si="161"/>
        <v>1.3410562003699198</v>
      </c>
      <c r="BJ134">
        <f t="shared" si="162"/>
        <v>0.79311410566771456</v>
      </c>
      <c r="BK134">
        <f t="shared" si="164"/>
        <v>6.8939420948233296</v>
      </c>
      <c r="BL134">
        <f t="shared" si="164"/>
        <v>6.8838429372881862</v>
      </c>
      <c r="BM134">
        <f t="shared" si="164"/>
        <v>6.8671024586675031</v>
      </c>
      <c r="BN134">
        <f t="shared" si="164"/>
        <v>6.8397517483375303</v>
      </c>
      <c r="BO134">
        <f t="shared" si="164"/>
        <v>6.7960323133373111</v>
      </c>
      <c r="BP134">
        <f t="shared" si="164"/>
        <v>6.7282706687376397</v>
      </c>
      <c r="BQ134">
        <f t="shared" si="164"/>
        <v>6.6272813947349647</v>
      </c>
      <c r="BR134">
        <f t="shared" si="163"/>
        <v>6.4829723712861753</v>
      </c>
      <c r="BS134"/>
      <c r="BT134"/>
      <c r="BU134"/>
      <c r="BV134"/>
      <c r="BW134"/>
      <c r="BX134"/>
      <c r="BY134"/>
      <c r="BZ134"/>
    </row>
    <row r="135" spans="1:78" s="94" customFormat="1" x14ac:dyDescent="0.2">
      <c r="A135" s="138"/>
      <c r="B135" s="92"/>
      <c r="S135" s="92"/>
      <c r="T135" s="92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/>
      <c r="AL135"/>
      <c r="AM135" s="92"/>
      <c r="AN135"/>
      <c r="AO135"/>
      <c r="AP135"/>
      <c r="AQ135"/>
      <c r="AR135"/>
      <c r="AS135"/>
      <c r="BB135"/>
      <c r="BC135">
        <v>46500</v>
      </c>
      <c r="BD135">
        <f t="shared" si="156"/>
        <v>0.17033488511095934</v>
      </c>
      <c r="BE135">
        <f t="shared" si="157"/>
        <v>0.27226714447802769</v>
      </c>
      <c r="BF135">
        <f t="shared" si="158"/>
        <v>-0.10193225936706836</v>
      </c>
      <c r="BG135">
        <f t="shared" si="159"/>
        <v>1.1165146107224444</v>
      </c>
      <c r="BH135">
        <f t="shared" si="160"/>
        <v>-0.25178055688835477</v>
      </c>
      <c r="BI135">
        <f t="shared" si="161"/>
        <v>1.4098661472690894</v>
      </c>
      <c r="BJ135">
        <f t="shared" si="162"/>
        <v>0.85075647601194471</v>
      </c>
      <c r="BK135">
        <f t="shared" si="164"/>
        <v>6.935344381042098</v>
      </c>
      <c r="BL135">
        <f t="shared" si="164"/>
        <v>6.9256974633814021</v>
      </c>
      <c r="BM135">
        <f t="shared" si="164"/>
        <v>6.909226894745859</v>
      </c>
      <c r="BN135">
        <f t="shared" si="164"/>
        <v>6.8815481762780237</v>
      </c>
      <c r="BO135">
        <f t="shared" si="164"/>
        <v>6.8361653270905345</v>
      </c>
      <c r="BP135">
        <f t="shared" si="164"/>
        <v>6.764350961376671</v>
      </c>
      <c r="BQ135">
        <f t="shared" si="164"/>
        <v>6.6557981916665074</v>
      </c>
      <c r="BR135">
        <f t="shared" si="163"/>
        <v>6.4996348009216298</v>
      </c>
      <c r="BS135"/>
      <c r="BT135"/>
      <c r="BU135"/>
      <c r="BV135"/>
      <c r="BW135"/>
      <c r="BX135"/>
      <c r="BY135"/>
      <c r="BZ135"/>
    </row>
    <row r="136" spans="1:78" s="94" customFormat="1" x14ac:dyDescent="0.2">
      <c r="A136" s="138"/>
      <c r="B136" s="92"/>
      <c r="C136" s="159"/>
      <c r="D136" s="159"/>
      <c r="S136" s="92"/>
      <c r="T136" s="92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/>
      <c r="AL136"/>
      <c r="AM136" s="92"/>
      <c r="AN136"/>
      <c r="AO136"/>
      <c r="AP136"/>
      <c r="AQ136"/>
      <c r="AR136"/>
      <c r="AS136"/>
      <c r="BB136"/>
      <c r="BC136">
        <v>47000</v>
      </c>
      <c r="BD136">
        <f t="shared" si="156"/>
        <v>0.1809890693534334</v>
      </c>
      <c r="BE136">
        <f t="shared" si="157"/>
        <v>0.28013783334734271</v>
      </c>
      <c r="BF136">
        <f t="shared" si="158"/>
        <v>-9.9148763993909303E-2</v>
      </c>
      <c r="BG136">
        <f t="shared" si="159"/>
        <v>1.0708065799265798</v>
      </c>
      <c r="BH136">
        <f t="shared" si="160"/>
        <v>-0.1899592034973272</v>
      </c>
      <c r="BI136">
        <f t="shared" si="161"/>
        <v>1.4732651982221572</v>
      </c>
      <c r="BJ136">
        <f t="shared" si="162"/>
        <v>0.90693352568309582</v>
      </c>
      <c r="BK136">
        <f t="shared" si="164"/>
        <v>6.9751444171287886</v>
      </c>
      <c r="BL136">
        <f t="shared" si="164"/>
        <v>6.9660635788721255</v>
      </c>
      <c r="BM136">
        <f t="shared" si="164"/>
        <v>6.9500686620599677</v>
      </c>
      <c r="BN136">
        <f t="shared" si="164"/>
        <v>6.9223722700952512</v>
      </c>
      <c r="BO136">
        <f t="shared" si="164"/>
        <v>6.8757058976831571</v>
      </c>
      <c r="BP136">
        <f t="shared" si="164"/>
        <v>6.8001869758953095</v>
      </c>
      <c r="BQ136">
        <f t="shared" si="164"/>
        <v>6.6842716329343412</v>
      </c>
      <c r="BR136">
        <f t="shared" si="163"/>
        <v>6.5162972305570843</v>
      </c>
      <c r="BS136"/>
      <c r="BT136"/>
      <c r="BU136"/>
      <c r="BV136"/>
      <c r="BW136"/>
      <c r="BX136"/>
      <c r="BY136"/>
      <c r="BZ136"/>
    </row>
    <row r="137" spans="1:78" s="94" customFormat="1" x14ac:dyDescent="0.2">
      <c r="A137" s="88"/>
      <c r="B137" s="130"/>
      <c r="C137" s="159"/>
      <c r="D137" s="159"/>
      <c r="S137" s="92"/>
      <c r="T137" s="92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/>
      <c r="AL137"/>
      <c r="AM137" s="92"/>
      <c r="AN137"/>
      <c r="AO137"/>
      <c r="AP137"/>
      <c r="AQ137"/>
      <c r="AR137"/>
      <c r="AS137"/>
      <c r="BB137"/>
      <c r="BC137">
        <v>47500</v>
      </c>
      <c r="BD137">
        <f t="shared" si="156"/>
        <v>0.19177190677367939</v>
      </c>
      <c r="BE137">
        <f t="shared" si="157"/>
        <v>0.28809718598861483</v>
      </c>
      <c r="BF137">
        <f t="shared" si="158"/>
        <v>-9.6325279214935444E-2</v>
      </c>
      <c r="BG137">
        <f t="shared" si="159"/>
        <v>1.0283870769404069</v>
      </c>
      <c r="BH137">
        <f t="shared" si="160"/>
        <v>-0.13225006979995224</v>
      </c>
      <c r="BI137">
        <f t="shared" si="161"/>
        <v>1.5317471448007085</v>
      </c>
      <c r="BJ137">
        <f t="shared" si="162"/>
        <v>0.96169386200264773</v>
      </c>
      <c r="BK137">
        <f t="shared" si="164"/>
        <v>7.0133991427626903</v>
      </c>
      <c r="BL137">
        <f t="shared" si="164"/>
        <v>7.0049671639889421</v>
      </c>
      <c r="BM137">
        <f t="shared" si="164"/>
        <v>6.9896217555479208</v>
      </c>
      <c r="BN137">
        <f t="shared" si="164"/>
        <v>6.9621959772675135</v>
      </c>
      <c r="BO137">
        <f t="shared" si="164"/>
        <v>6.9146234476133808</v>
      </c>
      <c r="BP137">
        <f t="shared" si="164"/>
        <v>6.8357620164318869</v>
      </c>
      <c r="BQ137">
        <f t="shared" si="164"/>
        <v>6.7126984394456777</v>
      </c>
      <c r="BR137">
        <f t="shared" si="163"/>
        <v>6.5329596601925388</v>
      </c>
      <c r="BS137"/>
      <c r="BT137"/>
      <c r="BU137"/>
      <c r="BV137"/>
      <c r="BW137"/>
      <c r="BX137"/>
      <c r="BY137"/>
      <c r="BZ137"/>
    </row>
    <row r="138" spans="1:78" s="94" customFormat="1" x14ac:dyDescent="0.2">
      <c r="A138" s="138"/>
      <c r="B138" s="92"/>
      <c r="C138" s="159"/>
      <c r="D138" s="141"/>
      <c r="S138" s="92"/>
      <c r="T138" s="92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/>
      <c r="AL138"/>
      <c r="AM138" s="92"/>
      <c r="AN138"/>
      <c r="AO138"/>
      <c r="AP138"/>
      <c r="AQ138"/>
      <c r="AR138"/>
      <c r="AS138"/>
      <c r="BB138"/>
      <c r="BC138">
        <v>48000</v>
      </c>
      <c r="BD138">
        <f t="shared" si="156"/>
        <v>0.20266729207278161</v>
      </c>
      <c r="BE138">
        <f t="shared" si="157"/>
        <v>0.29614520240184405</v>
      </c>
      <c r="BF138">
        <f t="shared" si="158"/>
        <v>-9.3477910329062455E-2</v>
      </c>
      <c r="BG138">
        <f t="shared" si="159"/>
        <v>0.98910375188917155</v>
      </c>
      <c r="BH138">
        <f t="shared" si="160"/>
        <v>-7.8522946779759462E-2</v>
      </c>
      <c r="BI138">
        <f t="shared" si="161"/>
        <v>1.5857819264907116</v>
      </c>
      <c r="BJ138">
        <f t="shared" si="162"/>
        <v>1.0150990161661437</v>
      </c>
      <c r="BK138">
        <f t="shared" si="164"/>
        <v>7.0501763132404589</v>
      </c>
      <c r="BL138">
        <f t="shared" si="164"/>
        <v>7.0424468311133124</v>
      </c>
      <c r="BM138">
        <f t="shared" si="164"/>
        <v>7.0278918054549777</v>
      </c>
      <c r="BN138">
        <f t="shared" si="164"/>
        <v>7.0009987992702367</v>
      </c>
      <c r="BO138">
        <f t="shared" si="164"/>
        <v>6.9528902991047978</v>
      </c>
      <c r="BP138">
        <f t="shared" si="164"/>
        <v>6.8710598371001703</v>
      </c>
      <c r="BQ138">
        <f t="shared" si="164"/>
        <v>6.7410753450549414</v>
      </c>
      <c r="BR138">
        <f t="shared" si="163"/>
        <v>6.5496220898279933</v>
      </c>
      <c r="BS138"/>
      <c r="BT138"/>
      <c r="BU138"/>
      <c r="BV138"/>
      <c r="BW138"/>
      <c r="BX138"/>
      <c r="BY138"/>
      <c r="BZ138"/>
    </row>
    <row r="139" spans="1:78" s="94" customFormat="1" x14ac:dyDescent="0.2">
      <c r="A139" s="138"/>
      <c r="B139" s="92"/>
      <c r="C139" s="159"/>
      <c r="D139" s="141"/>
      <c r="S139" s="92"/>
      <c r="T139" s="92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/>
      <c r="AL139"/>
      <c r="AM139" s="92"/>
      <c r="AN139"/>
      <c r="AO139"/>
      <c r="AP139"/>
      <c r="AQ139"/>
      <c r="AR139"/>
      <c r="AS139"/>
      <c r="BB139"/>
      <c r="BC139">
        <v>48500</v>
      </c>
      <c r="BD139">
        <f t="shared" si="156"/>
        <v>0.21366208049178587</v>
      </c>
      <c r="BE139">
        <f t="shared" si="157"/>
        <v>0.30428188258703037</v>
      </c>
      <c r="BF139">
        <f t="shared" si="158"/>
        <v>-9.061980209524452E-2</v>
      </c>
      <c r="BG139">
        <f t="shared" si="159"/>
        <v>0.95276072772002007</v>
      </c>
      <c r="BH139">
        <f t="shared" si="160"/>
        <v>-2.8574094713322496E-2</v>
      </c>
      <c r="BI139">
        <f t="shared" si="161"/>
        <v>1.6358078069837907</v>
      </c>
      <c r="BJ139">
        <f t="shared" si="162"/>
        <v>1.0672201996691353</v>
      </c>
      <c r="BK139">
        <f t="shared" si="164"/>
        <v>7.0855509307359199</v>
      </c>
      <c r="BL139">
        <f t="shared" si="164"/>
        <v>7.0785513256795376</v>
      </c>
      <c r="BM139">
        <f t="shared" si="164"/>
        <v>7.0648947884658675</v>
      </c>
      <c r="BN139">
        <f t="shared" si="164"/>
        <v>7.038767524332056</v>
      </c>
      <c r="BO139">
        <f t="shared" si="164"/>
        <v>6.9904817385931217</v>
      </c>
      <c r="BP139">
        <f t="shared" si="164"/>
        <v>6.906064667555909</v>
      </c>
      <c r="BQ139">
        <f t="shared" si="164"/>
        <v>6.7693990974705542</v>
      </c>
      <c r="BR139">
        <f t="shared" si="163"/>
        <v>6.5662845194634478</v>
      </c>
      <c r="BS139"/>
      <c r="BT139"/>
      <c r="BU139"/>
      <c r="BV139"/>
      <c r="BW139"/>
      <c r="BX139"/>
      <c r="BY139"/>
      <c r="BZ139"/>
    </row>
    <row r="140" spans="1:78" s="94" customFormat="1" x14ac:dyDescent="0.2">
      <c r="A140" s="138"/>
      <c r="B140" s="92"/>
      <c r="C140" s="159"/>
      <c r="D140" s="141"/>
      <c r="S140" s="92"/>
      <c r="T140" s="92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/>
      <c r="AL140"/>
      <c r="AM140" s="92"/>
      <c r="AN140"/>
      <c r="AO140"/>
      <c r="AP140"/>
      <c r="AQ140"/>
      <c r="AR140"/>
      <c r="AS140"/>
      <c r="BB140"/>
      <c r="BC140">
        <v>49000</v>
      </c>
      <c r="BD140">
        <f t="shared" si="156"/>
        <v>0.22474575527830498</v>
      </c>
      <c r="BE140">
        <f t="shared" si="157"/>
        <v>0.31250722654417379</v>
      </c>
      <c r="BF140">
        <f t="shared" si="158"/>
        <v>-8.7761471265868821E-2</v>
      </c>
      <c r="BG140">
        <f t="shared" si="159"/>
        <v>0.91914138304162107</v>
      </c>
      <c r="BH140">
        <f t="shared" si="160"/>
        <v>1.7840667227388911E-2</v>
      </c>
      <c r="BI140">
        <f t="shared" si="161"/>
        <v>1.6822274052628359</v>
      </c>
      <c r="BJ140">
        <f t="shared" si="162"/>
        <v>1.1181353159943717</v>
      </c>
      <c r="BK140">
        <f t="shared" si="164"/>
        <v>7.1196021592370293</v>
      </c>
      <c r="BL140">
        <f t="shared" si="164"/>
        <v>7.113337061330208</v>
      </c>
      <c r="BM140">
        <f t="shared" si="164"/>
        <v>7.1006556655798558</v>
      </c>
      <c r="BN140">
        <f t="shared" si="164"/>
        <v>7.0754958766856717</v>
      </c>
      <c r="BO140">
        <f t="shared" si="164"/>
        <v>7.0273760584449727</v>
      </c>
      <c r="BP140">
        <f t="shared" si="164"/>
        <v>6.9407612372875791</v>
      </c>
      <c r="BQ140">
        <f t="shared" si="164"/>
        <v>6.7976664591578624</v>
      </c>
      <c r="BR140">
        <f t="shared" si="163"/>
        <v>6.5829469490989023</v>
      </c>
      <c r="BS140"/>
      <c r="BT140"/>
      <c r="BU140"/>
      <c r="BV140"/>
      <c r="BW140"/>
      <c r="BX140"/>
      <c r="BY140"/>
      <c r="BZ140"/>
    </row>
    <row r="141" spans="1:78" s="94" customFormat="1" x14ac:dyDescent="0.2">
      <c r="A141" s="138"/>
      <c r="B141" s="100"/>
      <c r="C141" s="141"/>
      <c r="D141" s="141"/>
      <c r="S141" s="92"/>
      <c r="T141" s="92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/>
      <c r="AL141"/>
      <c r="AM141" s="92"/>
      <c r="AN141"/>
      <c r="AO141"/>
      <c r="AP141"/>
      <c r="AQ141"/>
      <c r="AR141"/>
      <c r="AS141"/>
      <c r="BB141"/>
      <c r="BC141">
        <v>49500</v>
      </c>
      <c r="BD141">
        <f t="shared" si="156"/>
        <v>0.23591007032704547</v>
      </c>
      <c r="BE141">
        <f t="shared" si="157"/>
        <v>0.32082123427327436</v>
      </c>
      <c r="BF141">
        <f t="shared" si="158"/>
        <v>-8.4911163946228871E-2</v>
      </c>
      <c r="BG141">
        <f t="shared" si="159"/>
        <v>0.88802389194586739</v>
      </c>
      <c r="BH141">
        <f t="shared" si="160"/>
        <v>6.0982783378454267E-2</v>
      </c>
      <c r="BI141">
        <f t="shared" si="161"/>
        <v>1.7254064364023638</v>
      </c>
      <c r="BJ141">
        <f t="shared" si="162"/>
        <v>1.1679263086577898</v>
      </c>
      <c r="BK141">
        <f t="shared" si="164"/>
        <v>7.1524107555537491</v>
      </c>
      <c r="BL141">
        <f t="shared" si="164"/>
        <v>7.1468658591232224</v>
      </c>
      <c r="BM141">
        <f t="shared" si="164"/>
        <v>7.1352069953773354</v>
      </c>
      <c r="BN141">
        <f t="shared" si="164"/>
        <v>7.1111840952203069</v>
      </c>
      <c r="BO141">
        <f t="shared" si="164"/>
        <v>7.0635545763076122</v>
      </c>
      <c r="BP141">
        <f t="shared" si="164"/>
        <v>6.9751347985749881</v>
      </c>
      <c r="BQ141">
        <f t="shared" si="164"/>
        <v>6.8258742082379813</v>
      </c>
      <c r="BR141">
        <f t="shared" si="163"/>
        <v>6.5996093787343568</v>
      </c>
      <c r="BS141"/>
      <c r="BT141"/>
      <c r="BU141"/>
      <c r="BV141"/>
      <c r="BW141"/>
      <c r="BX141"/>
      <c r="BY141"/>
      <c r="BZ141"/>
    </row>
    <row r="142" spans="1:78" s="94" customFormat="1" x14ac:dyDescent="0.2">
      <c r="A142" s="138"/>
      <c r="B142" s="100"/>
      <c r="C142" s="141"/>
      <c r="D142" s="141"/>
      <c r="S142" s="92"/>
      <c r="T142" s="92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/>
      <c r="AL142"/>
      <c r="AM142" s="92"/>
      <c r="AN142"/>
      <c r="AO142"/>
      <c r="AP142"/>
      <c r="AQ142"/>
      <c r="AR142"/>
      <c r="AS142"/>
      <c r="BB142"/>
      <c r="BC142">
        <v>50000</v>
      </c>
      <c r="BD142">
        <f t="shared" si="156"/>
        <v>0.24714869490910316</v>
      </c>
      <c r="BE142">
        <f t="shared" si="157"/>
        <v>0.32922390577433203</v>
      </c>
      <c r="BF142">
        <f t="shared" si="158"/>
        <v>-8.207521086522887E-2</v>
      </c>
      <c r="BG142">
        <f t="shared" si="159"/>
        <v>0.85919132210537397</v>
      </c>
      <c r="BH142">
        <f t="shared" si="160"/>
        <v>0.10111537816760983</v>
      </c>
      <c r="BI142">
        <f t="shared" si="161"/>
        <v>1.7656742732725199</v>
      </c>
      <c r="BJ142">
        <f t="shared" si="162"/>
        <v>1.2166768902903813</v>
      </c>
      <c r="BK142">
        <f t="shared" ref="BK142:BQ151" si="165">$BR142+$AH$7*SIN(BL142)</f>
        <v>7.1840570100693117</v>
      </c>
      <c r="BL142">
        <f t="shared" si="165"/>
        <v>7.1792029363897463</v>
      </c>
      <c r="BM142">
        <f t="shared" si="165"/>
        <v>7.1685875651039659</v>
      </c>
      <c r="BN142">
        <f t="shared" si="165"/>
        <v>7.1458384549533962</v>
      </c>
      <c r="BO142">
        <f t="shared" si="165"/>
        <v>7.0990016327224588</v>
      </c>
      <c r="BP142">
        <f t="shared" si="165"/>
        <v>7.0091711480643832</v>
      </c>
      <c r="BQ142">
        <f t="shared" si="165"/>
        <v>6.85401913938228</v>
      </c>
      <c r="BR142">
        <f t="shared" si="163"/>
        <v>6.6162718083698113</v>
      </c>
      <c r="BS142"/>
      <c r="BT142"/>
      <c r="BU142"/>
      <c r="BV142"/>
      <c r="BW142"/>
      <c r="BX142"/>
      <c r="BY142"/>
      <c r="BZ142"/>
    </row>
    <row r="143" spans="1:78" s="94" customFormat="1" x14ac:dyDescent="0.2">
      <c r="A143" s="131"/>
      <c r="B143" s="132"/>
      <c r="C143" s="160"/>
      <c r="D143" s="160"/>
      <c r="S143" s="92"/>
      <c r="T143" s="92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/>
      <c r="AL143"/>
      <c r="AM143" s="92"/>
      <c r="AN143"/>
      <c r="AO143"/>
      <c r="AP143"/>
      <c r="AQ143"/>
      <c r="AR143"/>
      <c r="AS143"/>
      <c r="BB143"/>
      <c r="BC143">
        <v>50500</v>
      </c>
      <c r="BD143">
        <f t="shared" si="156"/>
        <v>0.25845687901092279</v>
      </c>
      <c r="BE143">
        <f t="shared" si="157"/>
        <v>0.33771524104734679</v>
      </c>
      <c r="BF143">
        <f t="shared" si="158"/>
        <v>-7.9258362036424002E-2</v>
      </c>
      <c r="BG143">
        <f t="shared" si="159"/>
        <v>0.83243778998962104</v>
      </c>
      <c r="BH143">
        <f t="shared" si="160"/>
        <v>0.13849328238793321</v>
      </c>
      <c r="BI143">
        <f t="shared" si="161"/>
        <v>1.8033256651651146</v>
      </c>
      <c r="BJ143">
        <f t="shared" si="162"/>
        <v>1.2644706665866061</v>
      </c>
      <c r="BK143">
        <f t="shared" si="165"/>
        <v>7.214619163532431</v>
      </c>
      <c r="BL143">
        <f t="shared" si="165"/>
        <v>7.2104151694024523</v>
      </c>
      <c r="BM143">
        <f t="shared" si="165"/>
        <v>7.2008410748892517</v>
      </c>
      <c r="BN143">
        <f t="shared" si="165"/>
        <v>7.1794707448215851</v>
      </c>
      <c r="BO143">
        <f t="shared" si="165"/>
        <v>7.1337045678506712</v>
      </c>
      <c r="BP143">
        <f t="shared" si="165"/>
        <v>7.0428566469138802</v>
      </c>
      <c r="BQ143">
        <f t="shared" si="165"/>
        <v>6.8820980647022818</v>
      </c>
      <c r="BR143">
        <f t="shared" si="163"/>
        <v>6.6329342380052658</v>
      </c>
      <c r="BS143"/>
      <c r="BT143"/>
      <c r="BU143"/>
      <c r="BV143"/>
      <c r="BW143"/>
      <c r="BX143"/>
      <c r="BY143"/>
      <c r="BZ143"/>
    </row>
    <row r="144" spans="1:78" s="94" customFormat="1" x14ac:dyDescent="0.2">
      <c r="A144" s="138"/>
      <c r="B144" s="100"/>
      <c r="C144" s="141"/>
      <c r="D144" s="141"/>
      <c r="S144" s="92"/>
      <c r="T144" s="92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/>
      <c r="AL144"/>
      <c r="AM144" s="92"/>
      <c r="AN144"/>
      <c r="AO144"/>
      <c r="AP144"/>
      <c r="AQ144"/>
      <c r="AR144"/>
      <c r="AS144"/>
      <c r="BB144"/>
      <c r="BC144">
        <v>51000</v>
      </c>
      <c r="BD144">
        <f t="shared" si="156"/>
        <v>0.26983115066667196</v>
      </c>
      <c r="BE144">
        <f t="shared" si="157"/>
        <v>0.34629524009231866</v>
      </c>
      <c r="BF144">
        <f t="shared" si="158"/>
        <v>-7.6464089425646697E-2</v>
      </c>
      <c r="BG144">
        <f t="shared" si="159"/>
        <v>0.80757184983707031</v>
      </c>
      <c r="BH144">
        <f t="shared" si="160"/>
        <v>0.17335707682442469</v>
      </c>
      <c r="BI144">
        <f t="shared" si="161"/>
        <v>1.8386231328397002</v>
      </c>
      <c r="BJ144">
        <f t="shared" si="162"/>
        <v>1.3113896448457463</v>
      </c>
      <c r="BK144">
        <f t="shared" si="165"/>
        <v>7.244172249028102</v>
      </c>
      <c r="BL144">
        <f t="shared" si="165"/>
        <v>7.2405696361781375</v>
      </c>
      <c r="BM144">
        <f t="shared" si="165"/>
        <v>7.232014902960497</v>
      </c>
      <c r="BN144">
        <f t="shared" si="165"/>
        <v>7.212097714988027</v>
      </c>
      <c r="BO144">
        <f t="shared" si="165"/>
        <v>7.1676536783535107</v>
      </c>
      <c r="BP144">
        <f t="shared" si="165"/>
        <v>7.076178239468307</v>
      </c>
      <c r="BQ144">
        <f t="shared" si="165"/>
        <v>6.9101078146347161</v>
      </c>
      <c r="BR144">
        <f t="shared" si="163"/>
        <v>6.6495966676407203</v>
      </c>
      <c r="BS144"/>
      <c r="BT144"/>
      <c r="BU144"/>
      <c r="BV144"/>
      <c r="BW144"/>
      <c r="BX144"/>
      <c r="BY144"/>
      <c r="BZ144"/>
    </row>
    <row r="145" spans="1:78" s="94" customFormat="1" x14ac:dyDescent="0.2">
      <c r="A145" s="131"/>
      <c r="B145" s="132"/>
      <c r="C145" s="160"/>
      <c r="D145" s="160"/>
      <c r="S145" s="92"/>
      <c r="T145" s="92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/>
      <c r="AL145"/>
      <c r="AM145" s="92"/>
      <c r="AN145"/>
      <c r="AO145"/>
      <c r="AP145"/>
      <c r="AQ145"/>
      <c r="AR145"/>
      <c r="AS145"/>
      <c r="BB145"/>
      <c r="BC145">
        <v>51500</v>
      </c>
      <c r="BD145">
        <f t="shared" si="156"/>
        <v>0.28126905102906535</v>
      </c>
      <c r="BE145">
        <f t="shared" si="157"/>
        <v>0.35496390290924767</v>
      </c>
      <c r="BF145">
        <f t="shared" si="158"/>
        <v>-7.3694851880182335E-2</v>
      </c>
      <c r="BG145">
        <f t="shared" si="159"/>
        <v>0.78441800310149723</v>
      </c>
      <c r="BH145">
        <f t="shared" si="160"/>
        <v>0.20592993048201144</v>
      </c>
      <c r="BI145">
        <f t="shared" si="161"/>
        <v>1.8717997023628139</v>
      </c>
      <c r="BJ145">
        <f t="shared" si="162"/>
        <v>1.3575130996156639</v>
      </c>
      <c r="BK145">
        <f t="shared" si="165"/>
        <v>7.2727872995384502</v>
      </c>
      <c r="BL145">
        <f t="shared" si="165"/>
        <v>7.269732431824897</v>
      </c>
      <c r="BM145">
        <f t="shared" si="165"/>
        <v>7.2621589723666515</v>
      </c>
      <c r="BN145">
        <f t="shared" si="165"/>
        <v>7.2437405062273097</v>
      </c>
      <c r="BO145">
        <f t="shared" si="165"/>
        <v>7.2008421556414923</v>
      </c>
      <c r="BP145">
        <f t="shared" si="165"/>
        <v>7.1091234704279529</v>
      </c>
      <c r="BQ145">
        <f t="shared" si="165"/>
        <v>6.9380452388214824</v>
      </c>
      <c r="BR145">
        <f t="shared" si="163"/>
        <v>6.6662590972761748</v>
      </c>
      <c r="BS145"/>
      <c r="BT145"/>
      <c r="BU145"/>
      <c r="BV145"/>
      <c r="BW145"/>
      <c r="BX145"/>
      <c r="BY145"/>
      <c r="BZ145"/>
    </row>
    <row r="146" spans="1:78" s="94" customFormat="1" x14ac:dyDescent="0.2">
      <c r="A146" s="138"/>
      <c r="B146" s="100"/>
      <c r="C146" s="141"/>
      <c r="D146" s="141"/>
      <c r="S146" s="92"/>
      <c r="T146" s="92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/>
      <c r="AL146"/>
      <c r="AM146" s="92"/>
      <c r="AN146"/>
      <c r="AO146"/>
      <c r="AP146"/>
      <c r="AQ146"/>
      <c r="AR146"/>
      <c r="AS146"/>
      <c r="BB146"/>
      <c r="BC146">
        <v>52000</v>
      </c>
      <c r="BD146">
        <f t="shared" si="156"/>
        <v>0.29276890876444889</v>
      </c>
      <c r="BE146">
        <f t="shared" si="157"/>
        <v>0.36372122949813374</v>
      </c>
      <c r="BF146">
        <f t="shared" si="158"/>
        <v>-7.0952320733684862E-2</v>
      </c>
      <c r="BG146">
        <f t="shared" si="159"/>
        <v>0.76281697603709908</v>
      </c>
      <c r="BH146">
        <f t="shared" si="160"/>
        <v>0.23641632447036179</v>
      </c>
      <c r="BI146">
        <f t="shared" si="161"/>
        <v>1.9030617477333827</v>
      </c>
      <c r="BJ146">
        <f t="shared" si="162"/>
        <v>1.4029167570425956</v>
      </c>
      <c r="BK146">
        <f t="shared" si="165"/>
        <v>7.300530859219128</v>
      </c>
      <c r="BL146">
        <f t="shared" si="165"/>
        <v>7.2979677387609536</v>
      </c>
      <c r="BM146">
        <f t="shared" si="165"/>
        <v>7.2913247328470785</v>
      </c>
      <c r="BN146">
        <f t="shared" si="165"/>
        <v>7.2744240730407643</v>
      </c>
      <c r="BO146">
        <f t="shared" si="165"/>
        <v>7.2332660068529897</v>
      </c>
      <c r="BP146">
        <f t="shared" si="165"/>
        <v>7.141680500481165</v>
      </c>
      <c r="BQ146">
        <f t="shared" si="165"/>
        <v>6.9659072069842898</v>
      </c>
      <c r="BR146">
        <f t="shared" si="163"/>
        <v>6.6829215269116293</v>
      </c>
      <c r="BS146"/>
      <c r="BT146"/>
      <c r="BU146"/>
      <c r="BV146"/>
      <c r="BW146"/>
      <c r="BX146"/>
      <c r="BY146"/>
      <c r="BZ146"/>
    </row>
    <row r="147" spans="1:78" s="94" customFormat="1" x14ac:dyDescent="0.2">
      <c r="A147" s="131"/>
      <c r="B147" s="132"/>
      <c r="C147" s="160"/>
      <c r="D147" s="160"/>
      <c r="S147" s="92"/>
      <c r="T147" s="92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/>
      <c r="AL147"/>
      <c r="AM147" s="92"/>
      <c r="AN147"/>
      <c r="AO147"/>
      <c r="AP147"/>
      <c r="AQ147"/>
      <c r="AR147"/>
      <c r="AS147"/>
      <c r="BB147"/>
      <c r="BC147">
        <v>52500</v>
      </c>
      <c r="BD147">
        <f t="shared" si="156"/>
        <v>0.30432965250796551</v>
      </c>
      <c r="BE147">
        <f t="shared" si="157"/>
        <v>0.37256721985897695</v>
      </c>
      <c r="BF147">
        <f t="shared" si="158"/>
        <v>-6.8237567351011413E-2</v>
      </c>
      <c r="BG147">
        <f t="shared" si="159"/>
        <v>0.74262522630217565</v>
      </c>
      <c r="BH147">
        <f t="shared" si="160"/>
        <v>0.26500200322696921</v>
      </c>
      <c r="BI147">
        <f t="shared" si="161"/>
        <v>1.9325917913052617</v>
      </c>
      <c r="BJ147">
        <f t="shared" si="162"/>
        <v>1.4476722539379214</v>
      </c>
      <c r="BK147">
        <f t="shared" si="165"/>
        <v>7.3274647387640988</v>
      </c>
      <c r="BL147">
        <f t="shared" si="165"/>
        <v>7.3253371275122436</v>
      </c>
      <c r="BM147">
        <f t="shared" si="165"/>
        <v>7.3195642653225281</v>
      </c>
      <c r="BN147">
        <f t="shared" si="165"/>
        <v>7.3041766110360609</v>
      </c>
      <c r="BO147">
        <f t="shared" si="165"/>
        <v>7.2649239600440767</v>
      </c>
      <c r="BP147">
        <f t="shared" si="165"/>
        <v>7.1738381203762369</v>
      </c>
      <c r="BQ147">
        <f t="shared" si="165"/>
        <v>6.9936906097937097</v>
      </c>
      <c r="BR147">
        <f t="shared" si="163"/>
        <v>6.6995839565470829</v>
      </c>
      <c r="BS147"/>
      <c r="BT147"/>
      <c r="BU147"/>
      <c r="BV147"/>
      <c r="BW147"/>
      <c r="BX147"/>
      <c r="BY147"/>
      <c r="BZ147"/>
    </row>
    <row r="148" spans="1:78" s="94" customFormat="1" x14ac:dyDescent="0.2">
      <c r="A148" s="138"/>
      <c r="B148" s="92"/>
      <c r="C148" s="159"/>
      <c r="D148" s="141"/>
      <c r="S148" s="92"/>
      <c r="T148" s="92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/>
      <c r="AL148"/>
      <c r="AM148" s="92"/>
      <c r="AN148"/>
      <c r="AO148"/>
      <c r="AP148"/>
      <c r="AQ148"/>
      <c r="AR148"/>
      <c r="AS148"/>
      <c r="BB148"/>
      <c r="BC148">
        <v>53000</v>
      </c>
      <c r="BD148">
        <f t="shared" si="156"/>
        <v>0.31595065833574182</v>
      </c>
      <c r="BE148">
        <f t="shared" si="157"/>
        <v>0.38150187399177726</v>
      </c>
      <c r="BF148">
        <f t="shared" si="158"/>
        <v>-6.5551215656035458E-2</v>
      </c>
      <c r="BG148">
        <f t="shared" si="159"/>
        <v>0.7237139987888499</v>
      </c>
      <c r="BH148">
        <f t="shared" si="160"/>
        <v>0.29185468699710648</v>
      </c>
      <c r="BI148">
        <f t="shared" si="161"/>
        <v>1.9605511677970926</v>
      </c>
      <c r="BJ148">
        <f t="shared" si="162"/>
        <v>1.491846826125214</v>
      </c>
      <c r="BK148">
        <f t="shared" si="165"/>
        <v>7.3536459603640836</v>
      </c>
      <c r="BL148">
        <f t="shared" si="165"/>
        <v>7.3518990601121184</v>
      </c>
      <c r="BM148">
        <f t="shared" si="165"/>
        <v>7.346929511206679</v>
      </c>
      <c r="BN148">
        <f t="shared" si="165"/>
        <v>7.3330289978381531</v>
      </c>
      <c r="BO148">
        <f t="shared" si="165"/>
        <v>7.2958173551663936</v>
      </c>
      <c r="BP148">
        <f t="shared" si="165"/>
        <v>7.2055857634135752</v>
      </c>
      <c r="BQ148">
        <f t="shared" si="165"/>
        <v>7.0213923597324301</v>
      </c>
      <c r="BR148">
        <f t="shared" si="163"/>
        <v>6.7162463861825374</v>
      </c>
      <c r="BS148"/>
      <c r="BT148"/>
      <c r="BU148"/>
      <c r="BV148"/>
      <c r="BW148"/>
      <c r="BX148"/>
      <c r="BY148"/>
      <c r="BZ148"/>
    </row>
    <row r="149" spans="1:78" s="94" customFormat="1" x14ac:dyDescent="0.2">
      <c r="A149" s="138"/>
      <c r="B149" s="92"/>
      <c r="C149" s="159"/>
      <c r="D149" s="141"/>
      <c r="S149" s="92"/>
      <c r="T149" s="92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/>
      <c r="AL149"/>
      <c r="AM149" s="92"/>
      <c r="AN149"/>
      <c r="AO149"/>
      <c r="AP149"/>
      <c r="AQ149"/>
      <c r="AR149"/>
      <c r="AS149"/>
      <c r="BB149"/>
      <c r="BC149">
        <v>53500</v>
      </c>
      <c r="BD149">
        <f t="shared" si="156"/>
        <v>0.32763162825335723</v>
      </c>
      <c r="BE149">
        <f t="shared" si="157"/>
        <v>0.39052519189653467</v>
      </c>
      <c r="BF149">
        <f t="shared" si="158"/>
        <v>-6.2893563643177414E-2</v>
      </c>
      <c r="BG149">
        <f t="shared" si="159"/>
        <v>0.70596814778875561</v>
      </c>
      <c r="BH149">
        <f t="shared" si="160"/>
        <v>0.31712522272854998</v>
      </c>
      <c r="BI149">
        <f t="shared" si="161"/>
        <v>1.9870824976591008</v>
      </c>
      <c r="BJ149">
        <f t="shared" si="162"/>
        <v>1.5355031821733804</v>
      </c>
      <c r="BK149">
        <f t="shared" si="165"/>
        <v>7.3791268444652935</v>
      </c>
      <c r="BL149">
        <f t="shared" si="165"/>
        <v>7.3777085667894475</v>
      </c>
      <c r="BM149">
        <f t="shared" si="165"/>
        <v>7.3734716244080172</v>
      </c>
      <c r="BN149">
        <f t="shared" si="165"/>
        <v>7.3610142554434326</v>
      </c>
      <c r="BO149">
        <f t="shared" si="165"/>
        <v>7.3259500224788843</v>
      </c>
      <c r="BP149">
        <f t="shared" si="165"/>
        <v>7.2369135163446074</v>
      </c>
      <c r="BQ149">
        <f t="shared" si="165"/>
        <v>7.0490093919524313</v>
      </c>
      <c r="BR149">
        <f t="shared" si="163"/>
        <v>6.7329088158179919</v>
      </c>
      <c r="BS149"/>
      <c r="BT149"/>
      <c r="BU149"/>
      <c r="BV149"/>
      <c r="BW149"/>
      <c r="BX149"/>
      <c r="BY149"/>
      <c r="BZ149"/>
    </row>
    <row r="150" spans="1:78" s="94" customFormat="1" x14ac:dyDescent="0.2">
      <c r="A150" s="131"/>
      <c r="B150" s="132"/>
      <c r="C150" s="160"/>
      <c r="D150" s="160"/>
      <c r="S150" s="92"/>
      <c r="T150" s="92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/>
      <c r="AL150"/>
      <c r="AM150" s="92"/>
      <c r="AN150"/>
      <c r="AO150"/>
      <c r="AP150"/>
      <c r="AQ150"/>
      <c r="AR150"/>
      <c r="AS150"/>
      <c r="BB150"/>
      <c r="BC150">
        <v>54000</v>
      </c>
      <c r="BD150">
        <f t="shared" si="156"/>
        <v>0.33937249533467645</v>
      </c>
      <c r="BE150">
        <f t="shared" si="157"/>
        <v>0.39963717357324924</v>
      </c>
      <c r="BF150">
        <f t="shared" si="158"/>
        <v>-6.0264678238572809E-2</v>
      </c>
      <c r="BG150">
        <f t="shared" si="159"/>
        <v>0.68928486867121364</v>
      </c>
      <c r="BH150">
        <f t="shared" si="160"/>
        <v>0.34094895491120258</v>
      </c>
      <c r="BI150">
        <f t="shared" si="161"/>
        <v>2.0123119431181546</v>
      </c>
      <c r="BJ150">
        <f t="shared" si="162"/>
        <v>1.5786995221270521</v>
      </c>
      <c r="BK150">
        <f t="shared" si="165"/>
        <v>7.4039551978266545</v>
      </c>
      <c r="BL150">
        <f t="shared" si="165"/>
        <v>7.4028170670590754</v>
      </c>
      <c r="BM150">
        <f t="shared" si="165"/>
        <v>7.3992404405148342</v>
      </c>
      <c r="BN150">
        <f t="shared" si="165"/>
        <v>7.3881670405397077</v>
      </c>
      <c r="BO150">
        <f t="shared" si="165"/>
        <v>7.3553281500829124</v>
      </c>
      <c r="BP150">
        <f t="shared" si="165"/>
        <v>7.2678121286694619</v>
      </c>
      <c r="BQ150">
        <f t="shared" si="165"/>
        <v>7.0765386651258853</v>
      </c>
      <c r="BR150">
        <f t="shared" si="163"/>
        <v>6.7495712454534464</v>
      </c>
      <c r="BS150"/>
      <c r="BT150"/>
      <c r="BU150"/>
      <c r="BV150"/>
      <c r="BW150"/>
      <c r="BX150"/>
      <c r="BY150"/>
      <c r="BZ150"/>
    </row>
    <row r="151" spans="1:78" s="94" customFormat="1" x14ac:dyDescent="0.2">
      <c r="A151" s="138"/>
      <c r="B151" s="92"/>
      <c r="C151" s="159"/>
      <c r="D151" s="141"/>
      <c r="S151" s="92"/>
      <c r="T151" s="92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/>
      <c r="AL151"/>
      <c r="AM151" s="92"/>
      <c r="AN151"/>
      <c r="AO151"/>
      <c r="AP151"/>
      <c r="AQ151"/>
      <c r="AR151"/>
      <c r="AS151"/>
      <c r="BB151"/>
      <c r="BC151">
        <v>54500</v>
      </c>
      <c r="BD151">
        <f t="shared" si="156"/>
        <v>0.35117335118055926</v>
      </c>
      <c r="BE151">
        <f t="shared" si="157"/>
        <v>0.40883781902192085</v>
      </c>
      <c r="BF151">
        <f t="shared" si="158"/>
        <v>-5.7664467841361575E-2</v>
      </c>
      <c r="BG151">
        <f t="shared" si="159"/>
        <v>0.67357243022313029</v>
      </c>
      <c r="BH151">
        <f t="shared" si="160"/>
        <v>0.3634471725430134</v>
      </c>
      <c r="BI151">
        <f t="shared" si="161"/>
        <v>2.0363512387309606</v>
      </c>
      <c r="BJ151">
        <f t="shared" si="162"/>
        <v>1.6214896654698796</v>
      </c>
      <c r="BK151">
        <f t="shared" si="165"/>
        <v>7.4281745695794017</v>
      </c>
      <c r="BL151">
        <f t="shared" si="165"/>
        <v>7.4272723079927641</v>
      </c>
      <c r="BM151">
        <f t="shared" si="165"/>
        <v>7.4242840551787364</v>
      </c>
      <c r="BN151">
        <f t="shared" si="165"/>
        <v>7.4145231679391133</v>
      </c>
      <c r="BO151">
        <f t="shared" si="165"/>
        <v>7.3839601422893253</v>
      </c>
      <c r="BP151">
        <f t="shared" si="165"/>
        <v>7.2982730203308179</v>
      </c>
      <c r="BQ151">
        <f t="shared" si="165"/>
        <v>7.1039771622895245</v>
      </c>
      <c r="BR151">
        <f t="shared" si="163"/>
        <v>6.7662336750889009</v>
      </c>
      <c r="BS151"/>
      <c r="BT151"/>
      <c r="BU151"/>
      <c r="BV151"/>
      <c r="BW151"/>
      <c r="BX151"/>
      <c r="BY151"/>
      <c r="BZ151"/>
    </row>
    <row r="152" spans="1:78" s="94" customFormat="1" x14ac:dyDescent="0.2">
      <c r="A152" s="138"/>
      <c r="B152" s="92"/>
      <c r="C152" s="159"/>
      <c r="D152" s="141"/>
      <c r="S152" s="92"/>
      <c r="T152" s="92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/>
      <c r="AL152"/>
      <c r="AM152" s="92"/>
      <c r="AN152"/>
      <c r="AO152"/>
      <c r="AP152"/>
      <c r="AQ152"/>
      <c r="AR152"/>
      <c r="AS152"/>
      <c r="BB152"/>
      <c r="BC152">
        <v>55000</v>
      </c>
      <c r="BD152">
        <f t="shared" si="156"/>
        <v>0.3630343916522904</v>
      </c>
      <c r="BE152">
        <f t="shared" si="157"/>
        <v>0.41812712824254961</v>
      </c>
      <c r="BF152">
        <f t="shared" si="158"/>
        <v>-5.509273659025922E-2</v>
      </c>
      <c r="BG152">
        <f t="shared" si="159"/>
        <v>0.65874896284088669</v>
      </c>
      <c r="BH152">
        <f t="shared" si="160"/>
        <v>0.38472854090667885</v>
      </c>
      <c r="BI152">
        <f t="shared" si="161"/>
        <v>2.0592995002971231</v>
      </c>
      <c r="BJ152">
        <f t="shared" si="162"/>
        <v>1.6639232576546517</v>
      </c>
      <c r="BK152">
        <f t="shared" ref="BK152:BQ161" si="166">$BR152+$AH$7*SIN(BL152)</f>
        <v>7.4518245486859112</v>
      </c>
      <c r="BL152">
        <f t="shared" si="166"/>
        <v>7.4511183949001181</v>
      </c>
      <c r="BM152">
        <f t="shared" si="166"/>
        <v>7.4486485020456445</v>
      </c>
      <c r="BN152">
        <f t="shared" si="166"/>
        <v>7.4401191709494414</v>
      </c>
      <c r="BO152">
        <f t="shared" si="166"/>
        <v>7.4118564705220393</v>
      </c>
      <c r="BP152">
        <f t="shared" si="166"/>
        <v>7.3282882878067017</v>
      </c>
      <c r="BQ152">
        <f t="shared" si="166"/>
        <v>7.1313218916822327</v>
      </c>
      <c r="BR152">
        <f t="shared" si="163"/>
        <v>6.7828961047243554</v>
      </c>
      <c r="BS152"/>
      <c r="BT152"/>
      <c r="BU152"/>
      <c r="BV152"/>
      <c r="BW152"/>
      <c r="BX152"/>
      <c r="BY152"/>
      <c r="BZ152"/>
    </row>
    <row r="153" spans="1:78" s="94" customFormat="1" x14ac:dyDescent="0.2">
      <c r="A153" s="134"/>
      <c r="B153" s="132"/>
      <c r="C153" s="160"/>
      <c r="D153" s="160"/>
      <c r="S153" s="92"/>
      <c r="T153" s="92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/>
      <c r="AL153"/>
      <c r="AM153" s="92"/>
      <c r="AN153"/>
      <c r="AO153"/>
      <c r="AP153"/>
      <c r="AQ153"/>
      <c r="AR153"/>
      <c r="AS153"/>
      <c r="BB153"/>
      <c r="BC153">
        <v>55500</v>
      </c>
      <c r="BD153">
        <f t="shared" si="156"/>
        <v>0.3749558772577497</v>
      </c>
      <c r="BE153">
        <f t="shared" si="157"/>
        <v>0.42750510123513552</v>
      </c>
      <c r="BF153">
        <f t="shared" si="158"/>
        <v>-5.2549223977385796E-2</v>
      </c>
      <c r="BG153">
        <f t="shared" si="159"/>
        <v>0.64474133337717077</v>
      </c>
      <c r="BH153">
        <f t="shared" si="160"/>
        <v>0.40489046315592331</v>
      </c>
      <c r="BI153">
        <f t="shared" si="161"/>
        <v>2.0812448234169016</v>
      </c>
      <c r="BJ153">
        <f t="shared" si="162"/>
        <v>1.7060460296454742</v>
      </c>
      <c r="BK153">
        <f t="shared" si="166"/>
        <v>7.4749410821393951</v>
      </c>
      <c r="BL153">
        <f t="shared" si="166"/>
        <v>7.4743958925262834</v>
      </c>
      <c r="BM153">
        <f t="shared" si="166"/>
        <v>7.4723775196173783</v>
      </c>
      <c r="BN153">
        <f t="shared" si="166"/>
        <v>7.4649919012736756</v>
      </c>
      <c r="BO153">
        <f t="shared" si="166"/>
        <v>7.4390295184371489</v>
      </c>
      <c r="BP153">
        <f t="shared" si="166"/>
        <v>7.3578507086102984</v>
      </c>
      <c r="BQ153">
        <f t="shared" si="166"/>
        <v>7.1585698875756574</v>
      </c>
      <c r="BR153">
        <f t="shared" si="163"/>
        <v>6.7995585343598099</v>
      </c>
      <c r="BS153"/>
      <c r="BT153"/>
      <c r="BU153"/>
      <c r="BV153"/>
      <c r="BW153"/>
      <c r="BX153"/>
      <c r="BY153"/>
      <c r="BZ153"/>
    </row>
    <row r="154" spans="1:78" s="94" customFormat="1" x14ac:dyDescent="0.2">
      <c r="A154" s="138"/>
      <c r="B154" s="106"/>
      <c r="C154" s="160"/>
      <c r="D154" s="141"/>
      <c r="S154" s="92"/>
      <c r="T154" s="92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/>
      <c r="AL154"/>
      <c r="AM154" s="92"/>
      <c r="AN154"/>
      <c r="AO154"/>
      <c r="AP154"/>
      <c r="AQ154"/>
      <c r="AR154"/>
      <c r="AS154"/>
      <c r="BB154"/>
      <c r="BC154">
        <v>56000</v>
      </c>
      <c r="BD154">
        <f t="shared" si="156"/>
        <v>0.38693810505045251</v>
      </c>
      <c r="BE154">
        <f t="shared" si="157"/>
        <v>0.43697173799967848</v>
      </c>
      <c r="BF154">
        <f t="shared" si="158"/>
        <v>-5.0033632949225949E-2</v>
      </c>
      <c r="BG154">
        <f t="shared" si="159"/>
        <v>0.63148412126516495</v>
      </c>
      <c r="BH154">
        <f t="shared" si="160"/>
        <v>0.42402034137377137</v>
      </c>
      <c r="BI154">
        <f t="shared" si="161"/>
        <v>2.102265687214234</v>
      </c>
      <c r="BJ154">
        <f t="shared" si="162"/>
        <v>1.7479000897383936</v>
      </c>
      <c r="BK154">
        <f t="shared" si="166"/>
        <v>7.4975567983449452</v>
      </c>
      <c r="BL154">
        <f t="shared" si="166"/>
        <v>7.4971419779013173</v>
      </c>
      <c r="BM154">
        <f t="shared" si="166"/>
        <v>7.4955123960416206</v>
      </c>
      <c r="BN154">
        <f t="shared" si="166"/>
        <v>7.4891781699018072</v>
      </c>
      <c r="BO154">
        <f t="shared" si="166"/>
        <v>7.4654934228914485</v>
      </c>
      <c r="BP154">
        <f t="shared" si="166"/>
        <v>7.3869537442099311</v>
      </c>
      <c r="BQ154">
        <f t="shared" si="166"/>
        <v>7.1857182110975764</v>
      </c>
      <c r="BR154">
        <f t="shared" si="163"/>
        <v>6.8162209639952644</v>
      </c>
      <c r="BS154"/>
      <c r="BT154"/>
      <c r="BU154"/>
      <c r="BV154"/>
      <c r="BW154"/>
      <c r="BX154"/>
      <c r="BY154"/>
      <c r="BZ154"/>
    </row>
    <row r="155" spans="1:78" s="94" customFormat="1" x14ac:dyDescent="0.2">
      <c r="A155" s="131"/>
      <c r="B155" s="130"/>
      <c r="C155" s="141"/>
      <c r="D155" s="141"/>
      <c r="S155" s="92"/>
      <c r="T155" s="92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/>
      <c r="AL155"/>
      <c r="AM155" s="92"/>
      <c r="AN155"/>
      <c r="AO155"/>
      <c r="AP155"/>
      <c r="AQ155"/>
      <c r="AR155"/>
      <c r="AS155"/>
      <c r="BB155"/>
      <c r="BC155">
        <v>56500</v>
      </c>
      <c r="BD155">
        <f t="shared" si="156"/>
        <v>0.39898138939009786</v>
      </c>
      <c r="BE155">
        <f t="shared" si="157"/>
        <v>0.44652703853617859</v>
      </c>
      <c r="BF155">
        <f t="shared" si="158"/>
        <v>-4.7545649146080747E-2</v>
      </c>
      <c r="BG155">
        <f t="shared" si="159"/>
        <v>0.61891870010204431</v>
      </c>
      <c r="BH155">
        <f t="shared" si="160"/>
        <v>0.44219672315600966</v>
      </c>
      <c r="BI155">
        <f t="shared" si="161"/>
        <v>2.122432180793604</v>
      </c>
      <c r="BJ155">
        <f t="shared" si="162"/>
        <v>1.7895242312797797</v>
      </c>
      <c r="BK155">
        <f t="shared" si="166"/>
        <v>7.5197013243706596</v>
      </c>
      <c r="BL155">
        <f t="shared" si="166"/>
        <v>7.5193906289575168</v>
      </c>
      <c r="BM155">
        <f t="shared" si="166"/>
        <v>7.5180918809036905</v>
      </c>
      <c r="BN155">
        <f t="shared" si="166"/>
        <v>7.5127144294594226</v>
      </c>
      <c r="BO155">
        <f t="shared" si="166"/>
        <v>7.4912639123315881</v>
      </c>
      <c r="BP155">
        <f t="shared" si="166"/>
        <v>7.4155915413873901</v>
      </c>
      <c r="BQ155">
        <f t="shared" si="166"/>
        <v>7.2127639510478243</v>
      </c>
      <c r="BR155">
        <f t="shared" si="163"/>
        <v>6.8328833936307189</v>
      </c>
      <c r="BS155"/>
      <c r="BT155"/>
      <c r="BU155"/>
      <c r="BV155"/>
      <c r="BW155"/>
      <c r="BX155"/>
      <c r="BY155"/>
      <c r="BZ155"/>
    </row>
    <row r="156" spans="1:78" s="94" customFormat="1" x14ac:dyDescent="0.2">
      <c r="C156" s="93"/>
      <c r="D156" s="93"/>
      <c r="S156" s="92"/>
      <c r="T156" s="92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/>
      <c r="AL156"/>
      <c r="AM156" s="92"/>
      <c r="AN156"/>
      <c r="AO156"/>
      <c r="AP156"/>
      <c r="AQ156"/>
      <c r="AR156"/>
      <c r="AS156"/>
      <c r="BB156"/>
      <c r="BC156">
        <v>57000</v>
      </c>
      <c r="BD156">
        <f t="shared" si="156"/>
        <v>0.41108604937561316</v>
      </c>
      <c r="BE156">
        <f t="shared" si="157"/>
        <v>0.45617100284463574</v>
      </c>
      <c r="BF156">
        <f t="shared" si="158"/>
        <v>-4.5084953469022575E-2</v>
      </c>
      <c r="BG156">
        <f t="shared" si="159"/>
        <v>0.60699242239344908</v>
      </c>
      <c r="BH156">
        <f t="shared" si="160"/>
        <v>0.45949033036284892</v>
      </c>
      <c r="BI156">
        <f t="shared" si="161"/>
        <v>2.1418070705850636</v>
      </c>
      <c r="BJ156">
        <f t="shared" si="162"/>
        <v>1.8309542437009303</v>
      </c>
      <c r="BK156">
        <f t="shared" si="166"/>
        <v>7.5414015892077533</v>
      </c>
      <c r="BL156">
        <f t="shared" si="166"/>
        <v>7.5411728358334944</v>
      </c>
      <c r="BM156">
        <f t="shared" si="166"/>
        <v>7.5401521535178269</v>
      </c>
      <c r="BN156">
        <f t="shared" si="166"/>
        <v>7.5356364976136341</v>
      </c>
      <c r="BO156">
        <f t="shared" si="166"/>
        <v>7.5163581440972553</v>
      </c>
      <c r="BP156">
        <f t="shared" si="166"/>
        <v>7.4437589320575954</v>
      </c>
      <c r="BQ156">
        <f t="shared" si="166"/>
        <v>7.2397042247065269</v>
      </c>
      <c r="BR156">
        <f t="shared" si="163"/>
        <v>6.8495458232661734</v>
      </c>
      <c r="BS156"/>
      <c r="BT156"/>
      <c r="BU156"/>
      <c r="BV156"/>
      <c r="BW156"/>
      <c r="BX156"/>
      <c r="BY156"/>
      <c r="BZ156"/>
    </row>
    <row r="157" spans="1:78" s="94" customFormat="1" x14ac:dyDescent="0.2">
      <c r="S157" s="92"/>
      <c r="T157" s="92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/>
      <c r="AL157"/>
      <c r="AM157" s="92"/>
      <c r="AN157"/>
      <c r="AO157"/>
      <c r="AP157"/>
      <c r="AQ157"/>
      <c r="AR157"/>
      <c r="AS157"/>
      <c r="BB157"/>
      <c r="BC157">
        <v>57500</v>
      </c>
      <c r="BD157">
        <f t="shared" si="156"/>
        <v>0.42325240117977875</v>
      </c>
      <c r="BE157">
        <f t="shared" si="157"/>
        <v>0.46590363092505005</v>
      </c>
      <c r="BF157">
        <f t="shared" si="158"/>
        <v>-4.2651229745271288E-2</v>
      </c>
      <c r="BG157">
        <f t="shared" si="159"/>
        <v>0.59565790137173602</v>
      </c>
      <c r="BH157">
        <f t="shared" si="160"/>
        <v>0.47596497325669024</v>
      </c>
      <c r="BI157">
        <f t="shared" si="161"/>
        <v>2.1604467263719394</v>
      </c>
      <c r="BJ157">
        <f t="shared" si="162"/>
        <v>1.8722232175127966</v>
      </c>
      <c r="BK157">
        <f t="shared" si="166"/>
        <v>7.5626821079149815</v>
      </c>
      <c r="BL157">
        <f t="shared" si="166"/>
        <v>7.5625168243276928</v>
      </c>
      <c r="BM157">
        <f t="shared" si="166"/>
        <v>7.5617268378877602</v>
      </c>
      <c r="BN157">
        <f t="shared" si="166"/>
        <v>7.5579793204115937</v>
      </c>
      <c r="BO157">
        <f t="shared" si="166"/>
        <v>7.5407945420409996</v>
      </c>
      <c r="BP157">
        <f t="shared" si="166"/>
        <v>7.471451431577238</v>
      </c>
      <c r="BQ157">
        <f t="shared" si="166"/>
        <v>7.2665361786344311</v>
      </c>
      <c r="BR157">
        <f t="shared" si="163"/>
        <v>6.866208252901628</v>
      </c>
      <c r="BS157"/>
      <c r="BT157"/>
      <c r="BU157"/>
      <c r="BV157"/>
      <c r="BW157"/>
      <c r="BX157"/>
      <c r="BY157"/>
      <c r="BZ157"/>
    </row>
    <row r="158" spans="1:78" s="94" customFormat="1" x14ac:dyDescent="0.2">
      <c r="S158" s="92"/>
      <c r="T158" s="92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/>
      <c r="AL158"/>
      <c r="AM158" s="92"/>
      <c r="AN158"/>
      <c r="AO158"/>
      <c r="AP158"/>
      <c r="AQ158"/>
      <c r="AR158"/>
      <c r="AS158"/>
      <c r="BB158"/>
      <c r="BC158">
        <v>58000</v>
      </c>
      <c r="BD158">
        <f t="shared" si="156"/>
        <v>0.43548075388014296</v>
      </c>
      <c r="BE158">
        <f t="shared" si="157"/>
        <v>0.47572492277742151</v>
      </c>
      <c r="BF158">
        <f t="shared" si="158"/>
        <v>-4.024416889727854E-2</v>
      </c>
      <c r="BG158">
        <f t="shared" si="159"/>
        <v>0.58487238180925893</v>
      </c>
      <c r="BH158">
        <f t="shared" si="160"/>
        <v>0.49167835707969926</v>
      </c>
      <c r="BI158">
        <f t="shared" si="161"/>
        <v>2.178401922854039</v>
      </c>
      <c r="BJ158">
        <f t="shared" si="162"/>
        <v>1.9133618365782694</v>
      </c>
      <c r="BK158">
        <f t="shared" si="166"/>
        <v>7.5835652436427328</v>
      </c>
      <c r="BL158">
        <f t="shared" si="166"/>
        <v>7.583448283209429</v>
      </c>
      <c r="BM158">
        <f t="shared" si="166"/>
        <v>7.5828470553399976</v>
      </c>
      <c r="BN158">
        <f t="shared" si="166"/>
        <v>7.5797767738382316</v>
      </c>
      <c r="BO158">
        <f t="shared" si="166"/>
        <v>7.5645926357660125</v>
      </c>
      <c r="BP158">
        <f t="shared" si="166"/>
        <v>7.4986652355744736</v>
      </c>
      <c r="BQ158">
        <f t="shared" si="166"/>
        <v>7.293256989465104</v>
      </c>
      <c r="BR158">
        <f t="shared" si="163"/>
        <v>6.8828706825370825</v>
      </c>
      <c r="BS158"/>
      <c r="BT158"/>
      <c r="BU158"/>
      <c r="BV158"/>
      <c r="BW158"/>
      <c r="BX158"/>
      <c r="BY158"/>
      <c r="BZ158"/>
    </row>
    <row r="159" spans="1:78" s="94" customFormat="1" x14ac:dyDescent="0.2">
      <c r="S159" s="92"/>
      <c r="T159" s="92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/>
      <c r="AL159"/>
      <c r="AM159" s="92"/>
      <c r="AN159"/>
      <c r="AO159"/>
      <c r="AP159"/>
      <c r="AQ159"/>
      <c r="AR159"/>
      <c r="AS159"/>
      <c r="BB159"/>
      <c r="BC159">
        <v>58500</v>
      </c>
      <c r="BD159">
        <f t="shared" si="156"/>
        <v>0.44777140769243351</v>
      </c>
      <c r="BE159">
        <f t="shared" si="157"/>
        <v>0.48563487840175001</v>
      </c>
      <c r="BF159">
        <f t="shared" si="158"/>
        <v>-3.7863470709316484E-2</v>
      </c>
      <c r="BG159">
        <f t="shared" si="159"/>
        <v>0.57459719092980888</v>
      </c>
      <c r="BH159">
        <f t="shared" si="160"/>
        <v>0.50668279012443995</v>
      </c>
      <c r="BI159">
        <f t="shared" si="161"/>
        <v>2.1957185323282706</v>
      </c>
      <c r="BJ159">
        <f t="shared" si="162"/>
        <v>1.9543986531481621</v>
      </c>
      <c r="BK159">
        <f t="shared" si="166"/>
        <v>7.604071446134637</v>
      </c>
      <c r="BL159">
        <f t="shared" si="166"/>
        <v>7.603990589031417</v>
      </c>
      <c r="BM159">
        <f t="shared" si="166"/>
        <v>7.6035415067569057</v>
      </c>
      <c r="BN159">
        <f t="shared" si="166"/>
        <v>7.6010615014217855</v>
      </c>
      <c r="BO159">
        <f t="shared" si="166"/>
        <v>7.5877729026737306</v>
      </c>
      <c r="BP159">
        <f t="shared" si="166"/>
        <v>7.5253972153359818</v>
      </c>
      <c r="BQ159">
        <f t="shared" si="166"/>
        <v>7.319863864688787</v>
      </c>
      <c r="BR159">
        <f t="shared" si="163"/>
        <v>6.8995331121725361</v>
      </c>
      <c r="BS159"/>
      <c r="BT159"/>
      <c r="BU159"/>
      <c r="BV159"/>
      <c r="BW159"/>
      <c r="BX159"/>
      <c r="BY159"/>
      <c r="BZ159"/>
    </row>
    <row r="160" spans="1:78" s="94" customFormat="1" x14ac:dyDescent="0.2">
      <c r="C160" s="93"/>
      <c r="D160" s="93"/>
      <c r="S160" s="92"/>
      <c r="T160" s="92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/>
      <c r="AL160"/>
      <c r="AM160" s="92"/>
      <c r="AN160"/>
      <c r="AO160"/>
      <c r="AP160"/>
      <c r="AQ160"/>
      <c r="AR160"/>
      <c r="AS160"/>
      <c r="BB160"/>
      <c r="BC160">
        <v>59000</v>
      </c>
      <c r="BD160">
        <f t="shared" si="156"/>
        <v>0.46012465377234829</v>
      </c>
      <c r="BE160">
        <f t="shared" si="157"/>
        <v>0.49563349779803567</v>
      </c>
      <c r="BF160">
        <f t="shared" si="158"/>
        <v>-3.5508844025687387E-2</v>
      </c>
      <c r="BG160">
        <f t="shared" si="159"/>
        <v>0.56479726044600553</v>
      </c>
      <c r="BH160">
        <f t="shared" si="160"/>
        <v>0.52102580314689961</v>
      </c>
      <c r="BI160">
        <f t="shared" si="161"/>
        <v>2.2124381226411485</v>
      </c>
      <c r="BJ160">
        <f t="shared" si="162"/>
        <v>1.9953603428703646</v>
      </c>
      <c r="BK160">
        <f t="shared" si="166"/>
        <v>7.6242194664826686</v>
      </c>
      <c r="BL160">
        <f t="shared" si="166"/>
        <v>7.6241650237227292</v>
      </c>
      <c r="BM160">
        <f t="shared" si="166"/>
        <v>7.6238365772937797</v>
      </c>
      <c r="BN160">
        <f t="shared" si="166"/>
        <v>7.6218647853788282</v>
      </c>
      <c r="BO160">
        <f t="shared" si="166"/>
        <v>7.6103566138976886</v>
      </c>
      <c r="BP160">
        <f t="shared" si="166"/>
        <v>7.5516449117917057</v>
      </c>
      <c r="BQ160">
        <f t="shared" si="166"/>
        <v>7.3463540434276817</v>
      </c>
      <c r="BR160">
        <f t="shared" si="163"/>
        <v>6.9161955418079906</v>
      </c>
      <c r="BS160"/>
      <c r="BT160"/>
      <c r="BU160"/>
      <c r="BV160"/>
      <c r="BW160"/>
      <c r="BX160"/>
      <c r="BY160"/>
      <c r="BZ160"/>
    </row>
    <row r="161" spans="3:78" s="94" customFormat="1" x14ac:dyDescent="0.2">
      <c r="C161" s="93"/>
      <c r="D161" s="93"/>
      <c r="S161" s="92"/>
      <c r="T161" s="92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/>
      <c r="AL161"/>
      <c r="AM161" s="92"/>
      <c r="AN161"/>
      <c r="AO161"/>
      <c r="AP161"/>
      <c r="AQ161"/>
      <c r="AR161"/>
      <c r="AS161"/>
      <c r="BB161"/>
      <c r="BC161">
        <v>59500</v>
      </c>
      <c r="BD161">
        <f t="shared" si="156"/>
        <v>0.47254077496400509</v>
      </c>
      <c r="BE161">
        <f t="shared" si="157"/>
        <v>0.50572078096627837</v>
      </c>
      <c r="BF161">
        <f t="shared" si="158"/>
        <v>-3.3180006002273263E-2</v>
      </c>
      <c r="BG161">
        <f t="shared" si="159"/>
        <v>0.55544071112429916</v>
      </c>
      <c r="BH161">
        <f t="shared" si="160"/>
        <v>0.5347506900025728</v>
      </c>
      <c r="BI161">
        <f t="shared" si="161"/>
        <v>2.2285984730986388</v>
      </c>
      <c r="BJ161">
        <f t="shared" si="162"/>
        <v>2.0362719383225292</v>
      </c>
      <c r="BK161">
        <f t="shared" si="166"/>
        <v>7.6440265487487462</v>
      </c>
      <c r="BL161">
        <f t="shared" si="166"/>
        <v>7.6439909815963096</v>
      </c>
      <c r="BM161">
        <f t="shared" si="166"/>
        <v>7.643756457411464</v>
      </c>
      <c r="BN161">
        <f t="shared" si="166"/>
        <v>7.6422164485633752</v>
      </c>
      <c r="BO161">
        <f t="shared" si="166"/>
        <v>7.6323656850809449</v>
      </c>
      <c r="BP161">
        <f t="shared" si="166"/>
        <v>7.5774065281413003</v>
      </c>
      <c r="BQ161">
        <f t="shared" si="166"/>
        <v>7.3727247972024479</v>
      </c>
      <c r="BR161">
        <f t="shared" si="163"/>
        <v>6.9328579714434451</v>
      </c>
      <c r="BS161"/>
      <c r="BT161"/>
      <c r="BU161"/>
      <c r="BV161"/>
      <c r="BW161"/>
      <c r="BX161"/>
      <c r="BY161"/>
      <c r="BZ161"/>
    </row>
    <row r="162" spans="3:78" s="94" customFormat="1" x14ac:dyDescent="0.2">
      <c r="C162" s="93"/>
      <c r="D162" s="93"/>
      <c r="S162" s="92"/>
      <c r="T162" s="92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/>
      <c r="AL162"/>
      <c r="AM162" s="92"/>
      <c r="AN162"/>
      <c r="AO162"/>
      <c r="AP162"/>
      <c r="AQ162"/>
      <c r="AR162"/>
      <c r="AS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</row>
    <row r="163" spans="3:78" s="94" customFormat="1" x14ac:dyDescent="0.2">
      <c r="C163" s="93"/>
      <c r="D163" s="93"/>
      <c r="S163" s="92"/>
      <c r="T163" s="92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/>
      <c r="AL163"/>
      <c r="AM163" s="92"/>
      <c r="AN163"/>
      <c r="AO163"/>
      <c r="AP163"/>
      <c r="AQ163"/>
      <c r="AR163"/>
      <c r="AS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</row>
    <row r="164" spans="3:78" s="94" customFormat="1" x14ac:dyDescent="0.2">
      <c r="C164" s="93"/>
      <c r="D164" s="93"/>
      <c r="S164" s="92"/>
      <c r="T164" s="92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/>
      <c r="AL164"/>
      <c r="AM164" s="92"/>
      <c r="AN164"/>
      <c r="AO164"/>
      <c r="AP164"/>
      <c r="AQ164"/>
      <c r="AR164"/>
      <c r="AS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</row>
    <row r="165" spans="3:78" s="94" customFormat="1" x14ac:dyDescent="0.2">
      <c r="C165" s="93"/>
      <c r="D165" s="93"/>
      <c r="S165" s="92"/>
      <c r="T165" s="92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/>
      <c r="AL165"/>
      <c r="AM165" s="92"/>
      <c r="AN165"/>
      <c r="AO165"/>
      <c r="AP165"/>
      <c r="AQ165"/>
      <c r="AR165"/>
      <c r="AS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</row>
    <row r="166" spans="3:78" s="94" customFormat="1" x14ac:dyDescent="0.2">
      <c r="C166" s="93"/>
      <c r="D166" s="93"/>
      <c r="S166" s="92"/>
      <c r="T166" s="92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/>
      <c r="AL166"/>
      <c r="AM166" s="92"/>
      <c r="AN166"/>
      <c r="AO166"/>
      <c r="AP166"/>
      <c r="AQ166"/>
      <c r="AR166"/>
      <c r="AS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</row>
    <row r="167" spans="3:78" s="94" customFormat="1" x14ac:dyDescent="0.2">
      <c r="C167" s="93"/>
      <c r="D167" s="93"/>
      <c r="S167" s="92"/>
      <c r="T167" s="92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/>
      <c r="AL167"/>
      <c r="AM167" s="92"/>
      <c r="AN167"/>
      <c r="AO167"/>
      <c r="AP167"/>
      <c r="AQ167"/>
      <c r="AR167"/>
      <c r="AS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</row>
    <row r="168" spans="3:78" s="94" customFormat="1" x14ac:dyDescent="0.2">
      <c r="C168" s="93"/>
      <c r="D168" s="93"/>
      <c r="S168" s="92"/>
      <c r="T168" s="92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/>
      <c r="AL168"/>
      <c r="AM168" s="92"/>
      <c r="AN168"/>
      <c r="AO168"/>
      <c r="AP168"/>
      <c r="AQ168"/>
      <c r="AR168"/>
      <c r="AS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</row>
    <row r="169" spans="3:78" s="94" customFormat="1" x14ac:dyDescent="0.2">
      <c r="C169" s="93"/>
      <c r="D169" s="93"/>
      <c r="S169" s="92"/>
      <c r="T169" s="92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/>
      <c r="AL169"/>
      <c r="AM169" s="92"/>
      <c r="AN169"/>
      <c r="AO169"/>
      <c r="AP169"/>
      <c r="AQ169"/>
      <c r="AR169"/>
      <c r="AS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</row>
    <row r="170" spans="3:78" s="94" customFormat="1" x14ac:dyDescent="0.2">
      <c r="C170" s="93"/>
      <c r="D170" s="93"/>
      <c r="S170" s="92"/>
      <c r="T170" s="92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/>
      <c r="AL170"/>
      <c r="AM170" s="92"/>
      <c r="AN170"/>
      <c r="AO170"/>
      <c r="AP170"/>
      <c r="AQ170"/>
      <c r="AR170"/>
      <c r="AS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</row>
    <row r="171" spans="3:78" s="94" customFormat="1" x14ac:dyDescent="0.2">
      <c r="C171" s="93"/>
      <c r="D171" s="93"/>
      <c r="S171" s="92"/>
      <c r="T171" s="92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/>
      <c r="AL171"/>
      <c r="AM171" s="92"/>
      <c r="AN171"/>
      <c r="AO171"/>
      <c r="AP171"/>
      <c r="AQ171"/>
      <c r="AR171"/>
      <c r="AS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</row>
    <row r="172" spans="3:78" s="94" customFormat="1" x14ac:dyDescent="0.2">
      <c r="C172" s="93"/>
      <c r="D172" s="93"/>
      <c r="S172" s="92"/>
      <c r="T172" s="92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/>
      <c r="AL172"/>
      <c r="AM172" s="92"/>
      <c r="AN172"/>
      <c r="AO172"/>
      <c r="AP172"/>
      <c r="AQ172"/>
      <c r="AR172"/>
      <c r="AS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</row>
    <row r="173" spans="3:78" s="94" customFormat="1" x14ac:dyDescent="0.2">
      <c r="C173" s="93"/>
      <c r="D173" s="93"/>
      <c r="S173" s="92"/>
      <c r="T173" s="92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/>
      <c r="AL173"/>
      <c r="AM173" s="92"/>
      <c r="AN173"/>
      <c r="AO173"/>
      <c r="AP173"/>
      <c r="AQ173"/>
      <c r="AR173"/>
      <c r="AS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</row>
    <row r="174" spans="3:78" s="94" customFormat="1" x14ac:dyDescent="0.2">
      <c r="C174" s="93"/>
      <c r="D174" s="93"/>
      <c r="S174" s="92"/>
      <c r="T174" s="92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/>
      <c r="AL174"/>
      <c r="AM174" s="92"/>
      <c r="AN174"/>
      <c r="AO174"/>
      <c r="AP174"/>
      <c r="AQ174"/>
      <c r="AR174"/>
      <c r="AS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</row>
    <row r="175" spans="3:78" s="94" customFormat="1" x14ac:dyDescent="0.2">
      <c r="C175" s="93"/>
      <c r="D175" s="93"/>
      <c r="S175" s="92"/>
      <c r="T175" s="92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/>
      <c r="AL175"/>
      <c r="AM175" s="92"/>
      <c r="AN175"/>
      <c r="AO175"/>
      <c r="AP175"/>
      <c r="AQ175"/>
      <c r="AR175"/>
      <c r="AS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</row>
    <row r="176" spans="3:78" s="94" customFormat="1" x14ac:dyDescent="0.2">
      <c r="C176" s="93"/>
      <c r="D176" s="93"/>
      <c r="S176" s="92"/>
      <c r="T176" s="92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/>
      <c r="AL176"/>
      <c r="AM176" s="92"/>
      <c r="AN176"/>
      <c r="AO176"/>
      <c r="AP176"/>
      <c r="AQ176"/>
      <c r="AR176"/>
      <c r="AS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</row>
    <row r="177" spans="3:78" s="94" customFormat="1" x14ac:dyDescent="0.2">
      <c r="C177" s="93"/>
      <c r="D177" s="93"/>
      <c r="S177" s="92"/>
      <c r="T177" s="92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/>
      <c r="AL177"/>
      <c r="AM177" s="92"/>
      <c r="AN177"/>
      <c r="AO177"/>
      <c r="AP177"/>
      <c r="AQ177"/>
      <c r="AR177"/>
      <c r="AS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</row>
    <row r="178" spans="3:78" s="94" customFormat="1" x14ac:dyDescent="0.2">
      <c r="C178" s="93"/>
      <c r="D178" s="93"/>
      <c r="S178" s="92"/>
      <c r="T178" s="92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/>
      <c r="AL178"/>
      <c r="AM178" s="92"/>
      <c r="AN178"/>
      <c r="AO178"/>
      <c r="AP178"/>
      <c r="AQ178"/>
      <c r="AR178"/>
      <c r="AS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</row>
    <row r="179" spans="3:78" s="94" customFormat="1" x14ac:dyDescent="0.2">
      <c r="C179" s="93"/>
      <c r="D179" s="93"/>
      <c r="S179" s="92"/>
      <c r="T179" s="92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/>
      <c r="AL179"/>
      <c r="AM179" s="92"/>
      <c r="AN179"/>
      <c r="AO179"/>
      <c r="AP179"/>
      <c r="AQ179"/>
      <c r="AR179"/>
      <c r="AS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</row>
    <row r="180" spans="3:78" s="94" customFormat="1" x14ac:dyDescent="0.2">
      <c r="C180" s="93"/>
      <c r="D180" s="93"/>
      <c r="S180" s="92"/>
      <c r="T180" s="92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/>
      <c r="AL180"/>
      <c r="AM180" s="92"/>
      <c r="AN180"/>
      <c r="AO180"/>
      <c r="AP180"/>
      <c r="AQ180"/>
      <c r="AR180"/>
      <c r="AS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</row>
    <row r="181" spans="3:78" s="94" customFormat="1" x14ac:dyDescent="0.2">
      <c r="C181" s="93"/>
      <c r="D181" s="93"/>
      <c r="S181" s="92"/>
      <c r="T181" s="92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/>
      <c r="AL181"/>
      <c r="AM181" s="92"/>
      <c r="AN181"/>
      <c r="AO181"/>
      <c r="AP181"/>
      <c r="AQ181"/>
      <c r="AR181"/>
      <c r="AS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</row>
    <row r="182" spans="3:78" s="94" customFormat="1" x14ac:dyDescent="0.2">
      <c r="C182" s="93"/>
      <c r="D182" s="93"/>
      <c r="S182" s="92"/>
      <c r="T182" s="92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/>
      <c r="AL182"/>
      <c r="AM182" s="92"/>
      <c r="AN182"/>
      <c r="AO182"/>
      <c r="AP182"/>
      <c r="AQ182"/>
      <c r="AR182"/>
      <c r="AS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</row>
    <row r="183" spans="3:78" s="94" customFormat="1" x14ac:dyDescent="0.2">
      <c r="C183" s="93"/>
      <c r="D183" s="93"/>
      <c r="S183" s="92"/>
      <c r="T183" s="92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/>
      <c r="AL183"/>
      <c r="AM183" s="92"/>
      <c r="AN183"/>
      <c r="AO183"/>
      <c r="AP183"/>
      <c r="AQ183"/>
      <c r="AR183"/>
      <c r="AS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</row>
    <row r="184" spans="3:78" s="94" customFormat="1" x14ac:dyDescent="0.2">
      <c r="C184" s="93"/>
      <c r="D184" s="93"/>
      <c r="S184" s="92"/>
      <c r="T184" s="92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/>
      <c r="AL184"/>
      <c r="AM184" s="92"/>
      <c r="AN184"/>
      <c r="AO184"/>
      <c r="AP184"/>
      <c r="AQ184"/>
      <c r="AR184"/>
      <c r="AS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</row>
    <row r="185" spans="3:78" s="94" customFormat="1" x14ac:dyDescent="0.2">
      <c r="C185" s="93"/>
      <c r="D185" s="93"/>
      <c r="S185" s="92"/>
      <c r="T185" s="92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/>
      <c r="AL185"/>
      <c r="AM185" s="92"/>
      <c r="AN185"/>
      <c r="AO185"/>
      <c r="AP185"/>
      <c r="AQ185"/>
      <c r="AR185"/>
      <c r="AS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</row>
    <row r="186" spans="3:78" s="94" customFormat="1" x14ac:dyDescent="0.2">
      <c r="C186" s="93"/>
      <c r="D186" s="93"/>
      <c r="S186" s="92"/>
      <c r="T186" s="92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/>
      <c r="AL186"/>
      <c r="AM186" s="92"/>
      <c r="AN186"/>
      <c r="AO186"/>
      <c r="AP186"/>
      <c r="AQ186"/>
      <c r="AR186"/>
      <c r="AS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</row>
    <row r="187" spans="3:78" s="94" customFormat="1" x14ac:dyDescent="0.2">
      <c r="C187" s="93"/>
      <c r="D187" s="93"/>
      <c r="S187" s="92"/>
      <c r="T187" s="92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/>
      <c r="AL187"/>
      <c r="AM187" s="92"/>
      <c r="AN187"/>
      <c r="AO187"/>
      <c r="AP187"/>
      <c r="AQ187"/>
      <c r="AR187"/>
      <c r="AS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</row>
    <row r="188" spans="3:78" s="94" customFormat="1" x14ac:dyDescent="0.2">
      <c r="C188" s="93"/>
      <c r="D188" s="93"/>
      <c r="S188" s="92"/>
      <c r="T188" s="92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/>
      <c r="AL188"/>
      <c r="AM188" s="92"/>
      <c r="AN188"/>
      <c r="AO188"/>
      <c r="AP188"/>
      <c r="AQ188"/>
      <c r="AR188"/>
      <c r="AS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</row>
    <row r="189" spans="3:78" s="94" customFormat="1" x14ac:dyDescent="0.2">
      <c r="C189" s="93"/>
      <c r="D189" s="93"/>
      <c r="S189" s="92"/>
      <c r="T189" s="92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/>
      <c r="AL189"/>
      <c r="AM189" s="92"/>
      <c r="AN189"/>
      <c r="AO189"/>
      <c r="AP189"/>
      <c r="AQ189"/>
      <c r="AR189"/>
      <c r="AS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</row>
    <row r="190" spans="3:78" s="94" customFormat="1" x14ac:dyDescent="0.2">
      <c r="C190" s="93"/>
      <c r="D190" s="93"/>
      <c r="S190" s="92"/>
      <c r="T190" s="92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/>
      <c r="AL190"/>
      <c r="AM190" s="92"/>
      <c r="AN190"/>
      <c r="AO190"/>
      <c r="AP190"/>
      <c r="AQ190"/>
      <c r="AR190"/>
      <c r="AS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</row>
    <row r="191" spans="3:78" s="94" customFormat="1" x14ac:dyDescent="0.2">
      <c r="C191" s="93"/>
      <c r="D191" s="93"/>
      <c r="S191" s="92"/>
      <c r="T191" s="92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/>
      <c r="AL191"/>
      <c r="AM191" s="92"/>
      <c r="AN191"/>
      <c r="AO191"/>
      <c r="AP191"/>
      <c r="AQ191"/>
      <c r="AR191"/>
      <c r="AS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</row>
    <row r="192" spans="3:78" s="94" customFormat="1" x14ac:dyDescent="0.2">
      <c r="C192" s="93"/>
      <c r="D192" s="93"/>
      <c r="S192" s="92"/>
      <c r="T192" s="92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/>
      <c r="AL192"/>
      <c r="AM192" s="92"/>
      <c r="AN192"/>
      <c r="AO192"/>
      <c r="AP192"/>
      <c r="AQ192"/>
      <c r="AR192"/>
      <c r="AS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</row>
    <row r="193" spans="3:78" s="94" customFormat="1" x14ac:dyDescent="0.2">
      <c r="C193" s="93"/>
      <c r="D193" s="93"/>
      <c r="S193" s="92"/>
      <c r="T193" s="92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/>
      <c r="AL193"/>
      <c r="AM193" s="92"/>
      <c r="AN193"/>
      <c r="AO193"/>
      <c r="AP193"/>
      <c r="AQ193"/>
      <c r="AR193"/>
      <c r="AS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</row>
    <row r="194" spans="3:78" s="94" customFormat="1" x14ac:dyDescent="0.2">
      <c r="C194" s="93"/>
      <c r="D194" s="93"/>
      <c r="S194" s="92"/>
      <c r="T194" s="92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/>
      <c r="AL194"/>
      <c r="AM194" s="92"/>
      <c r="AN194"/>
      <c r="AO194"/>
      <c r="AP194"/>
      <c r="AQ194"/>
      <c r="AR194"/>
      <c r="AS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</row>
    <row r="195" spans="3:78" s="94" customFormat="1" x14ac:dyDescent="0.2">
      <c r="C195" s="93"/>
      <c r="D195" s="93"/>
      <c r="S195" s="92"/>
      <c r="T195" s="92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/>
      <c r="AL195"/>
      <c r="AM195" s="92"/>
      <c r="AN195"/>
      <c r="AO195"/>
      <c r="AP195"/>
      <c r="AQ195"/>
      <c r="AR195"/>
      <c r="AS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</row>
    <row r="196" spans="3:78" s="94" customFormat="1" x14ac:dyDescent="0.2">
      <c r="C196" s="93"/>
      <c r="D196" s="93"/>
      <c r="S196" s="92"/>
      <c r="T196" s="92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/>
      <c r="AL196"/>
      <c r="AM196" s="92"/>
      <c r="AN196"/>
      <c r="AO196"/>
      <c r="AP196"/>
      <c r="AQ196"/>
      <c r="AR196"/>
      <c r="AS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</row>
    <row r="197" spans="3:78" s="94" customFormat="1" x14ac:dyDescent="0.2">
      <c r="C197" s="93"/>
      <c r="D197" s="93"/>
      <c r="S197" s="92"/>
      <c r="T197" s="92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/>
      <c r="AL197"/>
      <c r="AM197" s="92"/>
      <c r="AN197"/>
      <c r="AO197"/>
      <c r="AP197"/>
      <c r="AQ197"/>
      <c r="AR197"/>
      <c r="AS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</row>
    <row r="198" spans="3:78" s="94" customFormat="1" x14ac:dyDescent="0.2">
      <c r="C198" s="93"/>
      <c r="D198" s="93"/>
      <c r="S198" s="92"/>
      <c r="T198" s="92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/>
      <c r="AL198"/>
      <c r="AM198" s="92"/>
      <c r="AN198"/>
      <c r="AO198"/>
      <c r="AP198"/>
      <c r="AQ198"/>
      <c r="AR198"/>
      <c r="AS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</row>
    <row r="199" spans="3:78" s="94" customFormat="1" x14ac:dyDescent="0.2">
      <c r="C199" s="93"/>
      <c r="D199" s="93"/>
      <c r="S199" s="92"/>
      <c r="T199" s="92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/>
      <c r="AL199"/>
      <c r="AM199" s="92"/>
      <c r="AN199"/>
      <c r="AO199"/>
      <c r="AP199"/>
      <c r="AQ199"/>
      <c r="AR199"/>
      <c r="AS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</row>
    <row r="200" spans="3:78" s="94" customFormat="1" x14ac:dyDescent="0.2">
      <c r="C200" s="93"/>
      <c r="D200" s="93"/>
      <c r="S200" s="92"/>
      <c r="T200" s="92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/>
      <c r="AL200"/>
      <c r="AM200" s="92"/>
      <c r="AN200"/>
      <c r="AO200"/>
      <c r="AP200"/>
      <c r="AQ200"/>
      <c r="AR200"/>
      <c r="AS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</row>
    <row r="201" spans="3:78" s="94" customFormat="1" x14ac:dyDescent="0.2">
      <c r="C201" s="93"/>
      <c r="D201" s="93"/>
      <c r="S201" s="92"/>
      <c r="T201" s="92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/>
      <c r="AL201"/>
      <c r="AM201" s="92"/>
      <c r="AN201"/>
      <c r="AO201"/>
      <c r="AP201"/>
      <c r="AQ201"/>
      <c r="AR201"/>
      <c r="AS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</row>
    <row r="202" spans="3:78" s="94" customFormat="1" x14ac:dyDescent="0.2">
      <c r="C202" s="93"/>
      <c r="D202" s="93"/>
      <c r="S202" s="92"/>
      <c r="T202" s="92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/>
      <c r="AL202"/>
      <c r="AM202" s="92"/>
      <c r="AN202"/>
      <c r="AO202"/>
      <c r="AP202"/>
      <c r="AQ202"/>
      <c r="AR202"/>
      <c r="AS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</row>
    <row r="203" spans="3:78" s="94" customFormat="1" x14ac:dyDescent="0.2">
      <c r="C203" s="93"/>
      <c r="D203" s="93"/>
      <c r="S203" s="92"/>
      <c r="T203" s="92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/>
      <c r="AL203"/>
      <c r="AM203" s="92"/>
      <c r="AN203"/>
      <c r="AO203"/>
      <c r="AP203"/>
      <c r="AQ203"/>
      <c r="AR203"/>
      <c r="AS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</row>
    <row r="204" spans="3:78" s="94" customFormat="1" x14ac:dyDescent="0.2">
      <c r="C204" s="93"/>
      <c r="D204" s="93"/>
      <c r="S204" s="92"/>
      <c r="T204" s="92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/>
      <c r="AL204"/>
      <c r="AM204" s="92"/>
      <c r="AN204"/>
      <c r="AO204"/>
      <c r="AP204"/>
      <c r="AQ204"/>
      <c r="AR204"/>
      <c r="AS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</row>
    <row r="205" spans="3:78" s="94" customFormat="1" x14ac:dyDescent="0.2">
      <c r="C205" s="93"/>
      <c r="D205" s="93"/>
      <c r="S205" s="92"/>
      <c r="T205" s="92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/>
      <c r="AL205"/>
      <c r="AM205" s="92"/>
      <c r="AN205"/>
      <c r="AO205"/>
      <c r="AP205"/>
      <c r="AQ205"/>
      <c r="AR205"/>
      <c r="AS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</row>
    <row r="206" spans="3:78" s="94" customFormat="1" x14ac:dyDescent="0.2">
      <c r="C206" s="93"/>
      <c r="D206" s="93"/>
      <c r="S206" s="92"/>
      <c r="T206" s="92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/>
      <c r="AL206"/>
      <c r="AM206" s="92"/>
      <c r="AN206"/>
      <c r="AO206"/>
      <c r="AP206"/>
      <c r="AQ206"/>
      <c r="AR206"/>
      <c r="AS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</row>
    <row r="207" spans="3:78" s="94" customFormat="1" x14ac:dyDescent="0.2">
      <c r="C207" s="93"/>
      <c r="D207" s="93"/>
      <c r="S207" s="92"/>
      <c r="T207" s="92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/>
      <c r="AL207"/>
      <c r="AM207" s="92"/>
      <c r="AN207"/>
      <c r="AO207"/>
      <c r="AP207"/>
      <c r="AQ207"/>
      <c r="AR207"/>
      <c r="AS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</row>
    <row r="208" spans="3:78" s="94" customFormat="1" x14ac:dyDescent="0.2">
      <c r="C208" s="93"/>
      <c r="D208" s="93"/>
      <c r="S208" s="92"/>
      <c r="T208" s="92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/>
      <c r="AL208"/>
      <c r="AM208" s="92"/>
      <c r="AN208"/>
      <c r="AO208"/>
      <c r="AP208"/>
      <c r="AQ208"/>
      <c r="AR208"/>
      <c r="AS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</row>
    <row r="209" spans="3:78" s="94" customFormat="1" x14ac:dyDescent="0.2">
      <c r="C209" s="93"/>
      <c r="D209" s="93"/>
      <c r="S209" s="92"/>
      <c r="T209" s="92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/>
      <c r="AL209"/>
      <c r="AM209" s="92"/>
      <c r="AN209"/>
      <c r="AO209"/>
      <c r="AP209"/>
      <c r="AQ209"/>
      <c r="AR209"/>
      <c r="AS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</row>
    <row r="210" spans="3:78" s="94" customFormat="1" x14ac:dyDescent="0.2">
      <c r="C210" s="93"/>
      <c r="D210" s="93"/>
      <c r="S210" s="92"/>
      <c r="T210" s="92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/>
      <c r="AL210"/>
      <c r="AM210" s="92"/>
      <c r="AN210"/>
      <c r="AO210"/>
      <c r="AP210"/>
      <c r="AQ210"/>
      <c r="AR210"/>
      <c r="AS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</row>
    <row r="211" spans="3:78" s="94" customFormat="1" x14ac:dyDescent="0.2">
      <c r="C211" s="93"/>
      <c r="D211" s="93"/>
      <c r="S211" s="92"/>
      <c r="T211" s="92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/>
      <c r="AL211"/>
      <c r="AM211" s="92"/>
      <c r="AN211"/>
      <c r="AO211"/>
      <c r="AP211"/>
      <c r="AQ211"/>
      <c r="AR211"/>
      <c r="AS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</row>
    <row r="212" spans="3:78" s="94" customFormat="1" x14ac:dyDescent="0.2">
      <c r="C212" s="93"/>
      <c r="D212" s="93"/>
      <c r="S212" s="92"/>
      <c r="T212" s="92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/>
      <c r="AL212"/>
      <c r="AM212" s="92"/>
      <c r="AN212"/>
      <c r="AO212"/>
      <c r="AP212"/>
      <c r="AQ212"/>
      <c r="AR212"/>
      <c r="AS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</row>
    <row r="213" spans="3:78" s="94" customFormat="1" x14ac:dyDescent="0.2">
      <c r="C213" s="93"/>
      <c r="D213" s="93"/>
      <c r="S213" s="92"/>
      <c r="T213" s="92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/>
      <c r="AL213"/>
      <c r="AM213" s="92"/>
      <c r="AN213"/>
      <c r="AO213"/>
      <c r="AP213"/>
      <c r="AQ213"/>
      <c r="AR213"/>
      <c r="AS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</row>
    <row r="214" spans="3:78" s="94" customFormat="1" x14ac:dyDescent="0.2">
      <c r="C214" s="93"/>
      <c r="D214" s="93"/>
      <c r="S214" s="92"/>
      <c r="T214" s="92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/>
      <c r="AL214"/>
      <c r="AM214" s="92"/>
      <c r="AN214"/>
      <c r="AO214"/>
      <c r="AP214"/>
      <c r="AQ214"/>
      <c r="AR214"/>
      <c r="AS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</row>
    <row r="215" spans="3:78" s="94" customFormat="1" x14ac:dyDescent="0.2">
      <c r="C215" s="93"/>
      <c r="D215" s="93"/>
      <c r="S215" s="92"/>
      <c r="T215" s="92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/>
      <c r="AL215"/>
      <c r="AM215" s="92"/>
      <c r="AN215"/>
      <c r="AO215"/>
      <c r="AP215"/>
      <c r="AQ215"/>
      <c r="AR215"/>
      <c r="AS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</row>
    <row r="216" spans="3:78" s="94" customFormat="1" x14ac:dyDescent="0.2">
      <c r="C216" s="93"/>
      <c r="D216" s="93"/>
      <c r="S216" s="92"/>
      <c r="T216" s="92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/>
      <c r="AL216"/>
      <c r="AM216" s="92"/>
      <c r="AN216"/>
      <c r="AO216"/>
      <c r="AP216"/>
      <c r="AQ216"/>
      <c r="AR216"/>
      <c r="AS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</row>
    <row r="217" spans="3:78" s="94" customFormat="1" x14ac:dyDescent="0.2">
      <c r="C217" s="93"/>
      <c r="D217" s="93"/>
      <c r="S217" s="92"/>
      <c r="T217" s="92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/>
      <c r="AL217"/>
      <c r="AM217" s="92"/>
      <c r="AN217"/>
      <c r="AO217"/>
      <c r="AP217"/>
      <c r="AQ217"/>
      <c r="AR217"/>
      <c r="AS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</row>
    <row r="218" spans="3:78" s="94" customFormat="1" x14ac:dyDescent="0.2">
      <c r="C218" s="93"/>
      <c r="D218" s="93"/>
      <c r="S218" s="92"/>
      <c r="T218" s="92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/>
      <c r="AL218"/>
      <c r="AM218" s="92"/>
      <c r="AN218"/>
      <c r="AO218"/>
      <c r="AP218"/>
      <c r="AQ218"/>
      <c r="AR218"/>
      <c r="AS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</row>
    <row r="219" spans="3:78" s="94" customFormat="1" x14ac:dyDescent="0.2">
      <c r="C219" s="93"/>
      <c r="D219" s="93"/>
      <c r="S219" s="92"/>
      <c r="T219" s="92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/>
      <c r="AL219"/>
      <c r="AM219" s="92"/>
      <c r="AN219"/>
      <c r="AO219"/>
      <c r="AP219"/>
      <c r="AQ219"/>
      <c r="AR219"/>
      <c r="AS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</row>
    <row r="220" spans="3:78" s="94" customFormat="1" x14ac:dyDescent="0.2">
      <c r="C220" s="93"/>
      <c r="D220" s="93"/>
      <c r="S220" s="92"/>
      <c r="T220" s="92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/>
      <c r="AL220"/>
      <c r="AM220" s="92"/>
      <c r="AN220"/>
      <c r="AO220"/>
      <c r="AP220"/>
      <c r="AQ220"/>
      <c r="AR220"/>
      <c r="AS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</row>
    <row r="221" spans="3:78" s="94" customFormat="1" x14ac:dyDescent="0.2">
      <c r="C221" s="93"/>
      <c r="D221" s="93"/>
      <c r="S221" s="92"/>
      <c r="T221" s="92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/>
      <c r="AL221"/>
      <c r="AM221" s="92"/>
      <c r="AN221"/>
      <c r="AO221"/>
      <c r="AP221"/>
      <c r="AQ221"/>
      <c r="AR221"/>
      <c r="AS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</row>
    <row r="222" spans="3:78" s="94" customFormat="1" x14ac:dyDescent="0.2">
      <c r="C222" s="93"/>
      <c r="D222" s="93"/>
      <c r="S222" s="92"/>
      <c r="T222" s="92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/>
      <c r="AL222"/>
      <c r="AM222" s="92"/>
      <c r="AN222"/>
      <c r="AO222"/>
      <c r="AP222"/>
      <c r="AQ222"/>
      <c r="AR222"/>
      <c r="AS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</row>
    <row r="223" spans="3:78" s="94" customFormat="1" x14ac:dyDescent="0.2">
      <c r="C223" s="93"/>
      <c r="D223" s="93"/>
      <c r="S223" s="92"/>
      <c r="T223" s="92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/>
      <c r="AL223"/>
      <c r="AM223" s="92"/>
      <c r="AN223"/>
      <c r="AO223"/>
      <c r="AP223"/>
      <c r="AQ223"/>
      <c r="AR223"/>
      <c r="AS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</row>
    <row r="224" spans="3:78" s="94" customFormat="1" x14ac:dyDescent="0.2">
      <c r="C224" s="93"/>
      <c r="D224" s="93"/>
      <c r="S224" s="92"/>
      <c r="T224" s="92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/>
      <c r="AL224"/>
      <c r="AM224" s="92"/>
      <c r="AN224"/>
      <c r="AO224"/>
      <c r="AP224"/>
      <c r="AQ224"/>
      <c r="AR224"/>
      <c r="AS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</row>
    <row r="225" spans="3:78" s="94" customFormat="1" x14ac:dyDescent="0.2">
      <c r="C225" s="93"/>
      <c r="D225" s="93"/>
      <c r="S225" s="92"/>
      <c r="T225" s="92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/>
      <c r="AL225"/>
      <c r="AM225" s="92"/>
      <c r="AN225"/>
      <c r="AO225"/>
      <c r="AP225"/>
      <c r="AQ225"/>
      <c r="AR225"/>
      <c r="AS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</row>
    <row r="226" spans="3:78" s="94" customFormat="1" x14ac:dyDescent="0.2">
      <c r="C226" s="93"/>
      <c r="D226" s="93"/>
      <c r="S226" s="92"/>
      <c r="T226" s="92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/>
      <c r="AL226"/>
      <c r="AM226" s="92"/>
      <c r="AN226"/>
      <c r="AO226"/>
      <c r="AP226"/>
      <c r="AQ226"/>
      <c r="AR226"/>
      <c r="AS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</row>
    <row r="227" spans="3:78" s="94" customFormat="1" x14ac:dyDescent="0.2">
      <c r="C227" s="93"/>
      <c r="D227" s="93"/>
      <c r="S227" s="92"/>
      <c r="T227" s="92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/>
      <c r="AL227"/>
      <c r="AM227" s="92"/>
      <c r="AN227"/>
      <c r="AO227"/>
      <c r="AP227"/>
      <c r="AQ227"/>
      <c r="AR227"/>
      <c r="AS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</row>
    <row r="228" spans="3:78" s="94" customFormat="1" x14ac:dyDescent="0.2">
      <c r="C228" s="93"/>
      <c r="D228" s="93"/>
      <c r="S228" s="92"/>
      <c r="T228" s="92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/>
      <c r="AL228"/>
      <c r="AM228" s="92"/>
      <c r="AN228"/>
      <c r="AO228"/>
      <c r="AP228"/>
      <c r="AQ228"/>
      <c r="AR228"/>
      <c r="AS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</row>
    <row r="229" spans="3:78" s="94" customFormat="1" x14ac:dyDescent="0.2">
      <c r="C229" s="93"/>
      <c r="D229" s="93"/>
      <c r="S229" s="92"/>
      <c r="T229" s="92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/>
      <c r="AL229"/>
      <c r="AM229" s="92"/>
      <c r="AN229"/>
      <c r="AO229"/>
      <c r="AP229"/>
      <c r="AQ229"/>
      <c r="AR229"/>
      <c r="AS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</row>
    <row r="230" spans="3:78" s="94" customFormat="1" x14ac:dyDescent="0.2">
      <c r="C230" s="93"/>
      <c r="D230" s="93"/>
      <c r="S230" s="92"/>
      <c r="T230" s="92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/>
      <c r="AL230"/>
      <c r="AM230" s="92"/>
      <c r="AN230"/>
      <c r="AO230"/>
      <c r="AP230"/>
      <c r="AQ230"/>
      <c r="AR230"/>
      <c r="AS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</row>
    <row r="231" spans="3:78" s="94" customFormat="1" x14ac:dyDescent="0.2">
      <c r="C231" s="93"/>
      <c r="D231" s="93"/>
      <c r="S231" s="92"/>
      <c r="T231" s="92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/>
      <c r="AL231"/>
      <c r="AM231" s="92"/>
      <c r="AN231"/>
      <c r="AO231"/>
      <c r="AP231"/>
      <c r="AQ231"/>
      <c r="AR231"/>
      <c r="AS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</row>
    <row r="232" spans="3:78" s="94" customFormat="1" x14ac:dyDescent="0.2">
      <c r="C232" s="93"/>
      <c r="D232" s="93"/>
      <c r="S232" s="92"/>
      <c r="T232" s="92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/>
      <c r="AL232"/>
      <c r="AM232" s="92"/>
      <c r="AN232"/>
      <c r="AO232"/>
      <c r="AP232"/>
      <c r="AQ232"/>
      <c r="AR232"/>
      <c r="AS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</row>
    <row r="233" spans="3:78" s="94" customFormat="1" x14ac:dyDescent="0.2">
      <c r="C233" s="93"/>
      <c r="D233" s="93"/>
      <c r="S233" s="92"/>
      <c r="T233" s="92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/>
      <c r="AL233"/>
      <c r="AM233" s="92"/>
      <c r="AN233"/>
      <c r="AO233"/>
      <c r="AP233"/>
      <c r="AQ233"/>
      <c r="AR233"/>
      <c r="AS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</row>
    <row r="234" spans="3:78" s="94" customFormat="1" x14ac:dyDescent="0.2">
      <c r="C234" s="93"/>
      <c r="D234" s="93"/>
      <c r="S234" s="92"/>
      <c r="T234" s="92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/>
      <c r="AL234"/>
      <c r="AM234" s="92"/>
      <c r="AN234"/>
      <c r="AO234"/>
      <c r="AP234"/>
      <c r="AQ234"/>
      <c r="AR234"/>
      <c r="AS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</row>
    <row r="235" spans="3:78" s="94" customFormat="1" x14ac:dyDescent="0.2">
      <c r="C235" s="93"/>
      <c r="D235" s="93"/>
      <c r="S235" s="92"/>
      <c r="T235" s="92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/>
      <c r="AL235"/>
      <c r="AM235" s="92"/>
      <c r="AN235"/>
      <c r="AO235"/>
      <c r="AP235"/>
      <c r="AQ235"/>
      <c r="AR235"/>
      <c r="AS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</row>
    <row r="236" spans="3:78" s="94" customFormat="1" x14ac:dyDescent="0.2">
      <c r="C236" s="93"/>
      <c r="D236" s="93"/>
      <c r="S236" s="92"/>
      <c r="T236" s="92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/>
      <c r="AL236"/>
      <c r="AM236" s="92"/>
      <c r="AN236"/>
      <c r="AO236"/>
      <c r="AP236"/>
      <c r="AQ236"/>
      <c r="AR236"/>
      <c r="AS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</row>
    <row r="237" spans="3:78" s="94" customFormat="1" x14ac:dyDescent="0.2">
      <c r="C237" s="93"/>
      <c r="D237" s="93"/>
      <c r="S237" s="92"/>
      <c r="T237" s="92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/>
      <c r="AL237"/>
      <c r="AM237" s="92"/>
      <c r="AN237"/>
      <c r="AO237"/>
      <c r="AP237"/>
      <c r="AQ237"/>
      <c r="AR237"/>
      <c r="AS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</row>
    <row r="238" spans="3:78" s="94" customFormat="1" x14ac:dyDescent="0.2">
      <c r="C238" s="93"/>
      <c r="D238" s="93"/>
      <c r="S238" s="92"/>
      <c r="T238" s="92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/>
      <c r="AL238"/>
      <c r="AM238" s="92"/>
      <c r="AN238"/>
      <c r="AO238"/>
      <c r="AP238"/>
      <c r="AQ238"/>
      <c r="AR238"/>
      <c r="AS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</row>
    <row r="239" spans="3:78" s="94" customFormat="1" x14ac:dyDescent="0.2">
      <c r="C239" s="93"/>
      <c r="D239" s="93"/>
      <c r="S239" s="92"/>
      <c r="T239" s="92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/>
      <c r="AL239"/>
      <c r="AM239" s="92"/>
      <c r="AN239"/>
      <c r="AO239"/>
      <c r="AP239"/>
      <c r="AQ239"/>
      <c r="AR239"/>
      <c r="AS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</row>
    <row r="240" spans="3:78" s="94" customFormat="1" x14ac:dyDescent="0.2">
      <c r="C240" s="93"/>
      <c r="D240" s="93"/>
      <c r="S240" s="92"/>
      <c r="T240" s="92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/>
      <c r="AL240"/>
      <c r="AM240" s="92"/>
      <c r="AN240"/>
      <c r="AO240"/>
      <c r="AP240"/>
      <c r="AQ240"/>
      <c r="AR240"/>
      <c r="AS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</row>
    <row r="241" spans="3:78" s="94" customFormat="1" x14ac:dyDescent="0.2">
      <c r="C241" s="93"/>
      <c r="D241" s="93"/>
      <c r="S241" s="92"/>
      <c r="T241" s="92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/>
      <c r="AL241"/>
      <c r="AM241" s="92"/>
      <c r="AN241"/>
      <c r="AO241"/>
      <c r="AP241"/>
      <c r="AQ241"/>
      <c r="AR241"/>
      <c r="AS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</row>
    <row r="242" spans="3:78" s="94" customFormat="1" x14ac:dyDescent="0.2">
      <c r="C242" s="93"/>
      <c r="D242" s="93"/>
      <c r="S242" s="92"/>
      <c r="T242" s="92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/>
      <c r="AL242"/>
      <c r="AM242" s="92"/>
      <c r="AN242"/>
      <c r="AO242"/>
      <c r="AP242"/>
      <c r="AQ242"/>
      <c r="AR242"/>
      <c r="AS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</row>
    <row r="243" spans="3:78" s="94" customFormat="1" x14ac:dyDescent="0.2">
      <c r="C243" s="93"/>
      <c r="D243" s="93"/>
      <c r="S243" s="92"/>
      <c r="T243" s="92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/>
      <c r="AL243"/>
      <c r="AM243" s="92"/>
      <c r="AN243"/>
      <c r="AO243"/>
      <c r="AP243"/>
      <c r="AQ243"/>
      <c r="AR243"/>
      <c r="AS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</row>
    <row r="244" spans="3:78" s="94" customFormat="1" x14ac:dyDescent="0.2">
      <c r="C244" s="93"/>
      <c r="D244" s="93"/>
      <c r="S244" s="92"/>
      <c r="T244" s="92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/>
      <c r="AL244"/>
      <c r="AM244" s="92"/>
      <c r="AN244"/>
      <c r="AO244"/>
      <c r="AP244"/>
      <c r="AQ244"/>
      <c r="AR244"/>
      <c r="AS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</row>
    <row r="245" spans="3:78" s="94" customFormat="1" x14ac:dyDescent="0.2">
      <c r="C245" s="93"/>
      <c r="D245" s="93"/>
      <c r="S245" s="92"/>
      <c r="T245" s="92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/>
      <c r="AL245"/>
      <c r="AM245" s="92"/>
      <c r="AN245"/>
      <c r="AO245"/>
      <c r="AP245"/>
      <c r="AQ245"/>
      <c r="AR245"/>
      <c r="AS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</row>
    <row r="246" spans="3:78" s="94" customFormat="1" x14ac:dyDescent="0.2">
      <c r="C246" s="93"/>
      <c r="D246" s="93"/>
      <c r="S246" s="92"/>
      <c r="T246" s="92"/>
      <c r="AF246"/>
      <c r="AL246"/>
      <c r="AM246" s="92"/>
      <c r="AN246"/>
      <c r="AO246"/>
      <c r="AP246"/>
      <c r="AQ246"/>
      <c r="AR246"/>
      <c r="AS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</row>
    <row r="247" spans="3:78" s="94" customFormat="1" x14ac:dyDescent="0.2">
      <c r="C247" s="93"/>
      <c r="D247" s="93"/>
      <c r="S247" s="92"/>
      <c r="T247" s="92"/>
      <c r="AF247"/>
      <c r="AL247"/>
      <c r="AM247" s="92"/>
      <c r="AN247"/>
      <c r="AO247"/>
      <c r="AP247"/>
      <c r="AQ247"/>
      <c r="AR247"/>
      <c r="AS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</row>
    <row r="248" spans="3:78" s="94" customFormat="1" x14ac:dyDescent="0.2">
      <c r="C248" s="93"/>
      <c r="D248" s="93"/>
      <c r="S248" s="92"/>
      <c r="T248" s="92"/>
      <c r="AF248"/>
      <c r="AL248"/>
      <c r="AM248" s="92"/>
      <c r="AN248"/>
      <c r="AO248"/>
      <c r="AP248"/>
      <c r="AQ248"/>
      <c r="AR248"/>
      <c r="AS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</row>
    <row r="249" spans="3:78" s="94" customFormat="1" x14ac:dyDescent="0.2">
      <c r="C249" s="93"/>
      <c r="D249" s="93"/>
      <c r="S249" s="92"/>
      <c r="T249" s="92"/>
      <c r="AF249"/>
      <c r="AL249"/>
      <c r="AM249" s="92"/>
      <c r="AN249"/>
      <c r="AO249"/>
      <c r="AP249"/>
      <c r="AQ249"/>
      <c r="AR249"/>
      <c r="AS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</row>
    <row r="250" spans="3:78" s="94" customFormat="1" x14ac:dyDescent="0.2">
      <c r="C250" s="93"/>
      <c r="D250" s="93"/>
      <c r="S250" s="92"/>
      <c r="T250" s="92"/>
      <c r="AF250"/>
      <c r="AL250"/>
      <c r="AM250" s="92"/>
      <c r="AN250"/>
      <c r="AO250"/>
      <c r="AP250"/>
      <c r="AQ250"/>
      <c r="AR250"/>
      <c r="AS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</row>
    <row r="251" spans="3:78" s="94" customFormat="1" x14ac:dyDescent="0.2">
      <c r="C251" s="93"/>
      <c r="D251" s="93"/>
      <c r="S251" s="92"/>
      <c r="T251" s="92"/>
      <c r="AF251"/>
      <c r="AL251"/>
      <c r="AM251" s="92"/>
      <c r="AN251"/>
      <c r="AO251"/>
      <c r="AP251"/>
      <c r="AQ251"/>
      <c r="AR251"/>
      <c r="AS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</row>
    <row r="252" spans="3:78" s="94" customFormat="1" x14ac:dyDescent="0.2">
      <c r="C252" s="93"/>
      <c r="D252" s="93"/>
      <c r="S252" s="92"/>
      <c r="T252" s="92"/>
      <c r="AF252"/>
      <c r="AL252"/>
      <c r="AM252" s="92"/>
      <c r="AN252"/>
      <c r="AO252"/>
      <c r="AP252"/>
      <c r="AQ252"/>
      <c r="AR252"/>
      <c r="AS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</row>
    <row r="253" spans="3:78" s="94" customFormat="1" x14ac:dyDescent="0.2">
      <c r="C253" s="93"/>
      <c r="D253" s="93"/>
      <c r="S253" s="92"/>
      <c r="T253" s="92"/>
      <c r="AF253"/>
      <c r="AL253"/>
      <c r="AM253" s="92"/>
      <c r="AN253"/>
      <c r="AO253"/>
      <c r="AP253"/>
      <c r="AQ253"/>
      <c r="AR253"/>
      <c r="AS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</row>
    <row r="254" spans="3:78" s="94" customFormat="1" x14ac:dyDescent="0.2">
      <c r="C254" s="93"/>
      <c r="D254" s="93"/>
      <c r="S254" s="92"/>
      <c r="T254" s="92"/>
      <c r="AF254"/>
      <c r="AL254"/>
      <c r="AM254" s="92"/>
      <c r="AN254"/>
      <c r="AO254"/>
      <c r="AP254"/>
      <c r="AQ254"/>
      <c r="AR254"/>
      <c r="AS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</row>
    <row r="255" spans="3:78" s="94" customFormat="1" x14ac:dyDescent="0.2">
      <c r="C255" s="93"/>
      <c r="D255" s="93"/>
      <c r="S255" s="92"/>
      <c r="T255" s="92"/>
      <c r="AF255"/>
      <c r="AL255"/>
      <c r="AM255" s="92"/>
      <c r="AN255"/>
      <c r="AO255"/>
      <c r="AP255"/>
      <c r="AQ255"/>
      <c r="AR255"/>
      <c r="AS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</row>
    <row r="256" spans="3:78" s="94" customFormat="1" x14ac:dyDescent="0.2">
      <c r="C256" s="93"/>
      <c r="D256" s="93"/>
      <c r="S256" s="92"/>
      <c r="T256" s="92"/>
      <c r="AF256"/>
      <c r="AL256"/>
      <c r="AM256" s="92"/>
      <c r="AN256"/>
      <c r="AO256"/>
      <c r="AP256"/>
      <c r="AQ256"/>
      <c r="AR256"/>
      <c r="AS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</row>
    <row r="257" spans="3:78" s="94" customFormat="1" x14ac:dyDescent="0.2">
      <c r="C257" s="93"/>
      <c r="D257" s="93"/>
      <c r="S257" s="92"/>
      <c r="T257" s="92"/>
      <c r="AF257"/>
      <c r="AL257"/>
      <c r="AM257" s="92"/>
      <c r="AN257"/>
      <c r="AO257"/>
      <c r="AP257"/>
      <c r="AQ257"/>
      <c r="AR257"/>
      <c r="AS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</row>
    <row r="258" spans="3:78" s="94" customFormat="1" x14ac:dyDescent="0.2">
      <c r="C258" s="93"/>
      <c r="D258" s="93"/>
      <c r="S258" s="92"/>
      <c r="T258" s="92"/>
      <c r="AF258"/>
      <c r="AL258"/>
      <c r="AM258" s="92"/>
      <c r="AN258"/>
      <c r="AO258"/>
      <c r="AP258"/>
      <c r="AQ258"/>
      <c r="AR258"/>
      <c r="AS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</row>
    <row r="259" spans="3:78" s="94" customFormat="1" x14ac:dyDescent="0.2">
      <c r="C259" s="93"/>
      <c r="D259" s="93"/>
      <c r="S259" s="92"/>
      <c r="T259" s="92"/>
      <c r="AF259"/>
      <c r="AL259"/>
      <c r="AM259" s="92"/>
      <c r="AN259"/>
      <c r="AO259"/>
      <c r="AP259"/>
      <c r="AQ259"/>
      <c r="AR259"/>
      <c r="AS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</row>
    <row r="260" spans="3:78" s="94" customFormat="1" x14ac:dyDescent="0.2">
      <c r="C260" s="93"/>
      <c r="D260" s="93"/>
      <c r="S260" s="92"/>
      <c r="T260" s="92"/>
      <c r="AF260"/>
      <c r="AL260"/>
      <c r="AM260" s="92"/>
      <c r="AN260"/>
      <c r="AO260"/>
      <c r="AP260"/>
      <c r="AQ260"/>
      <c r="AR260"/>
      <c r="AS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</row>
    <row r="261" spans="3:78" s="94" customFormat="1" x14ac:dyDescent="0.2">
      <c r="C261" s="93"/>
      <c r="D261" s="93"/>
      <c r="S261" s="92"/>
      <c r="T261" s="92"/>
      <c r="AF261"/>
      <c r="AL261"/>
      <c r="AM261" s="92"/>
      <c r="AN261"/>
      <c r="AO261"/>
      <c r="AP261"/>
      <c r="AQ261"/>
      <c r="AR261"/>
      <c r="AS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</row>
    <row r="262" spans="3:78" s="94" customFormat="1" x14ac:dyDescent="0.2">
      <c r="C262" s="93"/>
      <c r="D262" s="93"/>
      <c r="S262" s="92"/>
      <c r="T262" s="92"/>
      <c r="AF262"/>
      <c r="AL262"/>
      <c r="AM262" s="92"/>
      <c r="AN262"/>
      <c r="AO262"/>
      <c r="AP262"/>
      <c r="AQ262"/>
      <c r="AR262"/>
      <c r="AS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</row>
    <row r="263" spans="3:78" s="94" customFormat="1" x14ac:dyDescent="0.2">
      <c r="C263" s="93"/>
      <c r="D263" s="93"/>
      <c r="S263" s="92"/>
      <c r="T263" s="92"/>
      <c r="AF263"/>
      <c r="AL263"/>
      <c r="AM263" s="92"/>
      <c r="AN263"/>
      <c r="AO263"/>
      <c r="AP263"/>
      <c r="AQ263"/>
      <c r="AR263"/>
      <c r="AS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</row>
    <row r="264" spans="3:78" s="94" customFormat="1" x14ac:dyDescent="0.2">
      <c r="C264" s="93"/>
      <c r="D264" s="93"/>
      <c r="S264" s="92"/>
      <c r="T264" s="92"/>
      <c r="AF264"/>
      <c r="AL264"/>
      <c r="AM264" s="92"/>
      <c r="AN264"/>
      <c r="AO264"/>
      <c r="AP264"/>
      <c r="AQ264"/>
      <c r="AR264"/>
      <c r="AS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</row>
    <row r="265" spans="3:78" s="94" customFormat="1" x14ac:dyDescent="0.2">
      <c r="C265" s="93"/>
      <c r="D265" s="93"/>
      <c r="S265" s="92"/>
      <c r="T265" s="92"/>
      <c r="AF265"/>
      <c r="AL265"/>
      <c r="AM265" s="92"/>
      <c r="AN265"/>
      <c r="AO265"/>
      <c r="AP265"/>
      <c r="AQ265"/>
      <c r="AR265"/>
      <c r="AS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</row>
    <row r="266" spans="3:78" s="94" customFormat="1" x14ac:dyDescent="0.2">
      <c r="C266" s="93"/>
      <c r="D266" s="93"/>
      <c r="S266" s="92"/>
      <c r="T266" s="92"/>
      <c r="AF266"/>
      <c r="AL266"/>
      <c r="AM266" s="92"/>
      <c r="AN266"/>
      <c r="AO266"/>
      <c r="AP266"/>
      <c r="AQ266"/>
      <c r="AR266"/>
      <c r="AS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</row>
    <row r="267" spans="3:78" s="94" customFormat="1" x14ac:dyDescent="0.2">
      <c r="C267" s="93"/>
      <c r="D267" s="93"/>
      <c r="S267" s="92"/>
      <c r="T267" s="92"/>
      <c r="AF267"/>
      <c r="AL267"/>
      <c r="AM267" s="92"/>
      <c r="AN267"/>
      <c r="AO267"/>
      <c r="AP267"/>
      <c r="AQ267"/>
      <c r="AR267"/>
      <c r="AS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</row>
    <row r="268" spans="3:78" s="94" customFormat="1" x14ac:dyDescent="0.2">
      <c r="C268" s="93"/>
      <c r="D268" s="93"/>
      <c r="S268" s="92"/>
      <c r="T268" s="92"/>
      <c r="AF268"/>
      <c r="AL268"/>
      <c r="AM268" s="92"/>
      <c r="AN268"/>
      <c r="AO268"/>
      <c r="AP268"/>
      <c r="AQ268"/>
      <c r="AR268"/>
      <c r="AS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</row>
    <row r="269" spans="3:78" s="94" customFormat="1" x14ac:dyDescent="0.2">
      <c r="C269" s="93"/>
      <c r="D269" s="93"/>
      <c r="S269" s="92"/>
      <c r="T269" s="92"/>
      <c r="AF269"/>
      <c r="AL269"/>
      <c r="AM269" s="92"/>
      <c r="AN269"/>
      <c r="AO269"/>
      <c r="AP269"/>
      <c r="AQ269"/>
      <c r="AR269"/>
      <c r="AS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</row>
    <row r="270" spans="3:78" s="94" customFormat="1" x14ac:dyDescent="0.2">
      <c r="C270" s="93"/>
      <c r="D270" s="93"/>
      <c r="S270" s="92"/>
      <c r="T270" s="92"/>
      <c r="AF270"/>
      <c r="AL270"/>
      <c r="AM270" s="92"/>
      <c r="AN270"/>
      <c r="AO270"/>
      <c r="AP270"/>
      <c r="AQ270"/>
      <c r="AR270"/>
      <c r="AS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</row>
    <row r="271" spans="3:78" s="94" customFormat="1" x14ac:dyDescent="0.2">
      <c r="C271" s="93"/>
      <c r="D271" s="93"/>
      <c r="S271" s="92"/>
      <c r="T271" s="92"/>
      <c r="AF271"/>
      <c r="AL271"/>
      <c r="AM271" s="92"/>
      <c r="AN271"/>
      <c r="AO271"/>
      <c r="AP271"/>
      <c r="AQ271"/>
      <c r="AR271"/>
      <c r="AS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</row>
    <row r="272" spans="3:78" s="94" customFormat="1" x14ac:dyDescent="0.2">
      <c r="C272" s="93"/>
      <c r="D272" s="93"/>
      <c r="S272" s="92"/>
      <c r="T272" s="92"/>
      <c r="AF272"/>
      <c r="AL272"/>
      <c r="AM272" s="92"/>
      <c r="AN272"/>
      <c r="AO272"/>
      <c r="AP272"/>
      <c r="AQ272"/>
      <c r="AR272"/>
      <c r="AS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</row>
    <row r="273" spans="3:78" s="94" customFormat="1" x14ac:dyDescent="0.2">
      <c r="C273" s="93"/>
      <c r="D273" s="93"/>
      <c r="S273" s="92"/>
      <c r="T273" s="92"/>
      <c r="AF273"/>
      <c r="AL273"/>
      <c r="AM273" s="92"/>
      <c r="AN273"/>
      <c r="AO273"/>
      <c r="AP273"/>
      <c r="AQ273"/>
      <c r="AR273"/>
      <c r="AS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</row>
    <row r="274" spans="3:78" s="94" customFormat="1" x14ac:dyDescent="0.2">
      <c r="C274" s="93"/>
      <c r="D274" s="93"/>
      <c r="S274" s="92"/>
      <c r="T274" s="92"/>
      <c r="AF274"/>
      <c r="AL274"/>
      <c r="AM274" s="92"/>
      <c r="AN274"/>
      <c r="AO274"/>
      <c r="AP274"/>
      <c r="AQ274"/>
      <c r="AR274"/>
      <c r="AS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</row>
    <row r="275" spans="3:78" s="94" customFormat="1" x14ac:dyDescent="0.2">
      <c r="C275" s="93"/>
      <c r="D275" s="93"/>
      <c r="S275" s="92"/>
      <c r="T275" s="92"/>
      <c r="AF275"/>
      <c r="AL275"/>
      <c r="AM275" s="92"/>
      <c r="AN275"/>
      <c r="AO275"/>
      <c r="AP275"/>
      <c r="AQ275"/>
      <c r="AR275"/>
      <c r="AS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</row>
    <row r="276" spans="3:78" s="94" customFormat="1" x14ac:dyDescent="0.2">
      <c r="C276" s="93"/>
      <c r="D276" s="93"/>
      <c r="S276" s="92"/>
      <c r="T276" s="92"/>
      <c r="AF276"/>
      <c r="AL276"/>
      <c r="AM276" s="92"/>
      <c r="AN276"/>
      <c r="AO276"/>
      <c r="AP276"/>
      <c r="AQ276"/>
      <c r="AR276"/>
      <c r="AS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</row>
    <row r="277" spans="3:78" s="94" customFormat="1" x14ac:dyDescent="0.2">
      <c r="C277" s="93"/>
      <c r="D277" s="93"/>
      <c r="S277" s="92"/>
      <c r="T277" s="92"/>
      <c r="AF277"/>
      <c r="AL277"/>
      <c r="AM277" s="92"/>
      <c r="AN277"/>
      <c r="AO277"/>
      <c r="AP277"/>
      <c r="AQ277"/>
      <c r="AR277"/>
      <c r="AS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</row>
    <row r="278" spans="3:78" s="94" customFormat="1" x14ac:dyDescent="0.2">
      <c r="C278" s="93"/>
      <c r="D278" s="93"/>
      <c r="S278" s="92"/>
      <c r="T278" s="92"/>
      <c r="AF278"/>
      <c r="AL278"/>
      <c r="AM278" s="92"/>
      <c r="AN278"/>
      <c r="AO278"/>
      <c r="AP278"/>
      <c r="AQ278"/>
      <c r="AR278"/>
      <c r="AS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</row>
    <row r="279" spans="3:78" s="94" customFormat="1" x14ac:dyDescent="0.2">
      <c r="C279" s="93"/>
      <c r="D279" s="93"/>
      <c r="S279" s="92"/>
      <c r="T279" s="92"/>
      <c r="AF279"/>
      <c r="AL279"/>
      <c r="AM279" s="92"/>
      <c r="AN279"/>
      <c r="AO279"/>
      <c r="AP279"/>
      <c r="AQ279"/>
      <c r="AR279"/>
      <c r="AS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</row>
    <row r="280" spans="3:78" s="94" customFormat="1" x14ac:dyDescent="0.2">
      <c r="C280" s="93"/>
      <c r="D280" s="93"/>
      <c r="S280" s="92"/>
      <c r="T280" s="92"/>
      <c r="AF280"/>
      <c r="AL280"/>
      <c r="AM280" s="92"/>
      <c r="AN280"/>
      <c r="AO280"/>
      <c r="AP280"/>
      <c r="AQ280"/>
      <c r="AR280"/>
      <c r="AS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</row>
    <row r="281" spans="3:78" s="94" customFormat="1" x14ac:dyDescent="0.2">
      <c r="C281" s="93"/>
      <c r="D281" s="93"/>
      <c r="S281" s="92"/>
      <c r="T281" s="92"/>
      <c r="AF281"/>
      <c r="AL281"/>
      <c r="AM281" s="92"/>
      <c r="AN281"/>
      <c r="AO281"/>
      <c r="AP281"/>
      <c r="AQ281"/>
      <c r="AR281"/>
      <c r="AS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</row>
    <row r="282" spans="3:78" s="94" customFormat="1" x14ac:dyDescent="0.2">
      <c r="C282" s="93"/>
      <c r="D282" s="93"/>
      <c r="S282" s="92"/>
      <c r="T282" s="92"/>
      <c r="AF282"/>
      <c r="AL282"/>
      <c r="AM282" s="92"/>
      <c r="AN282"/>
      <c r="AO282"/>
      <c r="AP282"/>
      <c r="AQ282"/>
      <c r="AR282"/>
      <c r="AS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</row>
    <row r="283" spans="3:78" s="94" customFormat="1" x14ac:dyDescent="0.2">
      <c r="C283" s="93"/>
      <c r="D283" s="93"/>
      <c r="S283" s="92"/>
      <c r="T283" s="92"/>
      <c r="AF283"/>
      <c r="AL283"/>
      <c r="AM283" s="92"/>
      <c r="AN283"/>
      <c r="AO283"/>
      <c r="AP283"/>
      <c r="AQ283"/>
      <c r="AR283"/>
      <c r="AS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</row>
    <row r="284" spans="3:78" s="94" customFormat="1" x14ac:dyDescent="0.2">
      <c r="C284" s="93"/>
      <c r="D284" s="93"/>
      <c r="S284" s="92"/>
      <c r="T284" s="92"/>
      <c r="AF284"/>
      <c r="AL284"/>
      <c r="AM284" s="92"/>
      <c r="AN284"/>
      <c r="AO284"/>
      <c r="AP284"/>
      <c r="AQ284"/>
      <c r="AR284"/>
      <c r="AS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</row>
    <row r="285" spans="3:78" s="94" customFormat="1" x14ac:dyDescent="0.2">
      <c r="C285" s="93"/>
      <c r="D285" s="93"/>
      <c r="S285" s="92"/>
      <c r="T285" s="92"/>
      <c r="AF285"/>
      <c r="AL285"/>
      <c r="AM285" s="92"/>
      <c r="AN285"/>
      <c r="AO285"/>
      <c r="AP285"/>
      <c r="AQ285"/>
      <c r="AR285"/>
      <c r="AS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</row>
    <row r="286" spans="3:78" s="94" customFormat="1" x14ac:dyDescent="0.2">
      <c r="C286" s="93"/>
      <c r="D286" s="93"/>
      <c r="S286" s="92"/>
      <c r="T286" s="92"/>
      <c r="AF286"/>
      <c r="AL286"/>
      <c r="AM286" s="92"/>
      <c r="AN286"/>
      <c r="AO286"/>
      <c r="AP286"/>
      <c r="AQ286"/>
      <c r="AR286"/>
      <c r="AS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</row>
    <row r="287" spans="3:78" s="94" customFormat="1" x14ac:dyDescent="0.2">
      <c r="C287" s="93"/>
      <c r="D287" s="93"/>
      <c r="S287" s="92"/>
      <c r="T287" s="92"/>
      <c r="AF287"/>
      <c r="AL287"/>
      <c r="AM287" s="92"/>
      <c r="AN287"/>
      <c r="AO287"/>
      <c r="AP287"/>
      <c r="AQ287"/>
      <c r="AR287"/>
      <c r="AS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</row>
    <row r="288" spans="3:78" s="94" customFormat="1" x14ac:dyDescent="0.2">
      <c r="C288" s="93"/>
      <c r="D288" s="93"/>
      <c r="S288" s="92"/>
      <c r="T288" s="92"/>
      <c r="AF288"/>
      <c r="AL288"/>
      <c r="AM288" s="92"/>
      <c r="AN288"/>
      <c r="AO288"/>
      <c r="AP288"/>
      <c r="AQ288"/>
      <c r="AR288"/>
      <c r="AS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</row>
    <row r="289" spans="3:78" s="94" customFormat="1" x14ac:dyDescent="0.2">
      <c r="C289" s="93"/>
      <c r="D289" s="93"/>
      <c r="S289" s="92"/>
      <c r="T289" s="92"/>
      <c r="AF289"/>
      <c r="AL289"/>
      <c r="AM289" s="92"/>
      <c r="AN289"/>
      <c r="AO289"/>
      <c r="AP289"/>
      <c r="AQ289"/>
      <c r="AR289"/>
      <c r="AS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</row>
    <row r="290" spans="3:78" s="94" customFormat="1" x14ac:dyDescent="0.2">
      <c r="C290" s="93"/>
      <c r="D290" s="93"/>
      <c r="S290" s="92"/>
      <c r="T290" s="92"/>
      <c r="AF290"/>
      <c r="AL290"/>
      <c r="AM290" s="92"/>
      <c r="AN290"/>
      <c r="AO290"/>
      <c r="AP290"/>
      <c r="AQ290"/>
      <c r="AR290"/>
      <c r="AS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</row>
    <row r="291" spans="3:78" s="94" customFormat="1" x14ac:dyDescent="0.2">
      <c r="C291" s="93"/>
      <c r="D291" s="93"/>
      <c r="S291" s="92"/>
      <c r="T291" s="92"/>
      <c r="AF291"/>
      <c r="AL291"/>
      <c r="AM291" s="92"/>
      <c r="AN291"/>
      <c r="AO291"/>
      <c r="AP291"/>
      <c r="AQ291"/>
      <c r="AR291"/>
      <c r="AS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</row>
    <row r="292" spans="3:78" s="94" customFormat="1" x14ac:dyDescent="0.2">
      <c r="C292" s="93"/>
      <c r="D292" s="93"/>
      <c r="S292" s="92"/>
      <c r="T292" s="92"/>
      <c r="AF292"/>
      <c r="AL292"/>
      <c r="AM292" s="92"/>
      <c r="AN292"/>
      <c r="AO292"/>
      <c r="AP292"/>
      <c r="AQ292"/>
      <c r="AR292"/>
      <c r="AS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</row>
    <row r="293" spans="3:78" s="94" customFormat="1" x14ac:dyDescent="0.2">
      <c r="C293" s="93"/>
      <c r="D293" s="93"/>
      <c r="S293" s="92"/>
      <c r="T293" s="92"/>
      <c r="AF293"/>
      <c r="AL293"/>
      <c r="AM293" s="92"/>
      <c r="AN293"/>
      <c r="AO293"/>
      <c r="AP293"/>
      <c r="AQ293"/>
      <c r="AR293"/>
      <c r="AS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</row>
    <row r="294" spans="3:78" s="94" customFormat="1" x14ac:dyDescent="0.2">
      <c r="C294" s="93"/>
      <c r="D294" s="93"/>
      <c r="S294" s="92"/>
      <c r="T294" s="92"/>
      <c r="AF294"/>
      <c r="AL294"/>
      <c r="AM294" s="92"/>
      <c r="AN294"/>
      <c r="AO294"/>
      <c r="AP294"/>
      <c r="AQ294"/>
      <c r="AR294"/>
      <c r="AS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</row>
    <row r="295" spans="3:78" s="94" customFormat="1" x14ac:dyDescent="0.2">
      <c r="C295" s="93"/>
      <c r="D295" s="93"/>
      <c r="S295" s="92"/>
      <c r="T295" s="92"/>
      <c r="AF295"/>
      <c r="AL295"/>
      <c r="AM295" s="92"/>
      <c r="AN295"/>
      <c r="AO295"/>
      <c r="AP295"/>
      <c r="AQ295"/>
      <c r="AR295"/>
      <c r="AS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</row>
    <row r="296" spans="3:78" s="94" customFormat="1" x14ac:dyDescent="0.2">
      <c r="C296" s="93"/>
      <c r="D296" s="93"/>
      <c r="S296" s="92"/>
      <c r="T296" s="92"/>
      <c r="AF296"/>
      <c r="AL296"/>
      <c r="AM296" s="92"/>
      <c r="AN296"/>
      <c r="AO296"/>
      <c r="AP296"/>
      <c r="AQ296"/>
      <c r="AR296"/>
      <c r="AS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</row>
    <row r="297" spans="3:78" s="94" customFormat="1" x14ac:dyDescent="0.2">
      <c r="C297" s="93"/>
      <c r="D297" s="93"/>
      <c r="S297" s="92"/>
      <c r="T297" s="92"/>
      <c r="AF297"/>
      <c r="AL297"/>
      <c r="AM297" s="92"/>
      <c r="AN297"/>
      <c r="AO297"/>
      <c r="AP297"/>
      <c r="AQ297"/>
      <c r="AR297"/>
      <c r="AS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</row>
    <row r="298" spans="3:78" s="94" customFormat="1" x14ac:dyDescent="0.2">
      <c r="C298" s="93"/>
      <c r="D298" s="93"/>
      <c r="S298" s="92"/>
      <c r="T298" s="92"/>
      <c r="AF298"/>
      <c r="AL298"/>
      <c r="AM298" s="92"/>
      <c r="AN298"/>
      <c r="AO298"/>
      <c r="AP298"/>
      <c r="AQ298"/>
      <c r="AR298"/>
      <c r="AS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</row>
    <row r="299" spans="3:78" s="94" customFormat="1" x14ac:dyDescent="0.2">
      <c r="C299" s="93"/>
      <c r="D299" s="93"/>
      <c r="S299" s="92"/>
      <c r="T299" s="92"/>
      <c r="AF299"/>
      <c r="AL299"/>
      <c r="AM299" s="92"/>
      <c r="AN299"/>
      <c r="AO299"/>
      <c r="AP299"/>
      <c r="AQ299"/>
      <c r="AR299"/>
      <c r="AS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</row>
    <row r="300" spans="3:78" s="94" customFormat="1" x14ac:dyDescent="0.2">
      <c r="C300" s="93"/>
      <c r="D300" s="93"/>
      <c r="S300" s="92"/>
      <c r="T300" s="92"/>
      <c r="AF300"/>
      <c r="AL300"/>
      <c r="AM300" s="92"/>
      <c r="AN300"/>
      <c r="AO300"/>
      <c r="AP300"/>
      <c r="AQ300"/>
      <c r="AR300"/>
      <c r="AS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</row>
    <row r="301" spans="3:78" s="94" customFormat="1" x14ac:dyDescent="0.2">
      <c r="C301" s="93"/>
      <c r="D301" s="93"/>
      <c r="S301" s="92"/>
      <c r="T301" s="92"/>
      <c r="AF301"/>
      <c r="AL301"/>
      <c r="AM301" s="92"/>
      <c r="AN301"/>
      <c r="AO301"/>
      <c r="AP301"/>
      <c r="AQ301"/>
      <c r="AR301"/>
      <c r="AS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</row>
    <row r="302" spans="3:78" s="94" customFormat="1" x14ac:dyDescent="0.2">
      <c r="C302" s="93"/>
      <c r="D302" s="93"/>
      <c r="S302" s="92"/>
      <c r="T302" s="92"/>
      <c r="AF302"/>
      <c r="AL302"/>
      <c r="AM302" s="92"/>
      <c r="AN302"/>
      <c r="AO302"/>
      <c r="AP302"/>
      <c r="AQ302"/>
      <c r="AR302"/>
      <c r="AS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</row>
    <row r="303" spans="3:78" s="94" customFormat="1" x14ac:dyDescent="0.2">
      <c r="C303" s="93"/>
      <c r="D303" s="93"/>
      <c r="S303" s="92"/>
      <c r="T303" s="92"/>
      <c r="AF303"/>
      <c r="AL303"/>
      <c r="AM303" s="92"/>
      <c r="AN303"/>
      <c r="AO303"/>
      <c r="AP303"/>
      <c r="AQ303"/>
      <c r="AR303"/>
      <c r="AS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</row>
    <row r="304" spans="3:78" s="94" customFormat="1" x14ac:dyDescent="0.2">
      <c r="C304" s="93"/>
      <c r="D304" s="93"/>
      <c r="S304" s="92"/>
      <c r="T304" s="92"/>
      <c r="AF304"/>
      <c r="AL304"/>
      <c r="AM304" s="92"/>
      <c r="AN304"/>
      <c r="AO304"/>
      <c r="AP304"/>
      <c r="AQ304"/>
      <c r="AR304"/>
      <c r="AS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</row>
    <row r="305" spans="3:78" s="94" customFormat="1" x14ac:dyDescent="0.2">
      <c r="C305" s="93"/>
      <c r="D305" s="93"/>
      <c r="S305" s="92"/>
      <c r="T305" s="92"/>
      <c r="AF305"/>
      <c r="AL305"/>
      <c r="AM305" s="92"/>
      <c r="AN305"/>
      <c r="AO305"/>
      <c r="AP305"/>
      <c r="AQ305"/>
      <c r="AR305"/>
      <c r="AS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</row>
    <row r="306" spans="3:78" s="94" customFormat="1" x14ac:dyDescent="0.2">
      <c r="C306" s="93"/>
      <c r="D306" s="93"/>
      <c r="S306" s="92"/>
      <c r="T306" s="92"/>
      <c r="AF306"/>
      <c r="AL306"/>
      <c r="AM306" s="92"/>
      <c r="AN306"/>
      <c r="AO306"/>
      <c r="AP306"/>
      <c r="AQ306"/>
      <c r="AR306"/>
      <c r="AS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</row>
    <row r="307" spans="3:78" s="94" customFormat="1" x14ac:dyDescent="0.2">
      <c r="C307" s="93"/>
      <c r="D307" s="93"/>
      <c r="S307" s="92"/>
      <c r="T307" s="92"/>
      <c r="AF307"/>
      <c r="AL307"/>
      <c r="AM307" s="92"/>
      <c r="AN307"/>
      <c r="AO307"/>
      <c r="AP307"/>
      <c r="AQ307"/>
      <c r="AR307"/>
      <c r="AS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</row>
    <row r="308" spans="3:78" s="94" customFormat="1" x14ac:dyDescent="0.2">
      <c r="C308" s="93"/>
      <c r="D308" s="93"/>
      <c r="S308" s="92"/>
      <c r="T308" s="92"/>
      <c r="AF308"/>
      <c r="AL308"/>
      <c r="AM308" s="92"/>
      <c r="AN308"/>
      <c r="AO308"/>
      <c r="AP308"/>
      <c r="AQ308"/>
      <c r="AR308"/>
      <c r="AS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</row>
    <row r="309" spans="3:78" s="94" customFormat="1" x14ac:dyDescent="0.2">
      <c r="C309" s="93"/>
      <c r="D309" s="93"/>
      <c r="S309" s="92"/>
      <c r="T309" s="92"/>
      <c r="AF309"/>
      <c r="AL309"/>
      <c r="AM309" s="92"/>
      <c r="AN309"/>
      <c r="AO309"/>
      <c r="AP309"/>
      <c r="AQ309"/>
      <c r="AR309"/>
      <c r="AS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</row>
    <row r="310" spans="3:78" s="94" customFormat="1" x14ac:dyDescent="0.2">
      <c r="C310" s="93"/>
      <c r="D310" s="93"/>
      <c r="S310" s="92"/>
      <c r="T310" s="92"/>
      <c r="AF310"/>
      <c r="AL310"/>
      <c r="AM310" s="92"/>
      <c r="AN310"/>
      <c r="AO310"/>
      <c r="AP310"/>
      <c r="AQ310"/>
      <c r="AR310"/>
      <c r="AS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</row>
    <row r="311" spans="3:78" s="94" customFormat="1" x14ac:dyDescent="0.2">
      <c r="C311" s="93"/>
      <c r="D311" s="93"/>
      <c r="S311" s="92"/>
      <c r="T311" s="92"/>
      <c r="AF311"/>
      <c r="AL311"/>
      <c r="AM311" s="92"/>
      <c r="AN311"/>
      <c r="AO311"/>
      <c r="AP311"/>
      <c r="AQ311"/>
      <c r="AR311"/>
      <c r="AS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</row>
    <row r="312" spans="3:78" s="94" customFormat="1" x14ac:dyDescent="0.2">
      <c r="C312" s="93"/>
      <c r="D312" s="93"/>
      <c r="S312" s="92"/>
      <c r="T312" s="92"/>
      <c r="AF312"/>
      <c r="AL312"/>
      <c r="AM312" s="92"/>
      <c r="AN312"/>
      <c r="AO312"/>
      <c r="AP312"/>
      <c r="AQ312"/>
      <c r="AR312"/>
      <c r="AS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</row>
    <row r="313" spans="3:78" s="94" customFormat="1" x14ac:dyDescent="0.2">
      <c r="C313" s="93"/>
      <c r="D313" s="93"/>
      <c r="S313" s="92"/>
      <c r="T313" s="92"/>
      <c r="AF313"/>
      <c r="AL313"/>
      <c r="AM313" s="92"/>
      <c r="AN313"/>
      <c r="AO313"/>
      <c r="AP313"/>
      <c r="AQ313"/>
      <c r="AR313"/>
      <c r="AS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</row>
    <row r="314" spans="3:78" s="94" customFormat="1" x14ac:dyDescent="0.2">
      <c r="C314" s="93"/>
      <c r="D314" s="93"/>
      <c r="S314" s="92"/>
      <c r="T314" s="92"/>
      <c r="AF314"/>
      <c r="AL314"/>
      <c r="AM314" s="92"/>
      <c r="AN314"/>
      <c r="AO314"/>
      <c r="AP314"/>
      <c r="AQ314"/>
      <c r="AR314"/>
      <c r="AS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</row>
    <row r="315" spans="3:78" s="94" customFormat="1" x14ac:dyDescent="0.2">
      <c r="C315" s="93"/>
      <c r="D315" s="93"/>
      <c r="S315" s="92"/>
      <c r="T315" s="92"/>
      <c r="AF315"/>
      <c r="AL315"/>
      <c r="AM315" s="92"/>
      <c r="AN315"/>
      <c r="AO315"/>
      <c r="AP315"/>
      <c r="AQ315"/>
      <c r="AR315"/>
      <c r="AS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</row>
    <row r="316" spans="3:78" s="94" customFormat="1" x14ac:dyDescent="0.2">
      <c r="C316" s="93"/>
      <c r="D316" s="93"/>
      <c r="S316" s="92"/>
      <c r="T316" s="92"/>
      <c r="AF316"/>
      <c r="AL316"/>
      <c r="AM316" s="92"/>
      <c r="AN316"/>
      <c r="AO316"/>
      <c r="AP316"/>
      <c r="AQ316"/>
      <c r="AR316"/>
      <c r="AS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</row>
    <row r="317" spans="3:78" s="94" customFormat="1" x14ac:dyDescent="0.2">
      <c r="C317" s="93"/>
      <c r="D317" s="93"/>
      <c r="S317" s="92"/>
      <c r="T317" s="92"/>
      <c r="AF317"/>
      <c r="AL317"/>
      <c r="AM317" s="92"/>
      <c r="AN317"/>
      <c r="AO317"/>
      <c r="AP317"/>
      <c r="AQ317"/>
      <c r="AR317"/>
      <c r="AS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</row>
    <row r="318" spans="3:78" s="94" customFormat="1" x14ac:dyDescent="0.2">
      <c r="C318" s="93"/>
      <c r="D318" s="93"/>
      <c r="S318" s="92"/>
      <c r="T318" s="92"/>
      <c r="AF318"/>
      <c r="AL318"/>
      <c r="AM318" s="92"/>
      <c r="AN318"/>
      <c r="AO318"/>
      <c r="AP318"/>
      <c r="AQ318"/>
      <c r="AR318"/>
      <c r="AS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</row>
    <row r="319" spans="3:78" s="94" customFormat="1" x14ac:dyDescent="0.2">
      <c r="C319" s="93"/>
      <c r="D319" s="93"/>
      <c r="S319" s="92"/>
      <c r="T319" s="92"/>
      <c r="AF319"/>
      <c r="AL319"/>
      <c r="AM319" s="92"/>
      <c r="AN319"/>
      <c r="AO319"/>
      <c r="AP319"/>
      <c r="AQ319"/>
      <c r="AR319"/>
      <c r="AS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</row>
    <row r="320" spans="3:78" s="94" customFormat="1" x14ac:dyDescent="0.2">
      <c r="C320" s="93"/>
      <c r="D320" s="93"/>
      <c r="S320" s="92"/>
      <c r="T320" s="92"/>
      <c r="AF320"/>
      <c r="AL320"/>
      <c r="AM320" s="92"/>
      <c r="AN320"/>
      <c r="AO320"/>
      <c r="AP320"/>
      <c r="AQ320"/>
      <c r="AR320"/>
      <c r="AS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</row>
    <row r="321" spans="3:78" s="94" customFormat="1" x14ac:dyDescent="0.2">
      <c r="C321" s="93"/>
      <c r="D321" s="93"/>
      <c r="S321" s="92"/>
      <c r="T321" s="92"/>
      <c r="AF321"/>
      <c r="AL321"/>
      <c r="AM321" s="92"/>
      <c r="AN321"/>
      <c r="AO321"/>
      <c r="AP321"/>
      <c r="AQ321"/>
      <c r="AR321"/>
      <c r="AS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</row>
    <row r="322" spans="3:78" s="94" customFormat="1" x14ac:dyDescent="0.2">
      <c r="C322" s="93"/>
      <c r="D322" s="93"/>
      <c r="S322" s="92"/>
      <c r="T322" s="92"/>
      <c r="AF322"/>
      <c r="AL322"/>
      <c r="AM322" s="92"/>
      <c r="AN322"/>
      <c r="AO322"/>
      <c r="AP322"/>
      <c r="AQ322"/>
      <c r="AR322"/>
      <c r="AS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</row>
    <row r="323" spans="3:78" s="94" customFormat="1" x14ac:dyDescent="0.2">
      <c r="C323" s="93"/>
      <c r="D323" s="93"/>
      <c r="S323" s="92"/>
      <c r="T323" s="92"/>
      <c r="AF323"/>
      <c r="AL323"/>
      <c r="AM323" s="92"/>
      <c r="AN323"/>
      <c r="AO323"/>
      <c r="AP323"/>
      <c r="AQ323"/>
      <c r="AR323"/>
      <c r="AS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</row>
    <row r="324" spans="3:78" s="94" customFormat="1" x14ac:dyDescent="0.2">
      <c r="C324" s="93"/>
      <c r="D324" s="93"/>
      <c r="S324" s="92"/>
      <c r="T324" s="92"/>
      <c r="AF324"/>
      <c r="AL324"/>
      <c r="AM324" s="92"/>
      <c r="AN324"/>
      <c r="AO324"/>
      <c r="AP324"/>
      <c r="AQ324"/>
      <c r="AR324"/>
      <c r="AS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</row>
    <row r="325" spans="3:78" s="94" customFormat="1" x14ac:dyDescent="0.2">
      <c r="C325" s="93"/>
      <c r="D325" s="93"/>
      <c r="S325" s="92"/>
      <c r="T325" s="92"/>
      <c r="AF325"/>
      <c r="AL325"/>
      <c r="AM325" s="92"/>
      <c r="AN325"/>
      <c r="AO325"/>
      <c r="AP325"/>
      <c r="AQ325"/>
      <c r="AR325"/>
      <c r="AS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</row>
    <row r="326" spans="3:78" s="94" customFormat="1" x14ac:dyDescent="0.2">
      <c r="C326" s="93"/>
      <c r="D326" s="93"/>
      <c r="S326" s="92"/>
      <c r="T326" s="92"/>
      <c r="AF326"/>
      <c r="AL326"/>
      <c r="AM326" s="92"/>
      <c r="AN326"/>
      <c r="AO326"/>
      <c r="AP326"/>
      <c r="AQ326"/>
      <c r="AR326"/>
      <c r="AS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</row>
    <row r="327" spans="3:78" s="94" customFormat="1" x14ac:dyDescent="0.2">
      <c r="C327" s="93"/>
      <c r="D327" s="93"/>
      <c r="S327" s="92"/>
      <c r="T327" s="92"/>
      <c r="AF327"/>
      <c r="AL327"/>
      <c r="AM327" s="92"/>
      <c r="AN327"/>
      <c r="AO327"/>
      <c r="AP327"/>
      <c r="AQ327"/>
      <c r="AR327"/>
      <c r="AS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</row>
    <row r="328" spans="3:78" s="94" customFormat="1" x14ac:dyDescent="0.2">
      <c r="C328" s="93"/>
      <c r="D328" s="93"/>
      <c r="S328" s="92"/>
      <c r="T328" s="92"/>
      <c r="AF328"/>
      <c r="AL328"/>
      <c r="AM328" s="92"/>
      <c r="AN328"/>
      <c r="AO328"/>
      <c r="AP328"/>
      <c r="AQ328"/>
      <c r="AR328"/>
      <c r="AS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</row>
    <row r="329" spans="3:78" s="94" customFormat="1" x14ac:dyDescent="0.2">
      <c r="C329" s="93"/>
      <c r="D329" s="93"/>
      <c r="S329" s="92"/>
      <c r="T329" s="92"/>
      <c r="AF329"/>
      <c r="AL329"/>
      <c r="AM329" s="92"/>
      <c r="AN329"/>
      <c r="AO329"/>
      <c r="AP329"/>
      <c r="AQ329"/>
      <c r="AR329"/>
      <c r="AS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</row>
    <row r="330" spans="3:78" s="94" customFormat="1" x14ac:dyDescent="0.2">
      <c r="C330" s="93"/>
      <c r="D330" s="93"/>
      <c r="S330" s="92"/>
      <c r="T330" s="92"/>
      <c r="AF330"/>
      <c r="AL330"/>
      <c r="AM330" s="92"/>
      <c r="AN330"/>
      <c r="AO330"/>
      <c r="AP330"/>
      <c r="AQ330"/>
      <c r="AR330"/>
      <c r="AS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</row>
    <row r="331" spans="3:78" s="94" customFormat="1" x14ac:dyDescent="0.2">
      <c r="C331" s="93"/>
      <c r="D331" s="93"/>
      <c r="S331" s="92"/>
      <c r="T331" s="92"/>
      <c r="AF331"/>
      <c r="AL331"/>
      <c r="AM331" s="92"/>
      <c r="AN331"/>
      <c r="AO331"/>
      <c r="AP331"/>
      <c r="AQ331"/>
      <c r="AR331"/>
      <c r="AS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</row>
    <row r="332" spans="3:78" s="94" customFormat="1" x14ac:dyDescent="0.2">
      <c r="C332" s="93"/>
      <c r="D332" s="93"/>
      <c r="S332" s="92"/>
      <c r="T332" s="92"/>
      <c r="AF332"/>
      <c r="AL332"/>
      <c r="AM332" s="92"/>
      <c r="AN332"/>
      <c r="AO332"/>
      <c r="AP332"/>
      <c r="AQ332"/>
      <c r="AR332"/>
      <c r="AS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</row>
    <row r="333" spans="3:78" s="94" customFormat="1" x14ac:dyDescent="0.2">
      <c r="C333" s="93"/>
      <c r="D333" s="93"/>
      <c r="S333" s="92"/>
      <c r="T333" s="92"/>
      <c r="AF333"/>
      <c r="AL333"/>
      <c r="AM333" s="92"/>
      <c r="AN333"/>
      <c r="AO333"/>
      <c r="AP333"/>
      <c r="AQ333"/>
      <c r="AR333"/>
      <c r="AS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</row>
    <row r="334" spans="3:78" s="94" customFormat="1" x14ac:dyDescent="0.2">
      <c r="C334" s="93"/>
      <c r="D334" s="93"/>
      <c r="S334" s="92"/>
      <c r="T334" s="92"/>
      <c r="AF334"/>
      <c r="AL334"/>
      <c r="AM334" s="92"/>
      <c r="AN334"/>
      <c r="AO334"/>
      <c r="AP334"/>
      <c r="AQ334"/>
      <c r="AR334"/>
      <c r="AS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</row>
    <row r="335" spans="3:78" s="94" customFormat="1" x14ac:dyDescent="0.2">
      <c r="C335" s="93"/>
      <c r="D335" s="93"/>
      <c r="S335" s="92"/>
      <c r="T335" s="92"/>
      <c r="AF335"/>
      <c r="AL335"/>
      <c r="AM335" s="92"/>
      <c r="AN335"/>
      <c r="AO335"/>
      <c r="AP335"/>
      <c r="AQ335"/>
      <c r="AR335"/>
      <c r="AS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</row>
    <row r="336" spans="3:78" s="94" customFormat="1" x14ac:dyDescent="0.2">
      <c r="C336" s="93"/>
      <c r="D336" s="93"/>
      <c r="S336" s="92"/>
      <c r="T336" s="92"/>
      <c r="AF336"/>
      <c r="AL336"/>
      <c r="AM336" s="92"/>
      <c r="AN336"/>
      <c r="AO336"/>
      <c r="AP336"/>
      <c r="AQ336"/>
      <c r="AR336"/>
      <c r="AS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</row>
    <row r="337" spans="3:78" s="94" customFormat="1" x14ac:dyDescent="0.2">
      <c r="C337" s="93"/>
      <c r="D337" s="93"/>
      <c r="S337" s="92"/>
      <c r="T337" s="92"/>
      <c r="AF337"/>
      <c r="AL337"/>
      <c r="AM337" s="92"/>
      <c r="AN337"/>
      <c r="AO337"/>
      <c r="AP337"/>
      <c r="AQ337"/>
      <c r="AR337"/>
      <c r="AS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</row>
    <row r="338" spans="3:78" s="94" customFormat="1" x14ac:dyDescent="0.2">
      <c r="C338" s="93"/>
      <c r="D338" s="93"/>
      <c r="S338" s="92"/>
      <c r="T338" s="92"/>
      <c r="AF338"/>
      <c r="AL338"/>
      <c r="AM338" s="92"/>
      <c r="AN338"/>
      <c r="AO338"/>
      <c r="AP338"/>
      <c r="AQ338"/>
      <c r="AR338"/>
      <c r="AS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</row>
    <row r="339" spans="3:78" s="94" customFormat="1" x14ac:dyDescent="0.2">
      <c r="C339" s="93"/>
      <c r="D339" s="93"/>
      <c r="S339" s="92"/>
      <c r="T339" s="92"/>
      <c r="AF339"/>
      <c r="AL339"/>
      <c r="AM339" s="92"/>
      <c r="AN339"/>
      <c r="AO339"/>
      <c r="AP339"/>
      <c r="AQ339"/>
      <c r="AR339"/>
      <c r="AS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</row>
    <row r="340" spans="3:78" s="94" customFormat="1" x14ac:dyDescent="0.2">
      <c r="C340" s="93"/>
      <c r="D340" s="93"/>
      <c r="S340" s="92"/>
      <c r="T340" s="92"/>
      <c r="AF340"/>
      <c r="AL340"/>
      <c r="AM340" s="92"/>
      <c r="AN340"/>
      <c r="AO340"/>
      <c r="AP340"/>
      <c r="AQ340"/>
      <c r="AR340"/>
      <c r="AS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</row>
    <row r="341" spans="3:78" s="94" customFormat="1" x14ac:dyDescent="0.2">
      <c r="C341" s="93"/>
      <c r="D341" s="93"/>
      <c r="S341" s="92"/>
      <c r="T341" s="92"/>
      <c r="AF341"/>
      <c r="AL341"/>
      <c r="AM341" s="92"/>
      <c r="AN341"/>
      <c r="AO341"/>
      <c r="AP341"/>
      <c r="AQ341"/>
      <c r="AR341"/>
      <c r="AS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</row>
    <row r="342" spans="3:78" s="94" customFormat="1" x14ac:dyDescent="0.2">
      <c r="C342" s="93"/>
      <c r="D342" s="93"/>
      <c r="S342" s="92"/>
      <c r="T342" s="92"/>
      <c r="AF342"/>
      <c r="AL342"/>
      <c r="AM342" s="92"/>
      <c r="AN342"/>
      <c r="AO342"/>
      <c r="AP342"/>
      <c r="AQ342"/>
      <c r="AR342"/>
      <c r="AS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</row>
    <row r="343" spans="3:78" s="94" customFormat="1" x14ac:dyDescent="0.2">
      <c r="C343" s="93"/>
      <c r="D343" s="93"/>
      <c r="S343" s="92"/>
      <c r="T343" s="92"/>
      <c r="AF343"/>
      <c r="AL343"/>
      <c r="AM343" s="92"/>
      <c r="AN343"/>
      <c r="AO343"/>
      <c r="AP343"/>
      <c r="AQ343"/>
      <c r="AR343"/>
      <c r="AS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</row>
    <row r="344" spans="3:78" s="94" customFormat="1" x14ac:dyDescent="0.2">
      <c r="C344" s="93"/>
      <c r="D344" s="93"/>
      <c r="S344" s="92"/>
      <c r="T344" s="92"/>
      <c r="AF344"/>
      <c r="AL344"/>
      <c r="AM344" s="92"/>
      <c r="AN344"/>
      <c r="AO344"/>
      <c r="AP344"/>
      <c r="AQ344"/>
      <c r="AR344"/>
      <c r="AS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</row>
    <row r="345" spans="3:78" s="94" customFormat="1" x14ac:dyDescent="0.2">
      <c r="C345" s="93"/>
      <c r="D345" s="93"/>
      <c r="S345" s="92"/>
      <c r="T345" s="92"/>
      <c r="AF345"/>
      <c r="AL345"/>
      <c r="AM345" s="92"/>
      <c r="AN345"/>
      <c r="AO345"/>
      <c r="AP345"/>
      <c r="AQ345"/>
      <c r="AR345"/>
      <c r="AS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</row>
    <row r="346" spans="3:78" s="94" customFormat="1" x14ac:dyDescent="0.2">
      <c r="C346" s="93"/>
      <c r="D346" s="93"/>
      <c r="S346" s="92"/>
      <c r="T346" s="92"/>
      <c r="AF346"/>
      <c r="AL346"/>
      <c r="AM346" s="92"/>
      <c r="AN346"/>
      <c r="AO346"/>
      <c r="AP346"/>
      <c r="AQ346"/>
      <c r="AR346"/>
      <c r="AS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</row>
    <row r="347" spans="3:78" s="94" customFormat="1" x14ac:dyDescent="0.2">
      <c r="C347" s="93"/>
      <c r="D347" s="93"/>
      <c r="S347" s="92"/>
      <c r="T347" s="92"/>
      <c r="AF347"/>
      <c r="AL347"/>
      <c r="AM347" s="92"/>
      <c r="AN347"/>
      <c r="AO347"/>
      <c r="AP347"/>
      <c r="AQ347"/>
      <c r="AR347"/>
      <c r="AS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</row>
    <row r="348" spans="3:78" s="94" customFormat="1" x14ac:dyDescent="0.2">
      <c r="C348" s="93"/>
      <c r="D348" s="93"/>
      <c r="S348" s="92"/>
      <c r="T348" s="92"/>
      <c r="AF348"/>
      <c r="AL348"/>
      <c r="AM348" s="92"/>
      <c r="AN348"/>
      <c r="AO348"/>
      <c r="AP348"/>
      <c r="AQ348"/>
      <c r="AR348"/>
      <c r="AS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</row>
    <row r="349" spans="3:78" s="94" customFormat="1" x14ac:dyDescent="0.2">
      <c r="C349" s="93"/>
      <c r="D349" s="93"/>
      <c r="S349" s="92"/>
      <c r="T349" s="92"/>
      <c r="AF349"/>
      <c r="AL349"/>
      <c r="AM349" s="92"/>
      <c r="AN349"/>
      <c r="AO349"/>
      <c r="AP349"/>
      <c r="AQ349"/>
      <c r="AR349"/>
      <c r="AS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</row>
    <row r="350" spans="3:78" s="94" customFormat="1" x14ac:dyDescent="0.2">
      <c r="C350" s="93"/>
      <c r="D350" s="93"/>
      <c r="S350" s="92"/>
      <c r="T350" s="92"/>
      <c r="AF350"/>
      <c r="AL350"/>
      <c r="AM350" s="92"/>
      <c r="AN350"/>
      <c r="AO350"/>
      <c r="AP350"/>
      <c r="AQ350"/>
      <c r="AR350"/>
      <c r="AS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</row>
    <row r="351" spans="3:78" s="94" customFormat="1" x14ac:dyDescent="0.2">
      <c r="C351" s="93"/>
      <c r="D351" s="93"/>
      <c r="S351" s="92"/>
      <c r="T351" s="92"/>
      <c r="AF351"/>
      <c r="AL351"/>
      <c r="AM351" s="92"/>
      <c r="AN351"/>
      <c r="AO351"/>
      <c r="AP351"/>
      <c r="AQ351"/>
      <c r="AR351"/>
      <c r="AS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</row>
    <row r="352" spans="3:78" s="94" customFormat="1" x14ac:dyDescent="0.2">
      <c r="C352" s="93"/>
      <c r="D352" s="93"/>
      <c r="S352" s="92"/>
      <c r="T352" s="92"/>
      <c r="AF352"/>
      <c r="AL352"/>
      <c r="AM352" s="92"/>
      <c r="AN352"/>
      <c r="AO352"/>
      <c r="AP352"/>
      <c r="AQ352"/>
      <c r="AR352"/>
      <c r="AS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</row>
    <row r="353" spans="3:78" s="94" customFormat="1" x14ac:dyDescent="0.2">
      <c r="C353" s="93"/>
      <c r="D353" s="93"/>
      <c r="S353" s="92"/>
      <c r="T353" s="92"/>
      <c r="AF353"/>
      <c r="AL353"/>
      <c r="AM353" s="92"/>
      <c r="AN353"/>
      <c r="AO353"/>
      <c r="AP353"/>
      <c r="AQ353"/>
      <c r="AR353"/>
      <c r="AS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</row>
    <row r="354" spans="3:78" s="94" customFormat="1" x14ac:dyDescent="0.2">
      <c r="C354" s="93"/>
      <c r="D354" s="93"/>
      <c r="S354" s="92"/>
      <c r="T354" s="92"/>
      <c r="AF354"/>
      <c r="AL354"/>
      <c r="AM354" s="92"/>
      <c r="AN354"/>
      <c r="AO354"/>
      <c r="AP354"/>
      <c r="AQ354"/>
      <c r="AR354"/>
      <c r="AS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</row>
    <row r="355" spans="3:78" s="94" customFormat="1" x14ac:dyDescent="0.2">
      <c r="C355" s="93"/>
      <c r="D355" s="93"/>
      <c r="S355" s="92"/>
      <c r="T355" s="92"/>
      <c r="AF355"/>
      <c r="AL355"/>
      <c r="AM355" s="92"/>
      <c r="AN355"/>
      <c r="AO355"/>
      <c r="AP355"/>
      <c r="AQ355"/>
      <c r="AR355"/>
      <c r="AS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</row>
    <row r="356" spans="3:78" s="94" customFormat="1" x14ac:dyDescent="0.2">
      <c r="C356" s="93"/>
      <c r="D356" s="93"/>
      <c r="S356" s="92"/>
      <c r="T356" s="92"/>
      <c r="AF356"/>
      <c r="AL356"/>
      <c r="AM356" s="92"/>
      <c r="AN356"/>
      <c r="AO356"/>
      <c r="AP356"/>
      <c r="AQ356"/>
      <c r="AR356"/>
      <c r="AS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</row>
    <row r="357" spans="3:78" s="94" customFormat="1" x14ac:dyDescent="0.2">
      <c r="C357" s="93"/>
      <c r="D357" s="93"/>
      <c r="S357" s="92"/>
      <c r="T357" s="92"/>
      <c r="AF357"/>
      <c r="AL357"/>
      <c r="AM357" s="92"/>
      <c r="AN357"/>
      <c r="AO357"/>
      <c r="AP357"/>
      <c r="AQ357"/>
      <c r="AR357"/>
      <c r="AS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</row>
    <row r="358" spans="3:78" s="94" customFormat="1" x14ac:dyDescent="0.2">
      <c r="C358" s="93"/>
      <c r="D358" s="93"/>
      <c r="S358" s="92"/>
      <c r="T358" s="92"/>
      <c r="AF358"/>
      <c r="AL358"/>
      <c r="AM358" s="92"/>
      <c r="AN358"/>
      <c r="AO358"/>
      <c r="AP358"/>
      <c r="AQ358"/>
      <c r="AR358"/>
      <c r="AS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</row>
    <row r="359" spans="3:78" s="94" customFormat="1" x14ac:dyDescent="0.2">
      <c r="C359" s="93"/>
      <c r="D359" s="93"/>
      <c r="S359" s="92"/>
      <c r="T359" s="92"/>
      <c r="AF359"/>
      <c r="AL359"/>
      <c r="AM359" s="92"/>
      <c r="AN359"/>
      <c r="AO359"/>
      <c r="AP359"/>
      <c r="AQ359"/>
      <c r="AR359"/>
      <c r="AS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</row>
    <row r="360" spans="3:78" s="94" customFormat="1" x14ac:dyDescent="0.2">
      <c r="C360" s="93"/>
      <c r="D360" s="93"/>
      <c r="S360" s="92"/>
      <c r="T360" s="92"/>
      <c r="AF360"/>
      <c r="AL360"/>
      <c r="AM360" s="92"/>
      <c r="AN360"/>
      <c r="AO360"/>
      <c r="AP360"/>
      <c r="AQ360"/>
      <c r="AR360"/>
      <c r="AS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</row>
    <row r="361" spans="3:78" s="94" customFormat="1" x14ac:dyDescent="0.2">
      <c r="C361" s="93"/>
      <c r="D361" s="93"/>
      <c r="S361" s="92"/>
      <c r="T361" s="92"/>
      <c r="AF361"/>
      <c r="AL361"/>
      <c r="AM361" s="92"/>
      <c r="AN361"/>
      <c r="AO361"/>
      <c r="AP361"/>
      <c r="AQ361"/>
      <c r="AR361"/>
      <c r="AS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</row>
    <row r="362" spans="3:78" s="94" customFormat="1" x14ac:dyDescent="0.2">
      <c r="C362" s="93"/>
      <c r="D362" s="93"/>
      <c r="S362" s="92"/>
      <c r="T362" s="92"/>
      <c r="AF362"/>
      <c r="AL362"/>
      <c r="AM362" s="92"/>
      <c r="AN362"/>
      <c r="AO362"/>
      <c r="AP362"/>
      <c r="AQ362"/>
      <c r="AR362"/>
      <c r="AS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</row>
    <row r="363" spans="3:78" s="94" customFormat="1" x14ac:dyDescent="0.2">
      <c r="C363" s="93"/>
      <c r="D363" s="93"/>
      <c r="S363" s="92"/>
      <c r="T363" s="92"/>
      <c r="AF363"/>
      <c r="AL363"/>
      <c r="AM363" s="92"/>
      <c r="AN363"/>
      <c r="AO363"/>
      <c r="AP363"/>
      <c r="AQ363"/>
      <c r="AR363"/>
      <c r="AS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</row>
    <row r="364" spans="3:78" s="94" customFormat="1" x14ac:dyDescent="0.2">
      <c r="C364" s="93"/>
      <c r="D364" s="93"/>
      <c r="S364" s="92"/>
      <c r="T364" s="92"/>
      <c r="AF364"/>
      <c r="AL364"/>
      <c r="AM364" s="92"/>
      <c r="AN364"/>
      <c r="AO364"/>
      <c r="AP364"/>
      <c r="AQ364"/>
      <c r="AR364"/>
      <c r="AS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</row>
    <row r="365" spans="3:78" s="94" customFormat="1" x14ac:dyDescent="0.2">
      <c r="C365" s="93"/>
      <c r="D365" s="93"/>
      <c r="S365" s="92"/>
      <c r="T365" s="92"/>
      <c r="AF365"/>
      <c r="AL365"/>
      <c r="AM365" s="92"/>
      <c r="AN365"/>
      <c r="AO365"/>
      <c r="AP365"/>
      <c r="AQ365"/>
      <c r="AR365"/>
      <c r="AS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</row>
    <row r="366" spans="3:78" s="94" customFormat="1" x14ac:dyDescent="0.2">
      <c r="C366" s="93"/>
      <c r="D366" s="93"/>
      <c r="S366" s="92"/>
      <c r="T366" s="92"/>
      <c r="AF366"/>
      <c r="AL366"/>
      <c r="AM366" s="92"/>
      <c r="AN366"/>
      <c r="AO366"/>
      <c r="AP366"/>
      <c r="AQ366"/>
      <c r="AR366"/>
      <c r="AS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</row>
    <row r="367" spans="3:78" s="94" customFormat="1" x14ac:dyDescent="0.2">
      <c r="C367" s="93"/>
      <c r="D367" s="93"/>
      <c r="S367" s="92"/>
      <c r="T367" s="92"/>
      <c r="AF367"/>
      <c r="AL367"/>
      <c r="AM367" s="92"/>
      <c r="AN367"/>
      <c r="AO367"/>
      <c r="AP367"/>
      <c r="AQ367"/>
      <c r="AR367"/>
      <c r="AS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</row>
    <row r="368" spans="3:78" s="94" customFormat="1" x14ac:dyDescent="0.2">
      <c r="C368" s="93"/>
      <c r="D368" s="93"/>
      <c r="S368" s="92"/>
      <c r="T368" s="92"/>
      <c r="AF368"/>
      <c r="AL368"/>
      <c r="AM368" s="92"/>
      <c r="AN368"/>
      <c r="AO368"/>
      <c r="AP368"/>
      <c r="AQ368"/>
      <c r="AR368"/>
      <c r="AS368"/>
      <c r="BS368"/>
      <c r="BT368"/>
      <c r="BU368"/>
      <c r="BV368"/>
      <c r="BW368"/>
      <c r="BX368"/>
      <c r="BY368"/>
      <c r="BZ368"/>
    </row>
    <row r="369" spans="3:78" s="94" customFormat="1" x14ac:dyDescent="0.2">
      <c r="C369" s="93"/>
      <c r="D369" s="93"/>
      <c r="S369" s="92"/>
      <c r="T369" s="92"/>
      <c r="AF369"/>
      <c r="AL369"/>
      <c r="AM369" s="92"/>
      <c r="AN369"/>
      <c r="AO369"/>
      <c r="AP369"/>
      <c r="AQ369"/>
      <c r="AR369"/>
      <c r="AS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</row>
    <row r="370" spans="3:78" s="94" customFormat="1" x14ac:dyDescent="0.2">
      <c r="C370" s="93"/>
      <c r="D370" s="93"/>
      <c r="S370" s="92"/>
      <c r="T370" s="92"/>
      <c r="AF370"/>
      <c r="AL370"/>
      <c r="AM370" s="92"/>
      <c r="AN370"/>
      <c r="AO370"/>
      <c r="AP370"/>
      <c r="AQ370"/>
      <c r="AR370"/>
      <c r="AS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</row>
    <row r="371" spans="3:78" s="94" customFormat="1" x14ac:dyDescent="0.2">
      <c r="C371" s="93"/>
      <c r="D371" s="93"/>
      <c r="S371" s="92"/>
      <c r="T371" s="92"/>
      <c r="AF371"/>
      <c r="AL371"/>
      <c r="AM371" s="92"/>
      <c r="AN371"/>
      <c r="AO371"/>
      <c r="AP371"/>
      <c r="AQ371"/>
      <c r="AR371"/>
      <c r="AS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</row>
    <row r="372" spans="3:78" s="94" customFormat="1" x14ac:dyDescent="0.2">
      <c r="C372" s="93"/>
      <c r="D372" s="93"/>
      <c r="S372" s="92"/>
      <c r="T372" s="92"/>
      <c r="AF372"/>
      <c r="AL372"/>
      <c r="AM372" s="92"/>
      <c r="AN372"/>
      <c r="AO372"/>
      <c r="AP372"/>
      <c r="AQ372"/>
      <c r="AR372"/>
      <c r="AS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</row>
    <row r="373" spans="3:78" s="94" customFormat="1" x14ac:dyDescent="0.2">
      <c r="C373" s="93"/>
      <c r="D373" s="93"/>
      <c r="S373" s="92"/>
      <c r="T373" s="92"/>
      <c r="AF373"/>
      <c r="AL373"/>
      <c r="AM373" s="92"/>
      <c r="AN373"/>
      <c r="AO373"/>
      <c r="AP373"/>
      <c r="AQ373"/>
      <c r="AR373"/>
      <c r="AS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</row>
    <row r="374" spans="3:78" s="94" customFormat="1" x14ac:dyDescent="0.2">
      <c r="C374" s="93"/>
      <c r="D374" s="93"/>
      <c r="S374" s="92"/>
      <c r="T374" s="92"/>
      <c r="AF374"/>
      <c r="AL374"/>
      <c r="AM374" s="92"/>
      <c r="AN374"/>
      <c r="AO374"/>
      <c r="AP374"/>
      <c r="AQ374"/>
      <c r="AR374"/>
      <c r="AS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</row>
    <row r="375" spans="3:78" s="94" customFormat="1" x14ac:dyDescent="0.2">
      <c r="C375" s="93"/>
      <c r="D375" s="93"/>
      <c r="S375" s="92"/>
      <c r="T375" s="92"/>
      <c r="AF375"/>
      <c r="AL375"/>
      <c r="AM375" s="92"/>
      <c r="AN375"/>
      <c r="AO375"/>
      <c r="AP375"/>
      <c r="AQ375"/>
      <c r="AR375"/>
      <c r="AS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</row>
    <row r="376" spans="3:78" s="94" customFormat="1" x14ac:dyDescent="0.2">
      <c r="C376" s="93"/>
      <c r="D376" s="93"/>
      <c r="S376" s="92"/>
      <c r="T376" s="92"/>
      <c r="AF376"/>
      <c r="AL376"/>
      <c r="AM376" s="92"/>
      <c r="AN376"/>
      <c r="AO376"/>
      <c r="AP376"/>
      <c r="AQ376"/>
      <c r="AR376"/>
      <c r="AS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</row>
    <row r="377" spans="3:78" s="94" customFormat="1" x14ac:dyDescent="0.2">
      <c r="C377" s="93"/>
      <c r="D377" s="93"/>
      <c r="S377" s="92"/>
      <c r="T377" s="92"/>
      <c r="AF377"/>
      <c r="AL377"/>
      <c r="AM377" s="92"/>
      <c r="AN377"/>
      <c r="AO377"/>
      <c r="AP377"/>
      <c r="AQ377"/>
      <c r="AR377"/>
      <c r="AS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</row>
    <row r="378" spans="3:78" s="94" customFormat="1" x14ac:dyDescent="0.2">
      <c r="C378" s="93"/>
      <c r="D378" s="93"/>
      <c r="S378" s="92"/>
      <c r="T378" s="92"/>
      <c r="AF378"/>
      <c r="AL378"/>
      <c r="AM378" s="92"/>
      <c r="AN378"/>
      <c r="AO378"/>
      <c r="AP378"/>
      <c r="AQ378"/>
      <c r="AR378"/>
      <c r="AS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</row>
    <row r="379" spans="3:78" s="94" customFormat="1" x14ac:dyDescent="0.2">
      <c r="C379" s="93"/>
      <c r="D379" s="93"/>
      <c r="S379" s="92"/>
      <c r="T379" s="92"/>
      <c r="AF379"/>
      <c r="AL379"/>
      <c r="AM379" s="92"/>
      <c r="AN379"/>
      <c r="AO379"/>
      <c r="AP379"/>
      <c r="AQ379"/>
      <c r="AR379"/>
      <c r="AS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</row>
    <row r="380" spans="3:78" s="94" customFormat="1" x14ac:dyDescent="0.2">
      <c r="C380" s="93"/>
      <c r="D380" s="93"/>
      <c r="S380" s="92"/>
      <c r="T380" s="92"/>
      <c r="AF380"/>
      <c r="AL380"/>
      <c r="AM380" s="92"/>
      <c r="AN380"/>
      <c r="AO380"/>
      <c r="AP380"/>
      <c r="AQ380"/>
      <c r="AR380"/>
      <c r="AS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</row>
    <row r="381" spans="3:78" s="94" customFormat="1" x14ac:dyDescent="0.2">
      <c r="C381" s="93"/>
      <c r="D381" s="93"/>
      <c r="S381" s="92"/>
      <c r="T381" s="92"/>
      <c r="AF381"/>
      <c r="AL381"/>
      <c r="AM381" s="92"/>
      <c r="AN381"/>
      <c r="AO381"/>
      <c r="AP381"/>
      <c r="AQ381"/>
      <c r="AR381"/>
      <c r="AS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</row>
    <row r="382" spans="3:78" s="94" customFormat="1" x14ac:dyDescent="0.2">
      <c r="C382" s="93"/>
      <c r="D382" s="93"/>
      <c r="S382" s="92"/>
      <c r="T382" s="92"/>
      <c r="AF382"/>
      <c r="AL382"/>
      <c r="AM382" s="92"/>
      <c r="AN382"/>
      <c r="AO382"/>
      <c r="AP382"/>
      <c r="AQ382"/>
      <c r="AR382"/>
      <c r="AS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</row>
    <row r="383" spans="3:78" s="94" customFormat="1" x14ac:dyDescent="0.2">
      <c r="C383" s="93"/>
      <c r="D383" s="93"/>
      <c r="S383" s="92"/>
      <c r="T383" s="92"/>
      <c r="AF383"/>
      <c r="AL383"/>
      <c r="AM383" s="92"/>
      <c r="AN383"/>
      <c r="AO383"/>
      <c r="AP383"/>
      <c r="AQ383"/>
      <c r="AR383"/>
      <c r="AS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</row>
    <row r="384" spans="3:78" s="94" customFormat="1" x14ac:dyDescent="0.2">
      <c r="C384" s="93"/>
      <c r="D384" s="93"/>
      <c r="S384" s="92"/>
      <c r="T384" s="92"/>
      <c r="AF384"/>
      <c r="AL384"/>
      <c r="AM384" s="92"/>
      <c r="AN384"/>
      <c r="AO384"/>
      <c r="AP384"/>
      <c r="AQ384"/>
      <c r="AR384"/>
      <c r="AS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</row>
    <row r="385" spans="3:78" s="94" customFormat="1" x14ac:dyDescent="0.2">
      <c r="C385" s="93"/>
      <c r="D385" s="93"/>
      <c r="S385" s="92"/>
      <c r="T385" s="92"/>
      <c r="AF385"/>
      <c r="AL385"/>
      <c r="AM385" s="92"/>
      <c r="AN385"/>
      <c r="AO385"/>
      <c r="AP385"/>
      <c r="AQ385"/>
      <c r="AR385"/>
      <c r="AS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</row>
    <row r="386" spans="3:78" s="94" customFormat="1" x14ac:dyDescent="0.2">
      <c r="C386" s="93"/>
      <c r="D386" s="93"/>
      <c r="S386" s="92"/>
      <c r="T386" s="92"/>
      <c r="AF386"/>
      <c r="AL386"/>
      <c r="AM386" s="92"/>
      <c r="AN386"/>
      <c r="AO386"/>
      <c r="AP386"/>
      <c r="AQ386"/>
      <c r="AR386"/>
      <c r="AS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</row>
    <row r="387" spans="3:78" s="94" customFormat="1" x14ac:dyDescent="0.2">
      <c r="C387" s="93"/>
      <c r="D387" s="93"/>
      <c r="S387" s="92"/>
      <c r="T387" s="92"/>
      <c r="AF387"/>
      <c r="AL387"/>
      <c r="AM387" s="92"/>
      <c r="AN387"/>
      <c r="AO387"/>
      <c r="AP387"/>
      <c r="AQ387"/>
      <c r="AR387"/>
      <c r="AS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</row>
    <row r="388" spans="3:78" s="94" customFormat="1" x14ac:dyDescent="0.2">
      <c r="C388" s="93"/>
      <c r="D388" s="93"/>
      <c r="S388" s="92"/>
      <c r="T388" s="92"/>
      <c r="AF388"/>
      <c r="AL388"/>
      <c r="AM388" s="92"/>
      <c r="AN388"/>
      <c r="AO388"/>
      <c r="AP388"/>
      <c r="AQ388"/>
      <c r="AR388"/>
      <c r="AS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</row>
    <row r="389" spans="3:78" s="94" customFormat="1" x14ac:dyDescent="0.2">
      <c r="C389" s="93"/>
      <c r="D389" s="93"/>
      <c r="S389" s="92"/>
      <c r="T389" s="92"/>
      <c r="AF389"/>
      <c r="AL389"/>
      <c r="AM389" s="92"/>
      <c r="AN389"/>
      <c r="AO389"/>
      <c r="AP389"/>
      <c r="AQ389"/>
      <c r="AR389"/>
      <c r="AS389"/>
      <c r="BS389"/>
      <c r="BT389"/>
      <c r="BU389"/>
      <c r="BV389"/>
      <c r="BW389"/>
      <c r="BX389"/>
      <c r="BY389"/>
      <c r="BZ389"/>
    </row>
    <row r="390" spans="3:78" s="94" customFormat="1" x14ac:dyDescent="0.2">
      <c r="C390" s="93"/>
      <c r="D390" s="93"/>
      <c r="S390" s="92"/>
      <c r="T390" s="92"/>
      <c r="AF390"/>
      <c r="AL390"/>
      <c r="AM390" s="92"/>
      <c r="AN390"/>
      <c r="AO390"/>
      <c r="AP390"/>
      <c r="AQ390"/>
      <c r="AR390"/>
      <c r="AS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</row>
    <row r="391" spans="3:78" s="94" customFormat="1" x14ac:dyDescent="0.2">
      <c r="C391" s="93"/>
      <c r="D391" s="93"/>
      <c r="S391" s="92"/>
      <c r="T391" s="92"/>
      <c r="AF391"/>
      <c r="AL391"/>
      <c r="AM391" s="92"/>
      <c r="AN391"/>
      <c r="AO391"/>
      <c r="AP391"/>
      <c r="AQ391"/>
      <c r="AR391"/>
      <c r="AS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</row>
    <row r="392" spans="3:78" s="94" customFormat="1" x14ac:dyDescent="0.2">
      <c r="C392" s="93"/>
      <c r="D392" s="93"/>
      <c r="S392" s="92"/>
      <c r="T392" s="92"/>
      <c r="AF392"/>
      <c r="AL392"/>
      <c r="AM392" s="92"/>
      <c r="AN392"/>
      <c r="AO392"/>
      <c r="AP392"/>
      <c r="AQ392"/>
      <c r="AR392"/>
      <c r="AS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</row>
    <row r="393" spans="3:78" s="94" customFormat="1" x14ac:dyDescent="0.2">
      <c r="C393" s="93"/>
      <c r="D393" s="93"/>
      <c r="S393" s="92"/>
      <c r="T393" s="92"/>
      <c r="AF393"/>
      <c r="AL393"/>
      <c r="AM393" s="92"/>
      <c r="AN393"/>
      <c r="AO393"/>
      <c r="AP393"/>
      <c r="AQ393"/>
      <c r="AR393"/>
      <c r="AS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</row>
    <row r="394" spans="3:78" s="94" customFormat="1" x14ac:dyDescent="0.2">
      <c r="C394" s="93"/>
      <c r="D394" s="93"/>
      <c r="S394" s="92"/>
      <c r="T394" s="92"/>
      <c r="AF394"/>
      <c r="AL394"/>
      <c r="AM394" s="92"/>
      <c r="AN394"/>
      <c r="AO394"/>
      <c r="AP394"/>
      <c r="AQ394"/>
      <c r="AR394"/>
      <c r="AS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</row>
    <row r="395" spans="3:78" s="94" customFormat="1" x14ac:dyDescent="0.2">
      <c r="C395" s="93"/>
      <c r="D395" s="93"/>
      <c r="S395" s="92"/>
      <c r="T395" s="92"/>
      <c r="AF395"/>
      <c r="AL395"/>
      <c r="AM395" s="92"/>
      <c r="AN395"/>
      <c r="AO395"/>
      <c r="AP395"/>
      <c r="AQ395"/>
      <c r="AR395"/>
      <c r="AS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</row>
    <row r="396" spans="3:78" s="94" customFormat="1" x14ac:dyDescent="0.2">
      <c r="C396" s="93"/>
      <c r="D396" s="93"/>
      <c r="S396" s="92"/>
      <c r="T396" s="92"/>
      <c r="AF396"/>
      <c r="AL396"/>
      <c r="AM396" s="92"/>
      <c r="AN396"/>
      <c r="AO396"/>
      <c r="AP396"/>
      <c r="AQ396"/>
      <c r="AR396"/>
      <c r="AS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</row>
    <row r="397" spans="3:78" s="94" customFormat="1" x14ac:dyDescent="0.2">
      <c r="C397" s="93"/>
      <c r="D397" s="93"/>
      <c r="S397" s="92"/>
      <c r="T397" s="92"/>
      <c r="AF397"/>
      <c r="AL397"/>
      <c r="AM397" s="92"/>
      <c r="AN397"/>
      <c r="AO397"/>
      <c r="AP397"/>
      <c r="AQ397"/>
      <c r="AR397"/>
      <c r="AS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</row>
    <row r="398" spans="3:78" s="94" customFormat="1" x14ac:dyDescent="0.2">
      <c r="C398" s="93"/>
      <c r="D398" s="93"/>
      <c r="S398" s="92"/>
      <c r="T398" s="92"/>
      <c r="AF398"/>
      <c r="AL398"/>
      <c r="AM398" s="92"/>
      <c r="AN398"/>
      <c r="AO398"/>
      <c r="AP398"/>
      <c r="AQ398"/>
      <c r="AR398"/>
      <c r="AS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</row>
    <row r="399" spans="3:78" s="94" customFormat="1" x14ac:dyDescent="0.2">
      <c r="C399" s="93"/>
      <c r="D399" s="93"/>
      <c r="S399" s="92"/>
      <c r="T399" s="92"/>
      <c r="AF399"/>
      <c r="AL399"/>
      <c r="AM399" s="92"/>
      <c r="AN399"/>
      <c r="AO399"/>
      <c r="AP399"/>
      <c r="AQ399"/>
      <c r="AR399"/>
      <c r="AS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</row>
    <row r="400" spans="3:78" s="94" customFormat="1" x14ac:dyDescent="0.2">
      <c r="C400" s="93"/>
      <c r="D400" s="93"/>
      <c r="S400" s="92"/>
      <c r="T400" s="92"/>
      <c r="AF400"/>
      <c r="AL400"/>
      <c r="AM400" s="92"/>
      <c r="AN400"/>
      <c r="AO400"/>
      <c r="AP400"/>
      <c r="AQ400"/>
      <c r="AR400"/>
      <c r="AS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</row>
    <row r="401" spans="3:78" s="94" customFormat="1" x14ac:dyDescent="0.2">
      <c r="C401" s="93"/>
      <c r="D401" s="93"/>
      <c r="S401" s="92"/>
      <c r="T401" s="92"/>
      <c r="AF401"/>
      <c r="AL401"/>
      <c r="AM401" s="92"/>
      <c r="AN401"/>
      <c r="AO401"/>
      <c r="AP401"/>
      <c r="AQ401"/>
      <c r="AR401"/>
      <c r="AS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</row>
    <row r="402" spans="3:78" s="94" customFormat="1" x14ac:dyDescent="0.2">
      <c r="C402" s="93"/>
      <c r="D402" s="93"/>
      <c r="S402" s="92"/>
      <c r="T402" s="92"/>
      <c r="AF402"/>
      <c r="AL402"/>
      <c r="AM402" s="92"/>
      <c r="AN402"/>
      <c r="AO402"/>
      <c r="AP402"/>
      <c r="AQ402"/>
      <c r="AR402"/>
      <c r="AS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</row>
    <row r="403" spans="3:78" s="94" customFormat="1" x14ac:dyDescent="0.2">
      <c r="C403" s="93"/>
      <c r="D403" s="93"/>
      <c r="S403" s="92"/>
      <c r="T403" s="92"/>
      <c r="AF403"/>
      <c r="AL403"/>
      <c r="AM403" s="92"/>
      <c r="AN403"/>
      <c r="AO403"/>
      <c r="AP403"/>
      <c r="AQ403"/>
      <c r="AR403"/>
      <c r="AS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</row>
    <row r="404" spans="3:78" s="94" customFormat="1" x14ac:dyDescent="0.2">
      <c r="C404" s="93"/>
      <c r="D404" s="93"/>
      <c r="S404" s="92"/>
      <c r="T404" s="92"/>
      <c r="AF404"/>
      <c r="AL404"/>
      <c r="AM404" s="92"/>
      <c r="AN404"/>
      <c r="AO404"/>
      <c r="AP404"/>
      <c r="AQ404"/>
      <c r="AR404"/>
      <c r="AS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</row>
    <row r="405" spans="3:78" s="94" customFormat="1" x14ac:dyDescent="0.2">
      <c r="C405" s="93"/>
      <c r="D405" s="93"/>
      <c r="S405" s="92"/>
      <c r="T405" s="92"/>
      <c r="AF405"/>
      <c r="AL405"/>
      <c r="AM405" s="92"/>
      <c r="AN405"/>
      <c r="AO405"/>
      <c r="AP405"/>
      <c r="AQ405"/>
      <c r="AR405"/>
      <c r="AS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</row>
    <row r="406" spans="3:78" s="94" customFormat="1" x14ac:dyDescent="0.2">
      <c r="C406" s="93"/>
      <c r="D406" s="93"/>
      <c r="S406" s="92"/>
      <c r="T406" s="92"/>
      <c r="AF406"/>
      <c r="AL406"/>
      <c r="AM406" s="92"/>
      <c r="AN406"/>
      <c r="AO406"/>
      <c r="AP406"/>
      <c r="AQ406"/>
      <c r="AR406"/>
      <c r="AS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</row>
    <row r="407" spans="3:78" s="94" customFormat="1" x14ac:dyDescent="0.2">
      <c r="C407" s="93"/>
      <c r="D407" s="93"/>
      <c r="S407" s="92"/>
      <c r="T407" s="92"/>
      <c r="AF407"/>
      <c r="AL407"/>
      <c r="AM407" s="92"/>
      <c r="AN407"/>
      <c r="AO407"/>
      <c r="AP407"/>
      <c r="AQ407"/>
      <c r="AR407"/>
      <c r="AS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</row>
    <row r="408" spans="3:78" s="94" customFormat="1" x14ac:dyDescent="0.2">
      <c r="C408" s="93"/>
      <c r="D408" s="93"/>
      <c r="S408" s="92"/>
      <c r="T408" s="92"/>
      <c r="AF408"/>
      <c r="AL408"/>
      <c r="AM408" s="92"/>
      <c r="AN408"/>
      <c r="AO408"/>
      <c r="AP408"/>
      <c r="AQ408"/>
      <c r="AR408"/>
      <c r="AS408"/>
      <c r="BS408"/>
      <c r="BT408"/>
      <c r="BU408"/>
      <c r="BV408"/>
      <c r="BW408"/>
      <c r="BX408"/>
      <c r="BY408"/>
      <c r="BZ408"/>
    </row>
    <row r="409" spans="3:78" s="94" customFormat="1" x14ac:dyDescent="0.2">
      <c r="C409" s="93"/>
      <c r="D409" s="93"/>
      <c r="S409" s="92"/>
      <c r="T409" s="92"/>
      <c r="AF409"/>
      <c r="AL409"/>
      <c r="AM409" s="92"/>
      <c r="AN409"/>
      <c r="AO409"/>
      <c r="AP409"/>
      <c r="AQ409"/>
      <c r="AR409"/>
      <c r="AS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</row>
    <row r="410" spans="3:78" s="94" customFormat="1" x14ac:dyDescent="0.2">
      <c r="C410" s="93"/>
      <c r="D410" s="93"/>
      <c r="S410" s="92"/>
      <c r="T410" s="92"/>
      <c r="AF410"/>
      <c r="AL410"/>
      <c r="AM410" s="92"/>
      <c r="AN410"/>
      <c r="AO410"/>
      <c r="AP410"/>
      <c r="AQ410"/>
      <c r="AR410"/>
      <c r="AS410"/>
      <c r="BC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</row>
    <row r="411" spans="3:78" s="94" customFormat="1" x14ac:dyDescent="0.2">
      <c r="C411" s="93"/>
      <c r="D411" s="93"/>
      <c r="S411" s="92"/>
      <c r="T411" s="92"/>
      <c r="AF411"/>
      <c r="AL411"/>
      <c r="AM411" s="92"/>
      <c r="AN411"/>
      <c r="AO411"/>
      <c r="AP411"/>
      <c r="AQ411"/>
      <c r="AR411"/>
      <c r="AS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</row>
    <row r="412" spans="3:78" s="94" customFormat="1" x14ac:dyDescent="0.2">
      <c r="C412" s="93"/>
      <c r="D412" s="93"/>
      <c r="S412" s="92"/>
      <c r="T412" s="92"/>
      <c r="AF412"/>
      <c r="AL412"/>
      <c r="AM412" s="92"/>
      <c r="AN412"/>
      <c r="AO412"/>
      <c r="AP412"/>
      <c r="AQ412"/>
      <c r="AR412"/>
      <c r="AS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</row>
    <row r="413" spans="3:78" s="94" customFormat="1" x14ac:dyDescent="0.2">
      <c r="C413" s="93"/>
      <c r="D413" s="93"/>
      <c r="S413" s="92"/>
      <c r="T413" s="92"/>
      <c r="AF413"/>
      <c r="AL413"/>
      <c r="AM413" s="92"/>
      <c r="AN413"/>
      <c r="AO413"/>
      <c r="AP413"/>
      <c r="AQ413"/>
      <c r="AR413"/>
      <c r="AS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</row>
    <row r="414" spans="3:78" s="94" customFormat="1" x14ac:dyDescent="0.2">
      <c r="C414" s="93"/>
      <c r="D414" s="93"/>
      <c r="S414" s="92"/>
      <c r="T414" s="92"/>
      <c r="AF414"/>
      <c r="AL414"/>
      <c r="AM414" s="92"/>
      <c r="AN414"/>
      <c r="AO414"/>
      <c r="AP414"/>
      <c r="AQ414"/>
      <c r="AR414"/>
      <c r="AS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</row>
    <row r="415" spans="3:78" s="94" customFormat="1" x14ac:dyDescent="0.2">
      <c r="C415" s="93"/>
      <c r="D415" s="93"/>
      <c r="S415" s="92"/>
      <c r="T415" s="92"/>
      <c r="AF415"/>
      <c r="AL415"/>
      <c r="AM415" s="92"/>
      <c r="AN415"/>
      <c r="AO415"/>
      <c r="AP415"/>
      <c r="AQ415"/>
      <c r="AR415"/>
      <c r="AS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</row>
    <row r="416" spans="3:78" s="94" customFormat="1" x14ac:dyDescent="0.2">
      <c r="C416" s="93"/>
      <c r="D416" s="93"/>
      <c r="S416" s="92"/>
      <c r="T416" s="92"/>
      <c r="AF416"/>
      <c r="AL416"/>
      <c r="AM416" s="92"/>
      <c r="AN416"/>
      <c r="AO416"/>
      <c r="AP416"/>
      <c r="AQ416"/>
      <c r="AR416"/>
      <c r="AS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</row>
    <row r="417" spans="3:78" s="94" customFormat="1" x14ac:dyDescent="0.2">
      <c r="C417" s="93"/>
      <c r="D417" s="93"/>
      <c r="S417" s="92"/>
      <c r="T417" s="92"/>
      <c r="AF417"/>
      <c r="AL417"/>
      <c r="AM417" s="92"/>
      <c r="AN417"/>
      <c r="AO417"/>
      <c r="AP417"/>
      <c r="AQ417"/>
      <c r="AR417"/>
      <c r="AS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</row>
    <row r="418" spans="3:78" s="94" customFormat="1" x14ac:dyDescent="0.2">
      <c r="C418" s="93"/>
      <c r="D418" s="93"/>
      <c r="S418" s="92"/>
      <c r="T418" s="92"/>
      <c r="AF418"/>
      <c r="AL418"/>
      <c r="AM418" s="92"/>
      <c r="AN418"/>
      <c r="AO418"/>
      <c r="AP418"/>
      <c r="AQ418"/>
      <c r="AR418"/>
      <c r="AS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</row>
    <row r="419" spans="3:78" s="94" customFormat="1" x14ac:dyDescent="0.2">
      <c r="C419" s="93"/>
      <c r="D419" s="93"/>
      <c r="S419" s="92"/>
      <c r="T419" s="92"/>
      <c r="AF419"/>
      <c r="AL419"/>
      <c r="AM419" s="92"/>
      <c r="AN419"/>
      <c r="AO419"/>
      <c r="AP419"/>
      <c r="AQ419"/>
      <c r="AR419"/>
      <c r="AS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</row>
    <row r="420" spans="3:78" s="94" customFormat="1" x14ac:dyDescent="0.2">
      <c r="C420" s="93"/>
      <c r="D420" s="93"/>
      <c r="S420" s="92"/>
      <c r="T420" s="92"/>
      <c r="AF420"/>
      <c r="AL420"/>
      <c r="AM420" s="92"/>
      <c r="AN420"/>
      <c r="AO420"/>
      <c r="AP420"/>
      <c r="AQ420"/>
      <c r="AR420"/>
      <c r="AS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</row>
    <row r="421" spans="3:78" s="94" customFormat="1" x14ac:dyDescent="0.2">
      <c r="C421" s="93"/>
      <c r="D421" s="93"/>
      <c r="S421" s="92"/>
      <c r="T421" s="92"/>
      <c r="AF421"/>
      <c r="AL421"/>
      <c r="AM421" s="92"/>
      <c r="AN421"/>
      <c r="AO421"/>
      <c r="AP421"/>
      <c r="AQ421"/>
      <c r="AR421"/>
      <c r="AS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</row>
    <row r="422" spans="3:78" s="94" customFormat="1" x14ac:dyDescent="0.2">
      <c r="C422" s="93"/>
      <c r="D422" s="93"/>
      <c r="S422" s="92"/>
      <c r="T422" s="92"/>
      <c r="AF422"/>
      <c r="AL422"/>
      <c r="AM422" s="92"/>
      <c r="AN422"/>
      <c r="AO422"/>
      <c r="AP422"/>
      <c r="AQ422"/>
      <c r="AR422"/>
      <c r="AS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</row>
    <row r="423" spans="3:78" s="94" customFormat="1" x14ac:dyDescent="0.2">
      <c r="C423" s="93"/>
      <c r="D423" s="93"/>
      <c r="S423" s="92"/>
      <c r="T423" s="92"/>
      <c r="AF423"/>
      <c r="AL423"/>
      <c r="AM423" s="92"/>
      <c r="AN423"/>
      <c r="AO423"/>
      <c r="AP423"/>
      <c r="AQ423"/>
      <c r="AR423"/>
      <c r="AS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</row>
    <row r="424" spans="3:78" s="94" customFormat="1" x14ac:dyDescent="0.2">
      <c r="C424" s="93"/>
      <c r="D424" s="93"/>
      <c r="S424" s="92"/>
      <c r="T424" s="92"/>
      <c r="AF424"/>
      <c r="AL424"/>
      <c r="AM424" s="92"/>
      <c r="AN424"/>
      <c r="AO424"/>
      <c r="AP424"/>
      <c r="AQ424"/>
      <c r="AR424"/>
      <c r="AS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</row>
    <row r="425" spans="3:78" s="94" customFormat="1" x14ac:dyDescent="0.2">
      <c r="C425" s="93"/>
      <c r="D425" s="93"/>
      <c r="S425" s="92"/>
      <c r="T425" s="92"/>
      <c r="AF425"/>
      <c r="AL425"/>
      <c r="AM425" s="92"/>
      <c r="AN425"/>
      <c r="AO425"/>
      <c r="AP425"/>
      <c r="AQ425"/>
      <c r="AR425"/>
      <c r="AS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</row>
    <row r="426" spans="3:78" s="94" customFormat="1" x14ac:dyDescent="0.2">
      <c r="C426" s="93"/>
      <c r="D426" s="93"/>
      <c r="S426" s="92"/>
      <c r="T426" s="92"/>
      <c r="AF426"/>
      <c r="AL426"/>
      <c r="AM426" s="92"/>
      <c r="AN426"/>
      <c r="AO426"/>
      <c r="AP426"/>
      <c r="AQ426"/>
      <c r="AR426"/>
      <c r="AS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</row>
    <row r="427" spans="3:78" s="94" customFormat="1" x14ac:dyDescent="0.2">
      <c r="C427" s="93"/>
      <c r="D427" s="93"/>
      <c r="S427" s="92"/>
      <c r="T427" s="92"/>
      <c r="AF427"/>
      <c r="AL427"/>
      <c r="AM427" s="92"/>
      <c r="AN427"/>
      <c r="AO427"/>
      <c r="AP427"/>
      <c r="AQ427"/>
      <c r="AR427"/>
      <c r="AS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</row>
    <row r="428" spans="3:78" s="94" customFormat="1" x14ac:dyDescent="0.2">
      <c r="C428" s="93"/>
      <c r="D428" s="93"/>
      <c r="S428" s="92"/>
      <c r="T428" s="92"/>
      <c r="AF428"/>
      <c r="AL428"/>
      <c r="AM428" s="92"/>
      <c r="AN428"/>
      <c r="AO428"/>
      <c r="AP428"/>
      <c r="AQ428"/>
      <c r="AR428"/>
      <c r="AS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</row>
    <row r="429" spans="3:78" s="94" customFormat="1" x14ac:dyDescent="0.2">
      <c r="C429" s="93"/>
      <c r="D429" s="93"/>
      <c r="S429" s="92"/>
      <c r="T429" s="92"/>
      <c r="AF429"/>
      <c r="AL429"/>
      <c r="AM429" s="92"/>
      <c r="AN429"/>
      <c r="AO429"/>
      <c r="AP429"/>
      <c r="AQ429"/>
      <c r="AR429"/>
      <c r="AS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</row>
    <row r="430" spans="3:78" s="94" customFormat="1" x14ac:dyDescent="0.2">
      <c r="C430" s="93"/>
      <c r="D430" s="93"/>
      <c r="S430" s="92"/>
      <c r="T430" s="92"/>
      <c r="AF430"/>
      <c r="AL430"/>
      <c r="AM430" s="92"/>
      <c r="AN430"/>
      <c r="AO430"/>
      <c r="AP430"/>
      <c r="AQ430"/>
      <c r="AR430"/>
      <c r="AS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</row>
    <row r="431" spans="3:78" s="94" customFormat="1" x14ac:dyDescent="0.2">
      <c r="C431" s="93"/>
      <c r="D431" s="93"/>
      <c r="S431" s="92"/>
      <c r="T431" s="92"/>
      <c r="AF431"/>
      <c r="AL431"/>
      <c r="AM431" s="92"/>
      <c r="AN431"/>
      <c r="AO431"/>
      <c r="AP431"/>
      <c r="AQ431"/>
      <c r="AR431"/>
      <c r="AS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</row>
    <row r="432" spans="3:78" s="94" customFormat="1" x14ac:dyDescent="0.2">
      <c r="C432" s="93"/>
      <c r="D432" s="93"/>
      <c r="S432" s="92"/>
      <c r="T432" s="92"/>
      <c r="AF432"/>
      <c r="AL432"/>
      <c r="AM432" s="92"/>
      <c r="AN432"/>
      <c r="AO432"/>
      <c r="AP432"/>
      <c r="AQ432"/>
      <c r="AR432"/>
      <c r="AS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</row>
    <row r="433" spans="3:78" s="94" customFormat="1" x14ac:dyDescent="0.2">
      <c r="C433" s="93"/>
      <c r="D433" s="93"/>
      <c r="S433" s="92"/>
      <c r="T433" s="92"/>
      <c r="AF433"/>
      <c r="AL433"/>
      <c r="AM433" s="92"/>
      <c r="AN433"/>
      <c r="AO433"/>
      <c r="AP433"/>
      <c r="AQ433"/>
      <c r="AR433"/>
      <c r="AS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</row>
    <row r="434" spans="3:78" s="94" customFormat="1" x14ac:dyDescent="0.2">
      <c r="C434" s="93"/>
      <c r="D434" s="93"/>
      <c r="S434" s="92"/>
      <c r="T434" s="92"/>
      <c r="AF434"/>
      <c r="AL434"/>
      <c r="AM434" s="92"/>
      <c r="AN434"/>
      <c r="AO434"/>
      <c r="AP434"/>
      <c r="AQ434"/>
      <c r="AR434"/>
      <c r="AS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</row>
    <row r="435" spans="3:78" s="94" customFormat="1" x14ac:dyDescent="0.2">
      <c r="C435" s="93"/>
      <c r="D435" s="93"/>
      <c r="S435" s="92"/>
      <c r="T435" s="92"/>
      <c r="AF435"/>
      <c r="AL435"/>
      <c r="AM435" s="92"/>
      <c r="AN435"/>
      <c r="AO435"/>
      <c r="AP435"/>
      <c r="AQ435"/>
      <c r="AR435"/>
      <c r="AS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</row>
    <row r="436" spans="3:78" s="94" customFormat="1" x14ac:dyDescent="0.2">
      <c r="C436" s="93"/>
      <c r="D436" s="93"/>
      <c r="S436" s="92"/>
      <c r="T436" s="92"/>
      <c r="AF436"/>
      <c r="AL436"/>
      <c r="AM436" s="92"/>
      <c r="AN436"/>
      <c r="AO436"/>
      <c r="AP436"/>
      <c r="AQ436"/>
      <c r="AR436"/>
      <c r="AS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</row>
    <row r="437" spans="3:78" s="94" customFormat="1" x14ac:dyDescent="0.2">
      <c r="C437" s="93"/>
      <c r="D437" s="93"/>
      <c r="S437" s="92"/>
      <c r="T437" s="92"/>
      <c r="AF437"/>
      <c r="AL437"/>
      <c r="AM437" s="92"/>
      <c r="AN437"/>
      <c r="AO437"/>
      <c r="AP437"/>
      <c r="AQ437"/>
      <c r="AR437"/>
      <c r="AS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</row>
    <row r="438" spans="3:78" s="94" customFormat="1" x14ac:dyDescent="0.2">
      <c r="C438" s="93"/>
      <c r="D438" s="93"/>
      <c r="S438" s="92"/>
      <c r="T438" s="92"/>
      <c r="AF438"/>
      <c r="AL438"/>
      <c r="AM438" s="92"/>
      <c r="AN438"/>
      <c r="AO438"/>
      <c r="AP438"/>
      <c r="AQ438"/>
      <c r="AR438"/>
      <c r="AS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</row>
    <row r="439" spans="3:78" s="94" customFormat="1" x14ac:dyDescent="0.2">
      <c r="C439" s="93"/>
      <c r="D439" s="93"/>
      <c r="S439" s="92"/>
      <c r="T439" s="92"/>
      <c r="AF439"/>
      <c r="AL439"/>
      <c r="AM439" s="92"/>
      <c r="AN439"/>
      <c r="AO439"/>
      <c r="AP439"/>
      <c r="AQ439"/>
      <c r="AR439"/>
      <c r="AS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</row>
    <row r="440" spans="3:78" s="94" customFormat="1" x14ac:dyDescent="0.2">
      <c r="C440" s="93"/>
      <c r="D440" s="93"/>
      <c r="S440" s="92"/>
      <c r="T440" s="92"/>
      <c r="AF440"/>
      <c r="AL440"/>
      <c r="AM440" s="92"/>
      <c r="AN440"/>
      <c r="AO440"/>
      <c r="AP440"/>
      <c r="AQ440"/>
      <c r="AR440"/>
      <c r="AS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</row>
    <row r="441" spans="3:78" s="94" customFormat="1" x14ac:dyDescent="0.2">
      <c r="C441" s="93"/>
      <c r="D441" s="93"/>
      <c r="S441" s="92"/>
      <c r="T441" s="92"/>
      <c r="AF441"/>
      <c r="AL441"/>
      <c r="AM441" s="92"/>
      <c r="AN441"/>
      <c r="AO441"/>
      <c r="AP441"/>
      <c r="AQ441"/>
      <c r="AR441"/>
      <c r="AS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</row>
    <row r="442" spans="3:78" s="94" customFormat="1" x14ac:dyDescent="0.2">
      <c r="C442" s="93"/>
      <c r="D442" s="93"/>
      <c r="S442" s="92"/>
      <c r="T442" s="92"/>
      <c r="AF442"/>
      <c r="AL442"/>
      <c r="AM442" s="92"/>
      <c r="AN442"/>
      <c r="AO442"/>
      <c r="AP442"/>
      <c r="AQ442"/>
      <c r="AR442"/>
      <c r="AS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</row>
    <row r="443" spans="3:78" s="94" customFormat="1" x14ac:dyDescent="0.2">
      <c r="C443" s="93"/>
      <c r="D443" s="93"/>
      <c r="S443" s="92"/>
      <c r="T443" s="92"/>
      <c r="AF443"/>
      <c r="AL443"/>
      <c r="AM443" s="92"/>
      <c r="AN443"/>
      <c r="AO443"/>
      <c r="AP443"/>
      <c r="AQ443"/>
      <c r="AR443"/>
      <c r="AS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</row>
    <row r="444" spans="3:78" s="94" customFormat="1" x14ac:dyDescent="0.2">
      <c r="C444" s="93"/>
      <c r="D444" s="93"/>
      <c r="S444" s="92"/>
      <c r="T444" s="92"/>
      <c r="AF444"/>
      <c r="AL444"/>
      <c r="AM444" s="92"/>
      <c r="AN444"/>
      <c r="AO444"/>
      <c r="AP444"/>
      <c r="AQ444"/>
      <c r="AR444"/>
      <c r="AS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</row>
    <row r="445" spans="3:78" s="94" customFormat="1" x14ac:dyDescent="0.2">
      <c r="C445" s="93"/>
      <c r="D445" s="93"/>
      <c r="S445" s="92"/>
      <c r="T445" s="92"/>
      <c r="AF445"/>
      <c r="AL445"/>
      <c r="AM445" s="92"/>
      <c r="AN445"/>
      <c r="AO445"/>
      <c r="AP445"/>
      <c r="AQ445"/>
      <c r="AR445"/>
      <c r="AS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</row>
    <row r="446" spans="3:78" s="94" customFormat="1" x14ac:dyDescent="0.2">
      <c r="C446" s="93"/>
      <c r="D446" s="93"/>
      <c r="S446" s="92"/>
      <c r="T446" s="92"/>
      <c r="AF446"/>
      <c r="AL446"/>
      <c r="AM446" s="92"/>
      <c r="AN446"/>
      <c r="AO446"/>
      <c r="AP446"/>
      <c r="AQ446"/>
      <c r="AR446"/>
      <c r="AS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</row>
    <row r="447" spans="3:78" s="94" customFormat="1" x14ac:dyDescent="0.2">
      <c r="C447" s="93"/>
      <c r="D447" s="93"/>
      <c r="S447" s="92"/>
      <c r="T447" s="92"/>
      <c r="AF447"/>
      <c r="AL447"/>
      <c r="AM447" s="92"/>
      <c r="AN447"/>
      <c r="AO447"/>
      <c r="AP447"/>
      <c r="AQ447"/>
      <c r="AR447"/>
      <c r="AS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</row>
    <row r="448" spans="3:78" s="94" customFormat="1" x14ac:dyDescent="0.2">
      <c r="C448" s="93"/>
      <c r="D448" s="93"/>
      <c r="S448" s="92"/>
      <c r="T448" s="92"/>
      <c r="AF448"/>
      <c r="AL448"/>
      <c r="AM448" s="92"/>
      <c r="AN448"/>
      <c r="AO448"/>
      <c r="AP448"/>
      <c r="AQ448"/>
      <c r="AR448"/>
      <c r="AS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</row>
    <row r="449" spans="3:78" s="94" customFormat="1" x14ac:dyDescent="0.2">
      <c r="C449" s="93"/>
      <c r="D449" s="93"/>
      <c r="S449" s="92"/>
      <c r="T449" s="92"/>
      <c r="AF449"/>
      <c r="AL449"/>
      <c r="AM449" s="92"/>
      <c r="AN449"/>
      <c r="AO449"/>
      <c r="AP449"/>
      <c r="AQ449"/>
      <c r="AR449"/>
      <c r="AS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</row>
    <row r="450" spans="3:78" s="94" customFormat="1" x14ac:dyDescent="0.2">
      <c r="C450" s="93"/>
      <c r="D450" s="93"/>
      <c r="S450" s="92"/>
      <c r="T450" s="92"/>
      <c r="AF450"/>
      <c r="AL450"/>
      <c r="AM450" s="92"/>
      <c r="AN450"/>
      <c r="AO450"/>
      <c r="AP450"/>
      <c r="AQ450"/>
      <c r="AR450"/>
      <c r="AS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</row>
    <row r="451" spans="3:78" s="94" customFormat="1" x14ac:dyDescent="0.2">
      <c r="C451" s="93"/>
      <c r="D451" s="93"/>
      <c r="S451" s="92"/>
      <c r="T451" s="92"/>
      <c r="AF451"/>
      <c r="AL451"/>
      <c r="AM451" s="92"/>
      <c r="AN451"/>
      <c r="AO451"/>
      <c r="AP451"/>
      <c r="AQ451"/>
      <c r="AR451"/>
      <c r="AS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</row>
    <row r="452" spans="3:78" s="94" customFormat="1" x14ac:dyDescent="0.2">
      <c r="C452" s="93"/>
      <c r="D452" s="93"/>
      <c r="S452" s="92"/>
      <c r="T452" s="92"/>
      <c r="AF452"/>
      <c r="AL452"/>
      <c r="AM452" s="92"/>
      <c r="AN452"/>
      <c r="AO452"/>
      <c r="AP452"/>
      <c r="AQ452"/>
      <c r="AR452"/>
      <c r="AS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</row>
    <row r="453" spans="3:78" s="94" customFormat="1" x14ac:dyDescent="0.2">
      <c r="C453" s="93"/>
      <c r="D453" s="93"/>
      <c r="S453" s="92"/>
      <c r="T453" s="92"/>
      <c r="AF453"/>
      <c r="AL453"/>
      <c r="AM453" s="92"/>
      <c r="AN453"/>
      <c r="AO453"/>
      <c r="AP453"/>
      <c r="AQ453"/>
      <c r="AR453"/>
      <c r="AS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</row>
    <row r="454" spans="3:78" s="94" customFormat="1" x14ac:dyDescent="0.2">
      <c r="C454" s="93"/>
      <c r="D454" s="93"/>
      <c r="S454" s="92"/>
      <c r="T454" s="92"/>
      <c r="AF454"/>
      <c r="AL454"/>
      <c r="AM454" s="92"/>
      <c r="AN454"/>
      <c r="AO454"/>
      <c r="AP454"/>
      <c r="AQ454"/>
      <c r="AR454"/>
      <c r="AS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</row>
    <row r="455" spans="3:78" s="94" customFormat="1" x14ac:dyDescent="0.2">
      <c r="C455" s="93"/>
      <c r="D455" s="93"/>
      <c r="S455" s="92"/>
      <c r="T455" s="92"/>
      <c r="AF455"/>
      <c r="AL455"/>
      <c r="AM455" s="92"/>
      <c r="AN455"/>
      <c r="AO455"/>
      <c r="AP455"/>
      <c r="AQ455"/>
      <c r="AR455"/>
      <c r="AS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</row>
    <row r="456" spans="3:78" s="94" customFormat="1" x14ac:dyDescent="0.2">
      <c r="C456" s="93"/>
      <c r="D456" s="93"/>
      <c r="S456" s="92"/>
      <c r="T456" s="92"/>
      <c r="AF456"/>
      <c r="AL456"/>
      <c r="AM456" s="92"/>
      <c r="AN456"/>
      <c r="AO456"/>
      <c r="AP456"/>
      <c r="AQ456"/>
      <c r="AR456"/>
      <c r="AS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</row>
    <row r="457" spans="3:78" s="94" customFormat="1" x14ac:dyDescent="0.2">
      <c r="C457" s="93"/>
      <c r="D457" s="93"/>
      <c r="S457" s="92"/>
      <c r="T457" s="92"/>
      <c r="AF457"/>
      <c r="AL457"/>
      <c r="AM457" s="92"/>
      <c r="AN457"/>
      <c r="AO457"/>
      <c r="AP457"/>
      <c r="AQ457"/>
      <c r="AR457"/>
      <c r="AS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</row>
    <row r="458" spans="3:78" s="94" customFormat="1" x14ac:dyDescent="0.2">
      <c r="C458" s="93"/>
      <c r="D458" s="93"/>
      <c r="S458" s="92"/>
      <c r="T458" s="92"/>
      <c r="AF458"/>
      <c r="AL458"/>
      <c r="AM458" s="92"/>
      <c r="AN458"/>
      <c r="AO458"/>
      <c r="AP458"/>
      <c r="AQ458"/>
      <c r="AR458"/>
      <c r="AS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</row>
    <row r="459" spans="3:78" s="94" customFormat="1" x14ac:dyDescent="0.2">
      <c r="C459" s="93"/>
      <c r="D459" s="93"/>
      <c r="S459" s="92"/>
      <c r="T459" s="92"/>
      <c r="AF459"/>
      <c r="AL459"/>
      <c r="AM459" s="92"/>
      <c r="AN459"/>
      <c r="AO459"/>
      <c r="AP459"/>
      <c r="AQ459"/>
      <c r="AR459"/>
      <c r="AS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</row>
    <row r="460" spans="3:78" s="94" customFormat="1" x14ac:dyDescent="0.2">
      <c r="C460" s="93"/>
      <c r="D460" s="93"/>
      <c r="S460" s="92"/>
      <c r="T460" s="92"/>
      <c r="AF460"/>
      <c r="AL460"/>
      <c r="AM460" s="92"/>
      <c r="AN460"/>
      <c r="AO460"/>
      <c r="AP460"/>
      <c r="AQ460"/>
      <c r="AR460"/>
      <c r="AS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</row>
    <row r="461" spans="3:78" s="94" customFormat="1" x14ac:dyDescent="0.2">
      <c r="C461" s="93"/>
      <c r="D461" s="93"/>
      <c r="S461" s="92"/>
      <c r="T461" s="92"/>
      <c r="AF461"/>
      <c r="AL461"/>
      <c r="AM461" s="92"/>
      <c r="AN461"/>
      <c r="AO461"/>
      <c r="AP461"/>
      <c r="AQ461"/>
      <c r="AR461"/>
      <c r="AS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</row>
    <row r="462" spans="3:78" s="94" customFormat="1" x14ac:dyDescent="0.2">
      <c r="C462" s="93"/>
      <c r="D462" s="93"/>
      <c r="S462" s="92"/>
      <c r="T462" s="92"/>
      <c r="AF462"/>
      <c r="AL462"/>
      <c r="AM462" s="92"/>
      <c r="AN462"/>
      <c r="AO462"/>
      <c r="AP462"/>
      <c r="AQ462"/>
      <c r="AR462"/>
      <c r="AS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</row>
    <row r="463" spans="3:78" s="94" customFormat="1" x14ac:dyDescent="0.2">
      <c r="C463" s="93"/>
      <c r="D463" s="93"/>
      <c r="S463" s="92"/>
      <c r="T463" s="92"/>
      <c r="AF463"/>
      <c r="AL463"/>
      <c r="AM463" s="92"/>
      <c r="AN463"/>
      <c r="AO463"/>
      <c r="AP463"/>
      <c r="AQ463"/>
      <c r="AR463"/>
      <c r="AS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</row>
    <row r="464" spans="3:78" s="94" customFormat="1" x14ac:dyDescent="0.2">
      <c r="C464" s="93"/>
      <c r="D464" s="93"/>
      <c r="S464" s="92"/>
      <c r="T464" s="92"/>
      <c r="AF464"/>
      <c r="AL464"/>
      <c r="AM464" s="92"/>
      <c r="AN464"/>
      <c r="AO464"/>
      <c r="AP464"/>
      <c r="AQ464"/>
      <c r="AR464"/>
      <c r="AS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</row>
    <row r="465" spans="3:78" s="94" customFormat="1" x14ac:dyDescent="0.2">
      <c r="C465" s="93"/>
      <c r="D465" s="93"/>
      <c r="S465" s="92"/>
      <c r="T465" s="92"/>
      <c r="AF465"/>
      <c r="AL465"/>
      <c r="AM465" s="92"/>
      <c r="AN465"/>
      <c r="AO465"/>
      <c r="AP465"/>
      <c r="AQ465"/>
      <c r="AR465"/>
      <c r="AS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</row>
    <row r="466" spans="3:78" s="94" customFormat="1" x14ac:dyDescent="0.2">
      <c r="C466" s="93"/>
      <c r="D466" s="93"/>
      <c r="S466" s="92"/>
      <c r="T466" s="92"/>
      <c r="AF466"/>
      <c r="AL466"/>
      <c r="AM466" s="92"/>
      <c r="AN466"/>
      <c r="AO466"/>
      <c r="AP466"/>
      <c r="AQ466"/>
      <c r="AR466"/>
      <c r="AS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</row>
    <row r="467" spans="3:78" s="94" customFormat="1" x14ac:dyDescent="0.2">
      <c r="C467" s="93"/>
      <c r="D467" s="93"/>
      <c r="S467" s="92"/>
      <c r="T467" s="92"/>
      <c r="AF467"/>
      <c r="AL467"/>
      <c r="AM467" s="92"/>
      <c r="AN467"/>
      <c r="AO467"/>
      <c r="AP467"/>
      <c r="AQ467"/>
      <c r="AR467"/>
      <c r="AS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</row>
    <row r="468" spans="3:78" s="94" customFormat="1" x14ac:dyDescent="0.2">
      <c r="C468" s="93"/>
      <c r="D468" s="93"/>
      <c r="S468" s="92"/>
      <c r="T468" s="92"/>
      <c r="AF468"/>
      <c r="AL468"/>
      <c r="AM468" s="92"/>
      <c r="AN468"/>
      <c r="AO468"/>
      <c r="AP468"/>
      <c r="AQ468"/>
      <c r="AR468"/>
      <c r="AS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</row>
    <row r="469" spans="3:78" s="94" customFormat="1" x14ac:dyDescent="0.2">
      <c r="C469" s="93"/>
      <c r="D469" s="93"/>
      <c r="S469" s="92"/>
      <c r="T469" s="92"/>
      <c r="AF469"/>
      <c r="AL469"/>
      <c r="AM469" s="92"/>
      <c r="AN469"/>
      <c r="AO469"/>
      <c r="AP469"/>
      <c r="AQ469"/>
      <c r="AR469"/>
      <c r="AS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</row>
    <row r="470" spans="3:78" s="94" customFormat="1" x14ac:dyDescent="0.2">
      <c r="C470" s="93"/>
      <c r="D470" s="93"/>
      <c r="S470" s="92"/>
      <c r="T470" s="92"/>
      <c r="AF470"/>
      <c r="AL470"/>
      <c r="AM470" s="92"/>
      <c r="AN470"/>
      <c r="AO470"/>
      <c r="AP470"/>
      <c r="AQ470"/>
      <c r="AR470"/>
      <c r="AS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</row>
    <row r="471" spans="3:78" s="94" customFormat="1" x14ac:dyDescent="0.2">
      <c r="C471" s="93"/>
      <c r="D471" s="93"/>
      <c r="S471" s="92"/>
      <c r="T471" s="92"/>
      <c r="AF471"/>
      <c r="AL471"/>
      <c r="AM471" s="92"/>
      <c r="AN471"/>
      <c r="AO471"/>
      <c r="AP471"/>
      <c r="AQ471"/>
      <c r="AR471"/>
      <c r="AS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</row>
    <row r="472" spans="3:78" s="94" customFormat="1" x14ac:dyDescent="0.2">
      <c r="C472" s="93"/>
      <c r="D472" s="93"/>
      <c r="S472" s="92"/>
      <c r="T472" s="92"/>
      <c r="AF472"/>
      <c r="AL472"/>
      <c r="AM472" s="92"/>
      <c r="AN472"/>
      <c r="AO472"/>
      <c r="AP472"/>
      <c r="AQ472"/>
      <c r="AR472"/>
      <c r="AS472"/>
      <c r="BC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</row>
    <row r="473" spans="3:78" s="94" customFormat="1" x14ac:dyDescent="0.2">
      <c r="C473" s="93"/>
      <c r="D473" s="93"/>
      <c r="S473" s="92"/>
      <c r="T473" s="92"/>
      <c r="AF473"/>
      <c r="AL473"/>
      <c r="AM473" s="92"/>
      <c r="AN473"/>
      <c r="AO473"/>
      <c r="AP473"/>
      <c r="AQ473"/>
      <c r="AR473"/>
      <c r="AS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</row>
    <row r="474" spans="3:78" s="94" customFormat="1" x14ac:dyDescent="0.2">
      <c r="C474" s="93"/>
      <c r="D474" s="93"/>
      <c r="S474" s="92"/>
      <c r="T474" s="92"/>
      <c r="AF474"/>
      <c r="AL474"/>
      <c r="AM474" s="92"/>
      <c r="AN474"/>
      <c r="AO474"/>
      <c r="AP474"/>
      <c r="AQ474"/>
      <c r="AR474"/>
      <c r="AS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</row>
    <row r="475" spans="3:78" s="94" customFormat="1" x14ac:dyDescent="0.2">
      <c r="C475" s="93"/>
      <c r="D475" s="93"/>
      <c r="S475" s="92"/>
      <c r="T475" s="92"/>
      <c r="AF475"/>
      <c r="AL475"/>
      <c r="AM475" s="92"/>
      <c r="AN475"/>
      <c r="AO475"/>
      <c r="AP475"/>
      <c r="AQ475"/>
      <c r="AR475"/>
      <c r="AS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</row>
    <row r="476" spans="3:78" s="94" customFormat="1" x14ac:dyDescent="0.2">
      <c r="C476" s="93"/>
      <c r="D476" s="93"/>
      <c r="S476" s="92"/>
      <c r="T476" s="92"/>
      <c r="AF476"/>
      <c r="AL476"/>
      <c r="AM476" s="92"/>
      <c r="AN476"/>
      <c r="AO476"/>
      <c r="AP476"/>
      <c r="AQ476"/>
      <c r="AR476"/>
      <c r="AS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</row>
    <row r="477" spans="3:78" s="94" customFormat="1" x14ac:dyDescent="0.2">
      <c r="C477" s="93"/>
      <c r="D477" s="93"/>
      <c r="S477" s="92"/>
      <c r="T477" s="92"/>
      <c r="AF477"/>
      <c r="AL477"/>
      <c r="AM477" s="92"/>
      <c r="AN477"/>
      <c r="AO477"/>
      <c r="AP477"/>
      <c r="AQ477"/>
      <c r="AR477"/>
      <c r="AS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</row>
    <row r="478" spans="3:78" s="94" customFormat="1" x14ac:dyDescent="0.2">
      <c r="C478" s="93"/>
      <c r="D478" s="93"/>
      <c r="S478" s="92"/>
      <c r="T478" s="92"/>
      <c r="AF478"/>
      <c r="AL478"/>
      <c r="AM478" s="92"/>
      <c r="AN478"/>
      <c r="AO478"/>
      <c r="AP478"/>
      <c r="AQ478"/>
      <c r="AR478"/>
      <c r="AS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</row>
    <row r="479" spans="3:78" s="94" customFormat="1" x14ac:dyDescent="0.2">
      <c r="C479" s="93"/>
      <c r="D479" s="93"/>
      <c r="S479" s="92"/>
      <c r="T479" s="92"/>
      <c r="AF479"/>
      <c r="AL479"/>
      <c r="AM479" s="92"/>
      <c r="AN479"/>
      <c r="AO479"/>
      <c r="AP479"/>
      <c r="AQ479"/>
      <c r="AR479"/>
      <c r="AS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</row>
    <row r="480" spans="3:78" s="94" customFormat="1" x14ac:dyDescent="0.2">
      <c r="C480" s="93"/>
      <c r="D480" s="93"/>
      <c r="S480" s="92"/>
      <c r="T480" s="92"/>
      <c r="AF480"/>
      <c r="AL480"/>
      <c r="AM480" s="92"/>
      <c r="AN480"/>
      <c r="AO480"/>
      <c r="AP480"/>
      <c r="AQ480"/>
      <c r="AR480"/>
      <c r="AS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</row>
    <row r="481" spans="3:78" s="94" customFormat="1" x14ac:dyDescent="0.2">
      <c r="C481" s="93"/>
      <c r="D481" s="93"/>
      <c r="S481" s="92"/>
      <c r="T481" s="92"/>
      <c r="AF481"/>
      <c r="AL481"/>
      <c r="AM481" s="92"/>
      <c r="AN481"/>
      <c r="AO481"/>
      <c r="AP481"/>
      <c r="AQ481"/>
      <c r="AR481"/>
      <c r="AS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</row>
    <row r="482" spans="3:78" s="94" customFormat="1" x14ac:dyDescent="0.2">
      <c r="C482" s="93"/>
      <c r="D482" s="93"/>
      <c r="S482" s="92"/>
      <c r="T482" s="92"/>
      <c r="AF482"/>
      <c r="AL482"/>
      <c r="AM482" s="92"/>
      <c r="AN482"/>
      <c r="AO482"/>
      <c r="AP482"/>
      <c r="AQ482"/>
      <c r="AR482"/>
      <c r="AS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</row>
    <row r="483" spans="3:78" s="94" customFormat="1" x14ac:dyDescent="0.2">
      <c r="C483" s="93"/>
      <c r="D483" s="93"/>
      <c r="S483" s="92"/>
      <c r="T483" s="92"/>
      <c r="AF483"/>
      <c r="AL483"/>
      <c r="AM483" s="92"/>
      <c r="AN483"/>
      <c r="AO483"/>
      <c r="AP483"/>
      <c r="AQ483"/>
      <c r="AR483"/>
      <c r="AS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</row>
    <row r="484" spans="3:78" s="94" customFormat="1" x14ac:dyDescent="0.2">
      <c r="C484" s="93"/>
      <c r="D484" s="93"/>
      <c r="S484" s="92"/>
      <c r="T484" s="92"/>
      <c r="AF484"/>
      <c r="AL484"/>
      <c r="AM484" s="92"/>
      <c r="AN484"/>
      <c r="AO484"/>
      <c r="AP484"/>
      <c r="AQ484"/>
      <c r="AR484"/>
      <c r="AS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</row>
    <row r="485" spans="3:78" s="94" customFormat="1" x14ac:dyDescent="0.2">
      <c r="C485" s="93"/>
      <c r="D485" s="93"/>
      <c r="S485" s="92"/>
      <c r="T485" s="92"/>
      <c r="AF485"/>
      <c r="AL485"/>
      <c r="AM485" s="92"/>
      <c r="AN485"/>
      <c r="AO485"/>
      <c r="AP485"/>
      <c r="AQ485"/>
      <c r="AR485"/>
      <c r="AS485"/>
      <c r="BS485"/>
      <c r="BT485"/>
      <c r="BU485"/>
      <c r="BV485"/>
      <c r="BW485"/>
      <c r="BX485"/>
      <c r="BY485"/>
      <c r="BZ485"/>
    </row>
    <row r="486" spans="3:78" s="94" customFormat="1" x14ac:dyDescent="0.2">
      <c r="C486" s="93"/>
      <c r="D486" s="93"/>
      <c r="S486" s="92"/>
      <c r="T486" s="92"/>
      <c r="AF486"/>
      <c r="AL486"/>
      <c r="AM486" s="92"/>
      <c r="AN486"/>
      <c r="AO486"/>
      <c r="AP486"/>
      <c r="AQ486"/>
      <c r="AR486"/>
      <c r="AS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</row>
    <row r="487" spans="3:78" s="94" customFormat="1" x14ac:dyDescent="0.2">
      <c r="C487" s="93"/>
      <c r="D487" s="93"/>
      <c r="S487" s="92"/>
      <c r="T487" s="92"/>
      <c r="AF487"/>
      <c r="AL487"/>
      <c r="AM487" s="92"/>
      <c r="AN487"/>
      <c r="AO487"/>
      <c r="AP487"/>
      <c r="AQ487"/>
      <c r="AR487"/>
      <c r="AS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</row>
    <row r="488" spans="3:78" s="94" customFormat="1" x14ac:dyDescent="0.2">
      <c r="C488" s="93"/>
      <c r="D488" s="93"/>
      <c r="S488" s="92"/>
      <c r="T488" s="92"/>
      <c r="AF488"/>
      <c r="AL488"/>
      <c r="AM488" s="92"/>
      <c r="AN488"/>
      <c r="AO488"/>
      <c r="AP488"/>
      <c r="AQ488"/>
      <c r="AR488"/>
      <c r="AS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</row>
    <row r="489" spans="3:78" s="94" customFormat="1" x14ac:dyDescent="0.2">
      <c r="C489" s="93"/>
      <c r="D489" s="93"/>
      <c r="S489" s="92"/>
      <c r="T489" s="92"/>
      <c r="AF489"/>
      <c r="AL489"/>
      <c r="AM489" s="92"/>
      <c r="AN489"/>
      <c r="AO489"/>
      <c r="AP489"/>
      <c r="AQ489"/>
      <c r="AR489"/>
      <c r="AS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</row>
    <row r="490" spans="3:78" s="94" customFormat="1" x14ac:dyDescent="0.2">
      <c r="C490" s="93"/>
      <c r="D490" s="93"/>
      <c r="S490" s="92"/>
      <c r="T490" s="92"/>
      <c r="AF490"/>
      <c r="AL490"/>
      <c r="AM490" s="92"/>
      <c r="AN490"/>
      <c r="AO490"/>
      <c r="AP490"/>
      <c r="AQ490"/>
      <c r="AR490"/>
      <c r="AS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</row>
    <row r="491" spans="3:78" s="94" customFormat="1" x14ac:dyDescent="0.2">
      <c r="C491" s="93"/>
      <c r="D491" s="93"/>
      <c r="S491" s="92"/>
      <c r="T491" s="92"/>
      <c r="AF491"/>
      <c r="AL491"/>
      <c r="AM491" s="92"/>
      <c r="AN491"/>
      <c r="AO491"/>
      <c r="AP491"/>
      <c r="AQ491"/>
      <c r="AR491"/>
      <c r="AS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</row>
    <row r="492" spans="3:78" s="94" customFormat="1" x14ac:dyDescent="0.2">
      <c r="C492" s="93"/>
      <c r="D492" s="93"/>
      <c r="S492" s="92"/>
      <c r="T492" s="92"/>
      <c r="AF492"/>
      <c r="AL492"/>
      <c r="AM492" s="92"/>
      <c r="AN492"/>
      <c r="AO492"/>
      <c r="AP492"/>
      <c r="AQ492"/>
      <c r="AR492"/>
      <c r="AS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</row>
    <row r="493" spans="3:78" s="94" customFormat="1" x14ac:dyDescent="0.2">
      <c r="C493" s="93"/>
      <c r="D493" s="93"/>
      <c r="S493" s="92"/>
      <c r="T493" s="92"/>
      <c r="AF493"/>
      <c r="AL493"/>
      <c r="AM493" s="92"/>
      <c r="AN493"/>
      <c r="AO493"/>
      <c r="AP493"/>
      <c r="AQ493"/>
      <c r="AR493"/>
      <c r="AS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</row>
    <row r="494" spans="3:78" s="94" customFormat="1" x14ac:dyDescent="0.2">
      <c r="C494" s="93"/>
      <c r="D494" s="93"/>
      <c r="S494" s="92"/>
      <c r="T494" s="92"/>
      <c r="AF494"/>
      <c r="AL494"/>
      <c r="AM494" s="92"/>
      <c r="AN494"/>
      <c r="AO494"/>
      <c r="AP494"/>
      <c r="AQ494"/>
      <c r="AR494"/>
      <c r="AS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</row>
    <row r="495" spans="3:78" s="94" customFormat="1" x14ac:dyDescent="0.2">
      <c r="C495" s="93"/>
      <c r="D495" s="93"/>
      <c r="S495" s="92"/>
      <c r="T495" s="92"/>
      <c r="AF495"/>
      <c r="AL495"/>
      <c r="AM495" s="92"/>
      <c r="AN495"/>
      <c r="AO495"/>
      <c r="AP495"/>
      <c r="AQ495"/>
      <c r="AR495"/>
      <c r="AS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</row>
    <row r="496" spans="3:78" s="94" customFormat="1" x14ac:dyDescent="0.2">
      <c r="C496" s="93"/>
      <c r="D496" s="93"/>
      <c r="S496" s="92"/>
      <c r="T496" s="92"/>
      <c r="AF496"/>
      <c r="AL496"/>
      <c r="AM496" s="92"/>
      <c r="AN496"/>
      <c r="AO496"/>
      <c r="AP496"/>
      <c r="AQ496"/>
      <c r="AR496"/>
      <c r="AS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</row>
    <row r="497" spans="3:78" s="94" customFormat="1" x14ac:dyDescent="0.2">
      <c r="C497" s="93"/>
      <c r="D497" s="93"/>
      <c r="S497" s="92"/>
      <c r="T497" s="92"/>
      <c r="AF497"/>
      <c r="AL497"/>
      <c r="AM497" s="92"/>
      <c r="AN497"/>
      <c r="AO497"/>
      <c r="AP497"/>
      <c r="AQ497"/>
      <c r="AR497"/>
      <c r="AS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</row>
    <row r="498" spans="3:78" s="94" customFormat="1" x14ac:dyDescent="0.2">
      <c r="C498" s="93"/>
      <c r="D498" s="93"/>
      <c r="S498" s="92"/>
      <c r="T498" s="92"/>
      <c r="AF498"/>
      <c r="AL498"/>
      <c r="AM498" s="92"/>
      <c r="AN498"/>
      <c r="AO498"/>
      <c r="AP498"/>
      <c r="AQ498"/>
      <c r="AR498"/>
      <c r="AS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</row>
    <row r="499" spans="3:78" s="94" customFormat="1" x14ac:dyDescent="0.2">
      <c r="C499" s="93"/>
      <c r="D499" s="93"/>
      <c r="S499" s="92"/>
      <c r="T499" s="92"/>
      <c r="AF499"/>
      <c r="AL499"/>
      <c r="AM499" s="92"/>
      <c r="AN499"/>
      <c r="AO499"/>
      <c r="AP499"/>
      <c r="AQ499"/>
      <c r="AR499"/>
      <c r="AS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</row>
    <row r="500" spans="3:78" s="94" customFormat="1" x14ac:dyDescent="0.2">
      <c r="C500" s="93"/>
      <c r="D500" s="93"/>
      <c r="S500" s="92"/>
      <c r="T500" s="92"/>
      <c r="AF500"/>
      <c r="AL500"/>
      <c r="AM500" s="92"/>
      <c r="AN500"/>
      <c r="AO500"/>
      <c r="AP500"/>
      <c r="AQ500"/>
      <c r="AR500"/>
      <c r="AS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</row>
    <row r="501" spans="3:78" s="94" customFormat="1" x14ac:dyDescent="0.2">
      <c r="C501" s="93"/>
      <c r="D501" s="93"/>
      <c r="S501" s="92"/>
      <c r="T501" s="92"/>
      <c r="AF501"/>
      <c r="AL501"/>
      <c r="AM501" s="92"/>
      <c r="AN501"/>
      <c r="AO501"/>
      <c r="AP501"/>
      <c r="AQ501"/>
      <c r="AR501"/>
      <c r="AS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</row>
    <row r="502" spans="3:78" s="94" customFormat="1" x14ac:dyDescent="0.2">
      <c r="C502" s="93"/>
      <c r="D502" s="93"/>
      <c r="S502" s="92"/>
      <c r="T502" s="92"/>
      <c r="AF502"/>
      <c r="AL502"/>
      <c r="AM502" s="92"/>
      <c r="AN502"/>
      <c r="AO502"/>
      <c r="AP502"/>
      <c r="AQ502"/>
      <c r="AR502"/>
      <c r="AS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</row>
    <row r="503" spans="3:78" s="94" customFormat="1" x14ac:dyDescent="0.2">
      <c r="C503" s="93"/>
      <c r="D503" s="93"/>
      <c r="S503" s="92"/>
      <c r="T503" s="92"/>
      <c r="AF503"/>
      <c r="AL503"/>
      <c r="AM503" s="92"/>
      <c r="AN503"/>
      <c r="AO503"/>
      <c r="AP503"/>
      <c r="AQ503"/>
      <c r="AR503"/>
      <c r="AS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</row>
    <row r="504" spans="3:78" s="94" customFormat="1" x14ac:dyDescent="0.2">
      <c r="C504" s="93"/>
      <c r="D504" s="93"/>
      <c r="S504" s="92"/>
      <c r="T504" s="92"/>
      <c r="AF504"/>
      <c r="AL504"/>
      <c r="AM504" s="92"/>
      <c r="AN504"/>
      <c r="AO504"/>
      <c r="AP504"/>
      <c r="AQ504"/>
      <c r="AR504"/>
      <c r="AS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</row>
    <row r="505" spans="3:78" s="94" customFormat="1" x14ac:dyDescent="0.2">
      <c r="C505" s="93"/>
      <c r="D505" s="93"/>
      <c r="S505" s="92"/>
      <c r="T505" s="92"/>
      <c r="AF505"/>
      <c r="AL505"/>
      <c r="AM505" s="92"/>
      <c r="AN505"/>
      <c r="AO505"/>
      <c r="AP505"/>
      <c r="AQ505"/>
      <c r="AR505"/>
      <c r="AS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</row>
    <row r="506" spans="3:78" s="94" customFormat="1" x14ac:dyDescent="0.2">
      <c r="C506" s="93"/>
      <c r="D506" s="93"/>
      <c r="S506" s="92"/>
      <c r="T506" s="92"/>
      <c r="AF506"/>
      <c r="AL506"/>
      <c r="AM506" s="92"/>
      <c r="AN506"/>
      <c r="AO506"/>
      <c r="AP506"/>
      <c r="AQ506"/>
      <c r="AR506"/>
      <c r="AS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</row>
    <row r="507" spans="3:78" s="94" customFormat="1" x14ac:dyDescent="0.2">
      <c r="C507" s="93"/>
      <c r="D507" s="93"/>
      <c r="S507" s="92"/>
      <c r="T507" s="92"/>
      <c r="AF507"/>
      <c r="AL507"/>
      <c r="AM507" s="92"/>
      <c r="AN507"/>
      <c r="AO507"/>
      <c r="AP507"/>
      <c r="AQ507"/>
      <c r="AR507"/>
      <c r="AS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</row>
    <row r="508" spans="3:78" s="94" customFormat="1" x14ac:dyDescent="0.2">
      <c r="C508" s="93"/>
      <c r="D508" s="93"/>
      <c r="S508" s="92"/>
      <c r="T508" s="92"/>
      <c r="AF508"/>
      <c r="AL508"/>
      <c r="AM508" s="92"/>
      <c r="AN508"/>
      <c r="AO508"/>
      <c r="AP508"/>
      <c r="AQ508"/>
      <c r="AR508"/>
      <c r="AS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</row>
    <row r="509" spans="3:78" s="94" customFormat="1" x14ac:dyDescent="0.2">
      <c r="C509" s="93"/>
      <c r="D509" s="93"/>
      <c r="S509" s="92"/>
      <c r="T509" s="92"/>
      <c r="AF509"/>
      <c r="AL509"/>
      <c r="AM509" s="92"/>
      <c r="AN509"/>
      <c r="AO509"/>
      <c r="AP509"/>
      <c r="AQ509"/>
      <c r="AR509"/>
      <c r="AS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</row>
    <row r="510" spans="3:78" s="94" customFormat="1" x14ac:dyDescent="0.2">
      <c r="C510" s="93"/>
      <c r="D510" s="93"/>
      <c r="S510" s="92"/>
      <c r="T510" s="92"/>
      <c r="AF510"/>
      <c r="AL510"/>
      <c r="AM510" s="92"/>
      <c r="AN510"/>
      <c r="AO510"/>
      <c r="AP510"/>
      <c r="AQ510"/>
      <c r="AR510"/>
      <c r="AS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</row>
    <row r="511" spans="3:78" s="94" customFormat="1" x14ac:dyDescent="0.2">
      <c r="C511" s="93"/>
      <c r="D511" s="93"/>
      <c r="S511" s="92"/>
      <c r="T511" s="92"/>
      <c r="AF511"/>
      <c r="AL511"/>
      <c r="AM511" s="92"/>
      <c r="AN511"/>
      <c r="AO511"/>
      <c r="AP511"/>
      <c r="AQ511"/>
      <c r="AR511"/>
      <c r="AS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</row>
    <row r="512" spans="3:78" s="94" customFormat="1" x14ac:dyDescent="0.2">
      <c r="C512" s="93"/>
      <c r="D512" s="93"/>
      <c r="S512" s="92"/>
      <c r="T512" s="92"/>
      <c r="AF512"/>
      <c r="AL512"/>
      <c r="AM512" s="92"/>
      <c r="AN512"/>
      <c r="AO512"/>
      <c r="AP512"/>
      <c r="AQ512"/>
      <c r="AR512"/>
      <c r="AS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</row>
    <row r="513" spans="3:78" s="94" customFormat="1" x14ac:dyDescent="0.2">
      <c r="C513" s="93"/>
      <c r="D513" s="93"/>
      <c r="S513" s="92"/>
      <c r="T513" s="92"/>
      <c r="AF513"/>
      <c r="AL513"/>
      <c r="AM513" s="92"/>
      <c r="AN513"/>
      <c r="AO513"/>
      <c r="AP513"/>
      <c r="AQ513"/>
      <c r="AR513"/>
      <c r="AS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</row>
    <row r="514" spans="3:78" s="94" customFormat="1" x14ac:dyDescent="0.2">
      <c r="C514" s="93"/>
      <c r="D514" s="93"/>
      <c r="S514" s="92"/>
      <c r="T514" s="92"/>
      <c r="AF514"/>
      <c r="AL514"/>
      <c r="AM514" s="92"/>
      <c r="AN514"/>
      <c r="AO514"/>
      <c r="AP514"/>
      <c r="AQ514"/>
      <c r="AR514"/>
      <c r="AS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</row>
    <row r="515" spans="3:78" s="94" customFormat="1" x14ac:dyDescent="0.2">
      <c r="C515" s="93"/>
      <c r="D515" s="93"/>
      <c r="S515" s="92"/>
      <c r="T515" s="92"/>
      <c r="AF515"/>
      <c r="AL515"/>
      <c r="AM515" s="92"/>
      <c r="AN515"/>
      <c r="AO515"/>
      <c r="AP515"/>
      <c r="AQ515"/>
      <c r="AR515"/>
      <c r="AS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</row>
    <row r="516" spans="3:78" s="94" customFormat="1" x14ac:dyDescent="0.2">
      <c r="C516" s="93"/>
      <c r="D516" s="93"/>
      <c r="S516" s="92"/>
      <c r="T516" s="92"/>
      <c r="AF516"/>
      <c r="AL516"/>
      <c r="AM516" s="92"/>
      <c r="AN516"/>
      <c r="AO516"/>
      <c r="AP516"/>
      <c r="AQ516"/>
      <c r="AR516"/>
      <c r="AS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</row>
    <row r="517" spans="3:78" s="94" customFormat="1" x14ac:dyDescent="0.2">
      <c r="C517" s="93"/>
      <c r="D517" s="93"/>
      <c r="S517" s="92"/>
      <c r="T517" s="92"/>
      <c r="AF517"/>
      <c r="AL517"/>
      <c r="AM517" s="92"/>
      <c r="AN517"/>
      <c r="AO517"/>
      <c r="AP517"/>
      <c r="AQ517"/>
      <c r="AR517"/>
      <c r="AS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</row>
    <row r="518" spans="3:78" s="94" customFormat="1" x14ac:dyDescent="0.2">
      <c r="C518" s="93"/>
      <c r="D518" s="93"/>
      <c r="S518" s="92"/>
      <c r="T518" s="92"/>
      <c r="AF518"/>
      <c r="AL518"/>
      <c r="AM518" s="92"/>
      <c r="AN518"/>
      <c r="AO518"/>
      <c r="AP518"/>
      <c r="AQ518"/>
      <c r="AR518"/>
      <c r="AS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</row>
    <row r="519" spans="3:78" s="94" customFormat="1" x14ac:dyDescent="0.2">
      <c r="C519" s="93"/>
      <c r="D519" s="93"/>
      <c r="S519" s="92"/>
      <c r="T519" s="92"/>
      <c r="AF519"/>
      <c r="AL519"/>
      <c r="AM519" s="92"/>
      <c r="AN519"/>
      <c r="AO519"/>
      <c r="AP519"/>
      <c r="AQ519"/>
      <c r="AR519"/>
      <c r="AS519"/>
      <c r="BS519"/>
      <c r="BT519"/>
      <c r="BU519"/>
      <c r="BV519"/>
      <c r="BW519"/>
      <c r="BX519"/>
      <c r="BY519"/>
      <c r="BZ519"/>
    </row>
    <row r="520" spans="3:78" s="94" customFormat="1" x14ac:dyDescent="0.2">
      <c r="C520" s="93"/>
      <c r="D520" s="93"/>
      <c r="S520" s="92"/>
      <c r="T520" s="92"/>
      <c r="AF520"/>
      <c r="AL520"/>
      <c r="AM520" s="92"/>
      <c r="AN520"/>
      <c r="AO520"/>
      <c r="AP520"/>
      <c r="AQ520"/>
      <c r="AR520"/>
      <c r="AS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</row>
    <row r="521" spans="3:78" s="94" customFormat="1" x14ac:dyDescent="0.2">
      <c r="C521" s="93"/>
      <c r="D521" s="93"/>
      <c r="S521" s="92"/>
      <c r="T521" s="92"/>
      <c r="AF521"/>
      <c r="AL521"/>
      <c r="AM521" s="92"/>
      <c r="AN521"/>
      <c r="AO521"/>
      <c r="AP521"/>
      <c r="AQ521"/>
      <c r="AR521"/>
      <c r="AS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</row>
    <row r="522" spans="3:78" s="94" customFormat="1" x14ac:dyDescent="0.2">
      <c r="C522" s="93"/>
      <c r="D522" s="93"/>
      <c r="S522" s="92"/>
      <c r="T522" s="92"/>
      <c r="AF522"/>
      <c r="AL522"/>
      <c r="AM522" s="92"/>
      <c r="AN522"/>
      <c r="AO522"/>
      <c r="AP522"/>
      <c r="AQ522"/>
      <c r="AR522"/>
      <c r="AS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</row>
    <row r="523" spans="3:78" s="94" customFormat="1" x14ac:dyDescent="0.2">
      <c r="C523" s="93"/>
      <c r="D523" s="93"/>
      <c r="S523" s="92"/>
      <c r="T523" s="92"/>
      <c r="AF523"/>
      <c r="AL523"/>
      <c r="AM523" s="92"/>
      <c r="AN523"/>
      <c r="AO523"/>
      <c r="AP523"/>
      <c r="AQ523"/>
      <c r="AR523"/>
      <c r="AS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</row>
    <row r="524" spans="3:78" s="94" customFormat="1" x14ac:dyDescent="0.2">
      <c r="C524" s="93"/>
      <c r="D524" s="93"/>
      <c r="S524" s="92"/>
      <c r="T524" s="92"/>
      <c r="AF524"/>
      <c r="AL524"/>
      <c r="AM524" s="92"/>
      <c r="AN524"/>
      <c r="AO524"/>
      <c r="AP524"/>
      <c r="AQ524"/>
      <c r="AR524"/>
      <c r="AS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</row>
    <row r="525" spans="3:78" s="94" customFormat="1" x14ac:dyDescent="0.2">
      <c r="C525" s="93"/>
      <c r="D525" s="93"/>
      <c r="S525" s="92"/>
      <c r="T525" s="92"/>
      <c r="AF525"/>
      <c r="AL525"/>
      <c r="AM525" s="92"/>
      <c r="AN525"/>
      <c r="AO525"/>
      <c r="AP525"/>
      <c r="AQ525"/>
      <c r="AR525"/>
      <c r="AS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</row>
    <row r="526" spans="3:78" s="94" customFormat="1" x14ac:dyDescent="0.2">
      <c r="C526" s="93"/>
      <c r="D526" s="93"/>
      <c r="S526" s="92"/>
      <c r="T526" s="92"/>
      <c r="AF526"/>
      <c r="AL526"/>
      <c r="AM526" s="92"/>
      <c r="AN526"/>
      <c r="AO526"/>
      <c r="AP526"/>
      <c r="AQ526"/>
      <c r="AR526"/>
      <c r="AS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</row>
    <row r="527" spans="3:78" s="94" customFormat="1" x14ac:dyDescent="0.2">
      <c r="C527" s="93"/>
      <c r="D527" s="93"/>
      <c r="S527" s="92"/>
      <c r="T527" s="92"/>
      <c r="AF527"/>
      <c r="AL527"/>
      <c r="AM527" s="92"/>
      <c r="AN527"/>
      <c r="AO527"/>
      <c r="AP527"/>
      <c r="AQ527"/>
      <c r="AR527"/>
      <c r="AS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</row>
    <row r="528" spans="3:78" s="94" customFormat="1" x14ac:dyDescent="0.2">
      <c r="C528" s="93"/>
      <c r="D528" s="93"/>
      <c r="S528" s="92"/>
      <c r="T528" s="92"/>
      <c r="AF528"/>
      <c r="AL528"/>
      <c r="AM528" s="92"/>
      <c r="AN528"/>
      <c r="AO528"/>
      <c r="AP528"/>
      <c r="AQ528"/>
      <c r="AR528"/>
      <c r="AS528"/>
      <c r="BC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</row>
    <row r="529" spans="3:78" s="94" customFormat="1" x14ac:dyDescent="0.2">
      <c r="C529" s="93"/>
      <c r="D529" s="93"/>
      <c r="S529" s="92"/>
      <c r="T529" s="92"/>
      <c r="AF529"/>
      <c r="AL529"/>
      <c r="AM529" s="92"/>
      <c r="AN529"/>
      <c r="AO529"/>
      <c r="AP529"/>
      <c r="AQ529"/>
      <c r="AR529"/>
      <c r="AS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</row>
    <row r="530" spans="3:78" s="94" customFormat="1" x14ac:dyDescent="0.2">
      <c r="C530" s="93"/>
      <c r="D530" s="93"/>
      <c r="S530" s="92"/>
      <c r="T530" s="92"/>
      <c r="AF530"/>
      <c r="AL530"/>
      <c r="AM530" s="92"/>
      <c r="AN530"/>
      <c r="AO530"/>
      <c r="AP530"/>
      <c r="AQ530"/>
      <c r="AR530"/>
      <c r="AS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</row>
    <row r="531" spans="3:78" s="94" customFormat="1" x14ac:dyDescent="0.2">
      <c r="C531" s="93"/>
      <c r="D531" s="93"/>
      <c r="S531" s="92"/>
      <c r="T531" s="92"/>
      <c r="AF531"/>
      <c r="AL531"/>
      <c r="AM531" s="92"/>
      <c r="AN531"/>
      <c r="AO531"/>
      <c r="AP531"/>
      <c r="AQ531"/>
      <c r="AR531"/>
      <c r="AS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</row>
    <row r="532" spans="3:78" s="94" customFormat="1" x14ac:dyDescent="0.2">
      <c r="C532" s="93"/>
      <c r="D532" s="93"/>
      <c r="S532" s="92"/>
      <c r="T532" s="92"/>
      <c r="AF532"/>
      <c r="AL532"/>
      <c r="AM532" s="92"/>
      <c r="AN532"/>
      <c r="AO532"/>
      <c r="AP532"/>
      <c r="AQ532"/>
      <c r="AR532"/>
      <c r="AS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</row>
    <row r="533" spans="3:78" s="94" customFormat="1" x14ac:dyDescent="0.2">
      <c r="C533" s="93"/>
      <c r="D533" s="93"/>
      <c r="S533" s="92"/>
      <c r="T533" s="92"/>
      <c r="AF533"/>
      <c r="AL533"/>
      <c r="AM533" s="92"/>
      <c r="AN533"/>
      <c r="AO533"/>
      <c r="AP533"/>
      <c r="AQ533"/>
      <c r="AR533"/>
      <c r="AS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</row>
    <row r="534" spans="3:78" s="94" customFormat="1" x14ac:dyDescent="0.2">
      <c r="C534" s="93"/>
      <c r="D534" s="93"/>
      <c r="S534" s="92"/>
      <c r="T534" s="92"/>
      <c r="AF534"/>
      <c r="AL534"/>
      <c r="AM534" s="92"/>
      <c r="AN534"/>
      <c r="AO534"/>
      <c r="AP534"/>
      <c r="AQ534"/>
      <c r="AR534"/>
      <c r="AS534"/>
      <c r="BS534"/>
      <c r="BT534"/>
      <c r="BU534"/>
      <c r="BV534"/>
      <c r="BW534"/>
      <c r="BX534"/>
      <c r="BY534"/>
      <c r="BZ534"/>
    </row>
    <row r="535" spans="3:78" s="94" customFormat="1" x14ac:dyDescent="0.2">
      <c r="C535" s="93"/>
      <c r="D535" s="93"/>
      <c r="S535" s="92"/>
      <c r="T535" s="92"/>
      <c r="AF535"/>
      <c r="AL535"/>
      <c r="AM535" s="92"/>
      <c r="AN535"/>
      <c r="AO535"/>
      <c r="AP535"/>
      <c r="AQ535"/>
      <c r="AR535"/>
      <c r="AS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</row>
    <row r="536" spans="3:78" s="94" customFormat="1" x14ac:dyDescent="0.2">
      <c r="C536" s="93"/>
      <c r="D536" s="93"/>
      <c r="S536" s="92"/>
      <c r="T536" s="92"/>
      <c r="AF536"/>
      <c r="AL536"/>
      <c r="AM536" s="92"/>
      <c r="AN536"/>
      <c r="AO536"/>
      <c r="AP536"/>
      <c r="AQ536"/>
      <c r="AR536"/>
      <c r="AS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</row>
    <row r="537" spans="3:78" s="94" customFormat="1" x14ac:dyDescent="0.2">
      <c r="C537" s="93"/>
      <c r="D537" s="93"/>
      <c r="S537" s="92"/>
      <c r="T537" s="92"/>
      <c r="AF537"/>
      <c r="AL537"/>
      <c r="AM537" s="92"/>
      <c r="AN537"/>
      <c r="AO537"/>
      <c r="AP537"/>
      <c r="AQ537"/>
      <c r="AR537"/>
      <c r="AS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</row>
    <row r="538" spans="3:78" s="94" customFormat="1" x14ac:dyDescent="0.2">
      <c r="C538" s="93"/>
      <c r="D538" s="93"/>
      <c r="S538" s="92"/>
      <c r="T538" s="92"/>
      <c r="AF538"/>
      <c r="AL538"/>
      <c r="AM538" s="92"/>
      <c r="AN538"/>
      <c r="AO538"/>
      <c r="AP538"/>
      <c r="AQ538"/>
      <c r="AR538"/>
      <c r="AS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</row>
    <row r="539" spans="3:78" s="94" customFormat="1" x14ac:dyDescent="0.2">
      <c r="C539" s="93"/>
      <c r="D539" s="93"/>
      <c r="S539" s="92"/>
      <c r="T539" s="92"/>
      <c r="AF539"/>
      <c r="AL539"/>
      <c r="AM539" s="92"/>
      <c r="AN539"/>
      <c r="AO539"/>
      <c r="AP539"/>
      <c r="AQ539"/>
      <c r="AR539"/>
      <c r="AS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</row>
    <row r="540" spans="3:78" s="94" customFormat="1" x14ac:dyDescent="0.2">
      <c r="C540" s="93"/>
      <c r="D540" s="93"/>
      <c r="S540" s="92"/>
      <c r="T540" s="92"/>
      <c r="AF540"/>
      <c r="AL540"/>
      <c r="AM540" s="92"/>
      <c r="AN540"/>
      <c r="AO540"/>
      <c r="AP540"/>
      <c r="AQ540"/>
      <c r="AR540"/>
      <c r="AS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</row>
    <row r="541" spans="3:78" s="94" customFormat="1" x14ac:dyDescent="0.2">
      <c r="C541" s="93"/>
      <c r="D541" s="93"/>
      <c r="S541" s="92"/>
      <c r="T541" s="92"/>
      <c r="AF541"/>
      <c r="AL541"/>
      <c r="AM541" s="92"/>
      <c r="AN541"/>
      <c r="AO541"/>
      <c r="AP541"/>
      <c r="AQ541"/>
      <c r="AR541"/>
      <c r="AS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</row>
    <row r="542" spans="3:78" s="94" customFormat="1" x14ac:dyDescent="0.2">
      <c r="C542" s="93"/>
      <c r="D542" s="93"/>
      <c r="S542" s="92"/>
      <c r="T542" s="92"/>
      <c r="AF542"/>
      <c r="AL542"/>
      <c r="AM542" s="92"/>
      <c r="AN542"/>
      <c r="AO542"/>
      <c r="AP542"/>
      <c r="AQ542"/>
      <c r="AR542"/>
      <c r="AS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</row>
    <row r="543" spans="3:78" s="94" customFormat="1" x14ac:dyDescent="0.2">
      <c r="C543" s="93"/>
      <c r="D543" s="93"/>
      <c r="S543" s="92"/>
      <c r="T543" s="92"/>
      <c r="AF543"/>
      <c r="AL543"/>
      <c r="AM543" s="92"/>
      <c r="AN543"/>
      <c r="AO543"/>
      <c r="AP543"/>
      <c r="AQ543"/>
      <c r="AR543"/>
      <c r="AS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</row>
    <row r="544" spans="3:78" s="94" customFormat="1" x14ac:dyDescent="0.2">
      <c r="C544" s="93"/>
      <c r="D544" s="93"/>
      <c r="S544" s="92"/>
      <c r="T544" s="92"/>
      <c r="AF544"/>
      <c r="AL544"/>
      <c r="AM544" s="92"/>
      <c r="AN544"/>
      <c r="AO544"/>
      <c r="AP544"/>
      <c r="AQ544"/>
      <c r="AR544"/>
      <c r="AS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</row>
    <row r="545" spans="3:78" s="94" customFormat="1" x14ac:dyDescent="0.2">
      <c r="C545" s="93"/>
      <c r="D545" s="93"/>
      <c r="S545" s="92"/>
      <c r="T545" s="92"/>
      <c r="AF545"/>
      <c r="AL545"/>
      <c r="AM545" s="92"/>
      <c r="AN545"/>
      <c r="AO545"/>
      <c r="AP545"/>
      <c r="AQ545"/>
      <c r="AR545"/>
      <c r="AS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</row>
    <row r="546" spans="3:78" s="94" customFormat="1" x14ac:dyDescent="0.2">
      <c r="C546" s="93"/>
      <c r="D546" s="93"/>
      <c r="S546" s="92"/>
      <c r="T546" s="92"/>
      <c r="AF546"/>
      <c r="AL546"/>
      <c r="AM546" s="92"/>
      <c r="AN546"/>
      <c r="AO546"/>
      <c r="AP546"/>
      <c r="AQ546"/>
      <c r="AR546"/>
      <c r="AS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</row>
    <row r="547" spans="3:78" s="94" customFormat="1" x14ac:dyDescent="0.2">
      <c r="C547" s="93"/>
      <c r="D547" s="93"/>
      <c r="S547" s="92"/>
      <c r="T547" s="92"/>
      <c r="AF547"/>
      <c r="AL547"/>
      <c r="AM547" s="92"/>
      <c r="AN547"/>
      <c r="AO547"/>
      <c r="AP547"/>
      <c r="AQ547"/>
      <c r="AR547"/>
      <c r="AS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</row>
    <row r="548" spans="3:78" s="94" customFormat="1" x14ac:dyDescent="0.2">
      <c r="C548" s="93"/>
      <c r="D548" s="93"/>
      <c r="S548" s="92"/>
      <c r="T548" s="92"/>
      <c r="AF548"/>
      <c r="AL548"/>
      <c r="AM548" s="92"/>
      <c r="AN548"/>
      <c r="AO548"/>
      <c r="AP548"/>
      <c r="AQ548"/>
      <c r="AR548"/>
      <c r="AS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</row>
    <row r="549" spans="3:78" s="94" customFormat="1" x14ac:dyDescent="0.2">
      <c r="C549" s="93"/>
      <c r="D549" s="93"/>
      <c r="S549" s="92"/>
      <c r="T549" s="92"/>
      <c r="AF549"/>
      <c r="AL549"/>
      <c r="AM549" s="92"/>
      <c r="AN549"/>
      <c r="AO549"/>
      <c r="AP549"/>
      <c r="AQ549"/>
      <c r="AR549"/>
      <c r="AS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</row>
    <row r="550" spans="3:78" s="94" customFormat="1" x14ac:dyDescent="0.2">
      <c r="C550" s="93"/>
      <c r="D550" s="93"/>
      <c r="S550" s="92"/>
      <c r="T550" s="92"/>
      <c r="AF550"/>
      <c r="AL550"/>
      <c r="AM550" s="92"/>
      <c r="AN550"/>
      <c r="AO550"/>
      <c r="AP550"/>
      <c r="AQ550"/>
      <c r="AR550"/>
      <c r="AS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</row>
    <row r="551" spans="3:78" s="94" customFormat="1" x14ac:dyDescent="0.2">
      <c r="C551" s="93"/>
      <c r="D551" s="93"/>
      <c r="S551" s="92"/>
      <c r="T551" s="92"/>
      <c r="AF551"/>
      <c r="AL551"/>
      <c r="AM551" s="92"/>
      <c r="AN551"/>
      <c r="AO551"/>
      <c r="AP551"/>
      <c r="AQ551"/>
      <c r="AR551"/>
      <c r="AS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</row>
    <row r="552" spans="3:78" s="94" customFormat="1" x14ac:dyDescent="0.2">
      <c r="C552" s="93"/>
      <c r="D552" s="93"/>
      <c r="S552" s="92"/>
      <c r="T552" s="92"/>
      <c r="AF552"/>
      <c r="AL552"/>
      <c r="AM552" s="92"/>
      <c r="AN552"/>
      <c r="AO552"/>
      <c r="AP552"/>
      <c r="AQ552"/>
      <c r="AR552"/>
      <c r="AS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</row>
    <row r="553" spans="3:78" s="94" customFormat="1" x14ac:dyDescent="0.2">
      <c r="C553" s="93"/>
      <c r="D553" s="93"/>
      <c r="S553" s="92"/>
      <c r="T553" s="92"/>
      <c r="AF553"/>
      <c r="AL553"/>
      <c r="AM553" s="92"/>
      <c r="AN553"/>
      <c r="AO553"/>
      <c r="AP553"/>
      <c r="AQ553"/>
      <c r="AR553"/>
      <c r="AS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</row>
    <row r="554" spans="3:78" s="94" customFormat="1" x14ac:dyDescent="0.2">
      <c r="C554" s="93"/>
      <c r="D554" s="93"/>
      <c r="S554" s="92"/>
      <c r="T554" s="92"/>
      <c r="AF554"/>
      <c r="AL554"/>
      <c r="AM554" s="92"/>
      <c r="AN554"/>
      <c r="AO554"/>
      <c r="AP554"/>
      <c r="AQ554"/>
      <c r="AR554"/>
      <c r="AS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</row>
    <row r="555" spans="3:78" s="94" customFormat="1" x14ac:dyDescent="0.2">
      <c r="C555" s="93"/>
      <c r="D555" s="93"/>
      <c r="S555" s="92"/>
      <c r="T555" s="92"/>
      <c r="AF555"/>
      <c r="AL555"/>
      <c r="AM555" s="92"/>
      <c r="AN555"/>
      <c r="AO555"/>
      <c r="AP555"/>
      <c r="AQ555"/>
      <c r="AR555"/>
      <c r="AS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</row>
    <row r="556" spans="3:78" s="94" customFormat="1" x14ac:dyDescent="0.2">
      <c r="C556" s="93"/>
      <c r="D556" s="93"/>
      <c r="S556" s="92"/>
      <c r="T556" s="92"/>
      <c r="AF556"/>
      <c r="AL556"/>
      <c r="AM556" s="92"/>
      <c r="AN556"/>
      <c r="AO556"/>
      <c r="AP556"/>
      <c r="AQ556"/>
      <c r="AR556"/>
      <c r="AS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</row>
    <row r="557" spans="3:78" s="94" customFormat="1" x14ac:dyDescent="0.2">
      <c r="C557" s="93"/>
      <c r="D557" s="93"/>
      <c r="S557" s="92"/>
      <c r="T557" s="92"/>
      <c r="AF557"/>
      <c r="AL557"/>
      <c r="AM557" s="92"/>
      <c r="AN557"/>
      <c r="AO557"/>
      <c r="AP557"/>
      <c r="AQ557"/>
      <c r="AR557"/>
      <c r="AS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</row>
    <row r="558" spans="3:78" s="94" customFormat="1" x14ac:dyDescent="0.2">
      <c r="C558" s="93"/>
      <c r="D558" s="93"/>
      <c r="S558" s="92"/>
      <c r="T558" s="92"/>
      <c r="AF558"/>
      <c r="AL558"/>
      <c r="AM558" s="92"/>
      <c r="AN558"/>
      <c r="AO558"/>
      <c r="AP558"/>
      <c r="AQ558"/>
      <c r="AR558"/>
      <c r="AS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</row>
    <row r="559" spans="3:78" s="94" customFormat="1" x14ac:dyDescent="0.2">
      <c r="C559" s="93"/>
      <c r="D559" s="93"/>
      <c r="S559" s="92"/>
      <c r="T559" s="92"/>
      <c r="AF559"/>
      <c r="AL559"/>
      <c r="AM559" s="92"/>
      <c r="AN559"/>
      <c r="AO559"/>
      <c r="AP559"/>
      <c r="AQ559"/>
      <c r="AR559"/>
      <c r="AS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</row>
    <row r="560" spans="3:78" s="94" customFormat="1" x14ac:dyDescent="0.2">
      <c r="C560" s="93"/>
      <c r="D560" s="93"/>
      <c r="S560" s="92"/>
      <c r="T560" s="92"/>
      <c r="AF560"/>
      <c r="AL560"/>
      <c r="AM560" s="92"/>
      <c r="AN560"/>
      <c r="AO560"/>
      <c r="AP560"/>
      <c r="AQ560"/>
      <c r="AR560"/>
      <c r="AS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</row>
    <row r="561" spans="3:78" s="94" customFormat="1" x14ac:dyDescent="0.2">
      <c r="C561" s="93"/>
      <c r="D561" s="93"/>
      <c r="S561" s="92"/>
      <c r="T561" s="92"/>
      <c r="AF561"/>
      <c r="AL561"/>
      <c r="AM561" s="92"/>
      <c r="AN561"/>
      <c r="AO561"/>
      <c r="AP561"/>
      <c r="AQ561"/>
      <c r="AR561"/>
      <c r="AS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</row>
    <row r="562" spans="3:78" s="94" customFormat="1" x14ac:dyDescent="0.2">
      <c r="C562" s="93"/>
      <c r="D562" s="93"/>
      <c r="S562" s="92"/>
      <c r="T562" s="92"/>
      <c r="AF562"/>
      <c r="AL562"/>
      <c r="AM562" s="92"/>
      <c r="AN562"/>
      <c r="AO562"/>
      <c r="AP562"/>
      <c r="AQ562"/>
      <c r="AR562"/>
      <c r="AS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</row>
    <row r="563" spans="3:78" s="94" customFormat="1" x14ac:dyDescent="0.2">
      <c r="C563" s="93"/>
      <c r="D563" s="93"/>
      <c r="S563" s="92"/>
      <c r="T563" s="92"/>
      <c r="AF563"/>
      <c r="AL563"/>
      <c r="AM563" s="92"/>
      <c r="AN563"/>
      <c r="AO563"/>
      <c r="AP563"/>
      <c r="AQ563"/>
      <c r="AR563"/>
      <c r="AS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</row>
    <row r="564" spans="3:78" s="94" customFormat="1" x14ac:dyDescent="0.2">
      <c r="C564" s="93"/>
      <c r="D564" s="93"/>
      <c r="S564" s="92"/>
      <c r="T564" s="92"/>
      <c r="AF564"/>
      <c r="AL564"/>
      <c r="AM564" s="92"/>
      <c r="AN564"/>
      <c r="AO564"/>
      <c r="AP564"/>
      <c r="AQ564"/>
      <c r="AR564"/>
      <c r="AS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</row>
    <row r="565" spans="3:78" s="94" customFormat="1" x14ac:dyDescent="0.2">
      <c r="C565" s="93"/>
      <c r="D565" s="93"/>
      <c r="S565" s="92"/>
      <c r="T565" s="92"/>
      <c r="AF565"/>
      <c r="AL565"/>
      <c r="AM565" s="92"/>
      <c r="AN565"/>
      <c r="AO565"/>
      <c r="AP565"/>
      <c r="AQ565"/>
      <c r="AR565"/>
      <c r="AS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</row>
    <row r="566" spans="3:78" s="94" customFormat="1" x14ac:dyDescent="0.2">
      <c r="C566" s="93"/>
      <c r="D566" s="93"/>
      <c r="S566" s="92"/>
      <c r="T566" s="92"/>
      <c r="AF566"/>
      <c r="AL566"/>
      <c r="AM566" s="92"/>
      <c r="AN566"/>
      <c r="AO566"/>
      <c r="AP566"/>
      <c r="AQ566"/>
      <c r="AR566"/>
      <c r="AS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</row>
    <row r="567" spans="3:78" s="94" customFormat="1" x14ac:dyDescent="0.2">
      <c r="C567" s="93"/>
      <c r="D567" s="93"/>
      <c r="S567" s="92"/>
      <c r="T567" s="92"/>
      <c r="AF567"/>
      <c r="AL567"/>
      <c r="AM567" s="92"/>
      <c r="AN567"/>
      <c r="AO567"/>
      <c r="AP567"/>
      <c r="AQ567"/>
      <c r="AR567"/>
      <c r="AS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</row>
    <row r="568" spans="3:78" s="94" customFormat="1" x14ac:dyDescent="0.2">
      <c r="C568" s="93"/>
      <c r="D568" s="93"/>
      <c r="S568" s="92"/>
      <c r="T568" s="92"/>
      <c r="AF568"/>
      <c r="AL568"/>
      <c r="AM568" s="92"/>
      <c r="AN568"/>
      <c r="AO568"/>
      <c r="AP568"/>
      <c r="AQ568"/>
      <c r="AR568"/>
      <c r="AS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</row>
    <row r="569" spans="3:78" s="94" customFormat="1" x14ac:dyDescent="0.2">
      <c r="C569" s="93"/>
      <c r="D569" s="93"/>
      <c r="S569" s="92"/>
      <c r="T569" s="92"/>
      <c r="AF569"/>
      <c r="AL569"/>
      <c r="AM569" s="92"/>
      <c r="AN569"/>
      <c r="AO569"/>
      <c r="AP569"/>
      <c r="AQ569"/>
      <c r="AR569"/>
      <c r="AS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</row>
    <row r="570" spans="3:78" s="94" customFormat="1" x14ac:dyDescent="0.2">
      <c r="C570" s="93"/>
      <c r="D570" s="93"/>
      <c r="S570" s="92"/>
      <c r="T570" s="92"/>
      <c r="AF570"/>
      <c r="AL570"/>
      <c r="AM570" s="92"/>
      <c r="AN570"/>
      <c r="AO570"/>
      <c r="AP570"/>
      <c r="AQ570"/>
      <c r="AR570"/>
      <c r="AS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</row>
    <row r="571" spans="3:78" s="94" customFormat="1" x14ac:dyDescent="0.2">
      <c r="C571" s="93"/>
      <c r="D571" s="93"/>
      <c r="S571" s="92"/>
      <c r="T571" s="92"/>
      <c r="AF571"/>
      <c r="AL571"/>
      <c r="AM571" s="92"/>
      <c r="AN571"/>
      <c r="AO571"/>
      <c r="AP571"/>
      <c r="AQ571"/>
      <c r="AR571"/>
      <c r="AS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</row>
    <row r="572" spans="3:78" s="94" customFormat="1" x14ac:dyDescent="0.2">
      <c r="C572" s="93"/>
      <c r="D572" s="93"/>
      <c r="S572" s="92"/>
      <c r="T572" s="92"/>
      <c r="AF572"/>
      <c r="AL572"/>
      <c r="AM572" s="92"/>
      <c r="AN572"/>
      <c r="AO572"/>
      <c r="AP572"/>
      <c r="AQ572"/>
      <c r="AR572"/>
      <c r="AS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</row>
    <row r="573" spans="3:78" s="94" customFormat="1" x14ac:dyDescent="0.2">
      <c r="C573" s="93"/>
      <c r="D573" s="93"/>
      <c r="S573" s="92"/>
      <c r="T573" s="92"/>
      <c r="AF573"/>
      <c r="AL573"/>
      <c r="AM573" s="92"/>
      <c r="AN573"/>
      <c r="AO573"/>
      <c r="AP573"/>
      <c r="AQ573"/>
      <c r="AR573"/>
      <c r="AS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</row>
    <row r="574" spans="3:78" s="94" customFormat="1" x14ac:dyDescent="0.2">
      <c r="C574" s="93"/>
      <c r="D574" s="93"/>
      <c r="S574" s="92"/>
      <c r="T574" s="92"/>
      <c r="AF574"/>
      <c r="AL574"/>
      <c r="AM574" s="92"/>
      <c r="AN574"/>
      <c r="AO574"/>
      <c r="AP574"/>
      <c r="AQ574"/>
      <c r="AR574"/>
      <c r="AS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</row>
    <row r="575" spans="3:78" s="94" customFormat="1" x14ac:dyDescent="0.2">
      <c r="C575" s="93"/>
      <c r="D575" s="93"/>
      <c r="S575" s="92"/>
      <c r="T575" s="92"/>
      <c r="AF575"/>
      <c r="AL575"/>
      <c r="AM575" s="92"/>
      <c r="AN575"/>
      <c r="AO575"/>
      <c r="AP575"/>
      <c r="AQ575"/>
      <c r="AR575"/>
      <c r="AS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</row>
    <row r="576" spans="3:78" s="94" customFormat="1" x14ac:dyDescent="0.2">
      <c r="C576" s="93"/>
      <c r="D576" s="93"/>
      <c r="S576" s="92"/>
      <c r="T576" s="92"/>
      <c r="AF576"/>
      <c r="AL576"/>
      <c r="AM576" s="92"/>
      <c r="AN576"/>
      <c r="AO576"/>
      <c r="AP576"/>
      <c r="AQ576"/>
      <c r="AR576"/>
      <c r="AS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</row>
    <row r="577" spans="3:78" s="94" customFormat="1" x14ac:dyDescent="0.2">
      <c r="C577" s="93"/>
      <c r="D577" s="93"/>
      <c r="S577" s="92"/>
      <c r="T577" s="92"/>
      <c r="AF577"/>
      <c r="AL577"/>
      <c r="AM577" s="92"/>
      <c r="AN577"/>
      <c r="AO577"/>
      <c r="AP577"/>
      <c r="AQ577"/>
      <c r="AR577"/>
      <c r="AS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</row>
    <row r="578" spans="3:78" s="94" customFormat="1" x14ac:dyDescent="0.2">
      <c r="C578" s="93"/>
      <c r="D578" s="93"/>
      <c r="S578" s="92"/>
      <c r="T578" s="92"/>
      <c r="AF578"/>
      <c r="AL578"/>
      <c r="AM578" s="92"/>
      <c r="AN578"/>
      <c r="AO578"/>
      <c r="AP578"/>
      <c r="AQ578"/>
      <c r="AR578"/>
      <c r="AS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</row>
    <row r="579" spans="3:78" s="94" customFormat="1" x14ac:dyDescent="0.2">
      <c r="C579" s="93"/>
      <c r="D579" s="93"/>
      <c r="S579" s="92"/>
      <c r="T579" s="92"/>
      <c r="AF579"/>
      <c r="AL579"/>
      <c r="AM579" s="92"/>
      <c r="AN579"/>
      <c r="AO579"/>
      <c r="AP579"/>
      <c r="AQ579"/>
      <c r="AR579"/>
      <c r="AS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</row>
    <row r="580" spans="3:78" s="94" customFormat="1" x14ac:dyDescent="0.2">
      <c r="C580" s="93"/>
      <c r="D580" s="93"/>
      <c r="S580" s="92"/>
      <c r="T580" s="92"/>
      <c r="AF580"/>
      <c r="AL580"/>
      <c r="AM580" s="92"/>
      <c r="AN580"/>
      <c r="AO580"/>
      <c r="AP580"/>
      <c r="AQ580"/>
      <c r="AR580"/>
      <c r="AS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</row>
    <row r="581" spans="3:78" s="94" customFormat="1" x14ac:dyDescent="0.2">
      <c r="C581" s="93"/>
      <c r="D581" s="93"/>
      <c r="S581" s="92"/>
      <c r="T581" s="92"/>
      <c r="AF581"/>
      <c r="AL581"/>
      <c r="AM581" s="92"/>
      <c r="AN581"/>
      <c r="AO581"/>
      <c r="AP581"/>
      <c r="AQ581"/>
      <c r="AR581"/>
      <c r="AS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</row>
    <row r="582" spans="3:78" s="94" customFormat="1" x14ac:dyDescent="0.2">
      <c r="C582" s="93"/>
      <c r="D582" s="93"/>
      <c r="S582" s="92"/>
      <c r="T582" s="92"/>
      <c r="AF582"/>
      <c r="AL582"/>
      <c r="AM582" s="92"/>
      <c r="AN582"/>
      <c r="AO582"/>
      <c r="AP582"/>
      <c r="AQ582"/>
      <c r="AR582"/>
      <c r="AS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</row>
    <row r="583" spans="3:78" s="94" customFormat="1" x14ac:dyDescent="0.2">
      <c r="C583" s="93"/>
      <c r="D583" s="93"/>
      <c r="S583" s="92"/>
      <c r="T583" s="92"/>
      <c r="AF583"/>
      <c r="AL583"/>
      <c r="AM583" s="92"/>
      <c r="AN583"/>
      <c r="AO583"/>
      <c r="AP583"/>
      <c r="AQ583"/>
      <c r="AR583"/>
      <c r="AS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</row>
    <row r="584" spans="3:78" s="94" customFormat="1" x14ac:dyDescent="0.2">
      <c r="C584" s="93"/>
      <c r="D584" s="93"/>
      <c r="S584" s="92"/>
      <c r="T584" s="92"/>
      <c r="AF584"/>
      <c r="AL584"/>
      <c r="AM584" s="92"/>
      <c r="AN584"/>
      <c r="AO584"/>
      <c r="AP584"/>
      <c r="AQ584"/>
      <c r="AR584"/>
      <c r="AS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</row>
    <row r="585" spans="3:78" s="94" customFormat="1" x14ac:dyDescent="0.2">
      <c r="C585" s="93"/>
      <c r="D585" s="93"/>
      <c r="S585" s="92"/>
      <c r="T585" s="92"/>
      <c r="AF585"/>
      <c r="AL585"/>
      <c r="AM585" s="92"/>
      <c r="AN585"/>
      <c r="AO585"/>
      <c r="AP585"/>
      <c r="AQ585"/>
      <c r="AR585"/>
      <c r="AS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</row>
    <row r="586" spans="3:78" s="94" customFormat="1" x14ac:dyDescent="0.2">
      <c r="C586" s="93"/>
      <c r="D586" s="93"/>
      <c r="S586" s="92"/>
      <c r="T586" s="92"/>
      <c r="AF586"/>
      <c r="AL586"/>
      <c r="AM586" s="92"/>
      <c r="AN586"/>
      <c r="AO586"/>
      <c r="AP586"/>
      <c r="AQ586"/>
      <c r="AR586"/>
      <c r="AS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</row>
    <row r="587" spans="3:78" s="94" customFormat="1" x14ac:dyDescent="0.2">
      <c r="C587" s="93"/>
      <c r="D587" s="93"/>
      <c r="S587" s="92"/>
      <c r="T587" s="92"/>
      <c r="AF587"/>
      <c r="AL587"/>
      <c r="AM587" s="92"/>
      <c r="AN587"/>
      <c r="AO587"/>
      <c r="AP587"/>
      <c r="AQ587"/>
      <c r="AR587"/>
      <c r="AS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</row>
    <row r="588" spans="3:78" s="94" customFormat="1" x14ac:dyDescent="0.2">
      <c r="C588" s="93"/>
      <c r="D588" s="93"/>
      <c r="S588" s="92"/>
      <c r="T588" s="92"/>
      <c r="AF588"/>
      <c r="AL588"/>
      <c r="AM588" s="92"/>
      <c r="AN588"/>
      <c r="AO588"/>
      <c r="AP588"/>
      <c r="AQ588"/>
      <c r="AR588"/>
      <c r="AS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</row>
    <row r="589" spans="3:78" s="94" customFormat="1" x14ac:dyDescent="0.2">
      <c r="C589" s="93"/>
      <c r="D589" s="93"/>
      <c r="S589" s="92"/>
      <c r="T589" s="92"/>
      <c r="AF589"/>
      <c r="AL589"/>
      <c r="AM589" s="92"/>
      <c r="AN589"/>
      <c r="AO589"/>
      <c r="AP589"/>
      <c r="AQ589"/>
      <c r="AR589"/>
      <c r="AS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</row>
    <row r="590" spans="3:78" s="94" customFormat="1" x14ac:dyDescent="0.2">
      <c r="C590" s="93"/>
      <c r="D590" s="93"/>
      <c r="S590" s="92"/>
      <c r="T590" s="92"/>
      <c r="AF590"/>
      <c r="AL590"/>
      <c r="AM590" s="92"/>
      <c r="AN590"/>
      <c r="AO590"/>
      <c r="AP590"/>
      <c r="AQ590"/>
      <c r="AR590"/>
      <c r="AS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</row>
    <row r="591" spans="3:78" s="94" customFormat="1" x14ac:dyDescent="0.2">
      <c r="C591" s="93"/>
      <c r="D591" s="93"/>
      <c r="S591" s="92"/>
      <c r="T591" s="92"/>
      <c r="AF591"/>
      <c r="AL591"/>
      <c r="AM591" s="92"/>
      <c r="AN591"/>
      <c r="AO591"/>
      <c r="AP591"/>
      <c r="AQ591"/>
      <c r="AR591"/>
      <c r="AS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</row>
    <row r="592" spans="3:78" s="94" customFormat="1" x14ac:dyDescent="0.2">
      <c r="C592" s="93"/>
      <c r="D592" s="93"/>
      <c r="S592" s="92"/>
      <c r="T592" s="92"/>
      <c r="AF592"/>
      <c r="AL592"/>
      <c r="AM592" s="92"/>
      <c r="AN592"/>
      <c r="AO592"/>
      <c r="AP592"/>
      <c r="AQ592"/>
      <c r="AR592"/>
      <c r="AS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</row>
    <row r="593" spans="3:78" s="94" customFormat="1" x14ac:dyDescent="0.2">
      <c r="C593" s="93"/>
      <c r="D593" s="93"/>
      <c r="S593" s="92"/>
      <c r="T593" s="92"/>
      <c r="AF593"/>
      <c r="AL593"/>
      <c r="AM593" s="92"/>
      <c r="AN593"/>
      <c r="AO593"/>
      <c r="AP593"/>
      <c r="AQ593"/>
      <c r="AR593"/>
      <c r="AS593"/>
      <c r="BC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</row>
    <row r="594" spans="3:78" s="94" customFormat="1" x14ac:dyDescent="0.2">
      <c r="C594" s="93"/>
      <c r="D594" s="93"/>
      <c r="S594" s="92"/>
      <c r="T594" s="92"/>
      <c r="AF594"/>
      <c r="AL594"/>
      <c r="AM594" s="92"/>
      <c r="AN594"/>
      <c r="AO594"/>
      <c r="AP594"/>
      <c r="AQ594"/>
      <c r="AR594"/>
      <c r="AS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</row>
    <row r="595" spans="3:78" s="94" customFormat="1" x14ac:dyDescent="0.2">
      <c r="C595" s="93"/>
      <c r="D595" s="93"/>
      <c r="S595" s="92"/>
      <c r="T595" s="92"/>
      <c r="AF595"/>
      <c r="AL595"/>
      <c r="AM595" s="92"/>
      <c r="AN595"/>
      <c r="AO595"/>
      <c r="AP595"/>
      <c r="AQ595"/>
      <c r="AR595"/>
      <c r="AS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</row>
    <row r="596" spans="3:78" s="94" customFormat="1" x14ac:dyDescent="0.2">
      <c r="C596" s="93"/>
      <c r="D596" s="93"/>
      <c r="S596" s="92"/>
      <c r="T596" s="92"/>
      <c r="AF596"/>
      <c r="AL596"/>
      <c r="AM596" s="92"/>
      <c r="AN596"/>
      <c r="AO596"/>
      <c r="AP596"/>
      <c r="AQ596"/>
      <c r="AR596"/>
      <c r="AS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</row>
    <row r="597" spans="3:78" s="94" customFormat="1" x14ac:dyDescent="0.2">
      <c r="C597" s="93"/>
      <c r="D597" s="93"/>
      <c r="S597" s="92"/>
      <c r="T597" s="92"/>
      <c r="AF597"/>
      <c r="AL597"/>
      <c r="AM597" s="92"/>
      <c r="AN597"/>
      <c r="AO597"/>
      <c r="AP597"/>
      <c r="AQ597"/>
      <c r="AR597"/>
      <c r="AS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</row>
    <row r="598" spans="3:78" s="94" customFormat="1" x14ac:dyDescent="0.2">
      <c r="C598" s="93"/>
      <c r="D598" s="93"/>
      <c r="S598" s="92"/>
      <c r="T598" s="92"/>
      <c r="AF598"/>
      <c r="AL598"/>
      <c r="AM598" s="92"/>
      <c r="AN598"/>
      <c r="AO598"/>
      <c r="AP598"/>
      <c r="AQ598"/>
      <c r="AR598"/>
      <c r="AS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</row>
    <row r="599" spans="3:78" s="94" customFormat="1" x14ac:dyDescent="0.2">
      <c r="C599" s="93"/>
      <c r="D599" s="93"/>
      <c r="S599" s="92"/>
      <c r="T599" s="92"/>
      <c r="AF599"/>
      <c r="AL599"/>
      <c r="AM599" s="92"/>
      <c r="AN599"/>
      <c r="AO599"/>
      <c r="AP599"/>
      <c r="AQ599"/>
      <c r="AR599"/>
      <c r="AS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</row>
    <row r="600" spans="3:78" s="94" customFormat="1" x14ac:dyDescent="0.2">
      <c r="C600" s="93"/>
      <c r="D600" s="93"/>
      <c r="S600" s="92"/>
      <c r="T600" s="92"/>
      <c r="AF600"/>
      <c r="AL600"/>
      <c r="AM600" s="92"/>
      <c r="AN600"/>
      <c r="AO600"/>
      <c r="AP600"/>
      <c r="AQ600"/>
      <c r="AR600"/>
      <c r="AS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</row>
    <row r="601" spans="3:78" s="94" customFormat="1" x14ac:dyDescent="0.2">
      <c r="C601" s="93"/>
      <c r="D601" s="93"/>
      <c r="S601" s="92"/>
      <c r="T601" s="92"/>
      <c r="AF601"/>
      <c r="AL601"/>
      <c r="AM601" s="92"/>
      <c r="AN601"/>
      <c r="AO601"/>
      <c r="AP601"/>
      <c r="AQ601"/>
      <c r="AR601"/>
      <c r="AS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</row>
    <row r="602" spans="3:78" s="94" customFormat="1" x14ac:dyDescent="0.2">
      <c r="C602" s="93"/>
      <c r="D602" s="93"/>
      <c r="S602" s="92"/>
      <c r="T602" s="92"/>
      <c r="AF602"/>
      <c r="AL602"/>
      <c r="AM602" s="92"/>
      <c r="AN602"/>
      <c r="AO602"/>
      <c r="AP602"/>
      <c r="AQ602"/>
      <c r="AR602"/>
      <c r="AS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</row>
    <row r="603" spans="3:78" s="94" customFormat="1" x14ac:dyDescent="0.2">
      <c r="C603" s="93"/>
      <c r="D603" s="93"/>
      <c r="S603" s="92"/>
      <c r="T603" s="92"/>
      <c r="AF603"/>
      <c r="AL603"/>
      <c r="AM603" s="92"/>
      <c r="AN603"/>
      <c r="AO603"/>
      <c r="AP603"/>
      <c r="AQ603"/>
      <c r="AR603"/>
      <c r="AS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</row>
    <row r="604" spans="3:78" s="94" customFormat="1" x14ac:dyDescent="0.2">
      <c r="C604" s="93"/>
      <c r="D604" s="93"/>
      <c r="S604" s="92"/>
      <c r="T604" s="92"/>
      <c r="AF604"/>
      <c r="AL604"/>
      <c r="AM604" s="92"/>
      <c r="AN604"/>
      <c r="AO604"/>
      <c r="AP604"/>
      <c r="AQ604"/>
      <c r="AR604"/>
      <c r="AS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</row>
    <row r="605" spans="3:78" s="94" customFormat="1" x14ac:dyDescent="0.2">
      <c r="C605" s="93"/>
      <c r="D605" s="93"/>
      <c r="S605" s="92"/>
      <c r="T605" s="92"/>
      <c r="AF605"/>
      <c r="AL605"/>
      <c r="AM605" s="92"/>
      <c r="AN605"/>
      <c r="AO605"/>
      <c r="AP605"/>
      <c r="AQ605"/>
      <c r="AR605"/>
      <c r="AS605"/>
      <c r="BS605"/>
      <c r="BT605"/>
      <c r="BU605"/>
      <c r="BV605"/>
      <c r="BW605"/>
      <c r="BX605"/>
      <c r="BY605"/>
      <c r="BZ605"/>
    </row>
    <row r="606" spans="3:78" s="94" customFormat="1" x14ac:dyDescent="0.2">
      <c r="C606" s="93"/>
      <c r="D606" s="93"/>
      <c r="S606" s="92"/>
      <c r="T606" s="92"/>
      <c r="AF606"/>
      <c r="AL606"/>
      <c r="AM606" s="92"/>
      <c r="AN606"/>
      <c r="AO606"/>
      <c r="AP606"/>
      <c r="AQ606"/>
      <c r="AR606"/>
      <c r="AS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</row>
    <row r="607" spans="3:78" s="94" customFormat="1" x14ac:dyDescent="0.2">
      <c r="C607" s="93"/>
      <c r="D607" s="93"/>
      <c r="S607" s="92"/>
      <c r="T607" s="92"/>
      <c r="AF607"/>
      <c r="AL607"/>
      <c r="AM607" s="92"/>
      <c r="AN607"/>
      <c r="AO607"/>
      <c r="AP607"/>
      <c r="AQ607"/>
      <c r="AR607"/>
      <c r="AS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</row>
    <row r="608" spans="3:78" s="94" customFormat="1" x14ac:dyDescent="0.2">
      <c r="C608" s="93"/>
      <c r="D608" s="93"/>
      <c r="S608" s="92"/>
      <c r="T608" s="92"/>
      <c r="AF608"/>
      <c r="AL608"/>
      <c r="AM608" s="92"/>
      <c r="AN608"/>
      <c r="AO608"/>
      <c r="AP608"/>
      <c r="AQ608"/>
      <c r="AR608"/>
      <c r="AS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</row>
    <row r="609" spans="3:78" s="94" customFormat="1" x14ac:dyDescent="0.2">
      <c r="C609" s="93"/>
      <c r="D609" s="93"/>
      <c r="S609" s="92"/>
      <c r="T609" s="92"/>
      <c r="AF609"/>
      <c r="AL609"/>
      <c r="AM609" s="92"/>
      <c r="AN609"/>
      <c r="AO609"/>
      <c r="AP609"/>
      <c r="AQ609"/>
      <c r="AR609"/>
      <c r="AS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</row>
    <row r="610" spans="3:78" s="94" customFormat="1" x14ac:dyDescent="0.2">
      <c r="C610" s="93"/>
      <c r="D610" s="93"/>
      <c r="S610" s="92"/>
      <c r="T610" s="92"/>
      <c r="AF610"/>
      <c r="AL610"/>
      <c r="AM610" s="92"/>
      <c r="AN610"/>
      <c r="AO610"/>
      <c r="AP610"/>
      <c r="AQ610"/>
      <c r="AR610"/>
      <c r="AS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</row>
    <row r="611" spans="3:78" s="94" customFormat="1" x14ac:dyDescent="0.2">
      <c r="C611" s="93"/>
      <c r="D611" s="93"/>
      <c r="S611" s="92"/>
      <c r="T611" s="92"/>
      <c r="AF611"/>
      <c r="AL611"/>
      <c r="AM611" s="92"/>
      <c r="AN611"/>
      <c r="AO611"/>
      <c r="AP611"/>
      <c r="AQ611"/>
      <c r="AR611"/>
      <c r="AS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</row>
    <row r="612" spans="3:78" s="94" customFormat="1" x14ac:dyDescent="0.2">
      <c r="C612" s="93"/>
      <c r="D612" s="93"/>
      <c r="S612" s="92"/>
      <c r="T612" s="92"/>
      <c r="AF612"/>
      <c r="AL612"/>
      <c r="AM612" s="92"/>
      <c r="AN612"/>
      <c r="AO612"/>
      <c r="AP612"/>
      <c r="AQ612"/>
      <c r="AR612"/>
      <c r="AS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</row>
    <row r="613" spans="3:78" s="94" customFormat="1" x14ac:dyDescent="0.2">
      <c r="C613" s="93"/>
      <c r="D613" s="93"/>
      <c r="S613" s="92"/>
      <c r="T613" s="92"/>
      <c r="AF613"/>
      <c r="AL613"/>
      <c r="AM613" s="92"/>
      <c r="AN613"/>
      <c r="AO613"/>
      <c r="AP613"/>
      <c r="AQ613"/>
      <c r="AR613"/>
      <c r="AS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</row>
    <row r="614" spans="3:78" s="94" customFormat="1" x14ac:dyDescent="0.2">
      <c r="C614" s="93"/>
      <c r="D614" s="93"/>
      <c r="S614" s="92"/>
      <c r="T614" s="92"/>
      <c r="AF614"/>
      <c r="AL614"/>
      <c r="AM614" s="92"/>
      <c r="AN614"/>
      <c r="AO614"/>
      <c r="AP614"/>
      <c r="AQ614"/>
      <c r="AR614"/>
      <c r="AS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</row>
    <row r="615" spans="3:78" s="94" customFormat="1" x14ac:dyDescent="0.2">
      <c r="C615" s="93"/>
      <c r="D615" s="93"/>
      <c r="S615" s="92"/>
      <c r="T615" s="92"/>
      <c r="AF615"/>
      <c r="AL615"/>
      <c r="AM615" s="92"/>
      <c r="AN615"/>
      <c r="AO615"/>
      <c r="AP615"/>
      <c r="AQ615"/>
      <c r="AR615"/>
      <c r="AS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</row>
    <row r="616" spans="3:78" s="94" customFormat="1" x14ac:dyDescent="0.2">
      <c r="C616" s="93"/>
      <c r="D616" s="93"/>
      <c r="S616" s="92"/>
      <c r="T616" s="92"/>
      <c r="AF616"/>
      <c r="AL616"/>
      <c r="AM616" s="92"/>
      <c r="AN616"/>
      <c r="AO616"/>
      <c r="AP616"/>
      <c r="AQ616"/>
      <c r="AR616"/>
      <c r="AS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</row>
    <row r="617" spans="3:78" s="94" customFormat="1" x14ac:dyDescent="0.2">
      <c r="C617" s="93"/>
      <c r="D617" s="93"/>
      <c r="S617" s="92"/>
      <c r="T617" s="92"/>
      <c r="AF617"/>
      <c r="AL617"/>
      <c r="AM617" s="92"/>
      <c r="AN617"/>
      <c r="AO617"/>
      <c r="AP617"/>
      <c r="AQ617"/>
      <c r="AR617"/>
      <c r="AS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</row>
    <row r="618" spans="3:78" s="94" customFormat="1" x14ac:dyDescent="0.2">
      <c r="C618" s="93"/>
      <c r="D618" s="93"/>
      <c r="S618" s="92"/>
      <c r="T618" s="92"/>
      <c r="AF618"/>
      <c r="AL618"/>
      <c r="AM618" s="92"/>
      <c r="AN618"/>
      <c r="AO618"/>
      <c r="AP618"/>
      <c r="AQ618"/>
      <c r="AR618"/>
      <c r="AS618"/>
      <c r="BS618"/>
      <c r="BT618"/>
      <c r="BU618"/>
      <c r="BV618"/>
      <c r="BW618"/>
      <c r="BX618"/>
      <c r="BY618"/>
      <c r="BZ618"/>
    </row>
    <row r="619" spans="3:78" s="94" customFormat="1" x14ac:dyDescent="0.2">
      <c r="C619" s="93"/>
      <c r="D619" s="93"/>
      <c r="S619" s="92"/>
      <c r="T619" s="92"/>
      <c r="AF619"/>
      <c r="AL619"/>
      <c r="AM619" s="92"/>
      <c r="AN619"/>
      <c r="AO619"/>
      <c r="AP619"/>
      <c r="AQ619"/>
      <c r="AR619"/>
      <c r="AS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</row>
    <row r="620" spans="3:78" s="94" customFormat="1" x14ac:dyDescent="0.2">
      <c r="C620" s="93"/>
      <c r="D620" s="93"/>
      <c r="S620" s="92"/>
      <c r="T620" s="92"/>
      <c r="AF620"/>
      <c r="AL620"/>
      <c r="AM620" s="92"/>
      <c r="AN620"/>
      <c r="AO620"/>
      <c r="AP620"/>
      <c r="AQ620"/>
      <c r="AR620"/>
      <c r="AS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</row>
    <row r="621" spans="3:78" s="94" customFormat="1" x14ac:dyDescent="0.2">
      <c r="C621" s="93"/>
      <c r="D621" s="93"/>
      <c r="S621" s="92"/>
      <c r="T621" s="92"/>
      <c r="AF621"/>
      <c r="AL621"/>
      <c r="AM621" s="92"/>
      <c r="AN621"/>
      <c r="AO621"/>
      <c r="AP621"/>
      <c r="AQ621"/>
      <c r="AR621"/>
      <c r="AS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</row>
    <row r="622" spans="3:78" s="94" customFormat="1" x14ac:dyDescent="0.2">
      <c r="C622" s="93"/>
      <c r="D622" s="93"/>
      <c r="S622" s="92"/>
      <c r="T622" s="92"/>
      <c r="AF622"/>
      <c r="AL622"/>
      <c r="AM622" s="92"/>
      <c r="AN622"/>
      <c r="AO622"/>
      <c r="AP622"/>
      <c r="AQ622"/>
      <c r="AR622"/>
      <c r="AS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</row>
    <row r="623" spans="3:78" s="94" customFormat="1" x14ac:dyDescent="0.2">
      <c r="C623" s="93"/>
      <c r="D623" s="93"/>
      <c r="S623" s="92"/>
      <c r="T623" s="92"/>
      <c r="AF623"/>
      <c r="AL623"/>
      <c r="AM623" s="92"/>
      <c r="AN623"/>
      <c r="AO623"/>
      <c r="AP623"/>
      <c r="AQ623"/>
      <c r="AR623"/>
      <c r="AS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</row>
    <row r="624" spans="3:78" s="94" customFormat="1" x14ac:dyDescent="0.2">
      <c r="C624" s="93"/>
      <c r="D624" s="93"/>
      <c r="S624" s="92"/>
      <c r="T624" s="92"/>
      <c r="AF624"/>
      <c r="AL624"/>
      <c r="AM624" s="92"/>
      <c r="AN624"/>
      <c r="AO624"/>
      <c r="AP624"/>
      <c r="AQ624"/>
      <c r="AR624"/>
      <c r="AS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</row>
    <row r="625" spans="3:78" s="94" customFormat="1" x14ac:dyDescent="0.2">
      <c r="C625" s="93"/>
      <c r="D625" s="93"/>
      <c r="S625" s="92"/>
      <c r="T625" s="92"/>
      <c r="AF625"/>
      <c r="AL625"/>
      <c r="AM625" s="92"/>
      <c r="AN625"/>
      <c r="AO625"/>
      <c r="AP625"/>
      <c r="AQ625"/>
      <c r="AR625"/>
      <c r="AS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</row>
    <row r="626" spans="3:78" s="94" customFormat="1" x14ac:dyDescent="0.2">
      <c r="C626" s="93"/>
      <c r="D626" s="93"/>
      <c r="S626" s="92"/>
      <c r="T626" s="92"/>
      <c r="AF626"/>
      <c r="AL626"/>
      <c r="AM626" s="92"/>
      <c r="AN626"/>
      <c r="AO626"/>
      <c r="AP626"/>
      <c r="AQ626"/>
      <c r="AR626"/>
      <c r="AS626"/>
      <c r="BS626"/>
      <c r="BT626"/>
      <c r="BU626"/>
      <c r="BV626"/>
      <c r="BW626"/>
      <c r="BX626"/>
      <c r="BY626"/>
      <c r="BZ626"/>
    </row>
    <row r="627" spans="3:78" s="94" customFormat="1" x14ac:dyDescent="0.2">
      <c r="C627" s="93"/>
      <c r="D627" s="93"/>
      <c r="S627" s="92"/>
      <c r="T627" s="92"/>
      <c r="AF627"/>
      <c r="AL627"/>
      <c r="AM627" s="92"/>
      <c r="AN627"/>
      <c r="AO627"/>
      <c r="AP627"/>
      <c r="AQ627"/>
      <c r="AR627"/>
      <c r="AS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</row>
    <row r="628" spans="3:78" s="94" customFormat="1" x14ac:dyDescent="0.2">
      <c r="C628" s="93"/>
      <c r="D628" s="93"/>
      <c r="S628" s="92"/>
      <c r="T628" s="92"/>
      <c r="AF628"/>
      <c r="AL628"/>
      <c r="AM628" s="92"/>
      <c r="AN628"/>
      <c r="AO628"/>
      <c r="AP628"/>
      <c r="AQ628"/>
      <c r="AR628"/>
      <c r="AS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</row>
    <row r="629" spans="3:78" s="94" customFormat="1" x14ac:dyDescent="0.2">
      <c r="C629" s="93"/>
      <c r="D629" s="93"/>
      <c r="S629" s="92"/>
      <c r="T629" s="92"/>
      <c r="AF629"/>
      <c r="AL629"/>
      <c r="AM629" s="92"/>
      <c r="AN629"/>
      <c r="AO629"/>
      <c r="AP629"/>
      <c r="AQ629"/>
      <c r="AR629"/>
      <c r="AS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</row>
    <row r="630" spans="3:78" s="94" customFormat="1" x14ac:dyDescent="0.2">
      <c r="C630" s="93"/>
      <c r="D630" s="93"/>
      <c r="S630" s="92"/>
      <c r="T630" s="92"/>
      <c r="AF630"/>
      <c r="AL630"/>
      <c r="AM630" s="92"/>
      <c r="AN630"/>
      <c r="AO630"/>
      <c r="AP630"/>
      <c r="AQ630"/>
      <c r="AR630"/>
      <c r="AS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</row>
    <row r="631" spans="3:78" s="94" customFormat="1" x14ac:dyDescent="0.2">
      <c r="C631" s="93"/>
      <c r="D631" s="93"/>
      <c r="S631" s="92"/>
      <c r="T631" s="92"/>
      <c r="AF631"/>
      <c r="AL631"/>
      <c r="AM631" s="92"/>
      <c r="AN631"/>
      <c r="AO631"/>
      <c r="AP631"/>
      <c r="AQ631"/>
      <c r="AR631"/>
      <c r="AS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</row>
    <row r="632" spans="3:78" s="94" customFormat="1" x14ac:dyDescent="0.2">
      <c r="C632" s="93"/>
      <c r="D632" s="93"/>
      <c r="S632" s="92"/>
      <c r="T632" s="92"/>
      <c r="AF632"/>
      <c r="AL632"/>
      <c r="AM632" s="92"/>
      <c r="AN632"/>
      <c r="AO632"/>
      <c r="AP632"/>
      <c r="AQ632"/>
      <c r="AR632"/>
      <c r="AS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</row>
    <row r="633" spans="3:78" s="94" customFormat="1" x14ac:dyDescent="0.2">
      <c r="C633" s="93"/>
      <c r="D633" s="93"/>
      <c r="S633" s="92"/>
      <c r="T633" s="92"/>
      <c r="AF633"/>
      <c r="AL633"/>
      <c r="AM633" s="92"/>
      <c r="AN633"/>
      <c r="AO633"/>
      <c r="AP633"/>
      <c r="AQ633"/>
      <c r="AR633"/>
      <c r="AS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</row>
    <row r="634" spans="3:78" s="94" customFormat="1" x14ac:dyDescent="0.2">
      <c r="C634" s="93"/>
      <c r="D634" s="93"/>
      <c r="S634" s="92"/>
      <c r="T634" s="92"/>
      <c r="AF634"/>
      <c r="AL634"/>
      <c r="AM634" s="92"/>
      <c r="AN634"/>
      <c r="AO634"/>
      <c r="AP634"/>
      <c r="AQ634"/>
      <c r="AR634"/>
      <c r="AS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</row>
    <row r="635" spans="3:78" s="94" customFormat="1" x14ac:dyDescent="0.2">
      <c r="C635" s="93"/>
      <c r="D635" s="93"/>
      <c r="S635" s="92"/>
      <c r="T635" s="92"/>
      <c r="AF635"/>
      <c r="AL635"/>
      <c r="AM635" s="92"/>
      <c r="AN635"/>
      <c r="AO635"/>
      <c r="AP635"/>
      <c r="AQ635"/>
      <c r="AR635"/>
      <c r="AS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</row>
    <row r="636" spans="3:78" s="94" customFormat="1" x14ac:dyDescent="0.2">
      <c r="C636" s="93"/>
      <c r="D636" s="93"/>
      <c r="S636" s="92"/>
      <c r="T636" s="92"/>
      <c r="AF636"/>
      <c r="AL636"/>
      <c r="AM636" s="92"/>
      <c r="AN636"/>
      <c r="AO636"/>
      <c r="AP636"/>
      <c r="AQ636"/>
      <c r="AR636"/>
      <c r="AS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</row>
    <row r="637" spans="3:78" s="94" customFormat="1" x14ac:dyDescent="0.2">
      <c r="C637" s="93"/>
      <c r="D637" s="93"/>
      <c r="S637" s="92"/>
      <c r="T637" s="92"/>
      <c r="AF637"/>
      <c r="AL637"/>
      <c r="AM637" s="92"/>
      <c r="AN637"/>
      <c r="AO637"/>
      <c r="AP637"/>
      <c r="AQ637"/>
      <c r="AR637"/>
      <c r="AS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</row>
    <row r="638" spans="3:78" s="94" customFormat="1" x14ac:dyDescent="0.2">
      <c r="C638" s="93"/>
      <c r="D638" s="93"/>
      <c r="S638" s="92"/>
      <c r="T638" s="92"/>
      <c r="AF638"/>
      <c r="AL638"/>
      <c r="AM638" s="92"/>
      <c r="AN638"/>
      <c r="AO638"/>
      <c r="AP638"/>
      <c r="AQ638"/>
      <c r="AR638"/>
      <c r="AS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</row>
    <row r="639" spans="3:78" s="94" customFormat="1" x14ac:dyDescent="0.2">
      <c r="C639" s="93"/>
      <c r="D639" s="93"/>
      <c r="S639" s="92"/>
      <c r="T639" s="92"/>
      <c r="AF639"/>
      <c r="AL639"/>
      <c r="AM639" s="92"/>
      <c r="AN639"/>
      <c r="AO639"/>
      <c r="AP639"/>
      <c r="AQ639"/>
      <c r="AR639"/>
      <c r="AS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</row>
    <row r="640" spans="3:78" s="94" customFormat="1" x14ac:dyDescent="0.2">
      <c r="C640" s="93"/>
      <c r="D640" s="93"/>
      <c r="S640" s="92"/>
      <c r="T640" s="92"/>
      <c r="AF640"/>
      <c r="AL640"/>
      <c r="AM640" s="92"/>
      <c r="AN640"/>
      <c r="AO640"/>
      <c r="AP640"/>
      <c r="AQ640"/>
      <c r="AR640"/>
      <c r="AS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</row>
    <row r="641" spans="3:78" s="94" customFormat="1" x14ac:dyDescent="0.2">
      <c r="C641" s="93"/>
      <c r="D641" s="93"/>
      <c r="S641" s="92"/>
      <c r="T641" s="92"/>
      <c r="AF641"/>
      <c r="AL641"/>
      <c r="AM641" s="92"/>
      <c r="AN641"/>
      <c r="AO641"/>
      <c r="AP641"/>
      <c r="AQ641"/>
      <c r="AR641"/>
      <c r="AS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</row>
    <row r="642" spans="3:78" s="94" customFormat="1" x14ac:dyDescent="0.2">
      <c r="C642" s="93"/>
      <c r="D642" s="93"/>
      <c r="S642" s="92"/>
      <c r="T642" s="92"/>
      <c r="AF642"/>
      <c r="AL642"/>
      <c r="AM642" s="92"/>
      <c r="AN642"/>
      <c r="AO642"/>
      <c r="AP642"/>
      <c r="AQ642"/>
      <c r="AR642"/>
      <c r="AS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</row>
    <row r="643" spans="3:78" s="94" customFormat="1" x14ac:dyDescent="0.2">
      <c r="C643" s="93"/>
      <c r="D643" s="93"/>
      <c r="S643" s="92"/>
      <c r="T643" s="92"/>
      <c r="AF643"/>
      <c r="AL643"/>
      <c r="AM643" s="92"/>
      <c r="AN643"/>
      <c r="AO643"/>
      <c r="AP643"/>
      <c r="AQ643"/>
      <c r="AR643"/>
      <c r="AS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</row>
    <row r="644" spans="3:78" s="94" customFormat="1" x14ac:dyDescent="0.2">
      <c r="C644" s="93"/>
      <c r="D644" s="93"/>
      <c r="S644" s="92"/>
      <c r="T644" s="92"/>
      <c r="AF644"/>
      <c r="AL644"/>
      <c r="AM644" s="92"/>
      <c r="AN644"/>
      <c r="AO644"/>
      <c r="AP644"/>
      <c r="AQ644"/>
      <c r="AR644"/>
      <c r="AS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</row>
    <row r="645" spans="3:78" s="94" customFormat="1" x14ac:dyDescent="0.2">
      <c r="C645" s="93"/>
      <c r="D645" s="93"/>
      <c r="S645" s="92"/>
      <c r="T645" s="92"/>
      <c r="AF645"/>
      <c r="AL645"/>
      <c r="AM645" s="92"/>
      <c r="AN645"/>
      <c r="AO645"/>
      <c r="AP645"/>
      <c r="AQ645"/>
      <c r="AR645"/>
      <c r="AS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</row>
    <row r="646" spans="3:78" s="94" customFormat="1" x14ac:dyDescent="0.2">
      <c r="C646" s="93"/>
      <c r="D646" s="93"/>
      <c r="S646" s="92"/>
      <c r="T646" s="92"/>
      <c r="AF646"/>
      <c r="AL646"/>
      <c r="AM646" s="92"/>
      <c r="AN646"/>
      <c r="AO646"/>
      <c r="AP646"/>
      <c r="AQ646"/>
      <c r="AR646"/>
      <c r="AS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</row>
    <row r="647" spans="3:78" s="94" customFormat="1" x14ac:dyDescent="0.2">
      <c r="C647" s="93"/>
      <c r="D647" s="93"/>
      <c r="S647" s="92"/>
      <c r="T647" s="92"/>
      <c r="AF647"/>
      <c r="AL647"/>
      <c r="AM647" s="92"/>
      <c r="AN647"/>
      <c r="AO647"/>
      <c r="AP647"/>
      <c r="AQ647"/>
      <c r="AR647"/>
      <c r="AS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</row>
    <row r="648" spans="3:78" s="94" customFormat="1" x14ac:dyDescent="0.2">
      <c r="C648" s="93"/>
      <c r="D648" s="93"/>
      <c r="S648" s="92"/>
      <c r="T648" s="92"/>
      <c r="AF648"/>
      <c r="AL648"/>
      <c r="AM648" s="92"/>
      <c r="AN648"/>
      <c r="AO648"/>
      <c r="AP648"/>
      <c r="AQ648"/>
      <c r="AR648"/>
      <c r="AS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</row>
    <row r="649" spans="3:78" x14ac:dyDescent="0.2">
      <c r="C649" s="24"/>
      <c r="D649" s="24"/>
      <c r="AG649" s="94"/>
      <c r="AH649" s="94"/>
      <c r="AI649" s="94"/>
      <c r="AJ649" s="94"/>
      <c r="AK649" s="94"/>
      <c r="AM649" s="92"/>
      <c r="AT649" s="94"/>
      <c r="AU649" s="94"/>
      <c r="AV649" s="94"/>
      <c r="AW649" s="94"/>
      <c r="AX649" s="94"/>
      <c r="AY649" s="94"/>
      <c r="AZ649" s="94"/>
      <c r="BA649" s="94"/>
    </row>
    <row r="650" spans="3:78" x14ac:dyDescent="0.2">
      <c r="C650" s="24"/>
      <c r="D650" s="24"/>
      <c r="AG650" s="94"/>
      <c r="AH650" s="94"/>
      <c r="AI650" s="94"/>
      <c r="AJ650" s="94"/>
      <c r="AK650" s="94"/>
      <c r="AM650" s="92"/>
      <c r="AT650" s="94"/>
      <c r="AU650" s="94"/>
      <c r="AV650" s="94"/>
      <c r="AW650" s="94"/>
      <c r="AX650" s="94"/>
      <c r="AY650" s="94"/>
      <c r="AZ650" s="94"/>
      <c r="BA650" s="94"/>
    </row>
    <row r="651" spans="3:78" x14ac:dyDescent="0.2">
      <c r="C651" s="24"/>
      <c r="D651" s="24"/>
      <c r="AG651" s="94"/>
      <c r="AH651" s="94"/>
      <c r="AI651" s="94"/>
      <c r="AJ651" s="94"/>
      <c r="AK651" s="94"/>
      <c r="AM651" s="92"/>
      <c r="AT651" s="94"/>
      <c r="AU651" s="94"/>
      <c r="AV651" s="94"/>
      <c r="AW651" s="94"/>
      <c r="AX651" s="94"/>
      <c r="AY651" s="94"/>
      <c r="AZ651" s="94"/>
      <c r="BA651" s="94"/>
    </row>
    <row r="652" spans="3:78" x14ac:dyDescent="0.2">
      <c r="C652" s="24"/>
      <c r="D652" s="24"/>
      <c r="AG652" s="94"/>
      <c r="AH652" s="94"/>
      <c r="AI652" s="94"/>
      <c r="AJ652" s="94"/>
      <c r="AK652" s="94"/>
      <c r="AM652" s="92"/>
      <c r="AT652" s="94"/>
      <c r="AU652" s="94"/>
      <c r="AV652" s="94"/>
      <c r="AW652" s="94"/>
      <c r="AX652" s="94"/>
      <c r="AY652" s="94"/>
      <c r="AZ652" s="94"/>
      <c r="BA652" s="94"/>
    </row>
    <row r="653" spans="3:78" x14ac:dyDescent="0.2">
      <c r="C653" s="24"/>
      <c r="D653" s="24"/>
      <c r="AG653" s="94"/>
      <c r="AH653" s="94"/>
      <c r="AI653" s="94"/>
      <c r="AJ653" s="94"/>
      <c r="AK653" s="94"/>
      <c r="AM653" s="92"/>
      <c r="AT653" s="94"/>
      <c r="AU653" s="94"/>
      <c r="AV653" s="94"/>
      <c r="AW653" s="94"/>
      <c r="AX653" s="94"/>
      <c r="AY653" s="94"/>
      <c r="AZ653" s="94"/>
      <c r="BA653" s="94"/>
    </row>
    <row r="654" spans="3:78" x14ac:dyDescent="0.2">
      <c r="C654" s="24"/>
      <c r="D654" s="24"/>
      <c r="AG654" s="94"/>
      <c r="AH654" s="94"/>
      <c r="AI654" s="94"/>
      <c r="AJ654" s="94"/>
      <c r="AK654" s="94"/>
      <c r="AM654" s="92"/>
      <c r="AT654" s="94"/>
      <c r="AU654" s="94"/>
      <c r="AV654" s="94"/>
      <c r="AW654" s="94"/>
      <c r="AX654" s="94"/>
      <c r="AY654" s="94"/>
      <c r="AZ654" s="94"/>
      <c r="BA654" s="94"/>
    </row>
    <row r="655" spans="3:78" x14ac:dyDescent="0.2">
      <c r="C655" s="24"/>
      <c r="D655" s="24"/>
      <c r="AG655" s="94"/>
      <c r="AH655" s="94"/>
      <c r="AI655" s="94"/>
      <c r="AJ655" s="94"/>
      <c r="AK655" s="94"/>
      <c r="AM655" s="92"/>
      <c r="AT655" s="94"/>
      <c r="AU655" s="94"/>
      <c r="AV655" s="94"/>
      <c r="AW655" s="94"/>
      <c r="AX655" s="94"/>
      <c r="AY655" s="94"/>
      <c r="AZ655" s="94"/>
      <c r="BA655" s="94"/>
    </row>
    <row r="656" spans="3:78" x14ac:dyDescent="0.2">
      <c r="C656" s="24"/>
      <c r="D656" s="24"/>
      <c r="AG656" s="94"/>
      <c r="AH656" s="94"/>
      <c r="AI656" s="94"/>
      <c r="AJ656" s="94"/>
      <c r="AK656" s="94"/>
      <c r="AM656" s="92"/>
      <c r="AT656" s="94"/>
      <c r="AU656" s="94"/>
      <c r="AV656" s="94"/>
      <c r="AW656" s="94"/>
      <c r="AX656" s="94"/>
      <c r="AY656" s="94"/>
      <c r="AZ656" s="94"/>
      <c r="BA656" s="94"/>
    </row>
    <row r="657" spans="3:70" x14ac:dyDescent="0.2">
      <c r="C657" s="24"/>
      <c r="D657" s="24"/>
      <c r="AG657" s="94"/>
      <c r="AH657" s="94"/>
      <c r="AI657" s="94"/>
      <c r="AJ657" s="94"/>
      <c r="AK657" s="94"/>
      <c r="AM657" s="92"/>
      <c r="AT657" s="94"/>
      <c r="AU657" s="94"/>
      <c r="AV657" s="94"/>
      <c r="AW657" s="94"/>
      <c r="AX657" s="94"/>
      <c r="AY657" s="94"/>
      <c r="AZ657" s="94"/>
      <c r="BA657" s="94"/>
    </row>
    <row r="658" spans="3:70" x14ac:dyDescent="0.2">
      <c r="C658" s="24"/>
      <c r="D658" s="24"/>
      <c r="AG658" s="94"/>
      <c r="AH658" s="94"/>
      <c r="AI658" s="94"/>
      <c r="AJ658" s="94"/>
      <c r="AK658" s="94"/>
      <c r="AM658" s="92"/>
      <c r="AT658" s="94"/>
      <c r="AU658" s="94"/>
      <c r="AV658" s="94"/>
      <c r="AW658" s="94"/>
      <c r="AX658" s="94"/>
      <c r="AY658" s="94"/>
      <c r="AZ658" s="94"/>
      <c r="BA658" s="94"/>
    </row>
    <row r="659" spans="3:70" x14ac:dyDescent="0.2">
      <c r="C659" s="24"/>
      <c r="D659" s="24"/>
      <c r="AG659" s="94"/>
      <c r="AH659" s="94"/>
      <c r="AI659" s="94"/>
      <c r="AJ659" s="94"/>
      <c r="AK659" s="94"/>
      <c r="AM659" s="92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</row>
    <row r="660" spans="3:70" x14ac:dyDescent="0.2">
      <c r="C660" s="24"/>
      <c r="D660" s="24"/>
      <c r="AG660" s="94"/>
      <c r="AH660" s="94"/>
      <c r="AI660" s="94"/>
      <c r="AJ660" s="94"/>
      <c r="AK660" s="94"/>
      <c r="AM660" s="92"/>
      <c r="AT660" s="94"/>
      <c r="AU660" s="94"/>
      <c r="AV660" s="94"/>
      <c r="AW660" s="94"/>
      <c r="AX660" s="94"/>
      <c r="AY660" s="94"/>
      <c r="AZ660" s="94"/>
      <c r="BA660" s="94"/>
    </row>
    <row r="661" spans="3:70" x14ac:dyDescent="0.2">
      <c r="C661" s="24"/>
      <c r="D661" s="24"/>
      <c r="AG661" s="94"/>
      <c r="AH661" s="94"/>
      <c r="AI661" s="94"/>
      <c r="AJ661" s="94"/>
      <c r="AK661" s="94"/>
      <c r="AM661" s="92"/>
      <c r="AT661" s="94"/>
      <c r="AU661" s="94"/>
      <c r="AV661" s="94"/>
      <c r="AW661" s="94"/>
      <c r="AX661" s="94"/>
      <c r="AY661" s="94"/>
      <c r="AZ661" s="94"/>
      <c r="BA661" s="94"/>
    </row>
    <row r="662" spans="3:70" x14ac:dyDescent="0.2">
      <c r="C662" s="24"/>
      <c r="D662" s="24"/>
      <c r="AG662" s="94"/>
      <c r="AH662" s="94"/>
      <c r="AI662" s="94"/>
      <c r="AJ662" s="94"/>
      <c r="AK662" s="94"/>
      <c r="AM662" s="92"/>
      <c r="AT662" s="94"/>
      <c r="AU662" s="94"/>
      <c r="AV662" s="94"/>
      <c r="AW662" s="94"/>
      <c r="AX662" s="94"/>
      <c r="AY662" s="94"/>
      <c r="AZ662" s="94"/>
      <c r="BA662" s="94"/>
    </row>
    <row r="663" spans="3:70" x14ac:dyDescent="0.2">
      <c r="C663" s="24"/>
      <c r="D663" s="24"/>
      <c r="AG663" s="94"/>
      <c r="AH663" s="94"/>
      <c r="AI663" s="94"/>
      <c r="AJ663" s="94"/>
      <c r="AK663" s="94"/>
      <c r="AM663" s="92"/>
      <c r="AT663" s="94"/>
      <c r="AU663" s="94"/>
      <c r="AV663" s="94"/>
      <c r="AW663" s="94"/>
      <c r="AX663" s="94"/>
      <c r="AY663" s="94"/>
      <c r="AZ663" s="94"/>
      <c r="BA663" s="94"/>
    </row>
    <row r="664" spans="3:70" x14ac:dyDescent="0.2">
      <c r="C664" s="24"/>
      <c r="D664" s="24"/>
      <c r="AG664" s="94"/>
      <c r="AH664" s="94"/>
      <c r="AI664" s="94"/>
      <c r="AJ664" s="94"/>
      <c r="AK664" s="94"/>
      <c r="AM664" s="92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</row>
    <row r="665" spans="3:70" x14ac:dyDescent="0.2">
      <c r="C665" s="24"/>
      <c r="D665" s="24"/>
      <c r="AG665" s="94"/>
      <c r="AH665" s="94"/>
      <c r="AI665" s="94"/>
      <c r="AJ665" s="94"/>
      <c r="AK665" s="94"/>
      <c r="AM665" s="92"/>
      <c r="AT665" s="94"/>
      <c r="AU665" s="94"/>
      <c r="AV665" s="94"/>
      <c r="AW665" s="94"/>
      <c r="AX665" s="94"/>
      <c r="AY665" s="94"/>
      <c r="AZ665" s="94"/>
      <c r="BA665" s="94"/>
    </row>
    <row r="666" spans="3:70" x14ac:dyDescent="0.2">
      <c r="C666" s="24"/>
      <c r="D666" s="24"/>
      <c r="AG666" s="94"/>
      <c r="AH666" s="94"/>
      <c r="AI666" s="94"/>
      <c r="AJ666" s="94"/>
      <c r="AK666" s="94"/>
      <c r="AM666" s="92"/>
      <c r="AT666" s="94"/>
      <c r="AU666" s="94"/>
      <c r="AV666" s="94"/>
      <c r="AW666" s="94"/>
      <c r="AX666" s="94"/>
      <c r="AY666" s="94"/>
      <c r="AZ666" s="94"/>
      <c r="BA666" s="94"/>
    </row>
    <row r="667" spans="3:70" x14ac:dyDescent="0.2">
      <c r="C667" s="24"/>
      <c r="D667" s="24"/>
      <c r="AG667" s="94"/>
      <c r="AH667" s="94"/>
      <c r="AI667" s="94"/>
      <c r="AJ667" s="94"/>
      <c r="AK667" s="94"/>
      <c r="AM667" s="92"/>
      <c r="AT667" s="94"/>
      <c r="AU667" s="94"/>
      <c r="AV667" s="94"/>
      <c r="AW667" s="94"/>
      <c r="AX667" s="94"/>
      <c r="AY667" s="94"/>
      <c r="AZ667" s="94"/>
      <c r="BA667" s="94"/>
    </row>
    <row r="668" spans="3:70" x14ac:dyDescent="0.2">
      <c r="C668" s="24"/>
      <c r="D668" s="24"/>
      <c r="AG668" s="94"/>
      <c r="AH668" s="94"/>
      <c r="AI668" s="94"/>
      <c r="AJ668" s="94"/>
      <c r="AK668" s="94"/>
      <c r="AM668" s="92"/>
      <c r="AT668" s="94"/>
      <c r="AU668" s="94"/>
      <c r="AV668" s="94"/>
      <c r="AW668" s="94"/>
      <c r="AX668" s="94"/>
      <c r="AY668" s="94"/>
      <c r="AZ668" s="94"/>
      <c r="BA668" s="94"/>
    </row>
    <row r="669" spans="3:70" x14ac:dyDescent="0.2">
      <c r="C669" s="24"/>
      <c r="D669" s="24"/>
      <c r="AG669" s="94"/>
      <c r="AH669" s="94"/>
      <c r="AI669" s="94"/>
      <c r="AJ669" s="94"/>
      <c r="AK669" s="94"/>
      <c r="AM669" s="92"/>
      <c r="AT669" s="94"/>
      <c r="AU669" s="94"/>
      <c r="AV669" s="94"/>
      <c r="AW669" s="94"/>
      <c r="AX669" s="94"/>
      <c r="AY669" s="94"/>
      <c r="AZ669" s="94"/>
      <c r="BA669" s="94"/>
      <c r="BB669" s="94"/>
      <c r="BD669" s="94"/>
    </row>
    <row r="670" spans="3:70" x14ac:dyDescent="0.2">
      <c r="C670" s="24"/>
      <c r="D670" s="24"/>
      <c r="AG670" s="94"/>
      <c r="AH670" s="94"/>
      <c r="AI670" s="94"/>
      <c r="AJ670" s="94"/>
      <c r="AK670" s="94"/>
      <c r="AM670" s="92"/>
      <c r="AT670" s="94"/>
      <c r="AU670" s="94"/>
      <c r="AV670" s="94"/>
      <c r="AW670" s="94"/>
      <c r="AX670" s="94"/>
      <c r="AY670" s="94"/>
      <c r="AZ670" s="94"/>
      <c r="BA670" s="94"/>
    </row>
    <row r="671" spans="3:70" x14ac:dyDescent="0.2">
      <c r="C671" s="24"/>
      <c r="D671" s="24"/>
      <c r="AG671" s="94"/>
      <c r="AH671" s="94"/>
      <c r="AI671" s="94"/>
      <c r="AJ671" s="94"/>
      <c r="AK671" s="94"/>
      <c r="AM671" s="92"/>
      <c r="AT671" s="94"/>
      <c r="AU671" s="94"/>
      <c r="AV671" s="94"/>
      <c r="AW671" s="94"/>
      <c r="AX671" s="94"/>
      <c r="AY671" s="94"/>
      <c r="AZ671" s="94"/>
      <c r="BA671" s="94"/>
    </row>
    <row r="672" spans="3:70" x14ac:dyDescent="0.2">
      <c r="C672" s="24"/>
      <c r="D672" s="24"/>
      <c r="AG672" s="94"/>
      <c r="AH672" s="94"/>
      <c r="AI672" s="94"/>
      <c r="AJ672" s="94"/>
      <c r="AK672" s="94"/>
      <c r="AM672" s="92"/>
      <c r="AT672" s="94"/>
      <c r="AU672" s="94"/>
      <c r="AV672" s="94"/>
      <c r="AW672" s="94"/>
      <c r="AX672" s="94"/>
      <c r="AY672" s="94"/>
      <c r="AZ672" s="94"/>
      <c r="BA672" s="94"/>
    </row>
    <row r="673" spans="3:53" x14ac:dyDescent="0.2">
      <c r="C673" s="24"/>
      <c r="D673" s="24"/>
      <c r="AG673" s="94"/>
      <c r="AH673" s="94"/>
      <c r="AI673" s="94"/>
      <c r="AJ673" s="94"/>
      <c r="AK673" s="94"/>
      <c r="AM673" s="92"/>
      <c r="AT673" s="94"/>
      <c r="AU673" s="94"/>
      <c r="AV673" s="94"/>
      <c r="AW673" s="94"/>
      <c r="AX673" s="94"/>
      <c r="AY673" s="94"/>
      <c r="AZ673" s="94"/>
      <c r="BA673" s="94"/>
    </row>
    <row r="674" spans="3:53" x14ac:dyDescent="0.2">
      <c r="C674" s="24"/>
      <c r="D674" s="24"/>
      <c r="AG674" s="94"/>
      <c r="AH674" s="94"/>
      <c r="AI674" s="94"/>
      <c r="AJ674" s="94"/>
      <c r="AK674" s="94"/>
      <c r="AM674" s="92"/>
      <c r="AT674" s="94"/>
      <c r="AU674" s="94"/>
      <c r="AV674" s="94"/>
      <c r="AW674" s="94"/>
      <c r="AX674" s="94"/>
      <c r="AY674" s="94"/>
      <c r="AZ674" s="94"/>
      <c r="BA674" s="94"/>
    </row>
    <row r="675" spans="3:53" x14ac:dyDescent="0.2">
      <c r="C675" s="24"/>
      <c r="D675" s="24"/>
      <c r="AG675" s="94"/>
      <c r="AH675" s="94"/>
      <c r="AI675" s="94"/>
      <c r="AJ675" s="94"/>
      <c r="AK675" s="94"/>
      <c r="AM675" s="92"/>
      <c r="AT675" s="94"/>
      <c r="AU675" s="94"/>
      <c r="AV675" s="94"/>
      <c r="AW675" s="94"/>
      <c r="AX675" s="94"/>
      <c r="AY675" s="94"/>
      <c r="AZ675" s="94"/>
      <c r="BA675" s="94"/>
    </row>
    <row r="676" spans="3:53" x14ac:dyDescent="0.2">
      <c r="C676" s="24"/>
      <c r="D676" s="24"/>
      <c r="AG676" s="94"/>
      <c r="AH676" s="94"/>
      <c r="AI676" s="94"/>
      <c r="AJ676" s="94"/>
      <c r="AK676" s="94"/>
      <c r="AM676" s="92"/>
      <c r="AT676" s="94"/>
      <c r="AU676" s="94"/>
      <c r="AV676" s="94"/>
      <c r="AW676" s="94"/>
      <c r="AX676" s="94"/>
      <c r="AY676" s="94"/>
      <c r="AZ676" s="94"/>
      <c r="BA676" s="94"/>
    </row>
    <row r="677" spans="3:53" x14ac:dyDescent="0.2">
      <c r="C677" s="24"/>
      <c r="D677" s="24"/>
      <c r="AG677" s="94"/>
      <c r="AH677" s="94"/>
      <c r="AI677" s="94"/>
      <c r="AJ677" s="94"/>
      <c r="AK677" s="94"/>
      <c r="AM677" s="92"/>
      <c r="AT677" s="94"/>
      <c r="AU677" s="94"/>
      <c r="AV677" s="94"/>
      <c r="AW677" s="94"/>
      <c r="AX677" s="94"/>
      <c r="AY677" s="94"/>
      <c r="AZ677" s="94"/>
      <c r="BA677" s="94"/>
    </row>
    <row r="678" spans="3:53" x14ac:dyDescent="0.2">
      <c r="C678" s="24"/>
      <c r="D678" s="24"/>
      <c r="AG678" s="94"/>
      <c r="AH678" s="94"/>
      <c r="AI678" s="94"/>
      <c r="AJ678" s="94"/>
      <c r="AK678" s="94"/>
      <c r="AM678" s="92"/>
      <c r="AT678" s="94"/>
      <c r="AU678" s="94"/>
      <c r="AV678" s="94"/>
      <c r="AW678" s="94"/>
      <c r="AX678" s="94"/>
      <c r="AY678" s="94"/>
      <c r="AZ678" s="94"/>
      <c r="BA678" s="94"/>
    </row>
    <row r="679" spans="3:53" x14ac:dyDescent="0.2">
      <c r="C679" s="24"/>
      <c r="D679" s="24"/>
      <c r="AG679" s="94"/>
      <c r="AH679" s="94"/>
      <c r="AI679" s="94"/>
      <c r="AJ679" s="94"/>
      <c r="AK679" s="94"/>
      <c r="AM679" s="92"/>
      <c r="AT679" s="94"/>
      <c r="AU679" s="94"/>
      <c r="AV679" s="94"/>
      <c r="AW679" s="94"/>
      <c r="AX679" s="94"/>
      <c r="AY679" s="94"/>
      <c r="AZ679" s="94"/>
      <c r="BA679" s="94"/>
    </row>
    <row r="680" spans="3:53" x14ac:dyDescent="0.2">
      <c r="C680" s="24"/>
      <c r="D680" s="24"/>
      <c r="AG680" s="94"/>
      <c r="AH680" s="94"/>
      <c r="AI680" s="94"/>
      <c r="AJ680" s="94"/>
      <c r="AK680" s="94"/>
      <c r="AM680" s="92"/>
      <c r="AT680" s="94"/>
      <c r="AU680" s="94"/>
      <c r="AV680" s="94"/>
      <c r="AW680" s="94"/>
      <c r="AX680" s="94"/>
      <c r="AY680" s="94"/>
      <c r="AZ680" s="94"/>
      <c r="BA680" s="94"/>
    </row>
    <row r="681" spans="3:53" x14ac:dyDescent="0.2">
      <c r="C681" s="24"/>
      <c r="D681" s="24"/>
      <c r="AG681" s="94"/>
      <c r="AH681" s="94"/>
      <c r="AI681" s="94"/>
      <c r="AJ681" s="94"/>
      <c r="AK681" s="94"/>
      <c r="AM681" s="92"/>
      <c r="AT681" s="94"/>
      <c r="AU681" s="94"/>
      <c r="AV681" s="94"/>
      <c r="AW681" s="94"/>
      <c r="AX681" s="94"/>
      <c r="AY681" s="94"/>
      <c r="AZ681" s="94"/>
      <c r="BA681" s="94"/>
    </row>
    <row r="682" spans="3:53" x14ac:dyDescent="0.2">
      <c r="C682" s="24"/>
      <c r="D682" s="24"/>
      <c r="AG682" s="94"/>
      <c r="AH682" s="94"/>
      <c r="AI682" s="94"/>
      <c r="AJ682" s="94"/>
      <c r="AK682" s="94"/>
      <c r="AM682" s="92"/>
      <c r="AT682" s="94"/>
      <c r="AU682" s="94"/>
      <c r="AV682" s="94"/>
      <c r="AW682" s="94"/>
      <c r="AX682" s="94"/>
      <c r="AY682" s="94"/>
      <c r="AZ682" s="94"/>
      <c r="BA682" s="94"/>
    </row>
    <row r="683" spans="3:53" x14ac:dyDescent="0.2">
      <c r="C683" s="24"/>
      <c r="D683" s="24"/>
      <c r="AG683" s="94"/>
      <c r="AH683" s="94"/>
      <c r="AI683" s="94"/>
      <c r="AJ683" s="94"/>
      <c r="AK683" s="94"/>
      <c r="AM683" s="92"/>
      <c r="AT683" s="94"/>
      <c r="AU683" s="94"/>
      <c r="AV683" s="94"/>
      <c r="AW683" s="94"/>
      <c r="AX683" s="94"/>
      <c r="AY683" s="94"/>
      <c r="AZ683" s="94"/>
      <c r="BA683" s="94"/>
    </row>
    <row r="684" spans="3:53" x14ac:dyDescent="0.2">
      <c r="C684" s="24"/>
      <c r="D684" s="24"/>
      <c r="AG684" s="94"/>
      <c r="AH684" s="94"/>
      <c r="AI684" s="94"/>
      <c r="AJ684" s="94"/>
      <c r="AK684" s="94"/>
      <c r="AM684" s="92"/>
      <c r="AT684" s="94"/>
      <c r="AU684" s="94"/>
      <c r="AV684" s="94"/>
      <c r="AW684" s="94"/>
      <c r="AX684" s="94"/>
      <c r="AY684" s="94"/>
      <c r="AZ684" s="94"/>
      <c r="BA684" s="94"/>
    </row>
    <row r="685" spans="3:53" x14ac:dyDescent="0.2">
      <c r="C685" s="24"/>
      <c r="D685" s="24"/>
      <c r="AG685" s="94"/>
      <c r="AH685" s="94"/>
      <c r="AI685" s="94"/>
      <c r="AJ685" s="94"/>
      <c r="AK685" s="94"/>
      <c r="AM685" s="92"/>
      <c r="AT685" s="94"/>
      <c r="AU685" s="94"/>
      <c r="AV685" s="94"/>
      <c r="AW685" s="94"/>
      <c r="AX685" s="94"/>
      <c r="AY685" s="94"/>
      <c r="AZ685" s="94"/>
      <c r="BA685" s="94"/>
    </row>
    <row r="686" spans="3:53" x14ac:dyDescent="0.2">
      <c r="C686" s="24"/>
      <c r="D686" s="24"/>
      <c r="AG686" s="94"/>
      <c r="AH686" s="94"/>
      <c r="AI686" s="94"/>
      <c r="AJ686" s="94"/>
      <c r="AK686" s="94"/>
      <c r="AM686" s="92"/>
      <c r="AT686" s="94"/>
      <c r="AU686" s="94"/>
      <c r="AV686" s="94"/>
      <c r="AW686" s="94"/>
      <c r="AX686" s="94"/>
      <c r="AY686" s="94"/>
      <c r="AZ686" s="94"/>
      <c r="BA686" s="94"/>
    </row>
    <row r="687" spans="3:53" x14ac:dyDescent="0.2">
      <c r="C687" s="24"/>
      <c r="D687" s="24"/>
      <c r="AG687" s="94"/>
      <c r="AH687" s="94"/>
      <c r="AI687" s="94"/>
      <c r="AJ687" s="94"/>
      <c r="AK687" s="94"/>
      <c r="AM687" s="92"/>
      <c r="AT687" s="94"/>
      <c r="AU687" s="94"/>
      <c r="AV687" s="94"/>
      <c r="AW687" s="94"/>
      <c r="AX687" s="94"/>
      <c r="AY687" s="94"/>
      <c r="AZ687" s="94"/>
      <c r="BA687" s="94"/>
    </row>
    <row r="688" spans="3:53" x14ac:dyDescent="0.2">
      <c r="C688" s="24"/>
      <c r="D688" s="24"/>
      <c r="AG688" s="94"/>
      <c r="AH688" s="94"/>
      <c r="AI688" s="94"/>
      <c r="AJ688" s="94"/>
      <c r="AK688" s="94"/>
      <c r="AM688" s="92"/>
      <c r="AT688" s="94"/>
      <c r="AU688" s="94"/>
      <c r="AV688" s="94"/>
      <c r="AW688" s="94"/>
      <c r="AX688" s="94"/>
      <c r="AY688" s="94"/>
      <c r="AZ688" s="94"/>
      <c r="BA688" s="94"/>
    </row>
    <row r="689" spans="3:70" x14ac:dyDescent="0.2">
      <c r="C689" s="24"/>
      <c r="D689" s="24"/>
      <c r="AG689" s="94"/>
      <c r="AH689" s="94"/>
      <c r="AI689" s="94"/>
      <c r="AJ689" s="94"/>
      <c r="AK689" s="94"/>
      <c r="AM689" s="92"/>
      <c r="AT689" s="94"/>
      <c r="AU689" s="94"/>
      <c r="AV689" s="94"/>
      <c r="AW689" s="94"/>
      <c r="AX689" s="94"/>
      <c r="AY689" s="94"/>
      <c r="AZ689" s="94"/>
      <c r="BA689" s="94"/>
    </row>
    <row r="690" spans="3:70" x14ac:dyDescent="0.2">
      <c r="C690" s="24"/>
      <c r="D690" s="24"/>
      <c r="AG690" s="94"/>
      <c r="AH690" s="94"/>
      <c r="AI690" s="94"/>
      <c r="AJ690" s="94"/>
      <c r="AK690" s="94"/>
      <c r="AM690" s="92"/>
      <c r="AT690" s="94"/>
      <c r="AU690" s="94"/>
      <c r="AV690" s="94"/>
      <c r="AW690" s="94"/>
      <c r="AX690" s="94"/>
      <c r="AY690" s="94"/>
      <c r="AZ690" s="94"/>
      <c r="BA690" s="94"/>
    </row>
    <row r="691" spans="3:70" x14ac:dyDescent="0.2">
      <c r="C691" s="24"/>
      <c r="D691" s="24"/>
      <c r="AG691" s="94"/>
      <c r="AH691" s="94"/>
      <c r="AI691" s="94"/>
      <c r="AJ691" s="94"/>
      <c r="AK691" s="94"/>
      <c r="AM691" s="92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</row>
    <row r="692" spans="3:70" x14ac:dyDescent="0.2">
      <c r="C692" s="24"/>
      <c r="D692" s="24"/>
      <c r="AG692" s="94"/>
      <c r="AH692" s="94"/>
      <c r="AI692" s="94"/>
      <c r="AJ692" s="94"/>
      <c r="AK692" s="94"/>
      <c r="AM692" s="92"/>
      <c r="AT692" s="94"/>
      <c r="AU692" s="94"/>
      <c r="AV692" s="94"/>
      <c r="AW692" s="94"/>
      <c r="AX692" s="94"/>
      <c r="AY692" s="94"/>
      <c r="AZ692" s="94"/>
      <c r="BA692" s="94"/>
    </row>
    <row r="693" spans="3:70" x14ac:dyDescent="0.2">
      <c r="C693" s="24"/>
      <c r="D693" s="24"/>
      <c r="AG693" s="94"/>
      <c r="AH693" s="94"/>
      <c r="AI693" s="94"/>
      <c r="AJ693" s="94"/>
      <c r="AK693" s="94"/>
      <c r="AM693" s="92"/>
      <c r="AT693" s="94"/>
      <c r="AU693" s="94"/>
      <c r="AV693" s="94"/>
      <c r="AW693" s="94"/>
      <c r="AX693" s="94"/>
      <c r="AY693" s="94"/>
      <c r="AZ693" s="94"/>
      <c r="BA693" s="94"/>
    </row>
    <row r="694" spans="3:70" x14ac:dyDescent="0.2">
      <c r="C694" s="24"/>
      <c r="D694" s="24"/>
      <c r="AG694" s="94"/>
      <c r="AH694" s="94"/>
      <c r="AI694" s="94"/>
      <c r="AJ694" s="94"/>
      <c r="AK694" s="94"/>
      <c r="AM694" s="92"/>
      <c r="AT694" s="94"/>
      <c r="AU694" s="94"/>
      <c r="AV694" s="94"/>
      <c r="AW694" s="94"/>
      <c r="AX694" s="94"/>
      <c r="AY694" s="94"/>
      <c r="AZ694" s="94"/>
      <c r="BA694" s="94"/>
    </row>
    <row r="695" spans="3:70" x14ac:dyDescent="0.2">
      <c r="C695" s="24"/>
      <c r="D695" s="24"/>
      <c r="AG695" s="94"/>
      <c r="AH695" s="94"/>
      <c r="AI695" s="94"/>
      <c r="AJ695" s="94"/>
      <c r="AK695" s="94"/>
      <c r="AM695" s="92"/>
      <c r="AT695" s="94"/>
      <c r="AU695" s="94"/>
      <c r="AV695" s="94"/>
      <c r="AW695" s="94"/>
      <c r="AX695" s="94"/>
      <c r="AY695" s="94"/>
      <c r="AZ695" s="94"/>
      <c r="BA695" s="94"/>
    </row>
    <row r="696" spans="3:70" x14ac:dyDescent="0.2">
      <c r="C696" s="24"/>
      <c r="D696" s="24"/>
      <c r="AG696" s="94"/>
      <c r="AH696" s="94"/>
      <c r="AI696" s="94"/>
      <c r="AJ696" s="94"/>
      <c r="AK696" s="94"/>
      <c r="AM696" s="92"/>
      <c r="AT696" s="94"/>
      <c r="AU696" s="94"/>
      <c r="AV696" s="94"/>
      <c r="AW696" s="94"/>
      <c r="AX696" s="94"/>
      <c r="AY696" s="94"/>
      <c r="AZ696" s="94"/>
      <c r="BA696" s="94"/>
    </row>
    <row r="697" spans="3:70" x14ac:dyDescent="0.2">
      <c r="C697" s="24"/>
      <c r="D697" s="24"/>
      <c r="AG697" s="94"/>
      <c r="AH697" s="94"/>
      <c r="AI697" s="94"/>
      <c r="AJ697" s="94"/>
      <c r="AK697" s="94"/>
      <c r="AM697" s="92"/>
      <c r="AT697" s="94"/>
      <c r="AU697" s="94"/>
      <c r="AV697" s="94"/>
      <c r="AW697" s="94"/>
      <c r="AX697" s="94"/>
      <c r="AY697" s="94"/>
      <c r="AZ697" s="94"/>
      <c r="BA697" s="94"/>
    </row>
    <row r="698" spans="3:70" x14ac:dyDescent="0.2">
      <c r="C698" s="24"/>
      <c r="D698" s="24"/>
      <c r="AG698" s="94"/>
      <c r="AH698" s="94"/>
      <c r="AI698" s="94"/>
      <c r="AJ698" s="94"/>
      <c r="AK698" s="94"/>
      <c r="AM698" s="92"/>
      <c r="AT698" s="94"/>
      <c r="AU698" s="94"/>
      <c r="AV698" s="94"/>
      <c r="AW698" s="94"/>
      <c r="AX698" s="94"/>
      <c r="AY698" s="94"/>
      <c r="AZ698" s="94"/>
      <c r="BA698" s="94"/>
    </row>
    <row r="699" spans="3:70" x14ac:dyDescent="0.2">
      <c r="C699" s="24"/>
      <c r="D699" s="24"/>
      <c r="AG699" s="94"/>
      <c r="AH699" s="94"/>
      <c r="AI699" s="94"/>
      <c r="AJ699" s="94"/>
      <c r="AK699" s="94"/>
      <c r="AM699" s="92"/>
      <c r="AT699" s="94"/>
      <c r="AU699" s="94"/>
      <c r="AV699" s="94"/>
      <c r="AW699" s="94"/>
      <c r="AX699" s="94"/>
      <c r="AY699" s="94"/>
      <c r="AZ699" s="94"/>
      <c r="BA699" s="94"/>
    </row>
    <row r="700" spans="3:70" x14ac:dyDescent="0.2">
      <c r="C700" s="24"/>
      <c r="D700" s="24"/>
      <c r="AG700" s="94"/>
      <c r="AH700" s="94"/>
      <c r="AI700" s="94"/>
      <c r="AJ700" s="94"/>
      <c r="AK700" s="94"/>
      <c r="AM700" s="92"/>
      <c r="AT700" s="94"/>
      <c r="AU700" s="94"/>
      <c r="AV700" s="94"/>
      <c r="AW700" s="94"/>
      <c r="AX700" s="94"/>
      <c r="AY700" s="94"/>
      <c r="AZ700" s="94"/>
      <c r="BA700" s="94"/>
    </row>
    <row r="701" spans="3:70" x14ac:dyDescent="0.2">
      <c r="C701" s="24"/>
      <c r="D701" s="24"/>
      <c r="AG701" s="94"/>
      <c r="AH701" s="94"/>
      <c r="AI701" s="94"/>
      <c r="AJ701" s="94"/>
      <c r="AK701" s="94"/>
      <c r="AM701" s="92"/>
      <c r="AT701" s="94"/>
      <c r="AU701" s="94"/>
      <c r="AV701" s="94"/>
      <c r="AW701" s="94"/>
      <c r="AX701" s="94"/>
      <c r="AY701" s="94"/>
      <c r="AZ701" s="94"/>
      <c r="BA701" s="94"/>
    </row>
    <row r="702" spans="3:70" x14ac:dyDescent="0.2">
      <c r="C702" s="24"/>
      <c r="D702" s="24"/>
      <c r="AG702" s="94"/>
      <c r="AH702" s="94"/>
      <c r="AI702" s="94"/>
      <c r="AJ702" s="94"/>
      <c r="AK702" s="94"/>
      <c r="AM702" s="92"/>
      <c r="AT702" s="94"/>
      <c r="AU702" s="94"/>
      <c r="AV702" s="94"/>
      <c r="AW702" s="94"/>
      <c r="AX702" s="94"/>
      <c r="AY702" s="94"/>
      <c r="AZ702" s="94"/>
      <c r="BA702" s="94"/>
    </row>
    <row r="703" spans="3:70" x14ac:dyDescent="0.2">
      <c r="C703" s="24"/>
      <c r="D703" s="24"/>
      <c r="AG703" s="94"/>
      <c r="AH703" s="94"/>
      <c r="AI703" s="94"/>
      <c r="AJ703" s="94"/>
      <c r="AK703" s="94"/>
      <c r="AM703" s="92"/>
      <c r="AT703" s="94"/>
      <c r="AU703" s="94"/>
      <c r="AV703" s="94"/>
      <c r="AW703" s="94"/>
      <c r="AX703" s="94"/>
      <c r="AY703" s="94"/>
      <c r="AZ703" s="94"/>
      <c r="BA703" s="94"/>
    </row>
    <row r="704" spans="3:70" x14ac:dyDescent="0.2">
      <c r="C704" s="24"/>
      <c r="D704" s="24"/>
      <c r="AG704" s="94"/>
      <c r="AH704" s="94"/>
      <c r="AI704" s="94"/>
      <c r="AJ704" s="94"/>
      <c r="AK704" s="94"/>
      <c r="AM704" s="92"/>
      <c r="AT704" s="94"/>
      <c r="AU704" s="94"/>
      <c r="AV704" s="94"/>
      <c r="AW704" s="94"/>
      <c r="AX704" s="94"/>
      <c r="AY704" s="94"/>
      <c r="AZ704" s="94"/>
      <c r="BA704" s="94"/>
    </row>
    <row r="705" spans="3:53" x14ac:dyDescent="0.2">
      <c r="C705" s="24"/>
      <c r="D705" s="24"/>
      <c r="AG705" s="94"/>
      <c r="AH705" s="94"/>
      <c r="AI705" s="94"/>
      <c r="AJ705" s="94"/>
      <c r="AK705" s="94"/>
      <c r="AM705" s="92"/>
      <c r="AT705" s="94"/>
      <c r="AU705" s="94"/>
      <c r="AV705" s="94"/>
      <c r="AW705" s="94"/>
      <c r="AX705" s="94"/>
      <c r="AY705" s="94"/>
      <c r="AZ705" s="94"/>
      <c r="BA705" s="94"/>
    </row>
    <row r="706" spans="3:53" x14ac:dyDescent="0.2">
      <c r="C706" s="24"/>
      <c r="D706" s="24"/>
      <c r="AG706" s="94"/>
      <c r="AH706" s="94"/>
      <c r="AI706" s="94"/>
      <c r="AJ706" s="94"/>
      <c r="AK706" s="94"/>
      <c r="AM706" s="92"/>
      <c r="AT706" s="94"/>
      <c r="AU706" s="94"/>
      <c r="AV706" s="94"/>
      <c r="AW706" s="94"/>
      <c r="AX706" s="94"/>
      <c r="AY706" s="94"/>
      <c r="AZ706" s="94"/>
      <c r="BA706" s="94"/>
    </row>
    <row r="707" spans="3:53" x14ac:dyDescent="0.2">
      <c r="C707" s="24"/>
      <c r="D707" s="24"/>
      <c r="AG707" s="94"/>
      <c r="AH707" s="94"/>
      <c r="AI707" s="94"/>
      <c r="AJ707" s="94"/>
      <c r="AK707" s="94"/>
      <c r="AM707" s="92"/>
      <c r="AT707" s="94"/>
      <c r="AU707" s="94"/>
      <c r="AV707" s="94"/>
      <c r="AW707" s="94"/>
      <c r="AX707" s="94"/>
      <c r="AY707" s="94"/>
      <c r="AZ707" s="94"/>
      <c r="BA707" s="94"/>
    </row>
    <row r="708" spans="3:53" x14ac:dyDescent="0.2">
      <c r="C708" s="24"/>
      <c r="D708" s="24"/>
      <c r="AG708" s="94"/>
      <c r="AH708" s="94"/>
      <c r="AI708" s="94"/>
      <c r="AJ708" s="94"/>
      <c r="AK708" s="94"/>
      <c r="AM708" s="92"/>
      <c r="AT708" s="94"/>
      <c r="AU708" s="94"/>
      <c r="AV708" s="94"/>
      <c r="AW708" s="94"/>
      <c r="AX708" s="94"/>
      <c r="AY708" s="94"/>
      <c r="AZ708" s="94"/>
      <c r="BA708" s="94"/>
    </row>
    <row r="709" spans="3:53" x14ac:dyDescent="0.2">
      <c r="C709" s="24"/>
      <c r="D709" s="24"/>
      <c r="AG709" s="94"/>
      <c r="AH709" s="94"/>
      <c r="AI709" s="94"/>
      <c r="AJ709" s="94"/>
      <c r="AK709" s="94"/>
      <c r="AM709" s="92"/>
      <c r="AT709" s="94"/>
      <c r="AU709" s="94"/>
      <c r="AV709" s="94"/>
      <c r="AW709" s="94"/>
      <c r="AX709" s="94"/>
      <c r="AY709" s="94"/>
      <c r="AZ709" s="94"/>
      <c r="BA709" s="94"/>
    </row>
    <row r="710" spans="3:53" x14ac:dyDescent="0.2">
      <c r="C710" s="24"/>
      <c r="D710" s="24"/>
      <c r="AG710" s="94"/>
      <c r="AH710" s="94"/>
      <c r="AI710" s="94"/>
      <c r="AJ710" s="94"/>
      <c r="AK710" s="94"/>
      <c r="AM710" s="92"/>
      <c r="AT710" s="94"/>
      <c r="AU710" s="94"/>
      <c r="AV710" s="94"/>
      <c r="AW710" s="94"/>
      <c r="AX710" s="94"/>
      <c r="AY710" s="94"/>
      <c r="AZ710" s="94"/>
      <c r="BA710" s="94"/>
    </row>
    <row r="711" spans="3:53" x14ac:dyDescent="0.2">
      <c r="C711" s="24"/>
      <c r="D711" s="24"/>
      <c r="AG711" s="94"/>
      <c r="AH711" s="94"/>
      <c r="AI711" s="94"/>
      <c r="AJ711" s="94"/>
      <c r="AK711" s="94"/>
      <c r="AM711" s="92"/>
      <c r="AT711" s="94"/>
      <c r="AU711" s="94"/>
      <c r="AV711" s="94"/>
      <c r="AW711" s="94"/>
      <c r="AX711" s="94"/>
      <c r="AY711" s="94"/>
      <c r="AZ711" s="94"/>
      <c r="BA711" s="94"/>
    </row>
    <row r="712" spans="3:53" x14ac:dyDescent="0.2">
      <c r="C712" s="24"/>
      <c r="D712" s="24"/>
      <c r="AG712" s="94"/>
      <c r="AH712" s="94"/>
      <c r="AI712" s="94"/>
      <c r="AJ712" s="94"/>
      <c r="AK712" s="94"/>
      <c r="AM712" s="92"/>
      <c r="AT712" s="94"/>
      <c r="AU712" s="94"/>
      <c r="AV712" s="94"/>
      <c r="AW712" s="94"/>
      <c r="AX712" s="94"/>
      <c r="AY712" s="94"/>
      <c r="AZ712" s="94"/>
      <c r="BA712" s="94"/>
    </row>
    <row r="713" spans="3:53" x14ac:dyDescent="0.2">
      <c r="C713" s="24"/>
      <c r="D713" s="24"/>
      <c r="AG713" s="94"/>
      <c r="AH713" s="94"/>
      <c r="AI713" s="94"/>
      <c r="AJ713" s="94"/>
      <c r="AK713" s="94"/>
      <c r="AM713" s="92"/>
      <c r="AT713" s="94"/>
      <c r="AU713" s="94"/>
      <c r="AV713" s="94"/>
      <c r="AW713" s="94"/>
      <c r="AX713" s="94"/>
      <c r="AY713" s="94"/>
      <c r="AZ713" s="94"/>
      <c r="BA713" s="94"/>
    </row>
    <row r="714" spans="3:53" x14ac:dyDescent="0.2">
      <c r="C714" s="24"/>
      <c r="D714" s="24"/>
      <c r="AG714" s="94"/>
      <c r="AH714" s="94"/>
      <c r="AI714" s="94"/>
      <c r="AJ714" s="94"/>
      <c r="AK714" s="94"/>
      <c r="AM714" s="92"/>
      <c r="AT714" s="94"/>
      <c r="AU714" s="94"/>
      <c r="AV714" s="94"/>
      <c r="AW714" s="94"/>
      <c r="AX714" s="94"/>
      <c r="AY714" s="94"/>
      <c r="AZ714" s="94"/>
      <c r="BA714" s="94"/>
    </row>
    <row r="715" spans="3:53" x14ac:dyDescent="0.2">
      <c r="C715" s="24"/>
      <c r="D715" s="24"/>
      <c r="AG715" s="94"/>
      <c r="AH715" s="94"/>
      <c r="AI715" s="94"/>
      <c r="AJ715" s="94"/>
      <c r="AK715" s="94"/>
      <c r="AM715" s="92"/>
      <c r="AT715" s="94"/>
      <c r="AU715" s="94"/>
      <c r="AV715" s="94"/>
      <c r="AW715" s="94"/>
      <c r="AX715" s="94"/>
      <c r="AY715" s="94"/>
      <c r="AZ715" s="94"/>
      <c r="BA715" s="94"/>
    </row>
    <row r="716" spans="3:53" x14ac:dyDescent="0.2">
      <c r="C716" s="24"/>
      <c r="D716" s="24"/>
      <c r="AG716" s="94"/>
      <c r="AH716" s="94"/>
      <c r="AI716" s="94"/>
      <c r="AJ716" s="94"/>
      <c r="AK716" s="94"/>
      <c r="AM716" s="92"/>
      <c r="AT716" s="94"/>
      <c r="AU716" s="94"/>
      <c r="AV716" s="94"/>
      <c r="AW716" s="94"/>
      <c r="AX716" s="94"/>
      <c r="AY716" s="94"/>
      <c r="AZ716" s="94"/>
      <c r="BA716" s="94"/>
    </row>
    <row r="717" spans="3:53" x14ac:dyDescent="0.2">
      <c r="C717" s="24"/>
      <c r="D717" s="24"/>
      <c r="AG717" s="94"/>
      <c r="AH717" s="94"/>
      <c r="AI717" s="94"/>
      <c r="AJ717" s="94"/>
      <c r="AK717" s="94"/>
      <c r="AM717" s="92"/>
      <c r="AT717" s="94"/>
      <c r="AU717" s="94"/>
      <c r="AV717" s="94"/>
      <c r="AW717" s="94"/>
      <c r="AX717" s="94"/>
      <c r="AY717" s="94"/>
      <c r="AZ717" s="94"/>
      <c r="BA717" s="94"/>
    </row>
    <row r="718" spans="3:53" x14ac:dyDescent="0.2">
      <c r="C718" s="24"/>
      <c r="D718" s="24"/>
      <c r="AG718" s="94"/>
      <c r="AH718" s="94"/>
      <c r="AI718" s="94"/>
      <c r="AJ718" s="94"/>
      <c r="AK718" s="94"/>
      <c r="AM718" s="92"/>
      <c r="AT718" s="94"/>
      <c r="AU718" s="94"/>
      <c r="AV718" s="94"/>
      <c r="AW718" s="94"/>
      <c r="AX718" s="94"/>
      <c r="AY718" s="94"/>
      <c r="AZ718" s="94"/>
      <c r="BA718" s="94"/>
    </row>
    <row r="719" spans="3:53" x14ac:dyDescent="0.2">
      <c r="C719" s="24"/>
      <c r="D719" s="24"/>
      <c r="AG719" s="94"/>
      <c r="AH719" s="94"/>
      <c r="AI719" s="94"/>
      <c r="AJ719" s="94"/>
      <c r="AK719" s="94"/>
      <c r="AM719" s="92"/>
      <c r="AT719" s="94"/>
      <c r="AU719" s="94"/>
      <c r="AV719" s="94"/>
      <c r="AW719" s="94"/>
      <c r="AX719" s="94"/>
      <c r="AY719" s="94"/>
      <c r="AZ719" s="94"/>
      <c r="BA719" s="94"/>
    </row>
    <row r="720" spans="3:53" x14ac:dyDescent="0.2">
      <c r="C720" s="24"/>
      <c r="D720" s="24"/>
      <c r="AG720" s="94"/>
      <c r="AH720" s="94"/>
      <c r="AI720" s="94"/>
      <c r="AJ720" s="94"/>
      <c r="AK720" s="94"/>
      <c r="AM720" s="92"/>
      <c r="AT720" s="94"/>
      <c r="AU720" s="94"/>
      <c r="AV720" s="94"/>
      <c r="AW720" s="94"/>
      <c r="AX720" s="94"/>
      <c r="AY720" s="94"/>
      <c r="AZ720" s="94"/>
      <c r="BA720" s="94"/>
    </row>
    <row r="721" spans="3:70" x14ac:dyDescent="0.2">
      <c r="C721" s="24"/>
      <c r="D721" s="24"/>
      <c r="AG721" s="94"/>
      <c r="AH721" s="94"/>
      <c r="AI721" s="94"/>
      <c r="AJ721" s="94"/>
      <c r="AK721" s="94"/>
      <c r="AM721" s="92"/>
      <c r="AT721" s="94"/>
      <c r="AU721" s="94"/>
      <c r="AV721" s="94"/>
      <c r="AW721" s="94"/>
      <c r="AX721" s="94"/>
      <c r="AY721" s="94"/>
      <c r="AZ721" s="94"/>
      <c r="BA721" s="94"/>
    </row>
    <row r="722" spans="3:70" x14ac:dyDescent="0.2">
      <c r="C722" s="24"/>
      <c r="D722" s="24"/>
      <c r="AG722" s="94"/>
      <c r="AH722" s="94"/>
      <c r="AI722" s="94"/>
      <c r="AJ722" s="94"/>
      <c r="AK722" s="94"/>
      <c r="AM722" s="92"/>
      <c r="AT722" s="94"/>
      <c r="AU722" s="94"/>
      <c r="AV722" s="94"/>
      <c r="AW722" s="94"/>
      <c r="AX722" s="94"/>
      <c r="AY722" s="94"/>
      <c r="AZ722" s="94"/>
      <c r="BA722" s="94"/>
    </row>
    <row r="723" spans="3:70" x14ac:dyDescent="0.2">
      <c r="C723" s="24"/>
      <c r="D723" s="24"/>
      <c r="AG723" s="94"/>
      <c r="AH723" s="94"/>
      <c r="AI723" s="94"/>
      <c r="AJ723" s="94"/>
      <c r="AK723" s="94"/>
      <c r="AM723" s="92"/>
      <c r="AT723" s="94"/>
      <c r="AU723" s="94"/>
      <c r="AV723" s="94"/>
      <c r="AW723" s="94"/>
      <c r="AX723" s="94"/>
      <c r="AY723" s="94"/>
      <c r="AZ723" s="94"/>
      <c r="BA723" s="94"/>
    </row>
    <row r="724" spans="3:70" x14ac:dyDescent="0.2">
      <c r="C724" s="24"/>
      <c r="D724" s="24"/>
      <c r="AG724" s="94"/>
      <c r="AH724" s="94"/>
      <c r="AI724" s="94"/>
      <c r="AJ724" s="94"/>
      <c r="AK724" s="94"/>
      <c r="AM724" s="92"/>
      <c r="AT724" s="94"/>
      <c r="AU724" s="94"/>
      <c r="AV724" s="94"/>
      <c r="AW724" s="94"/>
      <c r="AX724" s="94"/>
      <c r="AY724" s="94"/>
      <c r="AZ724" s="94"/>
      <c r="BA724" s="94"/>
    </row>
    <row r="725" spans="3:70" x14ac:dyDescent="0.2">
      <c r="C725" s="24"/>
      <c r="D725" s="24"/>
      <c r="AG725" s="94"/>
      <c r="AH725" s="94"/>
      <c r="AI725" s="94"/>
      <c r="AJ725" s="94"/>
      <c r="AK725" s="94"/>
      <c r="AM725" s="92"/>
      <c r="AT725" s="94"/>
      <c r="AU725" s="94"/>
      <c r="AV725" s="94"/>
      <c r="AW725" s="94"/>
      <c r="AX725" s="94"/>
      <c r="AY725" s="94"/>
      <c r="AZ725" s="94"/>
      <c r="BA725" s="94"/>
    </row>
    <row r="726" spans="3:70" x14ac:dyDescent="0.2">
      <c r="C726" s="24"/>
      <c r="D726" s="24"/>
      <c r="AG726" s="94"/>
      <c r="AH726" s="94"/>
      <c r="AI726" s="94"/>
      <c r="AJ726" s="94"/>
      <c r="AK726" s="94"/>
      <c r="AM726" s="92"/>
      <c r="AT726" s="94"/>
      <c r="AU726" s="94"/>
      <c r="AV726" s="94"/>
      <c r="AW726" s="94"/>
      <c r="AX726" s="94"/>
      <c r="AY726" s="94"/>
      <c r="AZ726" s="94"/>
      <c r="BA726" s="94"/>
    </row>
    <row r="727" spans="3:70" x14ac:dyDescent="0.2">
      <c r="C727" s="24"/>
      <c r="D727" s="24"/>
      <c r="AG727" s="94"/>
      <c r="AH727" s="94"/>
      <c r="AI727" s="94"/>
      <c r="AJ727" s="94"/>
      <c r="AK727" s="94"/>
      <c r="AM727" s="92"/>
      <c r="AT727" s="94"/>
      <c r="AU727" s="94"/>
      <c r="AV727" s="94"/>
      <c r="AW727" s="94"/>
      <c r="AX727" s="94"/>
      <c r="AY727" s="94"/>
      <c r="AZ727" s="94"/>
      <c r="BA727" s="94"/>
      <c r="BB727" s="94"/>
    </row>
    <row r="728" spans="3:70" x14ac:dyDescent="0.2">
      <c r="C728" s="24"/>
      <c r="D728" s="24"/>
      <c r="AG728" s="94"/>
      <c r="AH728" s="94"/>
      <c r="AI728" s="94"/>
      <c r="AJ728" s="94"/>
      <c r="AK728" s="94"/>
      <c r="AM728" s="92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</row>
    <row r="729" spans="3:70" x14ac:dyDescent="0.2">
      <c r="C729" s="24"/>
      <c r="D729" s="24"/>
      <c r="AG729" s="94"/>
      <c r="AH729" s="94"/>
      <c r="AI729" s="94"/>
      <c r="AJ729" s="94"/>
      <c r="AK729" s="94"/>
      <c r="AM729" s="92"/>
      <c r="AT729" s="94"/>
      <c r="AU729" s="94"/>
      <c r="AV729" s="94"/>
      <c r="AW729" s="94"/>
      <c r="AX729" s="94"/>
      <c r="AY729" s="94"/>
      <c r="AZ729" s="94"/>
      <c r="BA729" s="94"/>
    </row>
    <row r="730" spans="3:70" x14ac:dyDescent="0.2">
      <c r="C730" s="24"/>
      <c r="D730" s="24"/>
      <c r="AG730" s="94"/>
      <c r="AH730" s="94"/>
      <c r="AI730" s="94"/>
      <c r="AJ730" s="94"/>
      <c r="AK730" s="94"/>
      <c r="AM730" s="92"/>
      <c r="AT730" s="94"/>
      <c r="AU730" s="94"/>
      <c r="AV730" s="94"/>
      <c r="AW730" s="94"/>
      <c r="AX730" s="94"/>
      <c r="AY730" s="94"/>
      <c r="AZ730" s="94"/>
      <c r="BA730" s="94"/>
    </row>
    <row r="731" spans="3:70" x14ac:dyDescent="0.2">
      <c r="C731" s="24"/>
      <c r="D731" s="24"/>
      <c r="AG731" s="94"/>
      <c r="AH731" s="94"/>
      <c r="AI731" s="94"/>
      <c r="AJ731" s="94"/>
      <c r="AK731" s="94"/>
      <c r="AM731" s="92"/>
      <c r="AT731" s="94"/>
      <c r="AU731" s="94"/>
      <c r="AV731" s="94"/>
      <c r="AW731" s="94"/>
      <c r="AX731" s="94"/>
      <c r="AY731" s="94"/>
      <c r="AZ731" s="94"/>
      <c r="BA731" s="94"/>
    </row>
    <row r="732" spans="3:70" x14ac:dyDescent="0.2">
      <c r="C732" s="24"/>
      <c r="D732" s="24"/>
      <c r="AG732" s="94"/>
      <c r="AH732" s="94"/>
      <c r="AI732" s="94"/>
      <c r="AJ732" s="94"/>
      <c r="AK732" s="94"/>
      <c r="AM732" s="92"/>
      <c r="AT732" s="94"/>
      <c r="AU732" s="94"/>
      <c r="AV732" s="94"/>
      <c r="AW732" s="94"/>
      <c r="AX732" s="94"/>
      <c r="AY732" s="94"/>
      <c r="AZ732" s="94"/>
      <c r="BA732" s="94"/>
    </row>
    <row r="733" spans="3:70" x14ac:dyDescent="0.2">
      <c r="C733" s="24"/>
      <c r="D733" s="24"/>
      <c r="AG733" s="94"/>
      <c r="AH733" s="94"/>
      <c r="AI733" s="94"/>
      <c r="AJ733" s="94"/>
      <c r="AK733" s="94"/>
      <c r="AM733" s="92"/>
      <c r="AT733" s="94"/>
      <c r="AU733" s="94"/>
      <c r="AV733" s="94"/>
      <c r="AW733" s="94"/>
      <c r="AX733" s="94"/>
      <c r="AY733" s="94"/>
      <c r="AZ733" s="94"/>
      <c r="BA733" s="94"/>
    </row>
    <row r="734" spans="3:70" x14ac:dyDescent="0.2">
      <c r="C734" s="24"/>
      <c r="D734" s="24"/>
      <c r="AG734" s="94"/>
      <c r="AH734" s="94"/>
      <c r="AI734" s="94"/>
      <c r="AJ734" s="94"/>
      <c r="AK734" s="94"/>
      <c r="AM734" s="92"/>
      <c r="AT734" s="94"/>
      <c r="AU734" s="94"/>
      <c r="AV734" s="94"/>
      <c r="AW734" s="94"/>
      <c r="AX734" s="94"/>
      <c r="AY734" s="94"/>
      <c r="AZ734" s="94"/>
      <c r="BA734" s="94"/>
    </row>
    <row r="735" spans="3:70" x14ac:dyDescent="0.2">
      <c r="C735" s="24"/>
      <c r="D735" s="24"/>
      <c r="AG735" s="94"/>
      <c r="AH735" s="94"/>
      <c r="AI735" s="94"/>
      <c r="AJ735" s="94"/>
      <c r="AK735" s="94"/>
      <c r="AM735" s="92"/>
      <c r="AT735" s="94"/>
      <c r="AU735" s="94"/>
      <c r="AV735" s="94"/>
      <c r="AW735" s="94"/>
      <c r="AX735" s="94"/>
      <c r="AY735" s="94"/>
      <c r="AZ735" s="94"/>
      <c r="BA735" s="94"/>
    </row>
    <row r="736" spans="3:70" x14ac:dyDescent="0.2">
      <c r="C736" s="24"/>
      <c r="D736" s="24"/>
      <c r="AG736" s="94"/>
      <c r="AH736" s="94"/>
      <c r="AI736" s="94"/>
      <c r="AJ736" s="94"/>
      <c r="AK736" s="94"/>
      <c r="AM736" s="92"/>
      <c r="AT736" s="94"/>
      <c r="AU736" s="94"/>
      <c r="AV736" s="94"/>
      <c r="AW736" s="94"/>
      <c r="AX736" s="94"/>
      <c r="AY736" s="94"/>
      <c r="AZ736" s="94"/>
      <c r="BA736" s="94"/>
    </row>
    <row r="737" spans="3:70" x14ac:dyDescent="0.2">
      <c r="C737" s="24"/>
      <c r="D737" s="24"/>
      <c r="AG737" s="94"/>
      <c r="AH737" s="94"/>
      <c r="AI737" s="94"/>
      <c r="AJ737" s="94"/>
      <c r="AK737" s="94"/>
      <c r="AM737" s="92"/>
      <c r="AT737" s="94"/>
      <c r="AU737" s="94"/>
      <c r="AV737" s="94"/>
      <c r="AW737" s="94"/>
      <c r="AX737" s="94"/>
      <c r="AY737" s="94"/>
      <c r="AZ737" s="94"/>
      <c r="BA737" s="94"/>
    </row>
    <row r="738" spans="3:70" x14ac:dyDescent="0.2">
      <c r="C738" s="24"/>
      <c r="D738" s="24"/>
      <c r="AG738" s="94"/>
      <c r="AH738" s="94"/>
      <c r="AI738" s="94"/>
      <c r="AJ738" s="94"/>
      <c r="AK738" s="94"/>
      <c r="AM738" s="92"/>
      <c r="AT738" s="94"/>
      <c r="AU738" s="94"/>
      <c r="AV738" s="94"/>
      <c r="AW738" s="94"/>
      <c r="AX738" s="94"/>
      <c r="AY738" s="94"/>
      <c r="AZ738" s="94"/>
      <c r="BA738" s="94"/>
    </row>
    <row r="739" spans="3:70" x14ac:dyDescent="0.2">
      <c r="C739" s="24"/>
      <c r="D739" s="24"/>
      <c r="AG739" s="94"/>
      <c r="AH739" s="94"/>
      <c r="AI739" s="94"/>
      <c r="AJ739" s="94"/>
      <c r="AK739" s="94"/>
      <c r="AM739" s="92"/>
      <c r="AT739" s="94"/>
      <c r="AU739" s="94"/>
      <c r="AV739" s="94"/>
      <c r="AW739" s="94"/>
      <c r="AX739" s="94"/>
      <c r="AY739" s="94"/>
      <c r="AZ739" s="94"/>
      <c r="BA739" s="94"/>
    </row>
    <row r="740" spans="3:70" x14ac:dyDescent="0.2">
      <c r="C740" s="24"/>
      <c r="D740" s="24"/>
      <c r="AG740" s="94"/>
      <c r="AH740" s="94"/>
      <c r="AI740" s="94"/>
      <c r="AJ740" s="94"/>
      <c r="AK740" s="94"/>
      <c r="AM740" s="92"/>
      <c r="AT740" s="94"/>
      <c r="AU740" s="94"/>
      <c r="AV740" s="94"/>
      <c r="AW740" s="94"/>
      <c r="AX740" s="94"/>
      <c r="AY740" s="94"/>
      <c r="AZ740" s="94"/>
      <c r="BA740" s="94"/>
    </row>
    <row r="741" spans="3:70" x14ac:dyDescent="0.2">
      <c r="C741" s="24"/>
      <c r="D741" s="24"/>
      <c r="AG741" s="94"/>
      <c r="AH741" s="94"/>
      <c r="AI741" s="94"/>
      <c r="AJ741" s="94"/>
      <c r="AK741" s="94"/>
      <c r="AM741" s="92"/>
      <c r="AT741" s="94"/>
      <c r="AU741" s="94"/>
      <c r="AV741" s="94"/>
      <c r="AW741" s="94"/>
      <c r="AX741" s="94"/>
      <c r="AY741" s="94"/>
      <c r="AZ741" s="94"/>
      <c r="BA741" s="94"/>
    </row>
    <row r="742" spans="3:70" x14ac:dyDescent="0.2">
      <c r="C742" s="24"/>
      <c r="D742" s="24"/>
      <c r="AG742" s="94"/>
      <c r="AH742" s="94"/>
      <c r="AI742" s="94"/>
      <c r="AJ742" s="94"/>
      <c r="AK742" s="94"/>
      <c r="AM742" s="92"/>
      <c r="AT742" s="94"/>
      <c r="AU742" s="94"/>
      <c r="AV742" s="94"/>
      <c r="AW742" s="94"/>
      <c r="AX742" s="94"/>
      <c r="AY742" s="94"/>
      <c r="AZ742" s="94"/>
      <c r="BA742" s="94"/>
    </row>
    <row r="743" spans="3:70" x14ac:dyDescent="0.2">
      <c r="C743" s="24"/>
      <c r="D743" s="24"/>
      <c r="AG743" s="94"/>
      <c r="AH743" s="94"/>
      <c r="AI743" s="94"/>
      <c r="AJ743" s="94"/>
      <c r="AK743" s="94"/>
      <c r="AM743" s="92"/>
      <c r="AT743" s="94"/>
      <c r="AU743" s="94"/>
      <c r="AV743" s="94"/>
      <c r="AW743" s="94"/>
      <c r="AX743" s="94"/>
      <c r="AY743" s="94"/>
      <c r="AZ743" s="94"/>
      <c r="BA743" s="94"/>
    </row>
    <row r="744" spans="3:70" x14ac:dyDescent="0.2">
      <c r="C744" s="24"/>
      <c r="D744" s="24"/>
      <c r="AG744" s="94"/>
      <c r="AH744" s="94"/>
      <c r="AI744" s="94"/>
      <c r="AJ744" s="94"/>
      <c r="AK744" s="94"/>
      <c r="AM744" s="92"/>
      <c r="AT744" s="94"/>
      <c r="AU744" s="94"/>
      <c r="AV744" s="94"/>
      <c r="AW744" s="94"/>
      <c r="AX744" s="94"/>
      <c r="AY744" s="94"/>
      <c r="AZ744" s="94"/>
      <c r="BA744" s="94"/>
    </row>
    <row r="745" spans="3:70" x14ac:dyDescent="0.2">
      <c r="C745" s="24"/>
      <c r="D745" s="24"/>
      <c r="AG745" s="94"/>
      <c r="AH745" s="94"/>
      <c r="AI745" s="94"/>
      <c r="AJ745" s="94"/>
      <c r="AK745" s="94"/>
      <c r="AM745" s="92"/>
      <c r="AT745" s="94"/>
      <c r="AU745" s="94"/>
      <c r="AV745" s="94"/>
      <c r="AW745" s="94"/>
      <c r="AX745" s="94"/>
      <c r="AY745" s="94"/>
      <c r="AZ745" s="94"/>
      <c r="BA745" s="94"/>
    </row>
    <row r="746" spans="3:70" x14ac:dyDescent="0.2">
      <c r="C746" s="24"/>
      <c r="D746" s="24"/>
      <c r="AG746" s="94"/>
      <c r="AH746" s="94"/>
      <c r="AI746" s="94"/>
      <c r="AJ746" s="94"/>
      <c r="AK746" s="94"/>
      <c r="AM746" s="92"/>
      <c r="AT746" s="94"/>
      <c r="AU746" s="94"/>
      <c r="AV746" s="94"/>
      <c r="AW746" s="94"/>
      <c r="AX746" s="94"/>
      <c r="AY746" s="94"/>
      <c r="AZ746" s="94"/>
      <c r="BA746" s="94"/>
    </row>
    <row r="747" spans="3:70" x14ac:dyDescent="0.2">
      <c r="C747" s="24"/>
      <c r="D747" s="24"/>
      <c r="AG747" s="94"/>
      <c r="AH747" s="94"/>
      <c r="AI747" s="94"/>
      <c r="AJ747" s="94"/>
      <c r="AK747" s="94"/>
      <c r="AM747" s="92"/>
      <c r="AT747" s="94"/>
      <c r="AU747" s="94"/>
      <c r="AV747" s="94"/>
      <c r="AW747" s="94"/>
      <c r="AX747" s="94"/>
      <c r="AY747" s="94"/>
      <c r="AZ747" s="94"/>
      <c r="BA747" s="94"/>
    </row>
    <row r="748" spans="3:70" x14ac:dyDescent="0.2">
      <c r="C748" s="24"/>
      <c r="D748" s="24"/>
      <c r="AG748" s="94"/>
      <c r="AH748" s="94"/>
      <c r="AI748" s="94"/>
      <c r="AJ748" s="94"/>
      <c r="AK748" s="94"/>
      <c r="AM748" s="92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</row>
    <row r="749" spans="3:70" x14ac:dyDescent="0.2">
      <c r="C749" s="24"/>
      <c r="D749" s="24"/>
      <c r="AG749" s="94"/>
      <c r="AH749" s="94"/>
      <c r="AI749" s="94"/>
      <c r="AJ749" s="94"/>
      <c r="AK749" s="94"/>
      <c r="AM749" s="92"/>
      <c r="AT749" s="94"/>
      <c r="AU749" s="94"/>
      <c r="AV749" s="94"/>
      <c r="AW749" s="94"/>
      <c r="AX749" s="94"/>
      <c r="AY749" s="94"/>
      <c r="AZ749" s="94"/>
      <c r="BA749" s="94"/>
    </row>
    <row r="750" spans="3:70" x14ac:dyDescent="0.2">
      <c r="C750" s="24"/>
      <c r="D750" s="24"/>
      <c r="AG750" s="94"/>
      <c r="AH750" s="94"/>
      <c r="AI750" s="94"/>
      <c r="AJ750" s="94"/>
      <c r="AK750" s="94"/>
      <c r="AM750" s="92"/>
      <c r="AT750" s="94"/>
      <c r="AU750" s="94"/>
      <c r="AV750" s="94"/>
      <c r="AW750" s="94"/>
      <c r="AX750" s="94"/>
      <c r="AY750" s="94"/>
      <c r="AZ750" s="94"/>
      <c r="BA750" s="94"/>
    </row>
    <row r="751" spans="3:70" x14ac:dyDescent="0.2">
      <c r="C751" s="24"/>
      <c r="D751" s="24"/>
      <c r="AG751" s="94"/>
      <c r="AH751" s="94"/>
      <c r="AI751" s="94"/>
      <c r="AJ751" s="94"/>
      <c r="AK751" s="94"/>
      <c r="AM751" s="92"/>
      <c r="AT751" s="94"/>
      <c r="AU751" s="94"/>
      <c r="AV751" s="94"/>
      <c r="AW751" s="94"/>
      <c r="AX751" s="94"/>
      <c r="AY751" s="94"/>
      <c r="AZ751" s="94"/>
      <c r="BA751" s="94"/>
    </row>
    <row r="752" spans="3:70" x14ac:dyDescent="0.2">
      <c r="C752" s="24"/>
      <c r="D752" s="24"/>
      <c r="AG752" s="94"/>
      <c r="AH752" s="94"/>
      <c r="AI752" s="94"/>
      <c r="AJ752" s="94"/>
      <c r="AK752" s="94"/>
      <c r="AM752" s="92"/>
      <c r="AT752" s="94"/>
      <c r="AU752" s="94"/>
      <c r="AV752" s="94"/>
      <c r="AW752" s="94"/>
      <c r="AX752" s="94"/>
      <c r="AY752" s="94"/>
      <c r="AZ752" s="94"/>
      <c r="BA752" s="94"/>
    </row>
    <row r="753" spans="3:54" x14ac:dyDescent="0.2">
      <c r="C753" s="24"/>
      <c r="D753" s="24"/>
      <c r="AG753" s="94"/>
      <c r="AH753" s="94"/>
      <c r="AI753" s="94"/>
      <c r="AJ753" s="94"/>
      <c r="AK753" s="94"/>
      <c r="AM753" s="92"/>
      <c r="AT753" s="94"/>
      <c r="AU753" s="94"/>
      <c r="AV753" s="94"/>
      <c r="AW753" s="94"/>
      <c r="AX753" s="94"/>
      <c r="AY753" s="94"/>
      <c r="AZ753" s="94"/>
      <c r="BA753" s="94"/>
    </row>
    <row r="754" spans="3:54" x14ac:dyDescent="0.2">
      <c r="C754" s="24"/>
      <c r="D754" s="24"/>
      <c r="AG754" s="94"/>
      <c r="AH754" s="94"/>
      <c r="AI754" s="94"/>
      <c r="AJ754" s="94"/>
      <c r="AK754" s="94"/>
      <c r="AM754" s="92"/>
      <c r="AT754" s="94"/>
      <c r="AU754" s="94"/>
      <c r="AV754" s="94"/>
      <c r="AW754" s="94"/>
      <c r="AX754" s="94"/>
      <c r="AY754" s="94"/>
      <c r="AZ754" s="94"/>
      <c r="BA754" s="94"/>
    </row>
    <row r="755" spans="3:54" x14ac:dyDescent="0.2">
      <c r="C755" s="24"/>
      <c r="D755" s="24"/>
      <c r="AG755" s="94"/>
      <c r="AH755" s="94"/>
      <c r="AI755" s="94"/>
      <c r="AJ755" s="94"/>
      <c r="AK755" s="94"/>
      <c r="AM755" s="92"/>
      <c r="AT755" s="94"/>
      <c r="AU755" s="94"/>
      <c r="AV755" s="94"/>
      <c r="AW755" s="94"/>
      <c r="AX755" s="94"/>
      <c r="AY755" s="94"/>
      <c r="AZ755" s="94"/>
      <c r="BA755" s="94"/>
    </row>
    <row r="756" spans="3:54" x14ac:dyDescent="0.2">
      <c r="C756" s="24"/>
      <c r="D756" s="24"/>
      <c r="AG756" s="94"/>
      <c r="AH756" s="94"/>
      <c r="AI756" s="94"/>
      <c r="AJ756" s="94"/>
      <c r="AK756" s="94"/>
      <c r="AM756" s="92"/>
      <c r="AT756" s="94"/>
      <c r="AU756" s="94"/>
      <c r="AV756" s="94"/>
      <c r="AW756" s="94"/>
      <c r="AX756" s="94"/>
      <c r="AY756" s="94"/>
      <c r="AZ756" s="94"/>
      <c r="BA756" s="94"/>
    </row>
    <row r="757" spans="3:54" x14ac:dyDescent="0.2">
      <c r="C757" s="24"/>
      <c r="D757" s="24"/>
      <c r="AG757" s="94"/>
      <c r="AH757" s="94"/>
      <c r="AI757" s="94"/>
      <c r="AJ757" s="94"/>
      <c r="AK757" s="94"/>
      <c r="AM757" s="92"/>
      <c r="AT757" s="94"/>
      <c r="AU757" s="94"/>
      <c r="AV757" s="94"/>
      <c r="AW757" s="94"/>
      <c r="AX757" s="94"/>
      <c r="AY757" s="94"/>
      <c r="AZ757" s="94"/>
      <c r="BA757" s="94"/>
    </row>
    <row r="758" spans="3:54" x14ac:dyDescent="0.2">
      <c r="C758" s="24"/>
      <c r="D758" s="24"/>
      <c r="AG758" s="94"/>
      <c r="AH758" s="94"/>
      <c r="AI758" s="94"/>
      <c r="AJ758" s="94"/>
      <c r="AK758" s="94"/>
      <c r="AM758" s="92"/>
      <c r="AT758" s="94"/>
      <c r="AU758" s="94"/>
      <c r="AV758" s="94"/>
      <c r="AW758" s="94"/>
      <c r="AX758" s="94"/>
      <c r="AY758" s="94"/>
      <c r="AZ758" s="94"/>
      <c r="BA758" s="94"/>
    </row>
    <row r="759" spans="3:54" x14ac:dyDescent="0.2">
      <c r="C759" s="24"/>
      <c r="D759" s="24"/>
      <c r="AG759" s="94"/>
      <c r="AH759" s="94"/>
      <c r="AI759" s="94"/>
      <c r="AJ759" s="94"/>
      <c r="AK759" s="94"/>
      <c r="AM759" s="92"/>
      <c r="AT759" s="94"/>
      <c r="AU759" s="94"/>
      <c r="AV759" s="94"/>
      <c r="AW759" s="94"/>
      <c r="AX759" s="94"/>
      <c r="AY759" s="94"/>
      <c r="AZ759" s="94"/>
      <c r="BA759" s="94"/>
      <c r="BB759" s="94"/>
    </row>
    <row r="760" spans="3:54" x14ac:dyDescent="0.2">
      <c r="C760" s="24"/>
      <c r="D760" s="24"/>
      <c r="AG760" s="94"/>
      <c r="AH760" s="94"/>
      <c r="AI760" s="94"/>
      <c r="AJ760" s="94"/>
      <c r="AK760" s="94"/>
      <c r="AM760" s="92"/>
      <c r="AT760" s="94"/>
      <c r="AU760" s="94"/>
      <c r="AV760" s="94"/>
      <c r="AW760" s="94"/>
      <c r="AX760" s="94"/>
      <c r="AY760" s="94"/>
      <c r="AZ760" s="94"/>
      <c r="BA760" s="94"/>
    </row>
    <row r="761" spans="3:54" x14ac:dyDescent="0.2">
      <c r="C761" s="24"/>
      <c r="D761" s="24"/>
      <c r="AG761" s="94"/>
      <c r="AH761" s="94"/>
      <c r="AI761" s="94"/>
      <c r="AJ761" s="94"/>
      <c r="AK761" s="94"/>
      <c r="AM761" s="92"/>
      <c r="AT761" s="94"/>
      <c r="AU761" s="94"/>
      <c r="AV761" s="94"/>
      <c r="AW761" s="94"/>
      <c r="AX761" s="94"/>
      <c r="AY761" s="94"/>
      <c r="AZ761" s="94"/>
      <c r="BA761" s="94"/>
    </row>
    <row r="762" spans="3:54" x14ac:dyDescent="0.2">
      <c r="C762" s="24"/>
      <c r="D762" s="24"/>
      <c r="AG762" s="94"/>
      <c r="AH762" s="94"/>
      <c r="AI762" s="94"/>
      <c r="AJ762" s="94"/>
      <c r="AK762" s="94"/>
      <c r="AM762" s="92"/>
      <c r="AT762" s="94"/>
      <c r="AU762" s="94"/>
      <c r="AV762" s="94"/>
      <c r="AW762" s="94"/>
      <c r="AX762" s="94"/>
      <c r="AY762" s="94"/>
      <c r="AZ762" s="94"/>
      <c r="BA762" s="94"/>
    </row>
    <row r="763" spans="3:54" x14ac:dyDescent="0.2">
      <c r="C763" s="24"/>
      <c r="D763" s="24"/>
      <c r="AG763" s="94"/>
      <c r="AH763" s="94"/>
      <c r="AI763" s="94"/>
      <c r="AJ763" s="94"/>
      <c r="AK763" s="94"/>
      <c r="AM763" s="92"/>
      <c r="AT763" s="94"/>
      <c r="AU763" s="94"/>
      <c r="AV763" s="94"/>
      <c r="AW763" s="94"/>
      <c r="AX763" s="94"/>
      <c r="AY763" s="94"/>
      <c r="AZ763" s="94"/>
      <c r="BA763" s="94"/>
    </row>
    <row r="764" spans="3:54" x14ac:dyDescent="0.2">
      <c r="C764" s="24"/>
      <c r="D764" s="24"/>
      <c r="AG764" s="94"/>
      <c r="AH764" s="94"/>
      <c r="AI764" s="94"/>
      <c r="AJ764" s="94"/>
      <c r="AK764" s="94"/>
      <c r="AM764" s="92"/>
      <c r="AT764" s="94"/>
      <c r="AU764" s="94"/>
      <c r="AV764" s="94"/>
      <c r="AW764" s="94"/>
      <c r="AX764" s="94"/>
      <c r="AY764" s="94"/>
      <c r="AZ764" s="94"/>
      <c r="BA764" s="94"/>
    </row>
    <row r="765" spans="3:54" x14ac:dyDescent="0.2">
      <c r="C765" s="24"/>
      <c r="D765" s="24"/>
      <c r="AG765" s="94"/>
      <c r="AH765" s="94"/>
      <c r="AI765" s="94"/>
      <c r="AJ765" s="94"/>
      <c r="AK765" s="94"/>
      <c r="AM765" s="92"/>
      <c r="AT765" s="94"/>
      <c r="AU765" s="94"/>
      <c r="AV765" s="94"/>
      <c r="AW765" s="94"/>
      <c r="AX765" s="94"/>
      <c r="AY765" s="94"/>
      <c r="AZ765" s="94"/>
      <c r="BA765" s="94"/>
    </row>
    <row r="766" spans="3:54" x14ac:dyDescent="0.2">
      <c r="C766" s="24"/>
      <c r="D766" s="24"/>
      <c r="AG766" s="94"/>
      <c r="AH766" s="94"/>
      <c r="AI766" s="94"/>
      <c r="AJ766" s="94"/>
      <c r="AK766" s="94"/>
      <c r="AM766" s="92"/>
      <c r="AT766" s="94"/>
      <c r="AU766" s="94"/>
      <c r="AV766" s="94"/>
      <c r="AW766" s="94"/>
      <c r="AX766" s="94"/>
      <c r="AY766" s="94"/>
      <c r="AZ766" s="94"/>
      <c r="BA766" s="94"/>
    </row>
    <row r="767" spans="3:54" x14ac:dyDescent="0.2">
      <c r="C767" s="24"/>
      <c r="D767" s="24"/>
      <c r="AG767" s="94"/>
      <c r="AH767" s="94"/>
      <c r="AI767" s="94"/>
      <c r="AJ767" s="94"/>
      <c r="AK767" s="94"/>
      <c r="AM767" s="92"/>
      <c r="AT767" s="94"/>
      <c r="AU767" s="94"/>
      <c r="AV767" s="94"/>
      <c r="AW767" s="94"/>
      <c r="AX767" s="94"/>
      <c r="AY767" s="94"/>
      <c r="AZ767" s="94"/>
      <c r="BA767" s="94"/>
    </row>
    <row r="768" spans="3:54" x14ac:dyDescent="0.2">
      <c r="C768" s="24"/>
      <c r="D768" s="24"/>
      <c r="AG768" s="94"/>
      <c r="AH768" s="94"/>
      <c r="AI768" s="94"/>
      <c r="AJ768" s="94"/>
      <c r="AK768" s="94"/>
      <c r="AM768" s="92"/>
      <c r="AT768" s="94"/>
      <c r="AU768" s="94"/>
      <c r="AV768" s="94"/>
      <c r="AW768" s="94"/>
      <c r="AX768" s="94"/>
      <c r="AY768" s="94"/>
      <c r="AZ768" s="94"/>
      <c r="BA768" s="94"/>
    </row>
    <row r="769" spans="3:70" x14ac:dyDescent="0.2">
      <c r="C769" s="24"/>
      <c r="D769" s="24"/>
      <c r="AG769" s="94"/>
      <c r="AH769" s="94"/>
      <c r="AI769" s="94"/>
      <c r="AJ769" s="94"/>
      <c r="AK769" s="94"/>
      <c r="AM769" s="92"/>
      <c r="AT769" s="94"/>
      <c r="AU769" s="94"/>
      <c r="AV769" s="94"/>
      <c r="AW769" s="94"/>
      <c r="AX769" s="94"/>
      <c r="AY769" s="94"/>
      <c r="AZ769" s="94"/>
      <c r="BA769" s="94"/>
      <c r="BB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</row>
    <row r="770" spans="3:70" x14ac:dyDescent="0.2">
      <c r="C770" s="24"/>
      <c r="D770" s="24"/>
      <c r="AG770" s="94"/>
      <c r="AH770" s="94"/>
      <c r="AI770" s="94"/>
      <c r="AJ770" s="94"/>
      <c r="AK770" s="94"/>
      <c r="AM770" s="92"/>
      <c r="AT770" s="94"/>
      <c r="AU770" s="94"/>
      <c r="AV770" s="94"/>
      <c r="AW770" s="94"/>
      <c r="AX770" s="94"/>
      <c r="AY770" s="94"/>
      <c r="AZ770" s="94"/>
      <c r="BA770" s="94"/>
    </row>
    <row r="771" spans="3:70" x14ac:dyDescent="0.2">
      <c r="C771" s="24"/>
      <c r="D771" s="24"/>
      <c r="AG771" s="94"/>
      <c r="AH771" s="94"/>
      <c r="AI771" s="94"/>
      <c r="AJ771" s="94"/>
      <c r="AK771" s="94"/>
      <c r="AM771" s="92"/>
      <c r="AT771" s="94"/>
      <c r="AU771" s="94"/>
      <c r="AV771" s="94"/>
      <c r="AW771" s="94"/>
      <c r="AX771" s="94"/>
      <c r="AY771" s="94"/>
      <c r="AZ771" s="94"/>
      <c r="BA771" s="94"/>
    </row>
    <row r="772" spans="3:70" x14ac:dyDescent="0.2">
      <c r="C772" s="24"/>
      <c r="D772" s="24"/>
      <c r="AG772" s="94"/>
      <c r="AH772" s="94"/>
      <c r="AI772" s="94"/>
      <c r="AJ772" s="94"/>
      <c r="AK772" s="94"/>
      <c r="AM772" s="92"/>
      <c r="AT772" s="94"/>
      <c r="AU772" s="94"/>
      <c r="AV772" s="94"/>
      <c r="AW772" s="94"/>
      <c r="AX772" s="94"/>
      <c r="AY772" s="94"/>
      <c r="AZ772" s="94"/>
      <c r="BA772" s="94"/>
    </row>
    <row r="773" spans="3:70" x14ac:dyDescent="0.2">
      <c r="C773" s="24"/>
      <c r="D773" s="24"/>
      <c r="AG773" s="94"/>
      <c r="AH773" s="94"/>
      <c r="AI773" s="94"/>
      <c r="AJ773" s="94"/>
      <c r="AK773" s="94"/>
      <c r="AM773" s="92"/>
      <c r="AT773" s="94"/>
      <c r="AU773" s="94"/>
      <c r="AV773" s="94"/>
      <c r="AW773" s="94"/>
      <c r="AX773" s="94"/>
      <c r="AY773" s="94"/>
      <c r="AZ773" s="94"/>
      <c r="BA773" s="94"/>
    </row>
    <row r="774" spans="3:70" x14ac:dyDescent="0.2">
      <c r="C774" s="24"/>
      <c r="D774" s="24"/>
      <c r="AG774" s="94"/>
      <c r="AH774" s="94"/>
      <c r="AI774" s="94"/>
      <c r="AJ774" s="94"/>
      <c r="AK774" s="94"/>
      <c r="AM774" s="92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</row>
    <row r="775" spans="3:70" x14ac:dyDescent="0.2">
      <c r="C775" s="24"/>
      <c r="D775" s="24"/>
      <c r="AG775" s="94"/>
      <c r="AH775" s="94"/>
      <c r="AI775" s="94"/>
      <c r="AJ775" s="94"/>
      <c r="AK775" s="94"/>
      <c r="AM775" s="92"/>
      <c r="AT775" s="94"/>
      <c r="AU775" s="94"/>
      <c r="AV775" s="94"/>
      <c r="AW775" s="94"/>
      <c r="AX775" s="94"/>
      <c r="AY775" s="94"/>
      <c r="AZ775" s="94"/>
      <c r="BA775" s="94"/>
    </row>
    <row r="776" spans="3:70" x14ac:dyDescent="0.2">
      <c r="C776" s="24"/>
      <c r="D776" s="24"/>
      <c r="AG776" s="94"/>
      <c r="AH776" s="94"/>
      <c r="AI776" s="94"/>
      <c r="AJ776" s="94"/>
      <c r="AK776" s="94"/>
      <c r="AM776" s="92"/>
      <c r="AT776" s="94"/>
      <c r="AU776" s="94"/>
      <c r="AV776" s="94"/>
      <c r="AW776" s="94"/>
      <c r="AX776" s="94"/>
      <c r="AY776" s="94"/>
      <c r="AZ776" s="94"/>
      <c r="BA776" s="94"/>
    </row>
    <row r="777" spans="3:70" x14ac:dyDescent="0.2">
      <c r="C777" s="24"/>
      <c r="D777" s="24"/>
      <c r="AG777" s="94"/>
      <c r="AH777" s="94"/>
      <c r="AI777" s="94"/>
      <c r="AJ777" s="94"/>
      <c r="AK777" s="94"/>
      <c r="AM777" s="92"/>
      <c r="AT777" s="94"/>
      <c r="AU777" s="94"/>
      <c r="AV777" s="94"/>
      <c r="AW777" s="94"/>
      <c r="AX777" s="94"/>
      <c r="AY777" s="94"/>
      <c r="AZ777" s="94"/>
      <c r="BA777" s="94"/>
    </row>
    <row r="778" spans="3:70" x14ac:dyDescent="0.2">
      <c r="C778" s="24"/>
      <c r="D778" s="24"/>
      <c r="AG778" s="94"/>
      <c r="AH778" s="94"/>
      <c r="AI778" s="94"/>
      <c r="AJ778" s="94"/>
      <c r="AK778" s="94"/>
      <c r="AM778" s="92"/>
      <c r="AT778" s="94"/>
      <c r="AU778" s="94"/>
      <c r="AV778" s="94"/>
      <c r="AW778" s="94"/>
      <c r="AX778" s="94"/>
      <c r="AY778" s="94"/>
      <c r="AZ778" s="94"/>
      <c r="BA778" s="94"/>
    </row>
    <row r="779" spans="3:70" x14ac:dyDescent="0.2">
      <c r="C779" s="24"/>
      <c r="D779" s="24"/>
      <c r="AG779" s="94"/>
      <c r="AH779" s="94"/>
      <c r="AI779" s="94"/>
      <c r="AJ779" s="94"/>
      <c r="AK779" s="94"/>
      <c r="AM779" s="92"/>
      <c r="AT779" s="94"/>
      <c r="AU779" s="94"/>
      <c r="AV779" s="94"/>
      <c r="AW779" s="94"/>
      <c r="AX779" s="94"/>
      <c r="AY779" s="94"/>
      <c r="AZ779" s="94"/>
      <c r="BA779" s="94"/>
    </row>
    <row r="780" spans="3:70" x14ac:dyDescent="0.2">
      <c r="C780" s="24"/>
      <c r="D780" s="24"/>
      <c r="AG780" s="94"/>
      <c r="AH780" s="94"/>
      <c r="AI780" s="94"/>
      <c r="AJ780" s="94"/>
      <c r="AK780" s="94"/>
      <c r="AM780" s="92"/>
      <c r="AT780" s="94"/>
      <c r="AU780" s="94"/>
      <c r="AV780" s="94"/>
      <c r="AW780" s="94"/>
      <c r="AX780" s="94"/>
      <c r="AY780" s="94"/>
      <c r="AZ780" s="94"/>
      <c r="BA780" s="94"/>
    </row>
    <row r="781" spans="3:70" x14ac:dyDescent="0.2">
      <c r="C781" s="24"/>
      <c r="D781" s="24"/>
      <c r="AG781" s="94"/>
      <c r="AH781" s="94"/>
      <c r="AI781" s="94"/>
      <c r="AJ781" s="94"/>
      <c r="AK781" s="94"/>
      <c r="AM781" s="92"/>
      <c r="AT781" s="94"/>
      <c r="AU781" s="94"/>
      <c r="AV781" s="94"/>
      <c r="AW781" s="94"/>
      <c r="AX781" s="94"/>
      <c r="AY781" s="94"/>
      <c r="AZ781" s="94"/>
      <c r="BA781" s="94"/>
    </row>
    <row r="782" spans="3:70" x14ac:dyDescent="0.2">
      <c r="C782" s="24"/>
      <c r="D782" s="24"/>
      <c r="AG782" s="94"/>
      <c r="AH782" s="94"/>
      <c r="AI782" s="94"/>
      <c r="AJ782" s="94"/>
      <c r="AK782" s="94"/>
      <c r="AM782" s="92"/>
      <c r="AT782" s="94"/>
      <c r="AU782" s="94"/>
      <c r="AV782" s="94"/>
      <c r="AW782" s="94"/>
      <c r="AX782" s="94"/>
      <c r="AY782" s="94"/>
      <c r="AZ782" s="94"/>
      <c r="BA782" s="94"/>
    </row>
    <row r="783" spans="3:70" x14ac:dyDescent="0.2">
      <c r="C783" s="24"/>
      <c r="D783" s="24"/>
      <c r="AG783" s="94"/>
      <c r="AH783" s="94"/>
      <c r="AI783" s="94"/>
      <c r="AJ783" s="94"/>
      <c r="AK783" s="94"/>
      <c r="AM783" s="92"/>
      <c r="AT783" s="94"/>
      <c r="AU783" s="94"/>
      <c r="AV783" s="94"/>
      <c r="AW783" s="94"/>
      <c r="AX783" s="94"/>
      <c r="AY783" s="94"/>
      <c r="AZ783" s="94"/>
      <c r="BA783" s="94"/>
      <c r="BB783" s="94"/>
    </row>
    <row r="784" spans="3:70" x14ac:dyDescent="0.2">
      <c r="C784" s="24"/>
      <c r="D784" s="24"/>
      <c r="AG784" s="94"/>
      <c r="AH784" s="94"/>
      <c r="AI784" s="94"/>
      <c r="AJ784" s="94"/>
      <c r="AK784" s="94"/>
      <c r="AM784" s="92"/>
      <c r="AT784" s="94"/>
      <c r="AU784" s="94"/>
      <c r="AV784" s="94"/>
      <c r="AW784" s="94"/>
      <c r="AX784" s="94"/>
      <c r="AY784" s="94"/>
      <c r="AZ784" s="94"/>
      <c r="BA784" s="94"/>
    </row>
    <row r="785" spans="3:53" x14ac:dyDescent="0.2">
      <c r="C785" s="24"/>
      <c r="D785" s="24"/>
      <c r="AG785" s="94"/>
      <c r="AH785" s="94"/>
      <c r="AI785" s="94"/>
      <c r="AJ785" s="94"/>
      <c r="AK785" s="94"/>
      <c r="AM785" s="92"/>
      <c r="AT785" s="94"/>
      <c r="AU785" s="94"/>
      <c r="AV785" s="94"/>
      <c r="AW785" s="94"/>
      <c r="AX785" s="94"/>
      <c r="AY785" s="94"/>
      <c r="AZ785" s="94"/>
      <c r="BA785" s="94"/>
    </row>
    <row r="786" spans="3:53" x14ac:dyDescent="0.2">
      <c r="C786" s="24"/>
      <c r="D786" s="24"/>
      <c r="AG786" s="94"/>
      <c r="AH786" s="94"/>
      <c r="AI786" s="94"/>
      <c r="AJ786" s="94"/>
      <c r="AK786" s="94"/>
      <c r="AM786" s="92"/>
      <c r="AT786" s="94"/>
      <c r="AU786" s="94"/>
      <c r="AV786" s="94"/>
      <c r="AW786" s="94"/>
      <c r="AX786" s="94"/>
      <c r="AY786" s="94"/>
      <c r="AZ786" s="94"/>
      <c r="BA786" s="94"/>
    </row>
    <row r="787" spans="3:53" x14ac:dyDescent="0.2">
      <c r="C787" s="24"/>
      <c r="D787" s="24"/>
      <c r="AG787" s="94"/>
      <c r="AH787" s="94"/>
      <c r="AI787" s="94"/>
      <c r="AJ787" s="94"/>
      <c r="AK787" s="94"/>
      <c r="AM787" s="92"/>
      <c r="AT787" s="94"/>
      <c r="AU787" s="94"/>
      <c r="AV787" s="94"/>
      <c r="AW787" s="94"/>
      <c r="AX787" s="94"/>
      <c r="AY787" s="94"/>
      <c r="AZ787" s="94"/>
      <c r="BA787" s="94"/>
    </row>
    <row r="788" spans="3:53" x14ac:dyDescent="0.2">
      <c r="C788" s="24"/>
      <c r="D788" s="24"/>
      <c r="AG788" s="94"/>
      <c r="AH788" s="94"/>
      <c r="AI788" s="94"/>
      <c r="AJ788" s="94"/>
      <c r="AK788" s="94"/>
      <c r="AM788" s="92"/>
      <c r="AT788" s="94"/>
      <c r="AU788" s="94"/>
      <c r="AV788" s="94"/>
      <c r="AW788" s="94"/>
      <c r="AX788" s="94"/>
      <c r="AY788" s="94"/>
      <c r="AZ788" s="94"/>
      <c r="BA788" s="94"/>
    </row>
    <row r="789" spans="3:53" x14ac:dyDescent="0.2">
      <c r="C789" s="24"/>
      <c r="D789" s="24"/>
      <c r="AG789" s="94"/>
      <c r="AH789" s="94"/>
      <c r="AI789" s="94"/>
      <c r="AJ789" s="94"/>
      <c r="AK789" s="94"/>
      <c r="AM789" s="92"/>
      <c r="AT789" s="94"/>
      <c r="AU789" s="94"/>
      <c r="AV789" s="94"/>
      <c r="AW789" s="94"/>
      <c r="AX789" s="94"/>
      <c r="AY789" s="94"/>
      <c r="AZ789" s="94"/>
      <c r="BA789" s="94"/>
    </row>
    <row r="790" spans="3:53" x14ac:dyDescent="0.2">
      <c r="C790" s="24"/>
      <c r="D790" s="24"/>
      <c r="AG790" s="94"/>
      <c r="AH790" s="94"/>
      <c r="AI790" s="94"/>
      <c r="AJ790" s="94"/>
      <c r="AK790" s="94"/>
      <c r="AM790" s="92"/>
      <c r="AT790" s="94"/>
      <c r="AU790" s="94"/>
      <c r="AV790" s="94"/>
      <c r="AW790" s="94"/>
      <c r="AX790" s="94"/>
      <c r="AY790" s="94"/>
      <c r="AZ790" s="94"/>
      <c r="BA790" s="94"/>
    </row>
    <row r="791" spans="3:53" x14ac:dyDescent="0.2">
      <c r="C791" s="24"/>
      <c r="D791" s="24"/>
      <c r="AG791" s="94"/>
      <c r="AH791" s="94"/>
      <c r="AI791" s="94"/>
      <c r="AJ791" s="94"/>
      <c r="AK791" s="94"/>
      <c r="AM791" s="92"/>
      <c r="AT791" s="94"/>
      <c r="AU791" s="94"/>
      <c r="AV791" s="94"/>
      <c r="AW791" s="94"/>
      <c r="AX791" s="94"/>
      <c r="AY791" s="94"/>
      <c r="AZ791" s="94"/>
      <c r="BA791" s="94"/>
    </row>
    <row r="792" spans="3:53" x14ac:dyDescent="0.2">
      <c r="C792" s="24"/>
      <c r="D792" s="24"/>
      <c r="AG792" s="94"/>
      <c r="AH792" s="94"/>
      <c r="AI792" s="94"/>
      <c r="AJ792" s="94"/>
      <c r="AK792" s="94"/>
      <c r="AM792" s="92"/>
      <c r="AT792" s="94"/>
      <c r="AU792" s="94"/>
      <c r="AV792" s="94"/>
      <c r="AW792" s="94"/>
      <c r="AX792" s="94"/>
      <c r="AY792" s="94"/>
      <c r="AZ792" s="94"/>
      <c r="BA792" s="94"/>
    </row>
    <row r="793" spans="3:53" x14ac:dyDescent="0.2">
      <c r="C793" s="24"/>
      <c r="D793" s="24"/>
      <c r="AG793" s="94"/>
      <c r="AH793" s="94"/>
      <c r="AI793" s="94"/>
      <c r="AJ793" s="94"/>
      <c r="AK793" s="94"/>
      <c r="AM793" s="92"/>
      <c r="AT793" s="94"/>
      <c r="AU793" s="94"/>
      <c r="AV793" s="94"/>
      <c r="AW793" s="94"/>
      <c r="AX793" s="94"/>
      <c r="AY793" s="94"/>
      <c r="AZ793" s="94"/>
      <c r="BA793" s="94"/>
    </row>
    <row r="794" spans="3:53" x14ac:dyDescent="0.2">
      <c r="C794" s="24"/>
      <c r="D794" s="24"/>
      <c r="AG794" s="94"/>
      <c r="AH794" s="94"/>
      <c r="AI794" s="94"/>
      <c r="AJ794" s="94"/>
      <c r="AK794" s="94"/>
      <c r="AM794" s="92"/>
      <c r="AT794" s="94"/>
      <c r="AU794" s="94"/>
      <c r="AV794" s="94"/>
      <c r="AW794" s="94"/>
      <c r="AX794" s="94"/>
      <c r="AY794" s="94"/>
      <c r="AZ794" s="94"/>
      <c r="BA794" s="94"/>
    </row>
    <row r="795" spans="3:53" x14ac:dyDescent="0.2">
      <c r="C795" s="24"/>
      <c r="D795" s="24"/>
      <c r="AG795" s="94"/>
      <c r="AH795" s="94"/>
      <c r="AI795" s="94"/>
      <c r="AJ795" s="94"/>
      <c r="AK795" s="94"/>
      <c r="AM795" s="92"/>
      <c r="AT795" s="94"/>
      <c r="AU795" s="94"/>
      <c r="AV795" s="94"/>
      <c r="AW795" s="94"/>
      <c r="AX795" s="94"/>
      <c r="AY795" s="94"/>
      <c r="AZ795" s="94"/>
      <c r="BA795" s="94"/>
    </row>
    <row r="796" spans="3:53" x14ac:dyDescent="0.2">
      <c r="C796" s="24"/>
      <c r="D796" s="24"/>
      <c r="AG796" s="94"/>
      <c r="AH796" s="94"/>
      <c r="AI796" s="94"/>
      <c r="AJ796" s="94"/>
      <c r="AK796" s="94"/>
      <c r="AM796" s="92"/>
      <c r="AT796" s="94"/>
      <c r="AU796" s="94"/>
      <c r="AV796" s="94"/>
      <c r="AW796" s="94"/>
      <c r="AX796" s="94"/>
      <c r="AY796" s="94"/>
      <c r="AZ796" s="94"/>
      <c r="BA796" s="94"/>
    </row>
    <row r="797" spans="3:53" x14ac:dyDescent="0.2">
      <c r="C797" s="24"/>
      <c r="D797" s="24"/>
      <c r="AG797" s="94"/>
      <c r="AH797" s="94"/>
      <c r="AI797" s="94"/>
      <c r="AJ797" s="94"/>
      <c r="AK797" s="94"/>
      <c r="AM797" s="92"/>
      <c r="AT797" s="94"/>
      <c r="AU797" s="94"/>
      <c r="AV797" s="94"/>
      <c r="AW797" s="94"/>
      <c r="AX797" s="94"/>
      <c r="AY797" s="94"/>
      <c r="AZ797" s="94"/>
      <c r="BA797" s="94"/>
    </row>
    <row r="798" spans="3:53" x14ac:dyDescent="0.2">
      <c r="C798" s="24"/>
      <c r="D798" s="24"/>
      <c r="AG798" s="94"/>
      <c r="AH798" s="94"/>
      <c r="AI798" s="94"/>
      <c r="AJ798" s="94"/>
      <c r="AK798" s="94"/>
      <c r="AM798" s="92"/>
      <c r="AT798" s="94"/>
      <c r="AU798" s="94"/>
      <c r="AV798" s="94"/>
      <c r="AW798" s="94"/>
      <c r="AX798" s="94"/>
      <c r="AY798" s="94"/>
      <c r="AZ798" s="94"/>
      <c r="BA798" s="94"/>
    </row>
    <row r="799" spans="3:53" x14ac:dyDescent="0.2">
      <c r="C799" s="24"/>
      <c r="D799" s="24"/>
      <c r="AG799" s="94"/>
      <c r="AH799" s="94"/>
      <c r="AI799" s="94"/>
      <c r="AJ799" s="94"/>
      <c r="AK799" s="94"/>
      <c r="AM799" s="92"/>
      <c r="AT799" s="94"/>
      <c r="AU799" s="94"/>
      <c r="AV799" s="94"/>
      <c r="AW799" s="94"/>
      <c r="AX799" s="94"/>
      <c r="AY799" s="94"/>
      <c r="AZ799" s="94"/>
      <c r="BA799" s="94"/>
    </row>
    <row r="800" spans="3:53" x14ac:dyDescent="0.2">
      <c r="C800" s="24"/>
      <c r="D800" s="24"/>
      <c r="AG800" s="94"/>
      <c r="AH800" s="94"/>
      <c r="AI800" s="94"/>
      <c r="AJ800" s="94"/>
      <c r="AK800" s="94"/>
      <c r="AM800" s="92"/>
      <c r="AT800" s="94"/>
      <c r="AU800" s="94"/>
      <c r="AV800" s="94"/>
      <c r="AW800" s="94"/>
      <c r="AX800" s="94"/>
      <c r="AY800" s="94"/>
      <c r="AZ800" s="94"/>
      <c r="BA800" s="94"/>
    </row>
    <row r="801" spans="3:53" x14ac:dyDescent="0.2">
      <c r="C801" s="24"/>
      <c r="D801" s="24"/>
      <c r="AG801" s="94"/>
      <c r="AH801" s="94"/>
      <c r="AI801" s="94"/>
      <c r="AJ801" s="94"/>
      <c r="AK801" s="94"/>
      <c r="AM801" s="92"/>
      <c r="AT801" s="94"/>
      <c r="AU801" s="94"/>
      <c r="AV801" s="94"/>
      <c r="AW801" s="94"/>
      <c r="AX801" s="94"/>
      <c r="AY801" s="94"/>
      <c r="AZ801" s="94"/>
      <c r="BA801" s="94"/>
    </row>
    <row r="802" spans="3:53" x14ac:dyDescent="0.2">
      <c r="C802" s="24"/>
      <c r="D802" s="24"/>
      <c r="AG802" s="94"/>
      <c r="AH802" s="94"/>
      <c r="AI802" s="94"/>
      <c r="AJ802" s="94"/>
      <c r="AK802" s="94"/>
      <c r="AM802" s="92"/>
      <c r="AT802" s="94"/>
      <c r="AU802" s="94"/>
      <c r="AV802" s="94"/>
      <c r="AW802" s="94"/>
      <c r="AX802" s="94"/>
      <c r="AY802" s="94"/>
      <c r="AZ802" s="94"/>
      <c r="BA802" s="94"/>
    </row>
    <row r="803" spans="3:53" x14ac:dyDescent="0.2">
      <c r="C803" s="24"/>
      <c r="D803" s="24"/>
      <c r="AG803" s="94"/>
      <c r="AH803" s="94"/>
      <c r="AI803" s="94"/>
      <c r="AJ803" s="94"/>
      <c r="AK803" s="94"/>
      <c r="AM803" s="92"/>
      <c r="AT803" s="94"/>
      <c r="AU803" s="94"/>
      <c r="AV803" s="94"/>
      <c r="AW803" s="94"/>
      <c r="AX803" s="94"/>
      <c r="AY803" s="94"/>
      <c r="AZ803" s="94"/>
      <c r="BA803" s="94"/>
    </row>
    <row r="804" spans="3:53" x14ac:dyDescent="0.2">
      <c r="C804" s="24"/>
      <c r="D804" s="24"/>
      <c r="AG804" s="94"/>
      <c r="AH804" s="94"/>
      <c r="AI804" s="94"/>
      <c r="AJ804" s="94"/>
      <c r="AK804" s="94"/>
      <c r="AM804" s="92"/>
      <c r="AT804" s="94"/>
      <c r="AU804" s="94"/>
      <c r="AV804" s="94"/>
      <c r="AW804" s="94"/>
      <c r="AX804" s="94"/>
      <c r="AY804" s="94"/>
      <c r="AZ804" s="94"/>
      <c r="BA804" s="94"/>
    </row>
    <row r="805" spans="3:53" x14ac:dyDescent="0.2">
      <c r="C805" s="24"/>
      <c r="D805" s="24"/>
      <c r="AG805" s="94"/>
      <c r="AH805" s="94"/>
      <c r="AI805" s="94"/>
      <c r="AJ805" s="94"/>
      <c r="AK805" s="94"/>
      <c r="AM805" s="92"/>
      <c r="AT805" s="94"/>
      <c r="AU805" s="94"/>
      <c r="AV805" s="94"/>
      <c r="AW805" s="94"/>
      <c r="AX805" s="94"/>
      <c r="AY805" s="94"/>
      <c r="AZ805" s="94"/>
      <c r="BA805" s="94"/>
    </row>
    <row r="806" spans="3:53" x14ac:dyDescent="0.2">
      <c r="C806" s="24"/>
      <c r="D806" s="24"/>
      <c r="AG806" s="94"/>
      <c r="AH806" s="94"/>
      <c r="AI806" s="94"/>
      <c r="AJ806" s="94"/>
      <c r="AK806" s="94"/>
      <c r="AM806" s="92"/>
      <c r="AT806" s="94"/>
      <c r="AU806" s="94"/>
      <c r="AV806" s="94"/>
      <c r="AW806" s="94"/>
      <c r="AX806" s="94"/>
      <c r="AY806" s="94"/>
      <c r="AZ806" s="94"/>
      <c r="BA806" s="94"/>
    </row>
    <row r="807" spans="3:53" x14ac:dyDescent="0.2">
      <c r="C807" s="24"/>
      <c r="D807" s="24"/>
      <c r="AG807" s="94"/>
      <c r="AH807" s="94"/>
      <c r="AI807" s="94"/>
      <c r="AJ807" s="94"/>
      <c r="AK807" s="94"/>
      <c r="AM807" s="92"/>
      <c r="AT807" s="94"/>
      <c r="AU807" s="94"/>
      <c r="AV807" s="94"/>
      <c r="AW807" s="94"/>
      <c r="AX807" s="94"/>
      <c r="AY807" s="94"/>
      <c r="AZ807" s="94"/>
      <c r="BA807" s="94"/>
    </row>
    <row r="808" spans="3:53" x14ac:dyDescent="0.2">
      <c r="C808" s="24"/>
      <c r="D808" s="24"/>
      <c r="AG808" s="94"/>
      <c r="AH808" s="94"/>
      <c r="AI808" s="94"/>
      <c r="AJ808" s="94"/>
      <c r="AK808" s="94"/>
      <c r="AM808" s="92"/>
      <c r="AT808" s="94"/>
      <c r="AU808" s="94"/>
      <c r="AV808" s="94"/>
      <c r="AW808" s="94"/>
      <c r="AX808" s="94"/>
      <c r="AY808" s="94"/>
      <c r="AZ808" s="94"/>
      <c r="BA808" s="94"/>
    </row>
    <row r="809" spans="3:53" x14ac:dyDescent="0.2">
      <c r="C809" s="24"/>
      <c r="D809" s="24"/>
      <c r="AG809" s="94"/>
      <c r="AH809" s="94"/>
      <c r="AI809" s="94"/>
      <c r="AJ809" s="94"/>
      <c r="AK809" s="94"/>
      <c r="AM809" s="92"/>
      <c r="AT809" s="94"/>
      <c r="AU809" s="94"/>
      <c r="AV809" s="94"/>
      <c r="AW809" s="94"/>
      <c r="AX809" s="94"/>
      <c r="AY809" s="94"/>
      <c r="AZ809" s="94"/>
      <c r="BA809" s="94"/>
    </row>
    <row r="810" spans="3:53" x14ac:dyDescent="0.2">
      <c r="C810" s="24"/>
      <c r="D810" s="24"/>
      <c r="AG810" s="94"/>
      <c r="AH810" s="94"/>
      <c r="AI810" s="94"/>
      <c r="AJ810" s="94"/>
      <c r="AK810" s="94"/>
      <c r="AM810" s="92"/>
      <c r="AT810" s="94"/>
      <c r="AU810" s="94"/>
      <c r="AV810" s="94"/>
      <c r="AW810" s="94"/>
      <c r="AX810" s="94"/>
      <c r="AY810" s="94"/>
      <c r="AZ810" s="94"/>
      <c r="BA810" s="94"/>
    </row>
    <row r="811" spans="3:53" x14ac:dyDescent="0.2">
      <c r="C811" s="24"/>
      <c r="D811" s="24"/>
      <c r="AG811" s="94"/>
      <c r="AH811" s="94"/>
      <c r="AI811" s="94"/>
      <c r="AJ811" s="94"/>
      <c r="AK811" s="94"/>
      <c r="AM811" s="92"/>
      <c r="AT811" s="94"/>
      <c r="AU811" s="94"/>
      <c r="AV811" s="94"/>
      <c r="AW811" s="94"/>
      <c r="AX811" s="94"/>
      <c r="AY811" s="94"/>
      <c r="AZ811" s="94"/>
      <c r="BA811" s="94"/>
    </row>
    <row r="812" spans="3:53" x14ac:dyDescent="0.2">
      <c r="C812" s="24"/>
      <c r="D812" s="24"/>
      <c r="AG812" s="94"/>
      <c r="AH812" s="94"/>
      <c r="AI812" s="94"/>
      <c r="AJ812" s="94"/>
      <c r="AK812" s="94"/>
      <c r="AM812" s="92"/>
      <c r="AT812" s="94"/>
      <c r="AU812" s="94"/>
      <c r="AV812" s="94"/>
      <c r="AW812" s="94"/>
      <c r="AX812" s="94"/>
      <c r="AY812" s="94"/>
      <c r="AZ812" s="94"/>
      <c r="BA812" s="94"/>
    </row>
    <row r="813" spans="3:53" x14ac:dyDescent="0.2">
      <c r="C813" s="24"/>
      <c r="D813" s="24"/>
      <c r="AG813" s="94"/>
      <c r="AH813" s="94"/>
      <c r="AI813" s="94"/>
      <c r="AJ813" s="94"/>
      <c r="AK813" s="94"/>
      <c r="AM813" s="92"/>
      <c r="AT813" s="94"/>
      <c r="AU813" s="94"/>
      <c r="AV813" s="94"/>
      <c r="AW813" s="94"/>
      <c r="AX813" s="94"/>
      <c r="AY813" s="94"/>
      <c r="AZ813" s="94"/>
      <c r="BA813" s="94"/>
    </row>
    <row r="814" spans="3:53" x14ac:dyDescent="0.2">
      <c r="C814" s="24"/>
      <c r="D814" s="24"/>
      <c r="AG814" s="94"/>
      <c r="AH814" s="94"/>
      <c r="AI814" s="94"/>
      <c r="AJ814" s="94"/>
      <c r="AK814" s="94"/>
      <c r="AM814" s="92"/>
      <c r="AT814" s="94"/>
      <c r="AU814" s="94"/>
      <c r="AV814" s="94"/>
      <c r="AW814" s="94"/>
      <c r="AX814" s="94"/>
      <c r="AY814" s="94"/>
      <c r="AZ814" s="94"/>
      <c r="BA814" s="94"/>
    </row>
    <row r="815" spans="3:53" x14ac:dyDescent="0.2">
      <c r="C815" s="24"/>
      <c r="D815" s="24"/>
      <c r="AG815" s="94"/>
      <c r="AH815" s="94"/>
      <c r="AI815" s="94"/>
      <c r="AJ815" s="94"/>
      <c r="AK815" s="94"/>
      <c r="AM815" s="92"/>
      <c r="AT815" s="94"/>
      <c r="AU815" s="94"/>
      <c r="AV815" s="94"/>
      <c r="AW815" s="94"/>
      <c r="AX815" s="94"/>
      <c r="AY815" s="94"/>
      <c r="AZ815" s="94"/>
      <c r="BA815" s="94"/>
    </row>
    <row r="816" spans="3:53" x14ac:dyDescent="0.2">
      <c r="C816" s="24"/>
      <c r="D816" s="24"/>
      <c r="AG816" s="94"/>
      <c r="AH816" s="94"/>
      <c r="AI816" s="94"/>
      <c r="AJ816" s="94"/>
      <c r="AK816" s="94"/>
      <c r="AM816" s="92"/>
      <c r="AT816" s="94"/>
      <c r="AU816" s="94"/>
      <c r="AV816" s="94"/>
      <c r="AW816" s="94"/>
      <c r="AX816" s="94"/>
      <c r="AY816" s="94"/>
      <c r="AZ816" s="94"/>
      <c r="BA816" s="94"/>
    </row>
    <row r="817" spans="3:70" x14ac:dyDescent="0.2">
      <c r="C817" s="24"/>
      <c r="D817" s="24"/>
      <c r="AG817" s="94"/>
      <c r="AH817" s="94"/>
      <c r="AI817" s="94"/>
      <c r="AJ817" s="94"/>
      <c r="AK817" s="94"/>
      <c r="AM817" s="92"/>
      <c r="AT817" s="94"/>
      <c r="AU817" s="94"/>
      <c r="AV817" s="94"/>
      <c r="AW817" s="94"/>
      <c r="AX817" s="94"/>
      <c r="AY817" s="94"/>
      <c r="AZ817" s="94"/>
      <c r="BA817" s="94"/>
    </row>
    <row r="818" spans="3:70" x14ac:dyDescent="0.2">
      <c r="C818" s="24"/>
      <c r="D818" s="24"/>
      <c r="AG818" s="94"/>
      <c r="AH818" s="94"/>
      <c r="AI818" s="94"/>
      <c r="AJ818" s="94"/>
      <c r="AK818" s="94"/>
      <c r="AM818" s="92"/>
      <c r="AT818" s="94"/>
      <c r="AU818" s="94"/>
      <c r="AV818" s="94"/>
      <c r="AW818" s="94"/>
      <c r="AX818" s="94"/>
      <c r="AY818" s="94"/>
      <c r="AZ818" s="94"/>
      <c r="BA818" s="94"/>
    </row>
    <row r="819" spans="3:70" x14ac:dyDescent="0.2">
      <c r="C819" s="24"/>
      <c r="D819" s="24"/>
      <c r="AG819" s="94"/>
      <c r="AH819" s="94"/>
      <c r="AI819" s="94"/>
      <c r="AJ819" s="94"/>
      <c r="AK819" s="94"/>
      <c r="AM819" s="92"/>
      <c r="AT819" s="94"/>
      <c r="AU819" s="94"/>
      <c r="AV819" s="94"/>
      <c r="AW819" s="94"/>
      <c r="AX819" s="94"/>
      <c r="AY819" s="94"/>
      <c r="AZ819" s="94"/>
      <c r="BA819" s="94"/>
    </row>
    <row r="820" spans="3:70" x14ac:dyDescent="0.2">
      <c r="C820" s="24"/>
      <c r="D820" s="24"/>
      <c r="AG820" s="94"/>
      <c r="AH820" s="94"/>
      <c r="AI820" s="94"/>
      <c r="AJ820" s="94"/>
      <c r="AK820" s="94"/>
      <c r="AM820" s="92"/>
      <c r="AT820" s="94"/>
      <c r="AU820" s="94"/>
      <c r="AV820" s="94"/>
      <c r="AW820" s="94"/>
      <c r="AX820" s="94"/>
      <c r="AY820" s="94"/>
      <c r="AZ820" s="94"/>
      <c r="BA820" s="94"/>
    </row>
    <row r="821" spans="3:70" x14ac:dyDescent="0.2">
      <c r="C821" s="24"/>
      <c r="D821" s="24"/>
      <c r="AG821" s="94"/>
      <c r="AH821" s="94"/>
      <c r="AI821" s="94"/>
      <c r="AJ821" s="94"/>
      <c r="AK821" s="94"/>
      <c r="AM821" s="92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</row>
    <row r="822" spans="3:70" x14ac:dyDescent="0.2">
      <c r="C822" s="24"/>
      <c r="D822" s="24"/>
      <c r="AG822" s="94"/>
      <c r="AH822" s="94"/>
      <c r="AI822" s="94"/>
      <c r="AJ822" s="94"/>
      <c r="AK822" s="94"/>
      <c r="AM822" s="92"/>
      <c r="AT822" s="94"/>
      <c r="AU822" s="94"/>
      <c r="AV822" s="94"/>
      <c r="AW822" s="94"/>
      <c r="AX822" s="94"/>
      <c r="AY822" s="94"/>
      <c r="AZ822" s="94"/>
      <c r="BA822" s="94"/>
      <c r="BB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</row>
    <row r="823" spans="3:70" x14ac:dyDescent="0.2">
      <c r="C823" s="24"/>
      <c r="D823" s="24"/>
      <c r="AG823" s="94"/>
      <c r="AH823" s="94"/>
      <c r="AI823" s="94"/>
      <c r="AJ823" s="94"/>
      <c r="AK823" s="94"/>
      <c r="AM823" s="92"/>
      <c r="AT823" s="94"/>
      <c r="AU823" s="94"/>
      <c r="AV823" s="94"/>
      <c r="AW823" s="94"/>
      <c r="AX823" s="94"/>
      <c r="AY823" s="94"/>
      <c r="AZ823" s="94"/>
      <c r="BA823" s="94"/>
    </row>
    <row r="824" spans="3:70" x14ac:dyDescent="0.2">
      <c r="C824" s="24"/>
      <c r="D824" s="24"/>
      <c r="AG824" s="94"/>
      <c r="AH824" s="94"/>
      <c r="AI824" s="94"/>
      <c r="AJ824" s="94"/>
      <c r="AK824" s="94"/>
      <c r="AM824" s="92"/>
      <c r="AT824" s="94"/>
      <c r="AU824" s="94"/>
      <c r="AV824" s="94"/>
      <c r="AW824" s="94"/>
      <c r="AX824" s="94"/>
      <c r="AY824" s="94"/>
      <c r="AZ824" s="94"/>
      <c r="BA824" s="94"/>
    </row>
    <row r="825" spans="3:70" x14ac:dyDescent="0.2">
      <c r="C825" s="24"/>
      <c r="D825" s="24"/>
      <c r="AG825" s="94"/>
      <c r="AH825" s="94"/>
      <c r="AI825" s="94"/>
      <c r="AJ825" s="94"/>
      <c r="AK825" s="94"/>
      <c r="AM825" s="92"/>
      <c r="AT825" s="94"/>
      <c r="AU825" s="94"/>
      <c r="AV825" s="94"/>
      <c r="AW825" s="94"/>
      <c r="AX825" s="94"/>
      <c r="AY825" s="94"/>
      <c r="AZ825" s="94"/>
      <c r="BA825" s="94"/>
    </row>
    <row r="826" spans="3:70" x14ac:dyDescent="0.2">
      <c r="C826" s="24"/>
      <c r="D826" s="24"/>
      <c r="AG826" s="94"/>
      <c r="AH826" s="94"/>
      <c r="AI826" s="94"/>
      <c r="AJ826" s="94"/>
      <c r="AK826" s="94"/>
      <c r="AM826" s="92"/>
      <c r="AT826" s="94"/>
      <c r="AU826" s="94"/>
      <c r="AV826" s="94"/>
      <c r="AW826" s="94"/>
      <c r="AX826" s="94"/>
      <c r="AY826" s="94"/>
      <c r="AZ826" s="94"/>
      <c r="BA826" s="94"/>
    </row>
    <row r="827" spans="3:70" x14ac:dyDescent="0.2">
      <c r="C827" s="24"/>
      <c r="D827" s="24"/>
      <c r="AG827" s="94"/>
      <c r="AH827" s="94"/>
      <c r="AI827" s="94"/>
      <c r="AJ827" s="94"/>
      <c r="AK827" s="94"/>
      <c r="AM827" s="92"/>
      <c r="AT827" s="94"/>
      <c r="AU827" s="94"/>
      <c r="AV827" s="94"/>
      <c r="AW827" s="94"/>
      <c r="AX827" s="94"/>
      <c r="AY827" s="94"/>
      <c r="AZ827" s="94"/>
      <c r="BA827" s="94"/>
    </row>
    <row r="828" spans="3:70" x14ac:dyDescent="0.2">
      <c r="C828" s="24"/>
      <c r="D828" s="24"/>
      <c r="AG828" s="94"/>
      <c r="AH828" s="94"/>
      <c r="AI828" s="94"/>
      <c r="AJ828" s="94"/>
      <c r="AK828" s="94"/>
      <c r="AM828" s="92"/>
      <c r="AT828" s="94"/>
      <c r="AU828" s="94"/>
      <c r="AV828" s="94"/>
      <c r="AW828" s="94"/>
      <c r="AX828" s="94"/>
      <c r="AY828" s="94"/>
      <c r="AZ828" s="94"/>
      <c r="BA828" s="94"/>
    </row>
    <row r="829" spans="3:70" x14ac:dyDescent="0.2">
      <c r="C829" s="24"/>
      <c r="D829" s="24"/>
      <c r="AG829" s="94"/>
      <c r="AH829" s="94"/>
      <c r="AI829" s="94"/>
      <c r="AJ829" s="94"/>
      <c r="AK829" s="94"/>
      <c r="AM829" s="92"/>
      <c r="AT829" s="94"/>
      <c r="AU829" s="94"/>
      <c r="AV829" s="94"/>
      <c r="AW829" s="94"/>
      <c r="AX829" s="94"/>
      <c r="AY829" s="94"/>
      <c r="AZ829" s="94"/>
      <c r="BA829" s="94"/>
    </row>
    <row r="830" spans="3:70" x14ac:dyDescent="0.2">
      <c r="C830" s="24"/>
      <c r="D830" s="24"/>
      <c r="AG830" s="94"/>
      <c r="AH830" s="94"/>
      <c r="AI830" s="94"/>
      <c r="AJ830" s="94"/>
      <c r="AK830" s="94"/>
      <c r="AM830" s="92"/>
      <c r="AT830" s="94"/>
      <c r="AU830" s="94"/>
      <c r="AV830" s="94"/>
      <c r="AW830" s="94"/>
      <c r="AX830" s="94"/>
      <c r="AY830" s="94"/>
      <c r="AZ830" s="94"/>
      <c r="BA830" s="94"/>
    </row>
    <row r="831" spans="3:70" x14ac:dyDescent="0.2">
      <c r="C831" s="24"/>
      <c r="D831" s="24"/>
      <c r="AG831" s="94"/>
      <c r="AH831" s="94"/>
      <c r="AI831" s="94"/>
      <c r="AJ831" s="94"/>
      <c r="AK831" s="94"/>
      <c r="AM831" s="92"/>
      <c r="AT831" s="94"/>
      <c r="AU831" s="94"/>
      <c r="AV831" s="94"/>
      <c r="AW831" s="94"/>
      <c r="AX831" s="94"/>
      <c r="AY831" s="94"/>
      <c r="AZ831" s="94"/>
      <c r="BA831" s="94"/>
    </row>
    <row r="832" spans="3:70" x14ac:dyDescent="0.2">
      <c r="C832" s="24"/>
      <c r="D832" s="24"/>
      <c r="AG832" s="94"/>
      <c r="AH832" s="94"/>
      <c r="AI832" s="94"/>
      <c r="AJ832" s="94"/>
      <c r="AK832" s="94"/>
      <c r="AM832" s="92"/>
      <c r="AT832" s="94"/>
      <c r="AU832" s="94"/>
      <c r="AV832" s="94"/>
      <c r="AW832" s="94"/>
      <c r="AX832" s="94"/>
      <c r="AY832" s="94"/>
      <c r="AZ832" s="94"/>
      <c r="BA832" s="94"/>
    </row>
    <row r="833" spans="3:56" x14ac:dyDescent="0.2">
      <c r="C833" s="24"/>
      <c r="D833" s="24"/>
      <c r="AG833" s="94"/>
      <c r="AH833" s="94"/>
      <c r="AI833" s="94"/>
      <c r="AJ833" s="94"/>
      <c r="AK833" s="94"/>
      <c r="AM833" s="92"/>
      <c r="AT833" s="94"/>
      <c r="AU833" s="94"/>
      <c r="AV833" s="94"/>
      <c r="AW833" s="94"/>
      <c r="AX833" s="94"/>
      <c r="AY833" s="94"/>
      <c r="AZ833" s="94"/>
      <c r="BA833" s="94"/>
      <c r="BB833" s="94"/>
      <c r="BD833" s="94"/>
    </row>
    <row r="834" spans="3:56" x14ac:dyDescent="0.2">
      <c r="C834" s="24"/>
      <c r="D834" s="24"/>
      <c r="AG834" s="94"/>
      <c r="AH834" s="94"/>
      <c r="AI834" s="94"/>
      <c r="AJ834" s="94"/>
      <c r="AK834" s="94"/>
      <c r="AM834" s="92"/>
      <c r="AT834" s="94"/>
      <c r="AU834" s="94"/>
      <c r="AV834" s="94"/>
      <c r="AW834" s="94"/>
      <c r="AX834" s="94"/>
      <c r="AY834" s="94"/>
      <c r="AZ834" s="94"/>
      <c r="BA834" s="94"/>
    </row>
    <row r="835" spans="3:56" x14ac:dyDescent="0.2">
      <c r="C835" s="24"/>
      <c r="D835" s="24"/>
      <c r="AG835" s="94"/>
      <c r="AH835" s="94"/>
      <c r="AI835" s="94"/>
      <c r="AJ835" s="94"/>
      <c r="AK835" s="94"/>
      <c r="AM835" s="92"/>
      <c r="AT835" s="94"/>
      <c r="AU835" s="94"/>
      <c r="AV835" s="94"/>
      <c r="AW835" s="94"/>
      <c r="AX835" s="94"/>
      <c r="AY835" s="94"/>
      <c r="AZ835" s="94"/>
      <c r="BA835" s="94"/>
    </row>
    <row r="836" spans="3:56" x14ac:dyDescent="0.2">
      <c r="C836" s="24"/>
      <c r="D836" s="24"/>
      <c r="AG836" s="94"/>
      <c r="AH836" s="94"/>
      <c r="AI836" s="94"/>
      <c r="AJ836" s="94"/>
      <c r="AK836" s="94"/>
      <c r="AM836" s="92"/>
      <c r="AT836" s="94"/>
      <c r="AU836" s="94"/>
      <c r="AV836" s="94"/>
      <c r="AW836" s="94"/>
      <c r="AX836" s="94"/>
      <c r="AY836" s="94"/>
      <c r="AZ836" s="94"/>
      <c r="BA836" s="94"/>
    </row>
    <row r="837" spans="3:56" x14ac:dyDescent="0.2">
      <c r="C837" s="24"/>
      <c r="D837" s="24"/>
      <c r="AG837" s="94"/>
      <c r="AH837" s="94"/>
      <c r="AI837" s="94"/>
      <c r="AJ837" s="94"/>
      <c r="AK837" s="94"/>
      <c r="AM837" s="92"/>
      <c r="AT837" s="94"/>
      <c r="AU837" s="94"/>
      <c r="AV837" s="94"/>
      <c r="AW837" s="94"/>
      <c r="AX837" s="94"/>
      <c r="AY837" s="94"/>
      <c r="AZ837" s="94"/>
      <c r="BA837" s="94"/>
    </row>
    <row r="838" spans="3:56" x14ac:dyDescent="0.2">
      <c r="C838" s="24"/>
      <c r="D838" s="24"/>
      <c r="AG838" s="94"/>
      <c r="AH838" s="94"/>
      <c r="AI838" s="94"/>
      <c r="AJ838" s="94"/>
      <c r="AK838" s="94"/>
      <c r="AM838" s="92"/>
      <c r="AT838" s="94"/>
      <c r="AU838" s="94"/>
      <c r="AV838" s="94"/>
      <c r="AW838" s="94"/>
      <c r="AX838" s="94"/>
      <c r="AY838" s="94"/>
      <c r="AZ838" s="94"/>
      <c r="BA838" s="94"/>
    </row>
    <row r="839" spans="3:56" x14ac:dyDescent="0.2">
      <c r="C839" s="24"/>
      <c r="D839" s="24"/>
      <c r="AG839" s="94"/>
      <c r="AH839" s="94"/>
      <c r="AI839" s="94"/>
      <c r="AJ839" s="94"/>
      <c r="AK839" s="94"/>
      <c r="AM839" s="92"/>
      <c r="AT839" s="94"/>
      <c r="AU839" s="94"/>
      <c r="AV839" s="94"/>
      <c r="AW839" s="94"/>
      <c r="AX839" s="94"/>
      <c r="AY839" s="94"/>
      <c r="AZ839" s="94"/>
      <c r="BA839" s="94"/>
    </row>
    <row r="840" spans="3:56" x14ac:dyDescent="0.2">
      <c r="C840" s="24"/>
      <c r="D840" s="24"/>
      <c r="AG840" s="94"/>
      <c r="AH840" s="94"/>
      <c r="AI840" s="94"/>
      <c r="AJ840" s="94"/>
      <c r="AK840" s="94"/>
      <c r="AM840" s="92"/>
      <c r="AT840" s="94"/>
      <c r="AU840" s="94"/>
      <c r="AV840" s="94"/>
      <c r="AW840" s="94"/>
      <c r="AX840" s="94"/>
      <c r="AY840" s="94"/>
      <c r="AZ840" s="94"/>
      <c r="BA840" s="94"/>
    </row>
    <row r="841" spans="3:56" x14ac:dyDescent="0.2">
      <c r="C841" s="24"/>
      <c r="D841" s="24"/>
      <c r="AG841" s="94"/>
      <c r="AH841" s="94"/>
      <c r="AI841" s="94"/>
      <c r="AJ841" s="94"/>
      <c r="AK841" s="94"/>
      <c r="AM841" s="92"/>
      <c r="AT841" s="94"/>
      <c r="AU841" s="94"/>
      <c r="AV841" s="94"/>
      <c r="AW841" s="94"/>
      <c r="AX841" s="94"/>
      <c r="AY841" s="94"/>
      <c r="AZ841" s="94"/>
      <c r="BA841" s="94"/>
    </row>
    <row r="842" spans="3:56" x14ac:dyDescent="0.2">
      <c r="C842" s="24"/>
      <c r="D842" s="24"/>
      <c r="AG842" s="94"/>
      <c r="AH842" s="94"/>
      <c r="AI842" s="94"/>
      <c r="AJ842" s="94"/>
      <c r="AK842" s="94"/>
      <c r="AM842" s="92"/>
      <c r="AT842" s="94"/>
      <c r="AU842" s="94"/>
      <c r="AV842" s="94"/>
      <c r="AW842" s="94"/>
      <c r="AX842" s="94"/>
      <c r="AY842" s="94"/>
      <c r="AZ842" s="94"/>
      <c r="BA842" s="94"/>
    </row>
    <row r="843" spans="3:56" x14ac:dyDescent="0.2">
      <c r="C843" s="24"/>
      <c r="D843" s="24"/>
      <c r="AG843" s="94"/>
      <c r="AH843" s="94"/>
      <c r="AI843" s="94"/>
      <c r="AJ843" s="94"/>
      <c r="AK843" s="94"/>
      <c r="AM843" s="92"/>
      <c r="AT843" s="94"/>
      <c r="AU843" s="94"/>
      <c r="AV843" s="94"/>
      <c r="AW843" s="94"/>
      <c r="AX843" s="94"/>
      <c r="AY843" s="94"/>
      <c r="AZ843" s="94"/>
      <c r="BA843" s="94"/>
    </row>
    <row r="844" spans="3:56" x14ac:dyDescent="0.2">
      <c r="C844" s="24"/>
      <c r="D844" s="24"/>
      <c r="AG844" s="94"/>
      <c r="AH844" s="94"/>
      <c r="AI844" s="94"/>
      <c r="AJ844" s="94"/>
      <c r="AK844" s="94"/>
      <c r="AM844" s="92"/>
      <c r="AT844" s="94"/>
      <c r="AU844" s="94"/>
      <c r="AV844" s="94"/>
      <c r="AW844" s="94"/>
      <c r="AX844" s="94"/>
      <c r="AY844" s="94"/>
      <c r="AZ844" s="94"/>
      <c r="BA844" s="94"/>
    </row>
    <row r="845" spans="3:56" x14ac:dyDescent="0.2">
      <c r="C845" s="24"/>
      <c r="D845" s="24"/>
      <c r="AG845" s="94"/>
      <c r="AH845" s="94"/>
      <c r="AI845" s="94"/>
      <c r="AJ845" s="94"/>
      <c r="AK845" s="94"/>
      <c r="AM845" s="92"/>
      <c r="AT845" s="94"/>
      <c r="AU845" s="94"/>
      <c r="AV845" s="94"/>
      <c r="AW845" s="94"/>
      <c r="AX845" s="94"/>
      <c r="AY845" s="94"/>
      <c r="AZ845" s="94"/>
      <c r="BA845" s="94"/>
    </row>
    <row r="846" spans="3:56" x14ac:dyDescent="0.2">
      <c r="C846" s="24"/>
      <c r="D846" s="24"/>
      <c r="AG846" s="94"/>
      <c r="AH846" s="94"/>
      <c r="AI846" s="94"/>
      <c r="AJ846" s="94"/>
      <c r="AK846" s="94"/>
      <c r="AM846" s="92"/>
      <c r="AT846" s="94"/>
      <c r="AU846" s="94"/>
      <c r="AV846" s="94"/>
      <c r="AW846" s="94"/>
      <c r="AX846" s="94"/>
      <c r="AY846" s="94"/>
      <c r="AZ846" s="94"/>
      <c r="BA846" s="94"/>
    </row>
    <row r="847" spans="3:56" x14ac:dyDescent="0.2">
      <c r="C847" s="24"/>
      <c r="D847" s="24"/>
      <c r="AG847" s="94"/>
      <c r="AH847" s="94"/>
      <c r="AI847" s="94"/>
      <c r="AJ847" s="94"/>
      <c r="AK847" s="94"/>
      <c r="AM847" s="92"/>
      <c r="AT847" s="94"/>
      <c r="AU847" s="94"/>
      <c r="AV847" s="94"/>
      <c r="AW847" s="94"/>
      <c r="AX847" s="94"/>
      <c r="AY847" s="94"/>
      <c r="AZ847" s="94"/>
      <c r="BA847" s="94"/>
    </row>
    <row r="848" spans="3:56" x14ac:dyDescent="0.2">
      <c r="C848" s="24"/>
      <c r="D848" s="24"/>
      <c r="AG848" s="94"/>
      <c r="AH848" s="94"/>
      <c r="AI848" s="94"/>
      <c r="AJ848" s="94"/>
      <c r="AK848" s="94"/>
      <c r="AM848" s="92"/>
      <c r="AT848" s="94"/>
      <c r="AU848" s="94"/>
      <c r="AV848" s="94"/>
      <c r="AW848" s="94"/>
      <c r="AX848" s="94"/>
      <c r="AY848" s="94"/>
      <c r="AZ848" s="94"/>
      <c r="BA848" s="94"/>
    </row>
    <row r="849" spans="3:53" x14ac:dyDescent="0.2">
      <c r="C849" s="24"/>
      <c r="D849" s="24"/>
      <c r="AG849" s="94"/>
      <c r="AH849" s="94"/>
      <c r="AI849" s="94"/>
      <c r="AJ849" s="94"/>
      <c r="AK849" s="94"/>
      <c r="AM849" s="92"/>
      <c r="AT849" s="94"/>
      <c r="AU849" s="94"/>
      <c r="AV849" s="94"/>
      <c r="AW849" s="94"/>
      <c r="AX849" s="94"/>
      <c r="AY849" s="94"/>
      <c r="AZ849" s="94"/>
      <c r="BA849" s="94"/>
    </row>
    <row r="850" spans="3:53" x14ac:dyDescent="0.2">
      <c r="C850" s="24"/>
      <c r="D850" s="24"/>
      <c r="AG850" s="94"/>
      <c r="AH850" s="94"/>
      <c r="AI850" s="94"/>
      <c r="AJ850" s="94"/>
      <c r="AK850" s="94"/>
      <c r="AM850" s="92"/>
      <c r="AT850" s="94"/>
      <c r="AU850" s="94"/>
      <c r="AV850" s="94"/>
      <c r="AW850" s="94"/>
      <c r="AX850" s="94"/>
      <c r="AY850" s="94"/>
      <c r="AZ850" s="94"/>
      <c r="BA850" s="94"/>
    </row>
    <row r="851" spans="3:53" x14ac:dyDescent="0.2">
      <c r="C851" s="24"/>
      <c r="D851" s="24"/>
      <c r="AG851" s="94"/>
      <c r="AH851" s="94"/>
      <c r="AI851" s="94"/>
      <c r="AJ851" s="94"/>
      <c r="AK851" s="94"/>
      <c r="AM851" s="92"/>
      <c r="AT851" s="94"/>
      <c r="AU851" s="94"/>
      <c r="AV851" s="94"/>
      <c r="AW851" s="94"/>
      <c r="AX851" s="94"/>
      <c r="AY851" s="94"/>
      <c r="AZ851" s="94"/>
      <c r="BA851" s="94"/>
    </row>
    <row r="852" spans="3:53" x14ac:dyDescent="0.2">
      <c r="C852" s="24"/>
      <c r="D852" s="24"/>
      <c r="AG852" s="94"/>
      <c r="AH852" s="94"/>
      <c r="AI852" s="94"/>
      <c r="AJ852" s="94"/>
      <c r="AK852" s="94"/>
      <c r="AM852" s="92"/>
      <c r="AT852" s="94"/>
      <c r="AU852" s="94"/>
      <c r="AV852" s="94"/>
      <c r="AW852" s="94"/>
      <c r="AX852" s="94"/>
      <c r="AY852" s="94"/>
      <c r="AZ852" s="94"/>
      <c r="BA852" s="94"/>
    </row>
    <row r="853" spans="3:53" x14ac:dyDescent="0.2">
      <c r="C853" s="24"/>
      <c r="D853" s="24"/>
      <c r="AG853" s="94"/>
      <c r="AH853" s="94"/>
      <c r="AI853" s="94"/>
      <c r="AJ853" s="94"/>
      <c r="AK853" s="94"/>
      <c r="AM853" s="92"/>
      <c r="AT853" s="94"/>
      <c r="AU853" s="94"/>
      <c r="AV853" s="94"/>
      <c r="AW853" s="94"/>
      <c r="AX853" s="94"/>
      <c r="AY853" s="94"/>
      <c r="AZ853" s="94"/>
      <c r="BA853" s="94"/>
    </row>
    <row r="854" spans="3:53" x14ac:dyDescent="0.2">
      <c r="C854" s="24"/>
      <c r="D854" s="24"/>
      <c r="AG854" s="94"/>
      <c r="AH854" s="94"/>
      <c r="AI854" s="94"/>
      <c r="AJ854" s="94"/>
      <c r="AK854" s="94"/>
      <c r="AM854" s="92"/>
      <c r="AT854" s="94"/>
      <c r="AU854" s="94"/>
      <c r="AV854" s="94"/>
      <c r="AW854" s="94"/>
      <c r="AX854" s="94"/>
      <c r="AY854" s="94"/>
      <c r="AZ854" s="94"/>
      <c r="BA854" s="94"/>
    </row>
    <row r="855" spans="3:53" x14ac:dyDescent="0.2">
      <c r="C855" s="24"/>
      <c r="D855" s="24"/>
      <c r="AG855" s="94"/>
      <c r="AH855" s="94"/>
      <c r="AI855" s="94"/>
      <c r="AJ855" s="94"/>
      <c r="AK855" s="94"/>
      <c r="AM855" s="92"/>
      <c r="AT855" s="94"/>
      <c r="AU855" s="94"/>
      <c r="AV855" s="94"/>
      <c r="AW855" s="94"/>
      <c r="AX855" s="94"/>
      <c r="AY855" s="94"/>
      <c r="AZ855" s="94"/>
      <c r="BA855" s="94"/>
    </row>
    <row r="856" spans="3:53" x14ac:dyDescent="0.2">
      <c r="C856" s="24"/>
      <c r="D856" s="24"/>
      <c r="AG856" s="94"/>
      <c r="AH856" s="94"/>
      <c r="AI856" s="94"/>
      <c r="AJ856" s="94"/>
      <c r="AK856" s="94"/>
      <c r="AM856" s="92"/>
      <c r="AT856" s="94"/>
      <c r="AU856" s="94"/>
      <c r="AV856" s="94"/>
      <c r="AW856" s="94"/>
      <c r="AX856" s="94"/>
      <c r="AY856" s="94"/>
      <c r="AZ856" s="94"/>
      <c r="BA856" s="94"/>
    </row>
    <row r="857" spans="3:53" x14ac:dyDescent="0.2">
      <c r="C857" s="24"/>
      <c r="D857" s="24"/>
      <c r="AG857" s="94"/>
      <c r="AH857" s="94"/>
      <c r="AI857" s="94"/>
      <c r="AJ857" s="94"/>
      <c r="AK857" s="94"/>
      <c r="AM857" s="92"/>
      <c r="AT857" s="94"/>
      <c r="AU857" s="94"/>
      <c r="AV857" s="94"/>
      <c r="AW857" s="94"/>
      <c r="AX857" s="94"/>
      <c r="AY857" s="94"/>
      <c r="AZ857" s="94"/>
      <c r="BA857" s="94"/>
    </row>
    <row r="858" spans="3:53" x14ac:dyDescent="0.2">
      <c r="C858" s="24"/>
      <c r="D858" s="24"/>
      <c r="AG858" s="94"/>
      <c r="AH858" s="94"/>
      <c r="AI858" s="94"/>
      <c r="AJ858" s="94"/>
      <c r="AK858" s="94"/>
      <c r="AM858" s="92"/>
      <c r="AT858" s="94"/>
      <c r="AU858" s="94"/>
      <c r="AV858" s="94"/>
      <c r="AW858" s="94"/>
      <c r="AX858" s="94"/>
      <c r="AY858" s="94"/>
      <c r="AZ858" s="94"/>
      <c r="BA858" s="94"/>
    </row>
    <row r="859" spans="3:53" x14ac:dyDescent="0.2">
      <c r="C859" s="24"/>
      <c r="D859" s="24"/>
      <c r="AG859" s="94"/>
      <c r="AH859" s="94"/>
      <c r="AI859" s="94"/>
      <c r="AJ859" s="94"/>
      <c r="AK859" s="94"/>
      <c r="AM859" s="92"/>
      <c r="AT859" s="94"/>
      <c r="AU859" s="94"/>
      <c r="AV859" s="94"/>
      <c r="AW859" s="94"/>
      <c r="AX859" s="94"/>
      <c r="AY859" s="94"/>
      <c r="AZ859" s="94"/>
      <c r="BA859" s="94"/>
    </row>
    <row r="860" spans="3:53" x14ac:dyDescent="0.2">
      <c r="C860" s="24"/>
      <c r="D860" s="24"/>
      <c r="AG860" s="94"/>
      <c r="AH860" s="94"/>
      <c r="AI860" s="94"/>
      <c r="AJ860" s="94"/>
      <c r="AK860" s="94"/>
      <c r="AM860" s="92"/>
      <c r="AT860" s="94"/>
      <c r="AU860" s="94"/>
      <c r="AV860" s="94"/>
      <c r="AW860" s="94"/>
      <c r="AX860" s="94"/>
      <c r="AY860" s="94"/>
      <c r="AZ860" s="94"/>
      <c r="BA860" s="94"/>
    </row>
    <row r="861" spans="3:53" x14ac:dyDescent="0.2">
      <c r="C861" s="24"/>
      <c r="D861" s="24"/>
      <c r="AG861" s="94"/>
      <c r="AH861" s="94"/>
      <c r="AI861" s="94"/>
      <c r="AJ861" s="94"/>
      <c r="AK861" s="94"/>
      <c r="AM861" s="92"/>
      <c r="AT861" s="94"/>
      <c r="AU861" s="94"/>
      <c r="AV861" s="94"/>
      <c r="AW861" s="94"/>
      <c r="AX861" s="94"/>
      <c r="AY861" s="94"/>
      <c r="AZ861" s="94"/>
      <c r="BA861" s="94"/>
    </row>
    <row r="862" spans="3:53" x14ac:dyDescent="0.2">
      <c r="C862" s="24"/>
      <c r="D862" s="24"/>
      <c r="AG862" s="94"/>
      <c r="AH862" s="94"/>
      <c r="AI862" s="94"/>
      <c r="AJ862" s="94"/>
      <c r="AK862" s="94"/>
      <c r="AM862" s="92"/>
      <c r="AT862" s="94"/>
      <c r="AU862" s="94"/>
      <c r="AV862" s="94"/>
      <c r="AW862" s="94"/>
      <c r="AX862" s="94"/>
      <c r="AY862" s="94"/>
      <c r="AZ862" s="94"/>
      <c r="BA862" s="94"/>
    </row>
    <row r="863" spans="3:53" x14ac:dyDescent="0.2">
      <c r="C863" s="24"/>
      <c r="D863" s="24"/>
      <c r="AG863" s="94"/>
      <c r="AH863" s="94"/>
      <c r="AI863" s="94"/>
      <c r="AJ863" s="94"/>
      <c r="AK863" s="94"/>
      <c r="AM863" s="92"/>
      <c r="AT863" s="94"/>
      <c r="AU863" s="94"/>
      <c r="AV863" s="94"/>
      <c r="AW863" s="94"/>
      <c r="AX863" s="94"/>
      <c r="AY863" s="94"/>
      <c r="AZ863" s="94"/>
      <c r="BA863" s="94"/>
    </row>
    <row r="864" spans="3:53" x14ac:dyDescent="0.2">
      <c r="C864" s="24"/>
      <c r="D864" s="24"/>
      <c r="AG864" s="94"/>
      <c r="AH864" s="94"/>
      <c r="AI864" s="94"/>
      <c r="AJ864" s="94"/>
      <c r="AK864" s="94"/>
      <c r="AM864" s="92"/>
      <c r="AT864" s="94"/>
      <c r="AU864" s="94"/>
      <c r="AV864" s="94"/>
      <c r="AW864" s="94"/>
      <c r="AX864" s="94"/>
      <c r="AY864" s="94"/>
      <c r="AZ864" s="94"/>
      <c r="BA864" s="94"/>
    </row>
    <row r="865" spans="3:53" x14ac:dyDescent="0.2">
      <c r="C865" s="24"/>
      <c r="D865" s="24"/>
      <c r="AG865" s="94"/>
      <c r="AH865" s="94"/>
      <c r="AI865" s="94"/>
      <c r="AJ865" s="94"/>
      <c r="AK865" s="94"/>
      <c r="AM865" s="92"/>
      <c r="AT865" s="94"/>
      <c r="AU865" s="94"/>
      <c r="AV865" s="94"/>
      <c r="AW865" s="94"/>
      <c r="AX865" s="94"/>
      <c r="AY865" s="94"/>
      <c r="AZ865" s="94"/>
      <c r="BA865" s="94"/>
    </row>
    <row r="866" spans="3:53" x14ac:dyDescent="0.2">
      <c r="C866" s="24"/>
      <c r="D866" s="24"/>
      <c r="AG866" s="94"/>
      <c r="AH866" s="94"/>
      <c r="AI866" s="94"/>
      <c r="AJ866" s="94"/>
      <c r="AK866" s="94"/>
      <c r="AM866" s="92"/>
      <c r="AT866" s="94"/>
      <c r="AU866" s="94"/>
      <c r="AV866" s="94"/>
      <c r="AW866" s="94"/>
      <c r="AX866" s="94"/>
      <c r="AY866" s="94"/>
      <c r="AZ866" s="94"/>
      <c r="BA866" s="94"/>
    </row>
    <row r="867" spans="3:53" x14ac:dyDescent="0.2">
      <c r="C867" s="24"/>
      <c r="D867" s="24"/>
      <c r="AG867" s="94"/>
      <c r="AH867" s="94"/>
      <c r="AI867" s="94"/>
      <c r="AJ867" s="94"/>
      <c r="AK867" s="94"/>
      <c r="AM867" s="92"/>
      <c r="AT867" s="94"/>
      <c r="AU867" s="94"/>
      <c r="AV867" s="94"/>
      <c r="AW867" s="94"/>
      <c r="AX867" s="94"/>
      <c r="AY867" s="94"/>
      <c r="AZ867" s="94"/>
      <c r="BA867" s="94"/>
    </row>
    <row r="868" spans="3:53" x14ac:dyDescent="0.2">
      <c r="C868" s="24"/>
      <c r="D868" s="24"/>
      <c r="AG868" s="94"/>
      <c r="AH868" s="94"/>
      <c r="AI868" s="94"/>
      <c r="AJ868" s="94"/>
      <c r="AK868" s="94"/>
      <c r="AM868" s="92"/>
      <c r="AT868" s="94"/>
      <c r="AU868" s="94"/>
      <c r="AV868" s="94"/>
      <c r="AW868" s="94"/>
      <c r="AX868" s="94"/>
      <c r="AY868" s="94"/>
      <c r="AZ868" s="94"/>
      <c r="BA868" s="94"/>
    </row>
    <row r="869" spans="3:53" x14ac:dyDescent="0.2">
      <c r="C869" s="24"/>
      <c r="D869" s="24"/>
      <c r="AG869" s="94"/>
      <c r="AH869" s="94"/>
      <c r="AI869" s="94"/>
      <c r="AJ869" s="94"/>
      <c r="AK869" s="94"/>
      <c r="AM869" s="92"/>
      <c r="AT869" s="94"/>
      <c r="AU869" s="94"/>
      <c r="AV869" s="94"/>
      <c r="AW869" s="94"/>
      <c r="AX869" s="94"/>
      <c r="AY869" s="94"/>
      <c r="AZ869" s="94"/>
      <c r="BA869" s="94"/>
    </row>
    <row r="870" spans="3:53" x14ac:dyDescent="0.2">
      <c r="C870" s="24"/>
      <c r="D870" s="24"/>
      <c r="AG870" s="94"/>
      <c r="AH870" s="94"/>
      <c r="AI870" s="94"/>
      <c r="AJ870" s="94"/>
      <c r="AK870" s="94"/>
      <c r="AM870" s="92"/>
      <c r="AT870" s="94"/>
      <c r="AU870" s="94"/>
      <c r="AV870" s="94"/>
      <c r="AW870" s="94"/>
      <c r="AX870" s="94"/>
      <c r="AY870" s="94"/>
      <c r="AZ870" s="94"/>
      <c r="BA870" s="94"/>
    </row>
    <row r="871" spans="3:53" x14ac:dyDescent="0.2">
      <c r="C871" s="24"/>
      <c r="D871" s="24"/>
      <c r="AG871" s="94"/>
      <c r="AH871" s="94"/>
      <c r="AI871" s="94"/>
      <c r="AJ871" s="94"/>
      <c r="AK871" s="94"/>
      <c r="AM871" s="92"/>
      <c r="AT871" s="94"/>
      <c r="AU871" s="94"/>
      <c r="AV871" s="94"/>
      <c r="AW871" s="94"/>
      <c r="AX871" s="94"/>
      <c r="AY871" s="94"/>
      <c r="AZ871" s="94"/>
      <c r="BA871" s="94"/>
    </row>
    <row r="872" spans="3:53" x14ac:dyDescent="0.2">
      <c r="C872" s="24"/>
      <c r="D872" s="24"/>
      <c r="AG872" s="94"/>
      <c r="AH872" s="94"/>
      <c r="AI872" s="94"/>
      <c r="AJ872" s="94"/>
      <c r="AK872" s="94"/>
      <c r="AM872" s="92"/>
      <c r="AT872" s="94"/>
      <c r="AU872" s="94"/>
      <c r="AV872" s="94"/>
      <c r="AW872" s="94"/>
      <c r="AX872" s="94"/>
      <c r="AY872" s="94"/>
      <c r="AZ872" s="94"/>
      <c r="BA872" s="94"/>
    </row>
    <row r="873" spans="3:53" x14ac:dyDescent="0.2">
      <c r="C873" s="24"/>
      <c r="D873" s="24"/>
      <c r="AG873" s="94"/>
      <c r="AH873" s="94"/>
      <c r="AI873" s="94"/>
      <c r="AJ873" s="94"/>
      <c r="AK873" s="94"/>
      <c r="AM873" s="92"/>
      <c r="AT873" s="94"/>
      <c r="AU873" s="94"/>
      <c r="AV873" s="94"/>
      <c r="AW873" s="94"/>
      <c r="AX873" s="94"/>
      <c r="AY873" s="94"/>
      <c r="AZ873" s="94"/>
      <c r="BA873" s="94"/>
    </row>
    <row r="874" spans="3:53" x14ac:dyDescent="0.2">
      <c r="C874" s="24"/>
      <c r="D874" s="24"/>
      <c r="AG874" s="94"/>
      <c r="AH874" s="94"/>
      <c r="AI874" s="94"/>
      <c r="AJ874" s="94"/>
      <c r="AK874" s="94"/>
      <c r="AM874" s="92"/>
      <c r="AT874" s="94"/>
      <c r="AU874" s="94"/>
      <c r="AV874" s="94"/>
      <c r="AW874" s="94"/>
      <c r="AX874" s="94"/>
      <c r="AY874" s="94"/>
      <c r="AZ874" s="94"/>
      <c r="BA874" s="94"/>
    </row>
    <row r="875" spans="3:53" x14ac:dyDescent="0.2">
      <c r="C875" s="24"/>
      <c r="D875" s="24"/>
      <c r="AG875" s="94"/>
      <c r="AH875" s="94"/>
      <c r="AI875" s="94"/>
      <c r="AJ875" s="94"/>
      <c r="AK875" s="94"/>
      <c r="AM875" s="92"/>
      <c r="AT875" s="94"/>
      <c r="AU875" s="94"/>
      <c r="AV875" s="94"/>
      <c r="AW875" s="94"/>
      <c r="AX875" s="94"/>
      <c r="AY875" s="94"/>
      <c r="AZ875" s="94"/>
      <c r="BA875" s="94"/>
    </row>
    <row r="876" spans="3:53" x14ac:dyDescent="0.2">
      <c r="C876" s="24"/>
      <c r="D876" s="24"/>
      <c r="AG876" s="94"/>
      <c r="AH876" s="94"/>
      <c r="AI876" s="94"/>
      <c r="AJ876" s="94"/>
      <c r="AK876" s="94"/>
      <c r="AM876" s="92"/>
      <c r="AT876" s="94"/>
      <c r="AU876" s="94"/>
      <c r="AV876" s="94"/>
      <c r="AW876" s="94"/>
      <c r="AX876" s="94"/>
      <c r="AY876" s="94"/>
      <c r="AZ876" s="94"/>
      <c r="BA876" s="94"/>
    </row>
    <row r="877" spans="3:53" x14ac:dyDescent="0.2">
      <c r="C877" s="24"/>
      <c r="D877" s="24"/>
      <c r="AG877" s="94"/>
      <c r="AH877" s="94"/>
      <c r="AI877" s="94"/>
      <c r="AJ877" s="94"/>
      <c r="AK877" s="94"/>
      <c r="AM877" s="92"/>
      <c r="AT877" s="94"/>
      <c r="AU877" s="94"/>
      <c r="AV877" s="94"/>
      <c r="AW877" s="94"/>
      <c r="AX877" s="94"/>
      <c r="AY877" s="94"/>
      <c r="AZ877" s="94"/>
      <c r="BA877" s="94"/>
    </row>
    <row r="878" spans="3:53" x14ac:dyDescent="0.2">
      <c r="C878" s="24"/>
      <c r="D878" s="24"/>
      <c r="AG878" s="94"/>
      <c r="AH878" s="94"/>
      <c r="AI878" s="94"/>
      <c r="AJ878" s="94"/>
      <c r="AK878" s="94"/>
      <c r="AM878" s="92"/>
      <c r="AT878" s="94"/>
      <c r="AU878" s="94"/>
      <c r="AV878" s="94"/>
      <c r="AW878" s="94"/>
      <c r="AX878" s="94"/>
      <c r="AY878" s="94"/>
      <c r="AZ878" s="94"/>
      <c r="BA878" s="94"/>
    </row>
    <row r="879" spans="3:53" x14ac:dyDescent="0.2">
      <c r="C879" s="24"/>
      <c r="D879" s="24"/>
      <c r="AG879" s="94"/>
      <c r="AH879" s="94"/>
      <c r="AI879" s="94"/>
      <c r="AJ879" s="94"/>
      <c r="AK879" s="94"/>
      <c r="AM879" s="92"/>
      <c r="AT879" s="94"/>
      <c r="AU879" s="94"/>
      <c r="AV879" s="94"/>
      <c r="AW879" s="94"/>
      <c r="AX879" s="94"/>
      <c r="AY879" s="94"/>
      <c r="AZ879" s="94"/>
      <c r="BA879" s="94"/>
    </row>
    <row r="880" spans="3:53" x14ac:dyDescent="0.2">
      <c r="C880" s="24"/>
      <c r="D880" s="24"/>
      <c r="AG880" s="94"/>
      <c r="AH880" s="94"/>
      <c r="AI880" s="94"/>
      <c r="AJ880" s="94"/>
      <c r="AK880" s="94"/>
      <c r="AM880" s="92"/>
      <c r="AT880" s="94"/>
      <c r="AU880" s="94"/>
      <c r="AV880" s="94"/>
      <c r="AW880" s="94"/>
      <c r="AX880" s="94"/>
      <c r="AY880" s="94"/>
      <c r="AZ880" s="94"/>
      <c r="BA880" s="94"/>
    </row>
    <row r="881" spans="3:54" x14ac:dyDescent="0.2">
      <c r="C881" s="24"/>
      <c r="D881" s="24"/>
      <c r="AG881" s="94"/>
      <c r="AH881" s="94"/>
      <c r="AI881" s="94"/>
      <c r="AJ881" s="94"/>
      <c r="AK881" s="94"/>
      <c r="AM881" s="92"/>
      <c r="AT881" s="94"/>
      <c r="AU881" s="94"/>
      <c r="AV881" s="94"/>
      <c r="AW881" s="94"/>
      <c r="AX881" s="94"/>
      <c r="AY881" s="94"/>
      <c r="AZ881" s="94"/>
      <c r="BA881" s="94"/>
    </row>
    <row r="882" spans="3:54" x14ac:dyDescent="0.2">
      <c r="C882" s="24"/>
      <c r="D882" s="24"/>
      <c r="AG882" s="94"/>
      <c r="AH882" s="94"/>
      <c r="AI882" s="94"/>
      <c r="AJ882" s="94"/>
      <c r="AK882" s="94"/>
      <c r="AM882" s="92"/>
      <c r="AT882" s="94"/>
      <c r="AU882" s="94"/>
      <c r="AV882" s="94"/>
      <c r="AW882" s="94"/>
      <c r="AX882" s="94"/>
      <c r="AY882" s="94"/>
      <c r="AZ882" s="94"/>
      <c r="BA882" s="94"/>
    </row>
    <row r="883" spans="3:54" x14ac:dyDescent="0.2">
      <c r="C883" s="24"/>
      <c r="D883" s="24"/>
      <c r="AG883" s="94"/>
      <c r="AH883" s="94"/>
      <c r="AI883" s="94"/>
      <c r="AJ883" s="94"/>
      <c r="AK883" s="94"/>
      <c r="AM883" s="92"/>
      <c r="AT883" s="94"/>
      <c r="AU883" s="94"/>
      <c r="AV883" s="94"/>
      <c r="AW883" s="94"/>
      <c r="AX883" s="94"/>
      <c r="AY883" s="94"/>
      <c r="AZ883" s="94"/>
      <c r="BA883" s="94"/>
    </row>
    <row r="884" spans="3:54" x14ac:dyDescent="0.2">
      <c r="C884" s="24"/>
      <c r="D884" s="24"/>
      <c r="AG884" s="94"/>
      <c r="AH884" s="94"/>
      <c r="AI884" s="94"/>
      <c r="AJ884" s="94"/>
      <c r="AK884" s="94"/>
      <c r="AM884" s="92"/>
      <c r="AT884" s="94"/>
      <c r="AU884" s="94"/>
      <c r="AV884" s="94"/>
      <c r="AW884" s="94"/>
      <c r="AX884" s="94"/>
      <c r="AY884" s="94"/>
      <c r="AZ884" s="94"/>
      <c r="BA884" s="94"/>
    </row>
    <row r="885" spans="3:54" x14ac:dyDescent="0.2">
      <c r="C885" s="24"/>
      <c r="D885" s="24"/>
      <c r="AG885" s="94"/>
      <c r="AH885" s="94"/>
      <c r="AI885" s="94"/>
      <c r="AJ885" s="94"/>
      <c r="AK885" s="94"/>
      <c r="AM885" s="92"/>
      <c r="AT885" s="94"/>
      <c r="AU885" s="94"/>
      <c r="AV885" s="94"/>
      <c r="AW885" s="94"/>
      <c r="AX885" s="94"/>
      <c r="AY885" s="94"/>
      <c r="AZ885" s="94"/>
      <c r="BA885" s="94"/>
    </row>
    <row r="886" spans="3:54" x14ac:dyDescent="0.2">
      <c r="C886" s="24"/>
      <c r="D886" s="24"/>
      <c r="AG886" s="94"/>
      <c r="AH886" s="94"/>
      <c r="AI886" s="94"/>
      <c r="AJ886" s="94"/>
      <c r="AK886" s="94"/>
      <c r="AM886" s="92"/>
      <c r="AT886" s="94"/>
      <c r="AU886" s="94"/>
      <c r="AV886" s="94"/>
      <c r="AW886" s="94"/>
      <c r="AX886" s="94"/>
      <c r="AY886" s="94"/>
      <c r="AZ886" s="94"/>
      <c r="BA886" s="94"/>
    </row>
    <row r="887" spans="3:54" x14ac:dyDescent="0.2">
      <c r="C887" s="24"/>
      <c r="D887" s="24"/>
      <c r="AG887" s="94"/>
      <c r="AH887" s="94"/>
      <c r="AI887" s="94"/>
      <c r="AJ887" s="94"/>
      <c r="AK887" s="94"/>
      <c r="AM887" s="92"/>
      <c r="AT887" s="94"/>
      <c r="AU887" s="94"/>
      <c r="AV887" s="94"/>
      <c r="AW887" s="94"/>
      <c r="AX887" s="94"/>
      <c r="AY887" s="94"/>
      <c r="AZ887" s="94"/>
      <c r="BA887" s="94"/>
    </row>
    <row r="888" spans="3:54" x14ac:dyDescent="0.2">
      <c r="C888" s="24"/>
      <c r="D888" s="24"/>
      <c r="AG888" s="94"/>
      <c r="AH888" s="94"/>
      <c r="AI888" s="94"/>
      <c r="AJ888" s="94"/>
      <c r="AK888" s="94"/>
      <c r="AM888" s="92"/>
      <c r="AT888" s="94"/>
      <c r="AU888" s="94"/>
      <c r="AV888" s="94"/>
      <c r="AW888" s="94"/>
      <c r="AX888" s="94"/>
      <c r="AY888" s="94"/>
      <c r="AZ888" s="94"/>
      <c r="BA888" s="94"/>
      <c r="BB888" s="94"/>
    </row>
    <row r="889" spans="3:54" x14ac:dyDescent="0.2">
      <c r="C889" s="24"/>
      <c r="D889" s="24"/>
      <c r="AG889" s="94"/>
      <c r="AH889" s="94"/>
      <c r="AI889" s="94"/>
      <c r="AJ889" s="94"/>
      <c r="AK889" s="94"/>
      <c r="AM889" s="92"/>
      <c r="AT889" s="94"/>
      <c r="AU889" s="94"/>
      <c r="AV889" s="94"/>
      <c r="AW889" s="94"/>
      <c r="AX889" s="94"/>
      <c r="AY889" s="94"/>
      <c r="AZ889" s="94"/>
      <c r="BA889" s="94"/>
    </row>
    <row r="890" spans="3:54" x14ac:dyDescent="0.2">
      <c r="C890" s="24"/>
      <c r="D890" s="24"/>
      <c r="AG890" s="94"/>
      <c r="AH890" s="94"/>
      <c r="AI890" s="94"/>
      <c r="AJ890" s="94"/>
      <c r="AK890" s="94"/>
      <c r="AM890" s="92"/>
      <c r="AT890" s="94"/>
      <c r="AU890" s="94"/>
      <c r="AV890" s="94"/>
      <c r="AW890" s="94"/>
      <c r="AX890" s="94"/>
      <c r="AY890" s="94"/>
      <c r="AZ890" s="94"/>
      <c r="BA890" s="94"/>
    </row>
    <row r="891" spans="3:54" x14ac:dyDescent="0.2">
      <c r="C891" s="24"/>
      <c r="D891" s="24"/>
      <c r="AG891" s="94"/>
      <c r="AH891" s="94"/>
      <c r="AI891" s="94"/>
      <c r="AJ891" s="94"/>
      <c r="AK891" s="94"/>
      <c r="AM891" s="92"/>
      <c r="AT891" s="94"/>
      <c r="AU891" s="94"/>
      <c r="AV891" s="94"/>
      <c r="AW891" s="94"/>
      <c r="AX891" s="94"/>
      <c r="AY891" s="94"/>
      <c r="AZ891" s="94"/>
      <c r="BA891" s="94"/>
    </row>
    <row r="892" spans="3:54" x14ac:dyDescent="0.2">
      <c r="C892" s="24"/>
      <c r="D892" s="24"/>
      <c r="AG892" s="94"/>
      <c r="AH892" s="94"/>
      <c r="AI892" s="94"/>
      <c r="AJ892" s="94"/>
      <c r="AK892" s="94"/>
      <c r="AM892" s="92"/>
      <c r="AT892" s="94"/>
      <c r="AU892" s="94"/>
      <c r="AV892" s="94"/>
      <c r="AW892" s="94"/>
      <c r="AX892" s="94"/>
      <c r="AY892" s="94"/>
      <c r="AZ892" s="94"/>
      <c r="BA892" s="94"/>
    </row>
    <row r="893" spans="3:54" x14ac:dyDescent="0.2">
      <c r="C893" s="24"/>
      <c r="D893" s="24"/>
      <c r="AG893" s="94"/>
      <c r="AH893" s="94"/>
      <c r="AI893" s="94"/>
      <c r="AJ893" s="94"/>
      <c r="AK893" s="94"/>
      <c r="AM893" s="92"/>
      <c r="AT893" s="94"/>
      <c r="AU893" s="94"/>
      <c r="AV893" s="94"/>
      <c r="AW893" s="94"/>
      <c r="AX893" s="94"/>
      <c r="AY893" s="94"/>
      <c r="AZ893" s="94"/>
      <c r="BA893" s="94"/>
    </row>
    <row r="894" spans="3:54" x14ac:dyDescent="0.2">
      <c r="C894" s="24"/>
      <c r="D894" s="24"/>
      <c r="AG894" s="94"/>
      <c r="AH894" s="94"/>
      <c r="AI894" s="94"/>
      <c r="AJ894" s="94"/>
      <c r="AK894" s="94"/>
      <c r="AM894" s="92"/>
      <c r="AT894" s="94"/>
      <c r="AU894" s="94"/>
      <c r="AV894" s="94"/>
      <c r="AW894" s="94"/>
      <c r="AX894" s="94"/>
      <c r="AY894" s="94"/>
      <c r="AZ894" s="94"/>
      <c r="BA894" s="94"/>
    </row>
    <row r="895" spans="3:54" x14ac:dyDescent="0.2">
      <c r="C895" s="24"/>
      <c r="D895" s="24"/>
      <c r="AG895" s="94"/>
      <c r="AH895" s="94"/>
      <c r="AI895" s="94"/>
      <c r="AJ895" s="94"/>
      <c r="AK895" s="94"/>
      <c r="AM895" s="92"/>
      <c r="AT895" s="94"/>
      <c r="AU895" s="94"/>
      <c r="AV895" s="94"/>
      <c r="AW895" s="94"/>
      <c r="AX895" s="94"/>
      <c r="AY895" s="94"/>
      <c r="AZ895" s="94"/>
      <c r="BA895" s="94"/>
    </row>
    <row r="896" spans="3:54" x14ac:dyDescent="0.2">
      <c r="C896" s="24"/>
      <c r="D896" s="24"/>
      <c r="AG896" s="94"/>
      <c r="AH896" s="94"/>
      <c r="AI896" s="94"/>
      <c r="AJ896" s="94"/>
      <c r="AK896" s="94"/>
      <c r="AM896" s="92"/>
      <c r="AT896" s="94"/>
      <c r="AU896" s="94"/>
      <c r="AV896" s="94"/>
      <c r="AW896" s="94"/>
      <c r="AX896" s="94"/>
      <c r="AY896" s="94"/>
      <c r="AZ896" s="94"/>
      <c r="BA896" s="94"/>
    </row>
    <row r="897" spans="3:70" x14ac:dyDescent="0.2">
      <c r="C897" s="24"/>
      <c r="D897" s="24"/>
      <c r="AG897" s="94"/>
      <c r="AH897" s="94"/>
      <c r="AI897" s="94"/>
      <c r="AJ897" s="94"/>
      <c r="AK897" s="94"/>
      <c r="AM897" s="92"/>
      <c r="AT897" s="94"/>
      <c r="AU897" s="94"/>
      <c r="AV897" s="94"/>
      <c r="AW897" s="94"/>
      <c r="AX897" s="94"/>
      <c r="AY897" s="94"/>
      <c r="AZ897" s="94"/>
      <c r="BA897" s="94"/>
    </row>
    <row r="898" spans="3:70" x14ac:dyDescent="0.2">
      <c r="C898" s="24"/>
      <c r="D898" s="24"/>
      <c r="AG898" s="94"/>
      <c r="AH898" s="94"/>
      <c r="AI898" s="94"/>
      <c r="AJ898" s="94"/>
      <c r="AK898" s="94"/>
      <c r="AM898" s="92"/>
      <c r="AT898" s="94"/>
      <c r="AU898" s="94"/>
      <c r="AV898" s="94"/>
      <c r="AW898" s="94"/>
      <c r="AX898" s="94"/>
      <c r="AY898" s="94"/>
      <c r="AZ898" s="94"/>
      <c r="BA898" s="94"/>
    </row>
    <row r="899" spans="3:70" x14ac:dyDescent="0.2">
      <c r="C899" s="24"/>
      <c r="D899" s="24"/>
      <c r="AG899" s="94"/>
      <c r="AH899" s="94"/>
      <c r="AI899" s="94"/>
      <c r="AJ899" s="94"/>
      <c r="AK899" s="94"/>
      <c r="AM899" s="92"/>
      <c r="AT899" s="94"/>
      <c r="AU899" s="94"/>
      <c r="AV899" s="94"/>
      <c r="AW899" s="94"/>
      <c r="AX899" s="94"/>
      <c r="AY899" s="94"/>
      <c r="AZ899" s="94"/>
      <c r="BA899" s="94"/>
    </row>
    <row r="900" spans="3:70" x14ac:dyDescent="0.2">
      <c r="C900" s="24"/>
      <c r="D900" s="24"/>
      <c r="AG900" s="94"/>
      <c r="AH900" s="94"/>
      <c r="AI900" s="94"/>
      <c r="AJ900" s="94"/>
      <c r="AK900" s="94"/>
      <c r="AM900" s="92"/>
      <c r="AT900" s="94"/>
      <c r="AU900" s="94"/>
      <c r="AV900" s="94"/>
      <c r="AW900" s="94"/>
      <c r="AX900" s="94"/>
      <c r="AY900" s="94"/>
      <c r="AZ900" s="94"/>
      <c r="BA900" s="94"/>
    </row>
    <row r="901" spans="3:70" x14ac:dyDescent="0.2">
      <c r="C901" s="24"/>
      <c r="D901" s="24"/>
      <c r="AG901" s="94"/>
      <c r="AH901" s="94"/>
      <c r="AI901" s="94"/>
      <c r="AJ901" s="94"/>
      <c r="AK901" s="94"/>
      <c r="AM901" s="92"/>
      <c r="AT901" s="94"/>
      <c r="AU901" s="94"/>
      <c r="AV901" s="94"/>
      <c r="AW901" s="94"/>
      <c r="AX901" s="94"/>
      <c r="AY901" s="94"/>
      <c r="AZ901" s="94"/>
      <c r="BA901" s="94"/>
    </row>
    <row r="902" spans="3:70" x14ac:dyDescent="0.2">
      <c r="C902" s="24"/>
      <c r="D902" s="24"/>
      <c r="AG902" s="94"/>
      <c r="AH902" s="94"/>
      <c r="AI902" s="94"/>
      <c r="AJ902" s="94"/>
      <c r="AK902" s="94"/>
      <c r="AM902" s="92"/>
      <c r="AT902" s="94"/>
      <c r="AU902" s="94"/>
      <c r="AV902" s="94"/>
      <c r="AW902" s="94"/>
      <c r="AX902" s="94"/>
      <c r="AY902" s="94"/>
      <c r="AZ902" s="94"/>
      <c r="BA902" s="94"/>
    </row>
    <row r="903" spans="3:70" x14ac:dyDescent="0.2">
      <c r="C903" s="24"/>
      <c r="D903" s="24"/>
      <c r="AG903" s="94"/>
      <c r="AH903" s="94"/>
      <c r="AI903" s="94"/>
      <c r="AJ903" s="94"/>
      <c r="AK903" s="94"/>
      <c r="AM903" s="92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</row>
    <row r="904" spans="3:70" x14ac:dyDescent="0.2">
      <c r="C904" s="24"/>
      <c r="D904" s="24"/>
      <c r="AG904" s="94"/>
      <c r="AH904" s="94"/>
      <c r="AI904" s="94"/>
      <c r="AJ904" s="94"/>
      <c r="AK904" s="94"/>
      <c r="AM904" s="92"/>
      <c r="AT904" s="94"/>
      <c r="AU904" s="94"/>
      <c r="AV904" s="94"/>
      <c r="AW904" s="94"/>
      <c r="AX904" s="94"/>
      <c r="AY904" s="94"/>
      <c r="AZ904" s="94"/>
      <c r="BA904" s="94"/>
    </row>
    <row r="905" spans="3:70" x14ac:dyDescent="0.2">
      <c r="C905" s="24"/>
      <c r="D905" s="24"/>
      <c r="AG905" s="94"/>
      <c r="AH905" s="94"/>
      <c r="AI905" s="94"/>
      <c r="AJ905" s="94"/>
      <c r="AK905" s="94"/>
      <c r="AM905" s="92"/>
      <c r="AT905" s="94"/>
      <c r="AU905" s="94"/>
      <c r="AV905" s="94"/>
      <c r="AW905" s="94"/>
      <c r="AX905" s="94"/>
      <c r="AY905" s="94"/>
      <c r="AZ905" s="94"/>
      <c r="BA905" s="94"/>
    </row>
    <row r="906" spans="3:70" x14ac:dyDescent="0.2">
      <c r="C906" s="24"/>
      <c r="D906" s="24"/>
      <c r="AG906" s="94"/>
      <c r="AH906" s="94"/>
      <c r="AI906" s="94"/>
      <c r="AJ906" s="94"/>
      <c r="AK906" s="94"/>
      <c r="AM906" s="92"/>
      <c r="AT906" s="94"/>
      <c r="AU906" s="94"/>
      <c r="AV906" s="94"/>
      <c r="AW906" s="94"/>
      <c r="AX906" s="94"/>
      <c r="AY906" s="94"/>
      <c r="AZ906" s="94"/>
      <c r="BA906" s="94"/>
    </row>
    <row r="907" spans="3:70" x14ac:dyDescent="0.2">
      <c r="C907" s="24"/>
      <c r="D907" s="24"/>
      <c r="AG907" s="94"/>
      <c r="AH907" s="94"/>
      <c r="AI907" s="94"/>
      <c r="AJ907" s="94"/>
      <c r="AK907" s="94"/>
      <c r="AM907" s="92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</row>
    <row r="908" spans="3:70" x14ac:dyDescent="0.2">
      <c r="C908" s="24"/>
      <c r="D908" s="24"/>
      <c r="AG908" s="94"/>
      <c r="AH908" s="94"/>
      <c r="AI908" s="94"/>
      <c r="AJ908" s="94"/>
      <c r="AK908" s="94"/>
      <c r="AM908" s="92"/>
      <c r="AT908" s="94"/>
      <c r="AU908" s="94"/>
      <c r="AV908" s="94"/>
      <c r="AW908" s="94"/>
      <c r="AX908" s="94"/>
      <c r="AY908" s="94"/>
      <c r="AZ908" s="94"/>
      <c r="BA908" s="94"/>
    </row>
    <row r="909" spans="3:70" x14ac:dyDescent="0.2">
      <c r="C909" s="24"/>
      <c r="D909" s="24"/>
      <c r="AG909" s="94"/>
      <c r="AH909" s="94"/>
      <c r="AI909" s="94"/>
      <c r="AJ909" s="94"/>
      <c r="AK909" s="94"/>
      <c r="AM909" s="92"/>
      <c r="AT909" s="94"/>
      <c r="AU909" s="94"/>
      <c r="AV909" s="94"/>
      <c r="AW909" s="94"/>
      <c r="AX909" s="94"/>
      <c r="AY909" s="94"/>
      <c r="AZ909" s="94"/>
      <c r="BA909" s="94"/>
    </row>
    <row r="910" spans="3:70" x14ac:dyDescent="0.2">
      <c r="C910" s="24"/>
      <c r="D910" s="24"/>
      <c r="AG910" s="94"/>
      <c r="AH910" s="94"/>
      <c r="AI910" s="94"/>
      <c r="AJ910" s="94"/>
      <c r="AK910" s="94"/>
      <c r="AM910" s="92"/>
      <c r="AT910" s="94"/>
      <c r="AU910" s="94"/>
      <c r="AV910" s="94"/>
      <c r="AW910" s="94"/>
      <c r="AX910" s="94"/>
      <c r="AY910" s="94"/>
      <c r="AZ910" s="94"/>
      <c r="BA910" s="94"/>
    </row>
    <row r="911" spans="3:70" x14ac:dyDescent="0.2">
      <c r="C911" s="24"/>
      <c r="D911" s="24"/>
      <c r="AG911" s="94"/>
      <c r="AH911" s="94"/>
      <c r="AI911" s="94"/>
      <c r="AJ911" s="94"/>
      <c r="AK911" s="94"/>
      <c r="AM911" s="92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</row>
    <row r="912" spans="3:70" x14ac:dyDescent="0.2">
      <c r="C912" s="24"/>
      <c r="D912" s="24"/>
      <c r="AG912" s="94"/>
      <c r="AH912" s="94"/>
      <c r="AI912" s="94"/>
      <c r="AJ912" s="94"/>
      <c r="AK912" s="94"/>
      <c r="AM912" s="92"/>
      <c r="AT912" s="94"/>
      <c r="AU912" s="94"/>
      <c r="AV912" s="94"/>
      <c r="AW912" s="94"/>
      <c r="AX912" s="94"/>
      <c r="AY912" s="94"/>
      <c r="AZ912" s="94"/>
      <c r="BA912" s="94"/>
    </row>
    <row r="913" spans="3:70" x14ac:dyDescent="0.2">
      <c r="C913" s="24"/>
      <c r="D913" s="24"/>
      <c r="AG913" s="94"/>
      <c r="AH913" s="94"/>
      <c r="AI913" s="94"/>
      <c r="AJ913" s="94"/>
      <c r="AK913" s="94"/>
      <c r="AM913" s="92"/>
      <c r="AT913" s="94"/>
      <c r="AU913" s="94"/>
      <c r="AV913" s="94"/>
      <c r="AW913" s="94"/>
      <c r="AX913" s="94"/>
      <c r="AY913" s="94"/>
      <c r="AZ913" s="94"/>
      <c r="BA913" s="94"/>
    </row>
    <row r="914" spans="3:70" x14ac:dyDescent="0.2">
      <c r="C914" s="24"/>
      <c r="D914" s="24"/>
      <c r="AG914" s="94"/>
      <c r="AH914" s="94"/>
      <c r="AI914" s="94"/>
      <c r="AJ914" s="94"/>
      <c r="AK914" s="94"/>
      <c r="AM914" s="92"/>
      <c r="AT914" s="94"/>
      <c r="AU914" s="94"/>
      <c r="AV914" s="94"/>
      <c r="AW914" s="94"/>
      <c r="AX914" s="94"/>
      <c r="AY914" s="94"/>
      <c r="AZ914" s="94"/>
      <c r="BA914" s="94"/>
    </row>
    <row r="915" spans="3:70" x14ac:dyDescent="0.2">
      <c r="C915" s="24"/>
      <c r="D915" s="24"/>
      <c r="AG915" s="94"/>
      <c r="AH915" s="94"/>
      <c r="AI915" s="94"/>
      <c r="AJ915" s="94"/>
      <c r="AK915" s="94"/>
      <c r="AM915" s="92"/>
      <c r="AT915" s="94"/>
      <c r="AU915" s="94"/>
      <c r="AV915" s="94"/>
      <c r="AW915" s="94"/>
      <c r="AX915" s="94"/>
      <c r="AY915" s="94"/>
      <c r="AZ915" s="94"/>
      <c r="BA915" s="94"/>
    </row>
    <row r="916" spans="3:70" x14ac:dyDescent="0.2">
      <c r="C916" s="24"/>
      <c r="D916" s="24"/>
      <c r="AG916" s="94"/>
      <c r="AH916" s="94"/>
      <c r="AI916" s="94"/>
      <c r="AJ916" s="94"/>
      <c r="AK916" s="94"/>
      <c r="AM916" s="92"/>
      <c r="AT916" s="94"/>
      <c r="AU916" s="94"/>
      <c r="AV916" s="94"/>
      <c r="AW916" s="94"/>
      <c r="AX916" s="94"/>
      <c r="AY916" s="94"/>
      <c r="AZ916" s="94"/>
      <c r="BA916" s="94"/>
    </row>
    <row r="917" spans="3:70" x14ac:dyDescent="0.2">
      <c r="C917" s="24"/>
      <c r="D917" s="24"/>
      <c r="AG917" s="94"/>
      <c r="AH917" s="94"/>
      <c r="AI917" s="94"/>
      <c r="AJ917" s="94"/>
      <c r="AK917" s="94"/>
      <c r="AM917" s="92"/>
      <c r="AT917" s="94"/>
      <c r="AU917" s="94"/>
      <c r="AV917" s="94"/>
      <c r="AW917" s="94"/>
      <c r="AX917" s="94"/>
      <c r="AY917" s="94"/>
      <c r="AZ917" s="94"/>
      <c r="BA917" s="94"/>
    </row>
    <row r="918" spans="3:70" x14ac:dyDescent="0.2">
      <c r="C918" s="24"/>
      <c r="D918" s="24"/>
      <c r="AG918" s="94"/>
      <c r="AH918" s="94"/>
      <c r="AI918" s="94"/>
      <c r="AJ918" s="94"/>
      <c r="AK918" s="94"/>
      <c r="AM918" s="92"/>
      <c r="AT918" s="94"/>
      <c r="AU918" s="94"/>
      <c r="AV918" s="94"/>
      <c r="AW918" s="94"/>
      <c r="AX918" s="94"/>
      <c r="AY918" s="94"/>
      <c r="AZ918" s="94"/>
      <c r="BA918" s="94"/>
    </row>
    <row r="919" spans="3:70" x14ac:dyDescent="0.2">
      <c r="C919" s="24"/>
      <c r="D919" s="24"/>
      <c r="AG919" s="94"/>
      <c r="AH919" s="94"/>
      <c r="AI919" s="94"/>
      <c r="AJ919" s="94"/>
      <c r="AK919" s="94"/>
      <c r="AM919" s="92"/>
      <c r="AT919" s="94"/>
      <c r="AU919" s="94"/>
      <c r="AV919" s="94"/>
      <c r="AW919" s="94"/>
      <c r="AX919" s="94"/>
      <c r="AY919" s="94"/>
      <c r="AZ919" s="94"/>
      <c r="BA919" s="94"/>
    </row>
    <row r="920" spans="3:70" x14ac:dyDescent="0.2">
      <c r="C920" s="24"/>
      <c r="D920" s="24"/>
      <c r="AG920" s="94"/>
      <c r="AH920" s="94"/>
      <c r="AI920" s="94"/>
      <c r="AJ920" s="94"/>
      <c r="AK920" s="94"/>
      <c r="AM920" s="92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</row>
    <row r="921" spans="3:70" x14ac:dyDescent="0.2">
      <c r="C921" s="24"/>
      <c r="D921" s="24"/>
      <c r="AG921" s="94"/>
      <c r="AH921" s="94"/>
      <c r="AI921" s="94"/>
      <c r="AJ921" s="94"/>
      <c r="AK921" s="94"/>
      <c r="AM921" s="92"/>
      <c r="AT921" s="94"/>
      <c r="AU921" s="94"/>
      <c r="AV921" s="94"/>
      <c r="AW921" s="94"/>
      <c r="AX921" s="94"/>
      <c r="AY921" s="94"/>
      <c r="AZ921" s="94"/>
      <c r="BA921" s="94"/>
    </row>
    <row r="922" spans="3:70" x14ac:dyDescent="0.2">
      <c r="C922" s="24"/>
      <c r="D922" s="24"/>
      <c r="AG922" s="94"/>
      <c r="AH922" s="94"/>
      <c r="AI922" s="94"/>
      <c r="AJ922" s="94"/>
      <c r="AK922" s="94"/>
      <c r="AM922" s="92"/>
      <c r="AT922" s="94"/>
      <c r="AU922" s="94"/>
      <c r="AV922" s="94"/>
      <c r="AW922" s="94"/>
      <c r="AX922" s="94"/>
      <c r="AY922" s="94"/>
      <c r="AZ922" s="94"/>
      <c r="BA922" s="94"/>
    </row>
    <row r="923" spans="3:70" x14ac:dyDescent="0.2">
      <c r="C923" s="24"/>
      <c r="D923" s="24"/>
      <c r="AG923" s="94"/>
      <c r="AH923" s="94"/>
      <c r="AI923" s="94"/>
      <c r="AJ923" s="94"/>
      <c r="AK923" s="94"/>
      <c r="AM923" s="92"/>
      <c r="AT923" s="94"/>
      <c r="AU923" s="94"/>
      <c r="AV923" s="94"/>
      <c r="AW923" s="94"/>
      <c r="AX923" s="94"/>
      <c r="AY923" s="94"/>
      <c r="AZ923" s="94"/>
      <c r="BA923" s="94"/>
    </row>
    <row r="924" spans="3:70" x14ac:dyDescent="0.2">
      <c r="C924" s="24"/>
      <c r="D924" s="24"/>
      <c r="AG924" s="94"/>
      <c r="AH924" s="94"/>
      <c r="AI924" s="94"/>
      <c r="AJ924" s="94"/>
      <c r="AK924" s="94"/>
      <c r="AM924" s="92"/>
      <c r="AT924" s="94"/>
      <c r="AU924" s="94"/>
      <c r="AV924" s="94"/>
      <c r="AW924" s="94"/>
      <c r="AX924" s="94"/>
      <c r="AY924" s="94"/>
      <c r="AZ924" s="94"/>
      <c r="BA924" s="94"/>
    </row>
    <row r="925" spans="3:70" x14ac:dyDescent="0.2">
      <c r="C925" s="24"/>
      <c r="D925" s="24"/>
      <c r="AG925" s="94"/>
      <c r="AH925" s="94"/>
      <c r="AI925" s="94"/>
      <c r="AJ925" s="94"/>
      <c r="AK925" s="94"/>
      <c r="AM925" s="92"/>
      <c r="AT925" s="94"/>
      <c r="AU925" s="94"/>
      <c r="AV925" s="94"/>
      <c r="AW925" s="94"/>
      <c r="AX925" s="94"/>
      <c r="AY925" s="94"/>
      <c r="AZ925" s="94"/>
      <c r="BA925" s="94"/>
    </row>
    <row r="926" spans="3:70" x14ac:dyDescent="0.2">
      <c r="C926" s="24"/>
      <c r="D926" s="24"/>
      <c r="AG926" s="94"/>
      <c r="AH926" s="94"/>
      <c r="AI926" s="94"/>
      <c r="AJ926" s="94"/>
      <c r="AK926" s="94"/>
      <c r="AM926" s="92"/>
      <c r="AT926" s="94"/>
      <c r="AU926" s="94"/>
      <c r="AV926" s="94"/>
      <c r="AW926" s="94"/>
      <c r="AX926" s="94"/>
      <c r="AY926" s="94"/>
      <c r="AZ926" s="94"/>
      <c r="BA926" s="94"/>
    </row>
    <row r="927" spans="3:70" x14ac:dyDescent="0.2">
      <c r="C927" s="24"/>
      <c r="D927" s="24"/>
      <c r="AG927" s="94"/>
      <c r="AH927" s="94"/>
      <c r="AI927" s="94"/>
      <c r="AJ927" s="94"/>
      <c r="AK927" s="94"/>
      <c r="AM927" s="92"/>
      <c r="AT927" s="94"/>
      <c r="AU927" s="94"/>
      <c r="AV927" s="94"/>
      <c r="AW927" s="94"/>
      <c r="AX927" s="94"/>
      <c r="AY927" s="94"/>
      <c r="AZ927" s="94"/>
      <c r="BA927" s="94"/>
    </row>
    <row r="928" spans="3:70" x14ac:dyDescent="0.2">
      <c r="C928" s="24"/>
      <c r="D928" s="24"/>
      <c r="AG928" s="94"/>
      <c r="AH928" s="94"/>
      <c r="AI928" s="94"/>
      <c r="AJ928" s="94"/>
      <c r="AK928" s="94"/>
      <c r="AM928" s="92"/>
      <c r="AT928" s="94"/>
      <c r="AU928" s="94"/>
      <c r="AV928" s="94"/>
      <c r="AW928" s="94"/>
      <c r="AX928" s="94"/>
      <c r="AY928" s="94"/>
      <c r="AZ928" s="94"/>
      <c r="BA928" s="94"/>
    </row>
    <row r="929" spans="3:70" x14ac:dyDescent="0.2">
      <c r="C929" s="24"/>
      <c r="D929" s="24"/>
      <c r="AG929" s="94"/>
      <c r="AH929" s="94"/>
      <c r="AI929" s="94"/>
      <c r="AJ929" s="94"/>
      <c r="AK929" s="94"/>
      <c r="AM929" s="92"/>
      <c r="AT929" s="94"/>
      <c r="AU929" s="94"/>
      <c r="AV929" s="94"/>
      <c r="AW929" s="94"/>
      <c r="AX929" s="94"/>
      <c r="AY929" s="94"/>
      <c r="AZ929" s="94"/>
      <c r="BA929" s="94"/>
    </row>
    <row r="930" spans="3:70" x14ac:dyDescent="0.2">
      <c r="C930" s="24"/>
      <c r="D930" s="24"/>
      <c r="AG930" s="94"/>
      <c r="AH930" s="94"/>
      <c r="AI930" s="94"/>
      <c r="AJ930" s="94"/>
      <c r="AK930" s="94"/>
      <c r="AM930" s="92"/>
      <c r="AT930" s="94"/>
      <c r="AU930" s="94"/>
      <c r="AV930" s="94"/>
      <c r="AW930" s="94"/>
      <c r="AX930" s="94"/>
      <c r="AY930" s="94"/>
      <c r="AZ930" s="94"/>
      <c r="BA930" s="94"/>
    </row>
    <row r="931" spans="3:70" x14ac:dyDescent="0.2">
      <c r="C931" s="24"/>
      <c r="D931" s="24"/>
      <c r="AG931" s="94"/>
      <c r="AH931" s="94"/>
      <c r="AI931" s="94"/>
      <c r="AJ931" s="94"/>
      <c r="AK931" s="94"/>
      <c r="AM931" s="92"/>
      <c r="AT931" s="94"/>
      <c r="AU931" s="94"/>
      <c r="AV931" s="94"/>
      <c r="AW931" s="94"/>
      <c r="AX931" s="94"/>
      <c r="AY931" s="94"/>
      <c r="AZ931" s="94"/>
      <c r="BA931" s="94"/>
    </row>
    <row r="932" spans="3:70" x14ac:dyDescent="0.2">
      <c r="C932" s="24"/>
      <c r="D932" s="24"/>
      <c r="AG932" s="94"/>
      <c r="AH932" s="94"/>
      <c r="AI932" s="94"/>
      <c r="AJ932" s="94"/>
      <c r="AK932" s="94"/>
      <c r="AM932" s="92"/>
      <c r="AT932" s="94"/>
      <c r="AU932" s="94"/>
      <c r="AV932" s="94"/>
      <c r="AW932" s="94"/>
      <c r="AX932" s="94"/>
      <c r="AY932" s="94"/>
      <c r="AZ932" s="94"/>
      <c r="BA932" s="94"/>
    </row>
    <row r="933" spans="3:70" x14ac:dyDescent="0.2">
      <c r="C933" s="24"/>
      <c r="D933" s="24"/>
      <c r="AG933" s="94"/>
      <c r="AH933" s="94"/>
      <c r="AI933" s="94"/>
      <c r="AJ933" s="94"/>
      <c r="AK933" s="94"/>
      <c r="AM933" s="92"/>
      <c r="AT933" s="94"/>
      <c r="AU933" s="94"/>
      <c r="AV933" s="94"/>
      <c r="AW933" s="94"/>
      <c r="AX933" s="94"/>
      <c r="AY933" s="94"/>
      <c r="AZ933" s="94"/>
      <c r="BA933" s="94"/>
    </row>
    <row r="934" spans="3:70" x14ac:dyDescent="0.2">
      <c r="C934" s="24"/>
      <c r="D934" s="24"/>
      <c r="AG934" s="94"/>
      <c r="AH934" s="94"/>
      <c r="AI934" s="94"/>
      <c r="AJ934" s="94"/>
      <c r="AK934" s="94"/>
      <c r="AM934" s="92"/>
      <c r="AT934" s="94"/>
      <c r="AU934" s="94"/>
      <c r="AV934" s="94"/>
      <c r="AW934" s="94"/>
      <c r="AX934" s="94"/>
      <c r="AY934" s="94"/>
      <c r="AZ934" s="94"/>
      <c r="BA934" s="94"/>
    </row>
    <row r="935" spans="3:70" x14ac:dyDescent="0.2">
      <c r="C935" s="24"/>
      <c r="D935" s="24"/>
      <c r="AG935" s="94"/>
      <c r="AH935" s="94"/>
      <c r="AI935" s="94"/>
      <c r="AJ935" s="94"/>
      <c r="AK935" s="94"/>
      <c r="AM935" s="92"/>
      <c r="AT935" s="94"/>
      <c r="AU935" s="94"/>
      <c r="AV935" s="94"/>
      <c r="AW935" s="94"/>
      <c r="AX935" s="94"/>
      <c r="AY935" s="94"/>
      <c r="AZ935" s="94"/>
      <c r="BA935" s="94"/>
    </row>
    <row r="936" spans="3:70" x14ac:dyDescent="0.2">
      <c r="C936" s="24"/>
      <c r="D936" s="24"/>
      <c r="AG936" s="94"/>
      <c r="AH936" s="94"/>
      <c r="AI936" s="94"/>
      <c r="AJ936" s="94"/>
      <c r="AK936" s="94"/>
      <c r="AM936" s="92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</row>
    <row r="937" spans="3:70" x14ac:dyDescent="0.2">
      <c r="C937" s="24"/>
      <c r="D937" s="24"/>
      <c r="AG937" s="94"/>
      <c r="AH937" s="94"/>
      <c r="AI937" s="94"/>
      <c r="AJ937" s="94"/>
      <c r="AK937" s="94"/>
      <c r="AM937" s="92"/>
      <c r="AT937" s="94"/>
      <c r="AU937" s="94"/>
      <c r="AV937" s="94"/>
      <c r="AW937" s="94"/>
      <c r="AX937" s="94"/>
      <c r="AY937" s="94"/>
      <c r="AZ937" s="94"/>
      <c r="BA937" s="94"/>
    </row>
    <row r="938" spans="3:70" x14ac:dyDescent="0.2">
      <c r="C938" s="24"/>
      <c r="D938" s="24"/>
      <c r="AG938" s="94"/>
      <c r="AH938" s="94"/>
      <c r="AI938" s="94"/>
      <c r="AJ938" s="94"/>
      <c r="AK938" s="94"/>
      <c r="AM938" s="92"/>
      <c r="AT938" s="94"/>
      <c r="AU938" s="94"/>
      <c r="AV938" s="94"/>
      <c r="AW938" s="94"/>
      <c r="AX938" s="94"/>
      <c r="AY938" s="94"/>
      <c r="AZ938" s="94"/>
      <c r="BA938" s="94"/>
    </row>
    <row r="939" spans="3:70" x14ac:dyDescent="0.2">
      <c r="C939" s="24"/>
      <c r="D939" s="24"/>
      <c r="AG939" s="94"/>
      <c r="AH939" s="94"/>
      <c r="AI939" s="94"/>
      <c r="AJ939" s="94"/>
      <c r="AK939" s="94"/>
      <c r="AM939" s="92"/>
      <c r="AT939" s="94"/>
      <c r="AU939" s="94"/>
      <c r="AV939" s="94"/>
      <c r="AW939" s="94"/>
      <c r="AX939" s="94"/>
      <c r="AY939" s="94"/>
      <c r="AZ939" s="94"/>
      <c r="BA939" s="94"/>
    </row>
    <row r="940" spans="3:70" x14ac:dyDescent="0.2">
      <c r="C940" s="24"/>
      <c r="D940" s="24"/>
      <c r="AG940" s="94"/>
      <c r="AH940" s="94"/>
      <c r="AI940" s="94"/>
      <c r="AJ940" s="94"/>
      <c r="AK940" s="94"/>
      <c r="AM940" s="92"/>
      <c r="AT940" s="94"/>
      <c r="AU940" s="94"/>
      <c r="AV940" s="94"/>
      <c r="AW940" s="94"/>
      <c r="AX940" s="94"/>
      <c r="AY940" s="94"/>
      <c r="AZ940" s="94"/>
      <c r="BA940" s="94"/>
    </row>
    <row r="941" spans="3:70" x14ac:dyDescent="0.2">
      <c r="C941" s="24"/>
      <c r="D941" s="24"/>
      <c r="AG941" s="94"/>
      <c r="AH941" s="94"/>
      <c r="AI941" s="94"/>
      <c r="AJ941" s="94"/>
      <c r="AK941" s="94"/>
      <c r="AM941" s="92"/>
      <c r="AT941" s="94"/>
      <c r="AU941" s="94"/>
      <c r="AV941" s="94"/>
      <c r="AW941" s="94"/>
      <c r="AX941" s="94"/>
      <c r="AY941" s="94"/>
      <c r="AZ941" s="94"/>
      <c r="BA941" s="94"/>
    </row>
    <row r="942" spans="3:70" x14ac:dyDescent="0.2">
      <c r="C942" s="24"/>
      <c r="D942" s="24"/>
      <c r="AG942" s="94"/>
      <c r="AH942" s="94"/>
      <c r="AI942" s="94"/>
      <c r="AJ942" s="94"/>
      <c r="AK942" s="94"/>
      <c r="AM942" s="92"/>
      <c r="AT942" s="94"/>
      <c r="AU942" s="94"/>
      <c r="AV942" s="94"/>
      <c r="AW942" s="94"/>
      <c r="AX942" s="94"/>
      <c r="AY942" s="94"/>
      <c r="AZ942" s="94"/>
      <c r="BA942" s="94"/>
    </row>
    <row r="943" spans="3:70" x14ac:dyDescent="0.2">
      <c r="C943" s="24"/>
      <c r="D943" s="24"/>
      <c r="AG943" s="94"/>
      <c r="AH943" s="94"/>
      <c r="AI943" s="94"/>
      <c r="AJ943" s="94"/>
      <c r="AK943" s="94"/>
      <c r="AM943" s="92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</row>
    <row r="944" spans="3:70" x14ac:dyDescent="0.2">
      <c r="C944" s="24"/>
      <c r="D944" s="24"/>
      <c r="AG944" s="94"/>
      <c r="AH944" s="94"/>
      <c r="AI944" s="94"/>
      <c r="AJ944" s="94"/>
      <c r="AK944" s="94"/>
      <c r="AM944" s="92"/>
      <c r="AT944" s="94"/>
      <c r="AU944" s="94"/>
      <c r="AV944" s="94"/>
      <c r="AW944" s="94"/>
      <c r="AX944" s="94"/>
      <c r="AY944" s="94"/>
      <c r="AZ944" s="94"/>
      <c r="BA944" s="94"/>
    </row>
    <row r="945" spans="3:70" x14ac:dyDescent="0.2">
      <c r="C945" s="24"/>
      <c r="D945" s="24"/>
      <c r="AG945" s="94"/>
      <c r="AH945" s="94"/>
      <c r="AI945" s="94"/>
      <c r="AJ945" s="94"/>
      <c r="AK945" s="94"/>
      <c r="AM945" s="92"/>
      <c r="AT945" s="94"/>
      <c r="AU945" s="94"/>
      <c r="AV945" s="94"/>
      <c r="AW945" s="94"/>
      <c r="AX945" s="94"/>
      <c r="AY945" s="94"/>
      <c r="AZ945" s="94"/>
      <c r="BA945" s="94"/>
    </row>
    <row r="946" spans="3:70" x14ac:dyDescent="0.2">
      <c r="C946" s="24"/>
      <c r="D946" s="24"/>
      <c r="AG946" s="94"/>
      <c r="AH946" s="94"/>
      <c r="AI946" s="94"/>
      <c r="AJ946" s="94"/>
      <c r="AK946" s="94"/>
      <c r="AM946" s="92"/>
      <c r="AT946" s="94"/>
      <c r="AU946" s="94"/>
      <c r="AV946" s="94"/>
      <c r="AW946" s="94"/>
      <c r="AX946" s="94"/>
      <c r="AY946" s="94"/>
      <c r="AZ946" s="94"/>
      <c r="BA946" s="94"/>
    </row>
    <row r="947" spans="3:70" x14ac:dyDescent="0.2">
      <c r="C947" s="24"/>
      <c r="D947" s="24"/>
      <c r="AG947" s="94"/>
      <c r="AH947" s="94"/>
      <c r="AI947" s="94"/>
      <c r="AJ947" s="94"/>
      <c r="AK947" s="94"/>
      <c r="AM947" s="92"/>
      <c r="AT947" s="94"/>
      <c r="AU947" s="94"/>
      <c r="AV947" s="94"/>
      <c r="AW947" s="94"/>
      <c r="AX947" s="94"/>
      <c r="AY947" s="94"/>
      <c r="AZ947" s="94"/>
      <c r="BA947" s="94"/>
    </row>
    <row r="948" spans="3:70" x14ac:dyDescent="0.2">
      <c r="C948" s="24"/>
      <c r="D948" s="24"/>
      <c r="AG948" s="94"/>
      <c r="AH948" s="94"/>
      <c r="AI948" s="94"/>
      <c r="AJ948" s="94"/>
      <c r="AK948" s="94"/>
      <c r="AM948" s="92"/>
      <c r="AT948" s="94"/>
      <c r="AU948" s="94"/>
      <c r="AV948" s="94"/>
      <c r="AW948" s="94"/>
      <c r="AX948" s="94"/>
      <c r="AY948" s="94"/>
      <c r="AZ948" s="94"/>
      <c r="BA948" s="94"/>
    </row>
    <row r="949" spans="3:70" x14ac:dyDescent="0.2">
      <c r="C949" s="24"/>
      <c r="D949" s="24"/>
      <c r="AG949" s="94"/>
      <c r="AH949" s="94"/>
      <c r="AI949" s="94"/>
      <c r="AJ949" s="94"/>
      <c r="AK949" s="94"/>
      <c r="AM949" s="92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</row>
    <row r="950" spans="3:70" x14ac:dyDescent="0.2">
      <c r="C950" s="24"/>
      <c r="D950" s="24"/>
      <c r="AG950" s="94"/>
      <c r="AH950" s="94"/>
      <c r="AI950" s="94"/>
      <c r="AJ950" s="94"/>
      <c r="AK950" s="94"/>
      <c r="AM950" s="92"/>
      <c r="AT950" s="94"/>
      <c r="AU950" s="94"/>
      <c r="AV950" s="94"/>
      <c r="AW950" s="94"/>
      <c r="AX950" s="94"/>
      <c r="AY950" s="94"/>
      <c r="AZ950" s="94"/>
      <c r="BA950" s="94"/>
    </row>
    <row r="951" spans="3:70" x14ac:dyDescent="0.2">
      <c r="C951" s="24"/>
      <c r="D951" s="24"/>
      <c r="AG951" s="94"/>
      <c r="AH951" s="94"/>
      <c r="AI951" s="94"/>
      <c r="AJ951" s="94"/>
      <c r="AK951" s="94"/>
      <c r="AM951" s="92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</row>
    <row r="952" spans="3:70" x14ac:dyDescent="0.2">
      <c r="C952" s="24"/>
      <c r="D952" s="24"/>
      <c r="AG952" s="94"/>
      <c r="AH952" s="94"/>
      <c r="AI952" s="94"/>
      <c r="AJ952" s="94"/>
      <c r="AK952" s="94"/>
      <c r="AM952" s="92"/>
      <c r="AT952" s="94"/>
      <c r="AU952" s="94"/>
      <c r="AV952" s="94"/>
      <c r="AW952" s="94"/>
      <c r="AX952" s="94"/>
      <c r="AY952" s="94"/>
      <c r="AZ952" s="94"/>
      <c r="BA952" s="94"/>
    </row>
    <row r="953" spans="3:70" x14ac:dyDescent="0.2">
      <c r="C953" s="24"/>
      <c r="D953" s="24"/>
      <c r="AG953" s="94"/>
      <c r="AH953" s="94"/>
      <c r="AI953" s="94"/>
      <c r="AJ953" s="94"/>
      <c r="AK953" s="94"/>
      <c r="AM953" s="92"/>
      <c r="AT953" s="94"/>
      <c r="AU953" s="94"/>
      <c r="AV953" s="94"/>
      <c r="AW953" s="94"/>
      <c r="AX953" s="94"/>
      <c r="AY953" s="94"/>
      <c r="AZ953" s="94"/>
      <c r="BA953" s="94"/>
      <c r="BB953" s="94"/>
    </row>
    <row r="954" spans="3:70" x14ac:dyDescent="0.2">
      <c r="C954" s="24"/>
      <c r="D954" s="24"/>
      <c r="AG954" s="94"/>
      <c r="AH954" s="94"/>
      <c r="AI954" s="94"/>
      <c r="AJ954" s="94"/>
      <c r="AK954" s="94"/>
      <c r="AM954" s="92"/>
      <c r="AT954" s="94"/>
      <c r="AU954" s="94"/>
      <c r="AV954" s="94"/>
      <c r="AW954" s="94"/>
      <c r="AX954" s="94"/>
      <c r="AY954" s="94"/>
      <c r="AZ954" s="94"/>
      <c r="BA954" s="94"/>
    </row>
    <row r="955" spans="3:70" x14ac:dyDescent="0.2">
      <c r="C955" s="24"/>
      <c r="D955" s="24"/>
      <c r="AG955" s="94"/>
      <c r="AH955" s="94"/>
      <c r="AI955" s="94"/>
      <c r="AJ955" s="94"/>
      <c r="AK955" s="94"/>
      <c r="AM955" s="92"/>
      <c r="AT955" s="94"/>
      <c r="AU955" s="94"/>
      <c r="AV955" s="94"/>
      <c r="AW955" s="94"/>
      <c r="AX955" s="94"/>
      <c r="AY955" s="94"/>
      <c r="AZ955" s="94"/>
      <c r="BA955" s="94"/>
    </row>
    <row r="956" spans="3:70" x14ac:dyDescent="0.2">
      <c r="C956" s="24"/>
      <c r="D956" s="24"/>
      <c r="AG956" s="94"/>
      <c r="AH956" s="94"/>
      <c r="AI956" s="94"/>
      <c r="AJ956" s="94"/>
      <c r="AK956" s="94"/>
      <c r="AM956" s="92"/>
      <c r="AT956" s="94"/>
      <c r="AU956" s="94"/>
      <c r="AV956" s="94"/>
      <c r="AW956" s="94"/>
      <c r="AX956" s="94"/>
      <c r="AY956" s="94"/>
      <c r="AZ956" s="94"/>
      <c r="BA956" s="94"/>
    </row>
    <row r="957" spans="3:70" x14ac:dyDescent="0.2">
      <c r="C957" s="24"/>
      <c r="D957" s="24"/>
      <c r="AG957" s="94"/>
      <c r="AH957" s="94"/>
      <c r="AI957" s="94"/>
      <c r="AJ957" s="94"/>
      <c r="AK957" s="94"/>
      <c r="AM957" s="92"/>
      <c r="AT957" s="94"/>
      <c r="AU957" s="94"/>
      <c r="AV957" s="94"/>
      <c r="AW957" s="94"/>
      <c r="AX957" s="94"/>
      <c r="AY957" s="94"/>
      <c r="AZ957" s="94"/>
      <c r="BA957" s="94"/>
    </row>
    <row r="958" spans="3:70" x14ac:dyDescent="0.2">
      <c r="C958" s="24"/>
      <c r="D958" s="24"/>
      <c r="AG958" s="94"/>
      <c r="AH958" s="94"/>
      <c r="AI958" s="94"/>
      <c r="AJ958" s="94"/>
      <c r="AK958" s="94"/>
      <c r="AM958" s="92"/>
      <c r="AT958" s="94"/>
      <c r="AU958" s="94"/>
      <c r="AV958" s="94"/>
      <c r="AW958" s="94"/>
      <c r="AX958" s="94"/>
      <c r="AY958" s="94"/>
      <c r="AZ958" s="94"/>
      <c r="BA958" s="94"/>
    </row>
    <row r="959" spans="3:70" x14ac:dyDescent="0.2">
      <c r="C959" s="24"/>
      <c r="D959" s="24"/>
      <c r="AG959" s="94"/>
      <c r="AH959" s="94"/>
      <c r="AI959" s="94"/>
      <c r="AJ959" s="94"/>
      <c r="AK959" s="94"/>
      <c r="AM959" s="92"/>
      <c r="AT959" s="94"/>
      <c r="AU959" s="94"/>
      <c r="AV959" s="94"/>
      <c r="AW959" s="94"/>
      <c r="AX959" s="94"/>
      <c r="AY959" s="94"/>
      <c r="AZ959" s="94"/>
      <c r="BA959" s="94"/>
      <c r="BB959" s="94"/>
    </row>
    <row r="960" spans="3:70" x14ac:dyDescent="0.2">
      <c r="C960" s="24"/>
      <c r="D960" s="24"/>
      <c r="AG960" s="94"/>
      <c r="AH960" s="94"/>
      <c r="AI960" s="94"/>
      <c r="AJ960" s="94"/>
      <c r="AK960" s="94"/>
      <c r="AM960" s="92"/>
      <c r="AT960" s="94"/>
      <c r="AU960" s="94"/>
      <c r="AV960" s="94"/>
      <c r="AW960" s="94"/>
      <c r="AX960" s="94"/>
      <c r="AY960" s="94"/>
      <c r="AZ960" s="94"/>
      <c r="BA960" s="94"/>
    </row>
    <row r="961" spans="3:54" x14ac:dyDescent="0.2">
      <c r="C961" s="24"/>
      <c r="D961" s="24"/>
      <c r="AG961" s="94"/>
      <c r="AH961" s="94"/>
      <c r="AI961" s="94"/>
      <c r="AJ961" s="94"/>
      <c r="AK961" s="94"/>
      <c r="AM961" s="92"/>
      <c r="AT961" s="94"/>
      <c r="AU961" s="94"/>
      <c r="AV961" s="94"/>
      <c r="AW961" s="94"/>
      <c r="AX961" s="94"/>
      <c r="AY961" s="94"/>
      <c r="AZ961" s="94"/>
      <c r="BA961" s="94"/>
    </row>
    <row r="962" spans="3:54" x14ac:dyDescent="0.2">
      <c r="C962" s="24"/>
      <c r="D962" s="24"/>
      <c r="AG962" s="94"/>
      <c r="AH962" s="94"/>
      <c r="AI962" s="94"/>
      <c r="AJ962" s="94"/>
      <c r="AK962" s="94"/>
      <c r="AM962" s="92"/>
      <c r="AT962" s="94"/>
      <c r="AU962" s="94"/>
      <c r="AV962" s="94"/>
      <c r="AW962" s="94"/>
      <c r="AX962" s="94"/>
      <c r="AY962" s="94"/>
      <c r="AZ962" s="94"/>
      <c r="BA962" s="94"/>
    </row>
    <row r="963" spans="3:54" x14ac:dyDescent="0.2">
      <c r="C963" s="24"/>
      <c r="D963" s="24"/>
      <c r="AG963" s="94"/>
      <c r="AH963" s="94"/>
      <c r="AI963" s="94"/>
      <c r="AJ963" s="94"/>
      <c r="AK963" s="94"/>
      <c r="AM963" s="92"/>
      <c r="AT963" s="94"/>
      <c r="AU963" s="94"/>
      <c r="AV963" s="94"/>
      <c r="AW963" s="94"/>
      <c r="AX963" s="94"/>
      <c r="AY963" s="94"/>
      <c r="AZ963" s="94"/>
      <c r="BA963" s="94"/>
    </row>
    <row r="964" spans="3:54" x14ac:dyDescent="0.2">
      <c r="C964" s="24"/>
      <c r="D964" s="24"/>
      <c r="AG964" s="94"/>
      <c r="AH964" s="94"/>
      <c r="AI964" s="94"/>
      <c r="AJ964" s="94"/>
      <c r="AK964" s="94"/>
      <c r="AM964" s="92"/>
      <c r="AT964" s="94"/>
      <c r="AU964" s="94"/>
      <c r="AV964" s="94"/>
      <c r="AW964" s="94"/>
      <c r="AX964" s="94"/>
      <c r="AY964" s="94"/>
      <c r="AZ964" s="94"/>
      <c r="BA964" s="94"/>
    </row>
    <row r="965" spans="3:54" x14ac:dyDescent="0.2">
      <c r="C965" s="24"/>
      <c r="D965" s="24"/>
      <c r="AG965" s="94"/>
      <c r="AH965" s="94"/>
      <c r="AI965" s="94"/>
      <c r="AJ965" s="94"/>
      <c r="AK965" s="94"/>
      <c r="AM965" s="92"/>
      <c r="AT965" s="94"/>
      <c r="AU965" s="94"/>
      <c r="AV965" s="94"/>
      <c r="AW965" s="94"/>
      <c r="AX965" s="94"/>
      <c r="AY965" s="94"/>
      <c r="AZ965" s="94"/>
      <c r="BA965" s="94"/>
    </row>
    <row r="966" spans="3:54" x14ac:dyDescent="0.2">
      <c r="C966" s="24"/>
      <c r="D966" s="24"/>
      <c r="AG966" s="94"/>
      <c r="AH966" s="94"/>
      <c r="AI966" s="94"/>
      <c r="AJ966" s="94"/>
      <c r="AK966" s="94"/>
      <c r="AM966" s="92"/>
      <c r="AT966" s="94"/>
      <c r="AU966" s="94"/>
      <c r="AV966" s="94"/>
      <c r="AW966" s="94"/>
      <c r="AX966" s="94"/>
      <c r="AY966" s="94"/>
      <c r="AZ966" s="94"/>
      <c r="BA966" s="94"/>
    </row>
    <row r="967" spans="3:54" x14ac:dyDescent="0.2">
      <c r="C967" s="24"/>
      <c r="D967" s="24"/>
      <c r="AG967" s="94"/>
      <c r="AH967" s="94"/>
      <c r="AI967" s="94"/>
      <c r="AJ967" s="94"/>
      <c r="AK967" s="94"/>
      <c r="AM967" s="92"/>
      <c r="AT967" s="94"/>
      <c r="AU967" s="94"/>
      <c r="AV967" s="94"/>
      <c r="AW967" s="94"/>
      <c r="AX967" s="94"/>
      <c r="AY967" s="94"/>
      <c r="AZ967" s="94"/>
      <c r="BA967" s="94"/>
    </row>
    <row r="968" spans="3:54" x14ac:dyDescent="0.2">
      <c r="C968" s="24"/>
      <c r="D968" s="24"/>
      <c r="AG968" s="94"/>
      <c r="AH968" s="94"/>
      <c r="AI968" s="94"/>
      <c r="AJ968" s="94"/>
      <c r="AK968" s="94"/>
      <c r="AM968" s="92"/>
      <c r="AT968" s="94"/>
      <c r="AU968" s="94"/>
      <c r="AV968" s="94"/>
      <c r="AW968" s="94"/>
      <c r="AX968" s="94"/>
      <c r="AY968" s="94"/>
      <c r="AZ968" s="94"/>
      <c r="BA968" s="94"/>
    </row>
    <row r="969" spans="3:54" x14ac:dyDescent="0.2">
      <c r="C969" s="24"/>
      <c r="D969" s="24"/>
      <c r="AG969" s="94"/>
      <c r="AH969" s="94"/>
      <c r="AI969" s="94"/>
      <c r="AJ969" s="94"/>
      <c r="AK969" s="94"/>
      <c r="AM969" s="92"/>
      <c r="AT969" s="94"/>
      <c r="AU969" s="94"/>
      <c r="AV969" s="94"/>
      <c r="AW969" s="94"/>
      <c r="AX969" s="94"/>
      <c r="AY969" s="94"/>
      <c r="AZ969" s="94"/>
      <c r="BA969" s="94"/>
    </row>
    <row r="970" spans="3:54" x14ac:dyDescent="0.2">
      <c r="C970" s="24"/>
      <c r="D970" s="24"/>
      <c r="AG970" s="94"/>
      <c r="AH970" s="94"/>
      <c r="AI970" s="94"/>
      <c r="AJ970" s="94"/>
      <c r="AK970" s="94"/>
      <c r="AM970" s="92"/>
      <c r="AT970" s="94"/>
      <c r="AU970" s="94"/>
      <c r="AV970" s="94"/>
      <c r="AW970" s="94"/>
      <c r="AX970" s="94"/>
      <c r="AY970" s="94"/>
      <c r="AZ970" s="94"/>
      <c r="BA970" s="94"/>
      <c r="BB970" s="94"/>
    </row>
    <row r="971" spans="3:54" x14ac:dyDescent="0.2">
      <c r="C971" s="24"/>
      <c r="D971" s="24"/>
      <c r="AG971" s="94"/>
      <c r="AH971" s="94"/>
      <c r="AI971" s="94"/>
      <c r="AJ971" s="94"/>
      <c r="AK971" s="94"/>
      <c r="AM971" s="92"/>
      <c r="AT971" s="94"/>
      <c r="AU971" s="94"/>
      <c r="AV971" s="94"/>
      <c r="AW971" s="94"/>
      <c r="AX971" s="94"/>
      <c r="AY971" s="94"/>
      <c r="AZ971" s="94"/>
      <c r="BA971" s="94"/>
    </row>
    <row r="972" spans="3:54" x14ac:dyDescent="0.2">
      <c r="C972" s="24"/>
      <c r="D972" s="24"/>
      <c r="AG972" s="94"/>
      <c r="AH972" s="94"/>
      <c r="AI972" s="94"/>
      <c r="AJ972" s="94"/>
      <c r="AK972" s="94"/>
      <c r="AM972" s="92"/>
      <c r="AT972" s="94"/>
      <c r="AU972" s="94"/>
      <c r="AV972" s="94"/>
      <c r="AW972" s="94"/>
      <c r="AX972" s="94"/>
      <c r="AY972" s="94"/>
      <c r="AZ972" s="94"/>
      <c r="BA972" s="94"/>
    </row>
    <row r="973" spans="3:54" x14ac:dyDescent="0.2">
      <c r="C973" s="24"/>
      <c r="D973" s="24"/>
      <c r="AG973" s="94"/>
      <c r="AH973" s="94"/>
      <c r="AI973" s="94"/>
      <c r="AJ973" s="94"/>
      <c r="AK973" s="94"/>
      <c r="AM973" s="92"/>
      <c r="AT973" s="94"/>
      <c r="AU973" s="94"/>
      <c r="AV973" s="94"/>
      <c r="AW973" s="94"/>
      <c r="AX973" s="94"/>
      <c r="AY973" s="94"/>
      <c r="AZ973" s="94"/>
      <c r="BA973" s="94"/>
    </row>
    <row r="974" spans="3:54" x14ac:dyDescent="0.2">
      <c r="C974" s="24"/>
      <c r="D974" s="24"/>
      <c r="AG974" s="94"/>
      <c r="AH974" s="94"/>
      <c r="AI974" s="94"/>
      <c r="AJ974" s="94"/>
      <c r="AK974" s="94"/>
      <c r="AM974" s="92"/>
      <c r="AT974" s="94"/>
      <c r="AU974" s="94"/>
      <c r="AV974" s="94"/>
      <c r="AW974" s="94"/>
      <c r="AX974" s="94"/>
      <c r="AY974" s="94"/>
      <c r="AZ974" s="94"/>
      <c r="BA974" s="94"/>
    </row>
    <row r="975" spans="3:54" x14ac:dyDescent="0.2">
      <c r="C975" s="24"/>
      <c r="D975" s="24"/>
      <c r="AG975" s="94"/>
      <c r="AH975" s="94"/>
      <c r="AI975" s="94"/>
      <c r="AJ975" s="94"/>
      <c r="AK975" s="94"/>
      <c r="AM975" s="92"/>
      <c r="AT975" s="94"/>
      <c r="AU975" s="94"/>
      <c r="AV975" s="94"/>
      <c r="AW975" s="94"/>
      <c r="AX975" s="94"/>
      <c r="AY975" s="94"/>
      <c r="AZ975" s="94"/>
      <c r="BA975" s="94"/>
    </row>
    <row r="976" spans="3:54" x14ac:dyDescent="0.2">
      <c r="C976" s="24"/>
      <c r="D976" s="24"/>
      <c r="AG976" s="94"/>
      <c r="AH976" s="94"/>
      <c r="AI976" s="94"/>
      <c r="AJ976" s="94"/>
      <c r="AK976" s="94"/>
      <c r="AM976" s="92"/>
      <c r="AT976" s="94"/>
      <c r="AU976" s="94"/>
      <c r="AV976" s="94"/>
      <c r="AW976" s="94"/>
      <c r="AX976" s="94"/>
      <c r="AY976" s="94"/>
      <c r="AZ976" s="94"/>
      <c r="BA976" s="94"/>
      <c r="BB976" s="94"/>
    </row>
    <row r="977" spans="3:70" x14ac:dyDescent="0.2">
      <c r="C977" s="24"/>
      <c r="D977" s="24"/>
      <c r="AG977" s="94"/>
      <c r="AH977" s="94"/>
      <c r="AI977" s="94"/>
      <c r="AJ977" s="94"/>
      <c r="AK977" s="94"/>
      <c r="AM977" s="92"/>
      <c r="AT977" s="94"/>
      <c r="AU977" s="94"/>
      <c r="AV977" s="94"/>
      <c r="AW977" s="94"/>
      <c r="AX977" s="94"/>
      <c r="AY977" s="94"/>
      <c r="AZ977" s="94"/>
      <c r="BA977" s="94"/>
    </row>
    <row r="978" spans="3:70" x14ac:dyDescent="0.2">
      <c r="C978" s="24"/>
      <c r="D978" s="24"/>
      <c r="AG978" s="94"/>
      <c r="AH978" s="94"/>
      <c r="AI978" s="94"/>
      <c r="AJ978" s="94"/>
      <c r="AK978" s="94"/>
      <c r="AM978" s="92"/>
      <c r="AT978" s="94"/>
      <c r="AU978" s="94"/>
      <c r="AV978" s="94"/>
      <c r="AW978" s="94"/>
      <c r="AX978" s="94"/>
      <c r="AY978" s="94"/>
      <c r="AZ978" s="94"/>
      <c r="BA978" s="94"/>
    </row>
    <row r="979" spans="3:70" x14ac:dyDescent="0.2">
      <c r="C979" s="24"/>
      <c r="D979" s="24"/>
      <c r="AG979" s="94"/>
      <c r="AH979" s="94"/>
      <c r="AI979" s="94"/>
      <c r="AJ979" s="94"/>
      <c r="AK979" s="94"/>
      <c r="AM979" s="92"/>
      <c r="AT979" s="94"/>
      <c r="AU979" s="94"/>
      <c r="AV979" s="94"/>
      <c r="AW979" s="94"/>
      <c r="AX979" s="94"/>
      <c r="AY979" s="94"/>
      <c r="AZ979" s="94"/>
      <c r="BA979" s="94"/>
    </row>
    <row r="980" spans="3:70" x14ac:dyDescent="0.2">
      <c r="C980" s="24"/>
      <c r="D980" s="24"/>
      <c r="AG980" s="94"/>
      <c r="AH980" s="94"/>
      <c r="AI980" s="94"/>
      <c r="AJ980" s="94"/>
      <c r="AK980" s="94"/>
      <c r="AM980" s="92"/>
      <c r="AT980" s="94"/>
      <c r="AU980" s="94"/>
      <c r="AV980" s="94"/>
      <c r="AW980" s="94"/>
      <c r="AX980" s="94"/>
      <c r="AY980" s="94"/>
      <c r="AZ980" s="94"/>
      <c r="BA980" s="94"/>
    </row>
    <row r="981" spans="3:70" x14ac:dyDescent="0.2">
      <c r="C981" s="24"/>
      <c r="D981" s="24"/>
      <c r="AG981" s="94"/>
      <c r="AH981" s="94"/>
      <c r="AI981" s="94"/>
      <c r="AJ981" s="94"/>
      <c r="AK981" s="94"/>
      <c r="AM981" s="92"/>
      <c r="AT981" s="94"/>
      <c r="AU981" s="94"/>
      <c r="AV981" s="94"/>
      <c r="AW981" s="94"/>
      <c r="AX981" s="94"/>
      <c r="AY981" s="94"/>
      <c r="AZ981" s="94"/>
      <c r="BA981" s="94"/>
    </row>
    <row r="982" spans="3:70" x14ac:dyDescent="0.2">
      <c r="C982" s="24"/>
      <c r="D982" s="24"/>
      <c r="AG982" s="94"/>
      <c r="AH982" s="94"/>
      <c r="AI982" s="94"/>
      <c r="AJ982" s="94"/>
      <c r="AK982" s="94"/>
      <c r="AM982" s="92"/>
      <c r="AT982" s="94"/>
      <c r="AU982" s="94"/>
      <c r="AV982" s="94"/>
      <c r="AW982" s="94"/>
      <c r="AX982" s="94"/>
      <c r="AY982" s="94"/>
      <c r="AZ982" s="94"/>
      <c r="BA982" s="94"/>
    </row>
    <row r="983" spans="3:70" x14ac:dyDescent="0.2">
      <c r="C983" s="24"/>
      <c r="D983" s="24"/>
      <c r="AG983" s="94"/>
      <c r="AH983" s="94"/>
      <c r="AI983" s="94"/>
      <c r="AJ983" s="94"/>
      <c r="AK983" s="94"/>
      <c r="AM983" s="92"/>
      <c r="AT983" s="94"/>
      <c r="AU983" s="94"/>
      <c r="AV983" s="94"/>
      <c r="AW983" s="94"/>
      <c r="AX983" s="94"/>
      <c r="AY983" s="94"/>
      <c r="AZ983" s="94"/>
      <c r="BA983" s="94"/>
    </row>
    <row r="984" spans="3:70" x14ac:dyDescent="0.2">
      <c r="C984" s="24"/>
      <c r="D984" s="24"/>
      <c r="AG984" s="94"/>
      <c r="AH984" s="94"/>
      <c r="AI984" s="94"/>
      <c r="AJ984" s="94"/>
      <c r="AK984" s="94"/>
      <c r="AM984" s="92"/>
      <c r="AT984" s="94"/>
      <c r="AU984" s="94"/>
      <c r="AV984" s="94"/>
      <c r="AW984" s="94"/>
      <c r="AX984" s="94"/>
      <c r="AY984" s="94"/>
      <c r="AZ984" s="94"/>
      <c r="BA984" s="94"/>
    </row>
    <row r="985" spans="3:70" x14ac:dyDescent="0.2">
      <c r="C985" s="24"/>
      <c r="D985" s="24"/>
      <c r="AG985" s="94"/>
      <c r="AH985" s="94"/>
      <c r="AI985" s="94"/>
      <c r="AJ985" s="94"/>
      <c r="AK985" s="94"/>
      <c r="AM985" s="92"/>
      <c r="AT985" s="94"/>
      <c r="AU985" s="94"/>
      <c r="AV985" s="94"/>
      <c r="AW985" s="94"/>
      <c r="AX985" s="94"/>
      <c r="AY985" s="94"/>
      <c r="AZ985" s="94"/>
      <c r="BA985" s="94"/>
    </row>
    <row r="986" spans="3:70" x14ac:dyDescent="0.2">
      <c r="C986" s="24"/>
      <c r="D986" s="24"/>
      <c r="AG986" s="94"/>
      <c r="AH986" s="94"/>
      <c r="AI986" s="94"/>
      <c r="AJ986" s="94"/>
      <c r="AK986" s="94"/>
      <c r="AM986" s="92"/>
      <c r="AT986" s="94"/>
      <c r="AU986" s="94"/>
      <c r="AV986" s="94"/>
      <c r="AW986" s="94"/>
      <c r="AX986" s="94"/>
      <c r="AY986" s="94"/>
      <c r="AZ986" s="94"/>
      <c r="BA986" s="94"/>
    </row>
    <row r="987" spans="3:70" x14ac:dyDescent="0.2">
      <c r="C987" s="24"/>
      <c r="D987" s="24"/>
      <c r="AG987" s="94"/>
      <c r="AH987" s="94"/>
      <c r="AI987" s="94"/>
      <c r="AJ987" s="94"/>
      <c r="AK987" s="94"/>
      <c r="AM987" s="92"/>
      <c r="AT987" s="94"/>
      <c r="AU987" s="94"/>
      <c r="AV987" s="94"/>
      <c r="AW987" s="94"/>
      <c r="AX987" s="94"/>
      <c r="AY987" s="94"/>
      <c r="AZ987" s="94"/>
      <c r="BA987" s="94"/>
    </row>
    <row r="988" spans="3:70" x14ac:dyDescent="0.2">
      <c r="C988" s="24"/>
      <c r="D988" s="24"/>
      <c r="AG988" s="94"/>
      <c r="AH988" s="94"/>
      <c r="AI988" s="94"/>
      <c r="AJ988" s="94"/>
      <c r="AK988" s="94"/>
      <c r="AM988" s="92"/>
      <c r="AT988" s="94"/>
      <c r="AU988" s="94"/>
      <c r="AV988" s="94"/>
      <c r="AW988" s="94"/>
      <c r="AX988" s="94"/>
      <c r="AY988" s="94"/>
      <c r="AZ988" s="94"/>
      <c r="BA988" s="94"/>
    </row>
    <row r="989" spans="3:70" x14ac:dyDescent="0.2">
      <c r="C989" s="24"/>
      <c r="D989" s="24"/>
      <c r="AG989" s="94"/>
      <c r="AH989" s="94"/>
      <c r="AI989" s="94"/>
      <c r="AJ989" s="94"/>
      <c r="AK989" s="94"/>
      <c r="AM989" s="92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</row>
    <row r="990" spans="3:70" x14ac:dyDescent="0.2">
      <c r="C990" s="24"/>
      <c r="D990" s="24"/>
      <c r="AG990" s="94"/>
      <c r="AH990" s="94"/>
      <c r="AI990" s="94"/>
      <c r="AJ990" s="94"/>
      <c r="AK990" s="94"/>
      <c r="AM990" s="92"/>
      <c r="AT990" s="94"/>
      <c r="AU990" s="94"/>
      <c r="AV990" s="94"/>
      <c r="AW990" s="94"/>
      <c r="AX990" s="94"/>
      <c r="AY990" s="94"/>
      <c r="AZ990" s="94"/>
      <c r="BA990" s="94"/>
    </row>
    <row r="991" spans="3:70" x14ac:dyDescent="0.2">
      <c r="C991" s="24"/>
      <c r="D991" s="24"/>
      <c r="AG991" s="94"/>
      <c r="AH991" s="94"/>
      <c r="AI991" s="94"/>
      <c r="AJ991" s="94"/>
      <c r="AK991" s="94"/>
      <c r="AM991" s="92"/>
      <c r="AT991" s="94"/>
      <c r="AU991" s="94"/>
      <c r="AV991" s="94"/>
      <c r="AW991" s="94"/>
      <c r="AX991" s="94"/>
      <c r="AY991" s="94"/>
      <c r="AZ991" s="94"/>
      <c r="BA991" s="94"/>
    </row>
    <row r="992" spans="3:70" x14ac:dyDescent="0.2">
      <c r="C992" s="24"/>
      <c r="D992" s="24"/>
      <c r="AG992" s="94"/>
      <c r="AH992" s="94"/>
      <c r="AI992" s="94"/>
      <c r="AJ992" s="94"/>
      <c r="AK992" s="94"/>
      <c r="AM992" s="92"/>
      <c r="AT992" s="94"/>
      <c r="AU992" s="94"/>
      <c r="AV992" s="94"/>
      <c r="AW992" s="94"/>
      <c r="AX992" s="94"/>
      <c r="AY992" s="94"/>
      <c r="AZ992" s="94"/>
      <c r="BA992" s="94"/>
    </row>
    <row r="993" spans="3:70" x14ac:dyDescent="0.2">
      <c r="C993" s="24"/>
      <c r="D993" s="24"/>
      <c r="AG993" s="94"/>
      <c r="AH993" s="94"/>
      <c r="AI993" s="94"/>
      <c r="AJ993" s="94"/>
      <c r="AK993" s="94"/>
      <c r="AM993" s="92"/>
      <c r="AT993" s="94"/>
      <c r="AU993" s="94"/>
      <c r="AV993" s="94"/>
      <c r="AW993" s="94"/>
      <c r="AX993" s="94"/>
      <c r="AY993" s="94"/>
      <c r="AZ993" s="94"/>
      <c r="BA993" s="94"/>
    </row>
    <row r="994" spans="3:70" x14ac:dyDescent="0.2">
      <c r="C994" s="24"/>
      <c r="D994" s="24"/>
      <c r="AG994" s="94"/>
      <c r="AH994" s="94"/>
      <c r="AI994" s="94"/>
      <c r="AJ994" s="94"/>
      <c r="AK994" s="94"/>
      <c r="AM994" s="92"/>
      <c r="AT994" s="94"/>
      <c r="AU994" s="94"/>
      <c r="AV994" s="94"/>
      <c r="AW994" s="94"/>
      <c r="AX994" s="94"/>
      <c r="AY994" s="94"/>
      <c r="AZ994" s="94"/>
      <c r="BA994" s="94"/>
    </row>
    <row r="995" spans="3:70" x14ac:dyDescent="0.2">
      <c r="C995" s="24"/>
      <c r="D995" s="24"/>
      <c r="AG995" s="94"/>
      <c r="AH995" s="94"/>
      <c r="AI995" s="94"/>
      <c r="AJ995" s="94"/>
      <c r="AK995" s="94"/>
      <c r="AM995" s="92"/>
      <c r="AT995" s="94"/>
      <c r="AU995" s="94"/>
      <c r="AV995" s="94"/>
      <c r="AW995" s="94"/>
      <c r="AX995" s="94"/>
      <c r="AY995" s="94"/>
      <c r="AZ995" s="94"/>
      <c r="BA995" s="94"/>
    </row>
    <row r="996" spans="3:70" x14ac:dyDescent="0.2">
      <c r="C996" s="24"/>
      <c r="D996" s="24"/>
      <c r="AG996" s="94"/>
      <c r="AH996" s="94"/>
      <c r="AI996" s="94"/>
      <c r="AJ996" s="94"/>
      <c r="AK996" s="94"/>
      <c r="AM996" s="92"/>
      <c r="AT996" s="94"/>
      <c r="AU996" s="94"/>
      <c r="AV996" s="94"/>
      <c r="AW996" s="94"/>
      <c r="AX996" s="94"/>
      <c r="AY996" s="94"/>
      <c r="AZ996" s="94"/>
      <c r="BA996" s="94"/>
    </row>
    <row r="997" spans="3:70" x14ac:dyDescent="0.2">
      <c r="C997" s="24"/>
      <c r="D997" s="24"/>
      <c r="AG997" s="94"/>
      <c r="AH997" s="94"/>
      <c r="AI997" s="94"/>
      <c r="AJ997" s="94"/>
      <c r="AK997" s="94"/>
      <c r="AM997" s="92"/>
      <c r="AT997" s="94"/>
      <c r="AU997" s="94"/>
      <c r="AV997" s="94"/>
      <c r="AW997" s="94"/>
      <c r="AX997" s="94"/>
      <c r="AY997" s="94"/>
      <c r="AZ997" s="94"/>
      <c r="BA997" s="94"/>
    </row>
    <row r="998" spans="3:70" x14ac:dyDescent="0.2">
      <c r="C998" s="24"/>
      <c r="D998" s="24"/>
      <c r="AG998" s="94"/>
      <c r="AH998" s="94"/>
      <c r="AI998" s="94"/>
      <c r="AJ998" s="94"/>
      <c r="AK998" s="94"/>
      <c r="AM998" s="92"/>
      <c r="AT998" s="94"/>
      <c r="AU998" s="94"/>
      <c r="AV998" s="94"/>
      <c r="AW998" s="94"/>
      <c r="AX998" s="94"/>
      <c r="AY998" s="94"/>
      <c r="AZ998" s="94"/>
      <c r="BA998" s="94"/>
    </row>
    <row r="999" spans="3:70" x14ac:dyDescent="0.2">
      <c r="C999" s="24"/>
      <c r="D999" s="24"/>
      <c r="AG999" s="94"/>
      <c r="AH999" s="94"/>
      <c r="AI999" s="94"/>
      <c r="AJ999" s="94"/>
      <c r="AK999" s="94"/>
      <c r="AM999" s="92"/>
      <c r="AT999" s="94"/>
      <c r="AU999" s="94"/>
      <c r="AV999" s="94"/>
      <c r="AW999" s="94"/>
      <c r="AX999" s="94"/>
      <c r="AY999" s="94"/>
      <c r="AZ999" s="94"/>
      <c r="BA999" s="94"/>
    </row>
    <row r="1000" spans="3:70" x14ac:dyDescent="0.2">
      <c r="C1000" s="24"/>
      <c r="D1000" s="24"/>
      <c r="AG1000" s="94"/>
      <c r="AH1000" s="94"/>
      <c r="AI1000" s="94"/>
      <c r="AJ1000" s="94"/>
      <c r="AK1000" s="94"/>
      <c r="AM1000" s="92"/>
      <c r="AT1000" s="94"/>
      <c r="AU1000" s="94"/>
      <c r="AV1000" s="94"/>
      <c r="AW1000" s="94"/>
      <c r="AX1000" s="94"/>
      <c r="AY1000" s="94"/>
      <c r="AZ1000" s="94"/>
      <c r="BA1000" s="94"/>
    </row>
    <row r="1001" spans="3:70" x14ac:dyDescent="0.2">
      <c r="C1001" s="24"/>
      <c r="D1001" s="24"/>
      <c r="AG1001" s="94"/>
      <c r="AH1001" s="94"/>
      <c r="AI1001" s="94"/>
      <c r="AJ1001" s="94"/>
      <c r="AK1001" s="94"/>
      <c r="AM1001" s="92"/>
      <c r="AT1001" s="94"/>
      <c r="AU1001" s="94"/>
      <c r="AV1001" s="94"/>
      <c r="AW1001" s="94"/>
      <c r="AX1001" s="94"/>
      <c r="AY1001" s="94"/>
      <c r="AZ1001" s="94"/>
      <c r="BA1001" s="94"/>
    </row>
    <row r="1002" spans="3:70" x14ac:dyDescent="0.2">
      <c r="C1002" s="24"/>
      <c r="D1002" s="24"/>
      <c r="AG1002" s="94"/>
      <c r="AH1002" s="94"/>
      <c r="AI1002" s="94"/>
      <c r="AJ1002" s="94"/>
      <c r="AK1002" s="94"/>
      <c r="AM1002" s="92"/>
      <c r="AT1002" s="94"/>
      <c r="AU1002" s="94"/>
      <c r="AV1002" s="94"/>
      <c r="AW1002" s="94"/>
      <c r="AX1002" s="94"/>
      <c r="AY1002" s="94"/>
      <c r="AZ1002" s="94"/>
      <c r="BA1002" s="94"/>
    </row>
    <row r="1003" spans="3:70" x14ac:dyDescent="0.2">
      <c r="C1003" s="24"/>
      <c r="D1003" s="24"/>
      <c r="AG1003" s="94"/>
      <c r="AH1003" s="94"/>
      <c r="AI1003" s="94"/>
      <c r="AJ1003" s="94"/>
      <c r="AK1003" s="94"/>
      <c r="AM1003" s="92"/>
      <c r="AT1003" s="94"/>
      <c r="AU1003" s="94"/>
      <c r="AV1003" s="94"/>
      <c r="AW1003" s="94"/>
      <c r="AX1003" s="94"/>
      <c r="AY1003" s="94"/>
      <c r="AZ1003" s="94"/>
      <c r="BA1003" s="94"/>
    </row>
    <row r="1004" spans="3:70" x14ac:dyDescent="0.2">
      <c r="C1004" s="24"/>
      <c r="D1004" s="24"/>
      <c r="AG1004" s="94"/>
      <c r="AH1004" s="94"/>
      <c r="AI1004" s="94"/>
      <c r="AJ1004" s="94"/>
      <c r="AK1004" s="94"/>
      <c r="AM1004" s="92"/>
      <c r="AT1004" s="94"/>
      <c r="AU1004" s="94"/>
      <c r="AV1004" s="94"/>
      <c r="AW1004" s="94"/>
      <c r="AX1004" s="94"/>
      <c r="AY1004" s="94"/>
      <c r="AZ1004" s="94"/>
      <c r="BA1004" s="94"/>
    </row>
    <row r="1005" spans="3:70" x14ac:dyDescent="0.2">
      <c r="C1005" s="24"/>
      <c r="D1005" s="24"/>
      <c r="AG1005" s="94"/>
      <c r="AH1005" s="94"/>
      <c r="AI1005" s="94"/>
      <c r="AJ1005" s="94"/>
      <c r="AK1005" s="94"/>
      <c r="AM1005" s="92"/>
      <c r="AT1005" s="94"/>
      <c r="AU1005" s="94"/>
      <c r="AV1005" s="94"/>
      <c r="AW1005" s="94"/>
      <c r="AX1005" s="94"/>
      <c r="AY1005" s="94"/>
      <c r="AZ1005" s="94"/>
      <c r="BA1005" s="94"/>
    </row>
    <row r="1006" spans="3:70" x14ac:dyDescent="0.2">
      <c r="C1006" s="24"/>
      <c r="D1006" s="24"/>
      <c r="AG1006" s="94"/>
      <c r="AH1006" s="94"/>
      <c r="AI1006" s="94"/>
      <c r="AJ1006" s="94"/>
      <c r="AK1006" s="94"/>
      <c r="AM1006" s="92"/>
      <c r="AT1006" s="94"/>
      <c r="AU1006" s="94"/>
      <c r="AV1006" s="94"/>
      <c r="AW1006" s="94"/>
      <c r="AX1006" s="94"/>
      <c r="AY1006" s="94"/>
      <c r="AZ1006" s="94"/>
      <c r="BA1006" s="94"/>
    </row>
    <row r="1007" spans="3:70" x14ac:dyDescent="0.2">
      <c r="C1007" s="24"/>
      <c r="D1007" s="24"/>
      <c r="AG1007" s="94"/>
      <c r="AH1007" s="94"/>
      <c r="AI1007" s="94"/>
      <c r="AJ1007" s="94"/>
      <c r="AK1007" s="94"/>
      <c r="AM1007" s="92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</row>
    <row r="1008" spans="3:70" x14ac:dyDescent="0.2">
      <c r="C1008" s="24"/>
      <c r="D1008" s="24"/>
      <c r="AG1008" s="94"/>
      <c r="AH1008" s="94"/>
      <c r="AI1008" s="94"/>
      <c r="AJ1008" s="94"/>
      <c r="AK1008" s="94"/>
      <c r="AM1008" s="92"/>
      <c r="AT1008" s="94"/>
      <c r="AU1008" s="94"/>
      <c r="AV1008" s="94"/>
      <c r="AW1008" s="94"/>
      <c r="AX1008" s="94"/>
      <c r="AY1008" s="94"/>
      <c r="AZ1008" s="94"/>
      <c r="BA1008" s="94"/>
    </row>
    <row r="1009" spans="3:53" x14ac:dyDescent="0.2">
      <c r="C1009" s="24"/>
      <c r="D1009" s="24"/>
      <c r="AG1009" s="94"/>
      <c r="AH1009" s="94"/>
      <c r="AI1009" s="94"/>
      <c r="AJ1009" s="94"/>
      <c r="AK1009" s="94"/>
      <c r="AM1009" s="92"/>
      <c r="AT1009" s="94"/>
      <c r="AU1009" s="94"/>
      <c r="AV1009" s="94"/>
      <c r="AW1009" s="94"/>
      <c r="AX1009" s="94"/>
      <c r="AY1009" s="94"/>
      <c r="AZ1009" s="94"/>
      <c r="BA1009" s="94"/>
    </row>
    <row r="1010" spans="3:53" x14ac:dyDescent="0.2">
      <c r="C1010" s="24"/>
      <c r="D1010" s="24"/>
      <c r="AG1010" s="94"/>
      <c r="AH1010" s="94"/>
      <c r="AI1010" s="94"/>
      <c r="AJ1010" s="94"/>
      <c r="AK1010" s="94"/>
      <c r="AM1010" s="92"/>
      <c r="AT1010" s="94"/>
      <c r="AU1010" s="94"/>
      <c r="AV1010" s="94"/>
      <c r="AW1010" s="94"/>
      <c r="AX1010" s="94"/>
      <c r="AY1010" s="94"/>
      <c r="AZ1010" s="94"/>
      <c r="BA1010" s="94"/>
    </row>
    <row r="1011" spans="3:53" x14ac:dyDescent="0.2">
      <c r="C1011" s="24"/>
      <c r="D1011" s="24"/>
      <c r="AG1011" s="94"/>
      <c r="AH1011" s="94"/>
      <c r="AI1011" s="94"/>
      <c r="AJ1011" s="94"/>
      <c r="AK1011" s="94"/>
      <c r="AM1011" s="92"/>
      <c r="AT1011" s="94"/>
      <c r="AU1011" s="94"/>
      <c r="AV1011" s="94"/>
      <c r="AW1011" s="94"/>
      <c r="AX1011" s="94"/>
      <c r="AY1011" s="94"/>
      <c r="AZ1011" s="94"/>
      <c r="BA1011" s="94"/>
    </row>
    <row r="1012" spans="3:53" x14ac:dyDescent="0.2">
      <c r="C1012" s="24"/>
      <c r="D1012" s="24"/>
      <c r="AG1012" s="94"/>
      <c r="AH1012" s="94"/>
      <c r="AI1012" s="94"/>
      <c r="AJ1012" s="94"/>
      <c r="AK1012" s="94"/>
      <c r="AM1012" s="92"/>
      <c r="AT1012" s="94"/>
      <c r="AU1012" s="94"/>
      <c r="AV1012" s="94"/>
      <c r="AW1012" s="94"/>
      <c r="AX1012" s="94"/>
      <c r="AY1012" s="94"/>
      <c r="AZ1012" s="94"/>
      <c r="BA1012" s="94"/>
    </row>
    <row r="1013" spans="3:53" x14ac:dyDescent="0.2">
      <c r="C1013" s="24"/>
      <c r="D1013" s="24"/>
      <c r="AG1013" s="94"/>
      <c r="AH1013" s="94"/>
      <c r="AI1013" s="94"/>
      <c r="AJ1013" s="94"/>
      <c r="AK1013" s="94"/>
      <c r="AM1013" s="92"/>
      <c r="AT1013" s="94"/>
      <c r="AU1013" s="94"/>
      <c r="AV1013" s="94"/>
      <c r="AW1013" s="94"/>
      <c r="AX1013" s="94"/>
      <c r="AY1013" s="94"/>
      <c r="AZ1013" s="94"/>
      <c r="BA1013" s="94"/>
    </row>
    <row r="1014" spans="3:53" x14ac:dyDescent="0.2">
      <c r="C1014" s="24"/>
      <c r="D1014" s="24"/>
      <c r="AG1014" s="94"/>
      <c r="AH1014" s="94"/>
      <c r="AI1014" s="94"/>
      <c r="AJ1014" s="94"/>
      <c r="AK1014" s="94"/>
      <c r="AM1014" s="92"/>
      <c r="AT1014" s="94"/>
      <c r="AU1014" s="94"/>
      <c r="AV1014" s="94"/>
      <c r="AW1014" s="94"/>
      <c r="AX1014" s="94"/>
      <c r="AY1014" s="94"/>
      <c r="AZ1014" s="94"/>
      <c r="BA1014" s="94"/>
    </row>
    <row r="1015" spans="3:53" x14ac:dyDescent="0.2">
      <c r="C1015" s="24"/>
      <c r="D1015" s="24"/>
      <c r="AG1015" s="94"/>
      <c r="AH1015" s="94"/>
      <c r="AI1015" s="94"/>
      <c r="AJ1015" s="94"/>
      <c r="AK1015" s="94"/>
      <c r="AM1015" s="92"/>
      <c r="AT1015" s="94"/>
      <c r="AU1015" s="94"/>
      <c r="AV1015" s="94"/>
      <c r="AW1015" s="94"/>
      <c r="AX1015" s="94"/>
      <c r="AY1015" s="94"/>
      <c r="AZ1015" s="94"/>
      <c r="BA1015" s="94"/>
    </row>
    <row r="1016" spans="3:53" x14ac:dyDescent="0.2">
      <c r="C1016" s="24"/>
      <c r="D1016" s="24"/>
      <c r="AG1016" s="94"/>
      <c r="AH1016" s="94"/>
      <c r="AI1016" s="94"/>
      <c r="AJ1016" s="94"/>
      <c r="AK1016" s="94"/>
      <c r="AM1016" s="92"/>
      <c r="AT1016" s="94"/>
      <c r="AU1016" s="94"/>
      <c r="AV1016" s="94"/>
      <c r="AW1016" s="94"/>
      <c r="AX1016" s="94"/>
      <c r="AY1016" s="94"/>
      <c r="AZ1016" s="94"/>
      <c r="BA1016" s="94"/>
    </row>
    <row r="1017" spans="3:53" x14ac:dyDescent="0.2">
      <c r="C1017" s="24"/>
      <c r="D1017" s="24"/>
      <c r="AG1017" s="94"/>
      <c r="AH1017" s="94"/>
      <c r="AI1017" s="94"/>
      <c r="AJ1017" s="94"/>
      <c r="AK1017" s="94"/>
      <c r="AM1017" s="92"/>
      <c r="AT1017" s="94"/>
      <c r="AU1017" s="94"/>
      <c r="AV1017" s="94"/>
      <c r="AW1017" s="94"/>
      <c r="AX1017" s="94"/>
      <c r="AY1017" s="94"/>
      <c r="AZ1017" s="94"/>
      <c r="BA1017" s="94"/>
    </row>
    <row r="1018" spans="3:53" x14ac:dyDescent="0.2">
      <c r="C1018" s="24"/>
      <c r="D1018" s="24"/>
      <c r="AG1018" s="94"/>
      <c r="AH1018" s="94"/>
      <c r="AI1018" s="94"/>
      <c r="AJ1018" s="94"/>
      <c r="AK1018" s="94"/>
      <c r="AM1018" s="92"/>
      <c r="AT1018" s="94"/>
      <c r="AU1018" s="94"/>
      <c r="AV1018" s="94"/>
      <c r="AW1018" s="94"/>
      <c r="AX1018" s="94"/>
      <c r="AY1018" s="94"/>
      <c r="AZ1018" s="94"/>
      <c r="BA1018" s="94"/>
    </row>
    <row r="1019" spans="3:53" x14ac:dyDescent="0.2">
      <c r="C1019" s="24"/>
      <c r="D1019" s="24"/>
      <c r="AG1019" s="94"/>
      <c r="AH1019" s="94"/>
      <c r="AI1019" s="94"/>
      <c r="AJ1019" s="94"/>
      <c r="AK1019" s="94"/>
      <c r="AM1019" s="92"/>
      <c r="AT1019" s="94"/>
      <c r="AU1019" s="94"/>
      <c r="AV1019" s="94"/>
      <c r="AW1019" s="94"/>
      <c r="AX1019" s="94"/>
      <c r="AY1019" s="94"/>
      <c r="AZ1019" s="94"/>
      <c r="BA1019" s="94"/>
    </row>
    <row r="1020" spans="3:53" x14ac:dyDescent="0.2">
      <c r="C1020" s="24"/>
      <c r="D1020" s="24"/>
      <c r="AG1020" s="94"/>
      <c r="AH1020" s="94"/>
      <c r="AI1020" s="94"/>
      <c r="AJ1020" s="94"/>
      <c r="AK1020" s="94"/>
      <c r="AM1020" s="92"/>
      <c r="AT1020" s="94"/>
      <c r="AU1020" s="94"/>
      <c r="AV1020" s="94"/>
      <c r="AW1020" s="94"/>
      <c r="AX1020" s="94"/>
      <c r="AY1020" s="94"/>
      <c r="AZ1020" s="94"/>
      <c r="BA1020" s="94"/>
    </row>
    <row r="1021" spans="3:53" x14ac:dyDescent="0.2">
      <c r="C1021" s="24"/>
      <c r="D1021" s="24"/>
      <c r="AG1021" s="94"/>
      <c r="AH1021" s="94"/>
      <c r="AI1021" s="94"/>
      <c r="AJ1021" s="94"/>
      <c r="AK1021" s="94"/>
      <c r="AM1021" s="92"/>
      <c r="AT1021" s="94"/>
      <c r="AU1021" s="94"/>
      <c r="AV1021" s="94"/>
      <c r="AW1021" s="94"/>
      <c r="AX1021" s="94"/>
      <c r="AY1021" s="94"/>
      <c r="AZ1021" s="94"/>
      <c r="BA1021" s="94"/>
    </row>
    <row r="1022" spans="3:53" x14ac:dyDescent="0.2">
      <c r="C1022" s="24"/>
      <c r="D1022" s="24"/>
      <c r="AG1022" s="94"/>
      <c r="AH1022" s="94"/>
      <c r="AI1022" s="94"/>
      <c r="AJ1022" s="94"/>
      <c r="AK1022" s="94"/>
      <c r="AM1022" s="92"/>
      <c r="AT1022" s="94"/>
      <c r="AU1022" s="94"/>
      <c r="AV1022" s="94"/>
      <c r="AW1022" s="94"/>
      <c r="AX1022" s="94"/>
      <c r="AY1022" s="94"/>
      <c r="AZ1022" s="94"/>
      <c r="BA1022" s="94"/>
    </row>
    <row r="1023" spans="3:53" x14ac:dyDescent="0.2">
      <c r="C1023" s="24"/>
      <c r="D1023" s="24"/>
      <c r="AG1023" s="94"/>
      <c r="AH1023" s="94"/>
      <c r="AI1023" s="94"/>
      <c r="AJ1023" s="94"/>
      <c r="AK1023" s="94"/>
      <c r="AM1023" s="92"/>
      <c r="AT1023" s="94"/>
      <c r="AU1023" s="94"/>
      <c r="AV1023" s="94"/>
      <c r="AW1023" s="94"/>
      <c r="AX1023" s="94"/>
      <c r="AY1023" s="94"/>
      <c r="AZ1023" s="94"/>
      <c r="BA1023" s="94"/>
    </row>
    <row r="1024" spans="3:53" x14ac:dyDescent="0.2">
      <c r="C1024" s="24"/>
      <c r="D1024" s="24"/>
      <c r="AG1024" s="94"/>
      <c r="AH1024" s="94"/>
      <c r="AI1024" s="94"/>
      <c r="AJ1024" s="94"/>
      <c r="AK1024" s="94"/>
      <c r="AM1024" s="92"/>
      <c r="AT1024" s="94"/>
      <c r="AU1024" s="94"/>
      <c r="AV1024" s="94"/>
      <c r="AW1024" s="94"/>
      <c r="AX1024" s="94"/>
      <c r="AY1024" s="94"/>
      <c r="AZ1024" s="94"/>
      <c r="BA1024" s="94"/>
    </row>
    <row r="1025" spans="3:53" x14ac:dyDescent="0.2">
      <c r="C1025" s="24"/>
      <c r="D1025" s="24"/>
      <c r="AG1025" s="94"/>
      <c r="AH1025" s="94"/>
      <c r="AI1025" s="94"/>
      <c r="AJ1025" s="94"/>
      <c r="AK1025" s="94"/>
      <c r="AM1025" s="92"/>
      <c r="AT1025" s="94"/>
      <c r="AU1025" s="94"/>
      <c r="AV1025" s="94"/>
      <c r="AW1025" s="94"/>
      <c r="AX1025" s="94"/>
      <c r="AY1025" s="94"/>
      <c r="AZ1025" s="94"/>
      <c r="BA1025" s="94"/>
    </row>
    <row r="1026" spans="3:53" x14ac:dyDescent="0.2">
      <c r="C1026" s="24"/>
      <c r="D1026" s="24"/>
      <c r="AG1026" s="94"/>
      <c r="AH1026" s="94"/>
      <c r="AI1026" s="94"/>
      <c r="AJ1026" s="94"/>
      <c r="AK1026" s="94"/>
      <c r="AM1026" s="92"/>
      <c r="AT1026" s="94"/>
      <c r="AU1026" s="94"/>
      <c r="AV1026" s="94"/>
      <c r="AW1026" s="94"/>
      <c r="AX1026" s="94"/>
      <c r="AY1026" s="94"/>
      <c r="AZ1026" s="94"/>
      <c r="BA1026" s="94"/>
    </row>
    <row r="1027" spans="3:53" x14ac:dyDescent="0.2">
      <c r="C1027" s="24"/>
      <c r="D1027" s="24"/>
      <c r="AG1027" s="94"/>
      <c r="AH1027" s="94"/>
      <c r="AI1027" s="94"/>
      <c r="AJ1027" s="94"/>
      <c r="AK1027" s="94"/>
      <c r="AM1027" s="92"/>
      <c r="AT1027" s="94"/>
      <c r="AU1027" s="94"/>
      <c r="AV1027" s="94"/>
      <c r="AW1027" s="94"/>
      <c r="AX1027" s="94"/>
      <c r="AY1027" s="94"/>
      <c r="AZ1027" s="94"/>
      <c r="BA1027" s="94"/>
    </row>
    <row r="1028" spans="3:53" x14ac:dyDescent="0.2">
      <c r="C1028" s="24"/>
      <c r="D1028" s="24"/>
      <c r="AG1028" s="94"/>
      <c r="AH1028" s="94"/>
      <c r="AI1028" s="94"/>
      <c r="AJ1028" s="94"/>
      <c r="AK1028" s="94"/>
      <c r="AM1028" s="92"/>
      <c r="AT1028" s="94"/>
      <c r="AU1028" s="94"/>
      <c r="AV1028" s="94"/>
      <c r="AW1028" s="94"/>
      <c r="AX1028" s="94"/>
      <c r="AY1028" s="94"/>
      <c r="AZ1028" s="94"/>
      <c r="BA1028" s="94"/>
    </row>
    <row r="1029" spans="3:53" x14ac:dyDescent="0.2">
      <c r="C1029" s="24"/>
      <c r="D1029" s="24"/>
      <c r="AG1029" s="94"/>
      <c r="AH1029" s="94"/>
      <c r="AI1029" s="94"/>
      <c r="AJ1029" s="94"/>
      <c r="AK1029" s="94"/>
      <c r="AM1029" s="92"/>
      <c r="AT1029" s="94"/>
      <c r="AU1029" s="94"/>
      <c r="AV1029" s="94"/>
      <c r="AW1029" s="94"/>
      <c r="AX1029" s="94"/>
      <c r="AY1029" s="94"/>
      <c r="AZ1029" s="94"/>
      <c r="BA1029" s="94"/>
    </row>
    <row r="1030" spans="3:53" x14ac:dyDescent="0.2">
      <c r="C1030" s="24"/>
      <c r="D1030" s="24"/>
      <c r="AG1030" s="94"/>
      <c r="AH1030" s="94"/>
      <c r="AI1030" s="94"/>
      <c r="AJ1030" s="94"/>
      <c r="AK1030" s="94"/>
      <c r="AM1030" s="92"/>
      <c r="AT1030" s="94"/>
      <c r="AU1030" s="94"/>
      <c r="AV1030" s="94"/>
      <c r="AW1030" s="94"/>
      <c r="AX1030" s="94"/>
      <c r="AY1030" s="94"/>
      <c r="AZ1030" s="94"/>
      <c r="BA1030" s="94"/>
    </row>
    <row r="1031" spans="3:53" x14ac:dyDescent="0.2">
      <c r="C1031" s="24"/>
      <c r="D1031" s="24"/>
      <c r="AG1031" s="94"/>
      <c r="AH1031" s="94"/>
      <c r="AI1031" s="94"/>
      <c r="AJ1031" s="94"/>
      <c r="AK1031" s="94"/>
      <c r="AM1031" s="92"/>
      <c r="AT1031" s="94"/>
      <c r="AU1031" s="94"/>
      <c r="AV1031" s="94"/>
      <c r="AW1031" s="94"/>
      <c r="AX1031" s="94"/>
      <c r="AY1031" s="94"/>
      <c r="AZ1031" s="94"/>
      <c r="BA1031" s="94"/>
    </row>
    <row r="1032" spans="3:53" x14ac:dyDescent="0.2">
      <c r="C1032" s="24"/>
      <c r="D1032" s="24"/>
      <c r="AG1032" s="94"/>
      <c r="AH1032" s="94"/>
      <c r="AI1032" s="94"/>
      <c r="AJ1032" s="94"/>
      <c r="AK1032" s="94"/>
      <c r="AM1032" s="92"/>
      <c r="AT1032" s="94"/>
      <c r="AU1032" s="94"/>
      <c r="AV1032" s="94"/>
      <c r="AW1032" s="94"/>
      <c r="AX1032" s="94"/>
      <c r="AY1032" s="94"/>
      <c r="AZ1032" s="94"/>
      <c r="BA1032" s="94"/>
    </row>
    <row r="1033" spans="3:53" x14ac:dyDescent="0.2">
      <c r="C1033" s="24"/>
      <c r="D1033" s="24"/>
      <c r="AG1033" s="94"/>
      <c r="AH1033" s="94"/>
      <c r="AI1033" s="94"/>
      <c r="AJ1033" s="94"/>
      <c r="AK1033" s="94"/>
      <c r="AM1033" s="92"/>
      <c r="AT1033" s="94"/>
      <c r="AU1033" s="94"/>
      <c r="AV1033" s="94"/>
      <c r="AW1033" s="94"/>
      <c r="AX1033" s="94"/>
      <c r="AY1033" s="94"/>
      <c r="AZ1033" s="94"/>
      <c r="BA1033" s="94"/>
    </row>
    <row r="1034" spans="3:53" x14ac:dyDescent="0.2">
      <c r="C1034" s="24"/>
      <c r="D1034" s="24"/>
      <c r="AG1034" s="94"/>
      <c r="AH1034" s="94"/>
      <c r="AI1034" s="94"/>
      <c r="AJ1034" s="94"/>
      <c r="AK1034" s="94"/>
      <c r="AM1034" s="92"/>
      <c r="AT1034" s="94"/>
      <c r="AU1034" s="94"/>
      <c r="AV1034" s="94"/>
      <c r="AW1034" s="94"/>
      <c r="AX1034" s="94"/>
      <c r="AY1034" s="94"/>
      <c r="AZ1034" s="94"/>
      <c r="BA1034" s="94"/>
    </row>
    <row r="1035" spans="3:53" x14ac:dyDescent="0.2">
      <c r="C1035" s="24"/>
      <c r="D1035" s="24"/>
      <c r="AG1035" s="94"/>
      <c r="AH1035" s="94"/>
      <c r="AI1035" s="94"/>
      <c r="AJ1035" s="94"/>
      <c r="AK1035" s="94"/>
      <c r="AM1035" s="92"/>
      <c r="AT1035" s="94"/>
      <c r="AU1035" s="94"/>
      <c r="AV1035" s="94"/>
      <c r="AW1035" s="94"/>
      <c r="AX1035" s="94"/>
      <c r="AY1035" s="94"/>
      <c r="AZ1035" s="94"/>
      <c r="BA1035" s="94"/>
    </row>
    <row r="1036" spans="3:53" x14ac:dyDescent="0.2">
      <c r="C1036" s="24"/>
      <c r="D1036" s="24"/>
      <c r="AG1036" s="94"/>
      <c r="AH1036" s="94"/>
      <c r="AI1036" s="94"/>
      <c r="AJ1036" s="94"/>
      <c r="AK1036" s="94"/>
      <c r="AM1036" s="92"/>
      <c r="AT1036" s="94"/>
      <c r="AU1036" s="94"/>
      <c r="AV1036" s="94"/>
      <c r="AW1036" s="94"/>
      <c r="AX1036" s="94"/>
      <c r="AY1036" s="94"/>
      <c r="AZ1036" s="94"/>
      <c r="BA1036" s="94"/>
    </row>
    <row r="1037" spans="3:53" x14ac:dyDescent="0.2">
      <c r="C1037" s="24"/>
      <c r="D1037" s="24"/>
      <c r="AG1037" s="94"/>
      <c r="AH1037" s="94"/>
      <c r="AI1037" s="94"/>
      <c r="AJ1037" s="94"/>
      <c r="AK1037" s="94"/>
      <c r="AM1037" s="92"/>
      <c r="AT1037" s="94"/>
      <c r="AU1037" s="94"/>
      <c r="AV1037" s="94"/>
      <c r="AW1037" s="94"/>
      <c r="AX1037" s="94"/>
      <c r="AY1037" s="94"/>
      <c r="AZ1037" s="94"/>
      <c r="BA1037" s="94"/>
    </row>
    <row r="1038" spans="3:53" x14ac:dyDescent="0.2">
      <c r="C1038" s="24"/>
      <c r="D1038" s="24"/>
      <c r="AG1038" s="94"/>
      <c r="AH1038" s="94"/>
      <c r="AI1038" s="94"/>
      <c r="AJ1038" s="94"/>
      <c r="AK1038" s="94"/>
      <c r="AM1038" s="92"/>
      <c r="AT1038" s="94"/>
      <c r="AU1038" s="94"/>
      <c r="AV1038" s="94"/>
      <c r="AW1038" s="94"/>
      <c r="AX1038" s="94"/>
      <c r="AY1038" s="94"/>
      <c r="AZ1038" s="94"/>
      <c r="BA1038" s="94"/>
    </row>
    <row r="1039" spans="3:53" x14ac:dyDescent="0.2">
      <c r="C1039" s="24"/>
      <c r="D1039" s="24"/>
      <c r="AG1039" s="94"/>
      <c r="AH1039" s="94"/>
      <c r="AI1039" s="94"/>
      <c r="AJ1039" s="94"/>
      <c r="AK1039" s="94"/>
      <c r="AM1039" s="92"/>
      <c r="AT1039" s="94"/>
      <c r="AU1039" s="94"/>
      <c r="AV1039" s="94"/>
      <c r="AW1039" s="94"/>
      <c r="AX1039" s="94"/>
      <c r="AY1039" s="94"/>
      <c r="AZ1039" s="94"/>
      <c r="BA1039" s="94"/>
    </row>
    <row r="1040" spans="3:53" x14ac:dyDescent="0.2">
      <c r="C1040" s="24"/>
      <c r="D1040" s="24"/>
      <c r="AG1040" s="94"/>
      <c r="AH1040" s="94"/>
      <c r="AI1040" s="94"/>
      <c r="AJ1040" s="94"/>
      <c r="AK1040" s="94"/>
      <c r="AM1040" s="92"/>
      <c r="AT1040" s="94"/>
      <c r="AU1040" s="94"/>
      <c r="AV1040" s="94"/>
      <c r="AW1040" s="94"/>
      <c r="AX1040" s="94"/>
      <c r="AY1040" s="94"/>
      <c r="AZ1040" s="94"/>
      <c r="BA1040" s="94"/>
    </row>
    <row r="1041" spans="3:54" x14ac:dyDescent="0.2">
      <c r="C1041" s="24"/>
      <c r="D1041" s="24"/>
      <c r="AG1041" s="94"/>
      <c r="AH1041" s="94"/>
      <c r="AI1041" s="94"/>
      <c r="AJ1041" s="94"/>
      <c r="AK1041" s="94"/>
      <c r="AM1041" s="92"/>
      <c r="AT1041" s="94"/>
      <c r="AU1041" s="94"/>
      <c r="AV1041" s="94"/>
      <c r="AW1041" s="94"/>
      <c r="AX1041" s="94"/>
      <c r="AY1041" s="94"/>
      <c r="AZ1041" s="94"/>
      <c r="BA1041" s="94"/>
    </row>
    <row r="1042" spans="3:54" x14ac:dyDescent="0.2">
      <c r="C1042" s="24"/>
      <c r="D1042" s="24"/>
      <c r="AG1042" s="94"/>
      <c r="AH1042" s="94"/>
      <c r="AI1042" s="94"/>
      <c r="AJ1042" s="94"/>
      <c r="AK1042" s="94"/>
      <c r="AM1042" s="92"/>
      <c r="AT1042" s="94"/>
      <c r="AU1042" s="94"/>
      <c r="AV1042" s="94"/>
      <c r="AW1042" s="94"/>
      <c r="AX1042" s="94"/>
      <c r="AY1042" s="94"/>
      <c r="AZ1042" s="94"/>
      <c r="BA1042" s="94"/>
    </row>
    <row r="1043" spans="3:54" x14ac:dyDescent="0.2">
      <c r="C1043" s="24"/>
      <c r="D1043" s="24"/>
      <c r="AG1043" s="94"/>
      <c r="AH1043" s="94"/>
      <c r="AI1043" s="94"/>
      <c r="AJ1043" s="94"/>
      <c r="AK1043" s="94"/>
      <c r="AM1043" s="92"/>
      <c r="AT1043" s="94"/>
      <c r="AU1043" s="94"/>
      <c r="AV1043" s="94"/>
      <c r="AW1043" s="94"/>
      <c r="AX1043" s="94"/>
      <c r="AY1043" s="94"/>
      <c r="AZ1043" s="94"/>
      <c r="BA1043" s="94"/>
    </row>
    <row r="1044" spans="3:54" x14ac:dyDescent="0.2">
      <c r="C1044" s="24"/>
      <c r="D1044" s="24"/>
      <c r="AG1044" s="94"/>
      <c r="AH1044" s="94"/>
      <c r="AI1044" s="94"/>
      <c r="AJ1044" s="94"/>
      <c r="AK1044" s="94"/>
      <c r="AM1044" s="92"/>
      <c r="AT1044" s="94"/>
      <c r="AU1044" s="94"/>
      <c r="AV1044" s="94"/>
      <c r="AW1044" s="94"/>
      <c r="AX1044" s="94"/>
      <c r="AY1044" s="94"/>
      <c r="AZ1044" s="94"/>
      <c r="BA1044" s="94"/>
      <c r="BB1044" s="94"/>
    </row>
    <row r="1045" spans="3:54" x14ac:dyDescent="0.2">
      <c r="C1045" s="24"/>
      <c r="D1045" s="24"/>
      <c r="AG1045" s="94"/>
      <c r="AH1045" s="94"/>
      <c r="AI1045" s="94"/>
      <c r="AJ1045" s="94"/>
      <c r="AK1045" s="94"/>
      <c r="AM1045" s="92"/>
      <c r="AT1045" s="94"/>
      <c r="AU1045" s="94"/>
      <c r="AV1045" s="94"/>
      <c r="AW1045" s="94"/>
      <c r="AX1045" s="94"/>
      <c r="AY1045" s="94"/>
      <c r="AZ1045" s="94"/>
      <c r="BA1045" s="94"/>
      <c r="BB1045" s="94"/>
    </row>
    <row r="1046" spans="3:54" x14ac:dyDescent="0.2">
      <c r="C1046" s="24"/>
      <c r="D1046" s="24"/>
      <c r="AG1046" s="94"/>
      <c r="AH1046" s="94"/>
      <c r="AI1046" s="94"/>
      <c r="AJ1046" s="94"/>
      <c r="AK1046" s="94"/>
      <c r="AM1046" s="92"/>
      <c r="AT1046" s="94"/>
      <c r="AU1046" s="94"/>
      <c r="AV1046" s="94"/>
      <c r="AW1046" s="94"/>
      <c r="AX1046" s="94"/>
      <c r="AY1046" s="94"/>
      <c r="AZ1046" s="94"/>
      <c r="BA1046" s="94"/>
    </row>
    <row r="1047" spans="3:54" x14ac:dyDescent="0.2">
      <c r="C1047" s="24"/>
      <c r="D1047" s="24"/>
      <c r="AG1047" s="94"/>
      <c r="AH1047" s="94"/>
      <c r="AI1047" s="94"/>
      <c r="AJ1047" s="94"/>
      <c r="AK1047" s="94"/>
      <c r="AM1047" s="92"/>
      <c r="AT1047" s="94"/>
      <c r="AU1047" s="94"/>
      <c r="AV1047" s="94"/>
      <c r="AW1047" s="94"/>
      <c r="AX1047" s="94"/>
      <c r="AY1047" s="94"/>
      <c r="AZ1047" s="94"/>
      <c r="BA1047" s="94"/>
    </row>
    <row r="1048" spans="3:54" x14ac:dyDescent="0.2">
      <c r="C1048" s="24"/>
      <c r="D1048" s="24"/>
      <c r="AG1048" s="94"/>
      <c r="AH1048" s="94"/>
      <c r="AI1048" s="94"/>
      <c r="AJ1048" s="94"/>
      <c r="AK1048" s="94"/>
      <c r="AM1048" s="92"/>
      <c r="AT1048" s="94"/>
      <c r="AU1048" s="94"/>
      <c r="AV1048" s="94"/>
      <c r="AW1048" s="94"/>
      <c r="AX1048" s="94"/>
      <c r="AY1048" s="94"/>
      <c r="AZ1048" s="94"/>
      <c r="BA1048" s="94"/>
    </row>
    <row r="1049" spans="3:54" x14ac:dyDescent="0.2">
      <c r="C1049" s="24"/>
      <c r="D1049" s="24"/>
      <c r="AG1049" s="94"/>
      <c r="AH1049" s="94"/>
      <c r="AI1049" s="94"/>
      <c r="AJ1049" s="94"/>
      <c r="AK1049" s="94"/>
      <c r="AM1049" s="92"/>
      <c r="AT1049" s="94"/>
      <c r="AU1049" s="94"/>
      <c r="AV1049" s="94"/>
      <c r="AW1049" s="94"/>
      <c r="AX1049" s="94"/>
      <c r="AY1049" s="94"/>
      <c r="AZ1049" s="94"/>
      <c r="BA1049" s="94"/>
    </row>
    <row r="1050" spans="3:54" x14ac:dyDescent="0.2">
      <c r="C1050" s="24"/>
      <c r="D1050" s="24"/>
      <c r="AG1050" s="94"/>
      <c r="AH1050" s="94"/>
      <c r="AI1050" s="94"/>
      <c r="AJ1050" s="94"/>
      <c r="AK1050" s="94"/>
      <c r="AM1050" s="92"/>
      <c r="AT1050" s="94"/>
      <c r="AU1050" s="94"/>
      <c r="AV1050" s="94"/>
      <c r="AW1050" s="94"/>
      <c r="AX1050" s="94"/>
      <c r="AY1050" s="94"/>
      <c r="AZ1050" s="94"/>
      <c r="BA1050" s="94"/>
    </row>
    <row r="1051" spans="3:54" x14ac:dyDescent="0.2">
      <c r="C1051" s="24"/>
      <c r="D1051" s="24"/>
      <c r="AG1051" s="94"/>
      <c r="AH1051" s="94"/>
      <c r="AI1051" s="94"/>
      <c r="AJ1051" s="94"/>
      <c r="AK1051" s="94"/>
      <c r="AM1051" s="92"/>
      <c r="AT1051" s="94"/>
      <c r="AU1051" s="94"/>
      <c r="AV1051" s="94"/>
      <c r="AW1051" s="94"/>
      <c r="AX1051" s="94"/>
      <c r="AY1051" s="94"/>
      <c r="AZ1051" s="94"/>
      <c r="BA1051" s="94"/>
    </row>
    <row r="1052" spans="3:54" x14ac:dyDescent="0.2">
      <c r="C1052" s="24"/>
      <c r="D1052" s="24"/>
      <c r="AG1052" s="94"/>
      <c r="AH1052" s="94"/>
      <c r="AI1052" s="94"/>
      <c r="AJ1052" s="94"/>
      <c r="AK1052" s="94"/>
      <c r="AM1052" s="92"/>
      <c r="AT1052" s="94"/>
      <c r="AU1052" s="94"/>
      <c r="AV1052" s="94"/>
      <c r="AW1052" s="94"/>
      <c r="AX1052" s="94"/>
      <c r="AY1052" s="94"/>
      <c r="AZ1052" s="94"/>
      <c r="BA1052" s="94"/>
    </row>
    <row r="1053" spans="3:54" x14ac:dyDescent="0.2">
      <c r="C1053" s="24"/>
      <c r="D1053" s="24"/>
      <c r="AG1053" s="94"/>
      <c r="AH1053" s="94"/>
      <c r="AI1053" s="94"/>
      <c r="AJ1053" s="94"/>
      <c r="AK1053" s="94"/>
      <c r="AM1053" s="92"/>
      <c r="AT1053" s="94"/>
      <c r="AU1053" s="94"/>
      <c r="AV1053" s="94"/>
      <c r="AW1053" s="94"/>
      <c r="AX1053" s="94"/>
      <c r="AY1053" s="94"/>
      <c r="AZ1053" s="94"/>
      <c r="BA1053" s="94"/>
    </row>
    <row r="1054" spans="3:54" x14ac:dyDescent="0.2">
      <c r="C1054" s="24"/>
      <c r="D1054" s="24"/>
      <c r="AG1054" s="94"/>
      <c r="AH1054" s="94"/>
      <c r="AI1054" s="94"/>
      <c r="AJ1054" s="94"/>
      <c r="AK1054" s="94"/>
      <c r="AM1054" s="92"/>
      <c r="AT1054" s="94"/>
      <c r="AU1054" s="94"/>
      <c r="AV1054" s="94"/>
      <c r="AW1054" s="94"/>
      <c r="AX1054" s="94"/>
      <c r="AY1054" s="94"/>
      <c r="AZ1054" s="94"/>
      <c r="BA1054" s="94"/>
    </row>
    <row r="1055" spans="3:54" x14ac:dyDescent="0.2">
      <c r="C1055" s="24"/>
      <c r="D1055" s="24"/>
      <c r="AG1055" s="94"/>
      <c r="AH1055" s="94"/>
      <c r="AI1055" s="94"/>
      <c r="AJ1055" s="94"/>
      <c r="AK1055" s="94"/>
      <c r="AM1055" s="92"/>
      <c r="AT1055" s="94"/>
      <c r="AU1055" s="94"/>
      <c r="AV1055" s="94"/>
      <c r="AW1055" s="94"/>
      <c r="AX1055" s="94"/>
      <c r="AY1055" s="94"/>
      <c r="AZ1055" s="94"/>
      <c r="BA1055" s="94"/>
    </row>
    <row r="1056" spans="3:54" x14ac:dyDescent="0.2">
      <c r="C1056" s="24"/>
      <c r="D1056" s="24"/>
      <c r="AG1056" s="94"/>
      <c r="AH1056" s="94"/>
      <c r="AI1056" s="94"/>
      <c r="AJ1056" s="94"/>
      <c r="AK1056" s="94"/>
      <c r="AM1056" s="92"/>
      <c r="AT1056" s="94"/>
      <c r="AU1056" s="94"/>
      <c r="AV1056" s="94"/>
      <c r="AW1056" s="94"/>
      <c r="AX1056" s="94"/>
      <c r="AY1056" s="94"/>
      <c r="AZ1056" s="94"/>
      <c r="BA1056" s="94"/>
    </row>
    <row r="1057" spans="3:70" x14ac:dyDescent="0.2">
      <c r="C1057" s="24"/>
      <c r="D1057" s="24"/>
      <c r="AG1057" s="94"/>
      <c r="AH1057" s="94"/>
      <c r="AI1057" s="94"/>
      <c r="AJ1057" s="94"/>
      <c r="AK1057" s="94"/>
      <c r="AM1057" s="92"/>
      <c r="AT1057" s="94"/>
      <c r="AU1057" s="94"/>
      <c r="AV1057" s="94"/>
      <c r="AW1057" s="94"/>
      <c r="AX1057" s="94"/>
      <c r="AY1057" s="94"/>
      <c r="AZ1057" s="94"/>
      <c r="BA1057" s="94"/>
    </row>
    <row r="1058" spans="3:70" x14ac:dyDescent="0.2">
      <c r="C1058" s="24"/>
      <c r="D1058" s="24"/>
      <c r="AG1058" s="94"/>
      <c r="AH1058" s="94"/>
      <c r="AI1058" s="94"/>
      <c r="AJ1058" s="94"/>
      <c r="AK1058" s="94"/>
      <c r="AM1058" s="92"/>
      <c r="AT1058" s="94"/>
      <c r="AU1058" s="94"/>
      <c r="AV1058" s="94"/>
      <c r="AW1058" s="94"/>
      <c r="AX1058" s="94"/>
      <c r="AY1058" s="94"/>
      <c r="AZ1058" s="94"/>
      <c r="BA1058" s="94"/>
    </row>
    <row r="1059" spans="3:70" x14ac:dyDescent="0.2">
      <c r="C1059" s="24"/>
      <c r="D1059" s="24"/>
      <c r="AG1059" s="94"/>
      <c r="AH1059" s="94"/>
      <c r="AI1059" s="94"/>
      <c r="AJ1059" s="94"/>
      <c r="AK1059" s="94"/>
      <c r="AM1059" s="92"/>
      <c r="AT1059" s="94"/>
      <c r="AU1059" s="94"/>
      <c r="AV1059" s="94"/>
      <c r="AW1059" s="94"/>
      <c r="AX1059" s="94"/>
      <c r="AY1059" s="94"/>
      <c r="AZ1059" s="94"/>
      <c r="BA1059" s="94"/>
    </row>
    <row r="1060" spans="3:70" x14ac:dyDescent="0.2">
      <c r="C1060" s="24"/>
      <c r="D1060" s="24"/>
      <c r="AG1060" s="94"/>
      <c r="AH1060" s="94"/>
      <c r="AI1060" s="94"/>
      <c r="AJ1060" s="94"/>
      <c r="AK1060" s="94"/>
      <c r="AM1060" s="92"/>
      <c r="AT1060" s="94"/>
      <c r="AU1060" s="94"/>
      <c r="AV1060" s="94"/>
      <c r="AW1060" s="94"/>
      <c r="AX1060" s="94"/>
      <c r="AY1060" s="94"/>
      <c r="AZ1060" s="94"/>
      <c r="BA1060" s="94"/>
    </row>
    <row r="1061" spans="3:70" x14ac:dyDescent="0.2">
      <c r="C1061" s="24"/>
      <c r="D1061" s="24"/>
      <c r="AG1061" s="94"/>
      <c r="AH1061" s="94"/>
      <c r="AI1061" s="94"/>
      <c r="AJ1061" s="94"/>
      <c r="AK1061" s="94"/>
      <c r="AM1061" s="92"/>
      <c r="AT1061" s="94"/>
      <c r="AU1061" s="94"/>
      <c r="AV1061" s="94"/>
      <c r="AW1061" s="94"/>
      <c r="AX1061" s="94"/>
      <c r="AY1061" s="94"/>
      <c r="AZ1061" s="94"/>
      <c r="BA1061" s="94"/>
    </row>
    <row r="1062" spans="3:70" x14ac:dyDescent="0.2">
      <c r="C1062" s="24"/>
      <c r="D1062" s="24"/>
      <c r="AG1062" s="94"/>
      <c r="AH1062" s="94"/>
      <c r="AI1062" s="94"/>
      <c r="AJ1062" s="94"/>
      <c r="AK1062" s="94"/>
      <c r="AM1062" s="92"/>
      <c r="AT1062" s="94"/>
      <c r="AU1062" s="94"/>
      <c r="AV1062" s="94"/>
      <c r="AW1062" s="94"/>
      <c r="AX1062" s="94"/>
      <c r="AY1062" s="94"/>
      <c r="AZ1062" s="94"/>
      <c r="BA1062" s="94"/>
    </row>
    <row r="1063" spans="3:70" x14ac:dyDescent="0.2">
      <c r="C1063" s="24"/>
      <c r="D1063" s="24"/>
      <c r="AG1063" s="94"/>
      <c r="AH1063" s="94"/>
      <c r="AI1063" s="94"/>
      <c r="AJ1063" s="94"/>
      <c r="AK1063" s="94"/>
      <c r="AM1063" s="92"/>
      <c r="AT1063" s="94"/>
      <c r="AU1063" s="94"/>
      <c r="AV1063" s="94"/>
      <c r="AW1063" s="94"/>
      <c r="AX1063" s="94"/>
      <c r="AY1063" s="94"/>
      <c r="AZ1063" s="94"/>
      <c r="BA1063" s="94"/>
    </row>
    <row r="1064" spans="3:70" x14ac:dyDescent="0.2">
      <c r="C1064" s="24"/>
      <c r="D1064" s="24"/>
      <c r="AG1064" s="94"/>
      <c r="AH1064" s="94"/>
      <c r="AI1064" s="94"/>
      <c r="AJ1064" s="94"/>
      <c r="AK1064" s="94"/>
      <c r="AM1064" s="92"/>
      <c r="AT1064" s="94"/>
      <c r="AU1064" s="94"/>
      <c r="AV1064" s="94"/>
      <c r="AW1064" s="94"/>
      <c r="AX1064" s="94"/>
      <c r="AY1064" s="94"/>
      <c r="AZ1064" s="94"/>
      <c r="BA1064" s="94"/>
    </row>
    <row r="1065" spans="3:70" x14ac:dyDescent="0.2">
      <c r="C1065" s="24"/>
      <c r="D1065" s="24"/>
      <c r="AG1065" s="94"/>
      <c r="AH1065" s="94"/>
      <c r="AI1065" s="94"/>
      <c r="AJ1065" s="94"/>
      <c r="AK1065" s="94"/>
      <c r="AM1065" s="92"/>
      <c r="AT1065" s="94"/>
      <c r="AU1065" s="94"/>
      <c r="AV1065" s="94"/>
      <c r="AW1065" s="94"/>
      <c r="AX1065" s="94"/>
      <c r="AY1065" s="94"/>
      <c r="AZ1065" s="94"/>
      <c r="BA1065" s="94"/>
    </row>
    <row r="1066" spans="3:70" x14ac:dyDescent="0.2">
      <c r="C1066" s="24"/>
      <c r="D1066" s="24"/>
      <c r="AG1066" s="94"/>
      <c r="AH1066" s="94"/>
      <c r="AI1066" s="94"/>
      <c r="AJ1066" s="94"/>
      <c r="AK1066" s="94"/>
      <c r="AM1066" s="92"/>
      <c r="AT1066" s="94"/>
      <c r="AU1066" s="94"/>
      <c r="AV1066" s="94"/>
      <c r="AW1066" s="94"/>
      <c r="AX1066" s="94"/>
      <c r="AY1066" s="94"/>
      <c r="AZ1066" s="94"/>
      <c r="BA1066" s="94"/>
    </row>
    <row r="1067" spans="3:70" x14ac:dyDescent="0.2">
      <c r="C1067" s="24"/>
      <c r="D1067" s="24"/>
      <c r="AG1067" s="94"/>
      <c r="AH1067" s="94"/>
      <c r="AI1067" s="94"/>
      <c r="AJ1067" s="94"/>
      <c r="AK1067" s="94"/>
      <c r="AM1067" s="92"/>
      <c r="AT1067" s="94"/>
      <c r="AU1067" s="94"/>
      <c r="AV1067" s="94"/>
      <c r="AW1067" s="94"/>
      <c r="AX1067" s="94"/>
      <c r="AY1067" s="94"/>
      <c r="AZ1067" s="94"/>
      <c r="BA1067" s="94"/>
    </row>
    <row r="1068" spans="3:70" x14ac:dyDescent="0.2">
      <c r="C1068" s="24"/>
      <c r="D1068" s="24"/>
      <c r="AG1068" s="94"/>
      <c r="AH1068" s="94"/>
      <c r="AI1068" s="94"/>
      <c r="AJ1068" s="94"/>
      <c r="AK1068" s="94"/>
      <c r="AM1068" s="92"/>
      <c r="AT1068" s="94"/>
      <c r="AU1068" s="94"/>
      <c r="AV1068" s="94"/>
      <c r="AW1068" s="94"/>
      <c r="AX1068" s="94"/>
      <c r="AY1068" s="94"/>
      <c r="AZ1068" s="94"/>
      <c r="BA1068" s="94"/>
    </row>
    <row r="1069" spans="3:70" x14ac:dyDescent="0.2">
      <c r="C1069" s="24"/>
      <c r="D1069" s="24"/>
      <c r="AG1069" s="94"/>
      <c r="AH1069" s="94"/>
      <c r="AI1069" s="94"/>
      <c r="AJ1069" s="94"/>
      <c r="AK1069" s="94"/>
      <c r="AM1069" s="92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</row>
    <row r="1070" spans="3:70" x14ac:dyDescent="0.2">
      <c r="C1070" s="24"/>
      <c r="D1070" s="24"/>
      <c r="AG1070" s="94"/>
      <c r="AH1070" s="94"/>
      <c r="AI1070" s="94"/>
      <c r="AJ1070" s="94"/>
      <c r="AK1070" s="94"/>
      <c r="AM1070" s="92"/>
      <c r="AT1070" s="94"/>
      <c r="AU1070" s="94"/>
      <c r="AV1070" s="94"/>
      <c r="AW1070" s="94"/>
      <c r="AX1070" s="94"/>
      <c r="AY1070" s="94"/>
      <c r="AZ1070" s="94"/>
      <c r="BA1070" s="94"/>
    </row>
    <row r="1071" spans="3:70" x14ac:dyDescent="0.2">
      <c r="C1071" s="24"/>
      <c r="D1071" s="24"/>
      <c r="AG1071" s="94"/>
      <c r="AH1071" s="94"/>
      <c r="AI1071" s="94"/>
      <c r="AJ1071" s="94"/>
      <c r="AK1071" s="94"/>
      <c r="AM1071" s="92"/>
      <c r="AT1071" s="94"/>
      <c r="AU1071" s="94"/>
      <c r="AV1071" s="94"/>
      <c r="AW1071" s="94"/>
      <c r="AX1071" s="94"/>
      <c r="AY1071" s="94"/>
      <c r="AZ1071" s="94"/>
      <c r="BA1071" s="94"/>
    </row>
    <row r="1072" spans="3:70" x14ac:dyDescent="0.2">
      <c r="C1072" s="24"/>
      <c r="D1072" s="24"/>
      <c r="AG1072" s="94"/>
      <c r="AH1072" s="94"/>
      <c r="AI1072" s="94"/>
      <c r="AJ1072" s="94"/>
      <c r="AK1072" s="94"/>
      <c r="AM1072" s="92"/>
      <c r="AT1072" s="94"/>
      <c r="AU1072" s="94"/>
      <c r="AV1072" s="94"/>
      <c r="AW1072" s="94"/>
      <c r="AX1072" s="94"/>
      <c r="AY1072" s="94"/>
      <c r="AZ1072" s="94"/>
      <c r="BA1072" s="94"/>
    </row>
    <row r="1073" spans="3:54" x14ac:dyDescent="0.2">
      <c r="C1073" s="24"/>
      <c r="D1073" s="24"/>
      <c r="AG1073" s="94"/>
      <c r="AH1073" s="94"/>
      <c r="AI1073" s="94"/>
      <c r="AJ1073" s="94"/>
      <c r="AK1073" s="94"/>
      <c r="AM1073" s="92"/>
      <c r="AT1073" s="94"/>
      <c r="AU1073" s="94"/>
      <c r="AV1073" s="94"/>
      <c r="AW1073" s="94"/>
      <c r="AX1073" s="94"/>
      <c r="AY1073" s="94"/>
      <c r="AZ1073" s="94"/>
      <c r="BA1073" s="94"/>
    </row>
    <row r="1074" spans="3:54" x14ac:dyDescent="0.2">
      <c r="C1074" s="24"/>
      <c r="D1074" s="24"/>
      <c r="AG1074" s="94"/>
      <c r="AH1074" s="94"/>
      <c r="AI1074" s="94"/>
      <c r="AJ1074" s="94"/>
      <c r="AK1074" s="94"/>
      <c r="AM1074" s="92"/>
      <c r="AT1074" s="94"/>
      <c r="AU1074" s="94"/>
      <c r="AV1074" s="94"/>
      <c r="AW1074" s="94"/>
      <c r="AX1074" s="94"/>
      <c r="AY1074" s="94"/>
      <c r="AZ1074" s="94"/>
      <c r="BA1074" s="94"/>
    </row>
    <row r="1075" spans="3:54" x14ac:dyDescent="0.2">
      <c r="C1075" s="24"/>
      <c r="D1075" s="24"/>
      <c r="AG1075" s="94"/>
      <c r="AH1075" s="94"/>
      <c r="AI1075" s="94"/>
      <c r="AJ1075" s="94"/>
      <c r="AK1075" s="94"/>
      <c r="AM1075" s="92"/>
      <c r="AT1075" s="94"/>
      <c r="AU1075" s="94"/>
      <c r="AV1075" s="94"/>
      <c r="AW1075" s="94"/>
      <c r="AX1075" s="94"/>
      <c r="AY1075" s="94"/>
      <c r="AZ1075" s="94"/>
      <c r="BA1075" s="94"/>
    </row>
    <row r="1076" spans="3:54" x14ac:dyDescent="0.2">
      <c r="C1076" s="24"/>
      <c r="D1076" s="24"/>
      <c r="AG1076" s="94"/>
      <c r="AH1076" s="94"/>
      <c r="AI1076" s="94"/>
      <c r="AJ1076" s="94"/>
      <c r="AK1076" s="94"/>
      <c r="AM1076" s="92"/>
      <c r="AT1076" s="94"/>
      <c r="AU1076" s="94"/>
      <c r="AV1076" s="94"/>
      <c r="AW1076" s="94"/>
      <c r="AX1076" s="94"/>
      <c r="AY1076" s="94"/>
      <c r="AZ1076" s="94"/>
      <c r="BA1076" s="94"/>
    </row>
    <row r="1077" spans="3:54" x14ac:dyDescent="0.2">
      <c r="C1077" s="24"/>
      <c r="D1077" s="24"/>
      <c r="AG1077" s="94"/>
      <c r="AH1077" s="94"/>
      <c r="AI1077" s="94"/>
      <c r="AJ1077" s="94"/>
      <c r="AK1077" s="94"/>
      <c r="AM1077" s="92"/>
      <c r="AT1077" s="94"/>
      <c r="AU1077" s="94"/>
      <c r="AV1077" s="94"/>
      <c r="AW1077" s="94"/>
      <c r="AX1077" s="94"/>
      <c r="AY1077" s="94"/>
      <c r="AZ1077" s="94"/>
      <c r="BA1077" s="94"/>
    </row>
    <row r="1078" spans="3:54" x14ac:dyDescent="0.2">
      <c r="C1078" s="24"/>
      <c r="D1078" s="24"/>
      <c r="AG1078" s="94"/>
      <c r="AH1078" s="94"/>
      <c r="AI1078" s="94"/>
      <c r="AJ1078" s="94"/>
      <c r="AK1078" s="94"/>
      <c r="AM1078" s="92"/>
      <c r="AT1078" s="94"/>
      <c r="AU1078" s="94"/>
      <c r="AV1078" s="94"/>
      <c r="AW1078" s="94"/>
      <c r="AX1078" s="94"/>
      <c r="AY1078" s="94"/>
      <c r="AZ1078" s="94"/>
      <c r="BA1078" s="94"/>
    </row>
    <row r="1079" spans="3:54" x14ac:dyDescent="0.2">
      <c r="C1079" s="24"/>
      <c r="D1079" s="24"/>
      <c r="AG1079" s="94"/>
      <c r="AH1079" s="94"/>
      <c r="AI1079" s="94"/>
      <c r="AJ1079" s="94"/>
      <c r="AK1079" s="94"/>
      <c r="AM1079" s="92"/>
      <c r="AT1079" s="94"/>
      <c r="AU1079" s="94"/>
      <c r="AV1079" s="94"/>
      <c r="AW1079" s="94"/>
      <c r="AX1079" s="94"/>
      <c r="AY1079" s="94"/>
      <c r="AZ1079" s="94"/>
      <c r="BA1079" s="94"/>
    </row>
    <row r="1080" spans="3:54" x14ac:dyDescent="0.2">
      <c r="C1080" s="24"/>
      <c r="D1080" s="24"/>
      <c r="AG1080" s="94"/>
      <c r="AH1080" s="94"/>
      <c r="AI1080" s="94"/>
      <c r="AJ1080" s="94"/>
      <c r="AK1080" s="94"/>
      <c r="AM1080" s="92"/>
      <c r="AT1080" s="94"/>
      <c r="AU1080" s="94"/>
      <c r="AV1080" s="94"/>
      <c r="AW1080" s="94"/>
      <c r="AX1080" s="94"/>
      <c r="AY1080" s="94"/>
      <c r="AZ1080" s="94"/>
      <c r="BA1080" s="94"/>
    </row>
    <row r="1081" spans="3:54" x14ac:dyDescent="0.2">
      <c r="C1081" s="24"/>
      <c r="D1081" s="24"/>
      <c r="AG1081" s="94"/>
      <c r="AH1081" s="94"/>
      <c r="AI1081" s="94"/>
      <c r="AJ1081" s="94"/>
      <c r="AK1081" s="94"/>
      <c r="AM1081" s="92"/>
      <c r="AT1081" s="94"/>
      <c r="AU1081" s="94"/>
      <c r="AV1081" s="94"/>
      <c r="AW1081" s="94"/>
      <c r="AX1081" s="94"/>
      <c r="AY1081" s="94"/>
      <c r="AZ1081" s="94"/>
      <c r="BA1081" s="94"/>
      <c r="BB1081" s="94"/>
    </row>
    <row r="1082" spans="3:54" x14ac:dyDescent="0.2">
      <c r="C1082" s="24"/>
      <c r="D1082" s="24"/>
      <c r="AG1082" s="94"/>
      <c r="AH1082" s="94"/>
      <c r="AI1082" s="94"/>
      <c r="AJ1082" s="94"/>
      <c r="AK1082" s="94"/>
      <c r="AM1082" s="92"/>
      <c r="AT1082" s="94"/>
      <c r="AU1082" s="94"/>
      <c r="AV1082" s="94"/>
      <c r="AW1082" s="94"/>
      <c r="AX1082" s="94"/>
      <c r="AY1082" s="94"/>
      <c r="AZ1082" s="94"/>
      <c r="BA1082" s="94"/>
    </row>
    <row r="1083" spans="3:54" x14ac:dyDescent="0.2">
      <c r="C1083" s="24"/>
      <c r="D1083" s="24"/>
      <c r="AG1083" s="94"/>
      <c r="AH1083" s="94"/>
      <c r="AI1083" s="94"/>
      <c r="AJ1083" s="94"/>
      <c r="AK1083" s="94"/>
      <c r="AM1083" s="92"/>
      <c r="AT1083" s="94"/>
      <c r="AU1083" s="94"/>
      <c r="AV1083" s="94"/>
      <c r="AW1083" s="94"/>
      <c r="AX1083" s="94"/>
      <c r="AY1083" s="94"/>
      <c r="AZ1083" s="94"/>
      <c r="BA1083" s="94"/>
      <c r="BB1083" s="94"/>
    </row>
    <row r="1084" spans="3:54" x14ac:dyDescent="0.2">
      <c r="C1084" s="24"/>
      <c r="D1084" s="24"/>
      <c r="AG1084" s="94"/>
      <c r="AH1084" s="94"/>
      <c r="AI1084" s="94"/>
      <c r="AJ1084" s="94"/>
      <c r="AK1084" s="94"/>
      <c r="AM1084" s="92"/>
      <c r="AT1084" s="94"/>
      <c r="AU1084" s="94"/>
      <c r="AV1084" s="94"/>
      <c r="AW1084" s="94"/>
      <c r="AX1084" s="94"/>
      <c r="AY1084" s="94"/>
      <c r="AZ1084" s="94"/>
      <c r="BA1084" s="94"/>
    </row>
    <row r="1085" spans="3:54" x14ac:dyDescent="0.2">
      <c r="C1085" s="24"/>
      <c r="D1085" s="24"/>
      <c r="AG1085" s="94"/>
      <c r="AH1085" s="94"/>
      <c r="AI1085" s="94"/>
      <c r="AJ1085" s="94"/>
      <c r="AK1085" s="94"/>
      <c r="AM1085" s="92"/>
      <c r="AT1085" s="94"/>
      <c r="AU1085" s="94"/>
      <c r="AV1085" s="94"/>
      <c r="AW1085" s="94"/>
      <c r="AX1085" s="94"/>
      <c r="AY1085" s="94"/>
      <c r="AZ1085" s="94"/>
      <c r="BA1085" s="94"/>
    </row>
    <row r="1086" spans="3:54" x14ac:dyDescent="0.2">
      <c r="C1086" s="24"/>
      <c r="D1086" s="24"/>
      <c r="AG1086" s="94"/>
      <c r="AH1086" s="94"/>
      <c r="AI1086" s="94"/>
      <c r="AJ1086" s="94"/>
      <c r="AK1086" s="94"/>
      <c r="AM1086" s="92"/>
      <c r="AT1086" s="94"/>
      <c r="AU1086" s="94"/>
      <c r="AV1086" s="94"/>
      <c r="AW1086" s="94"/>
      <c r="AX1086" s="94"/>
      <c r="AY1086" s="94"/>
      <c r="AZ1086" s="94"/>
      <c r="BA1086" s="94"/>
    </row>
    <row r="1087" spans="3:54" x14ac:dyDescent="0.2">
      <c r="C1087" s="24"/>
      <c r="D1087" s="24"/>
      <c r="AG1087" s="94"/>
      <c r="AH1087" s="94"/>
      <c r="AI1087" s="94"/>
      <c r="AJ1087" s="94"/>
      <c r="AK1087" s="94"/>
      <c r="AM1087" s="92"/>
      <c r="AT1087" s="94"/>
      <c r="AU1087" s="94"/>
      <c r="AV1087" s="94"/>
      <c r="AW1087" s="94"/>
      <c r="AX1087" s="94"/>
      <c r="AY1087" s="94"/>
      <c r="AZ1087" s="94"/>
      <c r="BA1087" s="94"/>
    </row>
    <row r="1088" spans="3:54" x14ac:dyDescent="0.2">
      <c r="C1088" s="24"/>
      <c r="D1088" s="24"/>
      <c r="AG1088" s="94"/>
      <c r="AH1088" s="94"/>
      <c r="AI1088" s="94"/>
      <c r="AJ1088" s="94"/>
      <c r="AK1088" s="94"/>
      <c r="AM1088" s="92"/>
      <c r="AT1088" s="94"/>
      <c r="AU1088" s="94"/>
      <c r="AV1088" s="94"/>
      <c r="AW1088" s="94"/>
      <c r="AX1088" s="94"/>
      <c r="AY1088" s="94"/>
      <c r="AZ1088" s="94"/>
      <c r="BA1088" s="94"/>
    </row>
    <row r="1089" spans="3:53" x14ac:dyDescent="0.2">
      <c r="C1089" s="24"/>
      <c r="D1089" s="24"/>
      <c r="AG1089" s="94"/>
      <c r="AH1089" s="94"/>
      <c r="AI1089" s="94"/>
      <c r="AJ1089" s="94"/>
      <c r="AK1089" s="94"/>
      <c r="AM1089" s="92"/>
      <c r="AT1089" s="94"/>
      <c r="AU1089" s="94"/>
      <c r="AV1089" s="94"/>
      <c r="AW1089" s="94"/>
      <c r="AX1089" s="94"/>
      <c r="AY1089" s="94"/>
      <c r="AZ1089" s="94"/>
      <c r="BA1089" s="94"/>
    </row>
    <row r="1090" spans="3:53" x14ac:dyDescent="0.2">
      <c r="C1090" s="24"/>
      <c r="D1090" s="24"/>
      <c r="AG1090" s="94"/>
      <c r="AH1090" s="94"/>
      <c r="AI1090" s="94"/>
      <c r="AJ1090" s="94"/>
      <c r="AK1090" s="94"/>
      <c r="AM1090" s="92"/>
      <c r="AT1090" s="94"/>
      <c r="AU1090" s="94"/>
      <c r="AV1090" s="94"/>
      <c r="AW1090" s="94"/>
      <c r="AX1090" s="94"/>
      <c r="AY1090" s="94"/>
      <c r="AZ1090" s="94"/>
      <c r="BA1090" s="94"/>
    </row>
    <row r="1091" spans="3:53" x14ac:dyDescent="0.2">
      <c r="C1091" s="24"/>
      <c r="D1091" s="24"/>
      <c r="AG1091" s="94"/>
      <c r="AH1091" s="94"/>
      <c r="AI1091" s="94"/>
      <c r="AJ1091" s="94"/>
      <c r="AK1091" s="94"/>
      <c r="AM1091" s="92"/>
      <c r="AT1091" s="94"/>
      <c r="AU1091" s="94"/>
      <c r="AV1091" s="94"/>
      <c r="AW1091" s="94"/>
      <c r="AX1091" s="94"/>
      <c r="AY1091" s="94"/>
      <c r="AZ1091" s="94"/>
      <c r="BA1091" s="94"/>
    </row>
    <row r="1092" spans="3:53" x14ac:dyDescent="0.2">
      <c r="C1092" s="24"/>
      <c r="D1092" s="24"/>
      <c r="AG1092" s="94"/>
      <c r="AH1092" s="94"/>
      <c r="AI1092" s="94"/>
      <c r="AJ1092" s="94"/>
      <c r="AK1092" s="94"/>
      <c r="AM1092" s="92"/>
      <c r="AT1092" s="94"/>
      <c r="AU1092" s="94"/>
      <c r="AV1092" s="94"/>
      <c r="AW1092" s="94"/>
      <c r="AX1092" s="94"/>
      <c r="AY1092" s="94"/>
      <c r="AZ1092" s="94"/>
      <c r="BA1092" s="94"/>
    </row>
    <row r="1093" spans="3:53" x14ac:dyDescent="0.2">
      <c r="C1093" s="24"/>
      <c r="D1093" s="24"/>
      <c r="AG1093" s="94"/>
      <c r="AH1093" s="94"/>
      <c r="AI1093" s="94"/>
      <c r="AJ1093" s="94"/>
      <c r="AK1093" s="94"/>
      <c r="AM1093" s="92"/>
      <c r="AT1093" s="94"/>
      <c r="AU1093" s="94"/>
      <c r="AV1093" s="94"/>
      <c r="AW1093" s="94"/>
      <c r="AX1093" s="94"/>
      <c r="AY1093" s="94"/>
      <c r="AZ1093" s="94"/>
      <c r="BA1093" s="94"/>
    </row>
    <row r="1094" spans="3:53" x14ac:dyDescent="0.2">
      <c r="C1094" s="24"/>
      <c r="D1094" s="24"/>
      <c r="AG1094" s="94"/>
      <c r="AH1094" s="94"/>
      <c r="AI1094" s="94"/>
      <c r="AJ1094" s="94"/>
      <c r="AK1094" s="94"/>
      <c r="AM1094" s="92"/>
      <c r="AT1094" s="94"/>
      <c r="AU1094" s="94"/>
      <c r="AV1094" s="94"/>
      <c r="AW1094" s="94"/>
      <c r="AX1094" s="94"/>
      <c r="AY1094" s="94"/>
      <c r="AZ1094" s="94"/>
      <c r="BA1094" s="94"/>
    </row>
    <row r="1095" spans="3:53" x14ac:dyDescent="0.2">
      <c r="C1095" s="24"/>
      <c r="D1095" s="24"/>
      <c r="AG1095" s="94"/>
      <c r="AH1095" s="94"/>
      <c r="AI1095" s="94"/>
      <c r="AJ1095" s="94"/>
      <c r="AK1095" s="94"/>
      <c r="AM1095" s="92"/>
      <c r="AT1095" s="94"/>
      <c r="AU1095" s="94"/>
      <c r="AV1095" s="94"/>
      <c r="AW1095" s="94"/>
      <c r="AX1095" s="94"/>
      <c r="AY1095" s="94"/>
      <c r="AZ1095" s="94"/>
      <c r="BA1095" s="94"/>
    </row>
    <row r="1096" spans="3:53" x14ac:dyDescent="0.2">
      <c r="C1096" s="24"/>
      <c r="D1096" s="24"/>
      <c r="AG1096" s="94"/>
      <c r="AH1096" s="94"/>
      <c r="AI1096" s="94"/>
      <c r="AJ1096" s="94"/>
      <c r="AK1096" s="94"/>
      <c r="AM1096" s="92"/>
      <c r="AT1096" s="94"/>
      <c r="AU1096" s="94"/>
      <c r="AV1096" s="94"/>
      <c r="AW1096" s="94"/>
      <c r="AX1096" s="94"/>
      <c r="AY1096" s="94"/>
      <c r="AZ1096" s="94"/>
      <c r="BA1096" s="94"/>
    </row>
    <row r="1097" spans="3:53" x14ac:dyDescent="0.2">
      <c r="C1097" s="24"/>
      <c r="D1097" s="24"/>
      <c r="AG1097" s="94"/>
      <c r="AH1097" s="94"/>
      <c r="AI1097" s="94"/>
      <c r="AJ1097" s="94"/>
      <c r="AK1097" s="94"/>
      <c r="AM1097" s="92"/>
      <c r="AT1097" s="94"/>
      <c r="AU1097" s="94"/>
      <c r="AV1097" s="94"/>
      <c r="AW1097" s="94"/>
      <c r="AX1097" s="94"/>
      <c r="AY1097" s="94"/>
      <c r="AZ1097" s="94"/>
      <c r="BA1097" s="94"/>
    </row>
    <row r="1098" spans="3:53" x14ac:dyDescent="0.2">
      <c r="C1098" s="24"/>
      <c r="D1098" s="24"/>
      <c r="AG1098" s="94"/>
      <c r="AH1098" s="94"/>
      <c r="AI1098" s="94"/>
      <c r="AJ1098" s="94"/>
      <c r="AK1098" s="94"/>
      <c r="AM1098" s="92"/>
      <c r="AT1098" s="94"/>
      <c r="AU1098" s="94"/>
      <c r="AV1098" s="94"/>
      <c r="AW1098" s="94"/>
      <c r="AX1098" s="94"/>
      <c r="AY1098" s="94"/>
      <c r="AZ1098" s="94"/>
      <c r="BA1098" s="94"/>
    </row>
    <row r="1099" spans="3:53" x14ac:dyDescent="0.2">
      <c r="C1099" s="24"/>
      <c r="D1099" s="24"/>
      <c r="AG1099" s="94"/>
      <c r="AH1099" s="94"/>
      <c r="AI1099" s="94"/>
      <c r="AJ1099" s="94"/>
      <c r="AK1099" s="94"/>
      <c r="AM1099" s="92"/>
      <c r="AT1099" s="94"/>
      <c r="AU1099" s="94"/>
      <c r="AV1099" s="94"/>
      <c r="AW1099" s="94"/>
      <c r="AX1099" s="94"/>
      <c r="AY1099" s="94"/>
      <c r="AZ1099" s="94"/>
      <c r="BA1099" s="94"/>
    </row>
    <row r="1100" spans="3:53" x14ac:dyDescent="0.2">
      <c r="C1100" s="24"/>
      <c r="D1100" s="24"/>
      <c r="AG1100" s="94"/>
      <c r="AH1100" s="94"/>
      <c r="AI1100" s="94"/>
      <c r="AJ1100" s="94"/>
      <c r="AK1100" s="94"/>
      <c r="AM1100" s="92"/>
      <c r="AT1100" s="94"/>
      <c r="AU1100" s="94"/>
      <c r="AV1100" s="94"/>
      <c r="AW1100" s="94"/>
      <c r="AX1100" s="94"/>
      <c r="AY1100" s="94"/>
      <c r="AZ1100" s="94"/>
      <c r="BA1100" s="94"/>
    </row>
    <row r="1101" spans="3:53" x14ac:dyDescent="0.2">
      <c r="C1101" s="24"/>
      <c r="D1101" s="24"/>
      <c r="AG1101" s="94"/>
      <c r="AH1101" s="94"/>
      <c r="AI1101" s="94"/>
      <c r="AJ1101" s="94"/>
      <c r="AK1101" s="94"/>
      <c r="AM1101" s="92"/>
      <c r="AT1101" s="94"/>
      <c r="AU1101" s="94"/>
      <c r="AV1101" s="94"/>
      <c r="AW1101" s="94"/>
      <c r="AX1101" s="94"/>
      <c r="AY1101" s="94"/>
      <c r="AZ1101" s="94"/>
      <c r="BA1101" s="94"/>
    </row>
    <row r="1102" spans="3:53" x14ac:dyDescent="0.2">
      <c r="C1102" s="24"/>
      <c r="D1102" s="24"/>
      <c r="AG1102" s="94"/>
      <c r="AH1102" s="94"/>
      <c r="AI1102" s="94"/>
      <c r="AJ1102" s="94"/>
      <c r="AK1102" s="94"/>
      <c r="AM1102" s="92"/>
      <c r="AT1102" s="94"/>
      <c r="AU1102" s="94"/>
      <c r="AV1102" s="94"/>
      <c r="AW1102" s="94"/>
      <c r="AX1102" s="94"/>
      <c r="AY1102" s="94"/>
      <c r="AZ1102" s="94"/>
      <c r="BA1102" s="94"/>
    </row>
    <row r="1103" spans="3:53" x14ac:dyDescent="0.2">
      <c r="C1103" s="24"/>
      <c r="D1103" s="24"/>
      <c r="AG1103" s="94"/>
      <c r="AH1103" s="94"/>
      <c r="AI1103" s="94"/>
      <c r="AJ1103" s="94"/>
      <c r="AK1103" s="94"/>
      <c r="AM1103" s="92"/>
      <c r="AT1103" s="94"/>
      <c r="AU1103" s="94"/>
      <c r="AV1103" s="94"/>
      <c r="AW1103" s="94"/>
      <c r="AX1103" s="94"/>
      <c r="AY1103" s="94"/>
      <c r="AZ1103" s="94"/>
      <c r="BA1103" s="94"/>
    </row>
    <row r="1104" spans="3:53" x14ac:dyDescent="0.2">
      <c r="C1104" s="24"/>
      <c r="D1104" s="24"/>
      <c r="AG1104" s="94"/>
      <c r="AH1104" s="94"/>
      <c r="AI1104" s="94"/>
      <c r="AJ1104" s="94"/>
      <c r="AK1104" s="94"/>
      <c r="AM1104" s="92"/>
      <c r="AT1104" s="94"/>
      <c r="AU1104" s="94"/>
      <c r="AV1104" s="94"/>
      <c r="AW1104" s="94"/>
      <c r="AX1104" s="94"/>
      <c r="AY1104" s="94"/>
      <c r="AZ1104" s="94"/>
      <c r="BA1104" s="94"/>
    </row>
    <row r="1105" spans="3:53" x14ac:dyDescent="0.2">
      <c r="C1105" s="24"/>
      <c r="D1105" s="24"/>
      <c r="AG1105" s="94"/>
      <c r="AH1105" s="94"/>
      <c r="AI1105" s="94"/>
      <c r="AJ1105" s="94"/>
      <c r="AK1105" s="94"/>
      <c r="AM1105" s="92"/>
      <c r="AT1105" s="94"/>
      <c r="AU1105" s="94"/>
      <c r="AV1105" s="94"/>
      <c r="AW1105" s="94"/>
      <c r="AX1105" s="94"/>
      <c r="AY1105" s="94"/>
      <c r="AZ1105" s="94"/>
      <c r="BA1105" s="94"/>
    </row>
    <row r="1106" spans="3:53" x14ac:dyDescent="0.2">
      <c r="C1106" s="24"/>
      <c r="D1106" s="24"/>
      <c r="AG1106" s="94"/>
      <c r="AH1106" s="94"/>
      <c r="AI1106" s="94"/>
      <c r="AJ1106" s="94"/>
      <c r="AK1106" s="94"/>
      <c r="AM1106" s="92"/>
      <c r="AT1106" s="94"/>
      <c r="AU1106" s="94"/>
      <c r="AV1106" s="94"/>
      <c r="AW1106" s="94"/>
      <c r="AX1106" s="94"/>
      <c r="AY1106" s="94"/>
      <c r="AZ1106" s="94"/>
      <c r="BA1106" s="94"/>
    </row>
    <row r="1107" spans="3:53" x14ac:dyDescent="0.2">
      <c r="C1107" s="24"/>
      <c r="D1107" s="24"/>
      <c r="AG1107" s="94"/>
      <c r="AH1107" s="94"/>
      <c r="AI1107" s="94"/>
      <c r="AJ1107" s="94"/>
      <c r="AK1107" s="94"/>
      <c r="AM1107" s="92"/>
      <c r="AT1107" s="94"/>
      <c r="AU1107" s="94"/>
      <c r="AV1107" s="94"/>
      <c r="AW1107" s="94"/>
      <c r="AX1107" s="94"/>
      <c r="AY1107" s="94"/>
      <c r="AZ1107" s="94"/>
      <c r="BA1107" s="94"/>
    </row>
    <row r="1108" spans="3:53" x14ac:dyDescent="0.2">
      <c r="C1108" s="24"/>
      <c r="D1108" s="24"/>
      <c r="AG1108" s="94"/>
      <c r="AH1108" s="94"/>
      <c r="AI1108" s="94"/>
      <c r="AJ1108" s="94"/>
      <c r="AK1108" s="94"/>
      <c r="AM1108" s="92"/>
      <c r="AT1108" s="94"/>
      <c r="AU1108" s="94"/>
      <c r="AV1108" s="94"/>
      <c r="AW1108" s="94"/>
      <c r="AX1108" s="94"/>
      <c r="AY1108" s="94"/>
      <c r="AZ1108" s="94"/>
      <c r="BA1108" s="94"/>
    </row>
    <row r="1109" spans="3:53" x14ac:dyDescent="0.2">
      <c r="C1109" s="24"/>
      <c r="D1109" s="24"/>
      <c r="AG1109" s="94"/>
      <c r="AH1109" s="94"/>
      <c r="AI1109" s="94"/>
      <c r="AJ1109" s="94"/>
      <c r="AK1109" s="94"/>
      <c r="AM1109" s="92"/>
      <c r="AT1109" s="94"/>
      <c r="AU1109" s="94"/>
      <c r="AV1109" s="94"/>
      <c r="AW1109" s="94"/>
      <c r="AX1109" s="94"/>
      <c r="AY1109" s="94"/>
      <c r="AZ1109" s="94"/>
      <c r="BA1109" s="94"/>
    </row>
    <row r="1110" spans="3:53" x14ac:dyDescent="0.2">
      <c r="C1110" s="24"/>
      <c r="D1110" s="24"/>
      <c r="AG1110" s="94"/>
      <c r="AH1110" s="94"/>
      <c r="AI1110" s="94"/>
      <c r="AJ1110" s="94"/>
      <c r="AK1110" s="94"/>
      <c r="AM1110" s="92"/>
      <c r="AT1110" s="94"/>
      <c r="AU1110" s="94"/>
      <c r="AV1110" s="94"/>
      <c r="AW1110" s="94"/>
      <c r="AX1110" s="94"/>
      <c r="AY1110" s="94"/>
      <c r="AZ1110" s="94"/>
      <c r="BA1110" s="94"/>
    </row>
    <row r="1111" spans="3:53" x14ac:dyDescent="0.2">
      <c r="C1111" s="24"/>
      <c r="D1111" s="24"/>
      <c r="AG1111" s="94"/>
      <c r="AH1111" s="94"/>
      <c r="AI1111" s="94"/>
      <c r="AJ1111" s="94"/>
      <c r="AK1111" s="94"/>
      <c r="AM1111" s="92"/>
      <c r="AT1111" s="94"/>
      <c r="AU1111" s="94"/>
      <c r="AV1111" s="94"/>
      <c r="AW1111" s="94"/>
      <c r="AX1111" s="94"/>
      <c r="AY1111" s="94"/>
      <c r="AZ1111" s="94"/>
      <c r="BA1111" s="94"/>
    </row>
    <row r="1112" spans="3:53" x14ac:dyDescent="0.2">
      <c r="C1112" s="24"/>
      <c r="D1112" s="24"/>
      <c r="AG1112" s="94"/>
      <c r="AH1112" s="94"/>
      <c r="AI1112" s="94"/>
      <c r="AJ1112" s="94"/>
      <c r="AK1112" s="94"/>
      <c r="AM1112" s="92"/>
      <c r="AT1112" s="94"/>
      <c r="AU1112" s="94"/>
      <c r="AV1112" s="94"/>
      <c r="AW1112" s="94"/>
      <c r="AX1112" s="94"/>
      <c r="AY1112" s="94"/>
      <c r="AZ1112" s="94"/>
      <c r="BA1112" s="94"/>
    </row>
    <row r="1113" spans="3:53" x14ac:dyDescent="0.2">
      <c r="C1113" s="24"/>
      <c r="D1113" s="24"/>
      <c r="AG1113" s="94"/>
      <c r="AH1113" s="94"/>
      <c r="AI1113" s="94"/>
      <c r="AJ1113" s="94"/>
      <c r="AK1113" s="94"/>
      <c r="AM1113" s="92"/>
      <c r="AT1113" s="94"/>
      <c r="AU1113" s="94"/>
      <c r="AV1113" s="94"/>
      <c r="AW1113" s="94"/>
      <c r="AX1113" s="94"/>
      <c r="AY1113" s="94"/>
      <c r="AZ1113" s="94"/>
      <c r="BA1113" s="94"/>
    </row>
    <row r="1114" spans="3:53" x14ac:dyDescent="0.2">
      <c r="C1114" s="24"/>
      <c r="D1114" s="24"/>
      <c r="AG1114" s="94"/>
      <c r="AH1114" s="94"/>
      <c r="AI1114" s="94"/>
      <c r="AJ1114" s="94"/>
      <c r="AK1114" s="94"/>
      <c r="AM1114" s="92"/>
      <c r="AT1114" s="94"/>
      <c r="AU1114" s="94"/>
      <c r="AV1114" s="94"/>
      <c r="AW1114" s="94"/>
      <c r="AX1114" s="94"/>
      <c r="AY1114" s="94"/>
      <c r="AZ1114" s="94"/>
      <c r="BA1114" s="94"/>
    </row>
    <row r="1115" spans="3:53" x14ac:dyDescent="0.2">
      <c r="C1115" s="24"/>
      <c r="D1115" s="24"/>
      <c r="AG1115" s="94"/>
      <c r="AH1115" s="94"/>
      <c r="AI1115" s="94"/>
      <c r="AJ1115" s="94"/>
      <c r="AK1115" s="94"/>
      <c r="AM1115" s="92"/>
      <c r="AT1115" s="94"/>
      <c r="AU1115" s="94"/>
      <c r="AV1115" s="94"/>
      <c r="AW1115" s="94"/>
      <c r="AX1115" s="94"/>
      <c r="AY1115" s="94"/>
      <c r="AZ1115" s="94"/>
      <c r="BA1115" s="94"/>
    </row>
    <row r="1116" spans="3:53" x14ac:dyDescent="0.2">
      <c r="C1116" s="24"/>
      <c r="D1116" s="24"/>
      <c r="AG1116" s="94"/>
      <c r="AH1116" s="94"/>
      <c r="AI1116" s="94"/>
      <c r="AJ1116" s="94"/>
      <c r="AK1116" s="94"/>
      <c r="AM1116" s="92"/>
      <c r="AT1116" s="94"/>
      <c r="AU1116" s="94"/>
      <c r="AV1116" s="94"/>
      <c r="AW1116" s="94"/>
      <c r="AX1116" s="94"/>
      <c r="AY1116" s="94"/>
      <c r="AZ1116" s="94"/>
      <c r="BA1116" s="94"/>
    </row>
    <row r="1117" spans="3:53" x14ac:dyDescent="0.2">
      <c r="C1117" s="24"/>
      <c r="D1117" s="24"/>
      <c r="AG1117" s="94"/>
      <c r="AH1117" s="94"/>
      <c r="AI1117" s="94"/>
      <c r="AJ1117" s="94"/>
      <c r="AK1117" s="94"/>
      <c r="AM1117" s="92"/>
      <c r="AT1117" s="94"/>
      <c r="AU1117" s="94"/>
      <c r="AV1117" s="94"/>
      <c r="AW1117" s="94"/>
      <c r="AX1117" s="94"/>
      <c r="AY1117" s="94"/>
      <c r="AZ1117" s="94"/>
      <c r="BA1117" s="94"/>
    </row>
    <row r="1118" spans="3:53" x14ac:dyDescent="0.2">
      <c r="C1118" s="24"/>
      <c r="D1118" s="24"/>
      <c r="AG1118" s="94"/>
      <c r="AH1118" s="94"/>
      <c r="AI1118" s="94"/>
      <c r="AJ1118" s="94"/>
      <c r="AK1118" s="94"/>
      <c r="AM1118" s="92"/>
      <c r="AT1118" s="94"/>
      <c r="AU1118" s="94"/>
      <c r="AV1118" s="94"/>
      <c r="AW1118" s="94"/>
      <c r="AX1118" s="94"/>
      <c r="AY1118" s="94"/>
      <c r="AZ1118" s="94"/>
      <c r="BA1118" s="94"/>
    </row>
    <row r="1119" spans="3:53" x14ac:dyDescent="0.2">
      <c r="C1119" s="24"/>
      <c r="D1119" s="24"/>
      <c r="AG1119" s="94"/>
      <c r="AH1119" s="94"/>
      <c r="AI1119" s="94"/>
      <c r="AJ1119" s="94"/>
      <c r="AK1119" s="94"/>
      <c r="AM1119" s="92"/>
      <c r="AT1119" s="94"/>
      <c r="AU1119" s="94"/>
      <c r="AV1119" s="94"/>
      <c r="AW1119" s="94"/>
      <c r="AX1119" s="94"/>
      <c r="AY1119" s="94"/>
      <c r="AZ1119" s="94"/>
      <c r="BA1119" s="94"/>
    </row>
    <row r="1120" spans="3:53" x14ac:dyDescent="0.2">
      <c r="C1120" s="24"/>
      <c r="D1120" s="24"/>
      <c r="AG1120" s="94"/>
      <c r="AH1120" s="94"/>
      <c r="AI1120" s="94"/>
      <c r="AJ1120" s="94"/>
      <c r="AK1120" s="94"/>
      <c r="AM1120" s="92"/>
      <c r="AT1120" s="94"/>
      <c r="AU1120" s="94"/>
      <c r="AV1120" s="94"/>
      <c r="AW1120" s="94"/>
      <c r="AX1120" s="94"/>
      <c r="AY1120" s="94"/>
      <c r="AZ1120" s="94"/>
      <c r="BA1120" s="94"/>
    </row>
    <row r="1121" spans="3:53" x14ac:dyDescent="0.2">
      <c r="C1121" s="24"/>
      <c r="D1121" s="24"/>
      <c r="AG1121" s="94"/>
      <c r="AH1121" s="94"/>
      <c r="AI1121" s="94"/>
      <c r="AJ1121" s="94"/>
      <c r="AK1121" s="94"/>
      <c r="AM1121" s="92"/>
      <c r="AT1121" s="94"/>
      <c r="AU1121" s="94"/>
      <c r="AV1121" s="94"/>
      <c r="AW1121" s="94"/>
      <c r="AX1121" s="94"/>
      <c r="AY1121" s="94"/>
      <c r="AZ1121" s="94"/>
      <c r="BA1121" s="94"/>
    </row>
    <row r="1122" spans="3:53" x14ac:dyDescent="0.2">
      <c r="C1122" s="24"/>
      <c r="D1122" s="24"/>
      <c r="AG1122" s="94"/>
      <c r="AH1122" s="94"/>
      <c r="AI1122" s="94"/>
      <c r="AJ1122" s="94"/>
      <c r="AK1122" s="94"/>
      <c r="AM1122" s="92"/>
      <c r="AT1122" s="94"/>
      <c r="AU1122" s="94"/>
      <c r="AV1122" s="94"/>
      <c r="AW1122" s="94"/>
      <c r="AX1122" s="94"/>
      <c r="AY1122" s="94"/>
      <c r="AZ1122" s="94"/>
      <c r="BA1122" s="94"/>
    </row>
    <row r="1123" spans="3:53" x14ac:dyDescent="0.2">
      <c r="C1123" s="24"/>
      <c r="D1123" s="24"/>
      <c r="AG1123" s="94"/>
      <c r="AH1123" s="94"/>
      <c r="AI1123" s="94"/>
      <c r="AJ1123" s="94"/>
      <c r="AK1123" s="94"/>
      <c r="AM1123" s="92"/>
      <c r="AT1123" s="94"/>
      <c r="AU1123" s="94"/>
      <c r="AV1123" s="94"/>
      <c r="AW1123" s="94"/>
      <c r="AX1123" s="94"/>
      <c r="AY1123" s="94"/>
      <c r="AZ1123" s="94"/>
      <c r="BA1123" s="94"/>
    </row>
    <row r="1124" spans="3:53" x14ac:dyDescent="0.2">
      <c r="C1124" s="24"/>
      <c r="D1124" s="24"/>
      <c r="AG1124" s="94"/>
      <c r="AH1124" s="94"/>
      <c r="AI1124" s="94"/>
      <c r="AJ1124" s="94"/>
      <c r="AK1124" s="94"/>
      <c r="AM1124" s="92"/>
      <c r="AT1124" s="94"/>
      <c r="AU1124" s="94"/>
      <c r="AV1124" s="94"/>
      <c r="AW1124" s="94"/>
      <c r="AX1124" s="94"/>
      <c r="AY1124" s="94"/>
      <c r="AZ1124" s="94"/>
      <c r="BA1124" s="94"/>
    </row>
    <row r="1125" spans="3:53" x14ac:dyDescent="0.2">
      <c r="C1125" s="24"/>
      <c r="D1125" s="24"/>
      <c r="AG1125" s="94"/>
      <c r="AH1125" s="94"/>
      <c r="AI1125" s="94"/>
      <c r="AJ1125" s="94"/>
      <c r="AK1125" s="94"/>
      <c r="AM1125" s="92"/>
      <c r="AT1125" s="94"/>
      <c r="AU1125" s="94"/>
      <c r="AV1125" s="94"/>
      <c r="AW1125" s="94"/>
      <c r="AX1125" s="94"/>
      <c r="AY1125" s="94"/>
      <c r="AZ1125" s="94"/>
      <c r="BA1125" s="94"/>
    </row>
    <row r="1126" spans="3:53" x14ac:dyDescent="0.2">
      <c r="C1126" s="24"/>
      <c r="D1126" s="24"/>
      <c r="AG1126" s="94"/>
      <c r="AH1126" s="94"/>
      <c r="AI1126" s="94"/>
      <c r="AJ1126" s="94"/>
      <c r="AK1126" s="94"/>
      <c r="AM1126" s="92"/>
      <c r="AT1126" s="94"/>
      <c r="AU1126" s="94"/>
      <c r="AV1126" s="94"/>
      <c r="AW1126" s="94"/>
      <c r="AX1126" s="94"/>
      <c r="AY1126" s="94"/>
      <c r="AZ1126" s="94"/>
      <c r="BA1126" s="94"/>
    </row>
    <row r="1127" spans="3:53" x14ac:dyDescent="0.2">
      <c r="C1127" s="24"/>
      <c r="D1127" s="24"/>
      <c r="AG1127" s="94"/>
      <c r="AH1127" s="94"/>
      <c r="AI1127" s="94"/>
      <c r="AJ1127" s="94"/>
      <c r="AK1127" s="94"/>
      <c r="AM1127" s="92"/>
      <c r="AT1127" s="94"/>
      <c r="AU1127" s="94"/>
      <c r="AV1127" s="94"/>
      <c r="AW1127" s="94"/>
      <c r="AX1127" s="94"/>
      <c r="AY1127" s="94"/>
      <c r="AZ1127" s="94"/>
      <c r="BA1127" s="94"/>
    </row>
    <row r="1128" spans="3:53" x14ac:dyDescent="0.2">
      <c r="C1128" s="24"/>
      <c r="D1128" s="24"/>
      <c r="AG1128" s="94"/>
      <c r="AH1128" s="94"/>
      <c r="AI1128" s="94"/>
      <c r="AJ1128" s="94"/>
      <c r="AK1128" s="94"/>
      <c r="AM1128" s="92"/>
      <c r="AT1128" s="94"/>
      <c r="AU1128" s="94"/>
      <c r="AV1128" s="94"/>
      <c r="AW1128" s="94"/>
      <c r="AX1128" s="94"/>
      <c r="AY1128" s="94"/>
      <c r="AZ1128" s="94"/>
      <c r="BA1128" s="94"/>
    </row>
    <row r="1129" spans="3:53" x14ac:dyDescent="0.2">
      <c r="C1129" s="24"/>
      <c r="D1129" s="24"/>
      <c r="AG1129" s="94"/>
      <c r="AH1129" s="94"/>
      <c r="AI1129" s="94"/>
      <c r="AJ1129" s="94"/>
      <c r="AK1129" s="94"/>
      <c r="AM1129" s="92"/>
      <c r="AT1129" s="94"/>
      <c r="AU1129" s="94"/>
      <c r="AV1129" s="94"/>
      <c r="AW1129" s="94"/>
      <c r="AX1129" s="94"/>
      <c r="AY1129" s="94"/>
      <c r="AZ1129" s="94"/>
      <c r="BA1129" s="94"/>
    </row>
    <row r="1130" spans="3:53" x14ac:dyDescent="0.2">
      <c r="C1130" s="24"/>
      <c r="D1130" s="24"/>
      <c r="AG1130" s="94"/>
      <c r="AH1130" s="94"/>
      <c r="AI1130" s="94"/>
      <c r="AJ1130" s="94"/>
      <c r="AK1130" s="94"/>
      <c r="AM1130" s="92"/>
      <c r="AT1130" s="94"/>
      <c r="AU1130" s="94"/>
      <c r="AV1130" s="94"/>
      <c r="AW1130" s="94"/>
      <c r="AX1130" s="94"/>
      <c r="AY1130" s="94"/>
      <c r="AZ1130" s="94"/>
      <c r="BA1130" s="94"/>
    </row>
    <row r="1131" spans="3:53" x14ac:dyDescent="0.2">
      <c r="C1131" s="24"/>
      <c r="D1131" s="24"/>
      <c r="AG1131" s="94"/>
      <c r="AH1131" s="94"/>
      <c r="AI1131" s="94"/>
      <c r="AJ1131" s="94"/>
      <c r="AK1131" s="94"/>
      <c r="AM1131" s="92"/>
      <c r="AT1131" s="94"/>
      <c r="AU1131" s="94"/>
      <c r="AV1131" s="94"/>
      <c r="AW1131" s="94"/>
      <c r="AX1131" s="94"/>
      <c r="AY1131" s="94"/>
      <c r="AZ1131" s="94"/>
      <c r="BA1131" s="94"/>
    </row>
    <row r="1132" spans="3:53" x14ac:dyDescent="0.2">
      <c r="C1132" s="24"/>
      <c r="D1132" s="24"/>
      <c r="AG1132" s="94"/>
      <c r="AH1132" s="94"/>
      <c r="AI1132" s="94"/>
      <c r="AJ1132" s="94"/>
      <c r="AK1132" s="94"/>
      <c r="AM1132" s="92"/>
      <c r="AT1132" s="94"/>
      <c r="AU1132" s="94"/>
      <c r="AV1132" s="94"/>
      <c r="AW1132" s="94"/>
      <c r="AX1132" s="94"/>
      <c r="AY1132" s="94"/>
      <c r="AZ1132" s="94"/>
      <c r="BA1132" s="94"/>
    </row>
    <row r="1133" spans="3:53" x14ac:dyDescent="0.2">
      <c r="C1133" s="24"/>
      <c r="D1133" s="24"/>
      <c r="AG1133" s="94"/>
      <c r="AH1133" s="94"/>
      <c r="AI1133" s="94"/>
      <c r="AJ1133" s="94"/>
      <c r="AK1133" s="94"/>
      <c r="AM1133" s="92"/>
      <c r="AT1133" s="94"/>
      <c r="AU1133" s="94"/>
      <c r="AV1133" s="94"/>
      <c r="AW1133" s="94"/>
      <c r="AX1133" s="94"/>
      <c r="AY1133" s="94"/>
      <c r="AZ1133" s="94"/>
      <c r="BA1133" s="94"/>
    </row>
    <row r="1134" spans="3:53" x14ac:dyDescent="0.2">
      <c r="C1134" s="24"/>
      <c r="D1134" s="24"/>
      <c r="AG1134" s="94"/>
      <c r="AH1134" s="94"/>
      <c r="AI1134" s="94"/>
      <c r="AJ1134" s="94"/>
      <c r="AK1134" s="94"/>
      <c r="AM1134" s="92"/>
      <c r="AT1134" s="94"/>
      <c r="AU1134" s="94"/>
      <c r="AV1134" s="94"/>
      <c r="AW1134" s="94"/>
      <c r="AX1134" s="94"/>
      <c r="AY1134" s="94"/>
      <c r="AZ1134" s="94"/>
      <c r="BA1134" s="94"/>
    </row>
    <row r="1135" spans="3:53" x14ac:dyDescent="0.2">
      <c r="C1135" s="24"/>
      <c r="D1135" s="24"/>
      <c r="AG1135" s="94"/>
      <c r="AH1135" s="94"/>
      <c r="AI1135" s="94"/>
      <c r="AJ1135" s="94"/>
      <c r="AK1135" s="94"/>
      <c r="AM1135" s="92"/>
      <c r="AT1135" s="94"/>
      <c r="AU1135" s="94"/>
      <c r="AV1135" s="94"/>
      <c r="AW1135" s="94"/>
      <c r="AX1135" s="94"/>
      <c r="AY1135" s="94"/>
      <c r="AZ1135" s="94"/>
      <c r="BA1135" s="94"/>
    </row>
    <row r="1136" spans="3:53" x14ac:dyDescent="0.2">
      <c r="C1136" s="24"/>
      <c r="D1136" s="24"/>
      <c r="AG1136" s="94"/>
      <c r="AH1136" s="94"/>
      <c r="AI1136" s="94"/>
      <c r="AJ1136" s="94"/>
      <c r="AK1136" s="94"/>
      <c r="AM1136" s="92"/>
      <c r="AT1136" s="94"/>
      <c r="AU1136" s="94"/>
      <c r="AV1136" s="94"/>
      <c r="AW1136" s="94"/>
      <c r="AX1136" s="94"/>
      <c r="AY1136" s="94"/>
      <c r="AZ1136" s="94"/>
      <c r="BA1136" s="94"/>
    </row>
    <row r="1137" spans="3:53" x14ac:dyDescent="0.2">
      <c r="C1137" s="24"/>
      <c r="D1137" s="24"/>
      <c r="AG1137" s="94"/>
      <c r="AH1137" s="94"/>
      <c r="AI1137" s="94"/>
      <c r="AJ1137" s="94"/>
      <c r="AK1137" s="94"/>
      <c r="AM1137" s="92"/>
      <c r="AT1137" s="94"/>
      <c r="AU1137" s="94"/>
      <c r="AV1137" s="94"/>
      <c r="AW1137" s="94"/>
      <c r="AX1137" s="94"/>
      <c r="AY1137" s="94"/>
      <c r="AZ1137" s="94"/>
      <c r="BA1137" s="94"/>
    </row>
    <row r="1138" spans="3:53" x14ac:dyDescent="0.2">
      <c r="C1138" s="24"/>
      <c r="D1138" s="24"/>
      <c r="AG1138" s="94"/>
      <c r="AH1138" s="94"/>
      <c r="AI1138" s="94"/>
      <c r="AJ1138" s="94"/>
      <c r="AK1138" s="94"/>
      <c r="AM1138" s="92"/>
      <c r="AT1138" s="94"/>
      <c r="AU1138" s="94"/>
      <c r="AV1138" s="94"/>
      <c r="AW1138" s="94"/>
      <c r="AX1138" s="94"/>
      <c r="AY1138" s="94"/>
      <c r="AZ1138" s="94"/>
      <c r="BA1138" s="94"/>
    </row>
    <row r="1139" spans="3:53" x14ac:dyDescent="0.2">
      <c r="C1139" s="24"/>
      <c r="D1139" s="24"/>
      <c r="AG1139" s="94"/>
      <c r="AH1139" s="94"/>
      <c r="AI1139" s="94"/>
      <c r="AJ1139" s="94"/>
      <c r="AK1139" s="94"/>
      <c r="AM1139" s="92"/>
      <c r="AT1139" s="94"/>
      <c r="AU1139" s="94"/>
      <c r="AV1139" s="94"/>
      <c r="AW1139" s="94"/>
      <c r="AX1139" s="94"/>
      <c r="AY1139" s="94"/>
      <c r="AZ1139" s="94"/>
      <c r="BA1139" s="94"/>
    </row>
    <row r="1140" spans="3:53" x14ac:dyDescent="0.2">
      <c r="C1140" s="24"/>
      <c r="D1140" s="24"/>
      <c r="AG1140" s="94"/>
      <c r="AH1140" s="94"/>
      <c r="AI1140" s="94"/>
      <c r="AJ1140" s="94"/>
      <c r="AK1140" s="94"/>
      <c r="AM1140" s="92"/>
      <c r="AT1140" s="94"/>
      <c r="AU1140" s="94"/>
      <c r="AV1140" s="94"/>
      <c r="AW1140" s="94"/>
      <c r="AX1140" s="94"/>
      <c r="AY1140" s="94"/>
      <c r="AZ1140" s="94"/>
      <c r="BA1140" s="94"/>
    </row>
    <row r="1141" spans="3:53" x14ac:dyDescent="0.2">
      <c r="C1141" s="24"/>
      <c r="D1141" s="24"/>
      <c r="AG1141" s="94"/>
      <c r="AH1141" s="94"/>
      <c r="AI1141" s="94"/>
      <c r="AJ1141" s="94"/>
      <c r="AK1141" s="94"/>
      <c r="AM1141" s="92"/>
      <c r="AT1141" s="94"/>
      <c r="AU1141" s="94"/>
      <c r="AV1141" s="94"/>
      <c r="AW1141" s="94"/>
      <c r="AX1141" s="94"/>
      <c r="AY1141" s="94"/>
      <c r="AZ1141" s="94"/>
      <c r="BA1141" s="94"/>
    </row>
    <row r="1142" spans="3:53" x14ac:dyDescent="0.2">
      <c r="C1142" s="24"/>
      <c r="D1142" s="24"/>
      <c r="AG1142" s="94"/>
      <c r="AH1142" s="94"/>
      <c r="AI1142" s="94"/>
      <c r="AJ1142" s="94"/>
      <c r="AK1142" s="94"/>
      <c r="AM1142" s="92"/>
      <c r="AT1142" s="94"/>
      <c r="AU1142" s="94"/>
      <c r="AV1142" s="94"/>
      <c r="AW1142" s="94"/>
      <c r="AX1142" s="94"/>
      <c r="AY1142" s="94"/>
      <c r="AZ1142" s="94"/>
      <c r="BA1142" s="94"/>
    </row>
    <row r="1143" spans="3:53" x14ac:dyDescent="0.2">
      <c r="C1143" s="24"/>
      <c r="D1143" s="24"/>
      <c r="AG1143" s="94"/>
      <c r="AH1143" s="94"/>
      <c r="AI1143" s="94"/>
      <c r="AJ1143" s="94"/>
      <c r="AK1143" s="94"/>
      <c r="AM1143" s="92"/>
      <c r="AT1143" s="94"/>
      <c r="AU1143" s="94"/>
      <c r="AV1143" s="94"/>
      <c r="AW1143" s="94"/>
      <c r="AX1143" s="94"/>
      <c r="AY1143" s="94"/>
      <c r="AZ1143" s="94"/>
      <c r="BA1143" s="94"/>
    </row>
    <row r="1144" spans="3:53" x14ac:dyDescent="0.2">
      <c r="C1144" s="24"/>
      <c r="D1144" s="24"/>
      <c r="AG1144" s="94"/>
      <c r="AH1144" s="94"/>
      <c r="AI1144" s="94"/>
      <c r="AJ1144" s="94"/>
      <c r="AK1144" s="94"/>
      <c r="AM1144" s="92"/>
      <c r="AT1144" s="94"/>
      <c r="AU1144" s="94"/>
      <c r="AV1144" s="94"/>
      <c r="AW1144" s="94"/>
      <c r="AX1144" s="94"/>
      <c r="AY1144" s="94"/>
      <c r="AZ1144" s="94"/>
      <c r="BA1144" s="94"/>
    </row>
    <row r="1145" spans="3:53" x14ac:dyDescent="0.2">
      <c r="C1145" s="24"/>
      <c r="D1145" s="24"/>
      <c r="AG1145" s="94"/>
      <c r="AH1145" s="94"/>
      <c r="AI1145" s="94"/>
      <c r="AJ1145" s="94"/>
      <c r="AK1145" s="94"/>
      <c r="AM1145" s="92"/>
      <c r="AT1145" s="94"/>
      <c r="AU1145" s="94"/>
      <c r="AV1145" s="94"/>
      <c r="AW1145" s="94"/>
      <c r="AX1145" s="94"/>
      <c r="AY1145" s="94"/>
      <c r="AZ1145" s="94"/>
      <c r="BA1145" s="94"/>
    </row>
    <row r="1146" spans="3:53" x14ac:dyDescent="0.2">
      <c r="C1146" s="24"/>
      <c r="D1146" s="24"/>
      <c r="AG1146" s="94"/>
      <c r="AH1146" s="94"/>
      <c r="AI1146" s="94"/>
      <c r="AJ1146" s="94"/>
      <c r="AK1146" s="94"/>
      <c r="AM1146" s="92"/>
      <c r="AT1146" s="94"/>
      <c r="AU1146" s="94"/>
      <c r="AV1146" s="94"/>
      <c r="AW1146" s="94"/>
      <c r="AX1146" s="94"/>
      <c r="AY1146" s="94"/>
      <c r="AZ1146" s="94"/>
      <c r="BA1146" s="94"/>
    </row>
    <row r="1147" spans="3:53" x14ac:dyDescent="0.2">
      <c r="C1147" s="24"/>
      <c r="D1147" s="24"/>
      <c r="AG1147" s="94"/>
      <c r="AH1147" s="94"/>
      <c r="AI1147" s="94"/>
      <c r="AJ1147" s="94"/>
      <c r="AK1147" s="94"/>
      <c r="AM1147" s="92"/>
      <c r="AT1147" s="94"/>
      <c r="AU1147" s="94"/>
      <c r="AV1147" s="94"/>
      <c r="AW1147" s="94"/>
      <c r="AX1147" s="94"/>
      <c r="AY1147" s="94"/>
      <c r="AZ1147" s="94"/>
      <c r="BA1147" s="94"/>
    </row>
    <row r="1148" spans="3:53" x14ac:dyDescent="0.2">
      <c r="C1148" s="24"/>
      <c r="D1148" s="24"/>
      <c r="AG1148" s="94"/>
      <c r="AH1148" s="94"/>
      <c r="AI1148" s="94"/>
      <c r="AJ1148" s="94"/>
      <c r="AK1148" s="94"/>
      <c r="AM1148" s="92"/>
      <c r="AT1148" s="94"/>
      <c r="AU1148" s="94"/>
      <c r="AV1148" s="94"/>
      <c r="AW1148" s="94"/>
      <c r="AX1148" s="94"/>
      <c r="AY1148" s="94"/>
      <c r="AZ1148" s="94"/>
      <c r="BA1148" s="94"/>
    </row>
    <row r="1149" spans="3:53" x14ac:dyDescent="0.2">
      <c r="C1149" s="24"/>
      <c r="D1149" s="24"/>
      <c r="AG1149" s="94"/>
      <c r="AH1149" s="94"/>
      <c r="AI1149" s="94"/>
      <c r="AJ1149" s="94"/>
      <c r="AK1149" s="94"/>
      <c r="AM1149" s="92"/>
      <c r="AT1149" s="94"/>
      <c r="AU1149" s="94"/>
      <c r="AV1149" s="94"/>
      <c r="AW1149" s="94"/>
      <c r="AX1149" s="94"/>
      <c r="AY1149" s="94"/>
      <c r="AZ1149" s="94"/>
      <c r="BA1149" s="94"/>
    </row>
    <row r="1150" spans="3:53" x14ac:dyDescent="0.2">
      <c r="C1150" s="24"/>
      <c r="D1150" s="24"/>
      <c r="AG1150" s="94"/>
      <c r="AH1150" s="94"/>
      <c r="AI1150" s="94"/>
      <c r="AJ1150" s="94"/>
      <c r="AK1150" s="94"/>
      <c r="AM1150" s="92"/>
      <c r="AT1150" s="94"/>
      <c r="AU1150" s="94"/>
      <c r="AV1150" s="94"/>
      <c r="AW1150" s="94"/>
      <c r="AX1150" s="94"/>
      <c r="AY1150" s="94"/>
      <c r="AZ1150" s="94"/>
      <c r="BA1150" s="94"/>
    </row>
    <row r="1151" spans="3:53" x14ac:dyDescent="0.2">
      <c r="C1151" s="24"/>
      <c r="D1151" s="24"/>
      <c r="AG1151" s="94"/>
      <c r="AH1151" s="94"/>
      <c r="AI1151" s="94"/>
      <c r="AJ1151" s="94"/>
      <c r="AK1151" s="94"/>
      <c r="AM1151" s="92"/>
      <c r="AT1151" s="94"/>
      <c r="AU1151" s="94"/>
      <c r="AV1151" s="94"/>
      <c r="AW1151" s="94"/>
      <c r="AX1151" s="94"/>
      <c r="AY1151" s="94"/>
      <c r="AZ1151" s="94"/>
      <c r="BA1151" s="94"/>
    </row>
    <row r="1152" spans="3:53" x14ac:dyDescent="0.2">
      <c r="C1152" s="24"/>
      <c r="D1152" s="24"/>
      <c r="AG1152" s="94"/>
      <c r="AH1152" s="94"/>
      <c r="AI1152" s="94"/>
      <c r="AJ1152" s="94"/>
      <c r="AK1152" s="94"/>
      <c r="AM1152" s="92"/>
      <c r="AT1152" s="94"/>
      <c r="AU1152" s="94"/>
      <c r="AV1152" s="94"/>
      <c r="AW1152" s="94"/>
      <c r="AX1152" s="94"/>
      <c r="AY1152" s="94"/>
      <c r="AZ1152" s="94"/>
      <c r="BA1152" s="94"/>
    </row>
    <row r="1153" spans="3:54" x14ac:dyDescent="0.2">
      <c r="C1153" s="24"/>
      <c r="D1153" s="24"/>
      <c r="AG1153" s="94"/>
      <c r="AH1153" s="94"/>
      <c r="AI1153" s="94"/>
      <c r="AJ1153" s="94"/>
      <c r="AK1153" s="94"/>
      <c r="AM1153" s="92"/>
      <c r="AT1153" s="94"/>
      <c r="AU1153" s="94"/>
      <c r="AV1153" s="94"/>
      <c r="AW1153" s="94"/>
      <c r="AX1153" s="94"/>
      <c r="AY1153" s="94"/>
      <c r="AZ1153" s="94"/>
      <c r="BA1153" s="94"/>
    </row>
    <row r="1154" spans="3:54" x14ac:dyDescent="0.2">
      <c r="C1154" s="24"/>
      <c r="D1154" s="24"/>
      <c r="AG1154" s="94"/>
      <c r="AH1154" s="94"/>
      <c r="AI1154" s="94"/>
      <c r="AJ1154" s="94"/>
      <c r="AK1154" s="94"/>
      <c r="AM1154" s="92"/>
      <c r="AT1154" s="94"/>
      <c r="AU1154" s="94"/>
      <c r="AV1154" s="94"/>
      <c r="AW1154" s="94"/>
      <c r="AX1154" s="94"/>
      <c r="AY1154" s="94"/>
      <c r="AZ1154" s="94"/>
      <c r="BA1154" s="94"/>
    </row>
    <row r="1155" spans="3:54" x14ac:dyDescent="0.2">
      <c r="C1155" s="24"/>
      <c r="D1155" s="24"/>
      <c r="AG1155" s="94"/>
      <c r="AH1155" s="94"/>
      <c r="AI1155" s="94"/>
      <c r="AJ1155" s="94"/>
      <c r="AK1155" s="94"/>
      <c r="AM1155" s="92"/>
      <c r="AT1155" s="94"/>
      <c r="AU1155" s="94"/>
      <c r="AV1155" s="94"/>
      <c r="AW1155" s="94"/>
      <c r="AX1155" s="94"/>
      <c r="AY1155" s="94"/>
      <c r="AZ1155" s="94"/>
      <c r="BA1155" s="94"/>
    </row>
    <row r="1156" spans="3:54" x14ac:dyDescent="0.2">
      <c r="C1156" s="24"/>
      <c r="D1156" s="24"/>
      <c r="AG1156" s="94"/>
      <c r="AH1156" s="94"/>
      <c r="AI1156" s="94"/>
      <c r="AJ1156" s="94"/>
      <c r="AK1156" s="94"/>
      <c r="AM1156" s="92"/>
      <c r="AT1156" s="94"/>
      <c r="AU1156" s="94"/>
      <c r="AV1156" s="94"/>
      <c r="AW1156" s="94"/>
      <c r="AX1156" s="94"/>
      <c r="AY1156" s="94"/>
      <c r="AZ1156" s="94"/>
      <c r="BA1156" s="94"/>
    </row>
    <row r="1157" spans="3:54" x14ac:dyDescent="0.2">
      <c r="C1157" s="24"/>
      <c r="D1157" s="24"/>
      <c r="AG1157" s="94"/>
      <c r="AH1157" s="94"/>
      <c r="AI1157" s="94"/>
      <c r="AJ1157" s="94"/>
      <c r="AK1157" s="94"/>
      <c r="AM1157" s="92"/>
      <c r="AT1157" s="94"/>
      <c r="AU1157" s="94"/>
      <c r="AV1157" s="94"/>
      <c r="AW1157" s="94"/>
      <c r="AX1157" s="94"/>
      <c r="AY1157" s="94"/>
      <c r="AZ1157" s="94"/>
      <c r="BA1157" s="94"/>
      <c r="BB1157" s="94"/>
    </row>
    <row r="1158" spans="3:54" x14ac:dyDescent="0.2">
      <c r="C1158" s="24"/>
      <c r="D1158" s="24"/>
      <c r="AG1158" s="94"/>
      <c r="AH1158" s="94"/>
      <c r="AI1158" s="94"/>
      <c r="AJ1158" s="94"/>
      <c r="AK1158" s="94"/>
      <c r="AM1158" s="92"/>
      <c r="AT1158" s="94"/>
      <c r="AU1158" s="94"/>
      <c r="AV1158" s="94"/>
      <c r="AW1158" s="94"/>
      <c r="AX1158" s="94"/>
      <c r="AY1158" s="94"/>
      <c r="AZ1158" s="94"/>
      <c r="BA1158" s="94"/>
    </row>
    <row r="1159" spans="3:54" x14ac:dyDescent="0.2">
      <c r="C1159" s="24"/>
      <c r="D1159" s="24"/>
      <c r="AG1159" s="94"/>
      <c r="AH1159" s="94"/>
      <c r="AI1159" s="94"/>
      <c r="AJ1159" s="94"/>
      <c r="AK1159" s="94"/>
      <c r="AM1159" s="92"/>
      <c r="AT1159" s="94"/>
      <c r="AU1159" s="94"/>
      <c r="AV1159" s="94"/>
      <c r="AW1159" s="94"/>
      <c r="AX1159" s="94"/>
      <c r="AY1159" s="94"/>
      <c r="AZ1159" s="94"/>
      <c r="BA1159" s="94"/>
    </row>
    <row r="1160" spans="3:54" x14ac:dyDescent="0.2">
      <c r="C1160" s="24"/>
      <c r="D1160" s="24"/>
      <c r="AG1160" s="94"/>
      <c r="AH1160" s="94"/>
      <c r="AI1160" s="94"/>
      <c r="AJ1160" s="94"/>
      <c r="AK1160" s="94"/>
      <c r="AM1160" s="92"/>
      <c r="AT1160" s="94"/>
      <c r="AU1160" s="94"/>
      <c r="AV1160" s="94"/>
      <c r="AW1160" s="94"/>
      <c r="AX1160" s="94"/>
      <c r="AY1160" s="94"/>
      <c r="AZ1160" s="94"/>
      <c r="BA1160" s="94"/>
    </row>
    <row r="1161" spans="3:54" x14ac:dyDescent="0.2">
      <c r="C1161" s="24"/>
      <c r="D1161" s="24"/>
      <c r="AG1161" s="94"/>
      <c r="AH1161" s="94"/>
      <c r="AI1161" s="94"/>
      <c r="AJ1161" s="94"/>
      <c r="AK1161" s="94"/>
      <c r="AM1161" s="92"/>
      <c r="AT1161" s="94"/>
      <c r="AU1161" s="94"/>
      <c r="AV1161" s="94"/>
      <c r="AW1161" s="94"/>
      <c r="AX1161" s="94"/>
      <c r="AY1161" s="94"/>
      <c r="AZ1161" s="94"/>
      <c r="BA1161" s="94"/>
    </row>
    <row r="1162" spans="3:54" x14ac:dyDescent="0.2">
      <c r="C1162" s="24"/>
      <c r="D1162" s="24"/>
      <c r="AG1162" s="94"/>
      <c r="AH1162" s="94"/>
      <c r="AI1162" s="94"/>
      <c r="AJ1162" s="94"/>
      <c r="AK1162" s="94"/>
      <c r="AM1162" s="92"/>
      <c r="AT1162" s="94"/>
      <c r="AU1162" s="94"/>
      <c r="AV1162" s="94"/>
      <c r="AW1162" s="94"/>
      <c r="AX1162" s="94"/>
      <c r="AY1162" s="94"/>
      <c r="AZ1162" s="94"/>
      <c r="BA1162" s="94"/>
    </row>
    <row r="1163" spans="3:54" x14ac:dyDescent="0.2">
      <c r="C1163" s="24"/>
      <c r="D1163" s="24"/>
      <c r="AG1163" s="94"/>
      <c r="AH1163" s="94"/>
      <c r="AI1163" s="94"/>
      <c r="AJ1163" s="94"/>
      <c r="AK1163" s="94"/>
      <c r="AM1163" s="92"/>
      <c r="AT1163" s="94"/>
      <c r="AU1163" s="94"/>
      <c r="AV1163" s="94"/>
      <c r="AW1163" s="94"/>
      <c r="AX1163" s="94"/>
      <c r="AY1163" s="94"/>
      <c r="AZ1163" s="94"/>
      <c r="BA1163" s="94"/>
    </row>
    <row r="1164" spans="3:54" x14ac:dyDescent="0.2">
      <c r="C1164" s="24"/>
      <c r="D1164" s="24"/>
      <c r="AG1164" s="94"/>
      <c r="AH1164" s="94"/>
      <c r="AI1164" s="94"/>
      <c r="AJ1164" s="94"/>
      <c r="AK1164" s="94"/>
      <c r="AM1164" s="92"/>
      <c r="AT1164" s="94"/>
      <c r="AU1164" s="94"/>
      <c r="AV1164" s="94"/>
      <c r="AW1164" s="94"/>
      <c r="AX1164" s="94"/>
      <c r="AY1164" s="94"/>
      <c r="AZ1164" s="94"/>
      <c r="BA1164" s="94"/>
    </row>
    <row r="1165" spans="3:54" x14ac:dyDescent="0.2">
      <c r="C1165" s="24"/>
      <c r="D1165" s="24"/>
      <c r="AG1165" s="94"/>
      <c r="AH1165" s="94"/>
      <c r="AI1165" s="94"/>
      <c r="AJ1165" s="94"/>
      <c r="AK1165" s="94"/>
      <c r="AM1165" s="92"/>
      <c r="AT1165" s="94"/>
      <c r="AU1165" s="94"/>
      <c r="AV1165" s="94"/>
      <c r="AW1165" s="94"/>
      <c r="AX1165" s="94"/>
      <c r="AY1165" s="94"/>
      <c r="AZ1165" s="94"/>
      <c r="BA1165" s="94"/>
    </row>
    <row r="1166" spans="3:54" x14ac:dyDescent="0.2">
      <c r="C1166" s="24"/>
      <c r="D1166" s="24"/>
      <c r="AG1166" s="94"/>
      <c r="AH1166" s="94"/>
      <c r="AI1166" s="94"/>
      <c r="AJ1166" s="94"/>
      <c r="AK1166" s="94"/>
      <c r="AM1166" s="92"/>
      <c r="AT1166" s="94"/>
      <c r="AU1166" s="94"/>
      <c r="AV1166" s="94"/>
      <c r="AW1166" s="94"/>
      <c r="AX1166" s="94"/>
      <c r="AY1166" s="94"/>
      <c r="AZ1166" s="94"/>
      <c r="BA1166" s="94"/>
    </row>
    <row r="1167" spans="3:54" x14ac:dyDescent="0.2">
      <c r="C1167" s="24"/>
      <c r="D1167" s="24"/>
      <c r="AG1167" s="94"/>
      <c r="AH1167" s="94"/>
      <c r="AI1167" s="94"/>
      <c r="AJ1167" s="94"/>
      <c r="AK1167" s="94"/>
      <c r="AM1167" s="92"/>
      <c r="AT1167" s="94"/>
      <c r="AU1167" s="94"/>
      <c r="AV1167" s="94"/>
      <c r="AW1167" s="94"/>
      <c r="AX1167" s="94"/>
      <c r="AY1167" s="94"/>
      <c r="AZ1167" s="94"/>
      <c r="BA1167" s="94"/>
    </row>
    <row r="1168" spans="3:54" x14ac:dyDescent="0.2">
      <c r="C1168" s="24"/>
      <c r="D1168" s="24"/>
      <c r="AG1168" s="94"/>
      <c r="AH1168" s="94"/>
      <c r="AI1168" s="94"/>
      <c r="AJ1168" s="94"/>
      <c r="AK1168" s="94"/>
      <c r="AM1168" s="92"/>
      <c r="AT1168" s="94"/>
      <c r="AU1168" s="94"/>
      <c r="AV1168" s="94"/>
      <c r="AW1168" s="94"/>
      <c r="AX1168" s="94"/>
      <c r="AY1168" s="94"/>
      <c r="AZ1168" s="94"/>
      <c r="BA1168" s="94"/>
    </row>
    <row r="1169" spans="3:70" x14ac:dyDescent="0.2">
      <c r="C1169" s="24"/>
      <c r="D1169" s="24"/>
      <c r="AG1169" s="94"/>
      <c r="AH1169" s="94"/>
      <c r="AI1169" s="94"/>
      <c r="AJ1169" s="94"/>
      <c r="AK1169" s="94"/>
      <c r="AM1169" s="92"/>
      <c r="AT1169" s="94"/>
      <c r="AU1169" s="94"/>
      <c r="AV1169" s="94"/>
      <c r="AW1169" s="94"/>
      <c r="AX1169" s="94"/>
      <c r="AY1169" s="94"/>
      <c r="AZ1169" s="94"/>
      <c r="BA1169" s="94"/>
    </row>
    <row r="1170" spans="3:70" x14ac:dyDescent="0.2">
      <c r="C1170" s="24"/>
      <c r="D1170" s="24"/>
      <c r="AG1170" s="94"/>
      <c r="AH1170" s="94"/>
      <c r="AI1170" s="94"/>
      <c r="AJ1170" s="94"/>
      <c r="AK1170" s="94"/>
      <c r="AM1170" s="92"/>
      <c r="AT1170" s="94"/>
      <c r="AU1170" s="94"/>
      <c r="AV1170" s="94"/>
      <c r="AW1170" s="94"/>
      <c r="AX1170" s="94"/>
      <c r="AY1170" s="94"/>
      <c r="AZ1170" s="94"/>
      <c r="BA1170" s="94"/>
    </row>
    <row r="1171" spans="3:70" x14ac:dyDescent="0.2">
      <c r="C1171" s="24"/>
      <c r="D1171" s="24"/>
      <c r="AG1171" s="94"/>
      <c r="AH1171" s="94"/>
      <c r="AI1171" s="94"/>
      <c r="AJ1171" s="94"/>
      <c r="AK1171" s="94"/>
      <c r="AM1171" s="92"/>
      <c r="AT1171" s="94"/>
      <c r="AU1171" s="94"/>
      <c r="AV1171" s="94"/>
      <c r="AW1171" s="94"/>
      <c r="AX1171" s="94"/>
      <c r="AY1171" s="94"/>
      <c r="AZ1171" s="94"/>
      <c r="BA1171" s="94"/>
    </row>
    <row r="1172" spans="3:70" x14ac:dyDescent="0.2">
      <c r="C1172" s="24"/>
      <c r="D1172" s="24"/>
      <c r="AG1172" s="94"/>
      <c r="AH1172" s="94"/>
      <c r="AI1172" s="94"/>
      <c r="AJ1172" s="94"/>
      <c r="AK1172" s="94"/>
      <c r="AM1172" s="92"/>
      <c r="AT1172" s="94"/>
      <c r="AU1172" s="94"/>
      <c r="AV1172" s="94"/>
      <c r="AW1172" s="94"/>
      <c r="AX1172" s="94"/>
      <c r="AY1172" s="94"/>
      <c r="AZ1172" s="94"/>
      <c r="BA1172" s="94"/>
    </row>
    <row r="1173" spans="3:70" x14ac:dyDescent="0.2">
      <c r="C1173" s="24"/>
      <c r="D1173" s="24"/>
      <c r="AG1173" s="94"/>
      <c r="AH1173" s="94"/>
      <c r="AI1173" s="94"/>
      <c r="AJ1173" s="94"/>
      <c r="AK1173" s="94"/>
      <c r="AM1173" s="92"/>
      <c r="AT1173" s="94"/>
      <c r="AU1173" s="94"/>
      <c r="AV1173" s="94"/>
      <c r="AW1173" s="94"/>
      <c r="AX1173" s="94"/>
      <c r="AY1173" s="94"/>
      <c r="AZ1173" s="94"/>
      <c r="BA1173" s="94"/>
    </row>
    <row r="1174" spans="3:70" x14ac:dyDescent="0.2">
      <c r="C1174" s="24"/>
      <c r="D1174" s="24"/>
      <c r="AG1174" s="94"/>
      <c r="AH1174" s="94"/>
      <c r="AI1174" s="94"/>
      <c r="AJ1174" s="94"/>
      <c r="AK1174" s="94"/>
      <c r="AM1174" s="92"/>
      <c r="AT1174" s="94"/>
      <c r="AU1174" s="94"/>
      <c r="AV1174" s="94"/>
      <c r="AW1174" s="94"/>
      <c r="AX1174" s="94"/>
      <c r="AY1174" s="94"/>
      <c r="AZ1174" s="94"/>
      <c r="BA1174" s="94"/>
    </row>
    <row r="1175" spans="3:70" x14ac:dyDescent="0.2">
      <c r="C1175" s="24"/>
      <c r="D1175" s="24"/>
      <c r="AG1175" s="94"/>
      <c r="AH1175" s="94"/>
      <c r="AI1175" s="94"/>
      <c r="AJ1175" s="94"/>
      <c r="AK1175" s="94"/>
      <c r="AM1175" s="92"/>
      <c r="AT1175" s="94"/>
      <c r="AU1175" s="94"/>
      <c r="AV1175" s="94"/>
      <c r="AW1175" s="94"/>
      <c r="AX1175" s="94"/>
      <c r="AY1175" s="94"/>
      <c r="AZ1175" s="94"/>
      <c r="BA1175" s="94"/>
    </row>
    <row r="1176" spans="3:70" x14ac:dyDescent="0.2">
      <c r="C1176" s="24"/>
      <c r="D1176" s="24"/>
      <c r="AG1176" s="94"/>
      <c r="AH1176" s="94"/>
      <c r="AI1176" s="94"/>
      <c r="AJ1176" s="94"/>
      <c r="AK1176" s="94"/>
      <c r="AM1176" s="92"/>
      <c r="AT1176" s="94"/>
      <c r="AU1176" s="94"/>
      <c r="AV1176" s="94"/>
      <c r="AW1176" s="94"/>
      <c r="AX1176" s="94"/>
      <c r="AY1176" s="94"/>
      <c r="AZ1176" s="94"/>
      <c r="BA1176" s="94"/>
    </row>
    <row r="1177" spans="3:70" x14ac:dyDescent="0.2">
      <c r="C1177" s="24"/>
      <c r="D1177" s="24"/>
      <c r="AG1177" s="94"/>
      <c r="AH1177" s="94"/>
      <c r="AI1177" s="94"/>
      <c r="AJ1177" s="94"/>
      <c r="AK1177" s="94"/>
      <c r="AM1177" s="92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</row>
    <row r="1178" spans="3:70" x14ac:dyDescent="0.2">
      <c r="C1178" s="24"/>
      <c r="D1178" s="24"/>
      <c r="AG1178" s="94"/>
      <c r="AH1178" s="94"/>
      <c r="AI1178" s="94"/>
      <c r="AJ1178" s="94"/>
      <c r="AK1178" s="94"/>
      <c r="AM1178" s="92"/>
      <c r="AT1178" s="94"/>
      <c r="AU1178" s="94"/>
      <c r="AV1178" s="94"/>
      <c r="AW1178" s="94"/>
      <c r="AX1178" s="94"/>
      <c r="AY1178" s="94"/>
      <c r="AZ1178" s="94"/>
      <c r="BA1178" s="94"/>
    </row>
    <row r="1179" spans="3:70" x14ac:dyDescent="0.2">
      <c r="C1179" s="24"/>
      <c r="D1179" s="24"/>
      <c r="AG1179" s="94"/>
      <c r="AH1179" s="94"/>
      <c r="AI1179" s="94"/>
      <c r="AJ1179" s="94"/>
      <c r="AK1179" s="94"/>
      <c r="AM1179" s="92"/>
      <c r="AT1179" s="94"/>
      <c r="AU1179" s="94"/>
      <c r="AV1179" s="94"/>
      <c r="AW1179" s="94"/>
      <c r="AX1179" s="94"/>
      <c r="AY1179" s="94"/>
      <c r="AZ1179" s="94"/>
      <c r="BA1179" s="94"/>
    </row>
    <row r="1180" spans="3:70" x14ac:dyDescent="0.2">
      <c r="C1180" s="24"/>
      <c r="D1180" s="24"/>
      <c r="AG1180" s="94"/>
      <c r="AH1180" s="94"/>
      <c r="AI1180" s="94"/>
      <c r="AJ1180" s="94"/>
      <c r="AK1180" s="94"/>
      <c r="AM1180" s="92"/>
      <c r="AT1180" s="94"/>
      <c r="AU1180" s="94"/>
      <c r="AV1180" s="94"/>
      <c r="AW1180" s="94"/>
      <c r="AX1180" s="94"/>
      <c r="AY1180" s="94"/>
      <c r="AZ1180" s="94"/>
      <c r="BA1180" s="94"/>
    </row>
    <row r="1181" spans="3:70" x14ac:dyDescent="0.2">
      <c r="C1181" s="24"/>
      <c r="D1181" s="24"/>
      <c r="AG1181" s="94"/>
      <c r="AH1181" s="94"/>
      <c r="AI1181" s="94"/>
      <c r="AJ1181" s="94"/>
      <c r="AK1181" s="94"/>
      <c r="AM1181" s="92"/>
      <c r="AT1181" s="94"/>
      <c r="AU1181" s="94"/>
      <c r="AV1181" s="94"/>
      <c r="AW1181" s="94"/>
      <c r="AX1181" s="94"/>
      <c r="AY1181" s="94"/>
      <c r="AZ1181" s="94"/>
      <c r="BA1181" s="94"/>
    </row>
    <row r="1182" spans="3:70" x14ac:dyDescent="0.2">
      <c r="C1182" s="24"/>
      <c r="D1182" s="24"/>
      <c r="AG1182" s="94"/>
      <c r="AH1182" s="94"/>
      <c r="AI1182" s="94"/>
      <c r="AJ1182" s="94"/>
      <c r="AK1182" s="94"/>
      <c r="AM1182" s="92"/>
      <c r="AT1182" s="94"/>
      <c r="AU1182" s="94"/>
      <c r="AV1182" s="94"/>
      <c r="AW1182" s="94"/>
      <c r="AX1182" s="94"/>
      <c r="AY1182" s="94"/>
      <c r="AZ1182" s="94"/>
      <c r="BA1182" s="94"/>
    </row>
    <row r="1183" spans="3:70" x14ac:dyDescent="0.2">
      <c r="C1183" s="24"/>
      <c r="D1183" s="24"/>
      <c r="AG1183" s="94"/>
      <c r="AH1183" s="94"/>
      <c r="AI1183" s="94"/>
      <c r="AJ1183" s="94"/>
      <c r="AK1183" s="94"/>
      <c r="AM1183" s="92"/>
      <c r="AT1183" s="94"/>
      <c r="AU1183" s="94"/>
      <c r="AV1183" s="94"/>
      <c r="AW1183" s="94"/>
      <c r="AX1183" s="94"/>
      <c r="AY1183" s="94"/>
      <c r="AZ1183" s="94"/>
      <c r="BA1183" s="94"/>
    </row>
    <row r="1184" spans="3:70" x14ac:dyDescent="0.2">
      <c r="C1184" s="24"/>
      <c r="D1184" s="24"/>
      <c r="AG1184" s="94"/>
      <c r="AH1184" s="94"/>
      <c r="AI1184" s="94"/>
      <c r="AJ1184" s="94"/>
      <c r="AK1184" s="94"/>
      <c r="AM1184" s="92"/>
      <c r="AT1184" s="94"/>
      <c r="AU1184" s="94"/>
      <c r="AV1184" s="94"/>
      <c r="AW1184" s="94"/>
      <c r="AX1184" s="94"/>
      <c r="AY1184" s="94"/>
      <c r="AZ1184" s="94"/>
      <c r="BA1184" s="94"/>
    </row>
    <row r="1185" spans="3:54" x14ac:dyDescent="0.2">
      <c r="C1185" s="24"/>
      <c r="D1185" s="24"/>
      <c r="AG1185" s="94"/>
      <c r="AH1185" s="94"/>
      <c r="AI1185" s="94"/>
      <c r="AJ1185" s="94"/>
      <c r="AK1185" s="94"/>
      <c r="AM1185" s="92"/>
      <c r="AT1185" s="94"/>
      <c r="AU1185" s="94"/>
      <c r="AV1185" s="94"/>
      <c r="AW1185" s="94"/>
      <c r="AX1185" s="94"/>
      <c r="AY1185" s="94"/>
      <c r="AZ1185" s="94"/>
      <c r="BA1185" s="94"/>
    </row>
    <row r="1186" spans="3:54" x14ac:dyDescent="0.2">
      <c r="C1186" s="24"/>
      <c r="D1186" s="24"/>
      <c r="AG1186" s="94"/>
      <c r="AH1186" s="94"/>
      <c r="AI1186" s="94"/>
      <c r="AJ1186" s="94"/>
      <c r="AK1186" s="94"/>
      <c r="AM1186" s="92"/>
      <c r="AT1186" s="94"/>
      <c r="AU1186" s="94"/>
      <c r="AV1186" s="94"/>
      <c r="AW1186" s="94"/>
      <c r="AX1186" s="94"/>
      <c r="AY1186" s="94"/>
      <c r="AZ1186" s="94"/>
      <c r="BA1186" s="94"/>
    </row>
    <row r="1187" spans="3:54" x14ac:dyDescent="0.2">
      <c r="C1187" s="24"/>
      <c r="D1187" s="24"/>
      <c r="AG1187" s="94"/>
      <c r="AH1187" s="94"/>
      <c r="AI1187" s="94"/>
      <c r="AJ1187" s="94"/>
      <c r="AK1187" s="94"/>
      <c r="AM1187" s="92"/>
      <c r="AT1187" s="94"/>
      <c r="AU1187" s="94"/>
      <c r="AV1187" s="94"/>
      <c r="AW1187" s="94"/>
      <c r="AX1187" s="94"/>
      <c r="AY1187" s="94"/>
      <c r="AZ1187" s="94"/>
      <c r="BA1187" s="94"/>
    </row>
    <row r="1188" spans="3:54" x14ac:dyDescent="0.2">
      <c r="C1188" s="24"/>
      <c r="D1188" s="24"/>
      <c r="AG1188" s="94"/>
      <c r="AH1188" s="94"/>
      <c r="AI1188" s="94"/>
      <c r="AJ1188" s="94"/>
      <c r="AK1188" s="94"/>
      <c r="AM1188" s="92"/>
      <c r="AT1188" s="94"/>
      <c r="AU1188" s="94"/>
      <c r="AV1188" s="94"/>
      <c r="AW1188" s="94"/>
      <c r="AX1188" s="94"/>
      <c r="AY1188" s="94"/>
      <c r="AZ1188" s="94"/>
      <c r="BA1188" s="94"/>
    </row>
    <row r="1189" spans="3:54" x14ac:dyDescent="0.2">
      <c r="C1189" s="24"/>
      <c r="D1189" s="24"/>
      <c r="AG1189" s="94"/>
      <c r="AH1189" s="94"/>
      <c r="AI1189" s="94"/>
      <c r="AJ1189" s="94"/>
      <c r="AK1189" s="94"/>
      <c r="AM1189" s="92"/>
      <c r="AT1189" s="94"/>
      <c r="AU1189" s="94"/>
      <c r="AV1189" s="94"/>
      <c r="AW1189" s="94"/>
      <c r="AX1189" s="94"/>
      <c r="AY1189" s="94"/>
      <c r="AZ1189" s="94"/>
      <c r="BA1189" s="94"/>
    </row>
    <row r="1190" spans="3:54" x14ac:dyDescent="0.2">
      <c r="C1190" s="24"/>
      <c r="D1190" s="24"/>
      <c r="AG1190" s="94"/>
      <c r="AH1190" s="94"/>
      <c r="AI1190" s="94"/>
      <c r="AJ1190" s="94"/>
      <c r="AK1190" s="94"/>
      <c r="AM1190" s="92"/>
      <c r="AT1190" s="94"/>
      <c r="AU1190" s="94"/>
      <c r="AV1190" s="94"/>
      <c r="AW1190" s="94"/>
      <c r="AX1190" s="94"/>
      <c r="AY1190" s="94"/>
      <c r="AZ1190" s="94"/>
      <c r="BA1190" s="94"/>
      <c r="BB1190" s="94"/>
    </row>
    <row r="1191" spans="3:54" x14ac:dyDescent="0.2">
      <c r="C1191" s="24"/>
      <c r="D1191" s="24"/>
      <c r="AG1191" s="94"/>
      <c r="AH1191" s="94"/>
      <c r="AI1191" s="94"/>
      <c r="AJ1191" s="94"/>
      <c r="AK1191" s="94"/>
      <c r="AM1191" s="92"/>
      <c r="AT1191" s="94"/>
      <c r="AU1191" s="94"/>
      <c r="AV1191" s="94"/>
      <c r="AW1191" s="94"/>
      <c r="AX1191" s="94"/>
      <c r="AY1191" s="94"/>
      <c r="AZ1191" s="94"/>
      <c r="BA1191" s="94"/>
    </row>
    <row r="1192" spans="3:54" x14ac:dyDescent="0.2">
      <c r="C1192" s="24"/>
      <c r="D1192" s="24"/>
      <c r="AG1192" s="94"/>
      <c r="AH1192" s="94"/>
      <c r="AI1192" s="94"/>
      <c r="AJ1192" s="94"/>
      <c r="AK1192" s="94"/>
      <c r="AM1192" s="92"/>
      <c r="AT1192" s="94"/>
      <c r="AU1192" s="94"/>
      <c r="AV1192" s="94"/>
      <c r="AW1192" s="94"/>
      <c r="AX1192" s="94"/>
      <c r="AY1192" s="94"/>
      <c r="AZ1192" s="94"/>
      <c r="BA1192" s="94"/>
    </row>
    <row r="1193" spans="3:54" x14ac:dyDescent="0.2">
      <c r="C1193" s="24"/>
      <c r="D1193" s="24"/>
      <c r="AG1193" s="94"/>
      <c r="AH1193" s="94"/>
      <c r="AI1193" s="94"/>
      <c r="AJ1193" s="94"/>
      <c r="AK1193" s="94"/>
      <c r="AM1193" s="92"/>
      <c r="AT1193" s="94"/>
      <c r="AU1193" s="94"/>
      <c r="AV1193" s="94"/>
      <c r="AW1193" s="94"/>
      <c r="AX1193" s="94"/>
      <c r="AY1193" s="94"/>
      <c r="AZ1193" s="94"/>
      <c r="BA1193" s="94"/>
      <c r="BB1193" s="94"/>
    </row>
    <row r="1194" spans="3:54" x14ac:dyDescent="0.2">
      <c r="C1194" s="24"/>
      <c r="D1194" s="24"/>
      <c r="AG1194" s="94"/>
      <c r="AH1194" s="94"/>
      <c r="AI1194" s="94"/>
      <c r="AJ1194" s="94"/>
      <c r="AK1194" s="94"/>
      <c r="AM1194" s="92"/>
      <c r="AT1194" s="94"/>
      <c r="AU1194" s="94"/>
      <c r="AV1194" s="94"/>
      <c r="AW1194" s="94"/>
      <c r="AX1194" s="94"/>
      <c r="AY1194" s="94"/>
      <c r="AZ1194" s="94"/>
      <c r="BA1194" s="94"/>
    </row>
    <row r="1195" spans="3:54" x14ac:dyDescent="0.2">
      <c r="C1195" s="24"/>
      <c r="D1195" s="24"/>
      <c r="AG1195" s="94"/>
      <c r="AH1195" s="94"/>
      <c r="AI1195" s="94"/>
      <c r="AJ1195" s="94"/>
      <c r="AK1195" s="94"/>
      <c r="AM1195" s="92"/>
      <c r="AT1195" s="94"/>
      <c r="AU1195" s="94"/>
      <c r="AV1195" s="94"/>
      <c r="AW1195" s="94"/>
      <c r="AX1195" s="94"/>
      <c r="AY1195" s="94"/>
      <c r="AZ1195" s="94"/>
      <c r="BA1195" s="94"/>
    </row>
    <row r="1196" spans="3:54" x14ac:dyDescent="0.2">
      <c r="C1196" s="24"/>
      <c r="D1196" s="24"/>
      <c r="AG1196" s="94"/>
      <c r="AH1196" s="94"/>
      <c r="AI1196" s="94"/>
      <c r="AJ1196" s="94"/>
      <c r="AK1196" s="94"/>
      <c r="AM1196" s="92"/>
      <c r="AT1196" s="94"/>
      <c r="AU1196" s="94"/>
      <c r="AV1196" s="94"/>
      <c r="AW1196" s="94"/>
      <c r="AX1196" s="94"/>
      <c r="AY1196" s="94"/>
      <c r="AZ1196" s="94"/>
      <c r="BA1196" s="94"/>
    </row>
    <row r="1197" spans="3:54" x14ac:dyDescent="0.2">
      <c r="C1197" s="24"/>
      <c r="D1197" s="24"/>
      <c r="AG1197" s="94"/>
      <c r="AH1197" s="94"/>
      <c r="AI1197" s="94"/>
      <c r="AJ1197" s="94"/>
      <c r="AK1197" s="94"/>
      <c r="AM1197" s="92"/>
      <c r="AT1197" s="94"/>
      <c r="AU1197" s="94"/>
      <c r="AV1197" s="94"/>
      <c r="AW1197" s="94"/>
      <c r="AX1197" s="94"/>
      <c r="AY1197" s="94"/>
      <c r="AZ1197" s="94"/>
      <c r="BA1197" s="94"/>
    </row>
    <row r="1198" spans="3:54" x14ac:dyDescent="0.2">
      <c r="C1198" s="24"/>
      <c r="D1198" s="24"/>
      <c r="AG1198" s="94"/>
      <c r="AH1198" s="94"/>
      <c r="AI1198" s="94"/>
      <c r="AJ1198" s="94"/>
      <c r="AK1198" s="94"/>
      <c r="AM1198" s="92"/>
      <c r="AT1198" s="94"/>
      <c r="AU1198" s="94"/>
      <c r="AV1198" s="94"/>
      <c r="AW1198" s="94"/>
      <c r="AX1198" s="94"/>
      <c r="AY1198" s="94"/>
      <c r="AZ1198" s="94"/>
      <c r="BA1198" s="94"/>
    </row>
    <row r="1199" spans="3:54" x14ac:dyDescent="0.2">
      <c r="C1199" s="24"/>
      <c r="D1199" s="24"/>
      <c r="AG1199" s="94"/>
      <c r="AH1199" s="94"/>
      <c r="AI1199" s="94"/>
      <c r="AJ1199" s="94"/>
      <c r="AK1199" s="94"/>
      <c r="AM1199" s="92"/>
      <c r="AT1199" s="94"/>
      <c r="AU1199" s="94"/>
      <c r="AV1199" s="94"/>
      <c r="AW1199" s="94"/>
      <c r="AX1199" s="94"/>
      <c r="AY1199" s="94"/>
      <c r="AZ1199" s="94"/>
      <c r="BA1199" s="94"/>
    </row>
    <row r="1200" spans="3:54" x14ac:dyDescent="0.2">
      <c r="C1200" s="24"/>
      <c r="D1200" s="24"/>
      <c r="AG1200" s="94"/>
      <c r="AH1200" s="94"/>
      <c r="AI1200" s="94"/>
      <c r="AJ1200" s="94"/>
      <c r="AK1200" s="94"/>
      <c r="AM1200" s="92"/>
      <c r="AT1200" s="94"/>
      <c r="AU1200" s="94"/>
      <c r="AV1200" s="94"/>
      <c r="AW1200" s="94"/>
      <c r="AX1200" s="94"/>
      <c r="AY1200" s="94"/>
      <c r="AZ1200" s="94"/>
      <c r="BA1200" s="94"/>
    </row>
    <row r="1201" spans="3:54" x14ac:dyDescent="0.2">
      <c r="C1201" s="24"/>
      <c r="D1201" s="24"/>
      <c r="AG1201" s="94"/>
      <c r="AH1201" s="94"/>
      <c r="AI1201" s="94"/>
      <c r="AJ1201" s="94"/>
      <c r="AK1201" s="94"/>
      <c r="AM1201" s="92"/>
      <c r="AT1201" s="94"/>
      <c r="AU1201" s="94"/>
      <c r="AV1201" s="94"/>
      <c r="AW1201" s="94"/>
      <c r="AX1201" s="94"/>
      <c r="AY1201" s="94"/>
      <c r="AZ1201" s="94"/>
      <c r="BA1201" s="94"/>
    </row>
    <row r="1202" spans="3:54" x14ac:dyDescent="0.2">
      <c r="C1202" s="24"/>
      <c r="D1202" s="24"/>
      <c r="AG1202" s="94"/>
      <c r="AH1202" s="94"/>
      <c r="AI1202" s="94"/>
      <c r="AJ1202" s="94"/>
      <c r="AK1202" s="94"/>
      <c r="AM1202" s="92"/>
      <c r="AT1202" s="94"/>
      <c r="AU1202" s="94"/>
      <c r="AV1202" s="94"/>
      <c r="AW1202" s="94"/>
      <c r="AX1202" s="94"/>
      <c r="AY1202" s="94"/>
      <c r="AZ1202" s="94"/>
      <c r="BA1202" s="94"/>
    </row>
    <row r="1203" spans="3:54" x14ac:dyDescent="0.2">
      <c r="C1203" s="24"/>
      <c r="D1203" s="24"/>
      <c r="AG1203" s="94"/>
      <c r="AH1203" s="94"/>
      <c r="AI1203" s="94"/>
      <c r="AJ1203" s="94"/>
      <c r="AK1203" s="94"/>
      <c r="AM1203" s="92"/>
      <c r="AT1203" s="94"/>
      <c r="AU1203" s="94"/>
      <c r="AV1203" s="94"/>
      <c r="AW1203" s="94"/>
      <c r="AX1203" s="94"/>
      <c r="AY1203" s="94"/>
      <c r="AZ1203" s="94"/>
      <c r="BA1203" s="94"/>
    </row>
    <row r="1204" spans="3:54" x14ac:dyDescent="0.2">
      <c r="C1204" s="24"/>
      <c r="D1204" s="24"/>
      <c r="AG1204" s="94"/>
      <c r="AH1204" s="94"/>
      <c r="AI1204" s="94"/>
      <c r="AJ1204" s="94"/>
      <c r="AK1204" s="94"/>
      <c r="AM1204" s="92"/>
      <c r="AT1204" s="94"/>
      <c r="AU1204" s="94"/>
      <c r="AV1204" s="94"/>
      <c r="AW1204" s="94"/>
      <c r="AX1204" s="94"/>
      <c r="AY1204" s="94"/>
      <c r="AZ1204" s="94"/>
      <c r="BA1204" s="94"/>
    </row>
    <row r="1205" spans="3:54" x14ac:dyDescent="0.2">
      <c r="C1205" s="24"/>
      <c r="D1205" s="24"/>
      <c r="AG1205" s="94"/>
      <c r="AH1205" s="94"/>
      <c r="AI1205" s="94"/>
      <c r="AJ1205" s="94"/>
      <c r="AK1205" s="94"/>
      <c r="AM1205" s="92"/>
      <c r="AT1205" s="94"/>
      <c r="AU1205" s="94"/>
      <c r="AV1205" s="94"/>
      <c r="AW1205" s="94"/>
      <c r="AX1205" s="94"/>
      <c r="AY1205" s="94"/>
      <c r="AZ1205" s="94"/>
      <c r="BA1205" s="94"/>
      <c r="BB1205" s="94"/>
    </row>
    <row r="1206" spans="3:54" x14ac:dyDescent="0.2">
      <c r="C1206" s="24"/>
      <c r="D1206" s="24"/>
      <c r="AG1206" s="94"/>
      <c r="AH1206" s="94"/>
      <c r="AI1206" s="94"/>
      <c r="AJ1206" s="94"/>
      <c r="AK1206" s="94"/>
      <c r="AM1206" s="92"/>
      <c r="AT1206" s="94"/>
      <c r="AU1206" s="94"/>
      <c r="AV1206" s="94"/>
      <c r="AW1206" s="94"/>
      <c r="AX1206" s="94"/>
      <c r="AY1206" s="94"/>
      <c r="AZ1206" s="94"/>
      <c r="BA1206" s="94"/>
    </row>
    <row r="1207" spans="3:54" x14ac:dyDescent="0.2">
      <c r="C1207" s="24"/>
      <c r="D1207" s="24"/>
      <c r="AG1207" s="94"/>
      <c r="AH1207" s="94"/>
      <c r="AI1207" s="94"/>
      <c r="AJ1207" s="94"/>
      <c r="AK1207" s="94"/>
      <c r="AM1207" s="92"/>
      <c r="AT1207" s="94"/>
      <c r="AU1207" s="94"/>
      <c r="AV1207" s="94"/>
      <c r="AW1207" s="94"/>
      <c r="AX1207" s="94"/>
      <c r="AY1207" s="94"/>
      <c r="AZ1207" s="94"/>
      <c r="BA1207" s="94"/>
    </row>
    <row r="1208" spans="3:54" x14ac:dyDescent="0.2">
      <c r="C1208" s="24"/>
      <c r="D1208" s="24"/>
      <c r="AG1208" s="94"/>
      <c r="AH1208" s="94"/>
      <c r="AI1208" s="94"/>
      <c r="AJ1208" s="94"/>
      <c r="AK1208" s="94"/>
      <c r="AM1208" s="92"/>
      <c r="AT1208" s="94"/>
      <c r="AU1208" s="94"/>
      <c r="AV1208" s="94"/>
      <c r="AW1208" s="94"/>
      <c r="AX1208" s="94"/>
      <c r="AY1208" s="94"/>
      <c r="AZ1208" s="94"/>
      <c r="BA1208" s="94"/>
    </row>
    <row r="1209" spans="3:54" x14ac:dyDescent="0.2">
      <c r="C1209" s="24"/>
      <c r="D1209" s="24"/>
      <c r="AG1209" s="94"/>
      <c r="AH1209" s="94"/>
      <c r="AI1209" s="94"/>
      <c r="AJ1209" s="94"/>
      <c r="AK1209" s="94"/>
      <c r="AM1209" s="92"/>
      <c r="AT1209" s="94"/>
      <c r="AU1209" s="94"/>
      <c r="AV1209" s="94"/>
      <c r="AW1209" s="94"/>
      <c r="AX1209" s="94"/>
      <c r="AY1209" s="94"/>
      <c r="AZ1209" s="94"/>
      <c r="BA1209" s="94"/>
    </row>
    <row r="1210" spans="3:54" x14ac:dyDescent="0.2">
      <c r="C1210" s="24"/>
      <c r="D1210" s="24"/>
      <c r="AG1210" s="94"/>
      <c r="AH1210" s="94"/>
      <c r="AI1210" s="94"/>
      <c r="AJ1210" s="94"/>
      <c r="AK1210" s="94"/>
      <c r="AM1210" s="92"/>
      <c r="AT1210" s="94"/>
      <c r="AU1210" s="94"/>
      <c r="AV1210" s="94"/>
      <c r="AW1210" s="94"/>
      <c r="AX1210" s="94"/>
      <c r="AY1210" s="94"/>
      <c r="AZ1210" s="94"/>
      <c r="BA1210" s="94"/>
    </row>
    <row r="1211" spans="3:54" x14ac:dyDescent="0.2">
      <c r="C1211" s="24"/>
      <c r="D1211" s="24"/>
      <c r="AG1211" s="94"/>
      <c r="AH1211" s="94"/>
      <c r="AI1211" s="94"/>
      <c r="AJ1211" s="94"/>
      <c r="AK1211" s="94"/>
      <c r="AM1211" s="92"/>
      <c r="AT1211" s="94"/>
      <c r="AU1211" s="94"/>
      <c r="AV1211" s="94"/>
      <c r="AW1211" s="94"/>
      <c r="AX1211" s="94"/>
      <c r="AY1211" s="94"/>
      <c r="AZ1211" s="94"/>
      <c r="BA1211" s="94"/>
    </row>
    <row r="1212" spans="3:54" x14ac:dyDescent="0.2">
      <c r="C1212" s="24"/>
      <c r="D1212" s="24"/>
      <c r="AG1212" s="94"/>
      <c r="AH1212" s="94"/>
      <c r="AI1212" s="94"/>
      <c r="AJ1212" s="94"/>
      <c r="AK1212" s="94"/>
      <c r="AM1212" s="92"/>
      <c r="AT1212" s="94"/>
      <c r="AU1212" s="94"/>
      <c r="AV1212" s="94"/>
      <c r="AW1212" s="94"/>
      <c r="AX1212" s="94"/>
      <c r="AY1212" s="94"/>
      <c r="AZ1212" s="94"/>
      <c r="BA1212" s="94"/>
    </row>
    <row r="1213" spans="3:54" x14ac:dyDescent="0.2">
      <c r="C1213" s="24"/>
      <c r="D1213" s="24"/>
      <c r="AG1213" s="94"/>
      <c r="AH1213" s="94"/>
      <c r="AI1213" s="94"/>
      <c r="AJ1213" s="94"/>
      <c r="AK1213" s="94"/>
      <c r="AM1213" s="92"/>
      <c r="AT1213" s="94"/>
      <c r="AU1213" s="94"/>
      <c r="AV1213" s="94"/>
      <c r="AW1213" s="94"/>
      <c r="AX1213" s="94"/>
      <c r="AY1213" s="94"/>
      <c r="AZ1213" s="94"/>
      <c r="BA1213" s="94"/>
    </row>
    <row r="1214" spans="3:54" x14ac:dyDescent="0.2">
      <c r="C1214" s="24"/>
      <c r="D1214" s="24"/>
      <c r="AG1214" s="94"/>
      <c r="AH1214" s="94"/>
      <c r="AI1214" s="94"/>
      <c r="AJ1214" s="94"/>
      <c r="AK1214" s="94"/>
      <c r="AM1214" s="92"/>
      <c r="AT1214" s="94"/>
      <c r="AU1214" s="94"/>
      <c r="AV1214" s="94"/>
      <c r="AW1214" s="94"/>
      <c r="AX1214" s="94"/>
      <c r="AY1214" s="94"/>
      <c r="AZ1214" s="94"/>
      <c r="BA1214" s="94"/>
    </row>
    <row r="1215" spans="3:54" x14ac:dyDescent="0.2">
      <c r="C1215" s="24"/>
      <c r="D1215" s="24"/>
      <c r="AG1215" s="94"/>
      <c r="AH1215" s="94"/>
      <c r="AI1215" s="94"/>
      <c r="AJ1215" s="94"/>
      <c r="AK1215" s="94"/>
      <c r="AM1215" s="92"/>
      <c r="AT1215" s="94"/>
      <c r="AU1215" s="94"/>
      <c r="AV1215" s="94"/>
      <c r="AW1215" s="94"/>
      <c r="AX1215" s="94"/>
      <c r="AY1215" s="94"/>
      <c r="AZ1215" s="94"/>
      <c r="BA1215" s="94"/>
    </row>
    <row r="1216" spans="3:54" x14ac:dyDescent="0.2">
      <c r="C1216" s="24"/>
      <c r="D1216" s="24"/>
      <c r="AG1216" s="94"/>
      <c r="AH1216" s="94"/>
      <c r="AI1216" s="94"/>
      <c r="AJ1216" s="94"/>
      <c r="AK1216" s="94"/>
      <c r="AM1216" s="92"/>
      <c r="AT1216" s="94"/>
      <c r="AU1216" s="94"/>
      <c r="AV1216" s="94"/>
      <c r="AW1216" s="94"/>
      <c r="AX1216" s="94"/>
      <c r="AY1216" s="94"/>
      <c r="AZ1216" s="94"/>
      <c r="BA1216" s="94"/>
    </row>
    <row r="1217" spans="3:70" x14ac:dyDescent="0.2">
      <c r="C1217" s="24"/>
      <c r="D1217" s="24"/>
      <c r="AG1217" s="94"/>
      <c r="AH1217" s="94"/>
      <c r="AI1217" s="94"/>
      <c r="AJ1217" s="94"/>
      <c r="AK1217" s="94"/>
      <c r="AM1217" s="92"/>
      <c r="AT1217" s="94"/>
      <c r="AU1217" s="94"/>
      <c r="AV1217" s="94"/>
      <c r="AW1217" s="94"/>
      <c r="AX1217" s="94"/>
      <c r="AY1217" s="94"/>
      <c r="AZ1217" s="94"/>
      <c r="BA1217" s="94"/>
    </row>
    <row r="1218" spans="3:70" x14ac:dyDescent="0.2">
      <c r="C1218" s="24"/>
      <c r="D1218" s="24"/>
      <c r="AG1218" s="94"/>
      <c r="AH1218" s="94"/>
      <c r="AI1218" s="94"/>
      <c r="AJ1218" s="94"/>
      <c r="AK1218" s="94"/>
      <c r="AM1218" s="92"/>
      <c r="AT1218" s="94"/>
      <c r="AU1218" s="94"/>
      <c r="AV1218" s="94"/>
      <c r="AW1218" s="94"/>
      <c r="AX1218" s="94"/>
      <c r="AY1218" s="94"/>
      <c r="AZ1218" s="94"/>
      <c r="BA1218" s="94"/>
    </row>
    <row r="1219" spans="3:70" x14ac:dyDescent="0.2">
      <c r="C1219" s="24"/>
      <c r="D1219" s="24"/>
      <c r="AG1219" s="94"/>
      <c r="AH1219" s="94"/>
      <c r="AI1219" s="94"/>
      <c r="AJ1219" s="94"/>
      <c r="AK1219" s="94"/>
      <c r="AM1219" s="92"/>
      <c r="AT1219" s="94"/>
      <c r="AU1219" s="94"/>
      <c r="AV1219" s="94"/>
      <c r="AW1219" s="94"/>
      <c r="AX1219" s="94"/>
      <c r="AY1219" s="94"/>
      <c r="AZ1219" s="94"/>
      <c r="BA1219" s="94"/>
    </row>
    <row r="1220" spans="3:70" x14ac:dyDescent="0.2">
      <c r="C1220" s="24"/>
      <c r="D1220" s="24"/>
      <c r="AG1220" s="94"/>
      <c r="AH1220" s="94"/>
      <c r="AI1220" s="94"/>
      <c r="AJ1220" s="94"/>
      <c r="AK1220" s="94"/>
      <c r="AM1220" s="92"/>
      <c r="AT1220" s="94"/>
      <c r="AU1220" s="94"/>
      <c r="AV1220" s="94"/>
      <c r="AW1220" s="94"/>
      <c r="AX1220" s="94"/>
      <c r="AY1220" s="94"/>
      <c r="AZ1220" s="94"/>
      <c r="BA1220" s="94"/>
    </row>
    <row r="1221" spans="3:70" x14ac:dyDescent="0.2">
      <c r="C1221" s="24"/>
      <c r="D1221" s="24"/>
      <c r="AG1221" s="94"/>
      <c r="AH1221" s="94"/>
      <c r="AI1221" s="94"/>
      <c r="AJ1221" s="94"/>
      <c r="AK1221" s="94"/>
      <c r="AM1221" s="92"/>
      <c r="AT1221" s="94"/>
      <c r="AU1221" s="94"/>
      <c r="AV1221" s="94"/>
      <c r="AW1221" s="94"/>
      <c r="AX1221" s="94"/>
      <c r="AY1221" s="94"/>
      <c r="AZ1221" s="94"/>
      <c r="BA1221" s="94"/>
    </row>
    <row r="1222" spans="3:70" x14ac:dyDescent="0.2">
      <c r="C1222" s="24"/>
      <c r="D1222" s="24"/>
      <c r="AG1222" s="94"/>
      <c r="AH1222" s="94"/>
      <c r="AI1222" s="94"/>
      <c r="AJ1222" s="94"/>
      <c r="AK1222" s="94"/>
      <c r="AM1222" s="92"/>
      <c r="AT1222" s="94"/>
      <c r="AU1222" s="94"/>
      <c r="AV1222" s="94"/>
      <c r="AW1222" s="94"/>
      <c r="AX1222" s="94"/>
      <c r="AY1222" s="94"/>
      <c r="AZ1222" s="94"/>
      <c r="BA1222" s="94"/>
    </row>
    <row r="1223" spans="3:70" x14ac:dyDescent="0.2">
      <c r="C1223" s="24"/>
      <c r="D1223" s="24"/>
      <c r="AG1223" s="94"/>
      <c r="AH1223" s="94"/>
      <c r="AI1223" s="94"/>
      <c r="AJ1223" s="94"/>
      <c r="AK1223" s="94"/>
      <c r="AM1223" s="92"/>
      <c r="AT1223" s="94"/>
      <c r="AU1223" s="94"/>
      <c r="AV1223" s="94"/>
      <c r="AW1223" s="94"/>
      <c r="AX1223" s="94"/>
      <c r="AY1223" s="94"/>
      <c r="AZ1223" s="94"/>
      <c r="BA1223" s="94"/>
    </row>
    <row r="1224" spans="3:70" x14ac:dyDescent="0.2">
      <c r="C1224" s="24"/>
      <c r="D1224" s="24"/>
      <c r="AG1224" s="94"/>
      <c r="AH1224" s="94"/>
      <c r="AI1224" s="94"/>
      <c r="AJ1224" s="94"/>
      <c r="AK1224" s="94"/>
      <c r="AM1224" s="92"/>
      <c r="AT1224" s="94"/>
      <c r="AU1224" s="94"/>
      <c r="AV1224" s="94"/>
      <c r="AW1224" s="94"/>
      <c r="AX1224" s="94"/>
      <c r="AY1224" s="94"/>
      <c r="AZ1224" s="94"/>
      <c r="BA1224" s="94"/>
    </row>
    <row r="1225" spans="3:70" x14ac:dyDescent="0.2">
      <c r="C1225" s="24"/>
      <c r="D1225" s="24"/>
      <c r="AG1225" s="94"/>
      <c r="AH1225" s="94"/>
      <c r="AI1225" s="94"/>
      <c r="AJ1225" s="94"/>
      <c r="AK1225" s="94"/>
      <c r="AM1225" s="92"/>
      <c r="AT1225" s="94"/>
      <c r="AU1225" s="94"/>
      <c r="AV1225" s="94"/>
      <c r="AW1225" s="94"/>
      <c r="AX1225" s="94"/>
      <c r="AY1225" s="94"/>
      <c r="AZ1225" s="94"/>
      <c r="BA1225" s="94"/>
    </row>
    <row r="1226" spans="3:70" x14ac:dyDescent="0.2">
      <c r="C1226" s="24"/>
      <c r="D1226" s="24"/>
      <c r="AG1226" s="94"/>
      <c r="AH1226" s="94"/>
      <c r="AI1226" s="94"/>
      <c r="AJ1226" s="94"/>
      <c r="AK1226" s="94"/>
      <c r="AM1226" s="92"/>
      <c r="AT1226" s="94"/>
      <c r="AU1226" s="94"/>
      <c r="AV1226" s="94"/>
      <c r="AW1226" s="94"/>
      <c r="AX1226" s="94"/>
      <c r="AY1226" s="94"/>
      <c r="AZ1226" s="94"/>
      <c r="BA1226" s="94"/>
    </row>
    <row r="1227" spans="3:70" x14ac:dyDescent="0.2">
      <c r="C1227" s="24"/>
      <c r="D1227" s="24"/>
      <c r="AG1227" s="94"/>
      <c r="AH1227" s="94"/>
      <c r="AI1227" s="94"/>
      <c r="AJ1227" s="94"/>
      <c r="AK1227" s="94"/>
      <c r="AM1227" s="92"/>
      <c r="AT1227" s="94"/>
      <c r="AU1227" s="94"/>
      <c r="AV1227" s="94"/>
      <c r="AW1227" s="94"/>
      <c r="AX1227" s="94"/>
      <c r="AY1227" s="94"/>
      <c r="AZ1227" s="94"/>
      <c r="BA1227" s="94"/>
    </row>
    <row r="1228" spans="3:70" x14ac:dyDescent="0.2">
      <c r="C1228" s="24"/>
      <c r="D1228" s="24"/>
      <c r="AG1228" s="94"/>
      <c r="AH1228" s="94"/>
      <c r="AI1228" s="94"/>
      <c r="AJ1228" s="94"/>
      <c r="AK1228" s="94"/>
      <c r="AM1228" s="92"/>
      <c r="AT1228" s="94"/>
      <c r="AU1228" s="94"/>
      <c r="AV1228" s="94"/>
      <c r="AW1228" s="94"/>
      <c r="AX1228" s="94"/>
      <c r="AY1228" s="94"/>
      <c r="AZ1228" s="94"/>
      <c r="BA1228" s="94"/>
    </row>
    <row r="1229" spans="3:70" x14ac:dyDescent="0.2">
      <c r="C1229" s="24"/>
      <c r="D1229" s="24"/>
      <c r="AG1229" s="94"/>
      <c r="AH1229" s="94"/>
      <c r="AI1229" s="94"/>
      <c r="AJ1229" s="94"/>
      <c r="AK1229" s="94"/>
      <c r="AM1229" s="92"/>
      <c r="AT1229" s="94"/>
      <c r="AU1229" s="94"/>
      <c r="AV1229" s="94"/>
      <c r="AW1229" s="94"/>
      <c r="AX1229" s="94"/>
      <c r="AY1229" s="94"/>
      <c r="AZ1229" s="94"/>
      <c r="BA1229" s="94"/>
    </row>
    <row r="1230" spans="3:70" x14ac:dyDescent="0.2">
      <c r="C1230" s="24"/>
      <c r="D1230" s="24"/>
      <c r="AG1230" s="94"/>
      <c r="AH1230" s="94"/>
      <c r="AI1230" s="94"/>
      <c r="AJ1230" s="94"/>
      <c r="AK1230" s="94"/>
      <c r="AM1230" s="92"/>
      <c r="AT1230" s="94"/>
      <c r="AU1230" s="94"/>
      <c r="AV1230" s="94"/>
      <c r="AW1230" s="94"/>
      <c r="AX1230" s="94"/>
      <c r="AY1230" s="94"/>
      <c r="AZ1230" s="94"/>
      <c r="BA1230" s="94"/>
    </row>
    <row r="1231" spans="3:70" x14ac:dyDescent="0.2">
      <c r="C1231" s="24"/>
      <c r="D1231" s="24"/>
      <c r="AG1231" s="94"/>
      <c r="AH1231" s="94"/>
      <c r="AI1231" s="94"/>
      <c r="AJ1231" s="94"/>
      <c r="AK1231" s="94"/>
      <c r="AM1231" s="92"/>
      <c r="AT1231" s="94"/>
      <c r="AU1231" s="94"/>
      <c r="AV1231" s="94"/>
      <c r="AW1231" s="94"/>
      <c r="AX1231" s="94"/>
      <c r="AY1231" s="94"/>
      <c r="AZ1231" s="94"/>
      <c r="BA1231" s="94"/>
    </row>
    <row r="1232" spans="3:70" x14ac:dyDescent="0.2">
      <c r="C1232" s="24"/>
      <c r="D1232" s="24"/>
      <c r="AG1232" s="94"/>
      <c r="AH1232" s="94"/>
      <c r="AI1232" s="94"/>
      <c r="AJ1232" s="94"/>
      <c r="AK1232" s="94"/>
      <c r="AM1232" s="92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</row>
    <row r="1233" spans="3:53" x14ac:dyDescent="0.2">
      <c r="C1233" s="24"/>
      <c r="D1233" s="24"/>
      <c r="AG1233" s="94"/>
      <c r="AH1233" s="94"/>
      <c r="AI1233" s="94"/>
      <c r="AJ1233" s="94"/>
      <c r="AK1233" s="94"/>
      <c r="AM1233" s="92"/>
      <c r="AT1233" s="94"/>
      <c r="AU1233" s="94"/>
      <c r="AV1233" s="94"/>
      <c r="AW1233" s="94"/>
      <c r="AX1233" s="94"/>
      <c r="AY1233" s="94"/>
      <c r="AZ1233" s="94"/>
      <c r="BA1233" s="94"/>
    </row>
    <row r="1234" spans="3:53" x14ac:dyDescent="0.2">
      <c r="C1234" s="24"/>
      <c r="D1234" s="24"/>
      <c r="AG1234" s="94"/>
      <c r="AH1234" s="94"/>
      <c r="AI1234" s="94"/>
      <c r="AJ1234" s="94"/>
      <c r="AK1234" s="94"/>
      <c r="AM1234" s="92"/>
      <c r="AT1234" s="94"/>
      <c r="AU1234" s="94"/>
      <c r="AV1234" s="94"/>
      <c r="AW1234" s="94"/>
      <c r="AX1234" s="94"/>
      <c r="AY1234" s="94"/>
      <c r="AZ1234" s="94"/>
      <c r="BA1234" s="94"/>
    </row>
    <row r="1235" spans="3:53" x14ac:dyDescent="0.2">
      <c r="C1235" s="24"/>
      <c r="D1235" s="24"/>
      <c r="AG1235" s="94"/>
      <c r="AH1235" s="94"/>
      <c r="AI1235" s="94"/>
      <c r="AJ1235" s="94"/>
      <c r="AK1235" s="94"/>
      <c r="AM1235" s="92"/>
      <c r="AT1235" s="94"/>
      <c r="AU1235" s="94"/>
      <c r="AV1235" s="94"/>
      <c r="AW1235" s="94"/>
      <c r="AX1235" s="94"/>
      <c r="AY1235" s="94"/>
      <c r="AZ1235" s="94"/>
      <c r="BA1235" s="94"/>
    </row>
    <row r="1236" spans="3:53" x14ac:dyDescent="0.2">
      <c r="C1236" s="24"/>
      <c r="D1236" s="24"/>
      <c r="AG1236" s="94"/>
      <c r="AH1236" s="94"/>
      <c r="AI1236" s="94"/>
      <c r="AJ1236" s="94"/>
      <c r="AK1236" s="94"/>
      <c r="AM1236" s="92"/>
      <c r="AT1236" s="94"/>
      <c r="AU1236" s="94"/>
      <c r="AV1236" s="94"/>
      <c r="AW1236" s="94"/>
      <c r="AX1236" s="94"/>
      <c r="AY1236" s="94"/>
      <c r="AZ1236" s="94"/>
      <c r="BA1236" s="94"/>
    </row>
    <row r="1237" spans="3:53" x14ac:dyDescent="0.2">
      <c r="C1237" s="24"/>
      <c r="D1237" s="24"/>
      <c r="AG1237" s="94"/>
      <c r="AH1237" s="94"/>
      <c r="AI1237" s="94"/>
      <c r="AJ1237" s="94"/>
      <c r="AK1237" s="94"/>
      <c r="AM1237" s="92"/>
      <c r="AT1237" s="94"/>
      <c r="AU1237" s="94"/>
      <c r="AV1237" s="94"/>
      <c r="AW1237" s="94"/>
      <c r="AX1237" s="94"/>
      <c r="AY1237" s="94"/>
      <c r="AZ1237" s="94"/>
      <c r="BA1237" s="94"/>
    </row>
    <row r="1238" spans="3:53" x14ac:dyDescent="0.2">
      <c r="C1238" s="24"/>
      <c r="D1238" s="24"/>
      <c r="AG1238" s="94"/>
      <c r="AH1238" s="94"/>
      <c r="AI1238" s="94"/>
      <c r="AJ1238" s="94"/>
      <c r="AK1238" s="94"/>
      <c r="AM1238" s="92"/>
      <c r="AT1238" s="94"/>
      <c r="AU1238" s="94"/>
      <c r="AV1238" s="94"/>
      <c r="AW1238" s="94"/>
      <c r="AX1238" s="94"/>
      <c r="AY1238" s="94"/>
      <c r="AZ1238" s="94"/>
      <c r="BA1238" s="94"/>
    </row>
    <row r="1239" spans="3:53" x14ac:dyDescent="0.2">
      <c r="C1239" s="24"/>
      <c r="D1239" s="24"/>
      <c r="AG1239" s="94"/>
      <c r="AH1239" s="94"/>
      <c r="AI1239" s="94"/>
      <c r="AJ1239" s="94"/>
      <c r="AK1239" s="94"/>
      <c r="AM1239" s="92"/>
      <c r="AT1239" s="94"/>
      <c r="AU1239" s="94"/>
      <c r="AV1239" s="94"/>
      <c r="AW1239" s="94"/>
      <c r="AX1239" s="94"/>
      <c r="AY1239" s="94"/>
      <c r="AZ1239" s="94"/>
      <c r="BA1239" s="94"/>
    </row>
    <row r="1240" spans="3:53" x14ac:dyDescent="0.2">
      <c r="C1240" s="24"/>
      <c r="D1240" s="24"/>
      <c r="AG1240" s="94"/>
      <c r="AH1240" s="94"/>
      <c r="AI1240" s="94"/>
      <c r="AJ1240" s="94"/>
      <c r="AK1240" s="94"/>
      <c r="AM1240" s="92"/>
      <c r="AT1240" s="94"/>
      <c r="AU1240" s="94"/>
      <c r="AV1240" s="94"/>
      <c r="AW1240" s="94"/>
      <c r="AX1240" s="94"/>
      <c r="AY1240" s="94"/>
      <c r="AZ1240" s="94"/>
      <c r="BA1240" s="94"/>
    </row>
    <row r="1241" spans="3:53" x14ac:dyDescent="0.2">
      <c r="C1241" s="24"/>
      <c r="D1241" s="24"/>
      <c r="AG1241" s="94"/>
      <c r="AH1241" s="94"/>
      <c r="AI1241" s="94"/>
      <c r="AJ1241" s="94"/>
      <c r="AK1241" s="94"/>
      <c r="AM1241" s="92"/>
      <c r="AT1241" s="94"/>
      <c r="AU1241" s="94"/>
      <c r="AV1241" s="94"/>
      <c r="AW1241" s="94"/>
      <c r="AX1241" s="94"/>
      <c r="AY1241" s="94"/>
      <c r="AZ1241" s="94"/>
      <c r="BA1241" s="94"/>
    </row>
    <row r="1242" spans="3:53" x14ac:dyDescent="0.2">
      <c r="C1242" s="24"/>
      <c r="D1242" s="24"/>
      <c r="AG1242" s="94"/>
      <c r="AH1242" s="94"/>
      <c r="AI1242" s="94"/>
      <c r="AJ1242" s="94"/>
      <c r="AK1242" s="94"/>
      <c r="AM1242" s="92"/>
      <c r="AT1242" s="94"/>
      <c r="AU1242" s="94"/>
      <c r="AV1242" s="94"/>
      <c r="AW1242" s="94"/>
      <c r="AX1242" s="94"/>
      <c r="AY1242" s="94"/>
      <c r="AZ1242" s="94"/>
      <c r="BA1242" s="94"/>
    </row>
    <row r="1243" spans="3:53" x14ac:dyDescent="0.2">
      <c r="C1243" s="24"/>
      <c r="D1243" s="24"/>
      <c r="AG1243" s="94"/>
      <c r="AH1243" s="94"/>
      <c r="AI1243" s="94"/>
      <c r="AJ1243" s="94"/>
      <c r="AK1243" s="94"/>
      <c r="AM1243" s="92"/>
      <c r="AT1243" s="94"/>
      <c r="AU1243" s="94"/>
      <c r="AV1243" s="94"/>
      <c r="AW1243" s="94"/>
      <c r="AX1243" s="94"/>
      <c r="AY1243" s="94"/>
      <c r="AZ1243" s="94"/>
      <c r="BA1243" s="94"/>
    </row>
    <row r="1244" spans="3:53" x14ac:dyDescent="0.2">
      <c r="C1244" s="24"/>
      <c r="D1244" s="24"/>
      <c r="AG1244" s="94"/>
      <c r="AH1244" s="94"/>
      <c r="AI1244" s="94"/>
      <c r="AJ1244" s="94"/>
      <c r="AK1244" s="94"/>
      <c r="AM1244" s="92"/>
      <c r="AT1244" s="94"/>
      <c r="AU1244" s="94"/>
      <c r="AV1244" s="94"/>
      <c r="AW1244" s="94"/>
      <c r="AX1244" s="94"/>
      <c r="AY1244" s="94"/>
      <c r="AZ1244" s="94"/>
      <c r="BA1244" s="94"/>
    </row>
    <row r="1245" spans="3:53" x14ac:dyDescent="0.2">
      <c r="C1245" s="24"/>
      <c r="D1245" s="24"/>
      <c r="AG1245" s="94"/>
      <c r="AH1245" s="94"/>
      <c r="AI1245" s="94"/>
      <c r="AJ1245" s="94"/>
      <c r="AK1245" s="94"/>
      <c r="AM1245" s="92"/>
      <c r="AT1245" s="94"/>
      <c r="AU1245" s="94"/>
      <c r="AV1245" s="94"/>
      <c r="AW1245" s="94"/>
      <c r="AX1245" s="94"/>
      <c r="AY1245" s="94"/>
      <c r="AZ1245" s="94"/>
      <c r="BA1245" s="94"/>
    </row>
    <row r="1246" spans="3:53" x14ac:dyDescent="0.2">
      <c r="C1246" s="24"/>
      <c r="D1246" s="24"/>
      <c r="AG1246" s="94"/>
      <c r="AH1246" s="94"/>
      <c r="AI1246" s="94"/>
      <c r="AJ1246" s="94"/>
      <c r="AK1246" s="94"/>
      <c r="AM1246" s="92"/>
      <c r="AT1246" s="94"/>
      <c r="AU1246" s="94"/>
      <c r="AV1246" s="94"/>
      <c r="AW1246" s="94"/>
      <c r="AX1246" s="94"/>
      <c r="AY1246" s="94"/>
      <c r="AZ1246" s="94"/>
      <c r="BA1246" s="94"/>
    </row>
    <row r="1247" spans="3:53" x14ac:dyDescent="0.2">
      <c r="C1247" s="24"/>
      <c r="D1247" s="24"/>
      <c r="AG1247" s="94"/>
      <c r="AH1247" s="94"/>
      <c r="AI1247" s="94"/>
      <c r="AJ1247" s="94"/>
      <c r="AK1247" s="94"/>
      <c r="AM1247" s="92"/>
      <c r="AT1247" s="94"/>
      <c r="AU1247" s="94"/>
      <c r="AV1247" s="94"/>
      <c r="AW1247" s="94"/>
      <c r="AX1247" s="94"/>
      <c r="AY1247" s="94"/>
      <c r="AZ1247" s="94"/>
      <c r="BA1247" s="94"/>
    </row>
    <row r="1248" spans="3:53" x14ac:dyDescent="0.2">
      <c r="C1248" s="24"/>
      <c r="D1248" s="24"/>
      <c r="AG1248" s="94"/>
      <c r="AH1248" s="94"/>
      <c r="AI1248" s="94"/>
      <c r="AJ1248" s="94"/>
      <c r="AK1248" s="94"/>
      <c r="AM1248" s="92"/>
      <c r="AT1248" s="94"/>
      <c r="AU1248" s="94"/>
      <c r="AV1248" s="94"/>
      <c r="AW1248" s="94"/>
      <c r="AX1248" s="94"/>
      <c r="AY1248" s="94"/>
      <c r="AZ1248" s="94"/>
      <c r="BA1248" s="94"/>
    </row>
    <row r="1249" spans="3:70" x14ac:dyDescent="0.2">
      <c r="C1249" s="24"/>
      <c r="D1249" s="24"/>
      <c r="AG1249" s="94"/>
      <c r="AH1249" s="94"/>
      <c r="AI1249" s="94"/>
      <c r="AJ1249" s="94"/>
      <c r="AK1249" s="94"/>
      <c r="AM1249" s="92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</row>
    <row r="1250" spans="3:70" x14ac:dyDescent="0.2">
      <c r="C1250" s="24"/>
      <c r="D1250" s="24"/>
      <c r="AG1250" s="94"/>
      <c r="AH1250" s="94"/>
      <c r="AI1250" s="94"/>
      <c r="AJ1250" s="94"/>
      <c r="AK1250" s="94"/>
      <c r="AM1250" s="92"/>
      <c r="AT1250" s="94"/>
      <c r="AU1250" s="94"/>
      <c r="AV1250" s="94"/>
      <c r="AW1250" s="94"/>
      <c r="AX1250" s="94"/>
      <c r="AY1250" s="94"/>
      <c r="AZ1250" s="94"/>
      <c r="BA1250" s="94"/>
    </row>
    <row r="1251" spans="3:70" x14ac:dyDescent="0.2">
      <c r="C1251" s="24"/>
      <c r="D1251" s="24"/>
      <c r="AG1251" s="94"/>
      <c r="AH1251" s="94"/>
      <c r="AI1251" s="94"/>
      <c r="AJ1251" s="94"/>
      <c r="AK1251" s="94"/>
      <c r="AM1251" s="92"/>
      <c r="AT1251" s="94"/>
      <c r="AU1251" s="94"/>
      <c r="AV1251" s="94"/>
      <c r="AW1251" s="94"/>
      <c r="AX1251" s="94"/>
      <c r="AY1251" s="94"/>
      <c r="AZ1251" s="94"/>
      <c r="BA1251" s="94"/>
    </row>
    <row r="1252" spans="3:70" x14ac:dyDescent="0.2">
      <c r="C1252" s="24"/>
      <c r="D1252" s="24"/>
      <c r="AG1252" s="94"/>
      <c r="AH1252" s="94"/>
      <c r="AI1252" s="94"/>
      <c r="AJ1252" s="94"/>
      <c r="AK1252" s="94"/>
      <c r="AM1252" s="92"/>
      <c r="AT1252" s="94"/>
      <c r="AU1252" s="94"/>
      <c r="AV1252" s="94"/>
      <c r="AW1252" s="94"/>
      <c r="AX1252" s="94"/>
      <c r="AY1252" s="94"/>
      <c r="AZ1252" s="94"/>
      <c r="BA1252" s="94"/>
    </row>
    <row r="1253" spans="3:70" x14ac:dyDescent="0.2">
      <c r="C1253" s="24"/>
      <c r="D1253" s="24"/>
      <c r="AG1253" s="94"/>
      <c r="AH1253" s="94"/>
      <c r="AI1253" s="94"/>
      <c r="AJ1253" s="94"/>
      <c r="AK1253" s="94"/>
      <c r="AM1253" s="92"/>
      <c r="AT1253" s="94"/>
      <c r="AU1253" s="94"/>
      <c r="AV1253" s="94"/>
      <c r="AW1253" s="94"/>
      <c r="AX1253" s="94"/>
      <c r="AY1253" s="94"/>
      <c r="AZ1253" s="94"/>
      <c r="BA1253" s="94"/>
    </row>
    <row r="1254" spans="3:70" x14ac:dyDescent="0.2">
      <c r="C1254" s="24"/>
      <c r="D1254" s="24"/>
      <c r="AG1254" s="94"/>
      <c r="AH1254" s="94"/>
      <c r="AI1254" s="94"/>
      <c r="AJ1254" s="94"/>
      <c r="AK1254" s="94"/>
      <c r="AM1254" s="92"/>
      <c r="AT1254" s="94"/>
      <c r="AU1254" s="94"/>
      <c r="AV1254" s="94"/>
      <c r="AW1254" s="94"/>
      <c r="AX1254" s="94"/>
      <c r="AY1254" s="94"/>
      <c r="AZ1254" s="94"/>
      <c r="BA1254" s="94"/>
    </row>
    <row r="1255" spans="3:70" x14ac:dyDescent="0.2">
      <c r="C1255" s="24"/>
      <c r="D1255" s="24"/>
      <c r="AG1255" s="94"/>
      <c r="AH1255" s="94"/>
      <c r="AI1255" s="94"/>
      <c r="AJ1255" s="94"/>
      <c r="AK1255" s="94"/>
      <c r="AM1255" s="92"/>
      <c r="AT1255" s="94"/>
      <c r="AU1255" s="94"/>
      <c r="AV1255" s="94"/>
      <c r="AW1255" s="94"/>
      <c r="AX1255" s="94"/>
      <c r="AY1255" s="94"/>
      <c r="AZ1255" s="94"/>
      <c r="BA1255" s="94"/>
    </row>
    <row r="1256" spans="3:70" x14ac:dyDescent="0.2">
      <c r="C1256" s="24"/>
      <c r="D1256" s="24"/>
      <c r="AG1256" s="94"/>
      <c r="AH1256" s="94"/>
      <c r="AI1256" s="94"/>
      <c r="AJ1256" s="94"/>
      <c r="AK1256" s="94"/>
      <c r="AM1256" s="92"/>
      <c r="AT1256" s="94"/>
      <c r="AU1256" s="94"/>
      <c r="AV1256" s="94"/>
      <c r="AW1256" s="94"/>
      <c r="AX1256" s="94"/>
      <c r="AY1256" s="94"/>
      <c r="AZ1256" s="94"/>
      <c r="BA1256" s="94"/>
    </row>
    <row r="1257" spans="3:70" x14ac:dyDescent="0.2">
      <c r="C1257" s="24"/>
      <c r="D1257" s="24"/>
      <c r="AG1257" s="94"/>
      <c r="AH1257" s="94"/>
      <c r="AI1257" s="94"/>
      <c r="AJ1257" s="94"/>
      <c r="AK1257" s="94"/>
      <c r="AM1257" s="92"/>
      <c r="AT1257" s="94"/>
      <c r="AU1257" s="94"/>
      <c r="AV1257" s="94"/>
      <c r="AW1257" s="94"/>
      <c r="AX1257" s="94"/>
      <c r="AY1257" s="94"/>
      <c r="AZ1257" s="94"/>
      <c r="BA1257" s="94"/>
    </row>
    <row r="1258" spans="3:70" x14ac:dyDescent="0.2">
      <c r="C1258" s="24"/>
      <c r="D1258" s="24"/>
      <c r="AG1258" s="94"/>
      <c r="AH1258" s="94"/>
      <c r="AI1258" s="94"/>
      <c r="AJ1258" s="94"/>
      <c r="AK1258" s="94"/>
      <c r="AM1258" s="92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</row>
    <row r="1259" spans="3:70" x14ac:dyDescent="0.2">
      <c r="C1259" s="24"/>
      <c r="D1259" s="24"/>
      <c r="AG1259" s="94"/>
      <c r="AH1259" s="94"/>
      <c r="AI1259" s="94"/>
      <c r="AJ1259" s="94"/>
      <c r="AK1259" s="94"/>
      <c r="AM1259" s="92"/>
      <c r="AT1259" s="94"/>
      <c r="AU1259" s="94"/>
      <c r="AV1259" s="94"/>
      <c r="AW1259" s="94"/>
      <c r="AX1259" s="94"/>
      <c r="AY1259" s="94"/>
      <c r="AZ1259" s="94"/>
      <c r="BA1259" s="94"/>
    </row>
    <row r="1260" spans="3:70" x14ac:dyDescent="0.2">
      <c r="C1260" s="24"/>
      <c r="D1260" s="24"/>
      <c r="AG1260" s="94"/>
      <c r="AH1260" s="94"/>
      <c r="AI1260" s="94"/>
      <c r="AJ1260" s="94"/>
      <c r="AK1260" s="94"/>
      <c r="AM1260" s="92"/>
      <c r="AT1260" s="94"/>
      <c r="AU1260" s="94"/>
      <c r="AV1260" s="94"/>
      <c r="AW1260" s="94"/>
      <c r="AX1260" s="94"/>
      <c r="AY1260" s="94"/>
      <c r="AZ1260" s="94"/>
      <c r="BA1260" s="94"/>
    </row>
    <row r="1261" spans="3:70" x14ac:dyDescent="0.2">
      <c r="C1261" s="24"/>
      <c r="D1261" s="24"/>
      <c r="AG1261" s="94"/>
      <c r="AH1261" s="94"/>
      <c r="AI1261" s="94"/>
      <c r="AJ1261" s="94"/>
      <c r="AK1261" s="94"/>
      <c r="AM1261" s="92"/>
      <c r="AT1261" s="94"/>
      <c r="AU1261" s="94"/>
      <c r="AV1261" s="94"/>
      <c r="AW1261" s="94"/>
      <c r="AX1261" s="94"/>
      <c r="AY1261" s="94"/>
      <c r="AZ1261" s="94"/>
      <c r="BA1261" s="94"/>
    </row>
    <row r="1262" spans="3:70" x14ac:dyDescent="0.2">
      <c r="C1262" s="24"/>
      <c r="D1262" s="24"/>
      <c r="AG1262" s="94"/>
      <c r="AH1262" s="94"/>
      <c r="AI1262" s="94"/>
      <c r="AJ1262" s="94"/>
      <c r="AK1262" s="94"/>
      <c r="AM1262" s="92"/>
      <c r="AT1262" s="94"/>
      <c r="AU1262" s="94"/>
      <c r="AV1262" s="94"/>
      <c r="AW1262" s="94"/>
      <c r="AX1262" s="94"/>
      <c r="AY1262" s="94"/>
      <c r="AZ1262" s="94"/>
      <c r="BA1262" s="94"/>
    </row>
    <row r="1263" spans="3:70" x14ac:dyDescent="0.2">
      <c r="C1263" s="24"/>
      <c r="D1263" s="24"/>
      <c r="AG1263" s="94"/>
      <c r="AH1263" s="94"/>
      <c r="AI1263" s="94"/>
      <c r="AJ1263" s="94"/>
      <c r="AK1263" s="94"/>
      <c r="AM1263" s="92"/>
      <c r="AT1263" s="94"/>
      <c r="AU1263" s="94"/>
      <c r="AV1263" s="94"/>
      <c r="AW1263" s="94"/>
      <c r="AX1263" s="94"/>
      <c r="AY1263" s="94"/>
      <c r="AZ1263" s="94"/>
      <c r="BA1263" s="94"/>
    </row>
    <row r="1264" spans="3:70" x14ac:dyDescent="0.2">
      <c r="C1264" s="24"/>
      <c r="D1264" s="24"/>
      <c r="AG1264" s="94"/>
      <c r="AH1264" s="94"/>
      <c r="AI1264" s="94"/>
      <c r="AJ1264" s="94"/>
      <c r="AK1264" s="94"/>
      <c r="AM1264" s="92"/>
      <c r="AT1264" s="94"/>
      <c r="AU1264" s="94"/>
      <c r="AV1264" s="94"/>
      <c r="AW1264" s="94"/>
      <c r="AX1264" s="94"/>
      <c r="AY1264" s="94"/>
      <c r="AZ1264" s="94"/>
      <c r="BA1264" s="94"/>
    </row>
    <row r="1265" spans="3:53" x14ac:dyDescent="0.2">
      <c r="C1265" s="24"/>
      <c r="D1265" s="24"/>
      <c r="AG1265" s="94"/>
      <c r="AH1265" s="94"/>
      <c r="AI1265" s="94"/>
      <c r="AJ1265" s="94"/>
      <c r="AK1265" s="94"/>
      <c r="AM1265" s="92"/>
      <c r="AT1265" s="94"/>
      <c r="AU1265" s="94"/>
      <c r="AV1265" s="94"/>
      <c r="AW1265" s="94"/>
      <c r="AX1265" s="94"/>
      <c r="AY1265" s="94"/>
      <c r="AZ1265" s="94"/>
      <c r="BA1265" s="94"/>
    </row>
    <row r="1266" spans="3:53" x14ac:dyDescent="0.2">
      <c r="C1266" s="24"/>
      <c r="D1266" s="24"/>
      <c r="AG1266" s="94"/>
      <c r="AH1266" s="94"/>
      <c r="AI1266" s="94"/>
      <c r="AJ1266" s="94"/>
      <c r="AK1266" s="94"/>
      <c r="AM1266" s="92"/>
      <c r="AT1266" s="94"/>
      <c r="AU1266" s="94"/>
      <c r="AV1266" s="94"/>
      <c r="AW1266" s="94"/>
      <c r="AX1266" s="94"/>
      <c r="AY1266" s="94"/>
      <c r="AZ1266" s="94"/>
      <c r="BA1266" s="94"/>
    </row>
    <row r="1267" spans="3:53" x14ac:dyDescent="0.2">
      <c r="C1267" s="24"/>
      <c r="D1267" s="24"/>
      <c r="AG1267" s="94"/>
      <c r="AH1267" s="94"/>
      <c r="AI1267" s="94"/>
      <c r="AJ1267" s="94"/>
      <c r="AK1267" s="94"/>
      <c r="AM1267" s="92"/>
      <c r="AT1267" s="94"/>
      <c r="AU1267" s="94"/>
      <c r="AV1267" s="94"/>
      <c r="AW1267" s="94"/>
      <c r="AX1267" s="94"/>
      <c r="AY1267" s="94"/>
      <c r="AZ1267" s="94"/>
      <c r="BA1267" s="94"/>
    </row>
    <row r="1268" spans="3:53" x14ac:dyDescent="0.2">
      <c r="C1268" s="24"/>
      <c r="D1268" s="24"/>
      <c r="AG1268" s="94"/>
      <c r="AH1268" s="94"/>
      <c r="AI1268" s="94"/>
      <c r="AJ1268" s="94"/>
      <c r="AK1268" s="94"/>
      <c r="AM1268" s="92"/>
      <c r="AT1268" s="94"/>
      <c r="AU1268" s="94"/>
      <c r="AV1268" s="94"/>
      <c r="AW1268" s="94"/>
      <c r="AX1268" s="94"/>
      <c r="AY1268" s="94"/>
      <c r="AZ1268" s="94"/>
      <c r="BA1268" s="94"/>
    </row>
    <row r="1269" spans="3:53" x14ac:dyDescent="0.2">
      <c r="C1269" s="24"/>
      <c r="D1269" s="24"/>
      <c r="AG1269" s="94"/>
      <c r="AH1269" s="94"/>
      <c r="AI1269" s="94"/>
      <c r="AJ1269" s="94"/>
      <c r="AK1269" s="94"/>
      <c r="AM1269" s="92"/>
      <c r="AT1269" s="94"/>
      <c r="AU1269" s="94"/>
      <c r="AV1269" s="94"/>
      <c r="AW1269" s="94"/>
      <c r="AX1269" s="94"/>
      <c r="AY1269" s="94"/>
      <c r="AZ1269" s="94"/>
      <c r="BA1269" s="94"/>
    </row>
    <row r="1270" spans="3:53" x14ac:dyDescent="0.2">
      <c r="C1270" s="24"/>
      <c r="D1270" s="24"/>
      <c r="AG1270" s="94"/>
      <c r="AH1270" s="94"/>
      <c r="AI1270" s="94"/>
      <c r="AJ1270" s="94"/>
      <c r="AK1270" s="94"/>
      <c r="AM1270" s="92"/>
      <c r="AT1270" s="94"/>
      <c r="AU1270" s="94"/>
      <c r="AV1270" s="94"/>
      <c r="AW1270" s="94"/>
      <c r="AX1270" s="94"/>
      <c r="AY1270" s="94"/>
      <c r="AZ1270" s="94"/>
      <c r="BA1270" s="94"/>
    </row>
    <row r="1271" spans="3:53" x14ac:dyDescent="0.2">
      <c r="C1271" s="24"/>
      <c r="D1271" s="24"/>
      <c r="AG1271" s="94"/>
      <c r="AH1271" s="94"/>
      <c r="AI1271" s="94"/>
      <c r="AJ1271" s="94"/>
      <c r="AK1271" s="94"/>
      <c r="AM1271" s="92"/>
      <c r="AT1271" s="94"/>
      <c r="AU1271" s="94"/>
      <c r="AV1271" s="94"/>
      <c r="AW1271" s="94"/>
      <c r="AX1271" s="94"/>
      <c r="AY1271" s="94"/>
      <c r="AZ1271" s="94"/>
      <c r="BA1271" s="94"/>
    </row>
    <row r="1272" spans="3:53" x14ac:dyDescent="0.2">
      <c r="C1272" s="24"/>
      <c r="D1272" s="24"/>
      <c r="AG1272" s="94"/>
      <c r="AH1272" s="94"/>
      <c r="AI1272" s="94"/>
      <c r="AJ1272" s="94"/>
      <c r="AK1272" s="94"/>
      <c r="AM1272" s="92"/>
      <c r="AT1272" s="94"/>
      <c r="AU1272" s="94"/>
      <c r="AV1272" s="94"/>
      <c r="AW1272" s="94"/>
      <c r="AX1272" s="94"/>
      <c r="AY1272" s="94"/>
      <c r="AZ1272" s="94"/>
      <c r="BA1272" s="94"/>
    </row>
    <row r="1273" spans="3:53" x14ac:dyDescent="0.2">
      <c r="C1273" s="24"/>
      <c r="D1273" s="24"/>
      <c r="AG1273" s="94"/>
      <c r="AH1273" s="94"/>
      <c r="AI1273" s="94"/>
      <c r="AJ1273" s="94"/>
      <c r="AK1273" s="94"/>
      <c r="AM1273" s="92"/>
      <c r="AT1273" s="94"/>
      <c r="AU1273" s="94"/>
      <c r="AV1273" s="94"/>
      <c r="AW1273" s="94"/>
      <c r="AX1273" s="94"/>
      <c r="AY1273" s="94"/>
      <c r="AZ1273" s="94"/>
      <c r="BA1273" s="94"/>
    </row>
    <row r="1274" spans="3:53" x14ac:dyDescent="0.2">
      <c r="C1274" s="24"/>
      <c r="D1274" s="24"/>
      <c r="AG1274" s="94"/>
      <c r="AH1274" s="94"/>
      <c r="AI1274" s="94"/>
      <c r="AJ1274" s="94"/>
      <c r="AK1274" s="94"/>
      <c r="AM1274" s="92"/>
      <c r="AT1274" s="94"/>
      <c r="AU1274" s="94"/>
      <c r="AV1274" s="94"/>
      <c r="AW1274" s="94"/>
      <c r="AX1274" s="94"/>
      <c r="AY1274" s="94"/>
      <c r="AZ1274" s="94"/>
      <c r="BA1274" s="94"/>
    </row>
    <row r="1275" spans="3:53" x14ac:dyDescent="0.2">
      <c r="C1275" s="24"/>
      <c r="D1275" s="24"/>
      <c r="AG1275" s="94"/>
      <c r="AH1275" s="94"/>
      <c r="AI1275" s="94"/>
      <c r="AJ1275" s="94"/>
      <c r="AK1275" s="94"/>
      <c r="AM1275" s="92"/>
      <c r="AT1275" s="94"/>
      <c r="AU1275" s="94"/>
      <c r="AV1275" s="94"/>
      <c r="AW1275" s="94"/>
      <c r="AX1275" s="94"/>
      <c r="AY1275" s="94"/>
      <c r="AZ1275" s="94"/>
      <c r="BA1275" s="94"/>
    </row>
    <row r="1276" spans="3:53" x14ac:dyDescent="0.2">
      <c r="C1276" s="24"/>
      <c r="D1276" s="24"/>
      <c r="AG1276" s="94"/>
      <c r="AH1276" s="94"/>
      <c r="AI1276" s="94"/>
      <c r="AJ1276" s="94"/>
      <c r="AK1276" s="94"/>
      <c r="AM1276" s="92"/>
      <c r="AT1276" s="94"/>
      <c r="AU1276" s="94"/>
      <c r="AV1276" s="94"/>
      <c r="AW1276" s="94"/>
      <c r="AX1276" s="94"/>
      <c r="AY1276" s="94"/>
      <c r="AZ1276" s="94"/>
      <c r="BA1276" s="94"/>
    </row>
    <row r="1277" spans="3:53" x14ac:dyDescent="0.2">
      <c r="C1277" s="24"/>
      <c r="D1277" s="24"/>
      <c r="AG1277" s="94"/>
      <c r="AH1277" s="94"/>
      <c r="AI1277" s="94"/>
      <c r="AJ1277" s="94"/>
      <c r="AK1277" s="94"/>
      <c r="AM1277" s="92"/>
      <c r="AT1277" s="94"/>
      <c r="AU1277" s="94"/>
      <c r="AV1277" s="94"/>
      <c r="AW1277" s="94"/>
      <c r="AX1277" s="94"/>
      <c r="AY1277" s="94"/>
      <c r="AZ1277" s="94"/>
      <c r="BA1277" s="94"/>
    </row>
    <row r="1278" spans="3:53" x14ac:dyDescent="0.2">
      <c r="C1278" s="24"/>
      <c r="D1278" s="24"/>
      <c r="AG1278" s="94"/>
      <c r="AH1278" s="94"/>
      <c r="AI1278" s="94"/>
      <c r="AJ1278" s="94"/>
      <c r="AK1278" s="94"/>
      <c r="AM1278" s="92"/>
      <c r="AT1278" s="94"/>
      <c r="AU1278" s="94"/>
      <c r="AV1278" s="94"/>
      <c r="AW1278" s="94"/>
      <c r="AX1278" s="94"/>
      <c r="AY1278" s="94"/>
      <c r="AZ1278" s="94"/>
      <c r="BA1278" s="94"/>
    </row>
    <row r="1279" spans="3:53" x14ac:dyDescent="0.2">
      <c r="C1279" s="24"/>
      <c r="D1279" s="24"/>
      <c r="AG1279" s="94"/>
      <c r="AH1279" s="94"/>
      <c r="AI1279" s="94"/>
      <c r="AJ1279" s="94"/>
      <c r="AK1279" s="94"/>
      <c r="AM1279" s="92"/>
      <c r="AT1279" s="94"/>
      <c r="AU1279" s="94"/>
      <c r="AV1279" s="94"/>
      <c r="AW1279" s="94"/>
      <c r="AX1279" s="94"/>
      <c r="AY1279" s="94"/>
      <c r="AZ1279" s="94"/>
      <c r="BA1279" s="94"/>
    </row>
    <row r="1280" spans="3:53" x14ac:dyDescent="0.2">
      <c r="C1280" s="24"/>
      <c r="D1280" s="24"/>
      <c r="AG1280" s="94"/>
      <c r="AH1280" s="94"/>
      <c r="AI1280" s="94"/>
      <c r="AJ1280" s="94"/>
      <c r="AK1280" s="94"/>
      <c r="AM1280" s="92"/>
      <c r="AT1280" s="94"/>
      <c r="AU1280" s="94"/>
      <c r="AV1280" s="94"/>
      <c r="AW1280" s="94"/>
      <c r="AX1280" s="94"/>
      <c r="AY1280" s="94"/>
      <c r="AZ1280" s="94"/>
      <c r="BA1280" s="94"/>
    </row>
    <row r="1281" spans="3:70" x14ac:dyDescent="0.2">
      <c r="C1281" s="24"/>
      <c r="D1281" s="24"/>
      <c r="AG1281" s="94"/>
      <c r="AH1281" s="94"/>
      <c r="AI1281" s="94"/>
      <c r="AJ1281" s="94"/>
      <c r="AK1281" s="94"/>
      <c r="AM1281" s="92"/>
      <c r="AT1281" s="94"/>
      <c r="AU1281" s="94"/>
      <c r="AV1281" s="94"/>
      <c r="AW1281" s="94"/>
      <c r="AX1281" s="94"/>
      <c r="AY1281" s="94"/>
      <c r="AZ1281" s="94"/>
      <c r="BA1281" s="94"/>
    </row>
    <row r="1282" spans="3:70" x14ac:dyDescent="0.2">
      <c r="C1282" s="24"/>
      <c r="D1282" s="24"/>
      <c r="AG1282" s="94"/>
      <c r="AH1282" s="94"/>
      <c r="AI1282" s="94"/>
      <c r="AJ1282" s="94"/>
      <c r="AK1282" s="94"/>
      <c r="AM1282" s="92"/>
      <c r="AT1282" s="94"/>
      <c r="AU1282" s="94"/>
      <c r="AV1282" s="94"/>
      <c r="AW1282" s="94"/>
      <c r="AX1282" s="94"/>
      <c r="AY1282" s="94"/>
      <c r="AZ1282" s="94"/>
      <c r="BA1282" s="94"/>
    </row>
    <row r="1283" spans="3:70" x14ac:dyDescent="0.2">
      <c r="C1283" s="24"/>
      <c r="D1283" s="24"/>
      <c r="AG1283" s="94"/>
      <c r="AH1283" s="94"/>
      <c r="AI1283" s="94"/>
      <c r="AJ1283" s="94"/>
      <c r="AK1283" s="94"/>
      <c r="AM1283" s="92"/>
      <c r="AT1283" s="94"/>
      <c r="AU1283" s="94"/>
      <c r="AV1283" s="94"/>
      <c r="AW1283" s="94"/>
      <c r="AX1283" s="94"/>
      <c r="AY1283" s="94"/>
      <c r="AZ1283" s="94"/>
      <c r="BA1283" s="94"/>
    </row>
    <row r="1284" spans="3:70" x14ac:dyDescent="0.2">
      <c r="C1284" s="24"/>
      <c r="D1284" s="24"/>
      <c r="AG1284" s="94"/>
      <c r="AH1284" s="94"/>
      <c r="AI1284" s="94"/>
      <c r="AJ1284" s="94"/>
      <c r="AK1284" s="94"/>
      <c r="AM1284" s="92"/>
      <c r="AT1284" s="94"/>
      <c r="AU1284" s="94"/>
      <c r="AV1284" s="94"/>
      <c r="AW1284" s="94"/>
      <c r="AX1284" s="94"/>
      <c r="AY1284" s="94"/>
      <c r="AZ1284" s="94"/>
      <c r="BA1284" s="94"/>
    </row>
    <row r="1285" spans="3:70" x14ac:dyDescent="0.2">
      <c r="C1285" s="24"/>
      <c r="D1285" s="24"/>
      <c r="AG1285" s="94"/>
      <c r="AH1285" s="94"/>
      <c r="AI1285" s="94"/>
      <c r="AJ1285" s="94"/>
      <c r="AK1285" s="94"/>
      <c r="AM1285" s="92"/>
      <c r="AT1285" s="94"/>
      <c r="AU1285" s="94"/>
      <c r="AV1285" s="94"/>
      <c r="AW1285" s="94"/>
      <c r="AX1285" s="94"/>
      <c r="AY1285" s="94"/>
      <c r="AZ1285" s="94"/>
      <c r="BA1285" s="94"/>
    </row>
    <row r="1286" spans="3:70" x14ac:dyDescent="0.2">
      <c r="C1286" s="24"/>
      <c r="D1286" s="24"/>
      <c r="AG1286" s="94"/>
      <c r="AH1286" s="94"/>
      <c r="AI1286" s="94"/>
      <c r="AJ1286" s="94"/>
      <c r="AK1286" s="94"/>
      <c r="AM1286" s="92"/>
      <c r="AT1286" s="94"/>
      <c r="AU1286" s="94"/>
      <c r="AV1286" s="94"/>
      <c r="AW1286" s="94"/>
      <c r="AX1286" s="94"/>
      <c r="AY1286" s="94"/>
      <c r="AZ1286" s="94"/>
      <c r="BA1286" s="94"/>
    </row>
    <row r="1287" spans="3:70" x14ac:dyDescent="0.2">
      <c r="C1287" s="24"/>
      <c r="D1287" s="24"/>
      <c r="AG1287" s="94"/>
      <c r="AH1287" s="94"/>
      <c r="AI1287" s="94"/>
      <c r="AJ1287" s="94"/>
      <c r="AK1287" s="94"/>
      <c r="AM1287" s="92"/>
      <c r="AT1287" s="94"/>
      <c r="AU1287" s="94"/>
      <c r="AV1287" s="94"/>
      <c r="AW1287" s="94"/>
      <c r="AX1287" s="94"/>
      <c r="AY1287" s="94"/>
      <c r="AZ1287" s="94"/>
      <c r="BA1287" s="94"/>
    </row>
    <row r="1288" spans="3:70" x14ac:dyDescent="0.2">
      <c r="C1288" s="24"/>
      <c r="D1288" s="24"/>
      <c r="AG1288" s="94"/>
      <c r="AH1288" s="94"/>
      <c r="AI1288" s="94"/>
      <c r="AJ1288" s="94"/>
      <c r="AK1288" s="94"/>
      <c r="AM1288" s="92"/>
      <c r="AT1288" s="94"/>
      <c r="AU1288" s="94"/>
      <c r="AV1288" s="94"/>
      <c r="AW1288" s="94"/>
      <c r="AX1288" s="94"/>
      <c r="AY1288" s="94"/>
      <c r="AZ1288" s="94"/>
      <c r="BA1288" s="94"/>
    </row>
    <row r="1289" spans="3:70" x14ac:dyDescent="0.2">
      <c r="C1289" s="24"/>
      <c r="D1289" s="24"/>
      <c r="AG1289" s="94"/>
      <c r="AH1289" s="94"/>
      <c r="AI1289" s="94"/>
      <c r="AJ1289" s="94"/>
      <c r="AK1289" s="94"/>
      <c r="AM1289" s="92"/>
      <c r="AT1289" s="94"/>
      <c r="AU1289" s="94"/>
      <c r="AV1289" s="94"/>
      <c r="AW1289" s="94"/>
      <c r="AX1289" s="94"/>
      <c r="AY1289" s="94"/>
      <c r="AZ1289" s="94"/>
      <c r="BA1289" s="94"/>
    </row>
    <row r="1290" spans="3:70" x14ac:dyDescent="0.2">
      <c r="C1290" s="24"/>
      <c r="D1290" s="24"/>
      <c r="AG1290" s="94"/>
      <c r="AH1290" s="94"/>
      <c r="AI1290" s="94"/>
      <c r="AJ1290" s="94"/>
      <c r="AK1290" s="94"/>
      <c r="AM1290" s="92"/>
      <c r="AT1290" s="94"/>
      <c r="AU1290" s="94"/>
      <c r="AV1290" s="94"/>
      <c r="AW1290" s="94"/>
      <c r="AX1290" s="94"/>
      <c r="AY1290" s="94"/>
      <c r="AZ1290" s="94"/>
      <c r="BA1290" s="94"/>
    </row>
    <row r="1291" spans="3:70" x14ac:dyDescent="0.2">
      <c r="C1291" s="24"/>
      <c r="D1291" s="24"/>
      <c r="AG1291" s="94"/>
      <c r="AH1291" s="94"/>
      <c r="AI1291" s="94"/>
      <c r="AJ1291" s="94"/>
      <c r="AK1291" s="94"/>
      <c r="AM1291" s="92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</row>
    <row r="1292" spans="3:70" x14ac:dyDescent="0.2">
      <c r="C1292" s="24"/>
      <c r="D1292" s="24"/>
      <c r="AG1292" s="94"/>
      <c r="AH1292" s="94"/>
      <c r="AI1292" s="94"/>
      <c r="AJ1292" s="94"/>
      <c r="AK1292" s="94"/>
      <c r="AM1292" s="92"/>
      <c r="AT1292" s="94"/>
      <c r="AU1292" s="94"/>
      <c r="AV1292" s="94"/>
      <c r="AW1292" s="94"/>
      <c r="AX1292" s="94"/>
      <c r="AY1292" s="94"/>
      <c r="AZ1292" s="94"/>
      <c r="BA1292" s="94"/>
    </row>
    <row r="1293" spans="3:70" x14ac:dyDescent="0.2">
      <c r="C1293" s="24"/>
      <c r="D1293" s="24"/>
      <c r="AG1293" s="94"/>
      <c r="AH1293" s="94"/>
      <c r="AI1293" s="94"/>
      <c r="AJ1293" s="94"/>
      <c r="AK1293" s="94"/>
      <c r="AM1293" s="92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</row>
    <row r="1294" spans="3:70" x14ac:dyDescent="0.2">
      <c r="C1294" s="24"/>
      <c r="D1294" s="24"/>
      <c r="AG1294" s="94"/>
      <c r="AH1294" s="94"/>
      <c r="AI1294" s="94"/>
      <c r="AJ1294" s="94"/>
      <c r="AK1294" s="94"/>
      <c r="AM1294" s="92"/>
      <c r="AT1294" s="94"/>
      <c r="AU1294" s="94"/>
      <c r="AV1294" s="94"/>
      <c r="AW1294" s="94"/>
      <c r="AX1294" s="94"/>
      <c r="AY1294" s="94"/>
      <c r="AZ1294" s="94"/>
      <c r="BA1294" s="94"/>
    </row>
    <row r="1295" spans="3:70" x14ac:dyDescent="0.2">
      <c r="C1295" s="24"/>
      <c r="D1295" s="24"/>
      <c r="AG1295" s="94"/>
      <c r="AH1295" s="94"/>
      <c r="AI1295" s="94"/>
      <c r="AJ1295" s="94"/>
      <c r="AK1295" s="94"/>
      <c r="AM1295" s="92"/>
      <c r="AT1295" s="94"/>
      <c r="AU1295" s="94"/>
      <c r="AV1295" s="94"/>
      <c r="AW1295" s="94"/>
      <c r="AX1295" s="94"/>
      <c r="AY1295" s="94"/>
      <c r="AZ1295" s="94"/>
      <c r="BA1295" s="94"/>
      <c r="BB1295" s="94"/>
    </row>
    <row r="1296" spans="3:70" x14ac:dyDescent="0.2">
      <c r="C1296" s="24"/>
      <c r="D1296" s="24"/>
      <c r="AG1296" s="94"/>
      <c r="AH1296" s="94"/>
      <c r="AI1296" s="94"/>
      <c r="AJ1296" s="94"/>
      <c r="AK1296" s="94"/>
      <c r="AM1296" s="92"/>
      <c r="AT1296" s="94"/>
      <c r="AU1296" s="94"/>
      <c r="AV1296" s="94"/>
      <c r="AW1296" s="94"/>
      <c r="AX1296" s="94"/>
      <c r="AY1296" s="94"/>
      <c r="AZ1296" s="94"/>
      <c r="BA1296" s="94"/>
    </row>
    <row r="1297" spans="3:70" x14ac:dyDescent="0.2">
      <c r="C1297" s="24"/>
      <c r="D1297" s="24"/>
      <c r="AG1297" s="94"/>
      <c r="AH1297" s="94"/>
      <c r="AI1297" s="94"/>
      <c r="AJ1297" s="94"/>
      <c r="AK1297" s="94"/>
      <c r="AM1297" s="92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</row>
    <row r="1298" spans="3:70" x14ac:dyDescent="0.2">
      <c r="C1298" s="24"/>
      <c r="D1298" s="24"/>
      <c r="AG1298" s="94"/>
      <c r="AH1298" s="94"/>
      <c r="AI1298" s="94"/>
      <c r="AJ1298" s="94"/>
      <c r="AK1298" s="94"/>
      <c r="AM1298" s="92"/>
      <c r="AT1298" s="94"/>
      <c r="AU1298" s="94"/>
      <c r="AV1298" s="94"/>
      <c r="AW1298" s="94"/>
      <c r="AX1298" s="94"/>
      <c r="AY1298" s="94"/>
      <c r="AZ1298" s="94"/>
      <c r="BA1298" s="94"/>
    </row>
    <row r="1299" spans="3:70" x14ac:dyDescent="0.2">
      <c r="C1299" s="24"/>
      <c r="D1299" s="24"/>
      <c r="AG1299" s="94"/>
      <c r="AH1299" s="94"/>
      <c r="AI1299" s="94"/>
      <c r="AJ1299" s="94"/>
      <c r="AK1299" s="94"/>
      <c r="AM1299" s="92"/>
      <c r="AT1299" s="94"/>
      <c r="AU1299" s="94"/>
      <c r="AV1299" s="94"/>
      <c r="AW1299" s="94"/>
      <c r="AX1299" s="94"/>
      <c r="AY1299" s="94"/>
      <c r="AZ1299" s="94"/>
      <c r="BA1299" s="94"/>
    </row>
    <row r="1300" spans="3:70" x14ac:dyDescent="0.2">
      <c r="C1300" s="24"/>
      <c r="D1300" s="24"/>
      <c r="AG1300" s="94"/>
      <c r="AH1300" s="94"/>
      <c r="AI1300" s="94"/>
      <c r="AJ1300" s="94"/>
      <c r="AK1300" s="94"/>
      <c r="AM1300" s="92"/>
      <c r="AT1300" s="94"/>
      <c r="AU1300" s="94"/>
      <c r="AV1300" s="94"/>
      <c r="AW1300" s="94"/>
      <c r="AX1300" s="94"/>
      <c r="AY1300" s="94"/>
      <c r="AZ1300" s="94"/>
      <c r="BA1300" s="94"/>
    </row>
    <row r="1301" spans="3:70" x14ac:dyDescent="0.2">
      <c r="C1301" s="24"/>
      <c r="D1301" s="24"/>
      <c r="AG1301" s="94"/>
      <c r="AH1301" s="94"/>
      <c r="AI1301" s="94"/>
      <c r="AJ1301" s="94"/>
      <c r="AK1301" s="94"/>
      <c r="AM1301" s="92"/>
      <c r="AT1301" s="94"/>
      <c r="AU1301" s="94"/>
      <c r="AV1301" s="94"/>
      <c r="AW1301" s="94"/>
      <c r="AX1301" s="94"/>
      <c r="AY1301" s="94"/>
      <c r="AZ1301" s="94"/>
      <c r="BA1301" s="94"/>
      <c r="BB1301" s="94"/>
    </row>
    <row r="1302" spans="3:70" x14ac:dyDescent="0.2">
      <c r="C1302" s="24"/>
      <c r="D1302" s="24"/>
      <c r="AG1302" s="94"/>
      <c r="AH1302" s="94"/>
      <c r="AI1302" s="94"/>
      <c r="AJ1302" s="94"/>
      <c r="AK1302" s="94"/>
      <c r="AM1302" s="92"/>
      <c r="AT1302" s="94"/>
      <c r="AU1302" s="94"/>
      <c r="AV1302" s="94"/>
      <c r="AW1302" s="94"/>
      <c r="AX1302" s="94"/>
      <c r="AY1302" s="94"/>
      <c r="AZ1302" s="94"/>
      <c r="BA1302" s="94"/>
    </row>
    <row r="1303" spans="3:70" x14ac:dyDescent="0.2">
      <c r="C1303" s="24"/>
      <c r="D1303" s="24"/>
      <c r="AG1303" s="94"/>
      <c r="AH1303" s="94"/>
      <c r="AI1303" s="94"/>
      <c r="AJ1303" s="94"/>
      <c r="AK1303" s="94"/>
      <c r="AM1303" s="92"/>
      <c r="AT1303" s="94"/>
      <c r="AU1303" s="94"/>
      <c r="AV1303" s="94"/>
      <c r="AW1303" s="94"/>
      <c r="AX1303" s="94"/>
      <c r="AY1303" s="94"/>
      <c r="AZ1303" s="94"/>
      <c r="BA1303" s="94"/>
    </row>
    <row r="1304" spans="3:70" x14ac:dyDescent="0.2">
      <c r="C1304" s="24"/>
      <c r="D1304" s="24"/>
      <c r="AG1304" s="94"/>
      <c r="AH1304" s="94"/>
      <c r="AI1304" s="94"/>
      <c r="AJ1304" s="94"/>
      <c r="AK1304" s="94"/>
      <c r="AM1304" s="92"/>
      <c r="AT1304" s="94"/>
      <c r="AU1304" s="94"/>
      <c r="AV1304" s="94"/>
      <c r="AW1304" s="94"/>
      <c r="AX1304" s="94"/>
      <c r="AY1304" s="94"/>
      <c r="AZ1304" s="94"/>
      <c r="BA1304" s="94"/>
    </row>
    <row r="1305" spans="3:70" x14ac:dyDescent="0.2">
      <c r="C1305" s="24"/>
      <c r="D1305" s="24"/>
      <c r="AG1305" s="94"/>
      <c r="AH1305" s="94"/>
      <c r="AI1305" s="94"/>
      <c r="AJ1305" s="94"/>
      <c r="AK1305" s="94"/>
      <c r="AM1305" s="92"/>
      <c r="AT1305" s="94"/>
      <c r="AU1305" s="94"/>
      <c r="AV1305" s="94"/>
      <c r="AW1305" s="94"/>
      <c r="AX1305" s="94"/>
      <c r="AY1305" s="94"/>
      <c r="AZ1305" s="94"/>
      <c r="BA1305" s="94"/>
    </row>
    <row r="1306" spans="3:70" x14ac:dyDescent="0.2">
      <c r="C1306" s="24"/>
      <c r="D1306" s="24"/>
      <c r="AG1306" s="94"/>
      <c r="AH1306" s="94"/>
      <c r="AI1306" s="94"/>
      <c r="AJ1306" s="94"/>
      <c r="AK1306" s="94"/>
      <c r="AM1306" s="92"/>
      <c r="AT1306" s="94"/>
      <c r="AU1306" s="94"/>
      <c r="AV1306" s="94"/>
      <c r="AW1306" s="94"/>
      <c r="AX1306" s="94"/>
      <c r="AY1306" s="94"/>
      <c r="AZ1306" s="94"/>
      <c r="BA1306" s="94"/>
    </row>
    <row r="1307" spans="3:70" x14ac:dyDescent="0.2">
      <c r="C1307" s="24"/>
      <c r="D1307" s="24"/>
      <c r="AG1307" s="94"/>
      <c r="AH1307" s="94"/>
      <c r="AI1307" s="94"/>
      <c r="AJ1307" s="94"/>
      <c r="AK1307" s="94"/>
      <c r="AM1307" s="92"/>
      <c r="AT1307" s="94"/>
      <c r="AU1307" s="94"/>
      <c r="AV1307" s="94"/>
      <c r="AW1307" s="94"/>
      <c r="AX1307" s="94"/>
      <c r="AY1307" s="94"/>
      <c r="AZ1307" s="94"/>
      <c r="BA1307" s="94"/>
    </row>
    <row r="1308" spans="3:70" x14ac:dyDescent="0.2">
      <c r="C1308" s="24"/>
      <c r="D1308" s="24"/>
      <c r="AG1308" s="94"/>
      <c r="AH1308" s="94"/>
      <c r="AI1308" s="94"/>
      <c r="AJ1308" s="94"/>
      <c r="AK1308" s="94"/>
      <c r="AM1308" s="92"/>
      <c r="AT1308" s="94"/>
      <c r="AU1308" s="94"/>
      <c r="AV1308" s="94"/>
      <c r="AW1308" s="94"/>
      <c r="AX1308" s="94"/>
      <c r="AY1308" s="94"/>
      <c r="AZ1308" s="94"/>
      <c r="BA1308" s="94"/>
    </row>
    <row r="1309" spans="3:70" x14ac:dyDescent="0.2">
      <c r="C1309" s="24"/>
      <c r="D1309" s="24"/>
      <c r="AG1309" s="94"/>
      <c r="AH1309" s="94"/>
      <c r="AI1309" s="94"/>
      <c r="AJ1309" s="94"/>
      <c r="AK1309" s="94"/>
      <c r="AM1309" s="92"/>
      <c r="AT1309" s="94"/>
      <c r="AU1309" s="94"/>
      <c r="AV1309" s="94"/>
      <c r="AW1309" s="94"/>
      <c r="AX1309" s="94"/>
      <c r="AY1309" s="94"/>
      <c r="AZ1309" s="94"/>
      <c r="BA1309" s="94"/>
    </row>
    <row r="1310" spans="3:70" x14ac:dyDescent="0.2">
      <c r="C1310" s="24"/>
      <c r="D1310" s="24"/>
      <c r="AG1310" s="94"/>
      <c r="AH1310" s="94"/>
      <c r="AI1310" s="94"/>
      <c r="AJ1310" s="94"/>
      <c r="AK1310" s="94"/>
      <c r="AM1310" s="92"/>
      <c r="AT1310" s="94"/>
      <c r="AU1310" s="94"/>
      <c r="AV1310" s="94"/>
      <c r="AW1310" s="94"/>
      <c r="AX1310" s="94"/>
      <c r="AY1310" s="94"/>
      <c r="AZ1310" s="94"/>
      <c r="BA1310" s="94"/>
    </row>
    <row r="1311" spans="3:70" x14ac:dyDescent="0.2">
      <c r="C1311" s="24"/>
      <c r="D1311" s="24"/>
      <c r="AG1311" s="94"/>
      <c r="AH1311" s="94"/>
      <c r="AI1311" s="94"/>
      <c r="AJ1311" s="94"/>
      <c r="AK1311" s="94"/>
      <c r="AM1311" s="92"/>
      <c r="AT1311" s="94"/>
      <c r="AU1311" s="94"/>
      <c r="AV1311" s="94"/>
      <c r="AW1311" s="94"/>
      <c r="AX1311" s="94"/>
      <c r="AY1311" s="94"/>
      <c r="AZ1311" s="94"/>
      <c r="BA1311" s="94"/>
    </row>
    <row r="1312" spans="3:70" x14ac:dyDescent="0.2">
      <c r="C1312" s="24"/>
      <c r="D1312" s="24"/>
      <c r="AG1312" s="94"/>
      <c r="AH1312" s="94"/>
      <c r="AI1312" s="94"/>
      <c r="AJ1312" s="94"/>
      <c r="AK1312" s="94"/>
      <c r="AM1312" s="92"/>
      <c r="AT1312" s="94"/>
      <c r="AU1312" s="94"/>
      <c r="AV1312" s="94"/>
      <c r="AW1312" s="94"/>
      <c r="AX1312" s="94"/>
      <c r="AY1312" s="94"/>
      <c r="AZ1312" s="94"/>
      <c r="BA1312" s="94"/>
    </row>
    <row r="1313" spans="3:70" x14ac:dyDescent="0.2">
      <c r="C1313" s="24"/>
      <c r="D1313" s="24"/>
      <c r="AG1313" s="94"/>
      <c r="AH1313" s="94"/>
      <c r="AI1313" s="94"/>
      <c r="AJ1313" s="94"/>
      <c r="AK1313" s="94"/>
      <c r="AM1313" s="92"/>
      <c r="AT1313" s="94"/>
      <c r="AU1313" s="94"/>
      <c r="AV1313" s="94"/>
      <c r="AW1313" s="94"/>
      <c r="AX1313" s="94"/>
      <c r="AY1313" s="94"/>
      <c r="AZ1313" s="94"/>
      <c r="BA1313" s="94"/>
    </row>
    <row r="1314" spans="3:70" x14ac:dyDescent="0.2">
      <c r="C1314" s="24"/>
      <c r="D1314" s="24"/>
      <c r="AG1314" s="94"/>
      <c r="AH1314" s="94"/>
      <c r="AI1314" s="94"/>
      <c r="AJ1314" s="94"/>
      <c r="AK1314" s="94"/>
      <c r="AM1314" s="92"/>
      <c r="AT1314" s="94"/>
      <c r="AU1314" s="94"/>
      <c r="AV1314" s="94"/>
      <c r="AW1314" s="94"/>
      <c r="AX1314" s="94"/>
      <c r="AY1314" s="94"/>
      <c r="AZ1314" s="94"/>
      <c r="BA1314" s="94"/>
    </row>
    <row r="1315" spans="3:70" x14ac:dyDescent="0.2">
      <c r="C1315" s="24"/>
      <c r="D1315" s="24"/>
      <c r="AG1315" s="94"/>
      <c r="AH1315" s="94"/>
      <c r="AI1315" s="94"/>
      <c r="AJ1315" s="94"/>
      <c r="AK1315" s="94"/>
      <c r="AM1315" s="92"/>
      <c r="AT1315" s="94"/>
      <c r="AU1315" s="94"/>
      <c r="AV1315" s="94"/>
      <c r="AW1315" s="94"/>
      <c r="AX1315" s="94"/>
      <c r="AY1315" s="94"/>
      <c r="AZ1315" s="94"/>
      <c r="BA1315" s="94"/>
    </row>
    <row r="1316" spans="3:70" x14ac:dyDescent="0.2">
      <c r="C1316" s="24"/>
      <c r="D1316" s="24"/>
      <c r="AG1316" s="94"/>
      <c r="AH1316" s="94"/>
      <c r="AI1316" s="94"/>
      <c r="AJ1316" s="94"/>
      <c r="AK1316" s="94"/>
      <c r="AM1316" s="92"/>
      <c r="AT1316" s="94"/>
      <c r="AU1316" s="94"/>
      <c r="AV1316" s="94"/>
      <c r="AW1316" s="94"/>
      <c r="AX1316" s="94"/>
      <c r="AY1316" s="94"/>
      <c r="AZ1316" s="94"/>
      <c r="BA1316" s="94"/>
    </row>
    <row r="1317" spans="3:70" x14ac:dyDescent="0.2">
      <c r="C1317" s="24"/>
      <c r="D1317" s="24"/>
      <c r="AG1317" s="94"/>
      <c r="AH1317" s="94"/>
      <c r="AI1317" s="94"/>
      <c r="AJ1317" s="94"/>
      <c r="AK1317" s="94"/>
      <c r="AM1317" s="92"/>
      <c r="AT1317" s="94"/>
      <c r="AU1317" s="94"/>
      <c r="AV1317" s="94"/>
      <c r="AW1317" s="94"/>
      <c r="AX1317" s="94"/>
      <c r="AY1317" s="94"/>
      <c r="AZ1317" s="94"/>
      <c r="BA1317" s="94"/>
    </row>
    <row r="1318" spans="3:70" x14ac:dyDescent="0.2">
      <c r="C1318" s="24"/>
      <c r="D1318" s="24"/>
      <c r="AG1318" s="94"/>
      <c r="AH1318" s="94"/>
      <c r="AI1318" s="94"/>
      <c r="AJ1318" s="94"/>
      <c r="AK1318" s="94"/>
      <c r="AM1318" s="92"/>
      <c r="AT1318" s="94"/>
      <c r="AU1318" s="94"/>
      <c r="AV1318" s="94"/>
      <c r="AW1318" s="94"/>
      <c r="AX1318" s="94"/>
      <c r="AY1318" s="94"/>
      <c r="AZ1318" s="94"/>
      <c r="BA1318" s="94"/>
    </row>
    <row r="1319" spans="3:70" x14ac:dyDescent="0.2">
      <c r="C1319" s="24"/>
      <c r="D1319" s="24"/>
      <c r="AG1319" s="94"/>
      <c r="AH1319" s="94"/>
      <c r="AI1319" s="94"/>
      <c r="AJ1319" s="94"/>
      <c r="AK1319" s="94"/>
      <c r="AM1319" s="92"/>
      <c r="AT1319" s="94"/>
      <c r="AU1319" s="94"/>
      <c r="AV1319" s="94"/>
      <c r="AW1319" s="94"/>
      <c r="AX1319" s="94"/>
      <c r="AY1319" s="94"/>
      <c r="AZ1319" s="94"/>
      <c r="BA1319" s="94"/>
    </row>
    <row r="1320" spans="3:70" x14ac:dyDescent="0.2">
      <c r="C1320" s="24"/>
      <c r="D1320" s="24"/>
      <c r="AG1320" s="94"/>
      <c r="AH1320" s="94"/>
      <c r="AI1320" s="94"/>
      <c r="AJ1320" s="94"/>
      <c r="AK1320" s="94"/>
      <c r="AM1320" s="92"/>
      <c r="AT1320" s="94"/>
      <c r="AU1320" s="94"/>
      <c r="AV1320" s="94"/>
      <c r="AW1320" s="94"/>
      <c r="AX1320" s="94"/>
      <c r="AY1320" s="94"/>
      <c r="AZ1320" s="94"/>
      <c r="BA1320" s="94"/>
    </row>
    <row r="1321" spans="3:70" x14ac:dyDescent="0.2">
      <c r="C1321" s="24"/>
      <c r="D1321" s="24"/>
      <c r="AG1321" s="94"/>
      <c r="AH1321" s="94"/>
      <c r="AI1321" s="94"/>
      <c r="AJ1321" s="94"/>
      <c r="AK1321" s="94"/>
      <c r="AM1321" s="92"/>
      <c r="AT1321" s="94"/>
      <c r="AU1321" s="94"/>
      <c r="AV1321" s="94"/>
      <c r="AW1321" s="94"/>
      <c r="AX1321" s="94"/>
      <c r="AY1321" s="94"/>
      <c r="AZ1321" s="94"/>
      <c r="BA1321" s="94"/>
    </row>
    <row r="1322" spans="3:70" x14ac:dyDescent="0.2">
      <c r="C1322" s="24"/>
      <c r="D1322" s="24"/>
      <c r="AG1322" s="94"/>
      <c r="AH1322" s="94"/>
      <c r="AI1322" s="94"/>
      <c r="AJ1322" s="94"/>
      <c r="AK1322" s="94"/>
      <c r="AM1322" s="92"/>
      <c r="AT1322" s="94"/>
      <c r="AU1322" s="94"/>
      <c r="AV1322" s="94"/>
      <c r="AW1322" s="94"/>
      <c r="AX1322" s="94"/>
      <c r="AY1322" s="94"/>
      <c r="AZ1322" s="94"/>
      <c r="BA1322" s="94"/>
    </row>
    <row r="1323" spans="3:70" x14ac:dyDescent="0.2">
      <c r="C1323" s="24"/>
      <c r="D1323" s="24"/>
      <c r="AG1323" s="94"/>
      <c r="AH1323" s="94"/>
      <c r="AI1323" s="94"/>
      <c r="AJ1323" s="94"/>
      <c r="AK1323" s="94"/>
      <c r="AM1323" s="92"/>
      <c r="AT1323" s="94"/>
      <c r="AU1323" s="94"/>
      <c r="AV1323" s="94"/>
      <c r="AW1323" s="94"/>
      <c r="AX1323" s="94"/>
      <c r="AY1323" s="94"/>
      <c r="AZ1323" s="94"/>
      <c r="BA1323" s="94"/>
    </row>
    <row r="1324" spans="3:70" x14ac:dyDescent="0.2">
      <c r="C1324" s="24"/>
      <c r="D1324" s="24"/>
      <c r="AG1324" s="94"/>
      <c r="AH1324" s="94"/>
      <c r="AI1324" s="94"/>
      <c r="AJ1324" s="94"/>
      <c r="AK1324" s="94"/>
      <c r="AM1324" s="92"/>
      <c r="AT1324" s="94"/>
      <c r="AU1324" s="94"/>
      <c r="AV1324" s="94"/>
      <c r="AW1324" s="94"/>
      <c r="AX1324" s="94"/>
      <c r="AY1324" s="94"/>
      <c r="AZ1324" s="94"/>
      <c r="BA1324" s="94"/>
    </row>
    <row r="1325" spans="3:70" x14ac:dyDescent="0.2">
      <c r="C1325" s="24"/>
      <c r="D1325" s="24"/>
      <c r="AG1325" s="94"/>
      <c r="AH1325" s="94"/>
      <c r="AI1325" s="94"/>
      <c r="AJ1325" s="94"/>
      <c r="AK1325" s="94"/>
      <c r="AM1325" s="92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</row>
    <row r="1326" spans="3:70" x14ac:dyDescent="0.2">
      <c r="C1326" s="24"/>
      <c r="D1326" s="24"/>
      <c r="AG1326" s="94"/>
      <c r="AH1326" s="94"/>
      <c r="AI1326" s="94"/>
      <c r="AJ1326" s="94"/>
      <c r="AK1326" s="94"/>
      <c r="AM1326" s="92"/>
      <c r="AT1326" s="94"/>
      <c r="AU1326" s="94"/>
      <c r="AV1326" s="94"/>
      <c r="AW1326" s="94"/>
      <c r="AX1326" s="94"/>
      <c r="AY1326" s="94"/>
      <c r="AZ1326" s="94"/>
      <c r="BA1326" s="94"/>
    </row>
    <row r="1327" spans="3:70" x14ac:dyDescent="0.2">
      <c r="C1327" s="24"/>
      <c r="D1327" s="24"/>
      <c r="AG1327" s="94"/>
      <c r="AH1327" s="94"/>
      <c r="AI1327" s="94"/>
      <c r="AJ1327" s="94"/>
      <c r="AK1327" s="94"/>
      <c r="AM1327" s="92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</row>
    <row r="1328" spans="3:70" x14ac:dyDescent="0.2">
      <c r="C1328" s="24"/>
      <c r="D1328" s="24"/>
      <c r="AG1328" s="94"/>
      <c r="AH1328" s="94"/>
      <c r="AI1328" s="94"/>
      <c r="AJ1328" s="94"/>
      <c r="AK1328" s="94"/>
      <c r="AM1328" s="92"/>
      <c r="AT1328" s="94"/>
      <c r="AU1328" s="94"/>
      <c r="AV1328" s="94"/>
      <c r="AW1328" s="94"/>
      <c r="AX1328" s="94"/>
      <c r="AY1328" s="94"/>
      <c r="AZ1328" s="94"/>
      <c r="BA1328" s="94"/>
    </row>
    <row r="1329" spans="3:70" x14ac:dyDescent="0.2">
      <c r="C1329" s="24"/>
      <c r="D1329" s="24"/>
      <c r="AG1329" s="94"/>
      <c r="AH1329" s="94"/>
      <c r="AI1329" s="94"/>
      <c r="AJ1329" s="94"/>
      <c r="AK1329" s="94"/>
      <c r="AM1329" s="92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</row>
    <row r="1330" spans="3:70" x14ac:dyDescent="0.2">
      <c r="C1330" s="24"/>
      <c r="D1330" s="24"/>
      <c r="AG1330" s="94"/>
      <c r="AH1330" s="94"/>
      <c r="AI1330" s="94"/>
      <c r="AJ1330" s="94"/>
      <c r="AK1330" s="94"/>
      <c r="AM1330" s="92"/>
      <c r="AT1330" s="94"/>
      <c r="AU1330" s="94"/>
      <c r="AV1330" s="94"/>
      <c r="AW1330" s="94"/>
      <c r="AX1330" s="94"/>
      <c r="AY1330" s="94"/>
      <c r="AZ1330" s="94"/>
      <c r="BA1330" s="94"/>
    </row>
    <row r="1331" spans="3:70" x14ac:dyDescent="0.2">
      <c r="C1331" s="24"/>
      <c r="D1331" s="24"/>
      <c r="AG1331" s="94"/>
      <c r="AH1331" s="94"/>
      <c r="AI1331" s="94"/>
      <c r="AJ1331" s="94"/>
      <c r="AK1331" s="94"/>
      <c r="AM1331" s="92"/>
      <c r="AT1331" s="94"/>
      <c r="AU1331" s="94"/>
      <c r="AV1331" s="94"/>
      <c r="AW1331" s="94"/>
      <c r="AX1331" s="94"/>
      <c r="AY1331" s="94"/>
      <c r="AZ1331" s="94"/>
      <c r="BA1331" s="94"/>
    </row>
    <row r="1332" spans="3:70" x14ac:dyDescent="0.2">
      <c r="C1332" s="24"/>
      <c r="D1332" s="24"/>
      <c r="AG1332" s="94"/>
      <c r="AH1332" s="94"/>
      <c r="AI1332" s="94"/>
      <c r="AJ1332" s="94"/>
      <c r="AK1332" s="94"/>
      <c r="AM1332" s="92"/>
      <c r="AT1332" s="94"/>
      <c r="AU1332" s="94"/>
      <c r="AV1332" s="94"/>
      <c r="AW1332" s="94"/>
      <c r="AX1332" s="94"/>
      <c r="AY1332" s="94"/>
      <c r="AZ1332" s="94"/>
      <c r="BA1332" s="94"/>
    </row>
    <row r="1333" spans="3:70" x14ac:dyDescent="0.2">
      <c r="C1333" s="24"/>
      <c r="D1333" s="24"/>
      <c r="AG1333" s="94"/>
      <c r="AH1333" s="94"/>
      <c r="AI1333" s="94"/>
      <c r="AJ1333" s="94"/>
      <c r="AK1333" s="94"/>
      <c r="AM1333" s="92"/>
      <c r="AT1333" s="94"/>
      <c r="AU1333" s="94"/>
      <c r="AV1333" s="94"/>
      <c r="AW1333" s="94"/>
      <c r="AX1333" s="94"/>
      <c r="AY1333" s="94"/>
      <c r="AZ1333" s="94"/>
      <c r="BA1333" s="94"/>
    </row>
    <row r="1334" spans="3:70" x14ac:dyDescent="0.2">
      <c r="C1334" s="24"/>
      <c r="D1334" s="24"/>
      <c r="AG1334" s="94"/>
      <c r="AH1334" s="94"/>
      <c r="AI1334" s="94"/>
      <c r="AJ1334" s="94"/>
      <c r="AK1334" s="94"/>
      <c r="AM1334" s="92"/>
      <c r="AT1334" s="94"/>
      <c r="AU1334" s="94"/>
      <c r="AV1334" s="94"/>
      <c r="AW1334" s="94"/>
      <c r="AX1334" s="94"/>
      <c r="AY1334" s="94"/>
      <c r="AZ1334" s="94"/>
      <c r="BA1334" s="94"/>
    </row>
    <row r="1335" spans="3:70" x14ac:dyDescent="0.2">
      <c r="C1335" s="24"/>
      <c r="D1335" s="24"/>
      <c r="AG1335" s="94"/>
      <c r="AH1335" s="94"/>
      <c r="AI1335" s="94"/>
      <c r="AJ1335" s="94"/>
      <c r="AK1335" s="94"/>
      <c r="AM1335" s="92"/>
      <c r="AT1335" s="94"/>
      <c r="AU1335" s="94"/>
      <c r="AV1335" s="94"/>
      <c r="AW1335" s="94"/>
      <c r="AX1335" s="94"/>
      <c r="AY1335" s="94"/>
      <c r="AZ1335" s="94"/>
      <c r="BA1335" s="94"/>
    </row>
    <row r="1336" spans="3:70" x14ac:dyDescent="0.2">
      <c r="C1336" s="24"/>
      <c r="D1336" s="24"/>
      <c r="AG1336" s="94"/>
      <c r="AH1336" s="94"/>
      <c r="AI1336" s="94"/>
      <c r="AJ1336" s="94"/>
      <c r="AK1336" s="94"/>
      <c r="AM1336" s="92"/>
      <c r="AT1336" s="94"/>
      <c r="AU1336" s="94"/>
      <c r="AV1336" s="94"/>
      <c r="AW1336" s="94"/>
      <c r="AX1336" s="94"/>
      <c r="AY1336" s="94"/>
      <c r="AZ1336" s="94"/>
      <c r="BA1336" s="94"/>
    </row>
    <row r="1337" spans="3:70" x14ac:dyDescent="0.2">
      <c r="C1337" s="24"/>
      <c r="D1337" s="24"/>
      <c r="AG1337" s="94"/>
      <c r="AH1337" s="94"/>
      <c r="AI1337" s="94"/>
      <c r="AJ1337" s="94"/>
      <c r="AK1337" s="94"/>
      <c r="AM1337" s="92"/>
      <c r="AT1337" s="94"/>
      <c r="AU1337" s="94"/>
      <c r="AV1337" s="94"/>
      <c r="AW1337" s="94"/>
      <c r="AX1337" s="94"/>
      <c r="AY1337" s="94"/>
      <c r="AZ1337" s="94"/>
      <c r="BA1337" s="94"/>
    </row>
    <row r="1338" spans="3:70" x14ac:dyDescent="0.2">
      <c r="C1338" s="24"/>
      <c r="D1338" s="24"/>
      <c r="AG1338" s="94"/>
      <c r="AH1338" s="94"/>
      <c r="AI1338" s="94"/>
      <c r="AJ1338" s="94"/>
      <c r="AK1338" s="94"/>
      <c r="AM1338" s="92"/>
      <c r="AT1338" s="94"/>
      <c r="AU1338" s="94"/>
      <c r="AV1338" s="94"/>
      <c r="AW1338" s="94"/>
      <c r="AX1338" s="94"/>
      <c r="AY1338" s="94"/>
      <c r="AZ1338" s="94"/>
      <c r="BA1338" s="94"/>
      <c r="BB1338" s="94"/>
    </row>
    <row r="1339" spans="3:70" x14ac:dyDescent="0.2">
      <c r="C1339" s="24"/>
      <c r="D1339" s="24"/>
      <c r="AG1339" s="94"/>
      <c r="AH1339" s="94"/>
      <c r="AI1339" s="94"/>
      <c r="AJ1339" s="94"/>
      <c r="AK1339" s="94"/>
      <c r="AM1339" s="92"/>
      <c r="AT1339" s="94"/>
      <c r="AU1339" s="94"/>
      <c r="AV1339" s="94"/>
      <c r="AW1339" s="94"/>
      <c r="AX1339" s="94"/>
      <c r="AY1339" s="94"/>
      <c r="AZ1339" s="94"/>
      <c r="BA1339" s="94"/>
    </row>
    <row r="1340" spans="3:70" x14ac:dyDescent="0.2">
      <c r="C1340" s="24"/>
      <c r="D1340" s="24"/>
      <c r="AG1340" s="94"/>
      <c r="AH1340" s="94"/>
      <c r="AI1340" s="94"/>
      <c r="AJ1340" s="94"/>
      <c r="AK1340" s="94"/>
      <c r="AM1340" s="92"/>
      <c r="AT1340" s="94"/>
      <c r="AU1340" s="94"/>
      <c r="AV1340" s="94"/>
      <c r="AW1340" s="94"/>
      <c r="AX1340" s="94"/>
      <c r="AY1340" s="94"/>
      <c r="AZ1340" s="94"/>
      <c r="BA1340" s="94"/>
      <c r="BB1340" s="94"/>
    </row>
    <row r="1341" spans="3:70" x14ac:dyDescent="0.2">
      <c r="C1341" s="24"/>
      <c r="D1341" s="24"/>
      <c r="AG1341" s="94"/>
      <c r="AH1341" s="94"/>
      <c r="AI1341" s="94"/>
      <c r="AJ1341" s="94"/>
      <c r="AK1341" s="94"/>
      <c r="AM1341" s="92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</row>
    <row r="1342" spans="3:70" x14ac:dyDescent="0.2">
      <c r="C1342" s="24"/>
      <c r="D1342" s="24"/>
      <c r="AG1342" s="94"/>
      <c r="AH1342" s="94"/>
      <c r="AI1342" s="94"/>
      <c r="AJ1342" s="94"/>
      <c r="AK1342" s="94"/>
      <c r="AM1342" s="92"/>
      <c r="AT1342" s="94"/>
      <c r="AU1342" s="94"/>
      <c r="AV1342" s="94"/>
      <c r="AW1342" s="94"/>
      <c r="AX1342" s="94"/>
      <c r="AY1342" s="94"/>
      <c r="AZ1342" s="94"/>
      <c r="BA1342" s="94"/>
    </row>
    <row r="1343" spans="3:70" x14ac:dyDescent="0.2">
      <c r="C1343" s="24"/>
      <c r="D1343" s="24"/>
      <c r="AG1343" s="94"/>
      <c r="AH1343" s="94"/>
      <c r="AI1343" s="94"/>
      <c r="AJ1343" s="94"/>
      <c r="AK1343" s="94"/>
      <c r="AM1343" s="92"/>
      <c r="AT1343" s="94"/>
      <c r="AU1343" s="94"/>
      <c r="AV1343" s="94"/>
      <c r="AW1343" s="94"/>
      <c r="AX1343" s="94"/>
      <c r="AY1343" s="94"/>
      <c r="AZ1343" s="94"/>
      <c r="BA1343" s="94"/>
    </row>
    <row r="1344" spans="3:70" x14ac:dyDescent="0.2">
      <c r="C1344" s="24"/>
      <c r="D1344" s="24"/>
      <c r="AG1344" s="94"/>
      <c r="AH1344" s="94"/>
      <c r="AI1344" s="94"/>
      <c r="AJ1344" s="94"/>
      <c r="AK1344" s="94"/>
      <c r="AM1344" s="92"/>
      <c r="AT1344" s="94"/>
      <c r="AU1344" s="94"/>
      <c r="AV1344" s="94"/>
      <c r="AW1344" s="94"/>
      <c r="AX1344" s="94"/>
      <c r="AY1344" s="94"/>
      <c r="AZ1344" s="94"/>
      <c r="BA1344" s="94"/>
    </row>
    <row r="1345" spans="3:70" x14ac:dyDescent="0.2">
      <c r="C1345" s="24"/>
      <c r="D1345" s="24"/>
      <c r="AG1345" s="94"/>
      <c r="AH1345" s="94"/>
      <c r="AI1345" s="94"/>
      <c r="AJ1345" s="94"/>
      <c r="AK1345" s="94"/>
      <c r="AM1345" s="92"/>
      <c r="AT1345" s="94"/>
      <c r="AU1345" s="94"/>
      <c r="AV1345" s="94"/>
      <c r="AW1345" s="94"/>
      <c r="AX1345" s="94"/>
      <c r="AY1345" s="94"/>
      <c r="AZ1345" s="94"/>
      <c r="BA1345" s="94"/>
    </row>
    <row r="1346" spans="3:70" x14ac:dyDescent="0.2">
      <c r="C1346" s="24"/>
      <c r="D1346" s="24"/>
      <c r="AG1346" s="94"/>
      <c r="AH1346" s="94"/>
      <c r="AI1346" s="94"/>
      <c r="AJ1346" s="94"/>
      <c r="AK1346" s="94"/>
      <c r="AM1346" s="92"/>
      <c r="AT1346" s="94"/>
      <c r="AU1346" s="94"/>
      <c r="AV1346" s="94"/>
      <c r="AW1346" s="94"/>
      <c r="AX1346" s="94"/>
      <c r="AY1346" s="94"/>
      <c r="AZ1346" s="94"/>
      <c r="BA1346" s="94"/>
    </row>
    <row r="1347" spans="3:70" x14ac:dyDescent="0.2">
      <c r="C1347" s="24"/>
      <c r="D1347" s="24"/>
      <c r="AG1347" s="94"/>
      <c r="AH1347" s="94"/>
      <c r="AI1347" s="94"/>
      <c r="AJ1347" s="94"/>
      <c r="AK1347" s="94"/>
      <c r="AM1347" s="92"/>
      <c r="AT1347" s="94"/>
      <c r="AU1347" s="94"/>
      <c r="AV1347" s="94"/>
      <c r="AW1347" s="94"/>
      <c r="AX1347" s="94"/>
      <c r="AY1347" s="94"/>
      <c r="AZ1347" s="94"/>
      <c r="BA1347" s="94"/>
    </row>
    <row r="1348" spans="3:70" x14ac:dyDescent="0.2">
      <c r="C1348" s="24"/>
      <c r="D1348" s="24"/>
      <c r="AG1348" s="94"/>
      <c r="AH1348" s="94"/>
      <c r="AI1348" s="94"/>
      <c r="AJ1348" s="94"/>
      <c r="AK1348" s="94"/>
      <c r="AM1348" s="92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</row>
    <row r="1349" spans="3:70" x14ac:dyDescent="0.2">
      <c r="C1349" s="24"/>
      <c r="D1349" s="24"/>
      <c r="AG1349" s="94"/>
      <c r="AH1349" s="94"/>
      <c r="AI1349" s="94"/>
      <c r="AJ1349" s="94"/>
      <c r="AK1349" s="94"/>
      <c r="AM1349" s="92"/>
      <c r="AT1349" s="94"/>
      <c r="AU1349" s="94"/>
      <c r="AV1349" s="94"/>
      <c r="AW1349" s="94"/>
      <c r="AX1349" s="94"/>
      <c r="AY1349" s="94"/>
      <c r="AZ1349" s="94"/>
      <c r="BA1349" s="94"/>
      <c r="BB1349" s="94"/>
      <c r="BD1349" s="94"/>
    </row>
    <row r="1350" spans="3:70" x14ac:dyDescent="0.2">
      <c r="C1350" s="24"/>
      <c r="D1350" s="24"/>
      <c r="AG1350" s="94"/>
      <c r="AH1350" s="94"/>
      <c r="AI1350" s="94"/>
      <c r="AJ1350" s="94"/>
      <c r="AK1350" s="94"/>
      <c r="AM1350" s="92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</row>
    <row r="1351" spans="3:70" x14ac:dyDescent="0.2">
      <c r="C1351" s="24"/>
      <c r="D1351" s="24"/>
      <c r="AG1351" s="94"/>
      <c r="AH1351" s="94"/>
      <c r="AI1351" s="94"/>
      <c r="AJ1351" s="94"/>
      <c r="AK1351" s="94"/>
      <c r="AM1351" s="92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</row>
    <row r="1352" spans="3:70" x14ac:dyDescent="0.2">
      <c r="C1352" s="24"/>
      <c r="D1352" s="24"/>
      <c r="AG1352" s="94"/>
      <c r="AH1352" s="94"/>
      <c r="AI1352" s="94"/>
      <c r="AJ1352" s="94"/>
      <c r="AK1352" s="94"/>
      <c r="AM1352" s="92"/>
      <c r="AT1352" s="94"/>
      <c r="AU1352" s="94"/>
      <c r="AV1352" s="94"/>
      <c r="AW1352" s="94"/>
      <c r="AX1352" s="94"/>
      <c r="AY1352" s="94"/>
      <c r="AZ1352" s="94"/>
      <c r="BA1352" s="94"/>
    </row>
    <row r="1353" spans="3:70" x14ac:dyDescent="0.2">
      <c r="C1353" s="24"/>
      <c r="D1353" s="24"/>
      <c r="AG1353" s="94"/>
      <c r="AH1353" s="94"/>
      <c r="AI1353" s="94"/>
      <c r="AJ1353" s="94"/>
      <c r="AK1353" s="94"/>
      <c r="AM1353" s="92"/>
      <c r="AT1353" s="94"/>
      <c r="AU1353" s="94"/>
      <c r="AV1353" s="94"/>
      <c r="AW1353" s="94"/>
      <c r="AX1353" s="94"/>
      <c r="AY1353" s="94"/>
      <c r="AZ1353" s="94"/>
      <c r="BA1353" s="94"/>
    </row>
    <row r="1354" spans="3:70" x14ac:dyDescent="0.2">
      <c r="C1354" s="24"/>
      <c r="D1354" s="24"/>
      <c r="AG1354" s="94"/>
      <c r="AH1354" s="94"/>
      <c r="AI1354" s="94"/>
      <c r="AJ1354" s="94"/>
      <c r="AK1354" s="94"/>
      <c r="AM1354" s="92"/>
      <c r="AT1354" s="94"/>
      <c r="AU1354" s="94"/>
      <c r="AV1354" s="94"/>
      <c r="AW1354" s="94"/>
      <c r="AX1354" s="94"/>
      <c r="AY1354" s="94"/>
      <c r="AZ1354" s="94"/>
      <c r="BA1354" s="94"/>
    </row>
    <row r="1355" spans="3:70" x14ac:dyDescent="0.2">
      <c r="C1355" s="24"/>
      <c r="D1355" s="24"/>
      <c r="AG1355" s="94"/>
      <c r="AH1355" s="94"/>
      <c r="AI1355" s="94"/>
      <c r="AJ1355" s="94"/>
      <c r="AK1355" s="94"/>
      <c r="AM1355" s="92"/>
      <c r="AT1355" s="94"/>
      <c r="AU1355" s="94"/>
      <c r="AV1355" s="94"/>
      <c r="AW1355" s="94"/>
      <c r="AX1355" s="94"/>
      <c r="AY1355" s="94"/>
      <c r="AZ1355" s="94"/>
      <c r="BA1355" s="94"/>
    </row>
    <row r="1356" spans="3:70" x14ac:dyDescent="0.2">
      <c r="C1356" s="24"/>
      <c r="D1356" s="24"/>
      <c r="AG1356" s="94"/>
      <c r="AH1356" s="94"/>
      <c r="AI1356" s="94"/>
      <c r="AJ1356" s="94"/>
      <c r="AK1356" s="94"/>
      <c r="AM1356" s="92"/>
      <c r="AT1356" s="94"/>
      <c r="AU1356" s="94"/>
      <c r="AV1356" s="94"/>
      <c r="AW1356" s="94"/>
      <c r="AX1356" s="94"/>
      <c r="AY1356" s="94"/>
      <c r="AZ1356" s="94"/>
      <c r="BA1356" s="94"/>
    </row>
    <row r="1357" spans="3:70" x14ac:dyDescent="0.2">
      <c r="C1357" s="24"/>
      <c r="D1357" s="24"/>
      <c r="AG1357" s="94"/>
      <c r="AH1357" s="94"/>
      <c r="AI1357" s="94"/>
      <c r="AJ1357" s="94"/>
      <c r="AK1357" s="94"/>
      <c r="AM1357" s="92"/>
      <c r="AT1357" s="94"/>
      <c r="AU1357" s="94"/>
      <c r="AV1357" s="94"/>
      <c r="AW1357" s="94"/>
      <c r="AX1357" s="94"/>
      <c r="AY1357" s="94"/>
      <c r="AZ1357" s="94"/>
      <c r="BA1357" s="94"/>
    </row>
    <row r="1358" spans="3:70" x14ac:dyDescent="0.2">
      <c r="C1358" s="24"/>
      <c r="D1358" s="24"/>
      <c r="AG1358" s="94"/>
      <c r="AH1358" s="94"/>
      <c r="AI1358" s="94"/>
      <c r="AJ1358" s="94"/>
      <c r="AK1358" s="94"/>
      <c r="AM1358" s="92"/>
      <c r="AT1358" s="94"/>
      <c r="AU1358" s="94"/>
      <c r="AV1358" s="94"/>
      <c r="AW1358" s="94"/>
      <c r="AX1358" s="94"/>
      <c r="AY1358" s="94"/>
      <c r="AZ1358" s="94"/>
      <c r="BA1358" s="94"/>
    </row>
    <row r="1359" spans="3:70" x14ac:dyDescent="0.2">
      <c r="C1359" s="24"/>
      <c r="D1359" s="24"/>
      <c r="AG1359" s="94"/>
      <c r="AH1359" s="94"/>
      <c r="AI1359" s="94"/>
      <c r="AJ1359" s="94"/>
      <c r="AK1359" s="94"/>
      <c r="AM1359" s="92"/>
      <c r="AT1359" s="94"/>
      <c r="AU1359" s="94"/>
      <c r="AV1359" s="94"/>
      <c r="AW1359" s="94"/>
      <c r="AX1359" s="94"/>
      <c r="AY1359" s="94"/>
      <c r="AZ1359" s="94"/>
      <c r="BA1359" s="94"/>
    </row>
    <row r="1360" spans="3:70" x14ac:dyDescent="0.2">
      <c r="C1360" s="24"/>
      <c r="D1360" s="24"/>
      <c r="AG1360" s="94"/>
      <c r="AH1360" s="94"/>
      <c r="AI1360" s="94"/>
      <c r="AJ1360" s="94"/>
      <c r="AK1360" s="94"/>
      <c r="AM1360" s="92"/>
      <c r="AT1360" s="94"/>
      <c r="AU1360" s="94"/>
      <c r="AV1360" s="94"/>
      <c r="AW1360" s="94"/>
      <c r="AX1360" s="94"/>
      <c r="AY1360" s="94"/>
      <c r="AZ1360" s="94"/>
      <c r="BA1360" s="94"/>
    </row>
    <row r="1361" spans="3:70" x14ac:dyDescent="0.2">
      <c r="C1361" s="24"/>
      <c r="D1361" s="24"/>
      <c r="AG1361" s="94"/>
      <c r="AH1361" s="94"/>
      <c r="AI1361" s="94"/>
      <c r="AJ1361" s="94"/>
      <c r="AK1361" s="94"/>
      <c r="AM1361" s="92"/>
      <c r="AT1361" s="94"/>
      <c r="AU1361" s="94"/>
      <c r="AV1361" s="94"/>
      <c r="AW1361" s="94"/>
      <c r="AX1361" s="94"/>
      <c r="AY1361" s="94"/>
      <c r="AZ1361" s="94"/>
      <c r="BA1361" s="94"/>
    </row>
    <row r="1362" spans="3:70" x14ac:dyDescent="0.2">
      <c r="C1362" s="24"/>
      <c r="D1362" s="24"/>
      <c r="AG1362" s="94"/>
      <c r="AH1362" s="94"/>
      <c r="AI1362" s="94"/>
      <c r="AJ1362" s="94"/>
      <c r="AK1362" s="94"/>
      <c r="AM1362" s="92"/>
      <c r="AT1362" s="94"/>
      <c r="AU1362" s="94"/>
      <c r="AV1362" s="94"/>
      <c r="AW1362" s="94"/>
      <c r="AX1362" s="94"/>
      <c r="AY1362" s="94"/>
      <c r="AZ1362" s="94"/>
      <c r="BA1362" s="94"/>
    </row>
    <row r="1363" spans="3:70" x14ac:dyDescent="0.2">
      <c r="C1363" s="24"/>
      <c r="D1363" s="24"/>
      <c r="AG1363" s="94"/>
      <c r="AH1363" s="94"/>
      <c r="AI1363" s="94"/>
      <c r="AJ1363" s="94"/>
      <c r="AK1363" s="94"/>
      <c r="AM1363" s="92"/>
      <c r="AT1363" s="94"/>
      <c r="AU1363" s="94"/>
      <c r="AV1363" s="94"/>
      <c r="AW1363" s="94"/>
      <c r="AX1363" s="94"/>
      <c r="AY1363" s="94"/>
      <c r="AZ1363" s="94"/>
      <c r="BA1363" s="94"/>
    </row>
    <row r="1364" spans="3:70" x14ac:dyDescent="0.2">
      <c r="C1364" s="24"/>
      <c r="D1364" s="24"/>
      <c r="AG1364" s="94"/>
      <c r="AH1364" s="94"/>
      <c r="AI1364" s="94"/>
      <c r="AJ1364" s="94"/>
      <c r="AK1364" s="94"/>
      <c r="AM1364" s="92"/>
      <c r="AT1364" s="94"/>
      <c r="AU1364" s="94"/>
      <c r="AV1364" s="94"/>
      <c r="AW1364" s="94"/>
      <c r="AX1364" s="94"/>
      <c r="AY1364" s="94"/>
      <c r="AZ1364" s="94"/>
      <c r="BA1364" s="94"/>
    </row>
    <row r="1365" spans="3:70" x14ac:dyDescent="0.2">
      <c r="C1365" s="24"/>
      <c r="D1365" s="24"/>
      <c r="AG1365" s="94"/>
      <c r="AH1365" s="94"/>
      <c r="AI1365" s="94"/>
      <c r="AJ1365" s="94"/>
      <c r="AK1365" s="94"/>
      <c r="AM1365" s="92"/>
      <c r="AT1365" s="94"/>
      <c r="AU1365" s="94"/>
      <c r="AV1365" s="94"/>
      <c r="AW1365" s="94"/>
      <c r="AX1365" s="94"/>
      <c r="AY1365" s="94"/>
      <c r="AZ1365" s="94"/>
      <c r="BA1365" s="94"/>
    </row>
    <row r="1366" spans="3:70" x14ac:dyDescent="0.2">
      <c r="C1366" s="24"/>
      <c r="D1366" s="24"/>
      <c r="AG1366" s="94"/>
      <c r="AH1366" s="94"/>
      <c r="AI1366" s="94"/>
      <c r="AJ1366" s="94"/>
      <c r="AK1366" s="94"/>
      <c r="AM1366" s="92"/>
      <c r="AT1366" s="94"/>
      <c r="AU1366" s="94"/>
      <c r="AV1366" s="94"/>
      <c r="AW1366" s="94"/>
      <c r="AX1366" s="94"/>
      <c r="AY1366" s="94"/>
      <c r="AZ1366" s="94"/>
      <c r="BA1366" s="94"/>
    </row>
    <row r="1367" spans="3:70" x14ac:dyDescent="0.2">
      <c r="C1367" s="24"/>
      <c r="D1367" s="24"/>
      <c r="AG1367" s="94"/>
      <c r="AH1367" s="94"/>
      <c r="AI1367" s="94"/>
      <c r="AJ1367" s="94"/>
      <c r="AK1367" s="94"/>
      <c r="AM1367" s="92"/>
      <c r="AT1367" s="94"/>
      <c r="AU1367" s="94"/>
      <c r="AV1367" s="94"/>
      <c r="AW1367" s="94"/>
      <c r="AX1367" s="94"/>
      <c r="AY1367" s="94"/>
      <c r="AZ1367" s="94"/>
      <c r="BA1367" s="94"/>
    </row>
    <row r="1368" spans="3:70" x14ac:dyDescent="0.2">
      <c r="C1368" s="24"/>
      <c r="D1368" s="24"/>
      <c r="AG1368" s="94"/>
      <c r="AH1368" s="94"/>
      <c r="AI1368" s="94"/>
      <c r="AJ1368" s="94"/>
      <c r="AK1368" s="94"/>
      <c r="AM1368" s="92"/>
      <c r="AT1368" s="94"/>
      <c r="AU1368" s="94"/>
      <c r="AV1368" s="94"/>
      <c r="AW1368" s="94"/>
      <c r="AX1368" s="94"/>
      <c r="AY1368" s="94"/>
      <c r="AZ1368" s="94"/>
      <c r="BA1368" s="94"/>
    </row>
    <row r="1369" spans="3:70" x14ac:dyDescent="0.2">
      <c r="C1369" s="24"/>
      <c r="D1369" s="24"/>
      <c r="AG1369" s="94"/>
      <c r="AH1369" s="94"/>
      <c r="AI1369" s="94"/>
      <c r="AJ1369" s="94"/>
      <c r="AK1369" s="94"/>
      <c r="AM1369" s="92"/>
      <c r="AT1369" s="94"/>
      <c r="AU1369" s="94"/>
      <c r="AV1369" s="94"/>
      <c r="AW1369" s="94"/>
      <c r="AX1369" s="94"/>
      <c r="AY1369" s="94"/>
      <c r="AZ1369" s="94"/>
      <c r="BA1369" s="94"/>
      <c r="BB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</row>
    <row r="1370" spans="3:70" x14ac:dyDescent="0.2">
      <c r="C1370" s="24"/>
      <c r="D1370" s="24"/>
      <c r="AG1370" s="94"/>
      <c r="AH1370" s="94"/>
      <c r="AI1370" s="94"/>
      <c r="AJ1370" s="94"/>
      <c r="AK1370" s="94"/>
      <c r="AM1370" s="92"/>
      <c r="AT1370" s="94"/>
      <c r="AU1370" s="94"/>
      <c r="AV1370" s="94"/>
      <c r="AW1370" s="94"/>
      <c r="AX1370" s="94"/>
      <c r="AY1370" s="94"/>
      <c r="AZ1370" s="94"/>
      <c r="BA1370" s="94"/>
    </row>
    <row r="1371" spans="3:70" x14ac:dyDescent="0.2">
      <c r="C1371" s="24"/>
      <c r="D1371" s="24"/>
      <c r="AG1371" s="94"/>
      <c r="AH1371" s="94"/>
      <c r="AI1371" s="94"/>
      <c r="AJ1371" s="94"/>
      <c r="AK1371" s="94"/>
      <c r="AM1371" s="92"/>
      <c r="AT1371" s="94"/>
      <c r="AU1371" s="94"/>
      <c r="AV1371" s="94"/>
      <c r="AW1371" s="94"/>
      <c r="AX1371" s="94"/>
      <c r="AY1371" s="94"/>
      <c r="AZ1371" s="94"/>
      <c r="BA1371" s="94"/>
    </row>
    <row r="1372" spans="3:70" x14ac:dyDescent="0.2">
      <c r="C1372" s="24"/>
      <c r="D1372" s="24"/>
      <c r="AG1372" s="94"/>
      <c r="AH1372" s="94"/>
      <c r="AI1372" s="94"/>
      <c r="AJ1372" s="94"/>
      <c r="AK1372" s="94"/>
      <c r="AM1372" s="92"/>
      <c r="AT1372" s="94"/>
      <c r="AU1372" s="94"/>
      <c r="AV1372" s="94"/>
      <c r="AW1372" s="94"/>
      <c r="AX1372" s="94"/>
      <c r="AY1372" s="94"/>
      <c r="AZ1372" s="94"/>
      <c r="BA1372" s="94"/>
    </row>
    <row r="1373" spans="3:70" x14ac:dyDescent="0.2">
      <c r="C1373" s="24"/>
      <c r="D1373" s="24"/>
      <c r="AG1373" s="94"/>
      <c r="AH1373" s="94"/>
      <c r="AI1373" s="94"/>
      <c r="AJ1373" s="94"/>
      <c r="AK1373" s="94"/>
      <c r="AM1373" s="92"/>
      <c r="AT1373" s="94"/>
      <c r="AU1373" s="94"/>
      <c r="AV1373" s="94"/>
      <c r="AW1373" s="94"/>
      <c r="AX1373" s="94"/>
      <c r="AY1373" s="94"/>
      <c r="AZ1373" s="94"/>
      <c r="BA1373" s="94"/>
      <c r="BB1373" s="94"/>
      <c r="BD1373" s="94"/>
    </row>
    <row r="1374" spans="3:70" x14ac:dyDescent="0.2">
      <c r="C1374" s="24"/>
      <c r="D1374" s="24"/>
      <c r="AG1374" s="94"/>
      <c r="AH1374" s="94"/>
      <c r="AI1374" s="94"/>
      <c r="AJ1374" s="94"/>
      <c r="AK1374" s="94"/>
      <c r="AM1374" s="92"/>
      <c r="AT1374" s="94"/>
      <c r="AU1374" s="94"/>
      <c r="AV1374" s="94"/>
      <c r="AW1374" s="94"/>
      <c r="AX1374" s="94"/>
      <c r="AY1374" s="94"/>
      <c r="AZ1374" s="94"/>
      <c r="BA1374" s="94"/>
    </row>
    <row r="1375" spans="3:70" x14ac:dyDescent="0.2">
      <c r="C1375" s="24"/>
      <c r="D1375" s="24"/>
      <c r="AG1375" s="94"/>
      <c r="AH1375" s="94"/>
      <c r="AI1375" s="94"/>
      <c r="AJ1375" s="94"/>
      <c r="AK1375" s="94"/>
      <c r="AM1375" s="92"/>
      <c r="AT1375" s="94"/>
      <c r="AU1375" s="94"/>
      <c r="AV1375" s="94"/>
      <c r="AW1375" s="94"/>
      <c r="AX1375" s="94"/>
      <c r="AY1375" s="94"/>
      <c r="AZ1375" s="94"/>
      <c r="BA1375" s="94"/>
      <c r="BB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</row>
    <row r="1376" spans="3:70" x14ac:dyDescent="0.2">
      <c r="C1376" s="24"/>
      <c r="D1376" s="24"/>
      <c r="AG1376" s="94"/>
      <c r="AH1376" s="94"/>
      <c r="AI1376" s="94"/>
      <c r="AJ1376" s="94"/>
      <c r="AK1376" s="94"/>
      <c r="AM1376" s="92"/>
      <c r="AT1376" s="94"/>
      <c r="AU1376" s="94"/>
      <c r="AV1376" s="94"/>
      <c r="AW1376" s="94"/>
      <c r="AX1376" s="94"/>
      <c r="AY1376" s="94"/>
      <c r="AZ1376" s="94"/>
      <c r="BA1376" s="94"/>
    </row>
    <row r="1377" spans="3:70" x14ac:dyDescent="0.2">
      <c r="C1377" s="24"/>
      <c r="D1377" s="24"/>
      <c r="AG1377" s="94"/>
      <c r="AH1377" s="94"/>
      <c r="AI1377" s="94"/>
      <c r="AJ1377" s="94"/>
      <c r="AK1377" s="94"/>
      <c r="AM1377" s="92"/>
      <c r="AT1377" s="94"/>
      <c r="AU1377" s="94"/>
      <c r="AV1377" s="94"/>
      <c r="AW1377" s="94"/>
      <c r="AX1377" s="94"/>
      <c r="AY1377" s="94"/>
      <c r="AZ1377" s="94"/>
      <c r="BA1377" s="94"/>
    </row>
    <row r="1378" spans="3:70" x14ac:dyDescent="0.2">
      <c r="C1378" s="24"/>
      <c r="D1378" s="24"/>
      <c r="AG1378" s="94"/>
      <c r="AH1378" s="94"/>
      <c r="AI1378" s="94"/>
      <c r="AJ1378" s="94"/>
      <c r="AK1378" s="94"/>
      <c r="AM1378" s="92"/>
      <c r="AT1378" s="94"/>
      <c r="AU1378" s="94"/>
      <c r="AV1378" s="94"/>
      <c r="AW1378" s="94"/>
      <c r="AX1378" s="94"/>
      <c r="AY1378" s="94"/>
      <c r="AZ1378" s="94"/>
      <c r="BA1378" s="94"/>
      <c r="BB1378" s="94"/>
    </row>
    <row r="1379" spans="3:70" x14ac:dyDescent="0.2">
      <c r="C1379" s="24"/>
      <c r="D1379" s="24"/>
      <c r="AG1379" s="94"/>
      <c r="AH1379" s="94"/>
      <c r="AI1379" s="94"/>
      <c r="AJ1379" s="94"/>
      <c r="AK1379" s="94"/>
      <c r="AM1379" s="92"/>
      <c r="AT1379" s="94"/>
      <c r="AU1379" s="94"/>
      <c r="AV1379" s="94"/>
      <c r="AW1379" s="94"/>
      <c r="AX1379" s="94"/>
      <c r="AY1379" s="94"/>
      <c r="AZ1379" s="94"/>
      <c r="BA1379" s="94"/>
      <c r="BB1379" s="94"/>
    </row>
    <row r="1380" spans="3:70" x14ac:dyDescent="0.2">
      <c r="C1380" s="24"/>
      <c r="D1380" s="24"/>
      <c r="AG1380" s="94"/>
      <c r="AH1380" s="94"/>
      <c r="AI1380" s="94"/>
      <c r="AJ1380" s="94"/>
      <c r="AK1380" s="94"/>
      <c r="AM1380" s="92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</row>
    <row r="1381" spans="3:70" x14ac:dyDescent="0.2">
      <c r="C1381" s="24"/>
      <c r="D1381" s="24"/>
      <c r="AG1381" s="94"/>
      <c r="AH1381" s="94"/>
      <c r="AI1381" s="94"/>
      <c r="AJ1381" s="94"/>
      <c r="AK1381" s="94"/>
      <c r="AM1381" s="92"/>
      <c r="AT1381" s="94"/>
      <c r="AU1381" s="94"/>
      <c r="AV1381" s="94"/>
      <c r="AW1381" s="94"/>
      <c r="AX1381" s="94"/>
      <c r="AY1381" s="94"/>
      <c r="AZ1381" s="94"/>
      <c r="BA1381" s="94"/>
    </row>
    <row r="1382" spans="3:70" x14ac:dyDescent="0.2">
      <c r="C1382" s="24"/>
      <c r="D1382" s="24"/>
      <c r="AG1382" s="94"/>
      <c r="AH1382" s="94"/>
      <c r="AI1382" s="94"/>
      <c r="AJ1382" s="94"/>
      <c r="AK1382" s="94"/>
      <c r="AM1382" s="92"/>
      <c r="AT1382" s="94"/>
      <c r="AU1382" s="94"/>
      <c r="AV1382" s="94"/>
      <c r="AW1382" s="94"/>
      <c r="AX1382" s="94"/>
      <c r="AY1382" s="94"/>
      <c r="AZ1382" s="94"/>
      <c r="BA1382" s="94"/>
    </row>
    <row r="1383" spans="3:70" x14ac:dyDescent="0.2">
      <c r="C1383" s="24"/>
      <c r="D1383" s="24"/>
      <c r="AG1383" s="94"/>
      <c r="AH1383" s="94"/>
      <c r="AI1383" s="94"/>
      <c r="AJ1383" s="94"/>
      <c r="AK1383" s="94"/>
      <c r="AM1383" s="92"/>
      <c r="AT1383" s="94"/>
      <c r="AU1383" s="94"/>
      <c r="AV1383" s="94"/>
      <c r="AW1383" s="94"/>
      <c r="AX1383" s="94"/>
      <c r="AY1383" s="94"/>
      <c r="AZ1383" s="94"/>
      <c r="BA1383" s="94"/>
      <c r="BB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</row>
    <row r="1384" spans="3:70" x14ac:dyDescent="0.2">
      <c r="C1384" s="24"/>
      <c r="D1384" s="24"/>
      <c r="AG1384" s="94"/>
      <c r="AH1384" s="94"/>
      <c r="AI1384" s="94"/>
      <c r="AJ1384" s="94"/>
      <c r="AK1384" s="94"/>
      <c r="AM1384" s="92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</row>
    <row r="1385" spans="3:70" x14ac:dyDescent="0.2">
      <c r="C1385" s="24"/>
      <c r="D1385" s="24"/>
      <c r="AG1385" s="94"/>
      <c r="AH1385" s="94"/>
      <c r="AI1385" s="94"/>
      <c r="AJ1385" s="94"/>
      <c r="AK1385" s="94"/>
      <c r="AM1385" s="92"/>
      <c r="AT1385" s="94"/>
      <c r="AU1385" s="94"/>
      <c r="AV1385" s="94"/>
      <c r="AW1385" s="94"/>
      <c r="AX1385" s="94"/>
      <c r="AY1385" s="94"/>
      <c r="AZ1385" s="94"/>
      <c r="BA1385" s="94"/>
    </row>
    <row r="1386" spans="3:70" x14ac:dyDescent="0.2">
      <c r="C1386" s="24"/>
      <c r="D1386" s="24"/>
      <c r="AG1386" s="94"/>
      <c r="AH1386" s="94"/>
      <c r="AI1386" s="94"/>
      <c r="AJ1386" s="94"/>
      <c r="AK1386" s="94"/>
      <c r="AM1386" s="92"/>
      <c r="AT1386" s="94"/>
      <c r="AU1386" s="94"/>
      <c r="AV1386" s="94"/>
      <c r="AW1386" s="94"/>
      <c r="AX1386" s="94"/>
      <c r="AY1386" s="94"/>
      <c r="AZ1386" s="94"/>
      <c r="BA1386" s="94"/>
    </row>
    <row r="1387" spans="3:70" x14ac:dyDescent="0.2">
      <c r="C1387" s="24"/>
      <c r="D1387" s="24"/>
      <c r="AG1387" s="94"/>
      <c r="AH1387" s="94"/>
      <c r="AI1387" s="94"/>
      <c r="AJ1387" s="94"/>
      <c r="AK1387" s="94"/>
      <c r="AM1387" s="92"/>
      <c r="AT1387" s="94"/>
      <c r="AU1387" s="94"/>
      <c r="AV1387" s="94"/>
      <c r="AW1387" s="94"/>
      <c r="AX1387" s="94"/>
      <c r="AY1387" s="94"/>
      <c r="AZ1387" s="94"/>
      <c r="BA1387" s="94"/>
    </row>
    <row r="1388" spans="3:70" x14ac:dyDescent="0.2">
      <c r="C1388" s="24"/>
      <c r="D1388" s="24"/>
      <c r="AG1388" s="94"/>
      <c r="AH1388" s="94"/>
      <c r="AI1388" s="94"/>
      <c r="AJ1388" s="94"/>
      <c r="AK1388" s="94"/>
      <c r="AM1388" s="92"/>
      <c r="AT1388" s="94"/>
      <c r="AU1388" s="94"/>
      <c r="AV1388" s="94"/>
      <c r="AW1388" s="94"/>
      <c r="AX1388" s="94"/>
      <c r="AY1388" s="94"/>
      <c r="AZ1388" s="94"/>
      <c r="BA1388" s="94"/>
    </row>
    <row r="1389" spans="3:70" x14ac:dyDescent="0.2">
      <c r="C1389" s="24"/>
      <c r="D1389" s="24"/>
      <c r="AG1389" s="94"/>
      <c r="AH1389" s="94"/>
      <c r="AI1389" s="94"/>
      <c r="AJ1389" s="94"/>
      <c r="AK1389" s="94"/>
      <c r="AM1389" s="92"/>
      <c r="AT1389" s="94"/>
      <c r="AU1389" s="94"/>
      <c r="AV1389" s="94"/>
      <c r="AW1389" s="94"/>
      <c r="AX1389" s="94"/>
      <c r="AY1389" s="94"/>
      <c r="AZ1389" s="94"/>
      <c r="BA1389" s="94"/>
      <c r="BB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</row>
    <row r="1390" spans="3:70" x14ac:dyDescent="0.2">
      <c r="C1390" s="24"/>
      <c r="D1390" s="24"/>
      <c r="AG1390" s="94"/>
      <c r="AH1390" s="94"/>
      <c r="AI1390" s="94"/>
      <c r="AJ1390" s="94"/>
      <c r="AK1390" s="94"/>
      <c r="AM1390" s="92"/>
      <c r="AT1390" s="94"/>
      <c r="AU1390" s="94"/>
      <c r="AV1390" s="94"/>
      <c r="AW1390" s="94"/>
      <c r="AX1390" s="94"/>
      <c r="AY1390" s="94"/>
      <c r="AZ1390" s="94"/>
      <c r="BA1390" s="94"/>
      <c r="BB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</row>
    <row r="1391" spans="3:70" x14ac:dyDescent="0.2">
      <c r="C1391" s="24"/>
      <c r="D1391" s="24"/>
      <c r="AG1391" s="94"/>
      <c r="AH1391" s="94"/>
      <c r="AI1391" s="94"/>
      <c r="AJ1391" s="94"/>
      <c r="AK1391" s="94"/>
      <c r="AM1391" s="92"/>
      <c r="AT1391" s="94"/>
      <c r="AU1391" s="94"/>
      <c r="AV1391" s="94"/>
      <c r="AW1391" s="94"/>
      <c r="AX1391" s="94"/>
      <c r="AY1391" s="94"/>
      <c r="AZ1391" s="94"/>
      <c r="BA1391" s="94"/>
    </row>
    <row r="1392" spans="3:70" x14ac:dyDescent="0.2">
      <c r="C1392" s="24"/>
      <c r="D1392" s="24"/>
      <c r="AG1392" s="94"/>
      <c r="AH1392" s="94"/>
      <c r="AI1392" s="94"/>
      <c r="AJ1392" s="94"/>
      <c r="AK1392" s="94"/>
      <c r="AM1392" s="92"/>
      <c r="AT1392" s="94"/>
      <c r="AU1392" s="94"/>
      <c r="AV1392" s="94"/>
      <c r="AW1392" s="94"/>
      <c r="AX1392" s="94"/>
      <c r="AY1392" s="94"/>
      <c r="AZ1392" s="94"/>
      <c r="BA1392" s="94"/>
    </row>
    <row r="1393" spans="3:70" x14ac:dyDescent="0.2">
      <c r="C1393" s="24"/>
      <c r="D1393" s="24"/>
      <c r="AG1393" s="94"/>
      <c r="AH1393" s="94"/>
      <c r="AI1393" s="94"/>
      <c r="AJ1393" s="94"/>
      <c r="AK1393" s="94"/>
      <c r="AM1393" s="92"/>
      <c r="AT1393" s="94"/>
      <c r="AU1393" s="94"/>
      <c r="AV1393" s="94"/>
      <c r="AW1393" s="94"/>
      <c r="AX1393" s="94"/>
      <c r="AY1393" s="94"/>
      <c r="AZ1393" s="94"/>
      <c r="BA1393" s="94"/>
    </row>
    <row r="1394" spans="3:70" x14ac:dyDescent="0.2">
      <c r="C1394" s="24"/>
      <c r="D1394" s="24"/>
      <c r="AG1394" s="94"/>
      <c r="AH1394" s="94"/>
      <c r="AI1394" s="94"/>
      <c r="AJ1394" s="94"/>
      <c r="AK1394" s="94"/>
      <c r="AM1394" s="92"/>
      <c r="AT1394" s="94"/>
      <c r="AU1394" s="94"/>
      <c r="AV1394" s="94"/>
      <c r="AW1394" s="94"/>
      <c r="AX1394" s="94"/>
      <c r="AY1394" s="94"/>
      <c r="AZ1394" s="94"/>
      <c r="BA1394" s="94"/>
    </row>
    <row r="1395" spans="3:70" x14ac:dyDescent="0.2">
      <c r="C1395" s="24"/>
      <c r="D1395" s="24"/>
      <c r="AG1395" s="94"/>
      <c r="AH1395" s="94"/>
      <c r="AI1395" s="94"/>
      <c r="AJ1395" s="94"/>
      <c r="AK1395" s="94"/>
      <c r="AM1395" s="92"/>
      <c r="AT1395" s="94"/>
      <c r="AU1395" s="94"/>
      <c r="AV1395" s="94"/>
      <c r="AW1395" s="94"/>
      <c r="AX1395" s="94"/>
      <c r="AY1395" s="94"/>
      <c r="AZ1395" s="94"/>
      <c r="BA1395" s="94"/>
    </row>
    <row r="1396" spans="3:70" x14ac:dyDescent="0.2">
      <c r="C1396" s="24"/>
      <c r="D1396" s="24"/>
      <c r="AG1396" s="94"/>
      <c r="AH1396" s="94"/>
      <c r="AI1396" s="94"/>
      <c r="AJ1396" s="94"/>
      <c r="AK1396" s="94"/>
      <c r="AM1396" s="92"/>
      <c r="AT1396" s="94"/>
      <c r="AU1396" s="94"/>
      <c r="AV1396" s="94"/>
      <c r="AW1396" s="94"/>
      <c r="AX1396" s="94"/>
      <c r="AY1396" s="94"/>
      <c r="AZ1396" s="94"/>
      <c r="BA1396" s="94"/>
    </row>
    <row r="1397" spans="3:70" x14ac:dyDescent="0.2">
      <c r="C1397" s="24"/>
      <c r="D1397" s="24"/>
      <c r="AG1397" s="94"/>
      <c r="AH1397" s="94"/>
      <c r="AI1397" s="94"/>
      <c r="AJ1397" s="94"/>
      <c r="AK1397" s="94"/>
      <c r="AM1397" s="92"/>
      <c r="AT1397" s="94"/>
      <c r="AU1397" s="94"/>
      <c r="AV1397" s="94"/>
      <c r="AW1397" s="94"/>
      <c r="AX1397" s="94"/>
      <c r="AY1397" s="94"/>
      <c r="AZ1397" s="94"/>
      <c r="BA1397" s="94"/>
    </row>
    <row r="1398" spans="3:70" x14ac:dyDescent="0.2">
      <c r="C1398" s="24"/>
      <c r="D1398" s="24"/>
      <c r="AG1398" s="94"/>
      <c r="AH1398" s="94"/>
      <c r="AI1398" s="94"/>
      <c r="AJ1398" s="94"/>
      <c r="AK1398" s="94"/>
      <c r="AM1398" s="92"/>
      <c r="AT1398" s="94"/>
      <c r="AU1398" s="94"/>
      <c r="AV1398" s="94"/>
      <c r="AW1398" s="94"/>
      <c r="AX1398" s="94"/>
      <c r="AY1398" s="94"/>
      <c r="AZ1398" s="94"/>
      <c r="BA1398" s="94"/>
      <c r="BB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</row>
    <row r="1399" spans="3:70" x14ac:dyDescent="0.2">
      <c r="C1399" s="24"/>
      <c r="D1399" s="24"/>
      <c r="AG1399" s="94"/>
      <c r="AH1399" s="94"/>
      <c r="AI1399" s="94"/>
      <c r="AJ1399" s="94"/>
      <c r="AK1399" s="94"/>
      <c r="AM1399" s="92"/>
      <c r="AT1399" s="94"/>
      <c r="AU1399" s="94"/>
      <c r="AV1399" s="94"/>
      <c r="AW1399" s="94"/>
      <c r="AX1399" s="94"/>
      <c r="AY1399" s="94"/>
      <c r="AZ1399" s="94"/>
      <c r="BA1399" s="94"/>
    </row>
    <row r="1400" spans="3:70" x14ac:dyDescent="0.2">
      <c r="C1400" s="24"/>
      <c r="D1400" s="24"/>
      <c r="AG1400" s="94"/>
      <c r="AH1400" s="94"/>
      <c r="AI1400" s="94"/>
      <c r="AJ1400" s="94"/>
      <c r="AK1400" s="94"/>
      <c r="AM1400" s="92"/>
      <c r="AT1400" s="94"/>
      <c r="AU1400" s="94"/>
      <c r="AV1400" s="94"/>
      <c r="AW1400" s="94"/>
      <c r="AX1400" s="94"/>
      <c r="AY1400" s="94"/>
      <c r="AZ1400" s="94"/>
      <c r="BA1400" s="94"/>
    </row>
    <row r="1401" spans="3:70" x14ac:dyDescent="0.2">
      <c r="C1401" s="24"/>
      <c r="D1401" s="24"/>
      <c r="AG1401" s="94"/>
      <c r="AH1401" s="94"/>
      <c r="AI1401" s="94"/>
      <c r="AJ1401" s="94"/>
      <c r="AK1401" s="94"/>
      <c r="AM1401" s="92"/>
      <c r="AT1401" s="94"/>
      <c r="AU1401" s="94"/>
      <c r="AV1401" s="94"/>
      <c r="AW1401" s="94"/>
      <c r="AX1401" s="94"/>
      <c r="AY1401" s="94"/>
      <c r="AZ1401" s="94"/>
      <c r="BA1401" s="94"/>
    </row>
    <row r="1402" spans="3:70" x14ac:dyDescent="0.2">
      <c r="C1402" s="24"/>
      <c r="D1402" s="24"/>
      <c r="AG1402" s="94"/>
      <c r="AH1402" s="94"/>
      <c r="AI1402" s="94"/>
      <c r="AJ1402" s="94"/>
      <c r="AK1402" s="94"/>
      <c r="AM1402" s="92"/>
      <c r="AT1402" s="94"/>
      <c r="AU1402" s="94"/>
      <c r="AV1402" s="94"/>
      <c r="AW1402" s="94"/>
      <c r="AX1402" s="94"/>
      <c r="AY1402" s="94"/>
      <c r="AZ1402" s="94"/>
      <c r="BA1402" s="94"/>
    </row>
    <row r="1403" spans="3:70" x14ac:dyDescent="0.2">
      <c r="C1403" s="24"/>
      <c r="D1403" s="24"/>
      <c r="AG1403" s="94"/>
      <c r="AH1403" s="94"/>
      <c r="AI1403" s="94"/>
      <c r="AJ1403" s="94"/>
      <c r="AK1403" s="94"/>
      <c r="AM1403" s="92"/>
      <c r="AT1403" s="94"/>
      <c r="AU1403" s="94"/>
      <c r="AV1403" s="94"/>
      <c r="AW1403" s="94"/>
      <c r="AX1403" s="94"/>
      <c r="AY1403" s="94"/>
      <c r="AZ1403" s="94"/>
      <c r="BA1403" s="94"/>
    </row>
    <row r="1404" spans="3:70" x14ac:dyDescent="0.2">
      <c r="C1404" s="24"/>
      <c r="D1404" s="24"/>
      <c r="AG1404" s="94"/>
      <c r="AH1404" s="94"/>
      <c r="AI1404" s="94"/>
      <c r="AJ1404" s="94"/>
      <c r="AK1404" s="94"/>
      <c r="AM1404" s="92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</row>
    <row r="1405" spans="3:70" x14ac:dyDescent="0.2">
      <c r="C1405" s="24"/>
      <c r="D1405" s="24"/>
      <c r="AG1405" s="94"/>
      <c r="AH1405" s="94"/>
      <c r="AI1405" s="94"/>
      <c r="AJ1405" s="94"/>
      <c r="AK1405" s="94"/>
      <c r="AM1405" s="92"/>
      <c r="AT1405" s="94"/>
      <c r="AU1405" s="94"/>
      <c r="AV1405" s="94"/>
      <c r="AW1405" s="94"/>
      <c r="AX1405" s="94"/>
      <c r="AY1405" s="94"/>
      <c r="AZ1405" s="94"/>
      <c r="BA1405" s="94"/>
    </row>
    <row r="1406" spans="3:70" x14ac:dyDescent="0.2">
      <c r="C1406" s="24"/>
      <c r="D1406" s="24"/>
      <c r="AG1406" s="94"/>
      <c r="AH1406" s="94"/>
      <c r="AI1406" s="94"/>
      <c r="AJ1406" s="94"/>
      <c r="AK1406" s="94"/>
      <c r="AM1406" s="92"/>
      <c r="AT1406" s="94"/>
      <c r="AU1406" s="94"/>
      <c r="AV1406" s="94"/>
      <c r="AW1406" s="94"/>
      <c r="AX1406" s="94"/>
      <c r="AY1406" s="94"/>
      <c r="AZ1406" s="94"/>
      <c r="BA1406" s="94"/>
    </row>
    <row r="1407" spans="3:70" x14ac:dyDescent="0.2">
      <c r="C1407" s="24"/>
      <c r="D1407" s="24"/>
      <c r="AG1407" s="94"/>
      <c r="AH1407" s="94"/>
      <c r="AI1407" s="94"/>
      <c r="AJ1407" s="94"/>
      <c r="AK1407" s="94"/>
      <c r="AM1407" s="92"/>
      <c r="AT1407" s="94"/>
      <c r="AU1407" s="94"/>
      <c r="AV1407" s="94"/>
      <c r="AW1407" s="94"/>
      <c r="AX1407" s="94"/>
      <c r="AY1407" s="94"/>
      <c r="AZ1407" s="94"/>
      <c r="BA1407" s="94"/>
    </row>
    <row r="1408" spans="3:70" x14ac:dyDescent="0.2">
      <c r="C1408" s="24"/>
      <c r="D1408" s="24"/>
      <c r="AG1408" s="94"/>
      <c r="AH1408" s="94"/>
      <c r="AI1408" s="94"/>
      <c r="AJ1408" s="94"/>
      <c r="AK1408" s="94"/>
      <c r="AM1408" s="92"/>
      <c r="AT1408" s="94"/>
      <c r="AU1408" s="94"/>
      <c r="AV1408" s="94"/>
      <c r="AW1408" s="94"/>
      <c r="AX1408" s="94"/>
      <c r="AY1408" s="94"/>
      <c r="AZ1408" s="94"/>
      <c r="BA1408" s="94"/>
    </row>
    <row r="1409" spans="3:70" x14ac:dyDescent="0.2">
      <c r="C1409" s="24"/>
      <c r="D1409" s="24"/>
      <c r="AG1409" s="94"/>
      <c r="AH1409" s="94"/>
      <c r="AI1409" s="94"/>
      <c r="AJ1409" s="94"/>
      <c r="AK1409" s="94"/>
      <c r="AM1409" s="92"/>
      <c r="AT1409" s="94"/>
      <c r="AU1409" s="94"/>
      <c r="AV1409" s="94"/>
      <c r="AW1409" s="94"/>
      <c r="AX1409" s="94"/>
      <c r="AY1409" s="94"/>
      <c r="AZ1409" s="94"/>
      <c r="BA1409" s="94"/>
    </row>
    <row r="1410" spans="3:70" x14ac:dyDescent="0.2">
      <c r="C1410" s="24"/>
      <c r="D1410" s="24"/>
      <c r="AG1410" s="94"/>
      <c r="AH1410" s="94"/>
      <c r="AI1410" s="94"/>
      <c r="AJ1410" s="94"/>
      <c r="AK1410" s="94"/>
      <c r="AM1410" s="92"/>
      <c r="AT1410" s="94"/>
      <c r="AU1410" s="94"/>
      <c r="AV1410" s="94"/>
      <c r="AW1410" s="94"/>
      <c r="AX1410" s="94"/>
      <c r="AY1410" s="94"/>
      <c r="AZ1410" s="94"/>
      <c r="BA1410" s="94"/>
    </row>
    <row r="1411" spans="3:70" x14ac:dyDescent="0.2">
      <c r="C1411" s="24"/>
      <c r="D1411" s="24"/>
      <c r="AG1411" s="94"/>
      <c r="AH1411" s="94"/>
      <c r="AI1411" s="94"/>
      <c r="AJ1411" s="94"/>
      <c r="AK1411" s="94"/>
      <c r="AM1411" s="92"/>
      <c r="AT1411" s="94"/>
      <c r="AU1411" s="94"/>
      <c r="AV1411" s="94"/>
      <c r="AW1411" s="94"/>
      <c r="AX1411" s="94"/>
      <c r="AY1411" s="94"/>
      <c r="AZ1411" s="94"/>
      <c r="BA1411" s="94"/>
    </row>
    <row r="1412" spans="3:70" x14ac:dyDescent="0.2">
      <c r="C1412" s="24"/>
      <c r="D1412" s="24"/>
      <c r="AG1412" s="94"/>
      <c r="AH1412" s="94"/>
      <c r="AI1412" s="94"/>
      <c r="AJ1412" s="94"/>
      <c r="AK1412" s="94"/>
      <c r="AM1412" s="92"/>
      <c r="AT1412" s="94"/>
      <c r="AU1412" s="94"/>
      <c r="AV1412" s="94"/>
      <c r="AW1412" s="94"/>
      <c r="AX1412" s="94"/>
      <c r="AY1412" s="94"/>
      <c r="AZ1412" s="94"/>
      <c r="BA1412" s="94"/>
    </row>
    <row r="1413" spans="3:70" x14ac:dyDescent="0.2">
      <c r="C1413" s="24"/>
      <c r="D1413" s="24"/>
      <c r="AG1413" s="94"/>
      <c r="AH1413" s="94"/>
      <c r="AI1413" s="94"/>
      <c r="AJ1413" s="94"/>
      <c r="AK1413" s="94"/>
      <c r="AM1413" s="92"/>
      <c r="AT1413" s="94"/>
      <c r="AU1413" s="94"/>
      <c r="AV1413" s="94"/>
      <c r="AW1413" s="94"/>
      <c r="AX1413" s="94"/>
      <c r="AY1413" s="94"/>
      <c r="AZ1413" s="94"/>
      <c r="BA1413" s="94"/>
    </row>
    <row r="1414" spans="3:70" x14ac:dyDescent="0.2">
      <c r="C1414" s="24"/>
      <c r="D1414" s="24"/>
      <c r="AG1414" s="94"/>
      <c r="AH1414" s="94"/>
      <c r="AI1414" s="94"/>
      <c r="AJ1414" s="94"/>
      <c r="AK1414" s="94"/>
      <c r="AM1414" s="92"/>
      <c r="AT1414" s="94"/>
      <c r="AU1414" s="94"/>
      <c r="AV1414" s="94"/>
      <c r="AW1414" s="94"/>
      <c r="AX1414" s="94"/>
      <c r="AY1414" s="94"/>
      <c r="AZ1414" s="94"/>
      <c r="BA1414" s="94"/>
    </row>
    <row r="1415" spans="3:70" x14ac:dyDescent="0.2">
      <c r="C1415" s="24"/>
      <c r="D1415" s="24"/>
      <c r="AG1415" s="94"/>
      <c r="AH1415" s="94"/>
      <c r="AI1415" s="94"/>
      <c r="AJ1415" s="94"/>
      <c r="AK1415" s="94"/>
      <c r="AM1415" s="92"/>
      <c r="AT1415" s="94"/>
      <c r="AU1415" s="94"/>
      <c r="AV1415" s="94"/>
      <c r="AW1415" s="94"/>
      <c r="AX1415" s="94"/>
      <c r="AY1415" s="94"/>
      <c r="AZ1415" s="94"/>
      <c r="BA1415" s="94"/>
    </row>
    <row r="1416" spans="3:70" x14ac:dyDescent="0.2">
      <c r="C1416" s="24"/>
      <c r="D1416" s="24"/>
      <c r="AG1416" s="94"/>
      <c r="AH1416" s="94"/>
      <c r="AI1416" s="94"/>
      <c r="AJ1416" s="94"/>
      <c r="AK1416" s="94"/>
      <c r="AM1416" s="92"/>
      <c r="AT1416" s="94"/>
      <c r="AU1416" s="94"/>
      <c r="AV1416" s="94"/>
      <c r="AW1416" s="94"/>
      <c r="AX1416" s="94"/>
      <c r="AY1416" s="94"/>
      <c r="AZ1416" s="94"/>
      <c r="BA1416" s="94"/>
    </row>
    <row r="1417" spans="3:70" x14ac:dyDescent="0.2">
      <c r="C1417" s="24"/>
      <c r="D1417" s="24"/>
      <c r="AG1417" s="94"/>
      <c r="AH1417" s="94"/>
      <c r="AI1417" s="94"/>
      <c r="AJ1417" s="94"/>
      <c r="AK1417" s="94"/>
      <c r="AM1417" s="92"/>
      <c r="AT1417" s="94"/>
      <c r="AU1417" s="94"/>
      <c r="AV1417" s="94"/>
      <c r="AW1417" s="94"/>
      <c r="AX1417" s="94"/>
      <c r="AY1417" s="94"/>
      <c r="AZ1417" s="94"/>
      <c r="BA1417" s="94"/>
    </row>
    <row r="1418" spans="3:70" x14ac:dyDescent="0.2">
      <c r="C1418" s="24"/>
      <c r="D1418" s="24"/>
      <c r="AG1418" s="94"/>
      <c r="AH1418" s="94"/>
      <c r="AI1418" s="94"/>
      <c r="AJ1418" s="94"/>
      <c r="AK1418" s="94"/>
      <c r="AM1418" s="92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</row>
    <row r="1419" spans="3:70" x14ac:dyDescent="0.2">
      <c r="C1419" s="24"/>
      <c r="D1419" s="24"/>
      <c r="AG1419" s="94"/>
      <c r="AH1419" s="94"/>
      <c r="AI1419" s="94"/>
      <c r="AJ1419" s="94"/>
      <c r="AK1419" s="94"/>
      <c r="AM1419" s="92"/>
      <c r="AT1419" s="94"/>
      <c r="AU1419" s="94"/>
      <c r="AV1419" s="94"/>
      <c r="AW1419" s="94"/>
      <c r="AX1419" s="94"/>
      <c r="AY1419" s="94"/>
      <c r="AZ1419" s="94"/>
      <c r="BA1419" s="94"/>
    </row>
    <row r="1420" spans="3:70" x14ac:dyDescent="0.2">
      <c r="C1420" s="24"/>
      <c r="D1420" s="24"/>
      <c r="AG1420" s="94"/>
      <c r="AH1420" s="94"/>
      <c r="AI1420" s="94"/>
      <c r="AJ1420" s="94"/>
      <c r="AK1420" s="94"/>
      <c r="AM1420" s="92"/>
      <c r="AT1420" s="94"/>
      <c r="AU1420" s="94"/>
      <c r="AV1420" s="94"/>
      <c r="AW1420" s="94"/>
      <c r="AX1420" s="94"/>
      <c r="AY1420" s="94"/>
      <c r="AZ1420" s="94"/>
      <c r="BA1420" s="94"/>
    </row>
    <row r="1421" spans="3:70" x14ac:dyDescent="0.2">
      <c r="C1421" s="24"/>
      <c r="D1421" s="24"/>
      <c r="AG1421" s="94"/>
      <c r="AH1421" s="94"/>
      <c r="AI1421" s="94"/>
      <c r="AJ1421" s="94"/>
      <c r="AK1421" s="94"/>
      <c r="AM1421" s="92"/>
      <c r="AT1421" s="94"/>
      <c r="AU1421" s="94"/>
      <c r="AV1421" s="94"/>
      <c r="AW1421" s="94"/>
      <c r="AX1421" s="94"/>
      <c r="AY1421" s="94"/>
      <c r="AZ1421" s="94"/>
      <c r="BA1421" s="94"/>
    </row>
    <row r="1422" spans="3:70" x14ac:dyDescent="0.2">
      <c r="C1422" s="24"/>
      <c r="D1422" s="24"/>
      <c r="AG1422" s="94"/>
      <c r="AH1422" s="94"/>
      <c r="AI1422" s="94"/>
      <c r="AJ1422" s="94"/>
      <c r="AK1422" s="94"/>
      <c r="AM1422" s="92"/>
      <c r="AT1422" s="94"/>
      <c r="AU1422" s="94"/>
      <c r="AV1422" s="94"/>
      <c r="AW1422" s="94"/>
      <c r="AX1422" s="94"/>
      <c r="AY1422" s="94"/>
      <c r="AZ1422" s="94"/>
      <c r="BA1422" s="94"/>
    </row>
    <row r="1423" spans="3:70" x14ac:dyDescent="0.2">
      <c r="C1423" s="24"/>
      <c r="D1423" s="24"/>
      <c r="AG1423" s="94"/>
      <c r="AH1423" s="94"/>
      <c r="AI1423" s="94"/>
      <c r="AJ1423" s="94"/>
      <c r="AK1423" s="94"/>
      <c r="AM1423" s="92"/>
      <c r="AT1423" s="94"/>
      <c r="AU1423" s="94"/>
      <c r="AV1423" s="94"/>
      <c r="AW1423" s="94"/>
      <c r="AX1423" s="94"/>
      <c r="AY1423" s="94"/>
      <c r="AZ1423" s="94"/>
      <c r="BA1423" s="94"/>
    </row>
    <row r="1424" spans="3:70" x14ac:dyDescent="0.2">
      <c r="C1424" s="24"/>
      <c r="D1424" s="24"/>
      <c r="AG1424" s="94"/>
      <c r="AH1424" s="94"/>
      <c r="AI1424" s="94"/>
      <c r="AJ1424" s="94"/>
      <c r="AK1424" s="94"/>
      <c r="AM1424" s="92"/>
      <c r="AT1424" s="94"/>
      <c r="AU1424" s="94"/>
      <c r="AV1424" s="94"/>
      <c r="AW1424" s="94"/>
      <c r="AX1424" s="94"/>
      <c r="AY1424" s="94"/>
      <c r="AZ1424" s="94"/>
      <c r="BA1424" s="94"/>
    </row>
    <row r="1425" spans="3:70" x14ac:dyDescent="0.2">
      <c r="C1425" s="24"/>
      <c r="D1425" s="24"/>
      <c r="AG1425" s="94"/>
      <c r="AH1425" s="94"/>
      <c r="AI1425" s="94"/>
      <c r="AJ1425" s="94"/>
      <c r="AK1425" s="94"/>
      <c r="AM1425" s="92"/>
      <c r="AT1425" s="94"/>
      <c r="AU1425" s="94"/>
      <c r="AV1425" s="94"/>
      <c r="AW1425" s="94"/>
      <c r="AX1425" s="94"/>
      <c r="AY1425" s="94"/>
      <c r="AZ1425" s="94"/>
      <c r="BA1425" s="94"/>
    </row>
    <row r="1426" spans="3:70" x14ac:dyDescent="0.2">
      <c r="C1426" s="24"/>
      <c r="D1426" s="24"/>
      <c r="AG1426" s="94"/>
      <c r="AH1426" s="94"/>
      <c r="AI1426" s="94"/>
      <c r="AJ1426" s="94"/>
      <c r="AK1426" s="94"/>
      <c r="AM1426" s="92"/>
      <c r="AT1426" s="94"/>
      <c r="AU1426" s="94"/>
      <c r="AV1426" s="94"/>
      <c r="AW1426" s="94"/>
      <c r="AX1426" s="94"/>
      <c r="AY1426" s="94"/>
      <c r="AZ1426" s="94"/>
      <c r="BA1426" s="94"/>
    </row>
    <row r="1427" spans="3:70" x14ac:dyDescent="0.2">
      <c r="C1427" s="24"/>
      <c r="D1427" s="24"/>
      <c r="AG1427" s="94"/>
      <c r="AH1427" s="94"/>
      <c r="AI1427" s="94"/>
      <c r="AJ1427" s="94"/>
      <c r="AK1427" s="94"/>
      <c r="AM1427" s="92"/>
      <c r="AT1427" s="94"/>
      <c r="AU1427" s="94"/>
      <c r="AV1427" s="94"/>
      <c r="AW1427" s="94"/>
      <c r="AX1427" s="94"/>
      <c r="AY1427" s="94"/>
      <c r="AZ1427" s="94"/>
      <c r="BA1427" s="94"/>
    </row>
    <row r="1428" spans="3:70" x14ac:dyDescent="0.2">
      <c r="C1428" s="24"/>
      <c r="D1428" s="24"/>
      <c r="AG1428" s="94"/>
      <c r="AH1428" s="94"/>
      <c r="AI1428" s="94"/>
      <c r="AJ1428" s="94"/>
      <c r="AK1428" s="94"/>
      <c r="AM1428" s="92"/>
      <c r="AT1428" s="94"/>
      <c r="AU1428" s="94"/>
      <c r="AV1428" s="94"/>
      <c r="AW1428" s="94"/>
      <c r="AX1428" s="94"/>
      <c r="AY1428" s="94"/>
      <c r="AZ1428" s="94"/>
      <c r="BA1428" s="94"/>
    </row>
    <row r="1429" spans="3:70" x14ac:dyDescent="0.2">
      <c r="C1429" s="24"/>
      <c r="D1429" s="24"/>
      <c r="AG1429" s="94"/>
      <c r="AH1429" s="94"/>
      <c r="AI1429" s="94"/>
      <c r="AJ1429" s="94"/>
      <c r="AK1429" s="94"/>
      <c r="AM1429" s="92"/>
      <c r="AT1429" s="94"/>
      <c r="AU1429" s="94"/>
      <c r="AV1429" s="94"/>
      <c r="AW1429" s="94"/>
      <c r="AX1429" s="94"/>
      <c r="AY1429" s="94"/>
      <c r="AZ1429" s="94"/>
      <c r="BA1429" s="94"/>
    </row>
    <row r="1430" spans="3:70" x14ac:dyDescent="0.2">
      <c r="C1430" s="24"/>
      <c r="D1430" s="24"/>
      <c r="AG1430" s="94"/>
      <c r="AH1430" s="94"/>
      <c r="AI1430" s="94"/>
      <c r="AJ1430" s="94"/>
      <c r="AK1430" s="94"/>
      <c r="AM1430" s="92"/>
      <c r="AT1430" s="94"/>
      <c r="AU1430" s="94"/>
      <c r="AV1430" s="94"/>
      <c r="AW1430" s="94"/>
      <c r="AX1430" s="94"/>
      <c r="AY1430" s="94"/>
      <c r="AZ1430" s="94"/>
      <c r="BA1430" s="94"/>
    </row>
    <row r="1431" spans="3:70" x14ac:dyDescent="0.2">
      <c r="C1431" s="24"/>
      <c r="D1431" s="24"/>
      <c r="AG1431" s="94"/>
      <c r="AH1431" s="94"/>
      <c r="AI1431" s="94"/>
      <c r="AJ1431" s="94"/>
      <c r="AK1431" s="94"/>
      <c r="AM1431" s="92"/>
      <c r="AT1431" s="94"/>
      <c r="AU1431" s="94"/>
      <c r="AV1431" s="94"/>
      <c r="AW1431" s="94"/>
      <c r="AX1431" s="94"/>
      <c r="AY1431" s="94"/>
      <c r="AZ1431" s="94"/>
      <c r="BA1431" s="94"/>
    </row>
    <row r="1432" spans="3:70" x14ac:dyDescent="0.2">
      <c r="C1432" s="24"/>
      <c r="D1432" s="24"/>
      <c r="AG1432" s="94"/>
      <c r="AH1432" s="94"/>
      <c r="AI1432" s="94"/>
      <c r="AJ1432" s="94"/>
      <c r="AK1432" s="94"/>
      <c r="AM1432" s="92"/>
      <c r="AT1432" s="94"/>
      <c r="AU1432" s="94"/>
      <c r="AV1432" s="94"/>
      <c r="AW1432" s="94"/>
      <c r="AX1432" s="94"/>
      <c r="AY1432" s="94"/>
      <c r="AZ1432" s="94"/>
      <c r="BA1432" s="94"/>
    </row>
    <row r="1433" spans="3:70" x14ac:dyDescent="0.2">
      <c r="C1433" s="24"/>
      <c r="D1433" s="24"/>
      <c r="AG1433" s="94"/>
      <c r="AH1433" s="94"/>
      <c r="AI1433" s="94"/>
      <c r="AJ1433" s="94"/>
      <c r="AK1433" s="94"/>
      <c r="AM1433" s="92"/>
      <c r="AT1433" s="94"/>
      <c r="AU1433" s="94"/>
      <c r="AV1433" s="94"/>
      <c r="AW1433" s="94"/>
      <c r="AX1433" s="94"/>
      <c r="AY1433" s="94"/>
      <c r="AZ1433" s="94"/>
      <c r="BA1433" s="94"/>
    </row>
    <row r="1434" spans="3:70" x14ac:dyDescent="0.2">
      <c r="C1434" s="24"/>
      <c r="D1434" s="24"/>
      <c r="AG1434" s="94"/>
      <c r="AH1434" s="94"/>
      <c r="AI1434" s="94"/>
      <c r="AJ1434" s="94"/>
      <c r="AK1434" s="94"/>
      <c r="AM1434" s="92"/>
      <c r="AT1434" s="94"/>
      <c r="AU1434" s="94"/>
      <c r="AV1434" s="94"/>
      <c r="AW1434" s="94"/>
      <c r="AX1434" s="94"/>
      <c r="AY1434" s="94"/>
      <c r="AZ1434" s="94"/>
      <c r="BA1434" s="94"/>
    </row>
    <row r="1435" spans="3:70" x14ac:dyDescent="0.2">
      <c r="C1435" s="24"/>
      <c r="D1435" s="24"/>
      <c r="AG1435" s="94"/>
      <c r="AH1435" s="94"/>
      <c r="AI1435" s="94"/>
      <c r="AJ1435" s="94"/>
      <c r="AK1435" s="94"/>
      <c r="AM1435" s="92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</row>
    <row r="1436" spans="3:70" x14ac:dyDescent="0.2">
      <c r="C1436" s="24"/>
      <c r="D1436" s="24"/>
      <c r="AG1436" s="94"/>
      <c r="AH1436" s="94"/>
      <c r="AI1436" s="94"/>
      <c r="AJ1436" s="94"/>
      <c r="AK1436" s="94"/>
      <c r="AM1436" s="92"/>
      <c r="AT1436" s="94"/>
      <c r="AU1436" s="94"/>
      <c r="AV1436" s="94"/>
      <c r="AW1436" s="94"/>
      <c r="AX1436" s="94"/>
      <c r="AY1436" s="94"/>
      <c r="AZ1436" s="94"/>
      <c r="BA1436" s="94"/>
    </row>
    <row r="1437" spans="3:70" x14ac:dyDescent="0.2">
      <c r="C1437" s="24"/>
      <c r="D1437" s="24"/>
      <c r="AG1437" s="94"/>
      <c r="AH1437" s="94"/>
      <c r="AI1437" s="94"/>
      <c r="AJ1437" s="94"/>
      <c r="AK1437" s="94"/>
      <c r="AM1437" s="92"/>
      <c r="AT1437" s="94"/>
      <c r="AU1437" s="94"/>
      <c r="AV1437" s="94"/>
      <c r="AW1437" s="94"/>
      <c r="AX1437" s="94"/>
      <c r="AY1437" s="94"/>
      <c r="AZ1437" s="94"/>
      <c r="BA1437" s="94"/>
      <c r="BB1437" s="94"/>
    </row>
    <row r="1438" spans="3:70" x14ac:dyDescent="0.2">
      <c r="C1438" s="24"/>
      <c r="D1438" s="24"/>
      <c r="AG1438" s="94"/>
      <c r="AH1438" s="94"/>
      <c r="AI1438" s="94"/>
      <c r="AJ1438" s="94"/>
      <c r="AK1438" s="94"/>
      <c r="AM1438" s="92"/>
      <c r="AT1438" s="94"/>
      <c r="AU1438" s="94"/>
      <c r="AV1438" s="94"/>
      <c r="AW1438" s="94"/>
      <c r="AX1438" s="94"/>
      <c r="AY1438" s="94"/>
      <c r="AZ1438" s="94"/>
      <c r="BA1438" s="94"/>
      <c r="BB1438" s="94"/>
    </row>
    <row r="1439" spans="3:70" x14ac:dyDescent="0.2">
      <c r="C1439" s="24"/>
      <c r="D1439" s="24"/>
      <c r="AG1439" s="94"/>
      <c r="AH1439" s="94"/>
      <c r="AI1439" s="94"/>
      <c r="AJ1439" s="94"/>
      <c r="AK1439" s="94"/>
      <c r="AM1439" s="92"/>
      <c r="AT1439" s="94"/>
      <c r="AU1439" s="94"/>
      <c r="AV1439" s="94"/>
      <c r="AW1439" s="94"/>
      <c r="AX1439" s="94"/>
      <c r="AY1439" s="94"/>
      <c r="AZ1439" s="94"/>
      <c r="BA1439" s="94"/>
      <c r="BB1439" s="94"/>
    </row>
    <row r="1440" spans="3:70" x14ac:dyDescent="0.2">
      <c r="C1440" s="24"/>
      <c r="D1440" s="24"/>
      <c r="AG1440" s="94"/>
      <c r="AH1440" s="94"/>
      <c r="AI1440" s="94"/>
      <c r="AJ1440" s="94"/>
      <c r="AK1440" s="94"/>
      <c r="AM1440" s="92"/>
      <c r="AT1440" s="94"/>
      <c r="AU1440" s="94"/>
      <c r="AV1440" s="94"/>
      <c r="AW1440" s="94"/>
      <c r="AX1440" s="94"/>
      <c r="AY1440" s="94"/>
      <c r="AZ1440" s="94"/>
      <c r="BA1440" s="94"/>
      <c r="BB1440" s="94"/>
      <c r="BD1440" s="94"/>
    </row>
    <row r="1441" spans="3:70" x14ac:dyDescent="0.2">
      <c r="C1441" s="24"/>
      <c r="D1441" s="24"/>
      <c r="AG1441" s="94"/>
      <c r="AH1441" s="94"/>
      <c r="AI1441" s="94"/>
      <c r="AJ1441" s="94"/>
      <c r="AK1441" s="94"/>
      <c r="AM1441" s="92"/>
      <c r="AT1441" s="94"/>
      <c r="AU1441" s="94"/>
      <c r="AV1441" s="94"/>
      <c r="AW1441" s="94"/>
      <c r="AX1441" s="94"/>
      <c r="AY1441" s="94"/>
      <c r="AZ1441" s="94"/>
      <c r="BA1441" s="94"/>
      <c r="BB1441" s="94"/>
      <c r="BD1441" s="94"/>
    </row>
    <row r="1442" spans="3:70" x14ac:dyDescent="0.2">
      <c r="C1442" s="24"/>
      <c r="D1442" s="24"/>
      <c r="AG1442" s="94"/>
      <c r="AH1442" s="94"/>
      <c r="AI1442" s="94"/>
      <c r="AJ1442" s="94"/>
      <c r="AK1442" s="94"/>
      <c r="AM1442" s="92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</row>
    <row r="1443" spans="3:70" x14ac:dyDescent="0.2">
      <c r="C1443" s="24"/>
      <c r="D1443" s="24"/>
      <c r="AG1443" s="94"/>
      <c r="AH1443" s="94"/>
      <c r="AI1443" s="94"/>
      <c r="AJ1443" s="94"/>
      <c r="AK1443" s="94"/>
      <c r="AM1443" s="92"/>
      <c r="AT1443" s="94"/>
      <c r="AU1443" s="94"/>
      <c r="AV1443" s="94"/>
      <c r="AW1443" s="94"/>
      <c r="AX1443" s="94"/>
      <c r="AY1443" s="94"/>
      <c r="AZ1443" s="94"/>
      <c r="BA1443" s="94"/>
    </row>
    <row r="1444" spans="3:70" x14ac:dyDescent="0.2">
      <c r="C1444" s="24"/>
      <c r="D1444" s="24"/>
      <c r="AG1444" s="94"/>
      <c r="AH1444" s="94"/>
      <c r="AI1444" s="94"/>
      <c r="AJ1444" s="94"/>
      <c r="AK1444" s="94"/>
      <c r="AM1444" s="92"/>
      <c r="AT1444" s="94"/>
      <c r="AU1444" s="94"/>
      <c r="AV1444" s="94"/>
      <c r="AW1444" s="94"/>
      <c r="AX1444" s="94"/>
      <c r="AY1444" s="94"/>
      <c r="AZ1444" s="94"/>
      <c r="BA1444" s="94"/>
    </row>
    <row r="1445" spans="3:70" x14ac:dyDescent="0.2">
      <c r="C1445" s="24"/>
      <c r="D1445" s="24"/>
      <c r="AG1445" s="94"/>
      <c r="AH1445" s="94"/>
      <c r="AI1445" s="94"/>
      <c r="AJ1445" s="94"/>
      <c r="AK1445" s="94"/>
      <c r="AM1445" s="92"/>
      <c r="AT1445" s="94"/>
      <c r="AU1445" s="94"/>
      <c r="AV1445" s="94"/>
      <c r="AW1445" s="94"/>
      <c r="AX1445" s="94"/>
      <c r="AY1445" s="94"/>
      <c r="AZ1445" s="94"/>
      <c r="BA1445" s="94"/>
    </row>
    <row r="1446" spans="3:70" x14ac:dyDescent="0.2">
      <c r="C1446" s="24"/>
      <c r="D1446" s="24"/>
      <c r="AG1446" s="94"/>
      <c r="AH1446" s="94"/>
      <c r="AI1446" s="94"/>
      <c r="AJ1446" s="94"/>
      <c r="AK1446" s="94"/>
      <c r="AM1446" s="92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</row>
    <row r="1447" spans="3:70" x14ac:dyDescent="0.2">
      <c r="C1447" s="24"/>
      <c r="D1447" s="24"/>
      <c r="AG1447" s="94"/>
      <c r="AH1447" s="94"/>
      <c r="AI1447" s="94"/>
      <c r="AJ1447" s="94"/>
      <c r="AK1447" s="94"/>
      <c r="AM1447" s="92"/>
      <c r="AT1447" s="94"/>
      <c r="AU1447" s="94"/>
      <c r="AV1447" s="94"/>
      <c r="AW1447" s="94"/>
      <c r="AX1447" s="94"/>
      <c r="AY1447" s="94"/>
      <c r="AZ1447" s="94"/>
      <c r="BA1447" s="94"/>
      <c r="BB1447" s="94"/>
      <c r="BD1447" s="94"/>
    </row>
    <row r="1448" spans="3:70" x14ac:dyDescent="0.2">
      <c r="C1448" s="24"/>
      <c r="D1448" s="24"/>
      <c r="AG1448" s="94"/>
      <c r="AH1448" s="94"/>
      <c r="AI1448" s="94"/>
      <c r="AJ1448" s="94"/>
      <c r="AK1448" s="94"/>
      <c r="AM1448" s="92"/>
      <c r="AT1448" s="94"/>
      <c r="AU1448" s="94"/>
      <c r="AV1448" s="94"/>
      <c r="AW1448" s="94"/>
      <c r="AX1448" s="94"/>
      <c r="AY1448" s="94"/>
      <c r="AZ1448" s="94"/>
      <c r="BA1448" s="94"/>
      <c r="BB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</row>
    <row r="1449" spans="3:70" x14ac:dyDescent="0.2">
      <c r="C1449" s="24"/>
      <c r="D1449" s="24"/>
      <c r="AG1449" s="94"/>
      <c r="AH1449" s="94"/>
      <c r="AI1449" s="94"/>
      <c r="AJ1449" s="94"/>
      <c r="AK1449" s="94"/>
      <c r="AM1449" s="92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</row>
    <row r="1450" spans="3:70" x14ac:dyDescent="0.2">
      <c r="C1450" s="24"/>
      <c r="D1450" s="24"/>
      <c r="AG1450" s="94"/>
      <c r="AH1450" s="94"/>
      <c r="AI1450" s="94"/>
      <c r="AJ1450" s="94"/>
      <c r="AK1450" s="94"/>
      <c r="AM1450" s="92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</row>
    <row r="1451" spans="3:70" x14ac:dyDescent="0.2">
      <c r="C1451" s="24"/>
      <c r="D1451" s="24"/>
      <c r="AG1451" s="94"/>
      <c r="AH1451" s="94"/>
      <c r="AI1451" s="94"/>
      <c r="AJ1451" s="94"/>
      <c r="AK1451" s="94"/>
      <c r="AM1451" s="92"/>
      <c r="AT1451" s="94"/>
      <c r="AU1451" s="94"/>
      <c r="AV1451" s="94"/>
      <c r="AW1451" s="94"/>
      <c r="AX1451" s="94"/>
      <c r="AY1451" s="94"/>
      <c r="AZ1451" s="94"/>
      <c r="BA1451" s="94"/>
      <c r="BB1451" s="94"/>
    </row>
    <row r="1452" spans="3:70" x14ac:dyDescent="0.2">
      <c r="C1452" s="24"/>
      <c r="D1452" s="24"/>
      <c r="AG1452" s="94"/>
      <c r="AH1452" s="94"/>
      <c r="AI1452" s="94"/>
      <c r="AJ1452" s="94"/>
      <c r="AK1452" s="94"/>
      <c r="AM1452" s="92"/>
      <c r="AT1452" s="94"/>
      <c r="AU1452" s="94"/>
      <c r="AV1452" s="94"/>
      <c r="AW1452" s="94"/>
      <c r="AX1452" s="94"/>
      <c r="AY1452" s="94"/>
      <c r="AZ1452" s="94"/>
      <c r="BA1452" s="94"/>
    </row>
    <row r="1453" spans="3:70" x14ac:dyDescent="0.2">
      <c r="C1453" s="24"/>
      <c r="D1453" s="24"/>
      <c r="AG1453" s="94"/>
      <c r="AH1453" s="94"/>
      <c r="AI1453" s="94"/>
      <c r="AJ1453" s="94"/>
      <c r="AK1453" s="94"/>
      <c r="AM1453" s="92"/>
      <c r="AT1453" s="94"/>
      <c r="AU1453" s="94"/>
      <c r="AV1453" s="94"/>
      <c r="AW1453" s="94"/>
      <c r="AX1453" s="94"/>
      <c r="AY1453" s="94"/>
      <c r="AZ1453" s="94"/>
      <c r="BA1453" s="94"/>
      <c r="BB1453" s="94"/>
      <c r="BD1453" s="94"/>
    </row>
    <row r="1454" spans="3:70" x14ac:dyDescent="0.2">
      <c r="C1454" s="24"/>
      <c r="D1454" s="24"/>
      <c r="AG1454" s="94"/>
      <c r="AH1454" s="94"/>
      <c r="AI1454" s="94"/>
      <c r="AJ1454" s="94"/>
      <c r="AK1454" s="94"/>
      <c r="AM1454" s="92"/>
      <c r="AT1454" s="94"/>
      <c r="AU1454" s="94"/>
      <c r="AV1454" s="94"/>
      <c r="AW1454" s="94"/>
      <c r="AX1454" s="94"/>
      <c r="AY1454" s="94"/>
      <c r="AZ1454" s="94"/>
      <c r="BA1454" s="94"/>
      <c r="BB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</row>
    <row r="1455" spans="3:70" x14ac:dyDescent="0.2">
      <c r="C1455" s="24"/>
      <c r="D1455" s="24"/>
      <c r="AG1455" s="94"/>
      <c r="AH1455" s="94"/>
      <c r="AI1455" s="94"/>
      <c r="AJ1455" s="94"/>
      <c r="AK1455" s="94"/>
      <c r="AM1455" s="92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</row>
    <row r="1456" spans="3:70" x14ac:dyDescent="0.2">
      <c r="C1456" s="24"/>
      <c r="D1456" s="24"/>
      <c r="AG1456" s="94"/>
      <c r="AH1456" s="94"/>
      <c r="AI1456" s="94"/>
      <c r="AJ1456" s="94"/>
      <c r="AK1456" s="94"/>
      <c r="AM1456" s="92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</row>
    <row r="1457" spans="3:70" x14ac:dyDescent="0.2">
      <c r="C1457" s="24"/>
      <c r="D1457" s="24"/>
      <c r="AG1457" s="94"/>
      <c r="AH1457" s="94"/>
      <c r="AI1457" s="94"/>
      <c r="AJ1457" s="94"/>
      <c r="AK1457" s="94"/>
      <c r="AM1457" s="92"/>
      <c r="AT1457" s="94"/>
      <c r="AU1457" s="94"/>
      <c r="AV1457" s="94"/>
      <c r="AW1457" s="94"/>
      <c r="AX1457" s="94"/>
      <c r="AY1457" s="94"/>
      <c r="AZ1457" s="94"/>
      <c r="BA1457" s="94"/>
    </row>
    <row r="1458" spans="3:70" x14ac:dyDescent="0.2">
      <c r="C1458" s="24"/>
      <c r="D1458" s="24"/>
      <c r="AG1458" s="94"/>
      <c r="AH1458" s="94"/>
      <c r="AI1458" s="94"/>
      <c r="AJ1458" s="94"/>
      <c r="AK1458" s="94"/>
      <c r="AM1458" s="92"/>
      <c r="AT1458" s="94"/>
      <c r="AU1458" s="94"/>
      <c r="AV1458" s="94"/>
      <c r="AW1458" s="94"/>
      <c r="AX1458" s="94"/>
      <c r="AY1458" s="94"/>
      <c r="AZ1458" s="94"/>
      <c r="BA1458" s="94"/>
    </row>
    <row r="1459" spans="3:70" x14ac:dyDescent="0.2">
      <c r="C1459" s="24"/>
      <c r="D1459" s="24"/>
      <c r="AG1459" s="94"/>
      <c r="AH1459" s="94"/>
      <c r="AI1459" s="94"/>
      <c r="AJ1459" s="94"/>
      <c r="AK1459" s="94"/>
      <c r="AM1459" s="92"/>
      <c r="AT1459" s="94"/>
      <c r="AU1459" s="94"/>
      <c r="AV1459" s="94"/>
      <c r="AW1459" s="94"/>
      <c r="AX1459" s="94"/>
      <c r="AY1459" s="94"/>
      <c r="AZ1459" s="94"/>
      <c r="BA1459" s="94"/>
      <c r="BB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</row>
    <row r="1460" spans="3:70" x14ac:dyDescent="0.2">
      <c r="C1460" s="24"/>
      <c r="D1460" s="24"/>
      <c r="AG1460" s="94"/>
      <c r="AH1460" s="94"/>
      <c r="AI1460" s="94"/>
      <c r="AJ1460" s="94"/>
      <c r="AK1460" s="94"/>
      <c r="AM1460" s="92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</row>
    <row r="1461" spans="3:70" x14ac:dyDescent="0.2">
      <c r="C1461" s="24"/>
      <c r="D1461" s="24"/>
      <c r="AG1461" s="94"/>
      <c r="AH1461" s="94"/>
      <c r="AI1461" s="94"/>
      <c r="AJ1461" s="94"/>
      <c r="AK1461" s="94"/>
      <c r="AM1461" s="92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</row>
    <row r="1462" spans="3:70" x14ac:dyDescent="0.2">
      <c r="C1462" s="24"/>
      <c r="D1462" s="24"/>
      <c r="AG1462" s="94"/>
      <c r="AH1462" s="94"/>
      <c r="AI1462" s="94"/>
      <c r="AJ1462" s="94"/>
      <c r="AK1462" s="94"/>
      <c r="AM1462" s="92"/>
      <c r="AT1462" s="94"/>
      <c r="AU1462" s="94"/>
      <c r="AV1462" s="94"/>
      <c r="AW1462" s="94"/>
      <c r="AX1462" s="94"/>
      <c r="AY1462" s="94"/>
      <c r="AZ1462" s="94"/>
      <c r="BA1462" s="94"/>
    </row>
    <row r="1463" spans="3:70" x14ac:dyDescent="0.2">
      <c r="C1463" s="24"/>
      <c r="D1463" s="24"/>
      <c r="AG1463" s="94"/>
      <c r="AH1463" s="94"/>
      <c r="AI1463" s="94"/>
      <c r="AJ1463" s="94"/>
      <c r="AK1463" s="94"/>
      <c r="AM1463" s="92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</row>
    <row r="1464" spans="3:70" x14ac:dyDescent="0.2">
      <c r="C1464" s="24"/>
      <c r="D1464" s="24"/>
      <c r="AG1464" s="94"/>
      <c r="AH1464" s="94"/>
      <c r="AI1464" s="94"/>
      <c r="AJ1464" s="94"/>
      <c r="AK1464" s="94"/>
      <c r="AM1464" s="92"/>
      <c r="AT1464" s="94"/>
      <c r="AU1464" s="94"/>
      <c r="AV1464" s="94"/>
      <c r="AW1464" s="94"/>
      <c r="AX1464" s="94"/>
      <c r="AY1464" s="94"/>
      <c r="AZ1464" s="94"/>
      <c r="BA1464" s="94"/>
      <c r="BB1464" s="94"/>
    </row>
    <row r="1465" spans="3:70" x14ac:dyDescent="0.2">
      <c r="C1465" s="24"/>
      <c r="D1465" s="24"/>
      <c r="AG1465" s="94"/>
      <c r="AH1465" s="94"/>
      <c r="AI1465" s="94"/>
      <c r="AJ1465" s="94"/>
      <c r="AK1465" s="94"/>
      <c r="AM1465" s="92"/>
      <c r="AT1465" s="94"/>
      <c r="AU1465" s="94"/>
      <c r="AV1465" s="94"/>
      <c r="AW1465" s="94"/>
      <c r="AX1465" s="94"/>
      <c r="AY1465" s="94"/>
      <c r="AZ1465" s="94"/>
      <c r="BA1465" s="94"/>
      <c r="BB1465" s="94"/>
    </row>
    <row r="1466" spans="3:70" x14ac:dyDescent="0.2">
      <c r="C1466" s="24"/>
      <c r="D1466" s="24"/>
      <c r="AG1466" s="94"/>
      <c r="AH1466" s="94"/>
      <c r="AI1466" s="94"/>
      <c r="AJ1466" s="94"/>
      <c r="AK1466" s="94"/>
      <c r="AM1466" s="92"/>
      <c r="AT1466" s="94"/>
      <c r="AU1466" s="94"/>
      <c r="AV1466" s="94"/>
      <c r="AW1466" s="94"/>
      <c r="AX1466" s="94"/>
      <c r="AY1466" s="94"/>
      <c r="AZ1466" s="94"/>
      <c r="BA1466" s="94"/>
      <c r="BB1466" s="94"/>
    </row>
    <row r="1467" spans="3:70" x14ac:dyDescent="0.2">
      <c r="C1467" s="24"/>
      <c r="D1467" s="24"/>
      <c r="AG1467" s="94"/>
      <c r="AH1467" s="94"/>
      <c r="AI1467" s="94"/>
      <c r="AJ1467" s="94"/>
      <c r="AK1467" s="94"/>
      <c r="AM1467" s="92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</row>
    <row r="1468" spans="3:70" x14ac:dyDescent="0.2">
      <c r="C1468" s="24"/>
      <c r="D1468" s="24"/>
      <c r="AG1468" s="94"/>
      <c r="AH1468" s="94"/>
      <c r="AI1468" s="94"/>
      <c r="AJ1468" s="94"/>
      <c r="AK1468" s="94"/>
      <c r="AM1468" s="92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</row>
    <row r="1469" spans="3:70" x14ac:dyDescent="0.2">
      <c r="C1469" s="24"/>
      <c r="D1469" s="24"/>
      <c r="AG1469" s="94"/>
      <c r="AH1469" s="94"/>
      <c r="AI1469" s="94"/>
      <c r="AJ1469" s="94"/>
      <c r="AK1469" s="94"/>
      <c r="AM1469" s="92"/>
      <c r="AT1469" s="94"/>
      <c r="AU1469" s="94"/>
      <c r="AV1469" s="94"/>
      <c r="AW1469" s="94"/>
      <c r="AX1469" s="94"/>
      <c r="AY1469" s="94"/>
      <c r="AZ1469" s="94"/>
      <c r="BA1469" s="94"/>
    </row>
    <row r="1470" spans="3:70" x14ac:dyDescent="0.2">
      <c r="C1470" s="24"/>
      <c r="D1470" s="24"/>
      <c r="AG1470" s="94"/>
      <c r="AH1470" s="94"/>
      <c r="AI1470" s="94"/>
      <c r="AJ1470" s="94"/>
      <c r="AK1470" s="94"/>
      <c r="AM1470" s="92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</row>
    <row r="1471" spans="3:70" x14ac:dyDescent="0.2">
      <c r="C1471" s="24"/>
      <c r="D1471" s="24"/>
      <c r="AG1471" s="94"/>
      <c r="AH1471" s="94"/>
      <c r="AI1471" s="94"/>
      <c r="AJ1471" s="94"/>
      <c r="AK1471" s="94"/>
      <c r="AM1471" s="92"/>
      <c r="AT1471" s="94"/>
      <c r="AU1471" s="94"/>
      <c r="AV1471" s="94"/>
      <c r="AW1471" s="94"/>
      <c r="AX1471" s="94"/>
      <c r="AY1471" s="94"/>
      <c r="AZ1471" s="94"/>
      <c r="BA1471" s="94"/>
      <c r="BB1471" s="94"/>
    </row>
    <row r="1472" spans="3:70" x14ac:dyDescent="0.2">
      <c r="C1472" s="24"/>
      <c r="D1472" s="24"/>
      <c r="AG1472" s="94"/>
      <c r="AH1472" s="94"/>
      <c r="AI1472" s="94"/>
      <c r="AJ1472" s="94"/>
      <c r="AK1472" s="94"/>
      <c r="AM1472" s="92"/>
      <c r="AT1472" s="94"/>
      <c r="AU1472" s="94"/>
      <c r="AV1472" s="94"/>
      <c r="AW1472" s="94"/>
      <c r="AX1472" s="94"/>
      <c r="AY1472" s="94"/>
      <c r="AZ1472" s="94"/>
      <c r="BA1472" s="94"/>
      <c r="BB1472" s="94"/>
    </row>
    <row r="1473" spans="3:70" x14ac:dyDescent="0.2">
      <c r="C1473" s="24"/>
      <c r="D1473" s="24"/>
      <c r="AG1473" s="94"/>
      <c r="AH1473" s="94"/>
      <c r="AI1473" s="94"/>
      <c r="AJ1473" s="94"/>
      <c r="AK1473" s="94"/>
      <c r="AM1473" s="92"/>
      <c r="AT1473" s="94"/>
      <c r="AU1473" s="94"/>
      <c r="AV1473" s="94"/>
      <c r="AW1473" s="94"/>
      <c r="AX1473" s="94"/>
      <c r="AY1473" s="94"/>
      <c r="AZ1473" s="94"/>
      <c r="BA1473" s="94"/>
    </row>
    <row r="1474" spans="3:70" x14ac:dyDescent="0.2">
      <c r="C1474" s="24"/>
      <c r="D1474" s="24"/>
      <c r="AG1474" s="94"/>
      <c r="AH1474" s="94"/>
      <c r="AI1474" s="94"/>
      <c r="AJ1474" s="94"/>
      <c r="AK1474" s="94"/>
      <c r="AM1474" s="92"/>
      <c r="AT1474" s="94"/>
      <c r="AU1474" s="94"/>
      <c r="AV1474" s="94"/>
      <c r="AW1474" s="94"/>
      <c r="AX1474" s="94"/>
      <c r="AY1474" s="94"/>
      <c r="AZ1474" s="94"/>
      <c r="BA1474" s="94"/>
      <c r="BB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</row>
    <row r="1475" spans="3:70" x14ac:dyDescent="0.2">
      <c r="C1475" s="24"/>
      <c r="D1475" s="24"/>
      <c r="AG1475" s="94"/>
      <c r="AH1475" s="94"/>
      <c r="AI1475" s="94"/>
      <c r="AJ1475" s="94"/>
      <c r="AK1475" s="94"/>
      <c r="AM1475" s="92"/>
      <c r="AT1475" s="94"/>
      <c r="AU1475" s="94"/>
      <c r="AV1475" s="94"/>
      <c r="AW1475" s="94"/>
      <c r="AX1475" s="94"/>
      <c r="AY1475" s="94"/>
      <c r="AZ1475" s="94"/>
      <c r="BA1475" s="94"/>
      <c r="BB1475" s="94"/>
      <c r="BD1475" s="94"/>
    </row>
    <row r="1476" spans="3:70" x14ac:dyDescent="0.2">
      <c r="C1476" s="24"/>
      <c r="D1476" s="24"/>
      <c r="AG1476" s="94"/>
      <c r="AH1476" s="94"/>
      <c r="AI1476" s="94"/>
      <c r="AJ1476" s="94"/>
      <c r="AK1476" s="94"/>
      <c r="AM1476" s="92"/>
      <c r="AT1476" s="94"/>
      <c r="AU1476" s="94"/>
      <c r="AV1476" s="94"/>
      <c r="AW1476" s="94"/>
      <c r="AX1476" s="94"/>
      <c r="AY1476" s="94"/>
      <c r="AZ1476" s="94"/>
      <c r="BA1476" s="94"/>
      <c r="BB1476" s="94"/>
      <c r="BD1476" s="94"/>
    </row>
    <row r="1477" spans="3:70" x14ac:dyDescent="0.2">
      <c r="C1477" s="24"/>
      <c r="D1477" s="24"/>
      <c r="AG1477" s="94"/>
      <c r="AH1477" s="94"/>
      <c r="AI1477" s="94"/>
      <c r="AJ1477" s="94"/>
      <c r="AK1477" s="94"/>
      <c r="AM1477" s="92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</row>
    <row r="1478" spans="3:70" x14ac:dyDescent="0.2">
      <c r="C1478" s="24"/>
      <c r="D1478" s="24"/>
      <c r="AG1478" s="94"/>
      <c r="AH1478" s="94"/>
      <c r="AI1478" s="94"/>
      <c r="AJ1478" s="94"/>
      <c r="AK1478" s="94"/>
      <c r="AM1478" s="92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</row>
    <row r="1479" spans="3:70" x14ac:dyDescent="0.2">
      <c r="C1479" s="24"/>
      <c r="D1479" s="24"/>
      <c r="AG1479" s="94"/>
      <c r="AH1479" s="94"/>
      <c r="AI1479" s="94"/>
      <c r="AJ1479" s="94"/>
      <c r="AK1479" s="94"/>
      <c r="AM1479" s="92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</row>
    <row r="1480" spans="3:70" x14ac:dyDescent="0.2">
      <c r="C1480" s="24"/>
      <c r="D1480" s="24"/>
      <c r="AG1480" s="94"/>
      <c r="AH1480" s="94"/>
      <c r="AI1480" s="94"/>
      <c r="AJ1480" s="94"/>
      <c r="AK1480" s="94"/>
      <c r="AM1480" s="92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</row>
    <row r="1481" spans="3:70" x14ac:dyDescent="0.2">
      <c r="C1481" s="24"/>
      <c r="D1481" s="24"/>
      <c r="AG1481" s="94"/>
      <c r="AH1481" s="94"/>
      <c r="AI1481" s="94"/>
      <c r="AJ1481" s="94"/>
      <c r="AK1481" s="94"/>
      <c r="AM1481" s="92"/>
      <c r="AT1481" s="94"/>
      <c r="AU1481" s="94"/>
      <c r="AV1481" s="94"/>
      <c r="AW1481" s="94"/>
      <c r="AX1481" s="94"/>
      <c r="AY1481" s="94"/>
      <c r="AZ1481" s="94"/>
      <c r="BA1481" s="94"/>
      <c r="BB1481" s="94"/>
    </row>
    <row r="1482" spans="3:70" x14ac:dyDescent="0.2">
      <c r="C1482" s="24"/>
      <c r="D1482" s="24"/>
      <c r="AG1482" s="94"/>
      <c r="AH1482" s="94"/>
      <c r="AI1482" s="94"/>
      <c r="AJ1482" s="94"/>
      <c r="AK1482" s="94"/>
      <c r="AM1482" s="92"/>
      <c r="AT1482" s="94"/>
      <c r="AU1482" s="94"/>
      <c r="AV1482" s="94"/>
      <c r="AW1482" s="94"/>
      <c r="AX1482" s="94"/>
      <c r="AY1482" s="94"/>
      <c r="AZ1482" s="94"/>
      <c r="BA1482" s="94"/>
    </row>
    <row r="1483" spans="3:70" x14ac:dyDescent="0.2">
      <c r="C1483" s="24"/>
      <c r="D1483" s="24"/>
      <c r="AG1483" s="94"/>
      <c r="AH1483" s="94"/>
      <c r="AI1483" s="94"/>
      <c r="AJ1483" s="94"/>
      <c r="AK1483" s="94"/>
      <c r="AM1483" s="92"/>
      <c r="AT1483" s="94"/>
      <c r="AU1483" s="94"/>
      <c r="AV1483" s="94"/>
      <c r="AW1483" s="94"/>
      <c r="AX1483" s="94"/>
      <c r="AY1483" s="94"/>
      <c r="AZ1483" s="94"/>
      <c r="BA1483" s="94"/>
    </row>
    <row r="1484" spans="3:70" x14ac:dyDescent="0.2">
      <c r="C1484" s="24"/>
      <c r="D1484" s="24"/>
      <c r="AG1484" s="94"/>
      <c r="AH1484" s="94"/>
      <c r="AI1484" s="94"/>
      <c r="AJ1484" s="94"/>
      <c r="AK1484" s="94"/>
      <c r="AM1484" s="92"/>
      <c r="AT1484" s="94"/>
      <c r="AU1484" s="94"/>
      <c r="AV1484" s="94"/>
      <c r="AW1484" s="94"/>
      <c r="AX1484" s="94"/>
      <c r="AY1484" s="94"/>
      <c r="AZ1484" s="94"/>
      <c r="BA1484" s="94"/>
      <c r="BB1484" s="94"/>
    </row>
    <row r="1485" spans="3:70" x14ac:dyDescent="0.2">
      <c r="C1485" s="24"/>
      <c r="D1485" s="24"/>
      <c r="AG1485" s="94"/>
      <c r="AH1485" s="94"/>
      <c r="AI1485" s="94"/>
      <c r="AJ1485" s="94"/>
      <c r="AK1485" s="94"/>
      <c r="AM1485" s="92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</row>
    <row r="1486" spans="3:70" x14ac:dyDescent="0.2">
      <c r="C1486" s="24"/>
      <c r="D1486" s="24"/>
      <c r="AG1486" s="94"/>
      <c r="AH1486" s="94"/>
      <c r="AI1486" s="94"/>
      <c r="AJ1486" s="94"/>
      <c r="AK1486" s="94"/>
      <c r="AM1486" s="92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</row>
    <row r="1487" spans="3:70" x14ac:dyDescent="0.2">
      <c r="C1487" s="24"/>
      <c r="D1487" s="24"/>
      <c r="AG1487" s="94"/>
      <c r="AH1487" s="94"/>
      <c r="AI1487" s="94"/>
      <c r="AJ1487" s="94"/>
      <c r="AK1487" s="94"/>
      <c r="AM1487" s="92"/>
      <c r="AT1487" s="94"/>
      <c r="AU1487" s="94"/>
      <c r="AV1487" s="94"/>
      <c r="AW1487" s="94"/>
      <c r="AX1487" s="94"/>
      <c r="AY1487" s="94"/>
      <c r="AZ1487" s="94"/>
      <c r="BA1487" s="94"/>
    </row>
    <row r="1488" spans="3:70" x14ac:dyDescent="0.2">
      <c r="C1488" s="24"/>
      <c r="D1488" s="24"/>
      <c r="AG1488" s="94"/>
      <c r="AH1488" s="94"/>
      <c r="AI1488" s="94"/>
      <c r="AJ1488" s="94"/>
      <c r="AK1488" s="94"/>
      <c r="AM1488" s="92"/>
      <c r="AT1488" s="94"/>
      <c r="AU1488" s="94"/>
      <c r="AV1488" s="94"/>
      <c r="AW1488" s="94"/>
      <c r="AX1488" s="94"/>
      <c r="AY1488" s="94"/>
      <c r="AZ1488" s="94"/>
      <c r="BA1488" s="94"/>
      <c r="BB1488" s="94"/>
      <c r="BD1488" s="94"/>
    </row>
    <row r="1489" spans="3:70" x14ac:dyDescent="0.2">
      <c r="C1489" s="24"/>
      <c r="D1489" s="24"/>
      <c r="AG1489" s="94"/>
      <c r="AH1489" s="94"/>
      <c r="AI1489" s="94"/>
      <c r="AJ1489" s="94"/>
      <c r="AK1489" s="94"/>
      <c r="AM1489" s="92"/>
      <c r="AT1489" s="94"/>
      <c r="AU1489" s="94"/>
      <c r="AV1489" s="94"/>
      <c r="AW1489" s="94"/>
      <c r="AX1489" s="94"/>
      <c r="AY1489" s="94"/>
      <c r="AZ1489" s="94"/>
      <c r="BA1489" s="94"/>
      <c r="BB1489" s="94"/>
    </row>
    <row r="1490" spans="3:70" x14ac:dyDescent="0.2">
      <c r="C1490" s="24"/>
      <c r="D1490" s="24"/>
      <c r="AG1490" s="94"/>
      <c r="AH1490" s="94"/>
      <c r="AI1490" s="94"/>
      <c r="AJ1490" s="94"/>
      <c r="AK1490" s="94"/>
      <c r="AM1490" s="92"/>
      <c r="AT1490" s="94"/>
      <c r="AU1490" s="94"/>
      <c r="AV1490" s="94"/>
      <c r="AW1490" s="94"/>
      <c r="AX1490" s="94"/>
      <c r="AY1490" s="94"/>
      <c r="AZ1490" s="94"/>
      <c r="BA1490" s="94"/>
    </row>
    <row r="1491" spans="3:70" x14ac:dyDescent="0.2">
      <c r="C1491" s="24"/>
      <c r="D1491" s="24"/>
      <c r="AG1491" s="94"/>
      <c r="AH1491" s="94"/>
      <c r="AI1491" s="94"/>
      <c r="AJ1491" s="94"/>
      <c r="AK1491" s="94"/>
      <c r="AM1491" s="92"/>
      <c r="AT1491" s="94"/>
      <c r="AU1491" s="94"/>
      <c r="AV1491" s="94"/>
      <c r="AW1491" s="94"/>
      <c r="AX1491" s="94"/>
      <c r="AY1491" s="94"/>
      <c r="AZ1491" s="94"/>
      <c r="BA1491" s="94"/>
    </row>
    <row r="1492" spans="3:70" x14ac:dyDescent="0.2">
      <c r="C1492" s="24"/>
      <c r="D1492" s="24"/>
      <c r="AG1492" s="94"/>
      <c r="AH1492" s="94"/>
      <c r="AI1492" s="94"/>
      <c r="AJ1492" s="94"/>
      <c r="AK1492" s="94"/>
      <c r="AM1492" s="92"/>
      <c r="AT1492" s="94"/>
      <c r="AU1492" s="94"/>
      <c r="AV1492" s="94"/>
      <c r="AW1492" s="94"/>
      <c r="AX1492" s="94"/>
      <c r="AY1492" s="94"/>
      <c r="AZ1492" s="94"/>
      <c r="BA1492" s="94"/>
    </row>
    <row r="1493" spans="3:70" x14ac:dyDescent="0.2">
      <c r="C1493" s="24"/>
      <c r="D1493" s="24"/>
      <c r="AG1493" s="94"/>
      <c r="AH1493" s="94"/>
      <c r="AI1493" s="94"/>
      <c r="AJ1493" s="94"/>
      <c r="AK1493" s="94"/>
      <c r="AM1493" s="92"/>
      <c r="AT1493" s="94"/>
      <c r="AU1493" s="94"/>
      <c r="AV1493" s="94"/>
      <c r="AW1493" s="94"/>
      <c r="AX1493" s="94"/>
      <c r="AY1493" s="94"/>
      <c r="AZ1493" s="94"/>
      <c r="BA1493" s="94"/>
    </row>
    <row r="1494" spans="3:70" x14ac:dyDescent="0.2">
      <c r="C1494" s="24"/>
      <c r="D1494" s="24"/>
      <c r="AG1494" s="94"/>
      <c r="AH1494" s="94"/>
      <c r="AI1494" s="94"/>
      <c r="AJ1494" s="94"/>
      <c r="AK1494" s="94"/>
      <c r="AM1494" s="92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</row>
    <row r="1495" spans="3:70" x14ac:dyDescent="0.2">
      <c r="C1495" s="24"/>
      <c r="D1495" s="24"/>
      <c r="AG1495" s="94"/>
      <c r="AH1495" s="94"/>
      <c r="AI1495" s="94"/>
      <c r="AJ1495" s="94"/>
      <c r="AK1495" s="94"/>
      <c r="AM1495" s="92"/>
      <c r="AT1495" s="94"/>
      <c r="AU1495" s="94"/>
      <c r="AV1495" s="94"/>
      <c r="AW1495" s="94"/>
      <c r="AX1495" s="94"/>
      <c r="AY1495" s="94"/>
      <c r="AZ1495" s="94"/>
      <c r="BA1495" s="94"/>
    </row>
    <row r="1496" spans="3:70" x14ac:dyDescent="0.2">
      <c r="C1496" s="24"/>
      <c r="D1496" s="24"/>
      <c r="AG1496" s="94"/>
      <c r="AH1496" s="94"/>
      <c r="AI1496" s="94"/>
      <c r="AJ1496" s="94"/>
      <c r="AK1496" s="94"/>
      <c r="AM1496" s="92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</row>
    <row r="1497" spans="3:70" x14ac:dyDescent="0.2">
      <c r="C1497" s="24"/>
      <c r="D1497" s="24"/>
      <c r="AG1497" s="94"/>
      <c r="AH1497" s="94"/>
      <c r="AI1497" s="94"/>
      <c r="AJ1497" s="94"/>
      <c r="AK1497" s="94"/>
      <c r="AM1497" s="92"/>
      <c r="AT1497" s="94"/>
      <c r="AU1497" s="94"/>
      <c r="AV1497" s="94"/>
      <c r="AW1497" s="94"/>
      <c r="AX1497" s="94"/>
      <c r="AY1497" s="94"/>
      <c r="AZ1497" s="94"/>
      <c r="BA1497" s="94"/>
      <c r="BB1497" s="94"/>
      <c r="BD1497" s="94"/>
    </row>
    <row r="1498" spans="3:70" x14ac:dyDescent="0.2">
      <c r="C1498" s="24"/>
      <c r="D1498" s="24"/>
      <c r="AG1498" s="94"/>
      <c r="AH1498" s="94"/>
      <c r="AI1498" s="94"/>
      <c r="AJ1498" s="94"/>
      <c r="AK1498" s="94"/>
      <c r="AM1498" s="92"/>
      <c r="AT1498" s="94"/>
      <c r="AU1498" s="94"/>
      <c r="AV1498" s="94"/>
      <c r="AW1498" s="94"/>
      <c r="AX1498" s="94"/>
      <c r="AY1498" s="94"/>
      <c r="AZ1498" s="94"/>
      <c r="BA1498" s="94"/>
      <c r="BB1498" s="94"/>
    </row>
    <row r="1499" spans="3:70" x14ac:dyDescent="0.2">
      <c r="C1499" s="24"/>
      <c r="D1499" s="24"/>
      <c r="AG1499" s="94"/>
      <c r="AH1499" s="94"/>
      <c r="AI1499" s="94"/>
      <c r="AJ1499" s="94"/>
      <c r="AK1499" s="94"/>
      <c r="AM1499" s="92"/>
      <c r="AT1499" s="94"/>
      <c r="AU1499" s="94"/>
      <c r="AV1499" s="94"/>
      <c r="AW1499" s="94"/>
      <c r="AX1499" s="94"/>
      <c r="AY1499" s="94"/>
      <c r="AZ1499" s="94"/>
      <c r="BA1499" s="94"/>
      <c r="BB1499" s="94"/>
    </row>
    <row r="1500" spans="3:70" x14ac:dyDescent="0.2">
      <c r="C1500" s="24"/>
      <c r="D1500" s="24"/>
      <c r="AG1500" s="94"/>
      <c r="AH1500" s="94"/>
      <c r="AI1500" s="94"/>
      <c r="AJ1500" s="94"/>
      <c r="AK1500" s="94"/>
      <c r="AM1500" s="92"/>
      <c r="AT1500" s="94"/>
      <c r="AU1500" s="94"/>
      <c r="AV1500" s="94"/>
      <c r="AW1500" s="94"/>
      <c r="AX1500" s="94"/>
      <c r="AY1500" s="94"/>
      <c r="AZ1500" s="94"/>
      <c r="BA1500" s="94"/>
      <c r="BB1500" s="94"/>
      <c r="BD1500" s="94"/>
    </row>
    <row r="1501" spans="3:70" x14ac:dyDescent="0.2">
      <c r="C1501" s="24"/>
      <c r="D1501" s="24"/>
      <c r="AG1501" s="94"/>
      <c r="AH1501" s="94"/>
      <c r="AI1501" s="94"/>
      <c r="AJ1501" s="94"/>
      <c r="AK1501" s="94"/>
      <c r="AM1501" s="92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</row>
    <row r="1502" spans="3:70" x14ac:dyDescent="0.2">
      <c r="C1502" s="24"/>
      <c r="D1502" s="24"/>
      <c r="AG1502" s="94"/>
      <c r="AH1502" s="94"/>
      <c r="AI1502" s="94"/>
      <c r="AJ1502" s="94"/>
      <c r="AK1502" s="94"/>
      <c r="AM1502" s="92"/>
      <c r="AT1502" s="94"/>
      <c r="AU1502" s="94"/>
      <c r="AV1502" s="94"/>
      <c r="AW1502" s="94"/>
      <c r="AX1502" s="94"/>
      <c r="AY1502" s="94"/>
      <c r="AZ1502" s="94"/>
      <c r="BA1502" s="94"/>
      <c r="BB1502" s="94"/>
    </row>
    <row r="1503" spans="3:70" x14ac:dyDescent="0.2">
      <c r="C1503" s="24"/>
      <c r="D1503" s="24"/>
      <c r="AG1503" s="94"/>
      <c r="AH1503" s="94"/>
      <c r="AI1503" s="94"/>
      <c r="AJ1503" s="94"/>
      <c r="AK1503" s="94"/>
      <c r="AM1503" s="92"/>
      <c r="AT1503" s="94"/>
      <c r="AU1503" s="94"/>
      <c r="AV1503" s="94"/>
      <c r="AW1503" s="94"/>
      <c r="AX1503" s="94"/>
      <c r="AY1503" s="94"/>
      <c r="AZ1503" s="94"/>
      <c r="BA1503" s="94"/>
      <c r="BB1503" s="94"/>
      <c r="BD1503" s="94"/>
    </row>
    <row r="1504" spans="3:70" x14ac:dyDescent="0.2">
      <c r="C1504" s="24"/>
      <c r="D1504" s="24"/>
      <c r="AG1504" s="94"/>
      <c r="AH1504" s="94"/>
      <c r="AI1504" s="94"/>
      <c r="AJ1504" s="94"/>
      <c r="AK1504" s="94"/>
      <c r="AM1504" s="92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</row>
    <row r="1505" spans="3:70" x14ac:dyDescent="0.2">
      <c r="C1505" s="24"/>
      <c r="D1505" s="24"/>
      <c r="AG1505" s="94"/>
      <c r="AH1505" s="94"/>
      <c r="AI1505" s="94"/>
      <c r="AJ1505" s="94"/>
      <c r="AK1505" s="94"/>
      <c r="AM1505" s="92"/>
      <c r="AT1505" s="94"/>
      <c r="AU1505" s="94"/>
      <c r="AV1505" s="94"/>
      <c r="AW1505" s="94"/>
      <c r="AX1505" s="94"/>
      <c r="AY1505" s="94"/>
      <c r="AZ1505" s="94"/>
      <c r="BA1505" s="94"/>
      <c r="BB1505" s="94"/>
    </row>
    <row r="1506" spans="3:70" x14ac:dyDescent="0.2">
      <c r="C1506" s="24"/>
      <c r="D1506" s="24"/>
      <c r="AG1506" s="94"/>
      <c r="AH1506" s="94"/>
      <c r="AI1506" s="94"/>
      <c r="AJ1506" s="94"/>
      <c r="AK1506" s="94"/>
      <c r="AM1506" s="92"/>
      <c r="AT1506" s="94"/>
      <c r="AU1506" s="94"/>
      <c r="AV1506" s="94"/>
      <c r="AW1506" s="94"/>
      <c r="AX1506" s="94"/>
      <c r="AY1506" s="94"/>
      <c r="AZ1506" s="94"/>
      <c r="BA1506" s="94"/>
      <c r="BB1506" s="94"/>
    </row>
    <row r="1507" spans="3:70" x14ac:dyDescent="0.2">
      <c r="C1507" s="24"/>
      <c r="D1507" s="24"/>
      <c r="AG1507" s="94"/>
      <c r="AH1507" s="94"/>
      <c r="AI1507" s="94"/>
      <c r="AJ1507" s="94"/>
      <c r="AK1507" s="94"/>
      <c r="AM1507" s="92"/>
      <c r="AT1507" s="94"/>
      <c r="AU1507" s="94"/>
      <c r="AV1507" s="94"/>
      <c r="AW1507" s="94"/>
      <c r="AX1507" s="94"/>
      <c r="AY1507" s="94"/>
      <c r="AZ1507" s="94"/>
      <c r="BA1507" s="94"/>
      <c r="BB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</row>
    <row r="1508" spans="3:70" x14ac:dyDescent="0.2">
      <c r="C1508" s="24"/>
      <c r="D1508" s="24"/>
      <c r="AG1508" s="94"/>
      <c r="AH1508" s="94"/>
      <c r="AI1508" s="94"/>
      <c r="AJ1508" s="94"/>
      <c r="AK1508" s="94"/>
      <c r="AM1508" s="92"/>
      <c r="AT1508" s="94"/>
      <c r="AU1508" s="94"/>
      <c r="AV1508" s="94"/>
      <c r="AW1508" s="94"/>
      <c r="AX1508" s="94"/>
      <c r="AY1508" s="94"/>
      <c r="AZ1508" s="94"/>
      <c r="BA1508" s="94"/>
      <c r="BB1508" s="94"/>
    </row>
    <row r="1509" spans="3:70" x14ac:dyDescent="0.2">
      <c r="C1509" s="24"/>
      <c r="D1509" s="24"/>
      <c r="AG1509" s="94"/>
      <c r="AH1509" s="94"/>
      <c r="AI1509" s="94"/>
      <c r="AJ1509" s="94"/>
      <c r="AK1509" s="94"/>
      <c r="AM1509" s="92"/>
      <c r="AT1509" s="94"/>
      <c r="AU1509" s="94"/>
      <c r="AV1509" s="94"/>
      <c r="AW1509" s="94"/>
      <c r="AX1509" s="94"/>
      <c r="AY1509" s="94"/>
      <c r="AZ1509" s="94"/>
      <c r="BA1509" s="94"/>
      <c r="BB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</row>
    <row r="1510" spans="3:70" x14ac:dyDescent="0.2">
      <c r="C1510" s="24"/>
      <c r="D1510" s="24"/>
      <c r="AG1510" s="94"/>
      <c r="AH1510" s="94"/>
      <c r="AI1510" s="94"/>
      <c r="AJ1510" s="94"/>
      <c r="AK1510" s="94"/>
      <c r="AM1510" s="92"/>
      <c r="AT1510" s="94"/>
      <c r="AU1510" s="94"/>
      <c r="AV1510" s="94"/>
      <c r="AW1510" s="94"/>
      <c r="AX1510" s="94"/>
      <c r="AY1510" s="94"/>
      <c r="AZ1510" s="94"/>
      <c r="BA1510" s="94"/>
    </row>
    <row r="1511" spans="3:70" x14ac:dyDescent="0.2">
      <c r="C1511" s="24"/>
      <c r="D1511" s="24"/>
      <c r="AG1511" s="94"/>
      <c r="AH1511" s="94"/>
      <c r="AI1511" s="94"/>
      <c r="AJ1511" s="94"/>
      <c r="AK1511" s="94"/>
      <c r="AM1511" s="92"/>
      <c r="AT1511" s="94"/>
      <c r="AU1511" s="94"/>
      <c r="AV1511" s="94"/>
      <c r="AW1511" s="94"/>
      <c r="AX1511" s="94"/>
      <c r="AY1511" s="94"/>
      <c r="AZ1511" s="94"/>
      <c r="BA1511" s="94"/>
      <c r="BB1511" s="94"/>
      <c r="BD1511" s="94"/>
    </row>
    <row r="1512" spans="3:70" x14ac:dyDescent="0.2">
      <c r="C1512" s="24"/>
      <c r="D1512" s="24"/>
      <c r="AG1512" s="94"/>
      <c r="AH1512" s="94"/>
      <c r="AI1512" s="94"/>
      <c r="AJ1512" s="94"/>
      <c r="AK1512" s="94"/>
      <c r="AM1512" s="92"/>
      <c r="AT1512" s="94"/>
      <c r="AU1512" s="94"/>
      <c r="AV1512" s="94"/>
      <c r="AW1512" s="94"/>
      <c r="AX1512" s="94"/>
      <c r="AY1512" s="94"/>
      <c r="AZ1512" s="94"/>
      <c r="BA1512" s="94"/>
    </row>
    <row r="1513" spans="3:70" x14ac:dyDescent="0.2">
      <c r="C1513" s="24"/>
      <c r="D1513" s="24"/>
      <c r="AG1513" s="94"/>
      <c r="AH1513" s="94"/>
      <c r="AI1513" s="94"/>
      <c r="AJ1513" s="94"/>
      <c r="AK1513" s="94"/>
      <c r="AM1513" s="92"/>
      <c r="AT1513" s="94"/>
      <c r="AU1513" s="94"/>
      <c r="AV1513" s="94"/>
      <c r="AW1513" s="94"/>
      <c r="AX1513" s="94"/>
      <c r="AY1513" s="94"/>
      <c r="AZ1513" s="94"/>
      <c r="BA1513" s="94"/>
      <c r="BB1513" s="94"/>
    </row>
    <row r="1514" spans="3:70" x14ac:dyDescent="0.2">
      <c r="C1514" s="24"/>
      <c r="D1514" s="24"/>
      <c r="AG1514" s="94"/>
      <c r="AH1514" s="94"/>
      <c r="AI1514" s="94"/>
      <c r="AJ1514" s="94"/>
      <c r="AK1514" s="94"/>
      <c r="AM1514" s="92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</row>
    <row r="1515" spans="3:70" x14ac:dyDescent="0.2">
      <c r="C1515" s="24"/>
      <c r="D1515" s="24"/>
      <c r="AG1515" s="94"/>
      <c r="AH1515" s="94"/>
      <c r="AI1515" s="94"/>
      <c r="AJ1515" s="94"/>
      <c r="AK1515" s="94"/>
      <c r="AM1515" s="92"/>
      <c r="AT1515" s="94"/>
      <c r="AU1515" s="94"/>
      <c r="AV1515" s="94"/>
      <c r="AW1515" s="94"/>
      <c r="AX1515" s="94"/>
      <c r="AY1515" s="94"/>
      <c r="AZ1515" s="94"/>
      <c r="BA1515" s="94"/>
    </row>
    <row r="1516" spans="3:70" x14ac:dyDescent="0.2">
      <c r="C1516" s="24"/>
      <c r="D1516" s="24"/>
      <c r="AG1516" s="94"/>
      <c r="AH1516" s="94"/>
      <c r="AI1516" s="94"/>
      <c r="AJ1516" s="94"/>
      <c r="AK1516" s="94"/>
      <c r="AM1516" s="92"/>
      <c r="AT1516" s="94"/>
      <c r="AU1516" s="94"/>
      <c r="AV1516" s="94"/>
      <c r="AW1516" s="94"/>
      <c r="AX1516" s="94"/>
      <c r="AY1516" s="94"/>
      <c r="AZ1516" s="94"/>
      <c r="BA1516" s="94"/>
      <c r="BB1516" s="94"/>
      <c r="BD1516" s="94"/>
    </row>
    <row r="1517" spans="3:70" x14ac:dyDescent="0.2">
      <c r="C1517" s="24"/>
      <c r="D1517" s="24"/>
      <c r="AG1517" s="94"/>
      <c r="AH1517" s="94"/>
      <c r="AI1517" s="94"/>
      <c r="AJ1517" s="94"/>
      <c r="AK1517" s="94"/>
      <c r="AM1517" s="92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</row>
    <row r="1518" spans="3:70" x14ac:dyDescent="0.2">
      <c r="C1518" s="24"/>
      <c r="D1518" s="24"/>
      <c r="AG1518" s="94"/>
      <c r="AH1518" s="94"/>
      <c r="AI1518" s="94"/>
      <c r="AJ1518" s="94"/>
      <c r="AK1518" s="94"/>
      <c r="AM1518" s="92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</row>
    <row r="1519" spans="3:70" x14ac:dyDescent="0.2">
      <c r="C1519" s="24"/>
      <c r="D1519" s="24"/>
      <c r="AG1519" s="94"/>
      <c r="AH1519" s="94"/>
      <c r="AI1519" s="94"/>
      <c r="AJ1519" s="94"/>
      <c r="AK1519" s="94"/>
      <c r="AM1519" s="92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</row>
    <row r="1520" spans="3:70" x14ac:dyDescent="0.2">
      <c r="C1520" s="24"/>
      <c r="D1520" s="24"/>
      <c r="AG1520" s="94"/>
      <c r="AH1520" s="94"/>
      <c r="AI1520" s="94"/>
      <c r="AJ1520" s="94"/>
      <c r="AK1520" s="94"/>
      <c r="AM1520" s="92"/>
      <c r="AT1520" s="94"/>
      <c r="AU1520" s="94"/>
      <c r="AV1520" s="94"/>
      <c r="AW1520" s="94"/>
      <c r="AX1520" s="94"/>
      <c r="AY1520" s="94"/>
      <c r="AZ1520" s="94"/>
      <c r="BA1520" s="94"/>
      <c r="BB1520" s="94"/>
    </row>
    <row r="1521" spans="3:70" x14ac:dyDescent="0.2">
      <c r="C1521" s="24"/>
      <c r="D1521" s="24"/>
      <c r="AG1521" s="94"/>
      <c r="AH1521" s="94"/>
      <c r="AI1521" s="94"/>
      <c r="AJ1521" s="94"/>
      <c r="AK1521" s="94"/>
      <c r="AM1521" s="92"/>
      <c r="AT1521" s="94"/>
      <c r="AU1521" s="94"/>
      <c r="AV1521" s="94"/>
      <c r="AW1521" s="94"/>
      <c r="AX1521" s="94"/>
      <c r="AY1521" s="94"/>
      <c r="AZ1521" s="94"/>
      <c r="BA1521" s="94"/>
      <c r="BB1521" s="94"/>
    </row>
    <row r="1522" spans="3:70" x14ac:dyDescent="0.2">
      <c r="C1522" s="24"/>
      <c r="D1522" s="24"/>
      <c r="AG1522" s="94"/>
      <c r="AH1522" s="94"/>
      <c r="AI1522" s="94"/>
      <c r="AJ1522" s="94"/>
      <c r="AK1522" s="94"/>
      <c r="AM1522" s="92"/>
      <c r="AT1522" s="94"/>
      <c r="AU1522" s="94"/>
      <c r="AV1522" s="94"/>
      <c r="AW1522" s="94"/>
      <c r="AX1522" s="94"/>
      <c r="AY1522" s="94"/>
      <c r="AZ1522" s="94"/>
      <c r="BA1522" s="94"/>
      <c r="BB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</row>
    <row r="1523" spans="3:70" x14ac:dyDescent="0.2">
      <c r="C1523" s="24"/>
      <c r="D1523" s="24"/>
      <c r="AG1523" s="94"/>
      <c r="AH1523" s="94"/>
      <c r="AI1523" s="94"/>
      <c r="AJ1523" s="94"/>
      <c r="AK1523" s="94"/>
      <c r="AM1523" s="92"/>
      <c r="AT1523" s="94"/>
      <c r="AU1523" s="94"/>
      <c r="AV1523" s="94"/>
      <c r="AW1523" s="94"/>
      <c r="AX1523" s="94"/>
      <c r="AY1523" s="94"/>
      <c r="AZ1523" s="94"/>
      <c r="BA1523" s="94"/>
      <c r="BB1523" s="94"/>
    </row>
    <row r="1524" spans="3:70" x14ac:dyDescent="0.2">
      <c r="C1524" s="24"/>
      <c r="D1524" s="24"/>
      <c r="AG1524" s="94"/>
      <c r="AH1524" s="94"/>
      <c r="AI1524" s="94"/>
      <c r="AJ1524" s="94"/>
      <c r="AK1524" s="94"/>
      <c r="AM1524" s="92"/>
      <c r="AT1524" s="94"/>
      <c r="AU1524" s="94"/>
      <c r="AV1524" s="94"/>
      <c r="AW1524" s="94"/>
      <c r="AX1524" s="94"/>
      <c r="AY1524" s="94"/>
      <c r="AZ1524" s="94"/>
      <c r="BA1524" s="94"/>
      <c r="BB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</row>
    <row r="1525" spans="3:70" x14ac:dyDescent="0.2">
      <c r="C1525" s="24"/>
      <c r="D1525" s="24"/>
      <c r="AG1525" s="94"/>
      <c r="AH1525" s="94"/>
      <c r="AI1525" s="94"/>
      <c r="AJ1525" s="94"/>
      <c r="AK1525" s="94"/>
      <c r="AM1525" s="92"/>
      <c r="AT1525" s="94"/>
      <c r="AU1525" s="94"/>
      <c r="AV1525" s="94"/>
      <c r="AW1525" s="94"/>
      <c r="AX1525" s="94"/>
      <c r="AY1525" s="94"/>
      <c r="AZ1525" s="94"/>
      <c r="BA1525" s="94"/>
      <c r="BB1525" s="94"/>
    </row>
    <row r="1526" spans="3:70" x14ac:dyDescent="0.2">
      <c r="C1526" s="24"/>
      <c r="D1526" s="24"/>
      <c r="AG1526" s="94"/>
      <c r="AH1526" s="94"/>
      <c r="AI1526" s="94"/>
      <c r="AJ1526" s="94"/>
      <c r="AK1526" s="94"/>
      <c r="AM1526" s="92"/>
      <c r="AT1526" s="94"/>
      <c r="AU1526" s="94"/>
      <c r="AV1526" s="94"/>
      <c r="AW1526" s="94"/>
      <c r="AX1526" s="94"/>
      <c r="AY1526" s="94"/>
      <c r="AZ1526" s="94"/>
      <c r="BA1526" s="94"/>
      <c r="BB1526" s="94"/>
    </row>
    <row r="1527" spans="3:70" x14ac:dyDescent="0.2">
      <c r="C1527" s="24"/>
      <c r="D1527" s="24"/>
      <c r="AG1527" s="94"/>
      <c r="AH1527" s="94"/>
      <c r="AI1527" s="94"/>
      <c r="AJ1527" s="94"/>
      <c r="AK1527" s="94"/>
      <c r="AM1527" s="92"/>
      <c r="AT1527" s="94"/>
      <c r="AU1527" s="94"/>
      <c r="AV1527" s="94"/>
      <c r="AW1527" s="94"/>
      <c r="AX1527" s="94"/>
      <c r="AY1527" s="94"/>
      <c r="AZ1527" s="94"/>
      <c r="BA1527" s="94"/>
      <c r="BB1527" s="94"/>
      <c r="BD1527" s="94"/>
    </row>
    <row r="1528" spans="3:70" x14ac:dyDescent="0.2">
      <c r="C1528" s="24"/>
      <c r="D1528" s="24"/>
      <c r="AG1528" s="94"/>
      <c r="AH1528" s="94"/>
      <c r="AI1528" s="94"/>
      <c r="AJ1528" s="94"/>
      <c r="AK1528" s="94"/>
      <c r="AM1528" s="92"/>
      <c r="AT1528" s="94"/>
      <c r="AU1528" s="94"/>
      <c r="AV1528" s="94"/>
      <c r="AW1528" s="94"/>
      <c r="AX1528" s="94"/>
      <c r="AY1528" s="94"/>
      <c r="AZ1528" s="94"/>
      <c r="BA1528" s="94"/>
      <c r="BB1528" s="94"/>
    </row>
    <row r="1529" spans="3:70" x14ac:dyDescent="0.2">
      <c r="C1529" s="24"/>
      <c r="D1529" s="24"/>
      <c r="AG1529" s="94"/>
      <c r="AH1529" s="94"/>
      <c r="AI1529" s="94"/>
      <c r="AJ1529" s="94"/>
      <c r="AK1529" s="94"/>
      <c r="AM1529" s="92"/>
      <c r="AT1529" s="94"/>
      <c r="AU1529" s="94"/>
      <c r="AV1529" s="94"/>
      <c r="AW1529" s="94"/>
      <c r="AX1529" s="94"/>
      <c r="AY1529" s="94"/>
      <c r="AZ1529" s="94"/>
      <c r="BA1529" s="94"/>
      <c r="BB1529" s="94"/>
      <c r="BD1529" s="94"/>
    </row>
    <row r="1530" spans="3:70" x14ac:dyDescent="0.2">
      <c r="C1530" s="24"/>
      <c r="D1530" s="24"/>
      <c r="AG1530" s="94"/>
      <c r="AH1530" s="94"/>
      <c r="AI1530" s="94"/>
      <c r="AJ1530" s="94"/>
      <c r="AK1530" s="94"/>
      <c r="AM1530" s="92"/>
      <c r="AT1530" s="94"/>
      <c r="AU1530" s="94"/>
      <c r="AV1530" s="94"/>
      <c r="AW1530" s="94"/>
      <c r="AX1530" s="94"/>
      <c r="AY1530" s="94"/>
      <c r="AZ1530" s="94"/>
      <c r="BA1530" s="94"/>
      <c r="BB1530" s="94"/>
    </row>
    <row r="1531" spans="3:70" x14ac:dyDescent="0.2">
      <c r="C1531" s="24"/>
      <c r="D1531" s="24"/>
      <c r="AG1531" s="94"/>
      <c r="AH1531" s="94"/>
      <c r="AI1531" s="94"/>
      <c r="AJ1531" s="94"/>
      <c r="AK1531" s="94"/>
      <c r="AM1531" s="92"/>
      <c r="AT1531" s="94"/>
      <c r="AU1531" s="94"/>
      <c r="AV1531" s="94"/>
      <c r="AW1531" s="94"/>
      <c r="AX1531" s="94"/>
      <c r="AY1531" s="94"/>
      <c r="AZ1531" s="94"/>
      <c r="BA1531" s="94"/>
      <c r="BB1531" s="94"/>
    </row>
    <row r="1532" spans="3:70" x14ac:dyDescent="0.2">
      <c r="C1532" s="24"/>
      <c r="D1532" s="24"/>
      <c r="AG1532" s="94"/>
      <c r="AH1532" s="94"/>
      <c r="AI1532" s="94"/>
      <c r="AJ1532" s="94"/>
      <c r="AK1532" s="94"/>
      <c r="AM1532" s="92"/>
      <c r="AT1532" s="94"/>
      <c r="AU1532" s="94"/>
      <c r="AV1532" s="94"/>
      <c r="AW1532" s="94"/>
      <c r="AX1532" s="94"/>
      <c r="AY1532" s="94"/>
      <c r="AZ1532" s="94"/>
      <c r="BA1532" s="94"/>
      <c r="BB1532" s="94"/>
    </row>
    <row r="1533" spans="3:70" x14ac:dyDescent="0.2">
      <c r="C1533" s="24"/>
      <c r="D1533" s="24"/>
      <c r="AG1533" s="94"/>
      <c r="AH1533" s="94"/>
      <c r="AI1533" s="94"/>
      <c r="AJ1533" s="94"/>
      <c r="AK1533" s="94"/>
      <c r="AM1533" s="92"/>
      <c r="AT1533" s="94"/>
      <c r="AU1533" s="94"/>
      <c r="AV1533" s="94"/>
      <c r="AW1533" s="94"/>
      <c r="AX1533" s="94"/>
      <c r="AY1533" s="94"/>
      <c r="AZ1533" s="94"/>
      <c r="BA1533" s="94"/>
    </row>
    <row r="1534" spans="3:70" x14ac:dyDescent="0.2">
      <c r="C1534" s="24"/>
      <c r="D1534" s="24"/>
      <c r="AG1534" s="94"/>
      <c r="AH1534" s="94"/>
      <c r="AI1534" s="94"/>
      <c r="AJ1534" s="94"/>
      <c r="AK1534" s="94"/>
      <c r="AM1534" s="92"/>
      <c r="AT1534" s="94"/>
      <c r="AU1534" s="94"/>
      <c r="AV1534" s="94"/>
      <c r="AW1534" s="94"/>
      <c r="AX1534" s="94"/>
      <c r="AY1534" s="94"/>
      <c r="AZ1534" s="94"/>
      <c r="BA1534" s="94"/>
      <c r="BB1534" s="94"/>
    </row>
    <row r="1535" spans="3:70" x14ac:dyDescent="0.2">
      <c r="C1535" s="24"/>
      <c r="D1535" s="24"/>
      <c r="AG1535" s="94"/>
      <c r="AH1535" s="94"/>
      <c r="AI1535" s="94"/>
      <c r="AJ1535" s="94"/>
      <c r="AK1535" s="94"/>
      <c r="AM1535" s="92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</row>
    <row r="1536" spans="3:70" x14ac:dyDescent="0.2">
      <c r="C1536" s="24"/>
      <c r="D1536" s="24"/>
      <c r="AG1536" s="94"/>
      <c r="AH1536" s="94"/>
      <c r="AI1536" s="94"/>
      <c r="AJ1536" s="94"/>
      <c r="AK1536" s="94"/>
      <c r="AM1536" s="92"/>
      <c r="AT1536" s="94"/>
      <c r="AU1536" s="94"/>
      <c r="AV1536" s="94"/>
      <c r="AW1536" s="94"/>
      <c r="AX1536" s="94"/>
      <c r="AY1536" s="94"/>
      <c r="AZ1536" s="94"/>
      <c r="BA1536" s="94"/>
    </row>
    <row r="1537" spans="3:70" x14ac:dyDescent="0.2">
      <c r="C1537" s="24"/>
      <c r="D1537" s="24"/>
      <c r="AG1537" s="94"/>
      <c r="AH1537" s="94"/>
      <c r="AI1537" s="94"/>
      <c r="AJ1537" s="94"/>
      <c r="AK1537" s="94"/>
      <c r="AM1537" s="92"/>
      <c r="AT1537" s="94"/>
      <c r="AU1537" s="94"/>
      <c r="AV1537" s="94"/>
      <c r="AW1537" s="94"/>
      <c r="AX1537" s="94"/>
      <c r="AY1537" s="94"/>
      <c r="AZ1537" s="94"/>
      <c r="BA1537" s="94"/>
    </row>
    <row r="1538" spans="3:70" x14ac:dyDescent="0.2">
      <c r="C1538" s="24"/>
      <c r="D1538" s="24"/>
      <c r="AG1538" s="94"/>
      <c r="AH1538" s="94"/>
      <c r="AI1538" s="94"/>
      <c r="AJ1538" s="94"/>
      <c r="AK1538" s="94"/>
      <c r="AM1538" s="92"/>
      <c r="AT1538" s="94"/>
      <c r="AU1538" s="94"/>
      <c r="AV1538" s="94"/>
      <c r="AW1538" s="94"/>
      <c r="AX1538" s="94"/>
      <c r="AY1538" s="94"/>
      <c r="AZ1538" s="94"/>
      <c r="BA1538" s="94"/>
    </row>
    <row r="1539" spans="3:70" x14ac:dyDescent="0.2">
      <c r="C1539" s="24"/>
      <c r="D1539" s="24"/>
      <c r="AG1539" s="94"/>
      <c r="AH1539" s="94"/>
      <c r="AI1539" s="94"/>
      <c r="AJ1539" s="94"/>
      <c r="AK1539" s="94"/>
      <c r="AM1539" s="92"/>
      <c r="AT1539" s="94"/>
      <c r="AU1539" s="94"/>
      <c r="AV1539" s="94"/>
      <c r="AW1539" s="94"/>
      <c r="AX1539" s="94"/>
      <c r="AY1539" s="94"/>
      <c r="AZ1539" s="94"/>
      <c r="BA1539" s="94"/>
      <c r="BB1539" s="94"/>
    </row>
    <row r="1540" spans="3:70" x14ac:dyDescent="0.2">
      <c r="C1540" s="24"/>
      <c r="D1540" s="24"/>
      <c r="AG1540" s="94"/>
      <c r="AH1540" s="94"/>
      <c r="AI1540" s="94"/>
      <c r="AJ1540" s="94"/>
      <c r="AK1540" s="94"/>
      <c r="AM1540" s="92"/>
      <c r="AT1540" s="94"/>
      <c r="AU1540" s="94"/>
      <c r="AV1540" s="94"/>
      <c r="AW1540" s="94"/>
      <c r="AX1540" s="94"/>
      <c r="AY1540" s="94"/>
      <c r="AZ1540" s="94"/>
      <c r="BA1540" s="94"/>
      <c r="BB1540" s="94"/>
    </row>
    <row r="1541" spans="3:70" x14ac:dyDescent="0.2">
      <c r="C1541" s="24"/>
      <c r="D1541" s="24"/>
      <c r="AG1541" s="94"/>
      <c r="AH1541" s="94"/>
      <c r="AI1541" s="94"/>
      <c r="AJ1541" s="94"/>
      <c r="AK1541" s="94"/>
      <c r="AM1541" s="92"/>
      <c r="AT1541" s="94"/>
      <c r="AU1541" s="94"/>
      <c r="AV1541" s="94"/>
      <c r="AW1541" s="94"/>
      <c r="AX1541" s="94"/>
      <c r="AY1541" s="94"/>
      <c r="AZ1541" s="94"/>
      <c r="BA1541" s="94"/>
      <c r="BB1541" s="94"/>
    </row>
    <row r="1542" spans="3:70" x14ac:dyDescent="0.2">
      <c r="C1542" s="24"/>
      <c r="D1542" s="24"/>
      <c r="AG1542" s="94"/>
      <c r="AH1542" s="94"/>
      <c r="AI1542" s="94"/>
      <c r="AJ1542" s="94"/>
      <c r="AK1542" s="94"/>
      <c r="AM1542" s="92"/>
      <c r="AT1542" s="94"/>
      <c r="AU1542" s="94"/>
      <c r="AV1542" s="94"/>
      <c r="AW1542" s="94"/>
      <c r="AX1542" s="94"/>
      <c r="AY1542" s="94"/>
      <c r="AZ1542" s="94"/>
      <c r="BA1542" s="94"/>
    </row>
    <row r="1543" spans="3:70" x14ac:dyDescent="0.2">
      <c r="C1543" s="24"/>
      <c r="D1543" s="24"/>
      <c r="AG1543" s="94"/>
      <c r="AH1543" s="94"/>
      <c r="AI1543" s="94"/>
      <c r="AJ1543" s="94"/>
      <c r="AK1543" s="94"/>
      <c r="AM1543" s="92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</row>
    <row r="1544" spans="3:70" x14ac:dyDescent="0.2">
      <c r="C1544" s="24"/>
      <c r="D1544" s="24"/>
      <c r="AG1544" s="94"/>
      <c r="AH1544" s="94"/>
      <c r="AI1544" s="94"/>
      <c r="AJ1544" s="94"/>
      <c r="AK1544" s="94"/>
      <c r="AM1544" s="92"/>
      <c r="AT1544" s="94"/>
      <c r="AU1544" s="94"/>
      <c r="AV1544" s="94"/>
      <c r="AW1544" s="94"/>
      <c r="AX1544" s="94"/>
      <c r="AY1544" s="94"/>
      <c r="AZ1544" s="94"/>
      <c r="BA1544" s="94"/>
      <c r="BB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</row>
    <row r="1545" spans="3:70" x14ac:dyDescent="0.2">
      <c r="C1545" s="24"/>
      <c r="D1545" s="24"/>
      <c r="AG1545" s="94"/>
      <c r="AH1545" s="94"/>
      <c r="AI1545" s="94"/>
      <c r="AJ1545" s="94"/>
      <c r="AK1545" s="94"/>
      <c r="AM1545" s="92"/>
      <c r="AT1545" s="94"/>
      <c r="AU1545" s="94"/>
      <c r="AV1545" s="94"/>
      <c r="AW1545" s="94"/>
      <c r="AX1545" s="94"/>
      <c r="AY1545" s="94"/>
      <c r="AZ1545" s="94"/>
      <c r="BA1545" s="94"/>
    </row>
    <row r="1546" spans="3:70" x14ac:dyDescent="0.2">
      <c r="C1546" s="24"/>
      <c r="D1546" s="24"/>
      <c r="AG1546" s="94"/>
      <c r="AH1546" s="94"/>
      <c r="AI1546" s="94"/>
      <c r="AJ1546" s="94"/>
      <c r="AK1546" s="94"/>
      <c r="AM1546" s="92"/>
      <c r="AT1546" s="94"/>
      <c r="AU1546" s="94"/>
      <c r="AV1546" s="94"/>
      <c r="AW1546" s="94"/>
      <c r="AX1546" s="94"/>
      <c r="AY1546" s="94"/>
      <c r="AZ1546" s="94"/>
      <c r="BA1546" s="94"/>
      <c r="BB1546" s="94"/>
    </row>
    <row r="1547" spans="3:70" x14ac:dyDescent="0.2">
      <c r="C1547" s="24"/>
      <c r="D1547" s="24"/>
      <c r="AG1547" s="94"/>
      <c r="AH1547" s="94"/>
      <c r="AI1547" s="94"/>
      <c r="AJ1547" s="94"/>
      <c r="AK1547" s="94"/>
      <c r="AM1547" s="92"/>
      <c r="AT1547" s="94"/>
      <c r="AU1547" s="94"/>
      <c r="AV1547" s="94"/>
      <c r="AW1547" s="94"/>
      <c r="AX1547" s="94"/>
      <c r="AY1547" s="94"/>
      <c r="AZ1547" s="94"/>
      <c r="BA1547" s="94"/>
    </row>
    <row r="1548" spans="3:70" x14ac:dyDescent="0.2">
      <c r="C1548" s="24"/>
      <c r="D1548" s="24"/>
      <c r="AG1548" s="94"/>
      <c r="AH1548" s="94"/>
      <c r="AI1548" s="94"/>
      <c r="AJ1548" s="94"/>
      <c r="AK1548" s="94"/>
      <c r="AM1548" s="92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</row>
    <row r="1549" spans="3:70" x14ac:dyDescent="0.2">
      <c r="C1549" s="24"/>
      <c r="D1549" s="24"/>
      <c r="AG1549" s="94"/>
      <c r="AH1549" s="94"/>
      <c r="AI1549" s="94"/>
      <c r="AJ1549" s="94"/>
      <c r="AK1549" s="94"/>
      <c r="AM1549" s="92"/>
      <c r="AT1549" s="94"/>
      <c r="AU1549" s="94"/>
      <c r="AV1549" s="94"/>
      <c r="AW1549" s="94"/>
      <c r="AX1549" s="94"/>
      <c r="AY1549" s="94"/>
      <c r="AZ1549" s="94"/>
      <c r="BA1549" s="94"/>
    </row>
    <row r="1550" spans="3:70" x14ac:dyDescent="0.2">
      <c r="C1550" s="24"/>
      <c r="D1550" s="24"/>
      <c r="AG1550" s="94"/>
      <c r="AH1550" s="94"/>
      <c r="AI1550" s="94"/>
      <c r="AJ1550" s="94"/>
      <c r="AK1550" s="94"/>
      <c r="AM1550" s="92"/>
      <c r="AT1550" s="94"/>
      <c r="AU1550" s="94"/>
      <c r="AV1550" s="94"/>
      <c r="AW1550" s="94"/>
      <c r="AX1550" s="94"/>
      <c r="AY1550" s="94"/>
      <c r="AZ1550" s="94"/>
      <c r="BA1550" s="94"/>
      <c r="BB1550" s="94"/>
      <c r="BD1550" s="94"/>
    </row>
    <row r="1551" spans="3:70" x14ac:dyDescent="0.2">
      <c r="C1551" s="24"/>
      <c r="D1551" s="24"/>
      <c r="AG1551" s="94"/>
      <c r="AH1551" s="94"/>
      <c r="AI1551" s="94"/>
      <c r="AJ1551" s="94"/>
      <c r="AK1551" s="94"/>
      <c r="AM1551" s="92"/>
      <c r="AT1551" s="94"/>
      <c r="AU1551" s="94"/>
      <c r="AV1551" s="94"/>
      <c r="AW1551" s="94"/>
      <c r="AX1551" s="94"/>
      <c r="AY1551" s="94"/>
      <c r="AZ1551" s="94"/>
      <c r="BA1551" s="94"/>
      <c r="BB1551" s="94"/>
      <c r="BD1551" s="94"/>
    </row>
    <row r="1552" spans="3:70" x14ac:dyDescent="0.2">
      <c r="C1552" s="24"/>
      <c r="D1552" s="24"/>
      <c r="AG1552" s="94"/>
      <c r="AH1552" s="94"/>
      <c r="AI1552" s="94"/>
      <c r="AJ1552" s="94"/>
      <c r="AK1552" s="94"/>
      <c r="AM1552" s="92"/>
      <c r="AT1552" s="94"/>
      <c r="AU1552" s="94"/>
      <c r="AV1552" s="94"/>
      <c r="AW1552" s="94"/>
      <c r="AX1552" s="94"/>
      <c r="AY1552" s="94"/>
      <c r="AZ1552" s="94"/>
      <c r="BA1552" s="94"/>
      <c r="BB1552" s="94"/>
      <c r="BD1552" s="94"/>
    </row>
    <row r="1553" spans="3:70" x14ac:dyDescent="0.2">
      <c r="C1553" s="24"/>
      <c r="D1553" s="24"/>
      <c r="AG1553" s="94"/>
      <c r="AH1553" s="94"/>
      <c r="AI1553" s="94"/>
      <c r="AJ1553" s="94"/>
      <c r="AK1553" s="94"/>
      <c r="AM1553" s="92"/>
      <c r="AT1553" s="94"/>
      <c r="AU1553" s="94"/>
      <c r="AV1553" s="94"/>
      <c r="AW1553" s="94"/>
      <c r="AX1553" s="94"/>
      <c r="AY1553" s="94"/>
      <c r="AZ1553" s="94"/>
      <c r="BA1553" s="94"/>
      <c r="BB1553" s="94"/>
    </row>
    <row r="1554" spans="3:70" x14ac:dyDescent="0.2">
      <c r="C1554" s="24"/>
      <c r="D1554" s="24"/>
      <c r="AG1554" s="94"/>
      <c r="AH1554" s="94"/>
      <c r="AI1554" s="94"/>
      <c r="AJ1554" s="94"/>
      <c r="AK1554" s="94"/>
      <c r="AM1554" s="92"/>
      <c r="AT1554" s="94"/>
      <c r="AU1554" s="94"/>
      <c r="AV1554" s="94"/>
      <c r="AW1554" s="94"/>
      <c r="AX1554" s="94"/>
      <c r="AY1554" s="94"/>
      <c r="AZ1554" s="94"/>
      <c r="BA1554" s="94"/>
    </row>
    <row r="1555" spans="3:70" x14ac:dyDescent="0.2">
      <c r="C1555" s="24"/>
      <c r="D1555" s="24"/>
      <c r="AG1555" s="94"/>
      <c r="AH1555" s="94"/>
      <c r="AI1555" s="94"/>
      <c r="AJ1555" s="94"/>
      <c r="AK1555" s="94"/>
      <c r="AM1555" s="92"/>
      <c r="AT1555" s="94"/>
      <c r="AU1555" s="94"/>
      <c r="AV1555" s="94"/>
      <c r="AW1555" s="94"/>
      <c r="AX1555" s="94"/>
      <c r="AY1555" s="94"/>
      <c r="AZ1555" s="94"/>
      <c r="BA1555" s="94"/>
      <c r="BB1555" s="94"/>
    </row>
    <row r="1556" spans="3:70" x14ac:dyDescent="0.2">
      <c r="C1556" s="24"/>
      <c r="D1556" s="24"/>
      <c r="AG1556" s="94"/>
      <c r="AH1556" s="94"/>
      <c r="AI1556" s="94"/>
      <c r="AJ1556" s="94"/>
      <c r="AK1556" s="94"/>
      <c r="AM1556" s="92"/>
      <c r="AT1556" s="94"/>
      <c r="AU1556" s="94"/>
      <c r="AV1556" s="94"/>
      <c r="AW1556" s="94"/>
      <c r="AX1556" s="94"/>
      <c r="AY1556" s="94"/>
      <c r="AZ1556" s="94"/>
      <c r="BA1556" s="94"/>
      <c r="BB1556" s="94"/>
    </row>
    <row r="1557" spans="3:70" x14ac:dyDescent="0.2">
      <c r="C1557" s="24"/>
      <c r="D1557" s="24"/>
      <c r="AG1557" s="94"/>
      <c r="AH1557" s="94"/>
      <c r="AI1557" s="94"/>
      <c r="AJ1557" s="94"/>
      <c r="AK1557" s="94"/>
      <c r="AM1557" s="92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</row>
    <row r="1558" spans="3:70" x14ac:dyDescent="0.2">
      <c r="C1558" s="24"/>
      <c r="D1558" s="24"/>
      <c r="AG1558" s="94"/>
      <c r="AH1558" s="94"/>
      <c r="AI1558" s="94"/>
      <c r="AJ1558" s="94"/>
      <c r="AK1558" s="94"/>
      <c r="AM1558" s="92"/>
      <c r="AT1558" s="94"/>
      <c r="AU1558" s="94"/>
      <c r="AV1558" s="94"/>
      <c r="AW1558" s="94"/>
      <c r="AX1558" s="94"/>
      <c r="AY1558" s="94"/>
      <c r="AZ1558" s="94"/>
      <c r="BA1558" s="94"/>
    </row>
    <row r="1559" spans="3:70" x14ac:dyDescent="0.2">
      <c r="C1559" s="24"/>
      <c r="D1559" s="24"/>
      <c r="AG1559" s="94"/>
      <c r="AH1559" s="94"/>
      <c r="AI1559" s="94"/>
      <c r="AJ1559" s="94"/>
      <c r="AK1559" s="94"/>
      <c r="AM1559" s="92"/>
      <c r="AT1559" s="94"/>
      <c r="AU1559" s="94"/>
      <c r="AV1559" s="94"/>
      <c r="AW1559" s="94"/>
      <c r="AX1559" s="94"/>
      <c r="AY1559" s="94"/>
      <c r="AZ1559" s="94"/>
      <c r="BA1559" s="94"/>
    </row>
    <row r="1560" spans="3:70" x14ac:dyDescent="0.2">
      <c r="C1560" s="24"/>
      <c r="D1560" s="24"/>
      <c r="AG1560" s="94"/>
      <c r="AH1560" s="94"/>
      <c r="AI1560" s="94"/>
      <c r="AJ1560" s="94"/>
      <c r="AK1560" s="94"/>
      <c r="AM1560" s="92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</row>
    <row r="1561" spans="3:70" x14ac:dyDescent="0.2">
      <c r="C1561" s="24"/>
      <c r="D1561" s="24"/>
      <c r="AG1561" s="94"/>
      <c r="AH1561" s="94"/>
      <c r="AI1561" s="94"/>
      <c r="AJ1561" s="94"/>
      <c r="AK1561" s="94"/>
      <c r="AM1561" s="92"/>
      <c r="AT1561" s="94"/>
      <c r="AU1561" s="94"/>
      <c r="AV1561" s="94"/>
      <c r="AW1561" s="94"/>
      <c r="AX1561" s="94"/>
      <c r="AY1561" s="94"/>
      <c r="AZ1561" s="94"/>
      <c r="BA1561" s="94"/>
      <c r="BB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</row>
    <row r="1562" spans="3:70" x14ac:dyDescent="0.2">
      <c r="C1562" s="24"/>
      <c r="D1562" s="24"/>
      <c r="AG1562" s="94"/>
      <c r="AH1562" s="94"/>
      <c r="AI1562" s="94"/>
      <c r="AJ1562" s="94"/>
      <c r="AK1562" s="94"/>
      <c r="AM1562" s="92"/>
      <c r="AT1562" s="94"/>
      <c r="AU1562" s="94"/>
      <c r="AV1562" s="94"/>
      <c r="AW1562" s="94"/>
      <c r="AX1562" s="94"/>
      <c r="AY1562" s="94"/>
      <c r="AZ1562" s="94"/>
      <c r="BA1562" s="94"/>
      <c r="BB1562" s="94"/>
      <c r="BD1562" s="94"/>
    </row>
    <row r="1563" spans="3:70" x14ac:dyDescent="0.2">
      <c r="C1563" s="24"/>
      <c r="D1563" s="24"/>
      <c r="AG1563" s="94"/>
      <c r="AH1563" s="94"/>
      <c r="AI1563" s="94"/>
      <c r="AJ1563" s="94"/>
      <c r="AK1563" s="94"/>
      <c r="AM1563" s="92"/>
      <c r="AT1563" s="94"/>
      <c r="AU1563" s="94"/>
      <c r="AV1563" s="94"/>
      <c r="AW1563" s="94"/>
      <c r="AX1563" s="94"/>
      <c r="AY1563" s="94"/>
      <c r="AZ1563" s="94"/>
      <c r="BA1563" s="94"/>
    </row>
    <row r="1564" spans="3:70" x14ac:dyDescent="0.2">
      <c r="C1564" s="24"/>
      <c r="D1564" s="24"/>
      <c r="AG1564" s="94"/>
      <c r="AH1564" s="94"/>
      <c r="AI1564" s="94"/>
      <c r="AJ1564" s="94"/>
      <c r="AK1564" s="94"/>
      <c r="AM1564" s="92"/>
      <c r="AT1564" s="94"/>
      <c r="AU1564" s="94"/>
      <c r="AV1564" s="94"/>
      <c r="AW1564" s="94"/>
      <c r="AX1564" s="94"/>
      <c r="AY1564" s="94"/>
      <c r="AZ1564" s="94"/>
      <c r="BA1564" s="94"/>
      <c r="BB1564" s="94"/>
    </row>
    <row r="1565" spans="3:70" x14ac:dyDescent="0.2">
      <c r="C1565" s="24"/>
      <c r="D1565" s="24"/>
      <c r="AG1565" s="94"/>
      <c r="AH1565" s="94"/>
      <c r="AI1565" s="94"/>
      <c r="AJ1565" s="94"/>
      <c r="AK1565" s="94"/>
      <c r="AM1565" s="92"/>
      <c r="AT1565" s="94"/>
      <c r="AU1565" s="94"/>
      <c r="AV1565" s="94"/>
      <c r="AW1565" s="94"/>
      <c r="AX1565" s="94"/>
      <c r="AY1565" s="94"/>
      <c r="AZ1565" s="94"/>
      <c r="BA1565" s="94"/>
      <c r="BB1565" s="94"/>
    </row>
    <row r="1566" spans="3:70" x14ac:dyDescent="0.2">
      <c r="C1566" s="24"/>
      <c r="D1566" s="24"/>
      <c r="AG1566" s="94"/>
      <c r="AH1566" s="94"/>
      <c r="AI1566" s="94"/>
      <c r="AJ1566" s="94"/>
      <c r="AK1566" s="94"/>
      <c r="AM1566" s="92"/>
      <c r="AT1566" s="94"/>
      <c r="AU1566" s="94"/>
      <c r="AV1566" s="94"/>
      <c r="AW1566" s="94"/>
      <c r="AX1566" s="94"/>
      <c r="AY1566" s="94"/>
      <c r="AZ1566" s="94"/>
      <c r="BA1566" s="94"/>
      <c r="BB1566" s="94"/>
      <c r="BD1566" s="94"/>
    </row>
    <row r="1567" spans="3:70" x14ac:dyDescent="0.2">
      <c r="C1567" s="24"/>
      <c r="D1567" s="24"/>
      <c r="AG1567" s="94"/>
      <c r="AH1567" s="94"/>
      <c r="AI1567" s="94"/>
      <c r="AJ1567" s="94"/>
      <c r="AK1567" s="94"/>
      <c r="AM1567" s="92"/>
      <c r="AT1567" s="94"/>
      <c r="AU1567" s="94"/>
      <c r="AV1567" s="94"/>
      <c r="AW1567" s="94"/>
      <c r="AX1567" s="94"/>
      <c r="AY1567" s="94"/>
      <c r="AZ1567" s="94"/>
      <c r="BA1567" s="94"/>
      <c r="BB1567" s="94"/>
      <c r="BD1567" s="94"/>
      <c r="BE1567" s="94"/>
      <c r="BF1567" s="94"/>
      <c r="BG1567" s="94"/>
      <c r="BH1567" s="94"/>
      <c r="BI1567" s="94"/>
      <c r="BJ1567" s="94"/>
      <c r="BK1567" s="94"/>
      <c r="BL1567" s="94"/>
      <c r="BM1567" s="94"/>
      <c r="BN1567" s="94"/>
      <c r="BO1567" s="94"/>
      <c r="BP1567" s="94"/>
      <c r="BQ1567" s="94"/>
      <c r="BR1567" s="94"/>
    </row>
    <row r="1568" spans="3:70" x14ac:dyDescent="0.2">
      <c r="C1568" s="24"/>
      <c r="D1568" s="24"/>
      <c r="AG1568" s="94"/>
      <c r="AH1568" s="94"/>
      <c r="AI1568" s="94"/>
      <c r="AJ1568" s="94"/>
      <c r="AK1568" s="94"/>
      <c r="AM1568" s="92"/>
      <c r="AT1568" s="94"/>
      <c r="AU1568" s="94"/>
      <c r="AV1568" s="94"/>
      <c r="AW1568" s="94"/>
      <c r="AX1568" s="94"/>
      <c r="AY1568" s="94"/>
      <c r="AZ1568" s="94"/>
      <c r="BA1568" s="94"/>
      <c r="BB1568" s="94"/>
    </row>
    <row r="1569" spans="3:70" x14ac:dyDescent="0.2">
      <c r="C1569" s="24"/>
      <c r="D1569" s="24"/>
      <c r="AG1569" s="94"/>
      <c r="AH1569" s="94"/>
      <c r="AI1569" s="94"/>
      <c r="AJ1569" s="94"/>
      <c r="AK1569" s="94"/>
      <c r="AM1569" s="92"/>
      <c r="AT1569" s="94"/>
      <c r="AU1569" s="94"/>
      <c r="AV1569" s="94"/>
      <c r="AW1569" s="94"/>
      <c r="AX1569" s="94"/>
      <c r="AY1569" s="94"/>
      <c r="AZ1569" s="94"/>
      <c r="BA1569" s="94"/>
      <c r="BB1569" s="94"/>
    </row>
    <row r="1570" spans="3:70" x14ac:dyDescent="0.2">
      <c r="C1570" s="24"/>
      <c r="D1570" s="24"/>
      <c r="AG1570" s="94"/>
      <c r="AH1570" s="94"/>
      <c r="AI1570" s="94"/>
      <c r="AJ1570" s="94"/>
      <c r="AK1570" s="94"/>
      <c r="AM1570" s="92"/>
      <c r="AT1570" s="94"/>
      <c r="AU1570" s="94"/>
      <c r="AV1570" s="94"/>
      <c r="AW1570" s="94"/>
      <c r="AX1570" s="94"/>
      <c r="AY1570" s="94"/>
      <c r="AZ1570" s="94"/>
      <c r="BA1570" s="94"/>
      <c r="BB1570" s="94"/>
    </row>
    <row r="1571" spans="3:70" x14ac:dyDescent="0.2">
      <c r="C1571" s="24"/>
      <c r="D1571" s="24"/>
      <c r="AG1571" s="94"/>
      <c r="AH1571" s="94"/>
      <c r="AI1571" s="94"/>
      <c r="AJ1571" s="94"/>
      <c r="AK1571" s="94"/>
      <c r="AM1571" s="92"/>
      <c r="AT1571" s="94"/>
      <c r="AU1571" s="94"/>
      <c r="AV1571" s="94"/>
      <c r="AW1571" s="94"/>
      <c r="AX1571" s="94"/>
      <c r="AY1571" s="94"/>
      <c r="AZ1571" s="94"/>
      <c r="BA1571" s="94"/>
      <c r="BB1571" s="94"/>
      <c r="BD1571" s="94"/>
    </row>
    <row r="1572" spans="3:70" x14ac:dyDescent="0.2">
      <c r="C1572" s="24"/>
      <c r="D1572" s="24"/>
      <c r="AG1572" s="94"/>
      <c r="AH1572" s="94"/>
      <c r="AI1572" s="94"/>
      <c r="AJ1572" s="94"/>
      <c r="AK1572" s="94"/>
      <c r="AM1572" s="92"/>
      <c r="AT1572" s="94"/>
      <c r="AU1572" s="94"/>
      <c r="AV1572" s="94"/>
      <c r="AW1572" s="94"/>
      <c r="AX1572" s="94"/>
      <c r="AY1572" s="94"/>
      <c r="AZ1572" s="94"/>
      <c r="BA1572" s="94"/>
      <c r="BB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</row>
    <row r="1573" spans="3:70" x14ac:dyDescent="0.2">
      <c r="C1573" s="24"/>
      <c r="D1573" s="24"/>
      <c r="AG1573" s="94"/>
      <c r="AH1573" s="94"/>
      <c r="AI1573" s="94"/>
      <c r="AJ1573" s="94"/>
      <c r="AK1573" s="94"/>
      <c r="AM1573" s="92"/>
      <c r="AT1573" s="94"/>
      <c r="AU1573" s="94"/>
      <c r="AV1573" s="94"/>
      <c r="AW1573" s="94"/>
      <c r="AX1573" s="94"/>
      <c r="AY1573" s="94"/>
      <c r="AZ1573" s="94"/>
      <c r="BA1573" s="94"/>
    </row>
    <row r="1574" spans="3:70" x14ac:dyDescent="0.2">
      <c r="C1574" s="24"/>
      <c r="D1574" s="24"/>
      <c r="AG1574" s="94"/>
      <c r="AH1574" s="94"/>
      <c r="AI1574" s="94"/>
      <c r="AJ1574" s="94"/>
      <c r="AK1574" s="94"/>
      <c r="AM1574" s="92"/>
      <c r="AT1574" s="94"/>
      <c r="AU1574" s="94"/>
      <c r="AV1574" s="94"/>
      <c r="AW1574" s="94"/>
      <c r="AX1574" s="94"/>
      <c r="AY1574" s="94"/>
      <c r="AZ1574" s="94"/>
      <c r="BA1574" s="94"/>
      <c r="BB1574" s="94"/>
    </row>
    <row r="1575" spans="3:70" x14ac:dyDescent="0.2">
      <c r="C1575" s="24"/>
      <c r="D1575" s="24"/>
      <c r="AG1575" s="94"/>
      <c r="AH1575" s="94"/>
      <c r="AI1575" s="94"/>
      <c r="AJ1575" s="94"/>
      <c r="AK1575" s="94"/>
      <c r="AM1575" s="92"/>
      <c r="AT1575" s="94"/>
      <c r="AU1575" s="94"/>
      <c r="AV1575" s="94"/>
      <c r="AW1575" s="94"/>
      <c r="AX1575" s="94"/>
      <c r="AY1575" s="94"/>
      <c r="AZ1575" s="94"/>
      <c r="BA1575" s="94"/>
      <c r="BB1575" s="94"/>
    </row>
    <row r="1576" spans="3:70" x14ac:dyDescent="0.2">
      <c r="C1576" s="24"/>
      <c r="D1576" s="24"/>
      <c r="AG1576" s="94"/>
      <c r="AH1576" s="94"/>
      <c r="AI1576" s="94"/>
      <c r="AJ1576" s="94"/>
      <c r="AK1576" s="94"/>
      <c r="AM1576" s="92"/>
      <c r="AT1576" s="94"/>
      <c r="AU1576" s="94"/>
      <c r="AV1576" s="94"/>
      <c r="AW1576" s="94"/>
      <c r="AX1576" s="94"/>
      <c r="AY1576" s="94"/>
      <c r="AZ1576" s="94"/>
      <c r="BA1576" s="94"/>
      <c r="BB1576" s="94"/>
      <c r="BD1576" s="94"/>
    </row>
    <row r="1577" spans="3:70" x14ac:dyDescent="0.2">
      <c r="C1577" s="24"/>
      <c r="D1577" s="24"/>
      <c r="AG1577" s="94"/>
      <c r="AH1577" s="94"/>
      <c r="AI1577" s="94"/>
      <c r="AJ1577" s="94"/>
      <c r="AK1577" s="94"/>
      <c r="AM1577" s="92"/>
      <c r="AT1577" s="94"/>
      <c r="AU1577" s="94"/>
      <c r="AV1577" s="94"/>
      <c r="AW1577" s="94"/>
      <c r="AX1577" s="94"/>
      <c r="AY1577" s="94"/>
      <c r="AZ1577" s="94"/>
      <c r="BA1577" s="94"/>
      <c r="BB1577" s="94"/>
    </row>
    <row r="1578" spans="3:70" x14ac:dyDescent="0.2">
      <c r="C1578" s="24"/>
      <c r="D1578" s="24"/>
      <c r="AG1578" s="94"/>
      <c r="AH1578" s="94"/>
      <c r="AI1578" s="94"/>
      <c r="AJ1578" s="94"/>
      <c r="AK1578" s="94"/>
      <c r="AM1578" s="92"/>
      <c r="AT1578" s="94"/>
      <c r="AU1578" s="94"/>
      <c r="AV1578" s="94"/>
      <c r="AW1578" s="94"/>
      <c r="AX1578" s="94"/>
      <c r="AY1578" s="94"/>
      <c r="AZ1578" s="94"/>
      <c r="BA1578" s="94"/>
    </row>
    <row r="1579" spans="3:70" x14ac:dyDescent="0.2">
      <c r="C1579" s="24"/>
      <c r="D1579" s="24"/>
      <c r="AG1579" s="94"/>
      <c r="AH1579" s="94"/>
      <c r="AI1579" s="94"/>
      <c r="AJ1579" s="94"/>
      <c r="AK1579" s="94"/>
      <c r="AM1579" s="92"/>
      <c r="AT1579" s="94"/>
      <c r="AU1579" s="94"/>
      <c r="AV1579" s="94"/>
      <c r="AW1579" s="94"/>
      <c r="AX1579" s="94"/>
      <c r="AY1579" s="94"/>
      <c r="AZ1579" s="94"/>
      <c r="BA1579" s="94"/>
    </row>
    <row r="1580" spans="3:70" x14ac:dyDescent="0.2">
      <c r="C1580" s="24"/>
      <c r="D1580" s="24"/>
      <c r="AG1580" s="94"/>
      <c r="AH1580" s="94"/>
      <c r="AI1580" s="94"/>
      <c r="AJ1580" s="94"/>
      <c r="AK1580" s="94"/>
      <c r="AM1580" s="92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</row>
    <row r="1581" spans="3:70" x14ac:dyDescent="0.2">
      <c r="C1581" s="24"/>
      <c r="D1581" s="24"/>
      <c r="AG1581" s="94"/>
      <c r="AH1581" s="94"/>
      <c r="AI1581" s="94"/>
      <c r="AJ1581" s="94"/>
      <c r="AK1581" s="94"/>
      <c r="AM1581" s="92"/>
      <c r="AT1581" s="94"/>
      <c r="AU1581" s="94"/>
      <c r="AV1581" s="94"/>
      <c r="AW1581" s="94"/>
      <c r="AX1581" s="94"/>
      <c r="AY1581" s="94"/>
      <c r="AZ1581" s="94"/>
      <c r="BA1581" s="94"/>
    </row>
    <row r="1582" spans="3:70" x14ac:dyDescent="0.2">
      <c r="C1582" s="24"/>
      <c r="D1582" s="24"/>
      <c r="AG1582" s="94"/>
      <c r="AH1582" s="94"/>
      <c r="AI1582" s="94"/>
      <c r="AJ1582" s="94"/>
      <c r="AK1582" s="94"/>
      <c r="AM1582" s="92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</row>
    <row r="1583" spans="3:70" x14ac:dyDescent="0.2">
      <c r="C1583" s="24"/>
      <c r="D1583" s="24"/>
      <c r="AG1583" s="94"/>
      <c r="AH1583" s="94"/>
      <c r="AI1583" s="94"/>
      <c r="AJ1583" s="94"/>
      <c r="AK1583" s="94"/>
      <c r="AM1583" s="92"/>
      <c r="AT1583" s="94"/>
      <c r="AU1583" s="94"/>
      <c r="AV1583" s="94"/>
      <c r="AW1583" s="94"/>
      <c r="AX1583" s="94"/>
      <c r="AY1583" s="94"/>
      <c r="AZ1583" s="94"/>
      <c r="BA1583" s="94"/>
      <c r="BB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</row>
    <row r="1584" spans="3:70" x14ac:dyDescent="0.2">
      <c r="C1584" s="24"/>
      <c r="D1584" s="24"/>
      <c r="AG1584" s="94"/>
      <c r="AH1584" s="94"/>
      <c r="AI1584" s="94"/>
      <c r="AJ1584" s="94"/>
      <c r="AK1584" s="94"/>
      <c r="AM1584" s="92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</row>
    <row r="1585" spans="3:70" x14ac:dyDescent="0.2">
      <c r="C1585" s="24"/>
      <c r="D1585" s="24"/>
      <c r="AG1585" s="94"/>
      <c r="AH1585" s="94"/>
      <c r="AI1585" s="94"/>
      <c r="AJ1585" s="94"/>
      <c r="AK1585" s="94"/>
      <c r="AM1585" s="92"/>
      <c r="AT1585" s="94"/>
      <c r="AU1585" s="94"/>
      <c r="AV1585" s="94"/>
      <c r="AW1585" s="94"/>
      <c r="AX1585" s="94"/>
      <c r="AY1585" s="94"/>
      <c r="AZ1585" s="94"/>
      <c r="BA1585" s="94"/>
      <c r="BB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</row>
    <row r="1586" spans="3:70" x14ac:dyDescent="0.2">
      <c r="C1586" s="24"/>
      <c r="D1586" s="24"/>
      <c r="AG1586" s="94"/>
      <c r="AH1586" s="94"/>
      <c r="AI1586" s="94"/>
      <c r="AJ1586" s="94"/>
      <c r="AK1586" s="94"/>
      <c r="AM1586" s="92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</row>
    <row r="1587" spans="3:70" x14ac:dyDescent="0.2">
      <c r="C1587" s="24"/>
      <c r="D1587" s="24"/>
      <c r="AG1587" s="94"/>
      <c r="AH1587" s="94"/>
      <c r="AI1587" s="94"/>
      <c r="AJ1587" s="94"/>
      <c r="AK1587" s="94"/>
      <c r="AM1587" s="92"/>
      <c r="AT1587" s="94"/>
      <c r="AU1587" s="94"/>
      <c r="AV1587" s="94"/>
      <c r="AW1587" s="94"/>
      <c r="AX1587" s="94"/>
      <c r="AY1587" s="94"/>
      <c r="AZ1587" s="94"/>
      <c r="BA1587" s="94"/>
      <c r="BB1587" s="94"/>
      <c r="BD1587" s="94"/>
    </row>
    <row r="1588" spans="3:70" x14ac:dyDescent="0.2">
      <c r="C1588" s="24"/>
      <c r="D1588" s="24"/>
      <c r="AG1588" s="94"/>
      <c r="AH1588" s="94"/>
      <c r="AI1588" s="94"/>
      <c r="AJ1588" s="94"/>
      <c r="AK1588" s="94"/>
      <c r="AM1588" s="92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</row>
    <row r="1589" spans="3:70" x14ac:dyDescent="0.2">
      <c r="C1589" s="24"/>
      <c r="D1589" s="24"/>
      <c r="AG1589" s="94"/>
      <c r="AH1589" s="94"/>
      <c r="AI1589" s="94"/>
      <c r="AJ1589" s="94"/>
      <c r="AK1589" s="94"/>
      <c r="AM1589" s="92"/>
      <c r="AT1589" s="94"/>
      <c r="AU1589" s="94"/>
      <c r="AV1589" s="94"/>
      <c r="AW1589" s="94"/>
      <c r="AX1589" s="94"/>
      <c r="AY1589" s="94"/>
      <c r="AZ1589" s="94"/>
      <c r="BA1589" s="94"/>
      <c r="BB1589" s="94"/>
      <c r="BD1589" s="94"/>
    </row>
    <row r="1590" spans="3:70" x14ac:dyDescent="0.2">
      <c r="C1590" s="24"/>
      <c r="D1590" s="24"/>
      <c r="AG1590" s="94"/>
      <c r="AH1590" s="94"/>
      <c r="AI1590" s="94"/>
      <c r="AJ1590" s="94"/>
      <c r="AK1590" s="94"/>
      <c r="AM1590" s="92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4"/>
      <c r="BL1590" s="94"/>
      <c r="BM1590" s="94"/>
      <c r="BN1590" s="94"/>
      <c r="BO1590" s="94"/>
      <c r="BP1590" s="94"/>
      <c r="BQ1590" s="94"/>
      <c r="BR1590" s="94"/>
    </row>
    <row r="1591" spans="3:70" x14ac:dyDescent="0.2">
      <c r="C1591" s="24"/>
      <c r="D1591" s="24"/>
      <c r="AG1591" s="94"/>
      <c r="AH1591" s="94"/>
      <c r="AI1591" s="94"/>
      <c r="AJ1591" s="94"/>
      <c r="AK1591" s="94"/>
      <c r="AM1591" s="92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4"/>
      <c r="BL1591" s="94"/>
      <c r="BM1591" s="94"/>
      <c r="BN1591" s="94"/>
      <c r="BO1591" s="94"/>
      <c r="BP1591" s="94"/>
      <c r="BQ1591" s="94"/>
      <c r="BR1591" s="94"/>
    </row>
    <row r="1592" spans="3:70" x14ac:dyDescent="0.2">
      <c r="C1592" s="24"/>
      <c r="D1592" s="24"/>
      <c r="AG1592" s="94"/>
      <c r="AH1592" s="94"/>
      <c r="AI1592" s="94"/>
      <c r="AJ1592" s="94"/>
      <c r="AK1592" s="94"/>
      <c r="AM1592" s="92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4"/>
      <c r="BL1592" s="94"/>
      <c r="BM1592" s="94"/>
      <c r="BN1592" s="94"/>
      <c r="BO1592" s="94"/>
      <c r="BP1592" s="94"/>
      <c r="BQ1592" s="94"/>
      <c r="BR1592" s="94"/>
    </row>
    <row r="1593" spans="3:70" x14ac:dyDescent="0.2">
      <c r="C1593" s="24"/>
      <c r="D1593" s="24"/>
      <c r="AG1593" s="94"/>
      <c r="AH1593" s="94"/>
      <c r="AI1593" s="94"/>
      <c r="AJ1593" s="94"/>
      <c r="AK1593" s="94"/>
      <c r="AM1593" s="92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4"/>
      <c r="BL1593" s="94"/>
      <c r="BM1593" s="94"/>
      <c r="BN1593" s="94"/>
      <c r="BO1593" s="94"/>
      <c r="BP1593" s="94"/>
      <c r="BQ1593" s="94"/>
      <c r="BR1593" s="94"/>
    </row>
    <row r="1594" spans="3:70" x14ac:dyDescent="0.2">
      <c r="C1594" s="24"/>
      <c r="D1594" s="24"/>
      <c r="AG1594" s="94"/>
      <c r="AH1594" s="94"/>
      <c r="AI1594" s="94"/>
      <c r="AJ1594" s="94"/>
      <c r="AK1594" s="94"/>
      <c r="AM1594" s="92"/>
      <c r="AT1594" s="94"/>
      <c r="AU1594" s="94"/>
      <c r="AV1594" s="94"/>
      <c r="AW1594" s="94"/>
      <c r="AX1594" s="94"/>
      <c r="AY1594" s="94"/>
      <c r="AZ1594" s="94"/>
      <c r="BA1594" s="94"/>
      <c r="BB1594" s="94"/>
      <c r="BD1594" s="94"/>
    </row>
    <row r="1595" spans="3:70" x14ac:dyDescent="0.2">
      <c r="C1595" s="24"/>
      <c r="D1595" s="24"/>
      <c r="AG1595" s="94"/>
      <c r="AH1595" s="94"/>
      <c r="AI1595" s="94"/>
      <c r="AJ1595" s="94"/>
      <c r="AK1595" s="94"/>
      <c r="AM1595" s="92"/>
      <c r="AT1595" s="94"/>
      <c r="AU1595" s="94"/>
      <c r="AV1595" s="94"/>
      <c r="AW1595" s="94"/>
      <c r="AX1595" s="94"/>
      <c r="AY1595" s="94"/>
      <c r="AZ1595" s="94"/>
      <c r="BA1595" s="94"/>
    </row>
    <row r="1596" spans="3:70" x14ac:dyDescent="0.2">
      <c r="C1596" s="24"/>
      <c r="D1596" s="24"/>
      <c r="AG1596" s="94"/>
      <c r="AH1596" s="94"/>
      <c r="AI1596" s="94"/>
      <c r="AJ1596" s="94"/>
      <c r="AK1596" s="94"/>
      <c r="AM1596" s="92"/>
      <c r="AT1596" s="94"/>
      <c r="AU1596" s="94"/>
      <c r="AV1596" s="94"/>
      <c r="AW1596" s="94"/>
      <c r="AX1596" s="94"/>
      <c r="AY1596" s="94"/>
      <c r="AZ1596" s="94"/>
      <c r="BA1596" s="94"/>
    </row>
    <row r="1597" spans="3:70" x14ac:dyDescent="0.2">
      <c r="C1597" s="24"/>
      <c r="D1597" s="24"/>
      <c r="AG1597" s="94"/>
      <c r="AH1597" s="94"/>
      <c r="AI1597" s="94"/>
      <c r="AJ1597" s="94"/>
      <c r="AK1597" s="94"/>
      <c r="AM1597" s="92"/>
      <c r="AT1597" s="94"/>
      <c r="AU1597" s="94"/>
      <c r="AV1597" s="94"/>
      <c r="AW1597" s="94"/>
      <c r="AX1597" s="94"/>
      <c r="AY1597" s="94"/>
      <c r="AZ1597" s="94"/>
      <c r="BA1597" s="94"/>
    </row>
    <row r="1598" spans="3:70" x14ac:dyDescent="0.2">
      <c r="C1598" s="24"/>
      <c r="D1598" s="24"/>
      <c r="AG1598" s="94"/>
      <c r="AH1598" s="94"/>
      <c r="AI1598" s="94"/>
      <c r="AJ1598" s="94"/>
      <c r="AK1598" s="94"/>
      <c r="AM1598" s="92"/>
      <c r="AT1598" s="94"/>
      <c r="AU1598" s="94"/>
      <c r="AV1598" s="94"/>
      <c r="AW1598" s="94"/>
      <c r="AX1598" s="94"/>
      <c r="AY1598" s="94"/>
      <c r="AZ1598" s="94"/>
      <c r="BA1598" s="94"/>
      <c r="BB1598" s="94"/>
    </row>
    <row r="1599" spans="3:70" x14ac:dyDescent="0.2">
      <c r="C1599" s="24"/>
      <c r="D1599" s="24"/>
      <c r="AG1599" s="94"/>
      <c r="AH1599" s="94"/>
      <c r="AI1599" s="94"/>
      <c r="AJ1599" s="94"/>
      <c r="AK1599" s="94"/>
      <c r="AM1599" s="92"/>
      <c r="AT1599" s="94"/>
      <c r="AU1599" s="94"/>
      <c r="AV1599" s="94"/>
      <c r="AW1599" s="94"/>
      <c r="AX1599" s="94"/>
      <c r="AY1599" s="94"/>
      <c r="AZ1599" s="94"/>
      <c r="BA1599" s="94"/>
      <c r="BB1599" s="94"/>
      <c r="BD1599" s="94"/>
    </row>
    <row r="1600" spans="3:70" x14ac:dyDescent="0.2">
      <c r="C1600" s="24"/>
      <c r="D1600" s="24"/>
      <c r="AG1600" s="94"/>
      <c r="AH1600" s="94"/>
      <c r="AI1600" s="94"/>
      <c r="AJ1600" s="94"/>
      <c r="AK1600" s="94"/>
      <c r="AM1600" s="92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4"/>
      <c r="BL1600" s="94"/>
      <c r="BM1600" s="94"/>
      <c r="BN1600" s="94"/>
      <c r="BO1600" s="94"/>
      <c r="BP1600" s="94"/>
      <c r="BQ1600" s="94"/>
      <c r="BR1600" s="94"/>
    </row>
    <row r="1601" spans="3:70" x14ac:dyDescent="0.2">
      <c r="C1601" s="24"/>
      <c r="D1601" s="24"/>
      <c r="AG1601" s="94"/>
      <c r="AH1601" s="94"/>
      <c r="AI1601" s="94"/>
      <c r="AJ1601" s="94"/>
      <c r="AK1601" s="94"/>
      <c r="AM1601" s="92"/>
      <c r="AT1601" s="94"/>
      <c r="AU1601" s="94"/>
      <c r="AV1601" s="94"/>
      <c r="AW1601" s="94"/>
      <c r="AX1601" s="94"/>
      <c r="AY1601" s="94"/>
      <c r="AZ1601" s="94"/>
      <c r="BA1601" s="94"/>
      <c r="BB1601" s="94"/>
    </row>
    <row r="1602" spans="3:70" x14ac:dyDescent="0.2">
      <c r="C1602" s="24"/>
      <c r="D1602" s="24"/>
      <c r="AG1602" s="94"/>
      <c r="AH1602" s="94"/>
      <c r="AI1602" s="94"/>
      <c r="AJ1602" s="94"/>
      <c r="AK1602" s="94"/>
      <c r="AM1602" s="92"/>
      <c r="AT1602" s="94"/>
      <c r="AU1602" s="94"/>
      <c r="AV1602" s="94"/>
      <c r="AW1602" s="94"/>
      <c r="AX1602" s="94"/>
      <c r="AY1602" s="94"/>
      <c r="AZ1602" s="94"/>
      <c r="BA1602" s="94"/>
      <c r="BB1602" s="94"/>
      <c r="BD1602" s="94"/>
    </row>
    <row r="1603" spans="3:70" x14ac:dyDescent="0.2">
      <c r="C1603" s="24"/>
      <c r="D1603" s="24"/>
      <c r="AG1603" s="94"/>
      <c r="AH1603" s="94"/>
      <c r="AI1603" s="94"/>
      <c r="AJ1603" s="94"/>
      <c r="AK1603" s="94"/>
      <c r="AM1603" s="92"/>
      <c r="AT1603" s="94"/>
      <c r="AU1603" s="94"/>
      <c r="AV1603" s="94"/>
      <c r="AW1603" s="94"/>
      <c r="AX1603" s="94"/>
      <c r="AY1603" s="94"/>
      <c r="AZ1603" s="94"/>
      <c r="BA1603" s="94"/>
    </row>
    <row r="1604" spans="3:70" x14ac:dyDescent="0.2">
      <c r="C1604" s="24"/>
      <c r="D1604" s="24"/>
      <c r="AG1604" s="94"/>
      <c r="AH1604" s="94"/>
      <c r="AI1604" s="94"/>
      <c r="AJ1604" s="94"/>
      <c r="AK1604" s="94"/>
      <c r="AM1604" s="92"/>
      <c r="AT1604" s="94"/>
      <c r="AU1604" s="94"/>
      <c r="AV1604" s="94"/>
      <c r="AW1604" s="94"/>
      <c r="AX1604" s="94"/>
      <c r="AY1604" s="94"/>
      <c r="AZ1604" s="94"/>
      <c r="BA1604" s="94"/>
      <c r="BB1604" s="94"/>
      <c r="BD1604" s="94"/>
    </row>
    <row r="1605" spans="3:70" x14ac:dyDescent="0.2">
      <c r="C1605" s="24"/>
      <c r="D1605" s="24"/>
      <c r="AG1605" s="94"/>
      <c r="AH1605" s="94"/>
      <c r="AI1605" s="94"/>
      <c r="AJ1605" s="94"/>
      <c r="AK1605" s="94"/>
      <c r="AM1605" s="92"/>
      <c r="AT1605" s="94"/>
      <c r="AU1605" s="94"/>
      <c r="AV1605" s="94"/>
      <c r="AW1605" s="94"/>
      <c r="AX1605" s="94"/>
      <c r="AY1605" s="94"/>
      <c r="AZ1605" s="94"/>
      <c r="BA1605" s="94"/>
    </row>
    <row r="1606" spans="3:70" x14ac:dyDescent="0.2">
      <c r="C1606" s="24"/>
      <c r="D1606" s="24"/>
      <c r="AG1606" s="94"/>
      <c r="AH1606" s="94"/>
      <c r="AI1606" s="94"/>
      <c r="AJ1606" s="94"/>
      <c r="AK1606" s="94"/>
      <c r="AM1606" s="92"/>
      <c r="AT1606" s="94"/>
      <c r="AU1606" s="94"/>
      <c r="AV1606" s="94"/>
      <c r="AW1606" s="94"/>
      <c r="AX1606" s="94"/>
      <c r="AY1606" s="94"/>
      <c r="AZ1606" s="94"/>
      <c r="BA1606" s="94"/>
      <c r="BB1606" s="94"/>
    </row>
    <row r="1607" spans="3:70" x14ac:dyDescent="0.2">
      <c r="C1607" s="24"/>
      <c r="D1607" s="24"/>
      <c r="AG1607" s="94"/>
      <c r="AH1607" s="94"/>
      <c r="AI1607" s="94"/>
      <c r="AJ1607" s="94"/>
      <c r="AK1607" s="94"/>
      <c r="AM1607" s="92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4"/>
      <c r="BL1607" s="94"/>
      <c r="BM1607" s="94"/>
      <c r="BN1607" s="94"/>
      <c r="BO1607" s="94"/>
      <c r="BP1607" s="94"/>
      <c r="BQ1607" s="94"/>
      <c r="BR1607" s="94"/>
    </row>
    <row r="1608" spans="3:70" x14ac:dyDescent="0.2">
      <c r="C1608" s="24"/>
      <c r="D1608" s="24"/>
      <c r="AG1608" s="94"/>
      <c r="AH1608" s="94"/>
      <c r="AI1608" s="94"/>
      <c r="AJ1608" s="94"/>
      <c r="AK1608" s="94"/>
      <c r="AM1608" s="92"/>
      <c r="AT1608" s="94"/>
      <c r="AU1608" s="94"/>
      <c r="AV1608" s="94"/>
      <c r="AW1608" s="94"/>
      <c r="AX1608" s="94"/>
      <c r="AY1608" s="94"/>
      <c r="AZ1608" s="94"/>
      <c r="BA1608" s="94"/>
    </row>
    <row r="1609" spans="3:70" x14ac:dyDescent="0.2">
      <c r="C1609" s="24"/>
      <c r="D1609" s="24"/>
      <c r="AG1609" s="94"/>
      <c r="AH1609" s="94"/>
      <c r="AI1609" s="94"/>
      <c r="AJ1609" s="94"/>
      <c r="AK1609" s="94"/>
      <c r="AM1609" s="92"/>
      <c r="AT1609" s="94"/>
      <c r="AU1609" s="94"/>
      <c r="AV1609" s="94"/>
      <c r="AW1609" s="94"/>
      <c r="AX1609" s="94"/>
      <c r="AY1609" s="94"/>
      <c r="AZ1609" s="94"/>
      <c r="BA1609" s="94"/>
      <c r="BB1609" s="94"/>
    </row>
    <row r="1610" spans="3:70" x14ac:dyDescent="0.2">
      <c r="C1610" s="24"/>
      <c r="D1610" s="24"/>
      <c r="AG1610" s="94"/>
      <c r="AH1610" s="94"/>
      <c r="AI1610" s="94"/>
      <c r="AJ1610" s="94"/>
      <c r="AK1610" s="94"/>
      <c r="AM1610" s="92"/>
      <c r="AT1610" s="94"/>
      <c r="AU1610" s="94"/>
      <c r="AV1610" s="94"/>
      <c r="AW1610" s="94"/>
      <c r="AX1610" s="94"/>
      <c r="AY1610" s="94"/>
      <c r="AZ1610" s="94"/>
      <c r="BA1610" s="94"/>
    </row>
    <row r="1611" spans="3:70" x14ac:dyDescent="0.2">
      <c r="C1611" s="24"/>
      <c r="D1611" s="24"/>
      <c r="AG1611" s="94"/>
      <c r="AH1611" s="94"/>
      <c r="AI1611" s="94"/>
      <c r="AJ1611" s="94"/>
      <c r="AK1611" s="94"/>
      <c r="AM1611" s="92"/>
      <c r="AT1611" s="94"/>
      <c r="AU1611" s="94"/>
      <c r="AV1611" s="94"/>
      <c r="AW1611" s="94"/>
      <c r="AX1611" s="94"/>
      <c r="AY1611" s="94"/>
      <c r="AZ1611" s="94"/>
      <c r="BA1611" s="94"/>
      <c r="BB1611" s="94"/>
      <c r="BD1611" s="94"/>
    </row>
    <row r="1612" spans="3:70" x14ac:dyDescent="0.2">
      <c r="C1612" s="24"/>
      <c r="D1612" s="24"/>
      <c r="AG1612" s="94"/>
      <c r="AH1612" s="94"/>
      <c r="AI1612" s="94"/>
      <c r="AJ1612" s="94"/>
      <c r="AK1612" s="94"/>
      <c r="AM1612" s="92"/>
      <c r="AT1612" s="94"/>
      <c r="AU1612" s="94"/>
      <c r="AV1612" s="94"/>
      <c r="AW1612" s="94"/>
      <c r="AX1612" s="94"/>
      <c r="AY1612" s="94"/>
      <c r="AZ1612" s="94"/>
      <c r="BA1612" s="94"/>
      <c r="BB1612" s="94"/>
    </row>
    <row r="1613" spans="3:70" x14ac:dyDescent="0.2">
      <c r="C1613" s="24"/>
      <c r="D1613" s="24"/>
      <c r="AG1613" s="94"/>
      <c r="AH1613" s="94"/>
      <c r="AI1613" s="94"/>
      <c r="AJ1613" s="94"/>
      <c r="AK1613" s="94"/>
      <c r="AM1613" s="92"/>
      <c r="AT1613" s="94"/>
      <c r="AU1613" s="94"/>
      <c r="AV1613" s="94"/>
      <c r="AW1613" s="94"/>
      <c r="AX1613" s="94"/>
      <c r="AY1613" s="94"/>
      <c r="AZ1613" s="94"/>
      <c r="BA1613" s="94"/>
    </row>
    <row r="1614" spans="3:70" x14ac:dyDescent="0.2">
      <c r="C1614" s="24"/>
      <c r="D1614" s="24"/>
      <c r="AG1614" s="94"/>
      <c r="AH1614" s="94"/>
      <c r="AI1614" s="94"/>
      <c r="AJ1614" s="94"/>
      <c r="AK1614" s="94"/>
      <c r="AM1614" s="92"/>
      <c r="AT1614" s="94"/>
      <c r="AU1614" s="94"/>
      <c r="AV1614" s="94"/>
      <c r="AW1614" s="94"/>
      <c r="AX1614" s="94"/>
      <c r="AY1614" s="94"/>
      <c r="AZ1614" s="94"/>
      <c r="BA1614" s="94"/>
    </row>
    <row r="1615" spans="3:70" x14ac:dyDescent="0.2">
      <c r="C1615" s="24"/>
      <c r="D1615" s="24"/>
      <c r="AG1615" s="94"/>
      <c r="AH1615" s="94"/>
      <c r="AI1615" s="94"/>
      <c r="AJ1615" s="94"/>
      <c r="AK1615" s="94"/>
      <c r="AM1615" s="92"/>
      <c r="AT1615" s="94"/>
      <c r="AU1615" s="94"/>
      <c r="AV1615" s="94"/>
      <c r="AW1615" s="94"/>
      <c r="AX1615" s="94"/>
      <c r="AY1615" s="94"/>
      <c r="AZ1615" s="94"/>
      <c r="BA1615" s="94"/>
      <c r="BB1615" s="94"/>
      <c r="BD1615" s="94"/>
      <c r="BE1615" s="94"/>
      <c r="BF1615" s="94"/>
      <c r="BG1615" s="94"/>
      <c r="BH1615" s="94"/>
      <c r="BI1615" s="94"/>
      <c r="BJ1615" s="94"/>
      <c r="BK1615" s="94"/>
      <c r="BL1615" s="94"/>
      <c r="BM1615" s="94"/>
      <c r="BN1615" s="94"/>
      <c r="BO1615" s="94"/>
      <c r="BP1615" s="94"/>
      <c r="BQ1615" s="94"/>
      <c r="BR1615" s="94"/>
    </row>
    <row r="1616" spans="3:70" x14ac:dyDescent="0.2">
      <c r="C1616" s="24"/>
      <c r="D1616" s="24"/>
      <c r="AG1616" s="94"/>
      <c r="AH1616" s="94"/>
      <c r="AI1616" s="94"/>
      <c r="AJ1616" s="94"/>
      <c r="AK1616" s="94"/>
      <c r="AM1616" s="92"/>
      <c r="AT1616" s="94"/>
      <c r="AU1616" s="94"/>
      <c r="AV1616" s="94"/>
      <c r="AW1616" s="94"/>
      <c r="AX1616" s="94"/>
      <c r="AY1616" s="94"/>
      <c r="AZ1616" s="94"/>
      <c r="BA1616" s="94"/>
      <c r="BB1616" s="94"/>
    </row>
    <row r="1617" spans="3:70" x14ac:dyDescent="0.2">
      <c r="C1617" s="24"/>
      <c r="D1617" s="24"/>
      <c r="AG1617" s="94"/>
      <c r="AH1617" s="94"/>
      <c r="AI1617" s="94"/>
      <c r="AJ1617" s="94"/>
      <c r="AK1617" s="94"/>
      <c r="AM1617" s="92"/>
      <c r="AT1617" s="94"/>
      <c r="AU1617" s="94"/>
      <c r="AV1617" s="94"/>
      <c r="AW1617" s="94"/>
      <c r="AX1617" s="94"/>
      <c r="AY1617" s="94"/>
      <c r="AZ1617" s="94"/>
      <c r="BA1617" s="94"/>
      <c r="BB1617" s="94"/>
    </row>
    <row r="1618" spans="3:70" x14ac:dyDescent="0.2">
      <c r="C1618" s="24"/>
      <c r="D1618" s="24"/>
      <c r="AG1618" s="94"/>
      <c r="AH1618" s="94"/>
      <c r="AI1618" s="94"/>
      <c r="AJ1618" s="94"/>
      <c r="AK1618" s="94"/>
      <c r="AM1618" s="92"/>
      <c r="AT1618" s="94"/>
      <c r="AU1618" s="94"/>
      <c r="AV1618" s="94"/>
      <c r="AW1618" s="94"/>
      <c r="AX1618" s="94"/>
      <c r="AY1618" s="94"/>
      <c r="AZ1618" s="94"/>
      <c r="BA1618" s="94"/>
      <c r="BB1618" s="94"/>
    </row>
    <row r="1619" spans="3:70" x14ac:dyDescent="0.2">
      <c r="C1619" s="24"/>
      <c r="D1619" s="24"/>
      <c r="AG1619" s="94"/>
      <c r="AH1619" s="94"/>
      <c r="AI1619" s="94"/>
      <c r="AJ1619" s="94"/>
      <c r="AK1619" s="94"/>
      <c r="AM1619" s="92"/>
      <c r="AT1619" s="94"/>
      <c r="AU1619" s="94"/>
      <c r="AV1619" s="94"/>
      <c r="AW1619" s="94"/>
      <c r="AX1619" s="94"/>
      <c r="AY1619" s="94"/>
      <c r="AZ1619" s="94"/>
      <c r="BA1619" s="94"/>
      <c r="BB1619" s="94"/>
      <c r="BD1619" s="94"/>
    </row>
    <row r="1620" spans="3:70" x14ac:dyDescent="0.2">
      <c r="C1620" s="24"/>
      <c r="D1620" s="24"/>
      <c r="AG1620" s="94"/>
      <c r="AH1620" s="94"/>
      <c r="AI1620" s="94"/>
      <c r="AJ1620" s="94"/>
      <c r="AK1620" s="94"/>
      <c r="AM1620" s="92"/>
      <c r="AT1620" s="94"/>
      <c r="AU1620" s="94"/>
      <c r="AV1620" s="94"/>
      <c r="AW1620" s="94"/>
      <c r="AX1620" s="94"/>
      <c r="AY1620" s="94"/>
      <c r="AZ1620" s="94"/>
      <c r="BA1620" s="94"/>
      <c r="BB1620" s="94"/>
    </row>
    <row r="1621" spans="3:70" x14ac:dyDescent="0.2">
      <c r="C1621" s="24"/>
      <c r="D1621" s="24"/>
      <c r="AG1621" s="94"/>
      <c r="AH1621" s="94"/>
      <c r="AI1621" s="94"/>
      <c r="AJ1621" s="94"/>
      <c r="AK1621" s="94"/>
      <c r="AM1621" s="92"/>
      <c r="AT1621" s="94"/>
      <c r="AU1621" s="94"/>
      <c r="AV1621" s="94"/>
      <c r="AW1621" s="94"/>
      <c r="AX1621" s="94"/>
      <c r="AY1621" s="94"/>
      <c r="AZ1621" s="94"/>
      <c r="BA1621" s="94"/>
      <c r="BB1621" s="94"/>
    </row>
    <row r="1622" spans="3:70" x14ac:dyDescent="0.2">
      <c r="C1622" s="24"/>
      <c r="D1622" s="24"/>
      <c r="AG1622" s="94"/>
      <c r="AH1622" s="94"/>
      <c r="AI1622" s="94"/>
      <c r="AJ1622" s="94"/>
      <c r="AK1622" s="94"/>
      <c r="AM1622" s="92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4"/>
      <c r="BL1622" s="94"/>
      <c r="BM1622" s="94"/>
      <c r="BN1622" s="94"/>
      <c r="BO1622" s="94"/>
      <c r="BP1622" s="94"/>
      <c r="BQ1622" s="94"/>
      <c r="BR1622" s="94"/>
    </row>
    <row r="1623" spans="3:70" x14ac:dyDescent="0.2">
      <c r="C1623" s="24"/>
      <c r="D1623" s="24"/>
      <c r="AG1623" s="94"/>
      <c r="AH1623" s="94"/>
      <c r="AI1623" s="94"/>
      <c r="AJ1623" s="94"/>
      <c r="AK1623" s="94"/>
      <c r="AM1623" s="92"/>
      <c r="AT1623" s="94"/>
      <c r="AU1623" s="94"/>
      <c r="AV1623" s="94"/>
      <c r="AW1623" s="94"/>
      <c r="AX1623" s="94"/>
      <c r="AY1623" s="94"/>
      <c r="AZ1623" s="94"/>
      <c r="BA1623" s="94"/>
      <c r="BB1623" s="94"/>
      <c r="BD1623" s="94"/>
      <c r="BE1623" s="94"/>
      <c r="BF1623" s="94"/>
      <c r="BG1623" s="94"/>
      <c r="BH1623" s="94"/>
      <c r="BI1623" s="94"/>
      <c r="BJ1623" s="94"/>
      <c r="BK1623" s="94"/>
      <c r="BL1623" s="94"/>
      <c r="BM1623" s="94"/>
      <c r="BN1623" s="94"/>
      <c r="BO1623" s="94"/>
      <c r="BP1623" s="94"/>
      <c r="BQ1623" s="94"/>
      <c r="BR1623" s="94"/>
    </row>
    <row r="1624" spans="3:70" x14ac:dyDescent="0.2">
      <c r="C1624" s="24"/>
      <c r="D1624" s="24"/>
      <c r="AG1624" s="94"/>
      <c r="AH1624" s="94"/>
      <c r="AI1624" s="94"/>
      <c r="AJ1624" s="94"/>
      <c r="AK1624" s="94"/>
      <c r="AM1624" s="92"/>
      <c r="AT1624" s="94"/>
      <c r="AU1624" s="94"/>
      <c r="AV1624" s="94"/>
      <c r="AW1624" s="94"/>
      <c r="AX1624" s="94"/>
      <c r="AY1624" s="94"/>
      <c r="AZ1624" s="94"/>
      <c r="BA1624" s="94"/>
      <c r="BB1624" s="94"/>
      <c r="BD1624" s="94"/>
    </row>
    <row r="1625" spans="3:70" x14ac:dyDescent="0.2">
      <c r="C1625" s="24"/>
      <c r="D1625" s="24"/>
      <c r="AG1625" s="94"/>
      <c r="AH1625" s="94"/>
      <c r="AI1625" s="94"/>
      <c r="AJ1625" s="94"/>
      <c r="AK1625" s="94"/>
      <c r="AM1625" s="92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4"/>
      <c r="BL1625" s="94"/>
      <c r="BM1625" s="94"/>
      <c r="BN1625" s="94"/>
      <c r="BO1625" s="94"/>
      <c r="BP1625" s="94"/>
      <c r="BQ1625" s="94"/>
      <c r="BR1625" s="94"/>
    </row>
    <row r="1626" spans="3:70" x14ac:dyDescent="0.2">
      <c r="C1626" s="24"/>
      <c r="D1626" s="24"/>
      <c r="AG1626" s="94"/>
      <c r="AH1626" s="94"/>
      <c r="AI1626" s="94"/>
      <c r="AJ1626" s="94"/>
      <c r="AK1626" s="94"/>
      <c r="AM1626" s="92"/>
      <c r="AT1626" s="94"/>
      <c r="AU1626" s="94"/>
      <c r="AV1626" s="94"/>
      <c r="AW1626" s="94"/>
      <c r="AX1626" s="94"/>
      <c r="AY1626" s="94"/>
      <c r="AZ1626" s="94"/>
      <c r="BA1626" s="94"/>
    </row>
    <row r="1627" spans="3:70" x14ac:dyDescent="0.2">
      <c r="C1627" s="24"/>
      <c r="D1627" s="24"/>
      <c r="AG1627" s="94"/>
      <c r="AH1627" s="94"/>
      <c r="AI1627" s="94"/>
      <c r="AJ1627" s="94"/>
      <c r="AK1627" s="94"/>
      <c r="AM1627" s="92"/>
      <c r="AT1627" s="94"/>
      <c r="AU1627" s="94"/>
      <c r="AV1627" s="94"/>
      <c r="AW1627" s="94"/>
      <c r="AX1627" s="94"/>
      <c r="AY1627" s="94"/>
      <c r="AZ1627" s="94"/>
      <c r="BA1627" s="94"/>
    </row>
    <row r="1628" spans="3:70" x14ac:dyDescent="0.2">
      <c r="C1628" s="24"/>
      <c r="D1628" s="24"/>
      <c r="AG1628" s="94"/>
      <c r="AH1628" s="94"/>
      <c r="AI1628" s="94"/>
      <c r="AJ1628" s="94"/>
      <c r="AK1628" s="94"/>
      <c r="AM1628" s="92"/>
      <c r="AT1628" s="94"/>
      <c r="AU1628" s="94"/>
      <c r="AV1628" s="94"/>
      <c r="AW1628" s="94"/>
      <c r="AX1628" s="94"/>
      <c r="AY1628" s="94"/>
      <c r="AZ1628" s="94"/>
      <c r="BA1628" s="94"/>
      <c r="BB1628" s="94"/>
      <c r="BD1628" s="94"/>
      <c r="BE1628" s="94"/>
      <c r="BF1628" s="94"/>
      <c r="BG1628" s="94"/>
      <c r="BH1628" s="94"/>
      <c r="BI1628" s="94"/>
      <c r="BJ1628" s="94"/>
      <c r="BK1628" s="94"/>
      <c r="BL1628" s="94"/>
      <c r="BM1628" s="94"/>
      <c r="BN1628" s="94"/>
      <c r="BO1628" s="94"/>
      <c r="BP1628" s="94"/>
      <c r="BQ1628" s="94"/>
      <c r="BR1628" s="94"/>
    </row>
    <row r="1629" spans="3:70" x14ac:dyDescent="0.2">
      <c r="C1629" s="24"/>
      <c r="D1629" s="24"/>
      <c r="AG1629" s="94"/>
      <c r="AH1629" s="94"/>
      <c r="AI1629" s="94"/>
      <c r="AJ1629" s="94"/>
      <c r="AK1629" s="94"/>
      <c r="AM1629" s="92"/>
      <c r="AT1629" s="94"/>
      <c r="AU1629" s="94"/>
      <c r="AV1629" s="94"/>
      <c r="AW1629" s="94"/>
      <c r="AX1629" s="94"/>
      <c r="AY1629" s="94"/>
      <c r="AZ1629" s="94"/>
      <c r="BA1629" s="94"/>
      <c r="BB1629" s="94"/>
    </row>
    <row r="1630" spans="3:70" x14ac:dyDescent="0.2">
      <c r="C1630" s="24"/>
      <c r="D1630" s="24"/>
      <c r="AG1630" s="94"/>
      <c r="AH1630" s="94"/>
      <c r="AI1630" s="94"/>
      <c r="AJ1630" s="94"/>
      <c r="AK1630" s="94"/>
      <c r="AM1630" s="92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4"/>
      <c r="BL1630" s="94"/>
      <c r="BM1630" s="94"/>
      <c r="BN1630" s="94"/>
      <c r="BO1630" s="94"/>
      <c r="BP1630" s="94"/>
      <c r="BQ1630" s="94"/>
      <c r="BR1630" s="94"/>
    </row>
    <row r="1631" spans="3:70" x14ac:dyDescent="0.2">
      <c r="C1631" s="24"/>
      <c r="D1631" s="24"/>
      <c r="AG1631" s="94"/>
      <c r="AH1631" s="94"/>
      <c r="AI1631" s="94"/>
      <c r="AJ1631" s="94"/>
      <c r="AK1631" s="94"/>
      <c r="AM1631" s="92"/>
      <c r="AT1631" s="94"/>
      <c r="AU1631" s="94"/>
      <c r="AV1631" s="94"/>
      <c r="AW1631" s="94"/>
      <c r="AX1631" s="94"/>
      <c r="AY1631" s="94"/>
      <c r="AZ1631" s="94"/>
      <c r="BA1631" s="94"/>
    </row>
    <row r="1632" spans="3:70" x14ac:dyDescent="0.2">
      <c r="C1632" s="24"/>
      <c r="D1632" s="24"/>
      <c r="AG1632" s="94"/>
      <c r="AH1632" s="94"/>
      <c r="AI1632" s="94"/>
      <c r="AJ1632" s="94"/>
      <c r="AK1632" s="94"/>
      <c r="AM1632" s="92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4"/>
      <c r="BL1632" s="94"/>
      <c r="BM1632" s="94"/>
      <c r="BN1632" s="94"/>
      <c r="BO1632" s="94"/>
      <c r="BP1632" s="94"/>
      <c r="BQ1632" s="94"/>
      <c r="BR1632" s="94"/>
    </row>
    <row r="1633" spans="3:70" x14ac:dyDescent="0.2">
      <c r="C1633" s="24"/>
      <c r="D1633" s="24"/>
      <c r="AG1633" s="94"/>
      <c r="AH1633" s="94"/>
      <c r="AI1633" s="94"/>
      <c r="AJ1633" s="94"/>
      <c r="AK1633" s="94"/>
      <c r="AM1633" s="92"/>
      <c r="AT1633" s="94"/>
      <c r="AU1633" s="94"/>
      <c r="AV1633" s="94"/>
      <c r="AW1633" s="94"/>
      <c r="AX1633" s="94"/>
      <c r="AY1633" s="94"/>
      <c r="AZ1633" s="94"/>
      <c r="BA1633" s="94"/>
    </row>
    <row r="1634" spans="3:70" x14ac:dyDescent="0.2">
      <c r="C1634" s="24"/>
      <c r="D1634" s="24"/>
      <c r="AG1634" s="94"/>
      <c r="AH1634" s="94"/>
      <c r="AI1634" s="94"/>
      <c r="AJ1634" s="94"/>
      <c r="AK1634" s="94"/>
      <c r="AM1634" s="92"/>
      <c r="AT1634" s="94"/>
      <c r="AU1634" s="94"/>
      <c r="AV1634" s="94"/>
      <c r="AW1634" s="94"/>
      <c r="AX1634" s="94"/>
      <c r="AY1634" s="94"/>
      <c r="AZ1634" s="94"/>
      <c r="BA1634" s="94"/>
    </row>
    <row r="1635" spans="3:70" x14ac:dyDescent="0.2">
      <c r="C1635" s="24"/>
      <c r="D1635" s="24"/>
      <c r="AG1635" s="94"/>
      <c r="AH1635" s="94"/>
      <c r="AI1635" s="94"/>
      <c r="AJ1635" s="94"/>
      <c r="AK1635" s="94"/>
      <c r="AM1635" s="92"/>
      <c r="AT1635" s="94"/>
      <c r="AU1635" s="94"/>
      <c r="AV1635" s="94"/>
      <c r="AW1635" s="94"/>
      <c r="AX1635" s="94"/>
      <c r="AY1635" s="94"/>
      <c r="AZ1635" s="94"/>
      <c r="BA1635" s="94"/>
    </row>
    <row r="1636" spans="3:70" x14ac:dyDescent="0.2">
      <c r="C1636" s="24"/>
      <c r="D1636" s="24"/>
      <c r="AG1636" s="94"/>
      <c r="AH1636" s="94"/>
      <c r="AI1636" s="94"/>
      <c r="AJ1636" s="94"/>
      <c r="AK1636" s="94"/>
      <c r="AM1636" s="92"/>
      <c r="AT1636" s="94"/>
      <c r="AU1636" s="94"/>
      <c r="AV1636" s="94"/>
      <c r="AW1636" s="94"/>
      <c r="AX1636" s="94"/>
      <c r="AY1636" s="94"/>
      <c r="AZ1636" s="94"/>
      <c r="BA1636" s="94"/>
    </row>
    <row r="1637" spans="3:70" x14ac:dyDescent="0.2">
      <c r="C1637" s="24"/>
      <c r="D1637" s="24"/>
      <c r="AG1637" s="94"/>
      <c r="AH1637" s="94"/>
      <c r="AI1637" s="94"/>
      <c r="AJ1637" s="94"/>
      <c r="AK1637" s="94"/>
      <c r="AM1637" s="92"/>
      <c r="AT1637" s="94"/>
      <c r="AU1637" s="94"/>
      <c r="AV1637" s="94"/>
      <c r="AW1637" s="94"/>
      <c r="AX1637" s="94"/>
      <c r="AY1637" s="94"/>
      <c r="AZ1637" s="94"/>
      <c r="BA1637" s="94"/>
    </row>
    <row r="1638" spans="3:70" x14ac:dyDescent="0.2">
      <c r="C1638" s="24"/>
      <c r="D1638" s="24"/>
      <c r="AG1638" s="94"/>
      <c r="AH1638" s="94"/>
      <c r="AI1638" s="94"/>
      <c r="AJ1638" s="94"/>
      <c r="AK1638" s="94"/>
      <c r="AM1638" s="92"/>
      <c r="AT1638" s="94"/>
      <c r="AU1638" s="94"/>
      <c r="AV1638" s="94"/>
      <c r="AW1638" s="94"/>
      <c r="AX1638" s="94"/>
      <c r="AY1638" s="94"/>
      <c r="AZ1638" s="94"/>
      <c r="BA1638" s="94"/>
      <c r="BB1638" s="94"/>
      <c r="BD1638" s="94"/>
    </row>
    <row r="1639" spans="3:70" x14ac:dyDescent="0.2">
      <c r="C1639" s="24"/>
      <c r="D1639" s="24"/>
      <c r="AG1639" s="94"/>
      <c r="AH1639" s="94"/>
      <c r="AI1639" s="94"/>
      <c r="AJ1639" s="94"/>
      <c r="AK1639" s="94"/>
      <c r="AM1639" s="92"/>
      <c r="AT1639" s="94"/>
      <c r="AU1639" s="94"/>
      <c r="AV1639" s="94"/>
      <c r="AW1639" s="94"/>
      <c r="AX1639" s="94"/>
      <c r="AY1639" s="94"/>
      <c r="AZ1639" s="94"/>
      <c r="BA1639" s="94"/>
      <c r="BB1639" s="94"/>
      <c r="BD1639" s="94"/>
    </row>
    <row r="1640" spans="3:70" x14ac:dyDescent="0.2">
      <c r="C1640" s="24"/>
      <c r="D1640" s="24"/>
      <c r="AG1640" s="94"/>
      <c r="AH1640" s="94"/>
      <c r="AI1640" s="94"/>
      <c r="AJ1640" s="94"/>
      <c r="AK1640" s="94"/>
      <c r="AM1640" s="92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4"/>
      <c r="BL1640" s="94"/>
      <c r="BM1640" s="94"/>
      <c r="BN1640" s="94"/>
      <c r="BO1640" s="94"/>
      <c r="BP1640" s="94"/>
      <c r="BQ1640" s="94"/>
      <c r="BR1640" s="94"/>
    </row>
    <row r="1641" spans="3:70" x14ac:dyDescent="0.2">
      <c r="C1641" s="24"/>
      <c r="D1641" s="24"/>
      <c r="AG1641" s="94"/>
      <c r="AH1641" s="94"/>
      <c r="AI1641" s="94"/>
      <c r="AJ1641" s="94"/>
      <c r="AK1641" s="94"/>
      <c r="AM1641" s="92"/>
      <c r="AT1641" s="94"/>
      <c r="AU1641" s="94"/>
      <c r="AV1641" s="94"/>
      <c r="AW1641" s="94"/>
      <c r="AX1641" s="94"/>
      <c r="AY1641" s="94"/>
      <c r="AZ1641" s="94"/>
      <c r="BA1641" s="94"/>
    </row>
    <row r="1642" spans="3:70" x14ac:dyDescent="0.2">
      <c r="C1642" s="24"/>
      <c r="D1642" s="24"/>
      <c r="AG1642" s="94"/>
      <c r="AH1642" s="94"/>
      <c r="AI1642" s="94"/>
      <c r="AJ1642" s="94"/>
      <c r="AK1642" s="94"/>
      <c r="AM1642" s="92"/>
      <c r="AT1642" s="94"/>
      <c r="AU1642" s="94"/>
      <c r="AV1642" s="94"/>
      <c r="AW1642" s="94"/>
      <c r="AX1642" s="94"/>
      <c r="AY1642" s="94"/>
      <c r="AZ1642" s="94"/>
      <c r="BA1642" s="94"/>
      <c r="BB1642" s="94"/>
      <c r="BD1642" s="94"/>
      <c r="BE1642" s="94"/>
      <c r="BF1642" s="94"/>
      <c r="BG1642" s="94"/>
      <c r="BH1642" s="94"/>
      <c r="BI1642" s="94"/>
      <c r="BJ1642" s="94"/>
      <c r="BK1642" s="94"/>
      <c r="BL1642" s="94"/>
      <c r="BM1642" s="94"/>
      <c r="BN1642" s="94"/>
      <c r="BO1642" s="94"/>
      <c r="BP1642" s="94"/>
      <c r="BQ1642" s="94"/>
      <c r="BR1642" s="94"/>
    </row>
    <row r="1643" spans="3:70" x14ac:dyDescent="0.2">
      <c r="C1643" s="24"/>
      <c r="D1643" s="24"/>
      <c r="AG1643" s="94"/>
      <c r="AH1643" s="94"/>
      <c r="AI1643" s="94"/>
      <c r="AJ1643" s="94"/>
      <c r="AK1643" s="94"/>
      <c r="AM1643" s="92"/>
      <c r="AT1643" s="94"/>
      <c r="AU1643" s="94"/>
      <c r="AV1643" s="94"/>
      <c r="AW1643" s="94"/>
      <c r="AX1643" s="94"/>
      <c r="AY1643" s="94"/>
      <c r="AZ1643" s="94"/>
      <c r="BA1643" s="94"/>
      <c r="BB1643" s="7"/>
    </row>
    <row r="1644" spans="3:70" x14ac:dyDescent="0.2">
      <c r="C1644" s="24"/>
      <c r="D1644" s="24"/>
      <c r="AG1644" s="94"/>
      <c r="AH1644" s="94"/>
      <c r="AI1644" s="94"/>
      <c r="AJ1644" s="94"/>
      <c r="AK1644" s="94"/>
      <c r="AM1644" s="92"/>
      <c r="AT1644" s="94"/>
      <c r="AU1644" s="94"/>
      <c r="AV1644" s="94"/>
      <c r="AW1644" s="94"/>
      <c r="AX1644" s="94"/>
      <c r="AY1644" s="94"/>
      <c r="AZ1644" s="94"/>
      <c r="BA1644" s="94"/>
      <c r="BB1644" s="94"/>
    </row>
    <row r="1645" spans="3:70" x14ac:dyDescent="0.2">
      <c r="C1645" s="24"/>
      <c r="D1645" s="24"/>
      <c r="AG1645" s="94"/>
      <c r="AH1645" s="94"/>
      <c r="AI1645" s="94"/>
      <c r="AJ1645" s="94"/>
      <c r="AK1645" s="94"/>
      <c r="AM1645" s="92"/>
      <c r="AT1645" s="94"/>
      <c r="AU1645" s="94"/>
      <c r="AV1645" s="94"/>
      <c r="AW1645" s="94"/>
      <c r="AX1645" s="94"/>
      <c r="AY1645" s="94"/>
      <c r="AZ1645" s="94"/>
      <c r="BA1645" s="94"/>
      <c r="BB1645" s="94"/>
      <c r="BD1645" s="94"/>
      <c r="BE1645" s="94"/>
      <c r="BF1645" s="94"/>
      <c r="BG1645" s="94"/>
      <c r="BH1645" s="94"/>
      <c r="BI1645" s="94"/>
      <c r="BJ1645" s="94"/>
      <c r="BK1645" s="94"/>
      <c r="BL1645" s="94"/>
      <c r="BM1645" s="94"/>
      <c r="BN1645" s="94"/>
      <c r="BO1645" s="94"/>
      <c r="BP1645" s="94"/>
      <c r="BQ1645" s="94"/>
      <c r="BR1645" s="94"/>
    </row>
    <row r="1646" spans="3:70" x14ac:dyDescent="0.2">
      <c r="C1646" s="24"/>
      <c r="D1646" s="24"/>
      <c r="AG1646" s="94"/>
      <c r="AH1646" s="94"/>
      <c r="AI1646" s="94"/>
      <c r="AJ1646" s="94"/>
      <c r="AK1646" s="94"/>
      <c r="AM1646" s="92"/>
      <c r="AT1646" s="94"/>
      <c r="AU1646" s="94"/>
      <c r="AV1646" s="94"/>
      <c r="AW1646" s="94"/>
      <c r="AX1646" s="94"/>
      <c r="AY1646" s="94"/>
      <c r="AZ1646" s="94"/>
      <c r="BA1646" s="94"/>
      <c r="BB1646" s="94"/>
    </row>
    <row r="1647" spans="3:70" x14ac:dyDescent="0.2">
      <c r="C1647" s="24"/>
      <c r="D1647" s="24"/>
      <c r="AG1647" s="94"/>
      <c r="AH1647" s="94"/>
      <c r="AI1647" s="94"/>
      <c r="AJ1647" s="94"/>
      <c r="AK1647" s="94"/>
      <c r="AM1647" s="92"/>
      <c r="AT1647" s="94"/>
      <c r="AU1647" s="94"/>
      <c r="AV1647" s="94"/>
      <c r="AW1647" s="94"/>
      <c r="AX1647" s="94"/>
      <c r="AY1647" s="94"/>
      <c r="AZ1647" s="94"/>
      <c r="BA1647" s="94"/>
      <c r="BB1647" s="94"/>
    </row>
    <row r="1648" spans="3:70" x14ac:dyDescent="0.2">
      <c r="C1648" s="24"/>
      <c r="D1648" s="24"/>
      <c r="AG1648" s="94"/>
      <c r="AH1648" s="94"/>
      <c r="AI1648" s="94"/>
      <c r="AJ1648" s="94"/>
      <c r="AK1648" s="94"/>
      <c r="AM1648" s="92"/>
      <c r="AT1648" s="94"/>
      <c r="AU1648" s="94"/>
      <c r="AV1648" s="94"/>
      <c r="AW1648" s="94"/>
      <c r="AX1648" s="94"/>
      <c r="AY1648" s="94"/>
      <c r="AZ1648" s="94"/>
      <c r="BA1648" s="94"/>
    </row>
    <row r="1649" spans="3:70" x14ac:dyDescent="0.2">
      <c r="C1649" s="24"/>
      <c r="D1649" s="24"/>
      <c r="AG1649" s="94"/>
      <c r="AH1649" s="94"/>
      <c r="AI1649" s="94"/>
      <c r="AJ1649" s="94"/>
      <c r="AK1649" s="94"/>
      <c r="AM1649" s="92"/>
      <c r="AT1649" s="94"/>
      <c r="AU1649" s="94"/>
      <c r="AV1649" s="94"/>
      <c r="AW1649" s="94"/>
      <c r="AX1649" s="94"/>
      <c r="AY1649" s="94"/>
      <c r="AZ1649" s="94"/>
      <c r="BA1649" s="94"/>
    </row>
    <row r="1650" spans="3:70" x14ac:dyDescent="0.2">
      <c r="C1650" s="24"/>
      <c r="D1650" s="24"/>
      <c r="AG1650" s="94"/>
      <c r="AH1650" s="94"/>
      <c r="AI1650" s="94"/>
      <c r="AJ1650" s="94"/>
      <c r="AK1650" s="94"/>
      <c r="AM1650" s="92"/>
      <c r="AT1650" s="94"/>
      <c r="AU1650" s="94"/>
      <c r="AV1650" s="94"/>
      <c r="AW1650" s="94"/>
      <c r="AX1650" s="94"/>
      <c r="AY1650" s="94"/>
      <c r="AZ1650" s="94"/>
      <c r="BA1650" s="94"/>
    </row>
    <row r="1651" spans="3:70" x14ac:dyDescent="0.2">
      <c r="C1651" s="24"/>
      <c r="D1651" s="24"/>
      <c r="AG1651" s="94"/>
      <c r="AH1651" s="94"/>
      <c r="AI1651" s="94"/>
      <c r="AJ1651" s="94"/>
      <c r="AK1651" s="94"/>
      <c r="AM1651" s="92"/>
      <c r="AT1651" s="94"/>
      <c r="AU1651" s="94"/>
      <c r="AV1651" s="94"/>
      <c r="AW1651" s="94"/>
      <c r="AX1651" s="94"/>
      <c r="AY1651" s="94"/>
      <c r="AZ1651" s="94"/>
      <c r="BA1651" s="94"/>
    </row>
    <row r="1652" spans="3:70" x14ac:dyDescent="0.2">
      <c r="C1652" s="24"/>
      <c r="D1652" s="24"/>
      <c r="AG1652" s="94"/>
      <c r="AH1652" s="94"/>
      <c r="AI1652" s="94"/>
      <c r="AJ1652" s="94"/>
      <c r="AK1652" s="94"/>
      <c r="AM1652" s="92"/>
      <c r="AT1652" s="94"/>
      <c r="AU1652" s="94"/>
      <c r="AV1652" s="94"/>
      <c r="AW1652" s="94"/>
      <c r="AX1652" s="94"/>
      <c r="AY1652" s="94"/>
      <c r="AZ1652" s="94"/>
      <c r="BA1652" s="94"/>
    </row>
    <row r="1653" spans="3:70" x14ac:dyDescent="0.2">
      <c r="C1653" s="24"/>
      <c r="D1653" s="24"/>
      <c r="AG1653" s="94"/>
      <c r="AH1653" s="94"/>
      <c r="AI1653" s="94"/>
      <c r="AJ1653" s="94"/>
      <c r="AK1653" s="94"/>
      <c r="AM1653" s="92"/>
      <c r="AT1653" s="94"/>
      <c r="AU1653" s="94"/>
      <c r="AV1653" s="94"/>
      <c r="AW1653" s="94"/>
      <c r="AX1653" s="94"/>
      <c r="AY1653" s="94"/>
      <c r="AZ1653" s="94"/>
      <c r="BA1653" s="94"/>
    </row>
    <row r="1654" spans="3:70" x14ac:dyDescent="0.2">
      <c r="C1654" s="24"/>
      <c r="D1654" s="24"/>
      <c r="AG1654" s="94"/>
      <c r="AH1654" s="94"/>
      <c r="AI1654" s="94"/>
      <c r="AJ1654" s="94"/>
      <c r="AK1654" s="94"/>
      <c r="AM1654" s="92"/>
      <c r="AT1654" s="94"/>
      <c r="AU1654" s="94"/>
      <c r="AV1654" s="94"/>
      <c r="AW1654" s="94"/>
      <c r="AX1654" s="94"/>
      <c r="AY1654" s="94"/>
      <c r="AZ1654" s="94"/>
      <c r="BA1654" s="94"/>
    </row>
    <row r="1655" spans="3:70" x14ac:dyDescent="0.2">
      <c r="C1655" s="24"/>
      <c r="D1655" s="24"/>
      <c r="AG1655" s="94"/>
      <c r="AH1655" s="94"/>
      <c r="AI1655" s="94"/>
      <c r="AJ1655" s="94"/>
      <c r="AK1655" s="94"/>
      <c r="AM1655" s="92"/>
      <c r="AT1655" s="94"/>
      <c r="AU1655" s="94"/>
      <c r="AV1655" s="94"/>
      <c r="AW1655" s="94"/>
      <c r="AX1655" s="94"/>
      <c r="AY1655" s="94"/>
      <c r="AZ1655" s="94"/>
      <c r="BA1655" s="94"/>
      <c r="BB1655" s="94"/>
    </row>
    <row r="1656" spans="3:70" x14ac:dyDescent="0.2">
      <c r="C1656" s="24"/>
      <c r="D1656" s="24"/>
      <c r="AG1656" s="94"/>
      <c r="AH1656" s="94"/>
      <c r="AI1656" s="94"/>
      <c r="AJ1656" s="94"/>
      <c r="AK1656" s="94"/>
      <c r="AM1656" s="92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4"/>
      <c r="BL1656" s="94"/>
      <c r="BM1656" s="94"/>
      <c r="BN1656" s="94"/>
      <c r="BO1656" s="94"/>
      <c r="BP1656" s="94"/>
      <c r="BQ1656" s="94"/>
      <c r="BR1656" s="94"/>
    </row>
    <row r="1657" spans="3:70" x14ac:dyDescent="0.2">
      <c r="C1657" s="24"/>
      <c r="D1657" s="24"/>
      <c r="AG1657" s="94"/>
      <c r="AH1657" s="94"/>
      <c r="AI1657" s="94"/>
      <c r="AJ1657" s="94"/>
      <c r="AK1657" s="94"/>
      <c r="AM1657" s="92"/>
      <c r="AT1657" s="94"/>
      <c r="AU1657" s="94"/>
      <c r="AV1657" s="94"/>
      <c r="AW1657" s="94"/>
      <c r="AX1657" s="94"/>
      <c r="AY1657" s="94"/>
      <c r="AZ1657" s="94"/>
      <c r="BA1657" s="94"/>
    </row>
    <row r="1658" spans="3:70" x14ac:dyDescent="0.2">
      <c r="C1658" s="24"/>
      <c r="D1658" s="24"/>
      <c r="AG1658" s="94"/>
      <c r="AH1658" s="94"/>
      <c r="AI1658" s="94"/>
      <c r="AJ1658" s="94"/>
      <c r="AK1658" s="94"/>
      <c r="AM1658" s="92"/>
      <c r="AT1658" s="94"/>
      <c r="AU1658" s="94"/>
      <c r="AV1658" s="94"/>
      <c r="AW1658" s="94"/>
      <c r="AX1658" s="94"/>
      <c r="AY1658" s="94"/>
      <c r="AZ1658" s="94"/>
      <c r="BA1658" s="94"/>
    </row>
    <row r="1659" spans="3:70" x14ac:dyDescent="0.2">
      <c r="C1659" s="24"/>
      <c r="D1659" s="24"/>
      <c r="AG1659" s="94"/>
      <c r="AH1659" s="94"/>
      <c r="AI1659" s="94"/>
      <c r="AJ1659" s="94"/>
      <c r="AK1659" s="94"/>
      <c r="AM1659" s="92"/>
      <c r="AT1659" s="94"/>
      <c r="AU1659" s="94"/>
      <c r="AV1659" s="94"/>
      <c r="AW1659" s="94"/>
      <c r="AX1659" s="94"/>
      <c r="AY1659" s="94"/>
      <c r="AZ1659" s="94"/>
      <c r="BA1659" s="94"/>
    </row>
    <row r="1660" spans="3:70" x14ac:dyDescent="0.2">
      <c r="C1660" s="24"/>
      <c r="D1660" s="24"/>
      <c r="AG1660" s="94"/>
      <c r="AH1660" s="94"/>
      <c r="AI1660" s="94"/>
      <c r="AJ1660" s="94"/>
      <c r="AK1660" s="94"/>
      <c r="AM1660" s="92"/>
      <c r="AT1660" s="94"/>
      <c r="AU1660" s="94"/>
      <c r="AV1660" s="94"/>
      <c r="AW1660" s="94"/>
      <c r="AX1660" s="94"/>
      <c r="AY1660" s="94"/>
      <c r="AZ1660" s="94"/>
      <c r="BA1660" s="94"/>
    </row>
    <row r="1661" spans="3:70" x14ac:dyDescent="0.2">
      <c r="C1661" s="24"/>
      <c r="D1661" s="24"/>
      <c r="AG1661" s="94"/>
      <c r="AH1661" s="94"/>
      <c r="AI1661" s="94"/>
      <c r="AJ1661" s="94"/>
      <c r="AK1661" s="94"/>
      <c r="AM1661" s="92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4"/>
      <c r="BL1661" s="94"/>
      <c r="BM1661" s="94"/>
      <c r="BN1661" s="94"/>
      <c r="BO1661" s="94"/>
      <c r="BP1661" s="94"/>
      <c r="BQ1661" s="94"/>
      <c r="BR1661" s="94"/>
    </row>
    <row r="1662" spans="3:70" x14ac:dyDescent="0.2">
      <c r="C1662" s="24"/>
      <c r="D1662" s="24"/>
      <c r="AG1662" s="94"/>
      <c r="AH1662" s="94"/>
      <c r="AI1662" s="94"/>
      <c r="AJ1662" s="94"/>
      <c r="AK1662" s="94"/>
      <c r="AM1662" s="92"/>
      <c r="AT1662" s="94"/>
      <c r="AU1662" s="94"/>
      <c r="AV1662" s="94"/>
      <c r="AW1662" s="94"/>
      <c r="AX1662" s="94"/>
      <c r="AY1662" s="94"/>
      <c r="AZ1662" s="94"/>
      <c r="BA1662" s="94"/>
    </row>
    <row r="1663" spans="3:70" x14ac:dyDescent="0.2">
      <c r="C1663" s="24"/>
      <c r="D1663" s="24"/>
      <c r="AG1663" s="94"/>
      <c r="AH1663" s="94"/>
      <c r="AI1663" s="94"/>
      <c r="AJ1663" s="94"/>
      <c r="AK1663" s="94"/>
      <c r="AM1663" s="92"/>
      <c r="AT1663" s="94"/>
      <c r="AU1663" s="94"/>
      <c r="AV1663" s="94"/>
      <c r="AW1663" s="94"/>
      <c r="AX1663" s="94"/>
      <c r="AY1663" s="94"/>
      <c r="AZ1663" s="94"/>
      <c r="BA1663" s="94"/>
    </row>
    <row r="1664" spans="3:70" x14ac:dyDescent="0.2">
      <c r="C1664" s="24"/>
      <c r="D1664" s="24"/>
      <c r="AG1664" s="94"/>
      <c r="AH1664" s="94"/>
      <c r="AI1664" s="94"/>
      <c r="AJ1664" s="94"/>
      <c r="AK1664" s="94"/>
      <c r="AM1664" s="92"/>
      <c r="AT1664" s="94"/>
      <c r="AU1664" s="94"/>
      <c r="AV1664" s="94"/>
      <c r="AW1664" s="94"/>
      <c r="AX1664" s="94"/>
      <c r="AY1664" s="94"/>
      <c r="AZ1664" s="94"/>
      <c r="BA1664" s="94"/>
      <c r="BB1664" s="94"/>
      <c r="BD1664" s="94"/>
    </row>
    <row r="1665" spans="3:70" x14ac:dyDescent="0.2">
      <c r="C1665" s="24"/>
      <c r="D1665" s="24"/>
      <c r="AG1665" s="94"/>
      <c r="AH1665" s="94"/>
      <c r="AI1665" s="94"/>
      <c r="AJ1665" s="94"/>
      <c r="AK1665" s="94"/>
      <c r="AM1665" s="92"/>
      <c r="AT1665" s="94"/>
      <c r="AU1665" s="94"/>
      <c r="AV1665" s="94"/>
      <c r="AW1665" s="94"/>
      <c r="AX1665" s="94"/>
      <c r="AY1665" s="94"/>
      <c r="AZ1665" s="94"/>
      <c r="BA1665" s="94"/>
      <c r="BB1665" s="94"/>
      <c r="BD1665" s="94"/>
      <c r="BE1665" s="94"/>
      <c r="BF1665" s="94"/>
      <c r="BG1665" s="94"/>
      <c r="BH1665" s="94"/>
      <c r="BI1665" s="94"/>
      <c r="BJ1665" s="94"/>
      <c r="BK1665" s="94"/>
      <c r="BL1665" s="94"/>
      <c r="BM1665" s="94"/>
      <c r="BN1665" s="94"/>
      <c r="BO1665" s="94"/>
      <c r="BP1665" s="94"/>
      <c r="BQ1665" s="94"/>
      <c r="BR1665" s="94"/>
    </row>
    <row r="1666" spans="3:70" x14ac:dyDescent="0.2">
      <c r="C1666" s="24"/>
      <c r="D1666" s="24"/>
      <c r="AG1666" s="94"/>
      <c r="AH1666" s="94"/>
      <c r="AI1666" s="94"/>
      <c r="AJ1666" s="94"/>
      <c r="AK1666" s="94"/>
      <c r="AM1666" s="92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4"/>
      <c r="BL1666" s="94"/>
      <c r="BM1666" s="94"/>
      <c r="BN1666" s="94"/>
      <c r="BO1666" s="94"/>
      <c r="BP1666" s="94"/>
      <c r="BQ1666" s="94"/>
      <c r="BR1666" s="94"/>
    </row>
    <row r="1667" spans="3:70" x14ac:dyDescent="0.2">
      <c r="C1667" s="24"/>
      <c r="D1667" s="24"/>
      <c r="AG1667" s="94"/>
      <c r="AH1667" s="94"/>
      <c r="AI1667" s="94"/>
      <c r="AJ1667" s="94"/>
      <c r="AK1667" s="94"/>
      <c r="AM1667" s="92"/>
      <c r="AT1667" s="94"/>
      <c r="AU1667" s="94"/>
      <c r="AV1667" s="94"/>
      <c r="AW1667" s="94"/>
      <c r="AX1667" s="94"/>
      <c r="AY1667" s="94"/>
      <c r="AZ1667" s="94"/>
      <c r="BA1667" s="94"/>
      <c r="BB1667" s="94"/>
    </row>
    <row r="1668" spans="3:70" x14ac:dyDescent="0.2">
      <c r="C1668" s="24"/>
      <c r="D1668" s="24"/>
      <c r="AG1668" s="94"/>
      <c r="AH1668" s="94"/>
      <c r="AI1668" s="94"/>
      <c r="AJ1668" s="94"/>
      <c r="AK1668" s="94"/>
      <c r="AM1668" s="92"/>
      <c r="AT1668" s="94"/>
      <c r="AU1668" s="94"/>
      <c r="AV1668" s="94"/>
      <c r="AW1668" s="94"/>
      <c r="AX1668" s="94"/>
      <c r="AY1668" s="94"/>
      <c r="AZ1668" s="94"/>
      <c r="BA1668" s="94"/>
    </row>
    <row r="1669" spans="3:70" x14ac:dyDescent="0.2">
      <c r="C1669" s="24"/>
      <c r="D1669" s="24"/>
      <c r="AG1669" s="94"/>
      <c r="AH1669" s="94"/>
      <c r="AI1669" s="94"/>
      <c r="AJ1669" s="94"/>
      <c r="AK1669" s="94"/>
      <c r="AM1669" s="92"/>
      <c r="AT1669" s="94"/>
      <c r="AU1669" s="94"/>
      <c r="AV1669" s="94"/>
      <c r="AW1669" s="94"/>
      <c r="AX1669" s="94"/>
      <c r="AY1669" s="94"/>
      <c r="AZ1669" s="94"/>
      <c r="BA1669" s="94"/>
      <c r="BB1669" s="94"/>
    </row>
    <row r="1670" spans="3:70" x14ac:dyDescent="0.2">
      <c r="C1670" s="24"/>
      <c r="D1670" s="24"/>
      <c r="AG1670" s="94"/>
      <c r="AH1670" s="94"/>
      <c r="AI1670" s="94"/>
      <c r="AJ1670" s="94"/>
      <c r="AK1670" s="94"/>
      <c r="AM1670" s="92"/>
      <c r="AT1670" s="94"/>
      <c r="AU1670" s="94"/>
      <c r="AV1670" s="94"/>
      <c r="AW1670" s="94"/>
      <c r="AX1670" s="94"/>
      <c r="AY1670" s="94"/>
      <c r="AZ1670" s="94"/>
      <c r="BA1670" s="94"/>
      <c r="BB1670" s="94"/>
    </row>
    <row r="1671" spans="3:70" x14ac:dyDescent="0.2">
      <c r="C1671" s="24"/>
      <c r="D1671" s="24"/>
      <c r="AG1671" s="94"/>
      <c r="AH1671" s="94"/>
      <c r="AI1671" s="94"/>
      <c r="AJ1671" s="94"/>
      <c r="AK1671" s="94"/>
      <c r="AM1671" s="92"/>
      <c r="AT1671" s="94"/>
      <c r="AU1671" s="94"/>
      <c r="AV1671" s="94"/>
      <c r="AW1671" s="94"/>
      <c r="AX1671" s="94"/>
      <c r="AY1671" s="94"/>
      <c r="AZ1671" s="94"/>
      <c r="BA1671" s="94"/>
    </row>
    <row r="1672" spans="3:70" x14ac:dyDescent="0.2">
      <c r="C1672" s="24"/>
      <c r="D1672" s="24"/>
      <c r="AG1672" s="94"/>
      <c r="AH1672" s="94"/>
      <c r="AI1672" s="94"/>
      <c r="AJ1672" s="94"/>
      <c r="AK1672" s="94"/>
      <c r="AM1672" s="92"/>
      <c r="AT1672" s="94"/>
      <c r="AU1672" s="94"/>
      <c r="AV1672" s="94"/>
      <c r="AW1672" s="94"/>
      <c r="AX1672" s="94"/>
      <c r="AY1672" s="94"/>
      <c r="AZ1672" s="94"/>
      <c r="BA1672" s="94"/>
      <c r="BB1672" s="94"/>
      <c r="BD1672" s="94"/>
    </row>
    <row r="1673" spans="3:70" x14ac:dyDescent="0.2">
      <c r="C1673" s="24"/>
      <c r="D1673" s="24"/>
      <c r="AG1673" s="94"/>
      <c r="AH1673" s="94"/>
      <c r="AI1673" s="94"/>
      <c r="AJ1673" s="94"/>
      <c r="AK1673" s="94"/>
      <c r="AM1673" s="92"/>
      <c r="AT1673" s="94"/>
      <c r="AU1673" s="94"/>
      <c r="AV1673" s="94"/>
      <c r="AW1673" s="94"/>
      <c r="AX1673" s="94"/>
      <c r="AY1673" s="94"/>
      <c r="AZ1673" s="94"/>
      <c r="BA1673" s="94"/>
    </row>
    <row r="1674" spans="3:70" x14ac:dyDescent="0.2">
      <c r="C1674" s="24"/>
      <c r="D1674" s="24"/>
      <c r="AG1674" s="94"/>
      <c r="AH1674" s="94"/>
      <c r="AI1674" s="94"/>
      <c r="AJ1674" s="94"/>
      <c r="AK1674" s="94"/>
      <c r="AM1674" s="92"/>
      <c r="AT1674" s="94"/>
      <c r="AU1674" s="94"/>
      <c r="AV1674" s="94"/>
      <c r="AW1674" s="94"/>
      <c r="AX1674" s="94"/>
      <c r="AY1674" s="94"/>
      <c r="AZ1674" s="94"/>
      <c r="BA1674" s="94"/>
    </row>
    <row r="1675" spans="3:70" x14ac:dyDescent="0.2">
      <c r="C1675" s="24"/>
      <c r="D1675" s="24"/>
      <c r="AG1675" s="94"/>
      <c r="AH1675" s="94"/>
      <c r="AI1675" s="94"/>
      <c r="AJ1675" s="94"/>
      <c r="AK1675" s="94"/>
      <c r="AM1675" s="92"/>
      <c r="AT1675" s="94"/>
      <c r="AU1675" s="94"/>
      <c r="AV1675" s="94"/>
      <c r="AW1675" s="94"/>
      <c r="AX1675" s="94"/>
      <c r="AY1675" s="94"/>
      <c r="AZ1675" s="94"/>
      <c r="BA1675" s="94"/>
    </row>
    <row r="1676" spans="3:70" x14ac:dyDescent="0.2">
      <c r="C1676" s="24"/>
      <c r="D1676" s="24"/>
      <c r="AG1676" s="94"/>
      <c r="AH1676" s="94"/>
      <c r="AI1676" s="94"/>
      <c r="AJ1676" s="94"/>
      <c r="AK1676" s="94"/>
      <c r="AM1676" s="92"/>
      <c r="AT1676" s="94"/>
      <c r="AU1676" s="94"/>
      <c r="AV1676" s="94"/>
      <c r="AW1676" s="94"/>
      <c r="AX1676" s="94"/>
      <c r="AY1676" s="94"/>
      <c r="AZ1676" s="94"/>
      <c r="BA1676" s="94"/>
      <c r="BB1676" s="94"/>
      <c r="BD1676" s="94"/>
    </row>
    <row r="1677" spans="3:70" x14ac:dyDescent="0.2">
      <c r="C1677" s="24"/>
      <c r="D1677" s="24"/>
      <c r="AG1677" s="94"/>
      <c r="AH1677" s="94"/>
      <c r="AI1677" s="94"/>
      <c r="AJ1677" s="94"/>
      <c r="AK1677" s="94"/>
      <c r="AM1677" s="92"/>
      <c r="AT1677" s="94"/>
      <c r="AU1677" s="94"/>
      <c r="AV1677" s="94"/>
      <c r="AW1677" s="94"/>
      <c r="AX1677" s="94"/>
      <c r="AY1677" s="94"/>
      <c r="AZ1677" s="94"/>
      <c r="BA1677" s="94"/>
      <c r="BB1677" s="94"/>
    </row>
    <row r="1678" spans="3:70" x14ac:dyDescent="0.2">
      <c r="C1678" s="24"/>
      <c r="D1678" s="24"/>
      <c r="AG1678" s="94"/>
      <c r="AH1678" s="94"/>
      <c r="AI1678" s="94"/>
      <c r="AJ1678" s="94"/>
      <c r="AK1678" s="94"/>
      <c r="AM1678" s="92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4"/>
      <c r="BL1678" s="94"/>
      <c r="BM1678" s="94"/>
      <c r="BN1678" s="94"/>
      <c r="BO1678" s="94"/>
      <c r="BP1678" s="94"/>
      <c r="BQ1678" s="94"/>
      <c r="BR1678" s="94"/>
    </row>
    <row r="1679" spans="3:70" x14ac:dyDescent="0.2">
      <c r="C1679" s="24"/>
      <c r="D1679" s="24"/>
      <c r="AG1679" s="94"/>
      <c r="AH1679" s="94"/>
      <c r="AI1679" s="94"/>
      <c r="AJ1679" s="94"/>
      <c r="AK1679" s="94"/>
      <c r="AM1679" s="92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4"/>
      <c r="BL1679" s="94"/>
      <c r="BM1679" s="94"/>
      <c r="BN1679" s="94"/>
      <c r="BO1679" s="94"/>
      <c r="BP1679" s="94"/>
      <c r="BQ1679" s="94"/>
      <c r="BR1679" s="94"/>
    </row>
    <row r="1680" spans="3:70" x14ac:dyDescent="0.2">
      <c r="C1680" s="24"/>
      <c r="D1680" s="24"/>
      <c r="AG1680" s="94"/>
      <c r="AH1680" s="94"/>
      <c r="AI1680" s="94"/>
      <c r="AJ1680" s="94"/>
      <c r="AK1680" s="94"/>
      <c r="AM1680" s="92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4"/>
      <c r="BL1680" s="94"/>
      <c r="BM1680" s="94"/>
      <c r="BN1680" s="94"/>
      <c r="BO1680" s="94"/>
      <c r="BP1680" s="94"/>
      <c r="BQ1680" s="94"/>
      <c r="BR1680" s="94"/>
    </row>
    <row r="1681" spans="3:70" x14ac:dyDescent="0.2">
      <c r="C1681" s="24"/>
      <c r="D1681" s="24"/>
      <c r="AG1681" s="94"/>
      <c r="AH1681" s="94"/>
      <c r="AI1681" s="94"/>
      <c r="AJ1681" s="94"/>
      <c r="AK1681" s="94"/>
      <c r="AM1681" s="92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4"/>
      <c r="BL1681" s="94"/>
      <c r="BM1681" s="94"/>
      <c r="BN1681" s="94"/>
      <c r="BO1681" s="94"/>
      <c r="BP1681" s="94"/>
      <c r="BQ1681" s="94"/>
      <c r="BR1681" s="94"/>
    </row>
    <row r="1682" spans="3:70" x14ac:dyDescent="0.2">
      <c r="C1682" s="24"/>
      <c r="D1682" s="24"/>
      <c r="AG1682" s="94"/>
      <c r="AH1682" s="94"/>
      <c r="AI1682" s="94"/>
      <c r="AJ1682" s="94"/>
      <c r="AK1682" s="94"/>
      <c r="AM1682" s="92"/>
      <c r="AT1682" s="94"/>
      <c r="AU1682" s="94"/>
      <c r="AV1682" s="94"/>
      <c r="AW1682" s="94"/>
      <c r="AX1682" s="94"/>
      <c r="AY1682" s="94"/>
      <c r="AZ1682" s="94"/>
      <c r="BA1682" s="94"/>
      <c r="BB1682" s="94"/>
      <c r="BD1682" s="94"/>
    </row>
    <row r="1683" spans="3:70" x14ac:dyDescent="0.2">
      <c r="C1683" s="24"/>
      <c r="D1683" s="24"/>
      <c r="AG1683" s="94"/>
      <c r="AH1683" s="94"/>
      <c r="AI1683" s="94"/>
      <c r="AJ1683" s="94"/>
      <c r="AK1683" s="94"/>
      <c r="AM1683" s="92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4"/>
      <c r="BL1683" s="94"/>
      <c r="BM1683" s="94"/>
      <c r="BN1683" s="94"/>
      <c r="BO1683" s="94"/>
      <c r="BP1683" s="94"/>
      <c r="BQ1683" s="94"/>
      <c r="BR1683" s="94"/>
    </row>
    <row r="1684" spans="3:70" x14ac:dyDescent="0.2">
      <c r="C1684" s="24"/>
      <c r="D1684" s="24"/>
      <c r="AG1684" s="94"/>
      <c r="AH1684" s="94"/>
      <c r="AI1684" s="94"/>
      <c r="AJ1684" s="94"/>
      <c r="AK1684" s="94"/>
      <c r="AM1684" s="92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4"/>
      <c r="BL1684" s="94"/>
      <c r="BM1684" s="94"/>
      <c r="BN1684" s="94"/>
      <c r="BO1684" s="94"/>
      <c r="BP1684" s="94"/>
      <c r="BQ1684" s="94"/>
      <c r="BR1684" s="94"/>
    </row>
    <row r="1685" spans="3:70" x14ac:dyDescent="0.2">
      <c r="C1685" s="24"/>
      <c r="D1685" s="24"/>
      <c r="AG1685" s="94"/>
      <c r="AH1685" s="94"/>
      <c r="AI1685" s="94"/>
      <c r="AJ1685" s="94"/>
      <c r="AK1685" s="94"/>
      <c r="AM1685" s="92"/>
      <c r="AT1685" s="94"/>
      <c r="AU1685" s="94"/>
      <c r="AV1685" s="94"/>
      <c r="AW1685" s="94"/>
      <c r="AX1685" s="94"/>
      <c r="AY1685" s="94"/>
      <c r="AZ1685" s="94"/>
      <c r="BA1685" s="94"/>
      <c r="BB1685" s="94"/>
      <c r="BD1685" s="94"/>
    </row>
    <row r="1686" spans="3:70" x14ac:dyDescent="0.2">
      <c r="C1686" s="24"/>
      <c r="D1686" s="24"/>
      <c r="AG1686" s="94"/>
      <c r="AH1686" s="94"/>
      <c r="AI1686" s="94"/>
      <c r="AJ1686" s="94"/>
      <c r="AK1686" s="94"/>
      <c r="AM1686" s="92"/>
      <c r="AT1686" s="94"/>
      <c r="AU1686" s="94"/>
      <c r="AV1686" s="94"/>
      <c r="AW1686" s="94"/>
      <c r="AX1686" s="94"/>
      <c r="AY1686" s="94"/>
      <c r="AZ1686" s="94"/>
      <c r="BA1686" s="94"/>
      <c r="BB1686" s="94"/>
      <c r="BD1686" s="94"/>
    </row>
    <row r="1687" spans="3:70" x14ac:dyDescent="0.2">
      <c r="C1687" s="24"/>
      <c r="D1687" s="24"/>
      <c r="AG1687" s="94"/>
      <c r="AH1687" s="94"/>
      <c r="AI1687" s="94"/>
      <c r="AJ1687" s="94"/>
      <c r="AK1687" s="94"/>
      <c r="AM1687" s="92"/>
      <c r="AT1687" s="94"/>
      <c r="AU1687" s="94"/>
      <c r="AV1687" s="94"/>
      <c r="AW1687" s="94"/>
      <c r="AX1687" s="94"/>
      <c r="AY1687" s="94"/>
      <c r="AZ1687" s="94"/>
      <c r="BA1687" s="94"/>
      <c r="BB1687" s="94"/>
      <c r="BD1687" s="94"/>
      <c r="BE1687" s="94"/>
      <c r="BF1687" s="94"/>
      <c r="BG1687" s="94"/>
      <c r="BH1687" s="94"/>
      <c r="BI1687" s="94"/>
      <c r="BJ1687" s="94"/>
      <c r="BK1687" s="94"/>
      <c r="BL1687" s="94"/>
      <c r="BM1687" s="94"/>
      <c r="BN1687" s="94"/>
      <c r="BO1687" s="94"/>
      <c r="BP1687" s="94"/>
      <c r="BQ1687" s="94"/>
      <c r="BR1687" s="94"/>
    </row>
    <row r="1688" spans="3:70" x14ac:dyDescent="0.2">
      <c r="C1688" s="24"/>
      <c r="D1688" s="24"/>
      <c r="AG1688" s="94"/>
      <c r="AH1688" s="94"/>
      <c r="AI1688" s="94"/>
      <c r="AJ1688" s="94"/>
      <c r="AK1688" s="94"/>
      <c r="AM1688" s="92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4"/>
      <c r="BL1688" s="94"/>
      <c r="BM1688" s="94"/>
      <c r="BN1688" s="94"/>
      <c r="BO1688" s="94"/>
      <c r="BP1688" s="94"/>
      <c r="BQ1688" s="94"/>
      <c r="BR1688" s="94"/>
    </row>
    <row r="1689" spans="3:70" x14ac:dyDescent="0.2">
      <c r="C1689" s="24"/>
      <c r="D1689" s="24"/>
      <c r="AG1689" s="94"/>
      <c r="AH1689" s="94"/>
      <c r="AI1689" s="94"/>
      <c r="AJ1689" s="94"/>
      <c r="AK1689" s="94"/>
      <c r="AM1689" s="92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4"/>
      <c r="BL1689" s="94"/>
      <c r="BM1689" s="94"/>
      <c r="BN1689" s="94"/>
      <c r="BO1689" s="94"/>
      <c r="BP1689" s="94"/>
      <c r="BQ1689" s="94"/>
      <c r="BR1689" s="94"/>
    </row>
    <row r="1690" spans="3:70" x14ac:dyDescent="0.2">
      <c r="C1690" s="24"/>
      <c r="D1690" s="24"/>
      <c r="AG1690" s="94"/>
      <c r="AH1690" s="94"/>
      <c r="AI1690" s="94"/>
      <c r="AJ1690" s="94"/>
      <c r="AK1690" s="94"/>
      <c r="AM1690" s="92"/>
      <c r="AT1690" s="94"/>
      <c r="AU1690" s="94"/>
      <c r="AV1690" s="94"/>
      <c r="AW1690" s="94"/>
      <c r="AX1690" s="94"/>
      <c r="AY1690" s="94"/>
      <c r="AZ1690" s="94"/>
      <c r="BA1690" s="94"/>
      <c r="BB1690" s="94"/>
    </row>
    <row r="1691" spans="3:70" x14ac:dyDescent="0.2">
      <c r="C1691" s="24"/>
      <c r="D1691" s="24"/>
      <c r="AG1691" s="94"/>
      <c r="AH1691" s="94"/>
      <c r="AI1691" s="94"/>
      <c r="AJ1691" s="94"/>
      <c r="AK1691" s="94"/>
      <c r="AM1691" s="92"/>
      <c r="AT1691" s="94"/>
      <c r="AU1691" s="94"/>
      <c r="AV1691" s="94"/>
      <c r="AW1691" s="94"/>
      <c r="AX1691" s="94"/>
      <c r="AY1691" s="94"/>
      <c r="AZ1691" s="94"/>
      <c r="BA1691" s="94"/>
      <c r="BB1691" s="94"/>
    </row>
    <row r="1692" spans="3:70" x14ac:dyDescent="0.2">
      <c r="C1692" s="24"/>
      <c r="D1692" s="24"/>
      <c r="AG1692" s="94"/>
      <c r="AH1692" s="94"/>
      <c r="AI1692" s="94"/>
      <c r="AJ1692" s="94"/>
      <c r="AK1692" s="94"/>
      <c r="AM1692" s="92"/>
      <c r="AT1692" s="94"/>
      <c r="AU1692" s="94"/>
      <c r="AV1692" s="94"/>
      <c r="AW1692" s="94"/>
      <c r="AX1692" s="94"/>
      <c r="AY1692" s="94"/>
      <c r="AZ1692" s="94"/>
      <c r="BA1692" s="94"/>
      <c r="BB1692" s="94"/>
    </row>
    <row r="1693" spans="3:70" x14ac:dyDescent="0.2">
      <c r="C1693" s="24"/>
      <c r="D1693" s="24"/>
      <c r="AG1693" s="94"/>
      <c r="AH1693" s="94"/>
      <c r="AI1693" s="94"/>
      <c r="AJ1693" s="94"/>
      <c r="AK1693" s="94"/>
      <c r="AM1693" s="92"/>
      <c r="AT1693" s="94"/>
      <c r="AU1693" s="94"/>
      <c r="AV1693" s="94"/>
      <c r="AW1693" s="94"/>
      <c r="AX1693" s="94"/>
      <c r="AY1693" s="94"/>
      <c r="AZ1693" s="94"/>
      <c r="BA1693" s="94"/>
      <c r="BB1693" s="94"/>
      <c r="BD1693" s="94"/>
    </row>
    <row r="1694" spans="3:70" x14ac:dyDescent="0.2">
      <c r="C1694" s="24"/>
      <c r="D1694" s="24"/>
      <c r="AG1694" s="94"/>
      <c r="AH1694" s="94"/>
      <c r="AI1694" s="94"/>
      <c r="AJ1694" s="94"/>
      <c r="AK1694" s="94"/>
      <c r="AM1694" s="92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4"/>
      <c r="BL1694" s="94"/>
      <c r="BM1694" s="94"/>
      <c r="BN1694" s="94"/>
      <c r="BO1694" s="94"/>
      <c r="BP1694" s="94"/>
      <c r="BQ1694" s="94"/>
      <c r="BR1694" s="94"/>
    </row>
    <row r="1695" spans="3:70" x14ac:dyDescent="0.2">
      <c r="C1695" s="24"/>
      <c r="D1695" s="24"/>
      <c r="AG1695" s="94"/>
      <c r="AH1695" s="94"/>
      <c r="AI1695" s="94"/>
      <c r="AJ1695" s="94"/>
      <c r="AK1695" s="94"/>
      <c r="AM1695" s="92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4"/>
      <c r="BL1695" s="94"/>
      <c r="BM1695" s="94"/>
      <c r="BN1695" s="94"/>
      <c r="BO1695" s="94"/>
      <c r="BP1695" s="94"/>
      <c r="BQ1695" s="94"/>
      <c r="BR1695" s="94"/>
    </row>
    <row r="1696" spans="3:70" x14ac:dyDescent="0.2">
      <c r="C1696" s="24"/>
      <c r="D1696" s="24"/>
      <c r="AG1696" s="94"/>
      <c r="AH1696" s="94"/>
      <c r="AI1696" s="94"/>
      <c r="AJ1696" s="94"/>
      <c r="AK1696" s="94"/>
      <c r="AM1696" s="92"/>
      <c r="AT1696" s="94"/>
      <c r="AU1696" s="94"/>
      <c r="AV1696" s="94"/>
      <c r="AW1696" s="94"/>
      <c r="AX1696" s="94"/>
      <c r="AY1696" s="94"/>
      <c r="AZ1696" s="94"/>
      <c r="BA1696" s="94"/>
    </row>
    <row r="1697" spans="3:70" x14ac:dyDescent="0.2">
      <c r="C1697" s="24"/>
      <c r="D1697" s="24"/>
      <c r="AG1697" s="94"/>
      <c r="AH1697" s="94"/>
      <c r="AI1697" s="94"/>
      <c r="AJ1697" s="94"/>
      <c r="AK1697" s="94"/>
      <c r="AM1697" s="92"/>
      <c r="AT1697" s="94"/>
      <c r="AU1697" s="94"/>
      <c r="AV1697" s="94"/>
      <c r="AW1697" s="94"/>
      <c r="AX1697" s="94"/>
      <c r="AY1697" s="94"/>
      <c r="AZ1697" s="94"/>
      <c r="BA1697" s="94"/>
      <c r="BB1697" s="94"/>
      <c r="BD1697" s="94"/>
    </row>
    <row r="1698" spans="3:70" x14ac:dyDescent="0.2">
      <c r="C1698" s="24"/>
      <c r="D1698" s="24"/>
      <c r="AG1698" s="94"/>
      <c r="AH1698" s="94"/>
      <c r="AI1698" s="94"/>
      <c r="AJ1698" s="94"/>
      <c r="AK1698" s="94"/>
      <c r="AM1698" s="92"/>
      <c r="AT1698" s="94"/>
      <c r="AU1698" s="94"/>
      <c r="AV1698" s="94"/>
      <c r="AW1698" s="94"/>
      <c r="AX1698" s="94"/>
      <c r="AY1698" s="94"/>
      <c r="AZ1698" s="94"/>
      <c r="BA1698" s="94"/>
      <c r="BB1698" s="94"/>
    </row>
    <row r="1699" spans="3:70" x14ac:dyDescent="0.2">
      <c r="C1699" s="24"/>
      <c r="D1699" s="24"/>
      <c r="AG1699" s="94"/>
      <c r="AH1699" s="94"/>
      <c r="AI1699" s="94"/>
      <c r="AJ1699" s="94"/>
      <c r="AK1699" s="94"/>
      <c r="AM1699" s="92"/>
      <c r="AT1699" s="94"/>
      <c r="AU1699" s="94"/>
      <c r="AV1699" s="94"/>
      <c r="AW1699" s="94"/>
      <c r="AX1699" s="94"/>
      <c r="AY1699" s="94"/>
      <c r="AZ1699" s="94"/>
      <c r="BA1699" s="94"/>
      <c r="BB1699" s="94"/>
    </row>
    <row r="1700" spans="3:70" x14ac:dyDescent="0.2">
      <c r="C1700" s="24"/>
      <c r="D1700" s="24"/>
      <c r="AG1700" s="94"/>
      <c r="AH1700" s="94"/>
      <c r="AI1700" s="94"/>
      <c r="AJ1700" s="94"/>
      <c r="AK1700" s="94"/>
      <c r="AM1700" s="92"/>
      <c r="AT1700" s="94"/>
      <c r="AU1700" s="94"/>
      <c r="AV1700" s="94"/>
      <c r="AW1700" s="94"/>
      <c r="AX1700" s="94"/>
      <c r="AY1700" s="94"/>
      <c r="AZ1700" s="94"/>
      <c r="BA1700" s="94"/>
    </row>
    <row r="1701" spans="3:70" x14ac:dyDescent="0.2">
      <c r="C1701" s="24"/>
      <c r="D1701" s="24"/>
      <c r="AG1701" s="94"/>
      <c r="AH1701" s="94"/>
      <c r="AI1701" s="94"/>
      <c r="AJ1701" s="94"/>
      <c r="AK1701" s="94"/>
      <c r="AM1701" s="92"/>
      <c r="AT1701" s="94"/>
      <c r="AU1701" s="94"/>
      <c r="AV1701" s="94"/>
      <c r="AW1701" s="94"/>
      <c r="AX1701" s="94"/>
      <c r="AY1701" s="94"/>
      <c r="AZ1701" s="94"/>
      <c r="BA1701" s="94"/>
    </row>
    <row r="1702" spans="3:70" x14ac:dyDescent="0.2">
      <c r="C1702" s="24"/>
      <c r="D1702" s="24"/>
      <c r="AG1702" s="94"/>
      <c r="AH1702" s="94"/>
      <c r="AI1702" s="94"/>
      <c r="AJ1702" s="94"/>
      <c r="AK1702" s="94"/>
      <c r="AM1702" s="92"/>
      <c r="AT1702" s="94"/>
      <c r="AU1702" s="94"/>
      <c r="AV1702" s="94"/>
      <c r="AW1702" s="94"/>
      <c r="AX1702" s="94"/>
      <c r="AY1702" s="94"/>
      <c r="AZ1702" s="94"/>
      <c r="BA1702" s="94"/>
    </row>
    <row r="1703" spans="3:70" x14ac:dyDescent="0.2">
      <c r="C1703" s="24"/>
      <c r="D1703" s="24"/>
      <c r="AG1703" s="94"/>
      <c r="AH1703" s="94"/>
      <c r="AI1703" s="94"/>
      <c r="AJ1703" s="94"/>
      <c r="AK1703" s="94"/>
      <c r="AM1703" s="92"/>
      <c r="AT1703" s="94"/>
      <c r="AU1703" s="94"/>
      <c r="AV1703" s="94"/>
      <c r="AW1703" s="94"/>
      <c r="AX1703" s="94"/>
      <c r="AY1703" s="94"/>
      <c r="AZ1703" s="94"/>
      <c r="BA1703" s="94"/>
    </row>
    <row r="1704" spans="3:70" x14ac:dyDescent="0.2">
      <c r="C1704" s="24"/>
      <c r="D1704" s="24"/>
      <c r="AG1704" s="94"/>
      <c r="AH1704" s="94"/>
      <c r="AI1704" s="94"/>
      <c r="AJ1704" s="94"/>
      <c r="AK1704" s="94"/>
      <c r="AM1704" s="92"/>
      <c r="AT1704" s="94"/>
      <c r="AU1704" s="94"/>
      <c r="AV1704" s="94"/>
      <c r="AW1704" s="94"/>
      <c r="AX1704" s="94"/>
      <c r="AY1704" s="94"/>
      <c r="AZ1704" s="94"/>
      <c r="BA1704" s="94"/>
    </row>
    <row r="1705" spans="3:70" x14ac:dyDescent="0.2">
      <c r="C1705" s="24"/>
      <c r="D1705" s="24"/>
      <c r="AG1705" s="94"/>
      <c r="AH1705" s="94"/>
      <c r="AI1705" s="94"/>
      <c r="AJ1705" s="94"/>
      <c r="AK1705" s="94"/>
      <c r="AM1705" s="92"/>
      <c r="AT1705" s="94"/>
      <c r="AU1705" s="94"/>
      <c r="AV1705" s="94"/>
      <c r="AW1705" s="94"/>
      <c r="AX1705" s="94"/>
      <c r="AY1705" s="94"/>
      <c r="AZ1705" s="94"/>
      <c r="BA1705" s="94"/>
    </row>
    <row r="1706" spans="3:70" x14ac:dyDescent="0.2">
      <c r="C1706" s="24"/>
      <c r="D1706" s="24"/>
      <c r="AG1706" s="94"/>
      <c r="AH1706" s="94"/>
      <c r="AI1706" s="94"/>
      <c r="AJ1706" s="94"/>
      <c r="AK1706" s="94"/>
      <c r="AM1706" s="92"/>
      <c r="AT1706" s="94"/>
      <c r="AU1706" s="94"/>
      <c r="AV1706" s="94"/>
      <c r="AW1706" s="94"/>
      <c r="AX1706" s="94"/>
      <c r="AY1706" s="94"/>
      <c r="AZ1706" s="94"/>
      <c r="BA1706" s="94"/>
    </row>
    <row r="1707" spans="3:70" x14ac:dyDescent="0.2">
      <c r="C1707" s="24"/>
      <c r="D1707" s="24"/>
      <c r="AG1707" s="94"/>
      <c r="AH1707" s="94"/>
      <c r="AI1707" s="94"/>
      <c r="AJ1707" s="94"/>
      <c r="AK1707" s="94"/>
      <c r="AM1707" s="92"/>
      <c r="AT1707" s="94"/>
      <c r="AU1707" s="94"/>
      <c r="AV1707" s="94"/>
      <c r="AW1707" s="94"/>
      <c r="AX1707" s="94"/>
      <c r="AY1707" s="94"/>
      <c r="AZ1707" s="94"/>
      <c r="BA1707" s="94"/>
    </row>
    <row r="1708" spans="3:70" x14ac:dyDescent="0.2">
      <c r="C1708" s="24"/>
      <c r="D1708" s="24"/>
      <c r="AG1708" s="94"/>
      <c r="AH1708" s="94"/>
      <c r="AI1708" s="94"/>
      <c r="AJ1708" s="94"/>
      <c r="AK1708" s="94"/>
      <c r="AM1708" s="92"/>
      <c r="AT1708" s="94"/>
      <c r="AU1708" s="94"/>
      <c r="AV1708" s="94"/>
      <c r="AW1708" s="94"/>
      <c r="AX1708" s="94"/>
      <c r="AY1708" s="94"/>
      <c r="AZ1708" s="94"/>
      <c r="BA1708" s="94"/>
      <c r="BB1708" s="94"/>
    </row>
    <row r="1709" spans="3:70" x14ac:dyDescent="0.2">
      <c r="C1709" s="24"/>
      <c r="D1709" s="24"/>
      <c r="AG1709" s="94"/>
      <c r="AH1709" s="94"/>
      <c r="AI1709" s="94"/>
      <c r="AJ1709" s="94"/>
      <c r="AK1709" s="94"/>
      <c r="AM1709" s="92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4"/>
      <c r="BL1709" s="94"/>
      <c r="BM1709" s="94"/>
      <c r="BN1709" s="94"/>
      <c r="BO1709" s="94"/>
      <c r="BP1709" s="94"/>
      <c r="BQ1709" s="94"/>
      <c r="BR1709" s="94"/>
    </row>
    <row r="1710" spans="3:70" x14ac:dyDescent="0.2">
      <c r="C1710" s="24"/>
      <c r="D1710" s="24"/>
      <c r="AG1710" s="94"/>
      <c r="AH1710" s="94"/>
      <c r="AI1710" s="94"/>
      <c r="AJ1710" s="94"/>
      <c r="AK1710" s="94"/>
      <c r="AM1710" s="92"/>
      <c r="AT1710" s="94"/>
      <c r="AU1710" s="94"/>
      <c r="AV1710" s="94"/>
      <c r="AW1710" s="94"/>
      <c r="AX1710" s="94"/>
      <c r="AY1710" s="94"/>
      <c r="AZ1710" s="94"/>
      <c r="BA1710" s="94"/>
      <c r="BB1710" s="94"/>
    </row>
    <row r="1711" spans="3:70" x14ac:dyDescent="0.2">
      <c r="C1711" s="24"/>
      <c r="D1711" s="24"/>
      <c r="AG1711" s="94"/>
      <c r="AH1711" s="94"/>
      <c r="AI1711" s="94"/>
      <c r="AJ1711" s="94"/>
      <c r="AK1711" s="94"/>
      <c r="AM1711" s="92"/>
      <c r="AT1711" s="94"/>
      <c r="AU1711" s="94"/>
      <c r="AV1711" s="94"/>
      <c r="AW1711" s="94"/>
      <c r="AX1711" s="94"/>
      <c r="AY1711" s="94"/>
      <c r="AZ1711" s="94"/>
      <c r="BA1711" s="94"/>
      <c r="BB1711" s="94"/>
    </row>
    <row r="1712" spans="3:70" x14ac:dyDescent="0.2">
      <c r="C1712" s="24"/>
      <c r="D1712" s="24"/>
      <c r="AG1712" s="94"/>
      <c r="AH1712" s="94"/>
      <c r="AI1712" s="94"/>
      <c r="AJ1712" s="94"/>
      <c r="AK1712" s="94"/>
      <c r="AM1712" s="92"/>
      <c r="AT1712" s="94"/>
      <c r="AU1712" s="94"/>
      <c r="AV1712" s="94"/>
      <c r="AW1712" s="94"/>
      <c r="AX1712" s="94"/>
      <c r="AY1712" s="94"/>
      <c r="AZ1712" s="94"/>
      <c r="BA1712" s="94"/>
      <c r="BB1712" s="94"/>
      <c r="BD1712" s="94"/>
    </row>
    <row r="1713" spans="3:70" x14ac:dyDescent="0.2">
      <c r="C1713" s="24"/>
      <c r="D1713" s="24"/>
      <c r="AG1713" s="94"/>
      <c r="AH1713" s="94"/>
      <c r="AI1713" s="94"/>
      <c r="AJ1713" s="94"/>
      <c r="AK1713" s="94"/>
      <c r="AM1713" s="92"/>
      <c r="AT1713" s="94"/>
      <c r="AU1713" s="94"/>
      <c r="AV1713" s="94"/>
      <c r="AW1713" s="94"/>
      <c r="AX1713" s="94"/>
      <c r="AY1713" s="94"/>
      <c r="AZ1713" s="94"/>
      <c r="BA1713" s="94"/>
      <c r="BB1713" s="94"/>
    </row>
    <row r="1714" spans="3:70" x14ac:dyDescent="0.2">
      <c r="C1714" s="24"/>
      <c r="D1714" s="24"/>
      <c r="AG1714" s="94"/>
      <c r="AH1714" s="94"/>
      <c r="AI1714" s="94"/>
      <c r="AJ1714" s="94"/>
      <c r="AK1714" s="94"/>
      <c r="AM1714" s="92"/>
      <c r="AT1714" s="94"/>
      <c r="AU1714" s="94"/>
      <c r="AV1714" s="94"/>
      <c r="AW1714" s="94"/>
      <c r="AX1714" s="94"/>
      <c r="AY1714" s="94"/>
      <c r="AZ1714" s="94"/>
      <c r="BA1714" s="94"/>
    </row>
    <row r="1715" spans="3:70" x14ac:dyDescent="0.2">
      <c r="C1715" s="24"/>
      <c r="D1715" s="24"/>
      <c r="AG1715" s="94"/>
      <c r="AH1715" s="94"/>
      <c r="AI1715" s="94"/>
      <c r="AJ1715" s="94"/>
      <c r="AK1715" s="94"/>
      <c r="AM1715" s="92"/>
      <c r="AT1715" s="94"/>
      <c r="AU1715" s="94"/>
      <c r="AV1715" s="94"/>
      <c r="AW1715" s="94"/>
      <c r="AX1715" s="94"/>
      <c r="AY1715" s="94"/>
      <c r="AZ1715" s="94"/>
      <c r="BA1715" s="94"/>
      <c r="BB1715" s="94"/>
      <c r="BD1715" s="94"/>
    </row>
    <row r="1716" spans="3:70" x14ac:dyDescent="0.2">
      <c r="C1716" s="24"/>
      <c r="D1716" s="24"/>
      <c r="AG1716" s="94"/>
      <c r="AH1716" s="94"/>
      <c r="AI1716" s="94"/>
      <c r="AJ1716" s="94"/>
      <c r="AK1716" s="94"/>
      <c r="AM1716" s="92"/>
      <c r="AT1716" s="94"/>
      <c r="AU1716" s="94"/>
      <c r="AV1716" s="94"/>
      <c r="AW1716" s="94"/>
      <c r="AX1716" s="94"/>
      <c r="AY1716" s="94"/>
      <c r="AZ1716" s="94"/>
      <c r="BA1716" s="94"/>
      <c r="BB1716" s="94"/>
      <c r="BD1716" s="94"/>
      <c r="BE1716" s="94"/>
      <c r="BF1716" s="94"/>
      <c r="BG1716" s="94"/>
      <c r="BH1716" s="94"/>
      <c r="BI1716" s="94"/>
      <c r="BJ1716" s="94"/>
      <c r="BK1716" s="94"/>
      <c r="BL1716" s="94"/>
      <c r="BM1716" s="94"/>
      <c r="BN1716" s="94"/>
      <c r="BO1716" s="94"/>
      <c r="BP1716" s="94"/>
      <c r="BQ1716" s="94"/>
      <c r="BR1716" s="94"/>
    </row>
    <row r="1717" spans="3:70" x14ac:dyDescent="0.2">
      <c r="C1717" s="24"/>
      <c r="D1717" s="24"/>
      <c r="AG1717" s="94"/>
      <c r="AH1717" s="94"/>
      <c r="AI1717" s="94"/>
      <c r="AJ1717" s="94"/>
      <c r="AK1717" s="94"/>
      <c r="AM1717" s="92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4"/>
      <c r="BL1717" s="94"/>
      <c r="BM1717" s="94"/>
      <c r="BN1717" s="94"/>
      <c r="BO1717" s="94"/>
      <c r="BP1717" s="94"/>
      <c r="BQ1717" s="94"/>
      <c r="BR1717" s="94"/>
    </row>
    <row r="1718" spans="3:70" x14ac:dyDescent="0.2">
      <c r="C1718" s="24"/>
      <c r="D1718" s="24"/>
      <c r="AG1718" s="94"/>
      <c r="AH1718" s="94"/>
      <c r="AI1718" s="94"/>
      <c r="AJ1718" s="94"/>
      <c r="AK1718" s="94"/>
      <c r="AM1718" s="92"/>
      <c r="AT1718" s="94"/>
      <c r="AU1718" s="94"/>
      <c r="AV1718" s="94"/>
      <c r="AW1718" s="94"/>
      <c r="AX1718" s="94"/>
      <c r="AY1718" s="94"/>
      <c r="AZ1718" s="94"/>
      <c r="BA1718" s="94"/>
      <c r="BB1718" s="94"/>
    </row>
    <row r="1719" spans="3:70" x14ac:dyDescent="0.2">
      <c r="C1719" s="24"/>
      <c r="D1719" s="24"/>
      <c r="AG1719" s="94"/>
      <c r="AH1719" s="94"/>
      <c r="AI1719" s="94"/>
      <c r="AJ1719" s="94"/>
      <c r="AK1719" s="94"/>
      <c r="AM1719" s="92"/>
      <c r="AT1719" s="94"/>
      <c r="AU1719" s="94"/>
      <c r="AV1719" s="94"/>
      <c r="AW1719" s="94"/>
      <c r="AX1719" s="94"/>
      <c r="AY1719" s="94"/>
      <c r="AZ1719" s="94"/>
      <c r="BA1719" s="94"/>
    </row>
    <row r="1720" spans="3:70" x14ac:dyDescent="0.2">
      <c r="C1720" s="24"/>
      <c r="D1720" s="24"/>
      <c r="AG1720" s="94"/>
      <c r="AH1720" s="94"/>
      <c r="AI1720" s="94"/>
      <c r="AJ1720" s="94"/>
      <c r="AK1720" s="94"/>
      <c r="AM1720" s="92"/>
      <c r="AT1720" s="94"/>
      <c r="AU1720" s="94"/>
      <c r="AV1720" s="94"/>
      <c r="AW1720" s="94"/>
      <c r="AX1720" s="94"/>
      <c r="AY1720" s="94"/>
      <c r="AZ1720" s="94"/>
      <c r="BA1720" s="94"/>
      <c r="BB1720" s="94"/>
    </row>
    <row r="1721" spans="3:70" x14ac:dyDescent="0.2">
      <c r="C1721" s="24"/>
      <c r="D1721" s="24"/>
      <c r="AG1721" s="94"/>
      <c r="AH1721" s="94"/>
      <c r="AI1721" s="94"/>
      <c r="AJ1721" s="94"/>
      <c r="AK1721" s="94"/>
      <c r="AM1721" s="92"/>
      <c r="AT1721" s="94"/>
      <c r="AU1721" s="94"/>
      <c r="AV1721" s="94"/>
      <c r="AW1721" s="94"/>
      <c r="AX1721" s="94"/>
      <c r="AY1721" s="94"/>
      <c r="AZ1721" s="94"/>
      <c r="BA1721" s="94"/>
      <c r="BB1721" s="94"/>
    </row>
    <row r="1722" spans="3:70" x14ac:dyDescent="0.2">
      <c r="C1722" s="24"/>
      <c r="D1722" s="24"/>
      <c r="AG1722" s="94"/>
      <c r="AH1722" s="94"/>
      <c r="AI1722" s="94"/>
      <c r="AJ1722" s="94"/>
      <c r="AK1722" s="94"/>
      <c r="AM1722" s="92"/>
      <c r="AT1722" s="94"/>
      <c r="AU1722" s="94"/>
      <c r="AV1722" s="94"/>
      <c r="AW1722" s="94"/>
      <c r="AX1722" s="94"/>
      <c r="AY1722" s="94"/>
      <c r="AZ1722" s="94"/>
      <c r="BA1722" s="94"/>
      <c r="BB1722" s="94"/>
    </row>
    <row r="1723" spans="3:70" x14ac:dyDescent="0.2">
      <c r="C1723" s="24"/>
      <c r="D1723" s="24"/>
      <c r="AG1723" s="94"/>
      <c r="AH1723" s="94"/>
      <c r="AI1723" s="94"/>
      <c r="AJ1723" s="94"/>
      <c r="AK1723" s="94"/>
      <c r="AM1723" s="92"/>
      <c r="AT1723" s="94"/>
      <c r="AU1723" s="94"/>
      <c r="AV1723" s="94"/>
      <c r="AW1723" s="94"/>
      <c r="AX1723" s="94"/>
      <c r="AY1723" s="94"/>
      <c r="AZ1723" s="94"/>
      <c r="BA1723" s="94"/>
      <c r="BB1723" s="94"/>
    </row>
    <row r="1724" spans="3:70" x14ac:dyDescent="0.2">
      <c r="C1724" s="24"/>
      <c r="D1724" s="24"/>
      <c r="AG1724" s="94"/>
      <c r="AH1724" s="94"/>
      <c r="AI1724" s="94"/>
      <c r="AJ1724" s="94"/>
      <c r="AK1724" s="94"/>
      <c r="AM1724" s="92"/>
      <c r="AT1724" s="94"/>
      <c r="AU1724" s="94"/>
      <c r="AV1724" s="94"/>
      <c r="AW1724" s="94"/>
      <c r="AX1724" s="94"/>
      <c r="AY1724" s="94"/>
      <c r="AZ1724" s="94"/>
      <c r="BA1724" s="94"/>
      <c r="BB1724" s="94"/>
    </row>
    <row r="1725" spans="3:70" x14ac:dyDescent="0.2">
      <c r="C1725" s="24"/>
      <c r="D1725" s="24"/>
      <c r="AG1725" s="94"/>
      <c r="AH1725" s="94"/>
      <c r="AI1725" s="94"/>
      <c r="AJ1725" s="94"/>
      <c r="AK1725" s="94"/>
      <c r="AM1725" s="92"/>
      <c r="AT1725" s="94"/>
      <c r="AU1725" s="94"/>
      <c r="AV1725" s="94"/>
      <c r="AW1725" s="94"/>
      <c r="AX1725" s="94"/>
      <c r="AY1725" s="94"/>
      <c r="AZ1725" s="94"/>
      <c r="BA1725" s="94"/>
      <c r="BB1725" s="94"/>
      <c r="BD1725" s="94"/>
      <c r="BE1725" s="94"/>
      <c r="BF1725" s="94"/>
      <c r="BG1725" s="94"/>
      <c r="BH1725" s="94"/>
      <c r="BI1725" s="94"/>
      <c r="BJ1725" s="94"/>
      <c r="BK1725" s="94"/>
      <c r="BL1725" s="94"/>
      <c r="BM1725" s="94"/>
      <c r="BN1725" s="94"/>
      <c r="BO1725" s="94"/>
      <c r="BP1725" s="94"/>
      <c r="BQ1725" s="94"/>
      <c r="BR1725" s="94"/>
    </row>
    <row r="1726" spans="3:70" x14ac:dyDescent="0.2">
      <c r="C1726" s="24"/>
      <c r="D1726" s="24"/>
      <c r="AG1726" s="94"/>
      <c r="AH1726" s="94"/>
      <c r="AI1726" s="94"/>
      <c r="AJ1726" s="94"/>
      <c r="AK1726" s="94"/>
      <c r="AM1726" s="92"/>
      <c r="AT1726" s="94"/>
      <c r="AU1726" s="94"/>
      <c r="AV1726" s="94"/>
      <c r="AW1726" s="94"/>
      <c r="AX1726" s="94"/>
      <c r="AY1726" s="94"/>
      <c r="AZ1726" s="94"/>
      <c r="BA1726" s="94"/>
    </row>
    <row r="1727" spans="3:70" x14ac:dyDescent="0.2">
      <c r="C1727" s="24"/>
      <c r="D1727" s="24"/>
      <c r="AG1727" s="94"/>
      <c r="AH1727" s="94"/>
      <c r="AI1727" s="94"/>
      <c r="AJ1727" s="94"/>
      <c r="AK1727" s="94"/>
      <c r="AM1727" s="92"/>
      <c r="AT1727" s="94"/>
      <c r="AU1727" s="94"/>
      <c r="AV1727" s="94"/>
      <c r="AW1727" s="94"/>
      <c r="AX1727" s="94"/>
      <c r="AY1727" s="94"/>
      <c r="AZ1727" s="94"/>
      <c r="BA1727" s="94"/>
      <c r="BB1727" s="94"/>
    </row>
    <row r="1728" spans="3:70" x14ac:dyDescent="0.2">
      <c r="C1728" s="24"/>
      <c r="D1728" s="24"/>
      <c r="AG1728" s="94"/>
      <c r="AH1728" s="94"/>
      <c r="AI1728" s="94"/>
      <c r="AJ1728" s="94"/>
      <c r="AK1728" s="94"/>
      <c r="AM1728" s="92"/>
      <c r="AT1728" s="94"/>
      <c r="AU1728" s="94"/>
      <c r="AV1728" s="94"/>
      <c r="AW1728" s="94"/>
      <c r="AX1728" s="94"/>
      <c r="AY1728" s="94"/>
      <c r="AZ1728" s="94"/>
      <c r="BA1728" s="94"/>
      <c r="BB1728" s="94"/>
    </row>
    <row r="1729" spans="3:70" x14ac:dyDescent="0.2">
      <c r="C1729" s="24"/>
      <c r="D1729" s="24"/>
      <c r="AG1729" s="94"/>
      <c r="AH1729" s="94"/>
      <c r="AI1729" s="94"/>
      <c r="AJ1729" s="94"/>
      <c r="AK1729" s="94"/>
      <c r="AM1729" s="92"/>
      <c r="AT1729" s="94"/>
      <c r="AU1729" s="94"/>
      <c r="AV1729" s="94"/>
      <c r="AW1729" s="94"/>
      <c r="AX1729" s="94"/>
      <c r="AY1729" s="94"/>
      <c r="AZ1729" s="94"/>
      <c r="BA1729" s="94"/>
    </row>
    <row r="1730" spans="3:70" x14ac:dyDescent="0.2">
      <c r="C1730" s="24"/>
      <c r="D1730" s="24"/>
      <c r="AG1730" s="94"/>
      <c r="AH1730" s="94"/>
      <c r="AI1730" s="94"/>
      <c r="AJ1730" s="94"/>
      <c r="AK1730" s="94"/>
      <c r="AM1730" s="92"/>
      <c r="AT1730" s="94"/>
      <c r="AU1730" s="94"/>
      <c r="AV1730" s="94"/>
      <c r="AW1730" s="94"/>
      <c r="AX1730" s="94"/>
      <c r="AY1730" s="94"/>
      <c r="AZ1730" s="94"/>
      <c r="BA1730" s="94"/>
      <c r="BB1730" s="94"/>
      <c r="BD1730" s="94"/>
      <c r="BE1730" s="94"/>
      <c r="BF1730" s="94"/>
      <c r="BG1730" s="94"/>
      <c r="BH1730" s="94"/>
      <c r="BI1730" s="94"/>
      <c r="BJ1730" s="94"/>
      <c r="BK1730" s="94"/>
      <c r="BL1730" s="94"/>
      <c r="BM1730" s="94"/>
      <c r="BN1730" s="94"/>
      <c r="BO1730" s="94"/>
      <c r="BP1730" s="94"/>
      <c r="BQ1730" s="94"/>
      <c r="BR1730" s="94"/>
    </row>
    <row r="1731" spans="3:70" x14ac:dyDescent="0.2">
      <c r="C1731" s="24"/>
      <c r="D1731" s="24"/>
      <c r="AG1731" s="94"/>
      <c r="AH1731" s="94"/>
      <c r="AI1731" s="94"/>
      <c r="AJ1731" s="94"/>
      <c r="AK1731" s="94"/>
      <c r="AM1731" s="92"/>
      <c r="AT1731" s="94"/>
      <c r="AU1731" s="94"/>
      <c r="AV1731" s="94"/>
      <c r="AW1731" s="94"/>
      <c r="AX1731" s="94"/>
      <c r="AY1731" s="94"/>
      <c r="AZ1731" s="94"/>
      <c r="BA1731" s="94"/>
      <c r="BB1731" s="94"/>
    </row>
    <row r="1732" spans="3:70" x14ac:dyDescent="0.2">
      <c r="C1732" s="24"/>
      <c r="D1732" s="24"/>
      <c r="AG1732" s="94"/>
      <c r="AH1732" s="94"/>
      <c r="AI1732" s="94"/>
      <c r="AJ1732" s="94"/>
      <c r="AK1732" s="94"/>
      <c r="AM1732" s="92"/>
      <c r="AT1732" s="94"/>
      <c r="AU1732" s="94"/>
      <c r="AV1732" s="94"/>
      <c r="AW1732" s="94"/>
      <c r="AX1732" s="94"/>
      <c r="AY1732" s="94"/>
      <c r="AZ1732" s="94"/>
      <c r="BA1732" s="94"/>
    </row>
    <row r="1733" spans="3:70" x14ac:dyDescent="0.2">
      <c r="C1733" s="24"/>
      <c r="D1733" s="24"/>
      <c r="AG1733" s="94"/>
      <c r="AH1733" s="94"/>
      <c r="AI1733" s="94"/>
      <c r="AJ1733" s="94"/>
      <c r="AK1733" s="94"/>
      <c r="AM1733" s="92"/>
      <c r="AT1733" s="94"/>
      <c r="AU1733" s="94"/>
      <c r="AV1733" s="94"/>
      <c r="AW1733" s="94"/>
      <c r="AX1733" s="94"/>
      <c r="AY1733" s="94"/>
      <c r="AZ1733" s="94"/>
      <c r="BA1733" s="94"/>
    </row>
    <row r="1734" spans="3:70" x14ac:dyDescent="0.2">
      <c r="C1734" s="24"/>
      <c r="D1734" s="24"/>
      <c r="AG1734" s="94"/>
      <c r="AH1734" s="94"/>
      <c r="AI1734" s="94"/>
      <c r="AJ1734" s="94"/>
      <c r="AK1734" s="94"/>
      <c r="AM1734" s="92"/>
      <c r="AT1734" s="94"/>
      <c r="AU1734" s="94"/>
      <c r="AV1734" s="94"/>
      <c r="AW1734" s="94"/>
      <c r="AX1734" s="94"/>
      <c r="AY1734" s="94"/>
      <c r="AZ1734" s="94"/>
      <c r="BA1734" s="94"/>
    </row>
    <row r="1735" spans="3:70" x14ac:dyDescent="0.2">
      <c r="C1735" s="24"/>
      <c r="D1735" s="24"/>
      <c r="AG1735" s="94"/>
      <c r="AH1735" s="94"/>
      <c r="AI1735" s="94"/>
      <c r="AJ1735" s="94"/>
      <c r="AK1735" s="94"/>
      <c r="AM1735" s="92"/>
      <c r="AT1735" s="94"/>
      <c r="AU1735" s="94"/>
      <c r="AV1735" s="94"/>
      <c r="AW1735" s="94"/>
      <c r="AX1735" s="94"/>
      <c r="AY1735" s="94"/>
      <c r="AZ1735" s="94"/>
      <c r="BA1735" s="94"/>
      <c r="BB1735" s="94"/>
      <c r="BD1735" s="94"/>
      <c r="BE1735" s="94"/>
      <c r="BF1735" s="94"/>
      <c r="BG1735" s="94"/>
      <c r="BH1735" s="94"/>
      <c r="BI1735" s="94"/>
      <c r="BJ1735" s="94"/>
      <c r="BK1735" s="94"/>
      <c r="BL1735" s="94"/>
      <c r="BM1735" s="94"/>
      <c r="BN1735" s="94"/>
      <c r="BO1735" s="94"/>
      <c r="BP1735" s="94"/>
      <c r="BQ1735" s="94"/>
      <c r="BR1735" s="94"/>
    </row>
    <row r="1736" spans="3:70" x14ac:dyDescent="0.2">
      <c r="C1736" s="24"/>
      <c r="D1736" s="24"/>
      <c r="AG1736" s="94"/>
      <c r="AH1736" s="94"/>
      <c r="AI1736" s="94"/>
      <c r="AJ1736" s="94"/>
      <c r="AK1736" s="94"/>
      <c r="AM1736" s="92"/>
      <c r="AT1736" s="94"/>
      <c r="AU1736" s="94"/>
      <c r="AV1736" s="94"/>
      <c r="AW1736" s="94"/>
      <c r="AX1736" s="94"/>
      <c r="AY1736" s="94"/>
      <c r="AZ1736" s="94"/>
      <c r="BA1736" s="94"/>
    </row>
    <row r="1737" spans="3:70" x14ac:dyDescent="0.2">
      <c r="C1737" s="24"/>
      <c r="D1737" s="24"/>
      <c r="AG1737" s="94"/>
      <c r="AH1737" s="94"/>
      <c r="AI1737" s="94"/>
      <c r="AJ1737" s="94"/>
      <c r="AK1737" s="94"/>
      <c r="AM1737" s="92"/>
      <c r="AT1737" s="94"/>
      <c r="AU1737" s="94"/>
      <c r="AV1737" s="94"/>
      <c r="AW1737" s="94"/>
      <c r="AX1737" s="94"/>
      <c r="AY1737" s="94"/>
      <c r="AZ1737" s="94"/>
      <c r="BA1737" s="94"/>
      <c r="BB1737" s="94"/>
      <c r="BD1737" s="94"/>
    </row>
    <row r="1738" spans="3:70" x14ac:dyDescent="0.2">
      <c r="C1738" s="24"/>
      <c r="D1738" s="24"/>
      <c r="AG1738" s="94"/>
      <c r="AH1738" s="94"/>
      <c r="AI1738" s="94"/>
      <c r="AJ1738" s="94"/>
      <c r="AK1738" s="94"/>
      <c r="AM1738" s="92"/>
      <c r="AT1738" s="94"/>
      <c r="AU1738" s="94"/>
      <c r="AV1738" s="94"/>
      <c r="AW1738" s="94"/>
      <c r="AX1738" s="94"/>
      <c r="AY1738" s="94"/>
      <c r="AZ1738" s="94"/>
      <c r="BA1738" s="94"/>
    </row>
    <row r="1739" spans="3:70" x14ac:dyDescent="0.2">
      <c r="C1739" s="24"/>
      <c r="D1739" s="24"/>
      <c r="AG1739" s="94"/>
      <c r="AH1739" s="94"/>
      <c r="AI1739" s="94"/>
      <c r="AJ1739" s="94"/>
      <c r="AK1739" s="94"/>
      <c r="AM1739" s="92"/>
      <c r="AT1739" s="94"/>
      <c r="AU1739" s="94"/>
      <c r="AV1739" s="94"/>
      <c r="AW1739" s="94"/>
      <c r="AX1739" s="94"/>
      <c r="AY1739" s="94"/>
      <c r="AZ1739" s="94"/>
      <c r="BA1739" s="94"/>
    </row>
    <row r="1740" spans="3:70" x14ac:dyDescent="0.2">
      <c r="C1740" s="24"/>
      <c r="D1740" s="24"/>
      <c r="AG1740" s="94"/>
      <c r="AH1740" s="94"/>
      <c r="AI1740" s="94"/>
      <c r="AJ1740" s="94"/>
      <c r="AK1740" s="94"/>
      <c r="AM1740" s="92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4"/>
      <c r="BL1740" s="94"/>
      <c r="BM1740" s="94"/>
      <c r="BN1740" s="94"/>
      <c r="BO1740" s="94"/>
      <c r="BP1740" s="94"/>
      <c r="BQ1740" s="94"/>
      <c r="BR1740" s="94"/>
    </row>
    <row r="1741" spans="3:70" x14ac:dyDescent="0.2">
      <c r="C1741" s="24"/>
      <c r="D1741" s="24"/>
      <c r="AG1741" s="94"/>
      <c r="AH1741" s="94"/>
      <c r="AI1741" s="94"/>
      <c r="AJ1741" s="94"/>
      <c r="AK1741" s="94"/>
      <c r="AM1741" s="92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4"/>
      <c r="BL1741" s="94"/>
      <c r="BM1741" s="94"/>
      <c r="BN1741" s="94"/>
      <c r="BO1741" s="94"/>
      <c r="BP1741" s="94"/>
      <c r="BQ1741" s="94"/>
      <c r="BR1741" s="94"/>
    </row>
    <row r="1742" spans="3:70" x14ac:dyDescent="0.2">
      <c r="C1742" s="24"/>
      <c r="D1742" s="24"/>
      <c r="AG1742" s="94"/>
      <c r="AH1742" s="94"/>
      <c r="AI1742" s="94"/>
      <c r="AJ1742" s="94"/>
      <c r="AK1742" s="94"/>
      <c r="AM1742" s="92"/>
      <c r="AT1742" s="94"/>
      <c r="AU1742" s="94"/>
      <c r="AV1742" s="94"/>
      <c r="AW1742" s="94"/>
      <c r="AX1742" s="94"/>
      <c r="AY1742" s="94"/>
      <c r="AZ1742" s="94"/>
      <c r="BA1742" s="94"/>
    </row>
    <row r="1743" spans="3:70" x14ac:dyDescent="0.2">
      <c r="C1743" s="24"/>
      <c r="D1743" s="24"/>
      <c r="AG1743" s="94"/>
      <c r="AH1743" s="94"/>
      <c r="AI1743" s="94"/>
      <c r="AJ1743" s="94"/>
      <c r="AK1743" s="94"/>
      <c r="AM1743" s="92"/>
      <c r="AT1743" s="94"/>
      <c r="AU1743" s="94"/>
      <c r="AV1743" s="94"/>
      <c r="AW1743" s="94"/>
      <c r="AX1743" s="94"/>
      <c r="AY1743" s="94"/>
      <c r="AZ1743" s="94"/>
      <c r="BA1743" s="94"/>
    </row>
    <row r="1744" spans="3:70" x14ac:dyDescent="0.2">
      <c r="C1744" s="24"/>
      <c r="D1744" s="24"/>
      <c r="AG1744" s="94"/>
      <c r="AH1744" s="94"/>
      <c r="AI1744" s="94"/>
      <c r="AJ1744" s="94"/>
      <c r="AK1744" s="94"/>
      <c r="AM1744" s="92"/>
      <c r="AT1744" s="94"/>
      <c r="AU1744" s="94"/>
      <c r="AV1744" s="94"/>
      <c r="AW1744" s="94"/>
      <c r="AX1744" s="94"/>
      <c r="AY1744" s="94"/>
      <c r="AZ1744" s="94"/>
      <c r="BA1744" s="94"/>
      <c r="BB1744" s="94"/>
    </row>
    <row r="1745" spans="3:70" x14ac:dyDescent="0.2">
      <c r="C1745" s="24"/>
      <c r="D1745" s="24"/>
      <c r="AG1745" s="94"/>
      <c r="AH1745" s="94"/>
      <c r="AI1745" s="94"/>
      <c r="AJ1745" s="94"/>
      <c r="AK1745" s="94"/>
      <c r="AM1745" s="92"/>
      <c r="AT1745" s="94"/>
      <c r="AU1745" s="94"/>
      <c r="AV1745" s="94"/>
      <c r="AW1745" s="94"/>
      <c r="AX1745" s="94"/>
      <c r="AY1745" s="94"/>
      <c r="AZ1745" s="94"/>
      <c r="BA1745" s="94"/>
    </row>
    <row r="1746" spans="3:70" x14ac:dyDescent="0.2">
      <c r="C1746" s="24"/>
      <c r="D1746" s="24"/>
      <c r="AG1746" s="94"/>
      <c r="AH1746" s="94"/>
      <c r="AI1746" s="94"/>
      <c r="AJ1746" s="94"/>
      <c r="AK1746" s="94"/>
      <c r="AM1746" s="92"/>
      <c r="AT1746" s="94"/>
      <c r="AU1746" s="94"/>
      <c r="AV1746" s="94"/>
      <c r="AW1746" s="94"/>
      <c r="AX1746" s="94"/>
      <c r="AY1746" s="94"/>
      <c r="AZ1746" s="94"/>
      <c r="BA1746" s="94"/>
    </row>
    <row r="1747" spans="3:70" x14ac:dyDescent="0.2">
      <c r="C1747" s="24"/>
      <c r="D1747" s="24"/>
      <c r="AG1747" s="94"/>
      <c r="AH1747" s="94"/>
      <c r="AI1747" s="94"/>
      <c r="AJ1747" s="94"/>
      <c r="AK1747" s="94"/>
      <c r="AM1747" s="92"/>
      <c r="AT1747" s="94"/>
      <c r="AU1747" s="94"/>
      <c r="AV1747" s="94"/>
      <c r="AW1747" s="94"/>
      <c r="AX1747" s="94"/>
      <c r="AY1747" s="94"/>
      <c r="AZ1747" s="94"/>
      <c r="BA1747" s="94"/>
    </row>
    <row r="1748" spans="3:70" x14ac:dyDescent="0.2">
      <c r="C1748" s="24"/>
      <c r="D1748" s="24"/>
      <c r="AG1748" s="94"/>
      <c r="AH1748" s="94"/>
      <c r="AI1748" s="94"/>
      <c r="AJ1748" s="94"/>
      <c r="AK1748" s="94"/>
      <c r="AM1748" s="92"/>
      <c r="AT1748" s="94"/>
      <c r="AU1748" s="94"/>
      <c r="AV1748" s="94"/>
      <c r="AW1748" s="94"/>
      <c r="AX1748" s="94"/>
      <c r="AY1748" s="94"/>
      <c r="AZ1748" s="94"/>
      <c r="BA1748" s="94"/>
    </row>
    <row r="1749" spans="3:70" x14ac:dyDescent="0.2">
      <c r="C1749" s="24"/>
      <c r="D1749" s="24"/>
      <c r="AG1749" s="94"/>
      <c r="AH1749" s="94"/>
      <c r="AI1749" s="94"/>
      <c r="AJ1749" s="94"/>
      <c r="AK1749" s="94"/>
      <c r="AM1749" s="92"/>
      <c r="AT1749" s="94"/>
      <c r="AU1749" s="94"/>
      <c r="AV1749" s="94"/>
      <c r="AW1749" s="94"/>
      <c r="AX1749" s="94"/>
      <c r="AY1749" s="94"/>
      <c r="AZ1749" s="94"/>
      <c r="BA1749" s="94"/>
    </row>
    <row r="1750" spans="3:70" x14ac:dyDescent="0.2">
      <c r="C1750" s="24"/>
      <c r="D1750" s="24"/>
      <c r="AG1750" s="94"/>
      <c r="AH1750" s="94"/>
      <c r="AI1750" s="94"/>
      <c r="AJ1750" s="94"/>
      <c r="AK1750" s="94"/>
      <c r="AM1750" s="92"/>
      <c r="AT1750" s="94"/>
      <c r="AU1750" s="94"/>
      <c r="AV1750" s="94"/>
      <c r="AW1750" s="94"/>
      <c r="AX1750" s="94"/>
      <c r="AY1750" s="94"/>
      <c r="AZ1750" s="94"/>
      <c r="BA1750" s="94"/>
      <c r="BB1750" s="94"/>
    </row>
    <row r="1751" spans="3:70" x14ac:dyDescent="0.2">
      <c r="C1751" s="24"/>
      <c r="D1751" s="24"/>
      <c r="AG1751" s="94"/>
      <c r="AH1751" s="94"/>
      <c r="AI1751" s="94"/>
      <c r="AJ1751" s="94"/>
      <c r="AK1751" s="94"/>
      <c r="AM1751" s="92"/>
      <c r="AT1751" s="94"/>
      <c r="AU1751" s="94"/>
      <c r="AV1751" s="94"/>
      <c r="AW1751" s="94"/>
      <c r="AX1751" s="94"/>
      <c r="AY1751" s="94"/>
      <c r="AZ1751" s="94"/>
      <c r="BA1751" s="94"/>
    </row>
    <row r="1752" spans="3:70" x14ac:dyDescent="0.2">
      <c r="C1752" s="24"/>
      <c r="D1752" s="24"/>
      <c r="AG1752" s="94"/>
      <c r="AH1752" s="94"/>
      <c r="AI1752" s="94"/>
      <c r="AJ1752" s="94"/>
      <c r="AK1752" s="94"/>
      <c r="AM1752" s="92"/>
      <c r="AT1752" s="94"/>
      <c r="AU1752" s="94"/>
      <c r="AV1752" s="94"/>
      <c r="AW1752" s="94"/>
      <c r="AX1752" s="94"/>
      <c r="AY1752" s="94"/>
      <c r="AZ1752" s="94"/>
      <c r="BA1752" s="94"/>
    </row>
    <row r="1753" spans="3:70" x14ac:dyDescent="0.2">
      <c r="C1753" s="24"/>
      <c r="D1753" s="24"/>
      <c r="AG1753" s="94"/>
      <c r="AH1753" s="94"/>
      <c r="AI1753" s="94"/>
      <c r="AJ1753" s="94"/>
      <c r="AK1753" s="94"/>
      <c r="AM1753" s="92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4"/>
      <c r="BL1753" s="94"/>
      <c r="BM1753" s="94"/>
      <c r="BN1753" s="94"/>
      <c r="BO1753" s="94"/>
      <c r="BP1753" s="94"/>
      <c r="BQ1753" s="94"/>
      <c r="BR1753" s="94"/>
    </row>
    <row r="1754" spans="3:70" x14ac:dyDescent="0.2">
      <c r="C1754" s="24"/>
      <c r="D1754" s="24"/>
      <c r="AG1754" s="94"/>
      <c r="AH1754" s="94"/>
      <c r="AI1754" s="94"/>
      <c r="AJ1754" s="94"/>
      <c r="AK1754" s="94"/>
      <c r="AM1754" s="92"/>
      <c r="AT1754" s="94"/>
      <c r="AU1754" s="94"/>
      <c r="AV1754" s="94"/>
      <c r="AW1754" s="94"/>
      <c r="AX1754" s="94"/>
      <c r="AY1754" s="94"/>
      <c r="AZ1754" s="94"/>
      <c r="BA1754" s="94"/>
    </row>
    <row r="1755" spans="3:70" x14ac:dyDescent="0.2">
      <c r="C1755" s="24"/>
      <c r="D1755" s="24"/>
      <c r="AG1755" s="94"/>
      <c r="AH1755" s="94"/>
      <c r="AI1755" s="94"/>
      <c r="AJ1755" s="94"/>
      <c r="AK1755" s="94"/>
      <c r="AM1755" s="92"/>
      <c r="AT1755" s="94"/>
      <c r="AU1755" s="94"/>
      <c r="AV1755" s="94"/>
      <c r="AW1755" s="94"/>
      <c r="AX1755" s="94"/>
      <c r="AY1755" s="94"/>
      <c r="AZ1755" s="94"/>
      <c r="BA1755" s="94"/>
    </row>
    <row r="1756" spans="3:70" x14ac:dyDescent="0.2">
      <c r="C1756" s="24"/>
      <c r="D1756" s="24"/>
      <c r="AG1756" s="94"/>
      <c r="AH1756" s="94"/>
      <c r="AI1756" s="94"/>
      <c r="AJ1756" s="94"/>
      <c r="AK1756" s="94"/>
      <c r="AM1756" s="92"/>
      <c r="AT1756" s="94"/>
      <c r="AU1756" s="94"/>
      <c r="AV1756" s="94"/>
      <c r="AW1756" s="94"/>
      <c r="AX1756" s="94"/>
      <c r="AY1756" s="94"/>
      <c r="AZ1756" s="94"/>
      <c r="BA1756" s="94"/>
    </row>
    <row r="1757" spans="3:70" x14ac:dyDescent="0.2">
      <c r="C1757" s="24"/>
      <c r="D1757" s="24"/>
      <c r="AG1757" s="94"/>
      <c r="AH1757" s="94"/>
      <c r="AI1757" s="94"/>
      <c r="AJ1757" s="94"/>
      <c r="AK1757" s="94"/>
      <c r="AM1757" s="92"/>
      <c r="AT1757" s="94"/>
      <c r="AU1757" s="94"/>
      <c r="AV1757" s="94"/>
      <c r="AW1757" s="94"/>
      <c r="AX1757" s="94"/>
      <c r="AY1757" s="94"/>
      <c r="AZ1757" s="94"/>
      <c r="BA1757" s="94"/>
    </row>
    <row r="1758" spans="3:70" x14ac:dyDescent="0.2">
      <c r="C1758" s="24"/>
      <c r="D1758" s="24"/>
      <c r="AG1758" s="94"/>
      <c r="AH1758" s="94"/>
      <c r="AI1758" s="94"/>
      <c r="AJ1758" s="94"/>
      <c r="AK1758" s="94"/>
      <c r="AM1758" s="92"/>
      <c r="AT1758" s="94"/>
      <c r="AU1758" s="94"/>
      <c r="AV1758" s="94"/>
      <c r="AW1758" s="94"/>
      <c r="AX1758" s="94"/>
      <c r="AY1758" s="94"/>
      <c r="AZ1758" s="94"/>
      <c r="BA1758" s="94"/>
    </row>
    <row r="1759" spans="3:70" x14ac:dyDescent="0.2">
      <c r="C1759" s="24"/>
      <c r="D1759" s="24"/>
      <c r="AG1759" s="94"/>
      <c r="AH1759" s="94"/>
      <c r="AI1759" s="94"/>
      <c r="AJ1759" s="94"/>
      <c r="AK1759" s="94"/>
      <c r="AM1759" s="92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4"/>
      <c r="BL1759" s="94"/>
      <c r="BM1759" s="94"/>
      <c r="BN1759" s="94"/>
      <c r="BO1759" s="94"/>
      <c r="BP1759" s="94"/>
      <c r="BQ1759" s="94"/>
      <c r="BR1759" s="94"/>
    </row>
    <row r="1760" spans="3:70" x14ac:dyDescent="0.2">
      <c r="C1760" s="24"/>
      <c r="D1760" s="24"/>
      <c r="AG1760" s="94"/>
      <c r="AH1760" s="94"/>
      <c r="AI1760" s="94"/>
      <c r="AJ1760" s="94"/>
      <c r="AK1760" s="94"/>
      <c r="AM1760" s="92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4"/>
      <c r="BL1760" s="94"/>
      <c r="BM1760" s="94"/>
      <c r="BN1760" s="94"/>
      <c r="BO1760" s="94"/>
      <c r="BP1760" s="94"/>
      <c r="BQ1760" s="94"/>
      <c r="BR1760" s="94"/>
    </row>
    <row r="1761" spans="3:70" x14ac:dyDescent="0.2">
      <c r="C1761" s="24"/>
      <c r="D1761" s="24"/>
      <c r="AG1761" s="94"/>
      <c r="AH1761" s="94"/>
      <c r="AI1761" s="94"/>
      <c r="AJ1761" s="94"/>
      <c r="AK1761" s="94"/>
      <c r="AM1761" s="92"/>
      <c r="AT1761" s="94"/>
      <c r="AU1761" s="94"/>
      <c r="AV1761" s="94"/>
      <c r="AW1761" s="94"/>
      <c r="AX1761" s="94"/>
      <c r="AY1761" s="94"/>
      <c r="AZ1761" s="94"/>
      <c r="BA1761" s="94"/>
      <c r="BB1761" s="94"/>
    </row>
    <row r="1762" spans="3:70" x14ac:dyDescent="0.2">
      <c r="C1762" s="24"/>
      <c r="D1762" s="24"/>
      <c r="AG1762" s="94"/>
      <c r="AH1762" s="94"/>
      <c r="AI1762" s="94"/>
      <c r="AJ1762" s="94"/>
      <c r="AK1762" s="94"/>
      <c r="AM1762" s="92"/>
      <c r="AT1762" s="94"/>
      <c r="AU1762" s="94"/>
      <c r="AV1762" s="94"/>
      <c r="AW1762" s="94"/>
      <c r="AX1762" s="94"/>
      <c r="AY1762" s="94"/>
      <c r="AZ1762" s="94"/>
      <c r="BA1762" s="94"/>
      <c r="BB1762" s="94"/>
    </row>
    <row r="1763" spans="3:70" x14ac:dyDescent="0.2">
      <c r="C1763" s="24"/>
      <c r="D1763" s="24"/>
      <c r="AG1763" s="94"/>
      <c r="AH1763" s="94"/>
      <c r="AI1763" s="94"/>
      <c r="AJ1763" s="94"/>
      <c r="AK1763" s="94"/>
      <c r="AM1763" s="92"/>
      <c r="AT1763" s="94"/>
      <c r="AU1763" s="94"/>
      <c r="AV1763" s="94"/>
      <c r="AW1763" s="94"/>
      <c r="AX1763" s="94"/>
      <c r="AY1763" s="94"/>
      <c r="AZ1763" s="94"/>
      <c r="BA1763" s="94"/>
    </row>
    <row r="1764" spans="3:70" x14ac:dyDescent="0.2">
      <c r="C1764" s="24"/>
      <c r="D1764" s="24"/>
      <c r="AG1764" s="94"/>
      <c r="AH1764" s="94"/>
      <c r="AI1764" s="94"/>
      <c r="AJ1764" s="94"/>
      <c r="AK1764" s="94"/>
      <c r="AM1764" s="92"/>
      <c r="AT1764" s="94"/>
      <c r="AU1764" s="94"/>
      <c r="AV1764" s="94"/>
      <c r="AW1764" s="94"/>
      <c r="AX1764" s="94"/>
      <c r="AY1764" s="94"/>
      <c r="AZ1764" s="94"/>
      <c r="BA1764" s="94"/>
    </row>
    <row r="1765" spans="3:70" x14ac:dyDescent="0.2">
      <c r="C1765" s="24"/>
      <c r="D1765" s="24"/>
      <c r="AG1765" s="94"/>
      <c r="AH1765" s="94"/>
      <c r="AI1765" s="94"/>
      <c r="AJ1765" s="94"/>
      <c r="AK1765" s="94"/>
      <c r="AM1765" s="92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4"/>
      <c r="BL1765" s="94"/>
      <c r="BM1765" s="94"/>
      <c r="BN1765" s="94"/>
      <c r="BO1765" s="94"/>
      <c r="BP1765" s="94"/>
      <c r="BQ1765" s="94"/>
      <c r="BR1765" s="94"/>
    </row>
    <row r="1766" spans="3:70" x14ac:dyDescent="0.2">
      <c r="C1766" s="24"/>
      <c r="D1766" s="24"/>
      <c r="AG1766" s="94"/>
      <c r="AH1766" s="94"/>
      <c r="AI1766" s="94"/>
      <c r="AJ1766" s="94"/>
      <c r="AK1766" s="94"/>
      <c r="AM1766" s="92"/>
      <c r="AT1766" s="94"/>
      <c r="AU1766" s="94"/>
      <c r="AV1766" s="94"/>
      <c r="AW1766" s="94"/>
      <c r="AX1766" s="94"/>
      <c r="AY1766" s="94"/>
      <c r="AZ1766" s="94"/>
      <c r="BA1766" s="94"/>
      <c r="BB1766" s="94"/>
      <c r="BD1766" s="94"/>
      <c r="BE1766" s="94"/>
      <c r="BF1766" s="94"/>
      <c r="BG1766" s="94"/>
      <c r="BH1766" s="94"/>
      <c r="BI1766" s="94"/>
      <c r="BJ1766" s="94"/>
      <c r="BK1766" s="94"/>
      <c r="BL1766" s="94"/>
      <c r="BM1766" s="94"/>
      <c r="BN1766" s="94"/>
      <c r="BO1766" s="94"/>
      <c r="BP1766" s="94"/>
      <c r="BQ1766" s="94"/>
      <c r="BR1766" s="94"/>
    </row>
    <row r="1767" spans="3:70" x14ac:dyDescent="0.2">
      <c r="C1767" s="24"/>
      <c r="D1767" s="24"/>
      <c r="AG1767" s="94"/>
      <c r="AH1767" s="94"/>
      <c r="AI1767" s="94"/>
      <c r="AJ1767" s="94"/>
      <c r="AK1767" s="94"/>
      <c r="AM1767" s="92"/>
      <c r="AT1767" s="94"/>
      <c r="AU1767" s="94"/>
      <c r="AV1767" s="94"/>
      <c r="AW1767" s="94"/>
      <c r="AX1767" s="94"/>
      <c r="AY1767" s="94"/>
      <c r="AZ1767" s="94"/>
      <c r="BA1767" s="94"/>
    </row>
    <row r="1768" spans="3:70" x14ac:dyDescent="0.2">
      <c r="C1768" s="24"/>
      <c r="D1768" s="24"/>
      <c r="AG1768" s="94"/>
      <c r="AH1768" s="94"/>
      <c r="AI1768" s="94"/>
      <c r="AJ1768" s="94"/>
      <c r="AK1768" s="94"/>
      <c r="AM1768" s="92"/>
      <c r="AT1768" s="94"/>
      <c r="AU1768" s="94"/>
      <c r="AV1768" s="94"/>
      <c r="AW1768" s="94"/>
      <c r="AX1768" s="94"/>
      <c r="AY1768" s="94"/>
      <c r="AZ1768" s="94"/>
      <c r="BA1768" s="94"/>
      <c r="BB1768" s="94"/>
    </row>
    <row r="1769" spans="3:70" x14ac:dyDescent="0.2">
      <c r="C1769" s="24"/>
      <c r="D1769" s="24"/>
      <c r="AG1769" s="94"/>
      <c r="AH1769" s="94"/>
      <c r="AI1769" s="94"/>
      <c r="AJ1769" s="94"/>
      <c r="AK1769" s="94"/>
      <c r="AM1769" s="92"/>
      <c r="AT1769" s="94"/>
      <c r="AU1769" s="94"/>
      <c r="AV1769" s="94"/>
      <c r="AW1769" s="94"/>
      <c r="AX1769" s="94"/>
      <c r="AY1769" s="94"/>
      <c r="AZ1769" s="94"/>
      <c r="BA1769" s="94"/>
    </row>
    <row r="1770" spans="3:70" x14ac:dyDescent="0.2">
      <c r="C1770" s="24"/>
      <c r="D1770" s="24"/>
      <c r="AG1770" s="94"/>
      <c r="AH1770" s="94"/>
      <c r="AI1770" s="94"/>
      <c r="AJ1770" s="94"/>
      <c r="AK1770" s="94"/>
      <c r="AM1770" s="92"/>
      <c r="AT1770" s="94"/>
      <c r="AU1770" s="94"/>
      <c r="AV1770" s="94"/>
      <c r="AW1770" s="94"/>
      <c r="AX1770" s="94"/>
      <c r="AY1770" s="94"/>
      <c r="AZ1770" s="94"/>
      <c r="BA1770" s="94"/>
      <c r="BB1770" s="94"/>
    </row>
    <row r="1771" spans="3:70" x14ac:dyDescent="0.2">
      <c r="C1771" s="24"/>
      <c r="D1771" s="24"/>
      <c r="AG1771" s="94"/>
      <c r="AH1771" s="94"/>
      <c r="AI1771" s="94"/>
      <c r="AJ1771" s="94"/>
      <c r="AK1771" s="94"/>
      <c r="AM1771" s="92"/>
      <c r="AT1771" s="94"/>
      <c r="AU1771" s="94"/>
      <c r="AV1771" s="94"/>
      <c r="AW1771" s="94"/>
      <c r="AX1771" s="94"/>
      <c r="AY1771" s="94"/>
      <c r="AZ1771" s="94"/>
      <c r="BA1771" s="94"/>
    </row>
    <row r="1772" spans="3:70" x14ac:dyDescent="0.2">
      <c r="C1772" s="24"/>
      <c r="D1772" s="24"/>
      <c r="AG1772" s="94"/>
      <c r="AH1772" s="94"/>
      <c r="AI1772" s="94"/>
      <c r="AJ1772" s="94"/>
      <c r="AK1772" s="94"/>
      <c r="AM1772" s="92"/>
      <c r="AT1772" s="94"/>
      <c r="AU1772" s="94"/>
      <c r="AV1772" s="94"/>
      <c r="AW1772" s="94"/>
      <c r="AX1772" s="94"/>
      <c r="AY1772" s="94"/>
      <c r="AZ1772" s="94"/>
      <c r="BA1772" s="94"/>
      <c r="BB1772" s="94"/>
    </row>
    <row r="1773" spans="3:70" x14ac:dyDescent="0.2">
      <c r="C1773" s="24"/>
      <c r="D1773" s="24"/>
      <c r="AG1773" s="94"/>
      <c r="AH1773" s="94"/>
      <c r="AI1773" s="94"/>
      <c r="AJ1773" s="94"/>
      <c r="AK1773" s="94"/>
      <c r="AM1773" s="92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4"/>
      <c r="BL1773" s="94"/>
      <c r="BM1773" s="94"/>
      <c r="BN1773" s="94"/>
      <c r="BO1773" s="94"/>
      <c r="BP1773" s="94"/>
      <c r="BQ1773" s="94"/>
      <c r="BR1773" s="94"/>
    </row>
    <row r="1774" spans="3:70" x14ac:dyDescent="0.2">
      <c r="C1774" s="24"/>
      <c r="D1774" s="24"/>
      <c r="AG1774" s="94"/>
      <c r="AH1774" s="94"/>
      <c r="AI1774" s="94"/>
      <c r="AJ1774" s="94"/>
      <c r="AK1774" s="94"/>
      <c r="AM1774" s="92"/>
      <c r="AT1774" s="94"/>
      <c r="AU1774" s="94"/>
      <c r="AV1774" s="94"/>
      <c r="AW1774" s="94"/>
      <c r="AX1774" s="94"/>
      <c r="AY1774" s="94"/>
      <c r="AZ1774" s="94"/>
      <c r="BA1774" s="94"/>
    </row>
    <row r="1775" spans="3:70" x14ac:dyDescent="0.2">
      <c r="C1775" s="24"/>
      <c r="D1775" s="24"/>
      <c r="AG1775" s="94"/>
      <c r="AH1775" s="94"/>
      <c r="AI1775" s="94"/>
      <c r="AJ1775" s="94"/>
      <c r="AK1775" s="94"/>
      <c r="AM1775" s="92"/>
      <c r="AT1775" s="94"/>
      <c r="AU1775" s="94"/>
      <c r="AV1775" s="94"/>
      <c r="AW1775" s="94"/>
      <c r="AX1775" s="94"/>
      <c r="AY1775" s="94"/>
      <c r="AZ1775" s="94"/>
      <c r="BA1775" s="94"/>
    </row>
    <row r="1776" spans="3:70" x14ac:dyDescent="0.2">
      <c r="C1776" s="24"/>
      <c r="D1776" s="24"/>
      <c r="AG1776" s="94"/>
      <c r="AH1776" s="94"/>
      <c r="AI1776" s="94"/>
      <c r="AJ1776" s="94"/>
      <c r="AK1776" s="94"/>
      <c r="AM1776" s="92"/>
      <c r="AT1776" s="94"/>
      <c r="AU1776" s="94"/>
      <c r="AV1776" s="94"/>
      <c r="AW1776" s="94"/>
      <c r="AX1776" s="94"/>
      <c r="AY1776" s="94"/>
      <c r="AZ1776" s="94"/>
      <c r="BA1776" s="94"/>
    </row>
    <row r="1777" spans="3:54" x14ac:dyDescent="0.2">
      <c r="C1777" s="24"/>
      <c r="D1777" s="24"/>
      <c r="AG1777" s="94"/>
      <c r="AH1777" s="94"/>
      <c r="AI1777" s="94"/>
      <c r="AJ1777" s="94"/>
      <c r="AK1777" s="94"/>
      <c r="AM1777" s="92"/>
      <c r="AT1777" s="94"/>
      <c r="AU1777" s="94"/>
      <c r="AV1777" s="94"/>
      <c r="AW1777" s="94"/>
      <c r="AX1777" s="94"/>
      <c r="AY1777" s="94"/>
      <c r="AZ1777" s="94"/>
      <c r="BA1777" s="94"/>
    </row>
    <row r="1778" spans="3:54" x14ac:dyDescent="0.2">
      <c r="C1778" s="24"/>
      <c r="D1778" s="24"/>
      <c r="AG1778" s="94"/>
      <c r="AH1778" s="94"/>
      <c r="AI1778" s="94"/>
      <c r="AJ1778" s="94"/>
      <c r="AK1778" s="94"/>
      <c r="AM1778" s="92"/>
      <c r="AT1778" s="94"/>
      <c r="AU1778" s="94"/>
      <c r="AV1778" s="94"/>
      <c r="AW1778" s="94"/>
      <c r="AX1778" s="94"/>
      <c r="AY1778" s="94"/>
      <c r="AZ1778" s="94"/>
      <c r="BA1778" s="94"/>
    </row>
    <row r="1779" spans="3:54" x14ac:dyDescent="0.2">
      <c r="C1779" s="24"/>
      <c r="D1779" s="24"/>
      <c r="AG1779" s="94"/>
      <c r="AH1779" s="94"/>
      <c r="AI1779" s="94"/>
      <c r="AJ1779" s="94"/>
      <c r="AK1779" s="94"/>
      <c r="AM1779" s="92"/>
      <c r="AT1779" s="94"/>
      <c r="AU1779" s="94"/>
      <c r="AV1779" s="94"/>
      <c r="AW1779" s="94"/>
      <c r="AX1779" s="94"/>
      <c r="AY1779" s="94"/>
      <c r="AZ1779" s="94"/>
      <c r="BA1779" s="94"/>
    </row>
    <row r="1780" spans="3:54" x14ac:dyDescent="0.2">
      <c r="C1780" s="24"/>
      <c r="D1780" s="24"/>
      <c r="AG1780" s="94"/>
      <c r="AH1780" s="94"/>
      <c r="AI1780" s="94"/>
      <c r="AJ1780" s="94"/>
      <c r="AK1780" s="94"/>
      <c r="AM1780" s="92"/>
      <c r="AT1780" s="94"/>
      <c r="AU1780" s="94"/>
      <c r="AV1780" s="94"/>
      <c r="AW1780" s="94"/>
      <c r="AX1780" s="94"/>
      <c r="AY1780" s="94"/>
      <c r="AZ1780" s="94"/>
      <c r="BA1780" s="94"/>
    </row>
    <row r="1781" spans="3:54" x14ac:dyDescent="0.2">
      <c r="C1781" s="24"/>
      <c r="D1781" s="24"/>
      <c r="AG1781" s="94"/>
      <c r="AH1781" s="94"/>
      <c r="AI1781" s="94"/>
      <c r="AJ1781" s="94"/>
      <c r="AK1781" s="94"/>
      <c r="AM1781" s="92"/>
      <c r="AT1781" s="94"/>
      <c r="AU1781" s="94"/>
      <c r="AV1781" s="94"/>
      <c r="AW1781" s="94"/>
      <c r="AX1781" s="94"/>
      <c r="AY1781" s="94"/>
      <c r="AZ1781" s="94"/>
      <c r="BA1781" s="94"/>
    </row>
    <row r="1782" spans="3:54" x14ac:dyDescent="0.2">
      <c r="C1782" s="24"/>
      <c r="D1782" s="24"/>
      <c r="AG1782" s="94"/>
      <c r="AH1782" s="94"/>
      <c r="AI1782" s="94"/>
      <c r="AJ1782" s="94"/>
      <c r="AK1782" s="94"/>
      <c r="AM1782" s="92"/>
      <c r="AT1782" s="94"/>
      <c r="AU1782" s="94"/>
      <c r="AV1782" s="94"/>
      <c r="AW1782" s="94"/>
      <c r="AX1782" s="94"/>
      <c r="AY1782" s="94"/>
      <c r="AZ1782" s="94"/>
      <c r="BA1782" s="94"/>
    </row>
    <row r="1783" spans="3:54" x14ac:dyDescent="0.2">
      <c r="C1783" s="24"/>
      <c r="D1783" s="24"/>
      <c r="AG1783" s="94"/>
      <c r="AH1783" s="94"/>
      <c r="AI1783" s="94"/>
      <c r="AJ1783" s="94"/>
      <c r="AK1783" s="94"/>
      <c r="AM1783" s="92"/>
      <c r="AT1783" s="94"/>
      <c r="AU1783" s="94"/>
      <c r="AV1783" s="94"/>
      <c r="AW1783" s="94"/>
      <c r="AX1783" s="94"/>
      <c r="AY1783" s="94"/>
      <c r="AZ1783" s="94"/>
      <c r="BA1783" s="94"/>
    </row>
    <row r="1784" spans="3:54" x14ac:dyDescent="0.2">
      <c r="C1784" s="24"/>
      <c r="D1784" s="24"/>
      <c r="AG1784" s="94"/>
      <c r="AH1784" s="94"/>
      <c r="AI1784" s="94"/>
      <c r="AJ1784" s="94"/>
      <c r="AK1784" s="94"/>
      <c r="AM1784" s="92"/>
      <c r="AT1784" s="94"/>
      <c r="AU1784" s="94"/>
      <c r="AV1784" s="94"/>
      <c r="AW1784" s="94"/>
      <c r="AX1784" s="94"/>
      <c r="AY1784" s="94"/>
      <c r="AZ1784" s="94"/>
      <c r="BA1784" s="94"/>
      <c r="BB1784" s="94"/>
    </row>
    <row r="1785" spans="3:54" x14ac:dyDescent="0.2">
      <c r="C1785" s="24"/>
      <c r="D1785" s="24"/>
      <c r="AG1785" s="94"/>
      <c r="AH1785" s="94"/>
      <c r="AI1785" s="94"/>
      <c r="AJ1785" s="94"/>
      <c r="AK1785" s="94"/>
      <c r="AM1785" s="92"/>
      <c r="AT1785" s="94"/>
      <c r="AU1785" s="94"/>
      <c r="AV1785" s="94"/>
      <c r="AW1785" s="94"/>
      <c r="AX1785" s="94"/>
      <c r="AY1785" s="94"/>
      <c r="AZ1785" s="94"/>
      <c r="BA1785" s="94"/>
    </row>
    <row r="1786" spans="3:54" x14ac:dyDescent="0.2">
      <c r="C1786" s="24"/>
      <c r="D1786" s="24"/>
      <c r="AG1786" s="94"/>
      <c r="AH1786" s="94"/>
      <c r="AI1786" s="94"/>
      <c r="AJ1786" s="94"/>
      <c r="AK1786" s="94"/>
      <c r="AM1786" s="92"/>
      <c r="AT1786" s="94"/>
      <c r="AU1786" s="94"/>
      <c r="AV1786" s="94"/>
      <c r="AW1786" s="94"/>
      <c r="AX1786" s="94"/>
      <c r="AY1786" s="94"/>
      <c r="AZ1786" s="94"/>
      <c r="BA1786" s="94"/>
    </row>
    <row r="1787" spans="3:54" x14ac:dyDescent="0.2">
      <c r="C1787" s="24"/>
      <c r="D1787" s="24"/>
      <c r="AG1787" s="94"/>
      <c r="AH1787" s="94"/>
      <c r="AI1787" s="94"/>
      <c r="AJ1787" s="94"/>
      <c r="AK1787" s="94"/>
      <c r="AM1787" s="92"/>
      <c r="AT1787" s="94"/>
      <c r="AU1787" s="94"/>
      <c r="AV1787" s="94"/>
      <c r="AW1787" s="94"/>
      <c r="AX1787" s="94"/>
      <c r="AY1787" s="94"/>
      <c r="AZ1787" s="94"/>
      <c r="BA1787" s="94"/>
    </row>
    <row r="1788" spans="3:54" x14ac:dyDescent="0.2">
      <c r="C1788" s="24"/>
      <c r="D1788" s="24"/>
      <c r="AG1788" s="94"/>
      <c r="AH1788" s="94"/>
      <c r="AI1788" s="94"/>
      <c r="AJ1788" s="94"/>
      <c r="AK1788" s="94"/>
      <c r="AM1788" s="92"/>
      <c r="AT1788" s="94"/>
      <c r="AU1788" s="94"/>
      <c r="AV1788" s="94"/>
      <c r="AW1788" s="94"/>
      <c r="AX1788" s="94"/>
      <c r="AY1788" s="94"/>
      <c r="AZ1788" s="94"/>
      <c r="BA1788" s="94"/>
    </row>
    <row r="1789" spans="3:54" x14ac:dyDescent="0.2">
      <c r="C1789" s="24"/>
      <c r="D1789" s="24"/>
      <c r="AG1789" s="94"/>
      <c r="AH1789" s="94"/>
      <c r="AI1789" s="94"/>
      <c r="AJ1789" s="94"/>
      <c r="AK1789" s="94"/>
      <c r="AM1789" s="92"/>
      <c r="AT1789" s="94"/>
      <c r="AU1789" s="94"/>
      <c r="AV1789" s="94"/>
      <c r="AW1789" s="94"/>
      <c r="AX1789" s="94"/>
      <c r="AY1789" s="94"/>
      <c r="AZ1789" s="94"/>
      <c r="BA1789" s="94"/>
      <c r="BB1789" s="94"/>
    </row>
    <row r="1790" spans="3:54" x14ac:dyDescent="0.2">
      <c r="C1790" s="24"/>
      <c r="D1790" s="24"/>
      <c r="AG1790" s="94"/>
      <c r="AH1790" s="94"/>
      <c r="AI1790" s="94"/>
      <c r="AJ1790" s="94"/>
      <c r="AK1790" s="94"/>
      <c r="AM1790" s="92"/>
      <c r="AT1790" s="94"/>
      <c r="AU1790" s="94"/>
      <c r="AV1790" s="94"/>
      <c r="AW1790" s="94"/>
      <c r="AX1790" s="94"/>
      <c r="AY1790" s="94"/>
      <c r="AZ1790" s="94"/>
      <c r="BA1790" s="94"/>
    </row>
    <row r="1791" spans="3:54" x14ac:dyDescent="0.2">
      <c r="C1791" s="24"/>
      <c r="D1791" s="24"/>
      <c r="AG1791" s="94"/>
      <c r="AH1791" s="94"/>
      <c r="AI1791" s="94"/>
      <c r="AJ1791" s="94"/>
      <c r="AK1791" s="94"/>
      <c r="AM1791" s="92"/>
      <c r="AT1791" s="94"/>
      <c r="AU1791" s="94"/>
      <c r="AV1791" s="94"/>
      <c r="AW1791" s="94"/>
      <c r="AX1791" s="94"/>
      <c r="AY1791" s="94"/>
      <c r="AZ1791" s="94"/>
      <c r="BA1791" s="94"/>
    </row>
    <row r="1792" spans="3:54" x14ac:dyDescent="0.2">
      <c r="C1792" s="24"/>
      <c r="D1792" s="24"/>
      <c r="AG1792" s="94"/>
      <c r="AH1792" s="94"/>
      <c r="AI1792" s="94"/>
      <c r="AJ1792" s="94"/>
      <c r="AK1792" s="94"/>
      <c r="AM1792" s="92"/>
      <c r="AT1792" s="94"/>
      <c r="AU1792" s="94"/>
      <c r="AV1792" s="94"/>
      <c r="AW1792" s="94"/>
      <c r="AX1792" s="94"/>
      <c r="AY1792" s="94"/>
      <c r="AZ1792" s="94"/>
      <c r="BA1792" s="94"/>
    </row>
    <row r="1793" spans="3:70" x14ac:dyDescent="0.2">
      <c r="C1793" s="24"/>
      <c r="D1793" s="24"/>
      <c r="AG1793" s="94"/>
      <c r="AH1793" s="94"/>
      <c r="AI1793" s="94"/>
      <c r="AJ1793" s="94"/>
      <c r="AK1793" s="94"/>
      <c r="AM1793" s="92"/>
      <c r="AT1793" s="94"/>
      <c r="AU1793" s="94"/>
      <c r="AV1793" s="94"/>
      <c r="AW1793" s="94"/>
      <c r="AX1793" s="94"/>
      <c r="AY1793" s="94"/>
      <c r="AZ1793" s="94"/>
      <c r="BA1793" s="94"/>
    </row>
    <row r="1794" spans="3:70" x14ac:dyDescent="0.2">
      <c r="C1794" s="24"/>
      <c r="D1794" s="24"/>
      <c r="AG1794" s="94"/>
      <c r="AH1794" s="94"/>
      <c r="AI1794" s="94"/>
      <c r="AJ1794" s="94"/>
      <c r="AK1794" s="94"/>
      <c r="AM1794" s="92"/>
      <c r="AT1794" s="94"/>
      <c r="AU1794" s="94"/>
      <c r="AV1794" s="94"/>
      <c r="AW1794" s="94"/>
      <c r="AX1794" s="94"/>
      <c r="AY1794" s="94"/>
      <c r="AZ1794" s="94"/>
      <c r="BA1794" s="94"/>
    </row>
    <row r="1795" spans="3:70" x14ac:dyDescent="0.2">
      <c r="C1795" s="24"/>
      <c r="D1795" s="24"/>
      <c r="AG1795" s="94"/>
      <c r="AH1795" s="94"/>
      <c r="AI1795" s="94"/>
      <c r="AJ1795" s="94"/>
      <c r="AK1795" s="94"/>
      <c r="AM1795" s="92"/>
      <c r="AT1795" s="94"/>
      <c r="AU1795" s="94"/>
      <c r="AV1795" s="94"/>
      <c r="AW1795" s="94"/>
      <c r="AX1795" s="94"/>
      <c r="AY1795" s="94"/>
      <c r="AZ1795" s="94"/>
      <c r="BA1795" s="94"/>
    </row>
    <row r="1796" spans="3:70" x14ac:dyDescent="0.2">
      <c r="C1796" s="24"/>
      <c r="D1796" s="24"/>
      <c r="AG1796" s="94"/>
      <c r="AH1796" s="94"/>
      <c r="AI1796" s="94"/>
      <c r="AJ1796" s="94"/>
      <c r="AK1796" s="94"/>
      <c r="AM1796" s="92"/>
      <c r="AT1796" s="94"/>
      <c r="AU1796" s="94"/>
      <c r="AV1796" s="94"/>
      <c r="AW1796" s="94"/>
      <c r="AX1796" s="94"/>
      <c r="AY1796" s="94"/>
      <c r="AZ1796" s="94"/>
      <c r="BA1796" s="94"/>
    </row>
    <row r="1797" spans="3:70" x14ac:dyDescent="0.2">
      <c r="C1797" s="24"/>
      <c r="D1797" s="24"/>
      <c r="AG1797" s="94"/>
      <c r="AH1797" s="94"/>
      <c r="AI1797" s="94"/>
      <c r="AJ1797" s="94"/>
      <c r="AK1797" s="94"/>
      <c r="AM1797" s="92"/>
      <c r="AT1797" s="94"/>
      <c r="AU1797" s="94"/>
      <c r="AV1797" s="94"/>
      <c r="AW1797" s="94"/>
      <c r="AX1797" s="94"/>
      <c r="AY1797" s="94"/>
      <c r="AZ1797" s="94"/>
      <c r="BA1797" s="94"/>
    </row>
    <row r="1798" spans="3:70" x14ac:dyDescent="0.2">
      <c r="C1798" s="24"/>
      <c r="D1798" s="24"/>
      <c r="AG1798" s="94"/>
      <c r="AH1798" s="94"/>
      <c r="AI1798" s="94"/>
      <c r="AJ1798" s="94"/>
      <c r="AK1798" s="94"/>
      <c r="AM1798" s="92"/>
      <c r="AT1798" s="94"/>
      <c r="AU1798" s="94"/>
      <c r="AV1798" s="94"/>
      <c r="AW1798" s="94"/>
      <c r="AX1798" s="94"/>
      <c r="AY1798" s="94"/>
      <c r="AZ1798" s="94"/>
      <c r="BA1798" s="94"/>
      <c r="BB1798" s="94"/>
    </row>
    <row r="1799" spans="3:70" x14ac:dyDescent="0.2">
      <c r="C1799" s="24"/>
      <c r="D1799" s="24"/>
      <c r="AG1799" s="94"/>
      <c r="AH1799" s="94"/>
      <c r="AI1799" s="94"/>
      <c r="AJ1799" s="94"/>
      <c r="AK1799" s="94"/>
      <c r="AM1799" s="92"/>
      <c r="AT1799" s="94"/>
      <c r="AU1799" s="94"/>
      <c r="AV1799" s="94"/>
      <c r="AW1799" s="94"/>
      <c r="AX1799" s="94"/>
      <c r="AY1799" s="94"/>
      <c r="AZ1799" s="94"/>
      <c r="BA1799" s="94"/>
    </row>
    <row r="1800" spans="3:70" x14ac:dyDescent="0.2">
      <c r="C1800" s="24"/>
      <c r="D1800" s="24"/>
      <c r="AG1800" s="94"/>
      <c r="AH1800" s="94"/>
      <c r="AI1800" s="94"/>
      <c r="AJ1800" s="94"/>
      <c r="AK1800" s="94"/>
      <c r="AM1800" s="92"/>
      <c r="AT1800" s="94"/>
      <c r="AU1800" s="94"/>
      <c r="AV1800" s="94"/>
      <c r="AW1800" s="94"/>
      <c r="AX1800" s="94"/>
      <c r="AY1800" s="94"/>
      <c r="AZ1800" s="94"/>
      <c r="BA1800" s="94"/>
      <c r="BB1800" s="94"/>
      <c r="BD1800" s="94"/>
    </row>
    <row r="1801" spans="3:70" x14ac:dyDescent="0.2">
      <c r="C1801" s="24"/>
      <c r="D1801" s="24"/>
      <c r="AG1801" s="94"/>
      <c r="AH1801" s="94"/>
      <c r="AI1801" s="94"/>
      <c r="AJ1801" s="94"/>
      <c r="AK1801" s="94"/>
      <c r="AM1801" s="92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4"/>
      <c r="BL1801" s="94"/>
      <c r="BM1801" s="94"/>
      <c r="BN1801" s="94"/>
      <c r="BO1801" s="94"/>
      <c r="BP1801" s="94"/>
      <c r="BQ1801" s="94"/>
      <c r="BR1801" s="94"/>
    </row>
    <row r="1802" spans="3:70" x14ac:dyDescent="0.2">
      <c r="C1802" s="24"/>
      <c r="D1802" s="24"/>
      <c r="AG1802" s="94"/>
      <c r="AH1802" s="94"/>
      <c r="AI1802" s="94"/>
      <c r="AJ1802" s="94"/>
      <c r="AK1802" s="94"/>
      <c r="AM1802" s="92"/>
      <c r="AT1802" s="94"/>
      <c r="AU1802" s="94"/>
      <c r="AV1802" s="94"/>
      <c r="AW1802" s="94"/>
      <c r="AX1802" s="94"/>
      <c r="AY1802" s="94"/>
      <c r="AZ1802" s="94"/>
      <c r="BA1802" s="94"/>
    </row>
    <row r="1803" spans="3:70" x14ac:dyDescent="0.2">
      <c r="C1803" s="24"/>
      <c r="D1803" s="24"/>
      <c r="AG1803" s="94"/>
      <c r="AH1803" s="94"/>
      <c r="AI1803" s="94"/>
      <c r="AJ1803" s="94"/>
      <c r="AK1803" s="94"/>
      <c r="AM1803" s="92"/>
      <c r="AT1803" s="94"/>
      <c r="AU1803" s="94"/>
      <c r="AV1803" s="94"/>
      <c r="AW1803" s="94"/>
      <c r="AX1803" s="94"/>
      <c r="AY1803" s="94"/>
      <c r="AZ1803" s="94"/>
      <c r="BA1803" s="94"/>
    </row>
    <row r="1804" spans="3:70" x14ac:dyDescent="0.2">
      <c r="C1804" s="24"/>
      <c r="D1804" s="24"/>
      <c r="AG1804" s="94"/>
      <c r="AH1804" s="94"/>
      <c r="AI1804" s="94"/>
      <c r="AJ1804" s="94"/>
      <c r="AK1804" s="94"/>
      <c r="AM1804" s="92"/>
      <c r="AT1804" s="94"/>
      <c r="AU1804" s="94"/>
      <c r="AV1804" s="94"/>
      <c r="AW1804" s="94"/>
      <c r="AX1804" s="94"/>
      <c r="AY1804" s="94"/>
      <c r="AZ1804" s="94"/>
      <c r="BA1804" s="94"/>
    </row>
    <row r="1805" spans="3:70" x14ac:dyDescent="0.2">
      <c r="C1805" s="24"/>
      <c r="D1805" s="24"/>
      <c r="AG1805" s="94"/>
      <c r="AH1805" s="94"/>
      <c r="AI1805" s="94"/>
      <c r="AJ1805" s="94"/>
      <c r="AK1805" s="94"/>
      <c r="AM1805" s="92"/>
      <c r="AT1805" s="94"/>
      <c r="AU1805" s="94"/>
      <c r="AV1805" s="94"/>
      <c r="AW1805" s="94"/>
      <c r="AX1805" s="94"/>
      <c r="AY1805" s="94"/>
      <c r="AZ1805" s="94"/>
      <c r="BA1805" s="94"/>
      <c r="BB1805" s="94"/>
      <c r="BD1805" s="94"/>
    </row>
    <row r="1806" spans="3:70" x14ac:dyDescent="0.2">
      <c r="C1806" s="24"/>
      <c r="D1806" s="24"/>
      <c r="AG1806" s="94"/>
      <c r="AH1806" s="94"/>
      <c r="AI1806" s="94"/>
      <c r="AJ1806" s="94"/>
      <c r="AK1806" s="94"/>
      <c r="AM1806" s="92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4"/>
      <c r="BL1806" s="94"/>
      <c r="BM1806" s="94"/>
      <c r="BN1806" s="94"/>
      <c r="BO1806" s="94"/>
      <c r="BP1806" s="94"/>
      <c r="BQ1806" s="94"/>
      <c r="BR1806" s="94"/>
    </row>
    <row r="1807" spans="3:70" x14ac:dyDescent="0.2">
      <c r="C1807" s="24"/>
      <c r="D1807" s="24"/>
      <c r="AG1807" s="94"/>
      <c r="AH1807" s="94"/>
      <c r="AI1807" s="94"/>
      <c r="AJ1807" s="94"/>
      <c r="AK1807" s="94"/>
      <c r="AM1807" s="92"/>
      <c r="AT1807" s="94"/>
      <c r="AU1807" s="94"/>
      <c r="AV1807" s="94"/>
      <c r="AW1807" s="94"/>
      <c r="AX1807" s="94"/>
      <c r="AY1807" s="94"/>
      <c r="AZ1807" s="94"/>
      <c r="BA1807" s="94"/>
    </row>
    <row r="1808" spans="3:70" x14ac:dyDescent="0.2">
      <c r="C1808" s="24"/>
      <c r="D1808" s="24"/>
      <c r="AG1808" s="94"/>
      <c r="AH1808" s="94"/>
      <c r="AI1808" s="94"/>
      <c r="AJ1808" s="94"/>
      <c r="AK1808" s="94"/>
      <c r="AM1808" s="92"/>
      <c r="AT1808" s="94"/>
      <c r="AU1808" s="94"/>
      <c r="AV1808" s="94"/>
      <c r="AW1808" s="94"/>
      <c r="AX1808" s="94"/>
      <c r="AY1808" s="94"/>
      <c r="AZ1808" s="94"/>
      <c r="BA1808" s="94"/>
    </row>
    <row r="1809" spans="3:70" x14ac:dyDescent="0.2">
      <c r="C1809" s="24"/>
      <c r="D1809" s="24"/>
      <c r="AG1809" s="94"/>
      <c r="AH1809" s="94"/>
      <c r="AI1809" s="94"/>
      <c r="AJ1809" s="94"/>
      <c r="AK1809" s="94"/>
      <c r="AM1809" s="92"/>
      <c r="AT1809" s="94"/>
      <c r="AU1809" s="94"/>
      <c r="AV1809" s="94"/>
      <c r="AW1809" s="94"/>
      <c r="AX1809" s="94"/>
      <c r="AY1809" s="94"/>
      <c r="AZ1809" s="94"/>
      <c r="BA1809" s="94"/>
    </row>
    <row r="1810" spans="3:70" x14ac:dyDescent="0.2">
      <c r="C1810" s="24"/>
      <c r="D1810" s="24"/>
      <c r="AG1810" s="94"/>
      <c r="AH1810" s="94"/>
      <c r="AI1810" s="94"/>
      <c r="AJ1810" s="94"/>
      <c r="AK1810" s="94"/>
      <c r="AM1810" s="92"/>
      <c r="AT1810" s="94"/>
      <c r="AU1810" s="94"/>
      <c r="AV1810" s="94"/>
      <c r="AW1810" s="94"/>
      <c r="AX1810" s="94"/>
      <c r="AY1810" s="94"/>
      <c r="AZ1810" s="94"/>
      <c r="BA1810" s="94"/>
    </row>
    <row r="1811" spans="3:70" x14ac:dyDescent="0.2">
      <c r="C1811" s="24"/>
      <c r="D1811" s="24"/>
      <c r="AG1811" s="94"/>
      <c r="AH1811" s="94"/>
      <c r="AI1811" s="94"/>
      <c r="AJ1811" s="94"/>
      <c r="AK1811" s="94"/>
      <c r="AM1811" s="92"/>
      <c r="AT1811" s="94"/>
      <c r="AU1811" s="94"/>
      <c r="AV1811" s="94"/>
      <c r="AW1811" s="94"/>
      <c r="AX1811" s="94"/>
      <c r="AY1811" s="94"/>
      <c r="AZ1811" s="94"/>
      <c r="BA1811" s="94"/>
      <c r="BB1811" s="94"/>
      <c r="BD1811" s="94"/>
    </row>
    <row r="1812" spans="3:70" x14ac:dyDescent="0.2">
      <c r="C1812" s="24"/>
      <c r="D1812" s="24"/>
      <c r="AG1812" s="94"/>
      <c r="AH1812" s="94"/>
      <c r="AI1812" s="94"/>
      <c r="AJ1812" s="94"/>
      <c r="AK1812" s="94"/>
      <c r="AM1812" s="92"/>
      <c r="AT1812" s="94"/>
      <c r="AU1812" s="94"/>
      <c r="AV1812" s="94"/>
      <c r="AW1812" s="94"/>
      <c r="AX1812" s="94"/>
      <c r="AY1812" s="94"/>
      <c r="AZ1812" s="94"/>
      <c r="BA1812" s="94"/>
    </row>
    <row r="1813" spans="3:70" x14ac:dyDescent="0.2">
      <c r="C1813" s="24"/>
      <c r="D1813" s="24"/>
      <c r="AG1813" s="94"/>
      <c r="AH1813" s="94"/>
      <c r="AI1813" s="94"/>
      <c r="AJ1813" s="94"/>
      <c r="AK1813" s="94"/>
      <c r="AM1813" s="92"/>
      <c r="AT1813" s="94"/>
      <c r="AU1813" s="94"/>
      <c r="AV1813" s="94"/>
      <c r="AW1813" s="94"/>
      <c r="AX1813" s="94"/>
      <c r="AY1813" s="94"/>
      <c r="AZ1813" s="94"/>
      <c r="BA1813" s="94"/>
    </row>
    <row r="1814" spans="3:70" x14ac:dyDescent="0.2">
      <c r="C1814" s="24"/>
      <c r="D1814" s="24"/>
      <c r="AG1814" s="94"/>
      <c r="AH1814" s="94"/>
      <c r="AI1814" s="94"/>
      <c r="AJ1814" s="94"/>
      <c r="AK1814" s="94"/>
      <c r="AM1814" s="92"/>
      <c r="AT1814" s="94"/>
      <c r="AU1814" s="94"/>
      <c r="AV1814" s="94"/>
      <c r="AW1814" s="94"/>
      <c r="AX1814" s="94"/>
      <c r="AY1814" s="94"/>
      <c r="AZ1814" s="94"/>
      <c r="BA1814" s="94"/>
    </row>
    <row r="1815" spans="3:70" x14ac:dyDescent="0.2">
      <c r="C1815" s="24"/>
      <c r="D1815" s="24"/>
      <c r="AG1815" s="94"/>
      <c r="AH1815" s="94"/>
      <c r="AI1815" s="94"/>
      <c r="AJ1815" s="94"/>
      <c r="AK1815" s="94"/>
      <c r="AM1815" s="92"/>
      <c r="AT1815" s="94"/>
      <c r="AU1815" s="94"/>
      <c r="AV1815" s="94"/>
      <c r="AW1815" s="94"/>
      <c r="AX1815" s="94"/>
      <c r="AY1815" s="94"/>
      <c r="AZ1815" s="94"/>
      <c r="BA1815" s="94"/>
    </row>
    <row r="1816" spans="3:70" x14ac:dyDescent="0.2">
      <c r="C1816" s="24"/>
      <c r="D1816" s="24"/>
      <c r="AG1816" s="94"/>
      <c r="AH1816" s="94"/>
      <c r="AI1816" s="94"/>
      <c r="AJ1816" s="94"/>
      <c r="AK1816" s="94"/>
      <c r="AM1816" s="92"/>
      <c r="AT1816" s="94"/>
      <c r="AU1816" s="94"/>
      <c r="AV1816" s="94"/>
      <c r="AW1816" s="94"/>
      <c r="AX1816" s="94"/>
      <c r="AY1816" s="94"/>
      <c r="AZ1816" s="94"/>
      <c r="BA1816" s="94"/>
    </row>
    <row r="1817" spans="3:70" x14ac:dyDescent="0.2">
      <c r="C1817" s="24"/>
      <c r="D1817" s="24"/>
      <c r="AG1817" s="94"/>
      <c r="AH1817" s="94"/>
      <c r="AI1817" s="94"/>
      <c r="AJ1817" s="94"/>
      <c r="AK1817" s="94"/>
      <c r="AM1817" s="92"/>
      <c r="AT1817" s="94"/>
      <c r="AU1817" s="94"/>
      <c r="AV1817" s="94"/>
      <c r="AW1817" s="94"/>
      <c r="AX1817" s="94"/>
      <c r="AY1817" s="94"/>
      <c r="AZ1817" s="94"/>
      <c r="BA1817" s="94"/>
    </row>
    <row r="1818" spans="3:70" x14ac:dyDescent="0.2">
      <c r="C1818" s="24"/>
      <c r="D1818" s="24"/>
      <c r="AG1818" s="94"/>
      <c r="AH1818" s="94"/>
      <c r="AI1818" s="94"/>
      <c r="AJ1818" s="94"/>
      <c r="AK1818" s="94"/>
      <c r="AM1818" s="92"/>
      <c r="AT1818" s="94"/>
      <c r="AU1818" s="94"/>
      <c r="AV1818" s="94"/>
      <c r="AW1818" s="94"/>
      <c r="AX1818" s="94"/>
      <c r="AY1818" s="94"/>
      <c r="AZ1818" s="94"/>
      <c r="BA1818" s="94"/>
      <c r="BB1818" s="94"/>
      <c r="BD1818" s="94"/>
      <c r="BE1818" s="94"/>
      <c r="BF1818" s="94"/>
      <c r="BG1818" s="94"/>
      <c r="BH1818" s="94"/>
      <c r="BI1818" s="94"/>
      <c r="BJ1818" s="94"/>
      <c r="BK1818" s="94"/>
      <c r="BL1818" s="94"/>
      <c r="BM1818" s="94"/>
      <c r="BN1818" s="94"/>
      <c r="BO1818" s="94"/>
      <c r="BP1818" s="94"/>
      <c r="BQ1818" s="94"/>
      <c r="BR1818" s="94"/>
    </row>
    <row r="1819" spans="3:70" x14ac:dyDescent="0.2">
      <c r="C1819" s="24"/>
      <c r="D1819" s="24"/>
      <c r="AG1819" s="94"/>
      <c r="AH1819" s="94"/>
      <c r="AI1819" s="94"/>
      <c r="AJ1819" s="94"/>
      <c r="AK1819" s="94"/>
      <c r="AM1819" s="92"/>
      <c r="AT1819" s="94"/>
      <c r="AU1819" s="94"/>
      <c r="AV1819" s="94"/>
      <c r="AW1819" s="94"/>
      <c r="AX1819" s="94"/>
      <c r="AY1819" s="94"/>
      <c r="AZ1819" s="94"/>
      <c r="BA1819" s="94"/>
      <c r="BB1819" s="94"/>
    </row>
    <row r="1820" spans="3:70" x14ac:dyDescent="0.2">
      <c r="C1820" s="24"/>
      <c r="D1820" s="24"/>
      <c r="AG1820" s="94"/>
      <c r="AH1820" s="94"/>
      <c r="AI1820" s="94"/>
      <c r="AJ1820" s="94"/>
      <c r="AK1820" s="94"/>
      <c r="AM1820" s="92"/>
      <c r="AT1820" s="94"/>
      <c r="AU1820" s="94"/>
      <c r="AV1820" s="94"/>
      <c r="AW1820" s="94"/>
      <c r="AX1820" s="94"/>
      <c r="AY1820" s="94"/>
      <c r="AZ1820" s="94"/>
      <c r="BA1820" s="94"/>
    </row>
    <row r="1821" spans="3:70" x14ac:dyDescent="0.2">
      <c r="C1821" s="24"/>
      <c r="D1821" s="24"/>
      <c r="AG1821" s="94"/>
      <c r="AH1821" s="94"/>
      <c r="AI1821" s="94"/>
      <c r="AJ1821" s="94"/>
      <c r="AK1821" s="94"/>
      <c r="AM1821" s="92"/>
      <c r="AT1821" s="94"/>
      <c r="AU1821" s="94"/>
      <c r="AV1821" s="94"/>
      <c r="AW1821" s="94"/>
      <c r="AX1821" s="94"/>
      <c r="AY1821" s="94"/>
      <c r="AZ1821" s="94"/>
      <c r="BA1821" s="94"/>
      <c r="BB1821" s="94"/>
    </row>
    <row r="1822" spans="3:70" x14ac:dyDescent="0.2">
      <c r="C1822" s="24"/>
      <c r="D1822" s="24"/>
      <c r="AG1822" s="94"/>
      <c r="AH1822" s="94"/>
      <c r="AI1822" s="94"/>
      <c r="AJ1822" s="94"/>
      <c r="AK1822" s="94"/>
      <c r="AM1822" s="92"/>
      <c r="AT1822" s="94"/>
      <c r="AU1822" s="94"/>
      <c r="AV1822" s="94"/>
      <c r="AW1822" s="94"/>
      <c r="AX1822" s="94"/>
      <c r="AY1822" s="94"/>
      <c r="AZ1822" s="94"/>
      <c r="BA1822" s="94"/>
    </row>
    <row r="1823" spans="3:70" x14ac:dyDescent="0.2">
      <c r="C1823" s="24"/>
      <c r="D1823" s="24"/>
      <c r="AG1823" s="94"/>
      <c r="AH1823" s="94"/>
      <c r="AI1823" s="94"/>
      <c r="AJ1823" s="94"/>
      <c r="AK1823" s="94"/>
      <c r="AM1823" s="92"/>
      <c r="AT1823" s="94"/>
      <c r="AU1823" s="94"/>
      <c r="AV1823" s="94"/>
      <c r="AW1823" s="94"/>
      <c r="AX1823" s="94"/>
      <c r="AY1823" s="94"/>
      <c r="AZ1823" s="94"/>
      <c r="BA1823" s="94"/>
    </row>
    <row r="1824" spans="3:70" x14ac:dyDescent="0.2">
      <c r="C1824" s="24"/>
      <c r="D1824" s="24"/>
      <c r="AG1824" s="94"/>
      <c r="AH1824" s="94"/>
      <c r="AI1824" s="94"/>
      <c r="AJ1824" s="94"/>
      <c r="AK1824" s="94"/>
      <c r="AM1824" s="92"/>
      <c r="AT1824" s="94"/>
      <c r="AU1824" s="94"/>
      <c r="AV1824" s="94"/>
      <c r="AW1824" s="94"/>
      <c r="AX1824" s="94"/>
      <c r="AY1824" s="94"/>
      <c r="AZ1824" s="94"/>
      <c r="BA1824" s="94"/>
    </row>
    <row r="1825" spans="3:70" x14ac:dyDescent="0.2">
      <c r="C1825" s="24"/>
      <c r="D1825" s="24"/>
      <c r="AG1825" s="94"/>
      <c r="AH1825" s="94"/>
      <c r="AI1825" s="94"/>
      <c r="AJ1825" s="94"/>
      <c r="AK1825" s="94"/>
      <c r="AM1825" s="92"/>
      <c r="AT1825" s="94"/>
      <c r="AU1825" s="94"/>
      <c r="AV1825" s="94"/>
      <c r="AW1825" s="94"/>
      <c r="AX1825" s="94"/>
      <c r="AY1825" s="94"/>
      <c r="AZ1825" s="94"/>
      <c r="BA1825" s="94"/>
    </row>
    <row r="1826" spans="3:70" x14ac:dyDescent="0.2">
      <c r="C1826" s="24"/>
      <c r="D1826" s="24"/>
      <c r="AG1826" s="94"/>
      <c r="AH1826" s="94"/>
      <c r="AI1826" s="94"/>
      <c r="AJ1826" s="94"/>
      <c r="AK1826" s="94"/>
      <c r="AM1826" s="92"/>
      <c r="AT1826" s="94"/>
      <c r="AU1826" s="94"/>
      <c r="AV1826" s="94"/>
      <c r="AW1826" s="94"/>
      <c r="AX1826" s="94"/>
      <c r="AY1826" s="94"/>
      <c r="AZ1826" s="94"/>
      <c r="BA1826" s="94"/>
    </row>
    <row r="1827" spans="3:70" x14ac:dyDescent="0.2">
      <c r="C1827" s="24"/>
      <c r="D1827" s="24"/>
      <c r="AG1827" s="94"/>
      <c r="AH1827" s="94"/>
      <c r="AI1827" s="94"/>
      <c r="AJ1827" s="94"/>
      <c r="AK1827" s="94"/>
      <c r="AM1827" s="92"/>
      <c r="AT1827" s="94"/>
      <c r="AU1827" s="94"/>
      <c r="AV1827" s="94"/>
      <c r="AW1827" s="94"/>
      <c r="AX1827" s="94"/>
      <c r="AY1827" s="94"/>
      <c r="AZ1827" s="94"/>
      <c r="BA1827" s="94"/>
    </row>
    <row r="1828" spans="3:70" x14ac:dyDescent="0.2">
      <c r="C1828" s="24"/>
      <c r="D1828" s="24"/>
      <c r="AG1828" s="94"/>
      <c r="AH1828" s="94"/>
      <c r="AI1828" s="94"/>
      <c r="AJ1828" s="94"/>
      <c r="AK1828" s="94"/>
      <c r="AM1828" s="92"/>
      <c r="AT1828" s="94"/>
      <c r="AU1828" s="94"/>
      <c r="AV1828" s="94"/>
      <c r="AW1828" s="94"/>
      <c r="AX1828" s="94"/>
      <c r="AY1828" s="94"/>
      <c r="AZ1828" s="94"/>
      <c r="BA1828" s="94"/>
    </row>
    <row r="1829" spans="3:70" x14ac:dyDescent="0.2">
      <c r="C1829" s="24"/>
      <c r="D1829" s="24"/>
      <c r="AG1829" s="94"/>
      <c r="AH1829" s="94"/>
      <c r="AI1829" s="94"/>
      <c r="AJ1829" s="94"/>
      <c r="AK1829" s="94"/>
      <c r="AM1829" s="92"/>
      <c r="AT1829" s="94"/>
      <c r="AU1829" s="94"/>
      <c r="AV1829" s="94"/>
      <c r="AW1829" s="94"/>
      <c r="AX1829" s="94"/>
      <c r="AY1829" s="94"/>
      <c r="AZ1829" s="94"/>
      <c r="BA1829" s="94"/>
    </row>
    <row r="1830" spans="3:70" x14ac:dyDescent="0.2">
      <c r="C1830" s="24"/>
      <c r="D1830" s="24"/>
      <c r="AG1830" s="94"/>
      <c r="AH1830" s="94"/>
      <c r="AI1830" s="94"/>
      <c r="AJ1830" s="94"/>
      <c r="AK1830" s="94"/>
      <c r="AM1830" s="92"/>
      <c r="AT1830" s="94"/>
      <c r="AU1830" s="94"/>
      <c r="AV1830" s="94"/>
      <c r="AW1830" s="94"/>
      <c r="AX1830" s="94"/>
      <c r="AY1830" s="94"/>
      <c r="AZ1830" s="94"/>
      <c r="BA1830" s="94"/>
    </row>
    <row r="1831" spans="3:70" x14ac:dyDescent="0.2">
      <c r="C1831" s="24"/>
      <c r="D1831" s="24"/>
      <c r="AG1831" s="94"/>
      <c r="AH1831" s="94"/>
      <c r="AI1831" s="94"/>
      <c r="AJ1831" s="94"/>
      <c r="AK1831" s="94"/>
      <c r="AM1831" s="92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4"/>
      <c r="BL1831" s="94"/>
      <c r="BM1831" s="94"/>
      <c r="BN1831" s="94"/>
      <c r="BO1831" s="94"/>
      <c r="BP1831" s="94"/>
      <c r="BQ1831" s="94"/>
      <c r="BR1831" s="94"/>
    </row>
    <row r="1832" spans="3:70" x14ac:dyDescent="0.2">
      <c r="C1832" s="24"/>
      <c r="D1832" s="24"/>
      <c r="AG1832" s="94"/>
      <c r="AH1832" s="94"/>
      <c r="AI1832" s="94"/>
      <c r="AJ1832" s="94"/>
      <c r="AK1832" s="94"/>
      <c r="AM1832" s="92"/>
      <c r="AT1832" s="94"/>
      <c r="AU1832" s="94"/>
      <c r="AV1832" s="94"/>
      <c r="AW1832" s="94"/>
      <c r="AX1832" s="94"/>
      <c r="AY1832" s="94"/>
      <c r="AZ1832" s="94"/>
      <c r="BA1832" s="94"/>
    </row>
    <row r="1833" spans="3:70" x14ac:dyDescent="0.2">
      <c r="C1833" s="24"/>
      <c r="D1833" s="24"/>
      <c r="AG1833" s="94"/>
      <c r="AH1833" s="94"/>
      <c r="AI1833" s="94"/>
      <c r="AJ1833" s="94"/>
      <c r="AK1833" s="94"/>
      <c r="AM1833" s="92"/>
      <c r="AT1833" s="94"/>
      <c r="AU1833" s="94"/>
      <c r="AV1833" s="94"/>
      <c r="AW1833" s="94"/>
      <c r="AX1833" s="94"/>
      <c r="AY1833" s="94"/>
      <c r="AZ1833" s="94"/>
      <c r="BA1833" s="94"/>
    </row>
    <row r="1834" spans="3:70" x14ac:dyDescent="0.2">
      <c r="C1834" s="24"/>
      <c r="D1834" s="24"/>
      <c r="AG1834" s="94"/>
      <c r="AH1834" s="94"/>
      <c r="AI1834" s="94"/>
      <c r="AJ1834" s="94"/>
      <c r="AK1834" s="94"/>
      <c r="AM1834" s="92"/>
      <c r="AT1834" s="94"/>
      <c r="AU1834" s="94"/>
      <c r="AV1834" s="94"/>
      <c r="AW1834" s="94"/>
      <c r="AX1834" s="94"/>
      <c r="AY1834" s="94"/>
      <c r="AZ1834" s="94"/>
      <c r="BA1834" s="94"/>
    </row>
    <row r="1835" spans="3:70" x14ac:dyDescent="0.2">
      <c r="C1835" s="24"/>
      <c r="D1835" s="24"/>
      <c r="AG1835" s="94"/>
      <c r="AH1835" s="94"/>
      <c r="AI1835" s="94"/>
      <c r="AJ1835" s="94"/>
      <c r="AK1835" s="94"/>
      <c r="AM1835" s="92"/>
      <c r="AT1835" s="94"/>
      <c r="AU1835" s="94"/>
      <c r="AV1835" s="94"/>
      <c r="AW1835" s="94"/>
      <c r="AX1835" s="94"/>
      <c r="AY1835" s="94"/>
      <c r="AZ1835" s="94"/>
      <c r="BA1835" s="94"/>
    </row>
    <row r="1836" spans="3:70" x14ac:dyDescent="0.2">
      <c r="C1836" s="24"/>
      <c r="D1836" s="24"/>
      <c r="AG1836" s="94"/>
      <c r="AH1836" s="94"/>
      <c r="AI1836" s="94"/>
      <c r="AJ1836" s="94"/>
      <c r="AK1836" s="94"/>
      <c r="AM1836" s="92"/>
      <c r="AT1836" s="94"/>
      <c r="AU1836" s="94"/>
      <c r="AV1836" s="94"/>
      <c r="AW1836" s="94"/>
      <c r="AX1836" s="94"/>
      <c r="AY1836" s="94"/>
      <c r="AZ1836" s="94"/>
      <c r="BA1836" s="94"/>
    </row>
    <row r="1837" spans="3:70" x14ac:dyDescent="0.2">
      <c r="C1837" s="24"/>
      <c r="D1837" s="24"/>
      <c r="AG1837" s="94"/>
      <c r="AH1837" s="94"/>
      <c r="AI1837" s="94"/>
      <c r="AJ1837" s="94"/>
      <c r="AK1837" s="94"/>
      <c r="AM1837" s="92"/>
      <c r="AT1837" s="94"/>
      <c r="AU1837" s="94"/>
      <c r="AV1837" s="94"/>
      <c r="AW1837" s="94"/>
      <c r="AX1837" s="94"/>
      <c r="AY1837" s="94"/>
      <c r="AZ1837" s="94"/>
      <c r="BA1837" s="94"/>
    </row>
    <row r="1838" spans="3:70" x14ac:dyDescent="0.2">
      <c r="C1838" s="24"/>
      <c r="D1838" s="24"/>
      <c r="AG1838" s="94"/>
      <c r="AH1838" s="94"/>
      <c r="AI1838" s="94"/>
      <c r="AJ1838" s="94"/>
      <c r="AK1838" s="94"/>
      <c r="AM1838" s="92"/>
      <c r="AT1838" s="94"/>
      <c r="AU1838" s="94"/>
      <c r="AV1838" s="94"/>
      <c r="AW1838" s="94"/>
      <c r="AX1838" s="94"/>
      <c r="AY1838" s="94"/>
      <c r="AZ1838" s="94"/>
      <c r="BA1838" s="94"/>
    </row>
    <row r="1839" spans="3:70" x14ac:dyDescent="0.2">
      <c r="C1839" s="24"/>
      <c r="D1839" s="24"/>
      <c r="AG1839" s="94"/>
      <c r="AH1839" s="94"/>
      <c r="AI1839" s="94"/>
      <c r="AJ1839" s="94"/>
      <c r="AK1839" s="94"/>
      <c r="AM1839" s="92"/>
      <c r="AT1839" s="94"/>
      <c r="AU1839" s="94"/>
      <c r="AV1839" s="94"/>
      <c r="AW1839" s="94"/>
      <c r="AX1839" s="94"/>
      <c r="AY1839" s="94"/>
      <c r="AZ1839" s="94"/>
      <c r="BA1839" s="94"/>
    </row>
    <row r="1840" spans="3:70" x14ac:dyDescent="0.2">
      <c r="C1840" s="24"/>
      <c r="D1840" s="24"/>
      <c r="AG1840" s="94"/>
      <c r="AH1840" s="94"/>
      <c r="AI1840" s="94"/>
      <c r="AJ1840" s="94"/>
      <c r="AK1840" s="94"/>
      <c r="AM1840" s="92"/>
      <c r="AT1840" s="94"/>
      <c r="AU1840" s="94"/>
      <c r="AV1840" s="94"/>
      <c r="AW1840" s="94"/>
      <c r="AX1840" s="94"/>
      <c r="AY1840" s="94"/>
      <c r="AZ1840" s="94"/>
      <c r="BA1840" s="94"/>
    </row>
    <row r="1841" spans="3:70" x14ac:dyDescent="0.2">
      <c r="C1841" s="24"/>
      <c r="D1841" s="24"/>
      <c r="AG1841" s="94"/>
      <c r="AH1841" s="94"/>
      <c r="AI1841" s="94"/>
      <c r="AJ1841" s="94"/>
      <c r="AK1841" s="94"/>
      <c r="AM1841" s="92"/>
      <c r="AT1841" s="94"/>
      <c r="AU1841" s="94"/>
      <c r="AV1841" s="94"/>
      <c r="AW1841" s="94"/>
      <c r="AX1841" s="94"/>
      <c r="AY1841" s="94"/>
      <c r="AZ1841" s="94"/>
      <c r="BA1841" s="94"/>
    </row>
    <row r="1842" spans="3:70" x14ac:dyDescent="0.2">
      <c r="C1842" s="24"/>
      <c r="D1842" s="24"/>
      <c r="AG1842" s="94"/>
      <c r="AH1842" s="94"/>
      <c r="AI1842" s="94"/>
      <c r="AJ1842" s="94"/>
      <c r="AK1842" s="94"/>
      <c r="AM1842" s="92"/>
      <c r="AT1842" s="94"/>
      <c r="AU1842" s="94"/>
      <c r="AV1842" s="94"/>
      <c r="AW1842" s="94"/>
      <c r="AX1842" s="94"/>
      <c r="AY1842" s="94"/>
      <c r="AZ1842" s="94"/>
      <c r="BA1842" s="94"/>
    </row>
    <row r="1843" spans="3:70" x14ac:dyDescent="0.2">
      <c r="C1843" s="24"/>
      <c r="D1843" s="24"/>
      <c r="AG1843" s="94"/>
      <c r="AH1843" s="94"/>
      <c r="AI1843" s="94"/>
      <c r="AJ1843" s="94"/>
      <c r="AK1843" s="94"/>
      <c r="AM1843" s="92"/>
      <c r="AT1843" s="94"/>
      <c r="AU1843" s="94"/>
      <c r="AV1843" s="94"/>
      <c r="AW1843" s="94"/>
      <c r="AX1843" s="94"/>
      <c r="AY1843" s="94"/>
      <c r="AZ1843" s="94"/>
      <c r="BA1843" s="94"/>
    </row>
    <row r="1844" spans="3:70" x14ac:dyDescent="0.2">
      <c r="C1844" s="24"/>
      <c r="D1844" s="24"/>
      <c r="AG1844" s="94"/>
      <c r="AH1844" s="94"/>
      <c r="AI1844" s="94"/>
      <c r="AJ1844" s="94"/>
      <c r="AK1844" s="94"/>
      <c r="AM1844" s="92"/>
      <c r="AT1844" s="94"/>
      <c r="AU1844" s="94"/>
      <c r="AV1844" s="94"/>
      <c r="AW1844" s="94"/>
      <c r="AX1844" s="94"/>
      <c r="AY1844" s="94"/>
      <c r="AZ1844" s="94"/>
      <c r="BA1844" s="94"/>
    </row>
    <row r="1845" spans="3:70" x14ac:dyDescent="0.2">
      <c r="C1845" s="24"/>
      <c r="D1845" s="24"/>
      <c r="AG1845" s="94"/>
      <c r="AH1845" s="94"/>
      <c r="AI1845" s="94"/>
      <c r="AJ1845" s="94"/>
      <c r="AK1845" s="94"/>
      <c r="AM1845" s="92"/>
      <c r="AT1845" s="94"/>
      <c r="AU1845" s="94"/>
      <c r="AV1845" s="94"/>
      <c r="AW1845" s="94"/>
      <c r="AX1845" s="94"/>
      <c r="AY1845" s="94"/>
      <c r="AZ1845" s="94"/>
      <c r="BA1845" s="94"/>
    </row>
    <row r="1846" spans="3:70" x14ac:dyDescent="0.2">
      <c r="C1846" s="24"/>
      <c r="D1846" s="24"/>
      <c r="AG1846" s="94"/>
      <c r="AH1846" s="94"/>
      <c r="AI1846" s="94"/>
      <c r="AJ1846" s="94"/>
      <c r="AK1846" s="94"/>
      <c r="AM1846" s="92"/>
      <c r="AT1846" s="94"/>
      <c r="AU1846" s="94"/>
      <c r="AV1846" s="94"/>
      <c r="AW1846" s="94"/>
      <c r="AX1846" s="94"/>
      <c r="AY1846" s="94"/>
      <c r="AZ1846" s="94"/>
      <c r="BA1846" s="94"/>
    </row>
    <row r="1847" spans="3:70" x14ac:dyDescent="0.2">
      <c r="C1847" s="24"/>
      <c r="D1847" s="24"/>
      <c r="AG1847" s="94"/>
      <c r="AH1847" s="94"/>
      <c r="AI1847" s="94"/>
      <c r="AJ1847" s="94"/>
      <c r="AK1847" s="94"/>
      <c r="AM1847" s="92"/>
      <c r="AT1847" s="94"/>
      <c r="AU1847" s="94"/>
      <c r="AV1847" s="94"/>
      <c r="AW1847" s="94"/>
      <c r="AX1847" s="94"/>
      <c r="AY1847" s="94"/>
      <c r="AZ1847" s="94"/>
      <c r="BA1847" s="94"/>
    </row>
    <row r="1848" spans="3:70" x14ac:dyDescent="0.2">
      <c r="C1848" s="24"/>
      <c r="D1848" s="24"/>
      <c r="AG1848" s="94"/>
      <c r="AH1848" s="94"/>
      <c r="AI1848" s="94"/>
      <c r="AJ1848" s="94"/>
      <c r="AK1848" s="94"/>
      <c r="AM1848" s="92"/>
      <c r="AT1848" s="94"/>
      <c r="AU1848" s="94"/>
      <c r="AV1848" s="94"/>
      <c r="AW1848" s="94"/>
      <c r="AX1848" s="94"/>
      <c r="AY1848" s="94"/>
      <c r="AZ1848" s="94"/>
      <c r="BA1848" s="94"/>
    </row>
    <row r="1849" spans="3:70" x14ac:dyDescent="0.2">
      <c r="C1849" s="24"/>
      <c r="D1849" s="24"/>
      <c r="AG1849" s="94"/>
      <c r="AH1849" s="94"/>
      <c r="AI1849" s="94"/>
      <c r="AJ1849" s="94"/>
      <c r="AK1849" s="94"/>
      <c r="AM1849" s="92"/>
      <c r="AT1849" s="94"/>
      <c r="AU1849" s="94"/>
      <c r="AV1849" s="94"/>
      <c r="AW1849" s="94"/>
      <c r="AX1849" s="94"/>
      <c r="AY1849" s="94"/>
      <c r="AZ1849" s="94"/>
      <c r="BA1849" s="94"/>
    </row>
    <row r="1850" spans="3:70" x14ac:dyDescent="0.2">
      <c r="C1850" s="24"/>
      <c r="D1850" s="24"/>
      <c r="AG1850" s="94"/>
      <c r="AH1850" s="94"/>
      <c r="AI1850" s="94"/>
      <c r="AJ1850" s="94"/>
      <c r="AK1850" s="94"/>
      <c r="AM1850" s="92"/>
      <c r="AT1850" s="94"/>
      <c r="AU1850" s="94"/>
      <c r="AV1850" s="94"/>
      <c r="AW1850" s="94"/>
      <c r="AX1850" s="94"/>
      <c r="AY1850" s="94"/>
      <c r="AZ1850" s="94"/>
      <c r="BA1850" s="94"/>
      <c r="BB1850" s="94"/>
    </row>
    <row r="1851" spans="3:70" x14ac:dyDescent="0.2">
      <c r="C1851" s="24"/>
      <c r="D1851" s="24"/>
      <c r="AG1851" s="94"/>
      <c r="AH1851" s="94"/>
      <c r="AI1851" s="94"/>
      <c r="AJ1851" s="94"/>
      <c r="AK1851" s="94"/>
      <c r="AM1851" s="92"/>
      <c r="AT1851" s="94"/>
      <c r="AU1851" s="94"/>
      <c r="AV1851" s="94"/>
      <c r="AW1851" s="94"/>
      <c r="AX1851" s="94"/>
      <c r="AY1851" s="94"/>
      <c r="AZ1851" s="94"/>
      <c r="BA1851" s="94"/>
    </row>
    <row r="1852" spans="3:70" x14ac:dyDescent="0.2">
      <c r="C1852" s="24"/>
      <c r="D1852" s="24"/>
      <c r="AG1852" s="94"/>
      <c r="AH1852" s="94"/>
      <c r="AI1852" s="94"/>
      <c r="AJ1852" s="94"/>
      <c r="AK1852" s="94"/>
      <c r="AM1852" s="92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4"/>
      <c r="BL1852" s="94"/>
      <c r="BM1852" s="94"/>
      <c r="BN1852" s="94"/>
      <c r="BO1852" s="94"/>
      <c r="BP1852" s="94"/>
      <c r="BQ1852" s="94"/>
      <c r="BR1852" s="94"/>
    </row>
    <row r="1853" spans="3:70" x14ac:dyDescent="0.2">
      <c r="C1853" s="24"/>
      <c r="D1853" s="24"/>
      <c r="AG1853" s="94"/>
      <c r="AH1853" s="94"/>
      <c r="AI1853" s="94"/>
      <c r="AJ1853" s="94"/>
      <c r="AK1853" s="94"/>
      <c r="AM1853" s="92"/>
      <c r="AT1853" s="94"/>
      <c r="AU1853" s="94"/>
      <c r="AV1853" s="94"/>
      <c r="AW1853" s="94"/>
      <c r="AX1853" s="94"/>
      <c r="AY1853" s="94"/>
      <c r="AZ1853" s="94"/>
      <c r="BA1853" s="94"/>
      <c r="BB1853" s="94"/>
    </row>
    <row r="1854" spans="3:70" x14ac:dyDescent="0.2">
      <c r="C1854" s="24"/>
      <c r="D1854" s="24"/>
      <c r="AG1854" s="94"/>
      <c r="AH1854" s="94"/>
      <c r="AI1854" s="94"/>
      <c r="AJ1854" s="94"/>
      <c r="AK1854" s="94"/>
      <c r="AM1854" s="92"/>
      <c r="AT1854" s="94"/>
      <c r="AU1854" s="94"/>
      <c r="AV1854" s="94"/>
      <c r="AW1854" s="94"/>
      <c r="AX1854" s="94"/>
      <c r="AY1854" s="94"/>
      <c r="AZ1854" s="94"/>
      <c r="BA1854" s="94"/>
    </row>
    <row r="1855" spans="3:70" x14ac:dyDescent="0.2">
      <c r="C1855" s="24"/>
      <c r="D1855" s="24"/>
      <c r="AG1855" s="94"/>
      <c r="AH1855" s="94"/>
      <c r="AI1855" s="94"/>
      <c r="AJ1855" s="94"/>
      <c r="AK1855" s="94"/>
      <c r="AM1855" s="92"/>
      <c r="AT1855" s="94"/>
      <c r="AU1855" s="94"/>
      <c r="AV1855" s="94"/>
      <c r="AW1855" s="94"/>
      <c r="AX1855" s="94"/>
      <c r="AY1855" s="94"/>
      <c r="AZ1855" s="94"/>
      <c r="BA1855" s="94"/>
    </row>
    <row r="1856" spans="3:70" x14ac:dyDescent="0.2">
      <c r="C1856" s="24"/>
      <c r="D1856" s="24"/>
      <c r="AG1856" s="94"/>
      <c r="AH1856" s="94"/>
      <c r="AI1856" s="94"/>
      <c r="AJ1856" s="94"/>
      <c r="AK1856" s="94"/>
      <c r="AM1856" s="92"/>
      <c r="AT1856" s="94"/>
      <c r="AU1856" s="94"/>
      <c r="AV1856" s="94"/>
      <c r="AW1856" s="94"/>
      <c r="AX1856" s="94"/>
      <c r="AY1856" s="94"/>
      <c r="AZ1856" s="94"/>
      <c r="BA1856" s="94"/>
    </row>
    <row r="1857" spans="3:53" x14ac:dyDescent="0.2">
      <c r="C1857" s="24"/>
      <c r="D1857" s="24"/>
      <c r="AG1857" s="94"/>
      <c r="AH1857" s="94"/>
      <c r="AI1857" s="94"/>
      <c r="AJ1857" s="94"/>
      <c r="AK1857" s="94"/>
      <c r="AM1857" s="92"/>
      <c r="AT1857" s="94"/>
      <c r="AU1857" s="94"/>
      <c r="AV1857" s="94"/>
      <c r="AW1857" s="94"/>
      <c r="AX1857" s="94"/>
      <c r="AY1857" s="94"/>
      <c r="AZ1857" s="94"/>
      <c r="BA1857" s="94"/>
    </row>
    <row r="1858" spans="3:53" x14ac:dyDescent="0.2">
      <c r="C1858" s="24"/>
      <c r="D1858" s="24"/>
      <c r="AG1858" s="94"/>
      <c r="AH1858" s="94"/>
      <c r="AI1858" s="94"/>
      <c r="AJ1858" s="94"/>
      <c r="AK1858" s="94"/>
      <c r="AM1858" s="92"/>
      <c r="AT1858" s="94"/>
      <c r="AU1858" s="94"/>
      <c r="AV1858" s="94"/>
      <c r="AW1858" s="94"/>
      <c r="AX1858" s="94"/>
      <c r="AY1858" s="94"/>
      <c r="AZ1858" s="94"/>
      <c r="BA1858" s="94"/>
    </row>
    <row r="1859" spans="3:53" x14ac:dyDescent="0.2">
      <c r="C1859" s="24"/>
      <c r="D1859" s="24"/>
      <c r="AG1859" s="94"/>
      <c r="AH1859" s="94"/>
      <c r="AI1859" s="94"/>
      <c r="AJ1859" s="94"/>
      <c r="AK1859" s="94"/>
      <c r="AM1859" s="92"/>
      <c r="AT1859" s="94"/>
      <c r="AU1859" s="94"/>
      <c r="AV1859" s="94"/>
      <c r="AW1859" s="94"/>
      <c r="AX1859" s="94"/>
      <c r="AY1859" s="94"/>
      <c r="AZ1859" s="94"/>
      <c r="BA1859" s="94"/>
    </row>
    <row r="1860" spans="3:53" x14ac:dyDescent="0.2">
      <c r="C1860" s="24"/>
      <c r="D1860" s="24"/>
      <c r="AG1860" s="94"/>
      <c r="AH1860" s="94"/>
      <c r="AI1860" s="94"/>
      <c r="AJ1860" s="94"/>
      <c r="AK1860" s="94"/>
      <c r="AM1860" s="92"/>
      <c r="AT1860" s="94"/>
      <c r="AU1860" s="94"/>
      <c r="AV1860" s="94"/>
      <c r="AW1860" s="94"/>
      <c r="AX1860" s="94"/>
      <c r="AY1860" s="94"/>
      <c r="AZ1860" s="94"/>
      <c r="BA1860" s="94"/>
    </row>
    <row r="1861" spans="3:53" x14ac:dyDescent="0.2">
      <c r="C1861" s="24"/>
      <c r="D1861" s="24"/>
      <c r="AG1861" s="94"/>
      <c r="AH1861" s="94"/>
      <c r="AI1861" s="94"/>
      <c r="AJ1861" s="94"/>
      <c r="AK1861" s="94"/>
      <c r="AM1861" s="92"/>
      <c r="AT1861" s="94"/>
      <c r="AU1861" s="94"/>
      <c r="AV1861" s="94"/>
      <c r="AW1861" s="94"/>
      <c r="AX1861" s="94"/>
      <c r="AY1861" s="94"/>
      <c r="AZ1861" s="94"/>
      <c r="BA1861" s="94"/>
    </row>
    <row r="1862" spans="3:53" x14ac:dyDescent="0.2">
      <c r="C1862" s="24"/>
      <c r="D1862" s="24"/>
      <c r="AG1862" s="94"/>
      <c r="AH1862" s="94"/>
      <c r="AI1862" s="94"/>
      <c r="AJ1862" s="94"/>
      <c r="AK1862" s="94"/>
      <c r="AM1862" s="92"/>
      <c r="AT1862" s="94"/>
      <c r="AU1862" s="94"/>
      <c r="AV1862" s="94"/>
      <c r="AW1862" s="94"/>
      <c r="AX1862" s="94"/>
      <c r="AY1862" s="94"/>
      <c r="AZ1862" s="94"/>
      <c r="BA1862" s="94"/>
    </row>
    <row r="1863" spans="3:53" x14ac:dyDescent="0.2">
      <c r="C1863" s="24"/>
      <c r="D1863" s="24"/>
      <c r="AG1863" s="94"/>
      <c r="AH1863" s="94"/>
      <c r="AI1863" s="94"/>
      <c r="AJ1863" s="94"/>
      <c r="AK1863" s="94"/>
      <c r="AM1863" s="92"/>
      <c r="AT1863" s="94"/>
      <c r="AU1863" s="94"/>
      <c r="AV1863" s="94"/>
      <c r="AW1863" s="94"/>
      <c r="AX1863" s="94"/>
      <c r="AY1863" s="94"/>
      <c r="AZ1863" s="94"/>
      <c r="BA1863" s="94"/>
    </row>
    <row r="1864" spans="3:53" x14ac:dyDescent="0.2">
      <c r="C1864" s="24"/>
      <c r="D1864" s="24"/>
      <c r="AG1864" s="94"/>
      <c r="AH1864" s="94"/>
      <c r="AI1864" s="94"/>
      <c r="AJ1864" s="94"/>
      <c r="AK1864" s="94"/>
      <c r="AM1864" s="92"/>
      <c r="AT1864" s="94"/>
      <c r="AU1864" s="94"/>
      <c r="AV1864" s="94"/>
      <c r="AW1864" s="94"/>
      <c r="AX1864" s="94"/>
      <c r="AY1864" s="94"/>
      <c r="AZ1864" s="94"/>
      <c r="BA1864" s="94"/>
    </row>
    <row r="1865" spans="3:53" x14ac:dyDescent="0.2">
      <c r="C1865" s="24"/>
      <c r="D1865" s="24"/>
      <c r="AG1865" s="94"/>
      <c r="AH1865" s="94"/>
      <c r="AI1865" s="94"/>
      <c r="AJ1865" s="94"/>
      <c r="AK1865" s="94"/>
      <c r="AM1865" s="92"/>
      <c r="AT1865" s="94"/>
      <c r="AU1865" s="94"/>
      <c r="AV1865" s="94"/>
      <c r="AW1865" s="94"/>
      <c r="AX1865" s="94"/>
      <c r="AY1865" s="94"/>
      <c r="AZ1865" s="94"/>
      <c r="BA1865" s="94"/>
    </row>
    <row r="1866" spans="3:53" x14ac:dyDescent="0.2">
      <c r="C1866" s="24"/>
      <c r="D1866" s="24"/>
      <c r="AG1866" s="94"/>
      <c r="AH1866" s="94"/>
      <c r="AI1866" s="94"/>
      <c r="AJ1866" s="94"/>
      <c r="AK1866" s="94"/>
      <c r="AM1866" s="92"/>
      <c r="AT1866" s="94"/>
      <c r="AU1866" s="94"/>
      <c r="AV1866" s="94"/>
      <c r="AW1866" s="94"/>
      <c r="AX1866" s="94"/>
      <c r="AY1866" s="94"/>
      <c r="AZ1866" s="94"/>
      <c r="BA1866" s="94"/>
    </row>
    <row r="1867" spans="3:53" x14ac:dyDescent="0.2">
      <c r="C1867" s="24"/>
      <c r="D1867" s="24"/>
      <c r="AG1867" s="94"/>
      <c r="AH1867" s="94"/>
      <c r="AI1867" s="94"/>
      <c r="AJ1867" s="94"/>
      <c r="AK1867" s="94"/>
      <c r="AM1867" s="92"/>
      <c r="AT1867" s="94"/>
      <c r="AU1867" s="94"/>
      <c r="AV1867" s="94"/>
      <c r="AW1867" s="94"/>
      <c r="AX1867" s="94"/>
      <c r="AY1867" s="94"/>
      <c r="AZ1867" s="94"/>
      <c r="BA1867" s="94"/>
    </row>
    <row r="1868" spans="3:53" x14ac:dyDescent="0.2">
      <c r="C1868" s="24"/>
      <c r="D1868" s="24"/>
      <c r="AG1868" s="94"/>
      <c r="AH1868" s="94"/>
      <c r="AI1868" s="94"/>
      <c r="AJ1868" s="94"/>
      <c r="AK1868" s="94"/>
      <c r="AM1868" s="92"/>
      <c r="AT1868" s="94"/>
      <c r="AU1868" s="94"/>
      <c r="AV1868" s="94"/>
      <c r="AW1868" s="94"/>
      <c r="AX1868" s="94"/>
      <c r="AY1868" s="94"/>
      <c r="AZ1868" s="94"/>
      <c r="BA1868" s="94"/>
    </row>
    <row r="1869" spans="3:53" x14ac:dyDescent="0.2">
      <c r="C1869" s="24"/>
      <c r="D1869" s="24"/>
      <c r="AG1869" s="94"/>
      <c r="AH1869" s="94"/>
      <c r="AI1869" s="94"/>
      <c r="AJ1869" s="94"/>
      <c r="AK1869" s="94"/>
      <c r="AM1869" s="92"/>
      <c r="AT1869" s="94"/>
      <c r="AU1869" s="94"/>
      <c r="AV1869" s="94"/>
      <c r="AW1869" s="94"/>
      <c r="AX1869" s="94"/>
      <c r="AY1869" s="94"/>
      <c r="AZ1869" s="94"/>
      <c r="BA1869" s="94"/>
    </row>
    <row r="1870" spans="3:53" x14ac:dyDescent="0.2">
      <c r="C1870" s="24"/>
      <c r="D1870" s="24"/>
      <c r="AG1870" s="94"/>
      <c r="AH1870" s="94"/>
      <c r="AI1870" s="94"/>
      <c r="AJ1870" s="94"/>
      <c r="AK1870" s="94"/>
      <c r="AM1870" s="92"/>
      <c r="AT1870" s="94"/>
      <c r="AU1870" s="94"/>
      <c r="AV1870" s="94"/>
      <c r="AW1870" s="94"/>
      <c r="AX1870" s="94"/>
      <c r="AY1870" s="94"/>
      <c r="AZ1870" s="94"/>
      <c r="BA1870" s="94"/>
    </row>
    <row r="1871" spans="3:53" x14ac:dyDescent="0.2">
      <c r="C1871" s="24"/>
      <c r="D1871" s="24"/>
      <c r="AG1871" s="94"/>
      <c r="AH1871" s="94"/>
      <c r="AI1871" s="94"/>
      <c r="AJ1871" s="94"/>
      <c r="AK1871" s="94"/>
      <c r="AM1871" s="92"/>
      <c r="AT1871" s="94"/>
      <c r="AU1871" s="94"/>
      <c r="AV1871" s="94"/>
      <c r="AW1871" s="94"/>
      <c r="AX1871" s="94"/>
      <c r="AY1871" s="94"/>
      <c r="AZ1871" s="94"/>
      <c r="BA1871" s="94"/>
    </row>
    <row r="1872" spans="3:53" x14ac:dyDescent="0.2">
      <c r="C1872" s="24"/>
      <c r="D1872" s="24"/>
      <c r="AG1872" s="94"/>
      <c r="AH1872" s="94"/>
      <c r="AI1872" s="94"/>
      <c r="AJ1872" s="94"/>
      <c r="AK1872" s="94"/>
      <c r="AM1872" s="92"/>
      <c r="AT1872" s="94"/>
      <c r="AU1872" s="94"/>
      <c r="AV1872" s="94"/>
      <c r="AW1872" s="94"/>
      <c r="AX1872" s="94"/>
      <c r="AY1872" s="94"/>
      <c r="AZ1872" s="94"/>
      <c r="BA1872" s="94"/>
    </row>
    <row r="1873" spans="3:53" x14ac:dyDescent="0.2">
      <c r="C1873" s="24"/>
      <c r="D1873" s="24"/>
      <c r="AG1873" s="94"/>
      <c r="AH1873" s="94"/>
      <c r="AI1873" s="94"/>
      <c r="AJ1873" s="94"/>
      <c r="AK1873" s="94"/>
      <c r="AM1873" s="92"/>
      <c r="AT1873" s="94"/>
      <c r="AU1873" s="94"/>
      <c r="AV1873" s="94"/>
      <c r="AW1873" s="94"/>
      <c r="AX1873" s="94"/>
      <c r="AY1873" s="94"/>
      <c r="AZ1873" s="94"/>
      <c r="BA1873" s="94"/>
    </row>
    <row r="1874" spans="3:53" x14ac:dyDescent="0.2">
      <c r="C1874" s="24"/>
      <c r="D1874" s="24"/>
      <c r="AG1874" s="94"/>
      <c r="AH1874" s="94"/>
      <c r="AI1874" s="94"/>
      <c r="AJ1874" s="94"/>
      <c r="AK1874" s="94"/>
      <c r="AM1874" s="92"/>
      <c r="AT1874" s="94"/>
      <c r="AU1874" s="94"/>
      <c r="AV1874" s="94"/>
      <c r="AW1874" s="94"/>
      <c r="AX1874" s="94"/>
      <c r="AY1874" s="94"/>
      <c r="AZ1874" s="94"/>
      <c r="BA1874" s="94"/>
    </row>
    <row r="1875" spans="3:53" x14ac:dyDescent="0.2">
      <c r="C1875" s="24"/>
      <c r="D1875" s="24"/>
      <c r="AG1875" s="94"/>
      <c r="AH1875" s="94"/>
      <c r="AI1875" s="94"/>
      <c r="AJ1875" s="94"/>
      <c r="AK1875" s="94"/>
      <c r="AM1875" s="92"/>
      <c r="AT1875" s="94"/>
      <c r="AU1875" s="94"/>
      <c r="AV1875" s="94"/>
      <c r="AW1875" s="94"/>
      <c r="AX1875" s="94"/>
      <c r="AY1875" s="94"/>
      <c r="AZ1875" s="94"/>
      <c r="BA1875" s="94"/>
    </row>
    <row r="1876" spans="3:53" x14ac:dyDescent="0.2">
      <c r="C1876" s="24"/>
      <c r="D1876" s="24"/>
      <c r="AG1876" s="94"/>
      <c r="AH1876" s="94"/>
      <c r="AI1876" s="94"/>
      <c r="AJ1876" s="94"/>
      <c r="AK1876" s="94"/>
      <c r="AM1876" s="92"/>
      <c r="AT1876" s="94"/>
      <c r="AU1876" s="94"/>
      <c r="AV1876" s="94"/>
      <c r="AW1876" s="94"/>
      <c r="AX1876" s="94"/>
      <c r="AY1876" s="94"/>
      <c r="AZ1876" s="94"/>
      <c r="BA1876" s="94"/>
    </row>
    <row r="1877" spans="3:53" x14ac:dyDescent="0.2">
      <c r="C1877" s="24"/>
      <c r="D1877" s="24"/>
      <c r="AG1877" s="94"/>
      <c r="AH1877" s="94"/>
      <c r="AI1877" s="94"/>
      <c r="AJ1877" s="94"/>
      <c r="AK1877" s="94"/>
      <c r="AM1877" s="92"/>
      <c r="AT1877" s="94"/>
      <c r="AU1877" s="94"/>
      <c r="AV1877" s="94"/>
      <c r="AW1877" s="94"/>
      <c r="AX1877" s="94"/>
      <c r="AY1877" s="94"/>
      <c r="AZ1877" s="94"/>
      <c r="BA1877" s="94"/>
    </row>
    <row r="1878" spans="3:53" x14ac:dyDescent="0.2">
      <c r="C1878" s="24"/>
      <c r="D1878" s="24"/>
      <c r="AG1878" s="94"/>
      <c r="AH1878" s="94"/>
      <c r="AI1878" s="94"/>
      <c r="AJ1878" s="94"/>
      <c r="AK1878" s="94"/>
      <c r="AM1878" s="92"/>
      <c r="AT1878" s="94"/>
      <c r="AU1878" s="94"/>
      <c r="AV1878" s="94"/>
      <c r="AW1878" s="94"/>
      <c r="AX1878" s="94"/>
      <c r="AY1878" s="94"/>
      <c r="AZ1878" s="94"/>
      <c r="BA1878" s="94"/>
    </row>
    <row r="1879" spans="3:53" x14ac:dyDescent="0.2">
      <c r="C1879" s="24"/>
      <c r="D1879" s="24"/>
      <c r="AG1879" s="94"/>
      <c r="AH1879" s="94"/>
      <c r="AI1879" s="94"/>
      <c r="AJ1879" s="94"/>
      <c r="AK1879" s="94"/>
      <c r="AM1879" s="92"/>
      <c r="AT1879" s="94"/>
      <c r="AU1879" s="94"/>
      <c r="AV1879" s="94"/>
      <c r="AW1879" s="94"/>
      <c r="AX1879" s="94"/>
      <c r="AY1879" s="94"/>
      <c r="AZ1879" s="94"/>
      <c r="BA1879" s="94"/>
    </row>
    <row r="1880" spans="3:53" x14ac:dyDescent="0.2">
      <c r="C1880" s="24"/>
      <c r="D1880" s="24"/>
      <c r="AG1880" s="94"/>
      <c r="AH1880" s="94"/>
      <c r="AI1880" s="94"/>
      <c r="AJ1880" s="94"/>
      <c r="AK1880" s="94"/>
      <c r="AM1880" s="92"/>
      <c r="AT1880" s="94"/>
      <c r="AU1880" s="94"/>
      <c r="AV1880" s="94"/>
      <c r="AW1880" s="94"/>
      <c r="AX1880" s="94"/>
      <c r="AY1880" s="94"/>
      <c r="AZ1880" s="94"/>
      <c r="BA1880" s="94"/>
    </row>
    <row r="1881" spans="3:53" x14ac:dyDescent="0.2">
      <c r="C1881" s="24"/>
      <c r="D1881" s="24"/>
      <c r="AG1881" s="94"/>
      <c r="AH1881" s="94"/>
      <c r="AI1881" s="94"/>
      <c r="AJ1881" s="94"/>
      <c r="AK1881" s="94"/>
      <c r="AM1881" s="92"/>
      <c r="AT1881" s="94"/>
      <c r="AU1881" s="94"/>
      <c r="AV1881" s="94"/>
      <c r="AW1881" s="94"/>
      <c r="AX1881" s="94"/>
      <c r="AY1881" s="94"/>
      <c r="AZ1881" s="94"/>
      <c r="BA1881" s="94"/>
    </row>
    <row r="1882" spans="3:53" x14ac:dyDescent="0.2">
      <c r="C1882" s="24"/>
      <c r="D1882" s="24"/>
      <c r="AG1882" s="94"/>
      <c r="AH1882" s="94"/>
      <c r="AI1882" s="94"/>
      <c r="AJ1882" s="94"/>
      <c r="AK1882" s="94"/>
      <c r="AM1882" s="92"/>
      <c r="AT1882" s="94"/>
      <c r="AU1882" s="94"/>
      <c r="AV1882" s="94"/>
      <c r="AW1882" s="94"/>
      <c r="AX1882" s="94"/>
      <c r="AY1882" s="94"/>
      <c r="AZ1882" s="94"/>
      <c r="BA1882" s="94"/>
    </row>
    <row r="1883" spans="3:53" x14ac:dyDescent="0.2">
      <c r="C1883" s="24"/>
      <c r="D1883" s="24"/>
      <c r="AG1883" s="94"/>
      <c r="AH1883" s="94"/>
      <c r="AI1883" s="94"/>
      <c r="AJ1883" s="94"/>
      <c r="AK1883" s="94"/>
      <c r="AM1883" s="92"/>
      <c r="AT1883" s="94"/>
      <c r="AU1883" s="94"/>
      <c r="AV1883" s="94"/>
      <c r="AW1883" s="94"/>
      <c r="AX1883" s="94"/>
      <c r="AY1883" s="94"/>
      <c r="AZ1883" s="94"/>
      <c r="BA1883" s="94"/>
    </row>
    <row r="1884" spans="3:53" x14ac:dyDescent="0.2">
      <c r="C1884" s="24"/>
      <c r="D1884" s="24"/>
      <c r="AG1884" s="94"/>
      <c r="AH1884" s="94"/>
      <c r="AI1884" s="94"/>
      <c r="AJ1884" s="94"/>
      <c r="AK1884" s="94"/>
      <c r="AM1884" s="92"/>
      <c r="AT1884" s="94"/>
      <c r="AU1884" s="94"/>
      <c r="AV1884" s="94"/>
      <c r="AW1884" s="94"/>
      <c r="AX1884" s="94"/>
      <c r="AY1884" s="94"/>
      <c r="AZ1884" s="94"/>
      <c r="BA1884" s="94"/>
    </row>
    <row r="1885" spans="3:53" x14ac:dyDescent="0.2">
      <c r="C1885" s="24"/>
      <c r="D1885" s="24"/>
      <c r="AG1885" s="94"/>
      <c r="AH1885" s="94"/>
      <c r="AI1885" s="94"/>
      <c r="AJ1885" s="94"/>
      <c r="AK1885" s="94"/>
      <c r="AM1885" s="92"/>
      <c r="AT1885" s="94"/>
      <c r="AU1885" s="94"/>
      <c r="AV1885" s="94"/>
      <c r="AW1885" s="94"/>
      <c r="AX1885" s="94"/>
      <c r="AY1885" s="94"/>
      <c r="AZ1885" s="94"/>
      <c r="BA1885" s="94"/>
    </row>
    <row r="1886" spans="3:53" x14ac:dyDescent="0.2">
      <c r="C1886" s="24"/>
      <c r="D1886" s="24"/>
      <c r="AG1886" s="94"/>
      <c r="AH1886" s="94"/>
      <c r="AI1886" s="94"/>
      <c r="AJ1886" s="94"/>
      <c r="AK1886" s="94"/>
      <c r="AM1886" s="92"/>
      <c r="AT1886" s="94"/>
      <c r="AU1886" s="94"/>
      <c r="AV1886" s="94"/>
      <c r="AW1886" s="94"/>
      <c r="AX1886" s="94"/>
      <c r="AY1886" s="94"/>
      <c r="AZ1886" s="94"/>
      <c r="BA1886" s="94"/>
    </row>
    <row r="1887" spans="3:53" x14ac:dyDescent="0.2">
      <c r="C1887" s="24"/>
      <c r="D1887" s="24"/>
      <c r="AG1887" s="94"/>
      <c r="AH1887" s="94"/>
      <c r="AI1887" s="94"/>
      <c r="AJ1887" s="94"/>
      <c r="AK1887" s="94"/>
      <c r="AM1887" s="92"/>
      <c r="AT1887" s="94"/>
      <c r="AU1887" s="94"/>
      <c r="AV1887" s="94"/>
      <c r="AW1887" s="94"/>
      <c r="AX1887" s="94"/>
      <c r="AY1887" s="94"/>
      <c r="AZ1887" s="94"/>
      <c r="BA1887" s="94"/>
    </row>
    <row r="1888" spans="3:53" x14ac:dyDescent="0.2">
      <c r="C1888" s="24"/>
      <c r="D1888" s="24"/>
      <c r="AG1888" s="94"/>
      <c r="AH1888" s="94"/>
      <c r="AI1888" s="94"/>
      <c r="AJ1888" s="94"/>
      <c r="AK1888" s="94"/>
      <c r="AM1888" s="92"/>
      <c r="AT1888" s="94"/>
      <c r="AU1888" s="94"/>
      <c r="AV1888" s="94"/>
      <c r="AW1888" s="94"/>
      <c r="AX1888" s="94"/>
      <c r="AY1888" s="94"/>
      <c r="AZ1888" s="94"/>
      <c r="BA1888" s="94"/>
    </row>
    <row r="1889" spans="3:53" x14ac:dyDescent="0.2">
      <c r="C1889" s="24"/>
      <c r="D1889" s="24"/>
      <c r="AG1889" s="94"/>
      <c r="AH1889" s="94"/>
      <c r="AI1889" s="94"/>
      <c r="AJ1889" s="94"/>
      <c r="AK1889" s="94"/>
      <c r="AM1889" s="92"/>
      <c r="AT1889" s="94"/>
      <c r="AU1889" s="94"/>
      <c r="AV1889" s="94"/>
      <c r="AW1889" s="94"/>
      <c r="AX1889" s="94"/>
      <c r="AY1889" s="94"/>
      <c r="AZ1889" s="94"/>
      <c r="BA1889" s="94"/>
    </row>
    <row r="1890" spans="3:53" x14ac:dyDescent="0.2">
      <c r="C1890" s="24"/>
      <c r="D1890" s="24"/>
      <c r="AG1890" s="94"/>
      <c r="AH1890" s="94"/>
      <c r="AI1890" s="94"/>
      <c r="AJ1890" s="94"/>
      <c r="AK1890" s="94"/>
      <c r="AM1890" s="92"/>
      <c r="AT1890" s="94"/>
      <c r="AU1890" s="94"/>
      <c r="AV1890" s="94"/>
      <c r="AW1890" s="94"/>
      <c r="AX1890" s="94"/>
      <c r="AY1890" s="94"/>
      <c r="AZ1890" s="94"/>
      <c r="BA1890" s="94"/>
    </row>
    <row r="1891" spans="3:53" x14ac:dyDescent="0.2">
      <c r="C1891" s="24"/>
      <c r="D1891" s="24"/>
      <c r="AG1891" s="94"/>
      <c r="AH1891" s="94"/>
      <c r="AI1891" s="94"/>
      <c r="AJ1891" s="94"/>
      <c r="AK1891" s="94"/>
      <c r="AM1891" s="92"/>
      <c r="AT1891" s="94"/>
      <c r="AU1891" s="94"/>
      <c r="AV1891" s="94"/>
      <c r="AW1891" s="94"/>
      <c r="AX1891" s="94"/>
      <c r="AY1891" s="94"/>
      <c r="AZ1891" s="94"/>
      <c r="BA1891" s="94"/>
    </row>
    <row r="1892" spans="3:53" x14ac:dyDescent="0.2">
      <c r="C1892" s="24"/>
      <c r="D1892" s="24"/>
      <c r="AG1892" s="94"/>
      <c r="AH1892" s="94"/>
      <c r="AI1892" s="94"/>
      <c r="AJ1892" s="94"/>
      <c r="AK1892" s="94"/>
      <c r="AM1892" s="92"/>
      <c r="AT1892" s="94"/>
      <c r="AU1892" s="94"/>
      <c r="AV1892" s="94"/>
      <c r="AW1892" s="94"/>
      <c r="AX1892" s="94"/>
      <c r="AY1892" s="94"/>
      <c r="AZ1892" s="94"/>
      <c r="BA1892" s="94"/>
    </row>
    <row r="1893" spans="3:53" x14ac:dyDescent="0.2">
      <c r="C1893" s="24"/>
      <c r="D1893" s="24"/>
      <c r="AG1893" s="94"/>
      <c r="AH1893" s="94"/>
      <c r="AI1893" s="94"/>
      <c r="AJ1893" s="94"/>
      <c r="AK1893" s="94"/>
      <c r="AM1893" s="92"/>
      <c r="AT1893" s="94"/>
      <c r="AU1893" s="94"/>
      <c r="AV1893" s="94"/>
      <c r="AW1893" s="94"/>
      <c r="AX1893" s="94"/>
      <c r="AY1893" s="94"/>
      <c r="AZ1893" s="94"/>
      <c r="BA1893" s="94"/>
    </row>
    <row r="1894" spans="3:53" x14ac:dyDescent="0.2">
      <c r="C1894" s="24"/>
      <c r="D1894" s="24"/>
      <c r="AG1894" s="94"/>
      <c r="AH1894" s="94"/>
      <c r="AI1894" s="94"/>
      <c r="AJ1894" s="94"/>
      <c r="AK1894" s="94"/>
      <c r="AM1894" s="92"/>
      <c r="AT1894" s="94"/>
      <c r="AU1894" s="94"/>
      <c r="AV1894" s="94"/>
      <c r="AW1894" s="94"/>
      <c r="AX1894" s="94"/>
      <c r="AY1894" s="94"/>
      <c r="AZ1894" s="94"/>
      <c r="BA1894" s="94"/>
    </row>
    <row r="1895" spans="3:53" x14ac:dyDescent="0.2">
      <c r="C1895" s="24"/>
      <c r="D1895" s="24"/>
      <c r="AG1895" s="94"/>
      <c r="AH1895" s="94"/>
      <c r="AI1895" s="94"/>
      <c r="AJ1895" s="94"/>
      <c r="AK1895" s="94"/>
      <c r="AM1895" s="92"/>
      <c r="AT1895" s="94"/>
      <c r="AU1895" s="94"/>
      <c r="AV1895" s="94"/>
      <c r="AW1895" s="94"/>
      <c r="AX1895" s="94"/>
      <c r="AY1895" s="94"/>
      <c r="AZ1895" s="94"/>
      <c r="BA1895" s="94"/>
    </row>
    <row r="1896" spans="3:53" x14ac:dyDescent="0.2">
      <c r="C1896" s="24"/>
      <c r="D1896" s="24"/>
      <c r="AG1896" s="94"/>
      <c r="AH1896" s="94"/>
      <c r="AI1896" s="94"/>
      <c r="AJ1896" s="94"/>
      <c r="AK1896" s="94"/>
      <c r="AM1896" s="92"/>
      <c r="AT1896" s="94"/>
      <c r="AU1896" s="94"/>
      <c r="AV1896" s="94"/>
      <c r="AW1896" s="94"/>
      <c r="AX1896" s="94"/>
      <c r="AY1896" s="94"/>
      <c r="AZ1896" s="94"/>
      <c r="BA1896" s="94"/>
    </row>
    <row r="1897" spans="3:53" x14ac:dyDescent="0.2">
      <c r="C1897" s="24"/>
      <c r="D1897" s="24"/>
      <c r="AG1897" s="94"/>
      <c r="AH1897" s="94"/>
      <c r="AI1897" s="94"/>
      <c r="AJ1897" s="94"/>
      <c r="AK1897" s="94"/>
      <c r="AM1897" s="92"/>
      <c r="AT1897" s="94"/>
      <c r="AU1897" s="94"/>
      <c r="AV1897" s="94"/>
      <c r="AW1897" s="94"/>
      <c r="AX1897" s="94"/>
      <c r="AY1897" s="94"/>
      <c r="AZ1897" s="94"/>
      <c r="BA1897" s="94"/>
    </row>
    <row r="1898" spans="3:53" x14ac:dyDescent="0.2">
      <c r="C1898" s="24"/>
      <c r="D1898" s="24"/>
      <c r="AG1898" s="94"/>
      <c r="AH1898" s="94"/>
      <c r="AI1898" s="94"/>
      <c r="AJ1898" s="94"/>
      <c r="AK1898" s="94"/>
      <c r="AM1898" s="92"/>
      <c r="AT1898" s="94"/>
      <c r="AU1898" s="94"/>
      <c r="AV1898" s="94"/>
      <c r="AW1898" s="94"/>
      <c r="AX1898" s="94"/>
      <c r="AY1898" s="94"/>
      <c r="AZ1898" s="94"/>
      <c r="BA1898" s="94"/>
    </row>
    <row r="1899" spans="3:53" x14ac:dyDescent="0.2">
      <c r="C1899" s="24"/>
      <c r="D1899" s="24"/>
      <c r="AG1899" s="94"/>
      <c r="AH1899" s="94"/>
      <c r="AI1899" s="94"/>
      <c r="AJ1899" s="94"/>
      <c r="AK1899" s="94"/>
      <c r="AM1899" s="92"/>
      <c r="AT1899" s="94"/>
      <c r="AU1899" s="94"/>
      <c r="AV1899" s="94"/>
      <c r="AW1899" s="94"/>
      <c r="AX1899" s="94"/>
      <c r="AY1899" s="94"/>
      <c r="AZ1899" s="94"/>
      <c r="BA1899" s="94"/>
    </row>
    <row r="1900" spans="3:53" x14ac:dyDescent="0.2">
      <c r="C1900" s="24"/>
      <c r="D1900" s="24"/>
      <c r="AG1900" s="94"/>
      <c r="AH1900" s="94"/>
      <c r="AI1900" s="94"/>
      <c r="AJ1900" s="94"/>
      <c r="AK1900" s="94"/>
      <c r="AM1900" s="92"/>
      <c r="AT1900" s="94"/>
      <c r="AU1900" s="94"/>
      <c r="AV1900" s="94"/>
      <c r="AW1900" s="94"/>
      <c r="AX1900" s="94"/>
      <c r="AY1900" s="94"/>
      <c r="AZ1900" s="94"/>
      <c r="BA1900" s="94"/>
    </row>
    <row r="1901" spans="3:53" x14ac:dyDescent="0.2">
      <c r="C1901" s="24"/>
      <c r="D1901" s="24"/>
      <c r="AG1901" s="94"/>
      <c r="AH1901" s="94"/>
      <c r="AI1901" s="94"/>
      <c r="AJ1901" s="94"/>
      <c r="AK1901" s="94"/>
      <c r="AM1901" s="92"/>
      <c r="AT1901" s="94"/>
      <c r="AU1901" s="94"/>
      <c r="AV1901" s="94"/>
      <c r="AW1901" s="94"/>
      <c r="AX1901" s="94"/>
      <c r="AY1901" s="94"/>
      <c r="AZ1901" s="94"/>
      <c r="BA1901" s="94"/>
    </row>
    <row r="1902" spans="3:53" x14ac:dyDescent="0.2">
      <c r="C1902" s="24"/>
      <c r="D1902" s="24"/>
      <c r="AG1902" s="94"/>
      <c r="AH1902" s="94"/>
      <c r="AI1902" s="94"/>
      <c r="AJ1902" s="94"/>
      <c r="AK1902" s="94"/>
      <c r="AM1902" s="92"/>
      <c r="AT1902" s="94"/>
      <c r="AU1902" s="94"/>
      <c r="AV1902" s="94"/>
      <c r="AW1902" s="94"/>
      <c r="AX1902" s="94"/>
      <c r="AY1902" s="94"/>
      <c r="AZ1902" s="94"/>
      <c r="BA1902" s="94"/>
    </row>
    <row r="1903" spans="3:53" x14ac:dyDescent="0.2">
      <c r="C1903" s="24"/>
      <c r="D1903" s="24"/>
      <c r="AG1903" s="94"/>
      <c r="AH1903" s="94"/>
      <c r="AI1903" s="94"/>
      <c r="AJ1903" s="94"/>
      <c r="AK1903" s="94"/>
      <c r="AM1903" s="92"/>
      <c r="AT1903" s="94"/>
      <c r="AU1903" s="94"/>
      <c r="AV1903" s="94"/>
      <c r="AW1903" s="94"/>
      <c r="AX1903" s="94"/>
      <c r="AY1903" s="94"/>
      <c r="AZ1903" s="94"/>
      <c r="BA1903" s="94"/>
    </row>
    <row r="1904" spans="3:53" x14ac:dyDescent="0.2">
      <c r="C1904" s="24"/>
      <c r="D1904" s="24"/>
      <c r="AG1904" s="94"/>
      <c r="AH1904" s="94"/>
      <c r="AI1904" s="94"/>
      <c r="AJ1904" s="94"/>
      <c r="AK1904" s="94"/>
      <c r="AM1904" s="92"/>
      <c r="AT1904" s="94"/>
      <c r="AU1904" s="94"/>
      <c r="AV1904" s="94"/>
      <c r="AW1904" s="94"/>
      <c r="AX1904" s="94"/>
      <c r="AY1904" s="94"/>
      <c r="AZ1904" s="94"/>
      <c r="BA1904" s="94"/>
    </row>
    <row r="1905" spans="3:54" x14ac:dyDescent="0.2">
      <c r="C1905" s="24"/>
      <c r="D1905" s="24"/>
      <c r="AG1905" s="94"/>
      <c r="AH1905" s="94"/>
      <c r="AI1905" s="94"/>
      <c r="AJ1905" s="94"/>
      <c r="AK1905" s="94"/>
      <c r="AM1905" s="92"/>
      <c r="AT1905" s="94"/>
      <c r="AU1905" s="94"/>
      <c r="AV1905" s="94"/>
      <c r="AW1905" s="94"/>
      <c r="AX1905" s="94"/>
      <c r="AY1905" s="94"/>
      <c r="AZ1905" s="94"/>
      <c r="BA1905" s="94"/>
    </row>
    <row r="1906" spans="3:54" x14ac:dyDescent="0.2">
      <c r="C1906" s="24"/>
      <c r="D1906" s="24"/>
      <c r="AG1906" s="94"/>
      <c r="AH1906" s="94"/>
      <c r="AI1906" s="94"/>
      <c r="AJ1906" s="94"/>
      <c r="AK1906" s="94"/>
      <c r="AM1906" s="92"/>
      <c r="AT1906" s="94"/>
      <c r="AU1906" s="94"/>
      <c r="AV1906" s="94"/>
      <c r="AW1906" s="94"/>
      <c r="AX1906" s="94"/>
      <c r="AY1906" s="94"/>
      <c r="AZ1906" s="94"/>
      <c r="BA1906" s="94"/>
    </row>
    <row r="1907" spans="3:54" x14ac:dyDescent="0.2">
      <c r="C1907" s="24"/>
      <c r="D1907" s="24"/>
      <c r="AG1907" s="94"/>
      <c r="AH1907" s="94"/>
      <c r="AI1907" s="94"/>
      <c r="AJ1907" s="94"/>
      <c r="AK1907" s="94"/>
      <c r="AM1907" s="92"/>
      <c r="AT1907" s="94"/>
      <c r="AU1907" s="94"/>
      <c r="AV1907" s="94"/>
      <c r="AW1907" s="94"/>
      <c r="AX1907" s="94"/>
      <c r="AY1907" s="94"/>
      <c r="AZ1907" s="94"/>
      <c r="BA1907" s="94"/>
    </row>
    <row r="1908" spans="3:54" x14ac:dyDescent="0.2">
      <c r="C1908" s="24"/>
      <c r="D1908" s="24"/>
      <c r="AG1908" s="94"/>
      <c r="AH1908" s="94"/>
      <c r="AI1908" s="94"/>
      <c r="AJ1908" s="94"/>
      <c r="AK1908" s="94"/>
      <c r="AM1908" s="92"/>
      <c r="AT1908" s="94"/>
      <c r="AU1908" s="94"/>
      <c r="AV1908" s="94"/>
      <c r="AW1908" s="94"/>
      <c r="AX1908" s="94"/>
      <c r="AY1908" s="94"/>
      <c r="AZ1908" s="94"/>
      <c r="BA1908" s="94"/>
    </row>
    <row r="1909" spans="3:54" x14ac:dyDescent="0.2">
      <c r="C1909" s="24"/>
      <c r="D1909" s="24"/>
      <c r="AG1909" s="94"/>
      <c r="AH1909" s="94"/>
      <c r="AI1909" s="94"/>
      <c r="AJ1909" s="94"/>
      <c r="AK1909" s="94"/>
      <c r="AM1909" s="92"/>
      <c r="AT1909" s="94"/>
      <c r="AU1909" s="94"/>
      <c r="AV1909" s="94"/>
      <c r="AW1909" s="94"/>
      <c r="AX1909" s="94"/>
      <c r="AY1909" s="94"/>
      <c r="AZ1909" s="94"/>
      <c r="BA1909" s="94"/>
    </row>
    <row r="1910" spans="3:54" x14ac:dyDescent="0.2">
      <c r="C1910" s="24"/>
      <c r="D1910" s="24"/>
      <c r="AG1910" s="94"/>
      <c r="AH1910" s="94"/>
      <c r="AI1910" s="94"/>
      <c r="AJ1910" s="94"/>
      <c r="AK1910" s="94"/>
      <c r="AM1910" s="92"/>
      <c r="AT1910" s="94"/>
      <c r="AU1910" s="94"/>
      <c r="AV1910" s="94"/>
      <c r="AW1910" s="94"/>
      <c r="AX1910" s="94"/>
      <c r="AY1910" s="94"/>
      <c r="AZ1910" s="94"/>
      <c r="BA1910" s="94"/>
    </row>
    <row r="1911" spans="3:54" x14ac:dyDescent="0.2">
      <c r="C1911" s="24"/>
      <c r="D1911" s="24"/>
      <c r="AG1911" s="94"/>
      <c r="AH1911" s="94"/>
      <c r="AI1911" s="94"/>
      <c r="AJ1911" s="94"/>
      <c r="AK1911" s="94"/>
      <c r="AM1911" s="92"/>
      <c r="AT1911" s="94"/>
      <c r="AU1911" s="94"/>
      <c r="AV1911" s="94"/>
      <c r="AW1911" s="94"/>
      <c r="AX1911" s="94"/>
      <c r="AY1911" s="94"/>
      <c r="AZ1911" s="94"/>
      <c r="BA1911" s="94"/>
    </row>
    <row r="1912" spans="3:54" x14ac:dyDescent="0.2">
      <c r="C1912" s="24"/>
      <c r="D1912" s="24"/>
      <c r="AG1912" s="94"/>
      <c r="AH1912" s="94"/>
      <c r="AI1912" s="94"/>
      <c r="AJ1912" s="94"/>
      <c r="AK1912" s="94"/>
      <c r="AM1912" s="92"/>
      <c r="AT1912" s="94"/>
      <c r="AU1912" s="94"/>
      <c r="AV1912" s="94"/>
      <c r="AW1912" s="94"/>
      <c r="AX1912" s="94"/>
      <c r="AY1912" s="94"/>
      <c r="AZ1912" s="94"/>
      <c r="BA1912" s="94"/>
    </row>
    <row r="1913" spans="3:54" x14ac:dyDescent="0.2">
      <c r="C1913" s="24"/>
      <c r="D1913" s="24"/>
      <c r="AG1913" s="94"/>
      <c r="AH1913" s="94"/>
      <c r="AI1913" s="94"/>
      <c r="AJ1913" s="94"/>
      <c r="AK1913" s="94"/>
      <c r="AM1913" s="92"/>
      <c r="AT1913" s="94"/>
      <c r="AU1913" s="94"/>
      <c r="AV1913" s="94"/>
      <c r="AW1913" s="94"/>
      <c r="AX1913" s="94"/>
      <c r="AY1913" s="94"/>
      <c r="AZ1913" s="94"/>
      <c r="BA1913" s="94"/>
    </row>
    <row r="1914" spans="3:54" x14ac:dyDescent="0.2">
      <c r="C1914" s="24"/>
      <c r="D1914" s="24"/>
      <c r="AG1914" s="94"/>
      <c r="AH1914" s="94"/>
      <c r="AI1914" s="94"/>
      <c r="AJ1914" s="94"/>
      <c r="AK1914" s="94"/>
      <c r="AM1914" s="92"/>
      <c r="AT1914" s="94"/>
      <c r="AU1914" s="94"/>
      <c r="AV1914" s="94"/>
      <c r="AW1914" s="94"/>
      <c r="AX1914" s="94"/>
      <c r="AY1914" s="94"/>
      <c r="AZ1914" s="94"/>
      <c r="BA1914" s="94"/>
    </row>
    <row r="1915" spans="3:54" x14ac:dyDescent="0.2">
      <c r="C1915" s="24"/>
      <c r="D1915" s="24"/>
      <c r="AG1915" s="94"/>
      <c r="AH1915" s="94"/>
      <c r="AI1915" s="94"/>
      <c r="AJ1915" s="94"/>
      <c r="AK1915" s="94"/>
      <c r="AM1915" s="92"/>
      <c r="AT1915" s="94"/>
      <c r="AU1915" s="94"/>
      <c r="AV1915" s="94"/>
      <c r="AW1915" s="94"/>
      <c r="AX1915" s="94"/>
      <c r="AY1915" s="94"/>
      <c r="AZ1915" s="94"/>
      <c r="BA1915" s="94"/>
    </row>
    <row r="1916" spans="3:54" x14ac:dyDescent="0.2">
      <c r="C1916" s="24"/>
      <c r="D1916" s="24"/>
      <c r="AG1916" s="94"/>
      <c r="AH1916" s="94"/>
      <c r="AI1916" s="94"/>
      <c r="AJ1916" s="94"/>
      <c r="AK1916" s="94"/>
      <c r="AM1916" s="92"/>
      <c r="AT1916" s="94"/>
      <c r="AU1916" s="94"/>
      <c r="AV1916" s="94"/>
      <c r="AW1916" s="94"/>
      <c r="AX1916" s="94"/>
      <c r="AY1916" s="94"/>
      <c r="AZ1916" s="94"/>
      <c r="BA1916" s="94"/>
      <c r="BB1916" s="94"/>
    </row>
    <row r="1917" spans="3:54" x14ac:dyDescent="0.2">
      <c r="C1917" s="24"/>
      <c r="D1917" s="24"/>
      <c r="AG1917" s="94"/>
      <c r="AH1917" s="94"/>
      <c r="AI1917" s="94"/>
      <c r="AJ1917" s="94"/>
      <c r="AK1917" s="94"/>
      <c r="AM1917" s="92"/>
      <c r="AT1917" s="94"/>
      <c r="AU1917" s="94"/>
      <c r="AV1917" s="94"/>
      <c r="AW1917" s="94"/>
      <c r="AX1917" s="94"/>
      <c r="AY1917" s="94"/>
      <c r="AZ1917" s="94"/>
      <c r="BA1917" s="94"/>
    </row>
    <row r="1918" spans="3:54" x14ac:dyDescent="0.2">
      <c r="C1918" s="24"/>
      <c r="D1918" s="24"/>
      <c r="AG1918" s="94"/>
      <c r="AH1918" s="94"/>
      <c r="AI1918" s="94"/>
      <c r="AJ1918" s="94"/>
      <c r="AK1918" s="94"/>
      <c r="AM1918" s="92"/>
      <c r="AT1918" s="94"/>
      <c r="AU1918" s="94"/>
      <c r="AV1918" s="94"/>
      <c r="AW1918" s="94"/>
      <c r="AX1918" s="94"/>
      <c r="AY1918" s="94"/>
      <c r="AZ1918" s="94"/>
      <c r="BA1918" s="94"/>
    </row>
    <row r="1919" spans="3:54" x14ac:dyDescent="0.2">
      <c r="C1919" s="24"/>
      <c r="D1919" s="24"/>
      <c r="AG1919" s="94"/>
      <c r="AH1919" s="94"/>
      <c r="AI1919" s="94"/>
      <c r="AJ1919" s="94"/>
      <c r="AK1919" s="94"/>
      <c r="AM1919" s="92"/>
      <c r="AT1919" s="94"/>
      <c r="AU1919" s="94"/>
      <c r="AV1919" s="94"/>
      <c r="AW1919" s="94"/>
      <c r="AX1919" s="94"/>
      <c r="AY1919" s="94"/>
      <c r="AZ1919" s="94"/>
      <c r="BA1919" s="94"/>
    </row>
    <row r="1920" spans="3:54" x14ac:dyDescent="0.2">
      <c r="C1920" s="24"/>
      <c r="D1920" s="24"/>
      <c r="AG1920" s="94"/>
      <c r="AH1920" s="94"/>
      <c r="AI1920" s="94"/>
      <c r="AJ1920" s="94"/>
      <c r="AK1920" s="94"/>
      <c r="AM1920" s="92"/>
      <c r="AT1920" s="94"/>
      <c r="AU1920" s="94"/>
      <c r="AV1920" s="94"/>
      <c r="AW1920" s="94"/>
      <c r="AX1920" s="94"/>
      <c r="AY1920" s="94"/>
      <c r="AZ1920" s="94"/>
      <c r="BA1920" s="94"/>
      <c r="BB1920" s="94"/>
    </row>
    <row r="1921" spans="3:54" x14ac:dyDescent="0.2">
      <c r="C1921" s="24"/>
      <c r="D1921" s="24"/>
      <c r="AG1921" s="94"/>
      <c r="AH1921" s="94"/>
      <c r="AI1921" s="94"/>
      <c r="AJ1921" s="94"/>
      <c r="AK1921" s="94"/>
      <c r="AM1921" s="92"/>
      <c r="AT1921" s="94"/>
      <c r="AU1921" s="94"/>
      <c r="AV1921" s="94"/>
      <c r="AW1921" s="94"/>
      <c r="AX1921" s="94"/>
      <c r="AY1921" s="94"/>
      <c r="AZ1921" s="94"/>
      <c r="BA1921" s="94"/>
    </row>
    <row r="1922" spans="3:54" x14ac:dyDescent="0.2">
      <c r="C1922" s="24"/>
      <c r="D1922" s="24"/>
      <c r="AG1922" s="94"/>
      <c r="AH1922" s="94"/>
      <c r="AI1922" s="94"/>
      <c r="AJ1922" s="94"/>
      <c r="AK1922" s="94"/>
      <c r="AM1922" s="92"/>
      <c r="AT1922" s="94"/>
      <c r="AU1922" s="94"/>
      <c r="AV1922" s="94"/>
      <c r="AW1922" s="94"/>
      <c r="AX1922" s="94"/>
      <c r="AY1922" s="94"/>
      <c r="AZ1922" s="94"/>
      <c r="BA1922" s="94"/>
    </row>
    <row r="1923" spans="3:54" x14ac:dyDescent="0.2">
      <c r="C1923" s="24"/>
      <c r="D1923" s="24"/>
      <c r="AG1923" s="94"/>
      <c r="AH1923" s="94"/>
      <c r="AI1923" s="94"/>
      <c r="AJ1923" s="94"/>
      <c r="AK1923" s="94"/>
      <c r="AM1923" s="92"/>
      <c r="AT1923" s="94"/>
      <c r="AU1923" s="94"/>
      <c r="AV1923" s="94"/>
      <c r="AW1923" s="94"/>
      <c r="AX1923" s="94"/>
      <c r="AY1923" s="94"/>
      <c r="AZ1923" s="94"/>
      <c r="BA1923" s="94"/>
      <c r="BB1923" s="94"/>
    </row>
    <row r="1924" spans="3:54" x14ac:dyDescent="0.2">
      <c r="C1924" s="24"/>
      <c r="D1924" s="24"/>
      <c r="AG1924" s="94"/>
      <c r="AH1924" s="94"/>
      <c r="AI1924" s="94"/>
      <c r="AJ1924" s="94"/>
      <c r="AK1924" s="94"/>
      <c r="AM1924" s="92"/>
      <c r="AT1924" s="94"/>
      <c r="AU1924" s="94"/>
      <c r="AV1924" s="94"/>
      <c r="AW1924" s="94"/>
      <c r="AX1924" s="94"/>
      <c r="AY1924" s="94"/>
      <c r="AZ1924" s="94"/>
      <c r="BA1924" s="94"/>
    </row>
    <row r="1925" spans="3:54" x14ac:dyDescent="0.2">
      <c r="C1925" s="24"/>
      <c r="D1925" s="24"/>
      <c r="AG1925" s="94"/>
      <c r="AH1925" s="94"/>
      <c r="AI1925" s="94"/>
      <c r="AJ1925" s="94"/>
      <c r="AK1925" s="94"/>
      <c r="AM1925" s="92"/>
      <c r="AT1925" s="94"/>
      <c r="AU1925" s="94"/>
      <c r="AV1925" s="94"/>
      <c r="AW1925" s="94"/>
      <c r="AX1925" s="94"/>
      <c r="AY1925" s="94"/>
      <c r="AZ1925" s="94"/>
      <c r="BA1925" s="94"/>
    </row>
    <row r="1926" spans="3:54" x14ac:dyDescent="0.2">
      <c r="C1926" s="24"/>
      <c r="D1926" s="24"/>
      <c r="AG1926" s="94"/>
      <c r="AH1926" s="94"/>
      <c r="AI1926" s="94"/>
      <c r="AJ1926" s="94"/>
      <c r="AK1926" s="94"/>
      <c r="AM1926" s="92"/>
      <c r="AT1926" s="94"/>
      <c r="AU1926" s="94"/>
      <c r="AV1926" s="94"/>
      <c r="AW1926" s="94"/>
      <c r="AX1926" s="94"/>
      <c r="AY1926" s="94"/>
      <c r="AZ1926" s="94"/>
      <c r="BA1926" s="94"/>
    </row>
    <row r="1927" spans="3:54" x14ac:dyDescent="0.2">
      <c r="C1927" s="24"/>
      <c r="D1927" s="24"/>
      <c r="AG1927" s="94"/>
      <c r="AH1927" s="94"/>
      <c r="AI1927" s="94"/>
      <c r="AJ1927" s="94"/>
      <c r="AK1927" s="94"/>
      <c r="AM1927" s="92"/>
      <c r="AT1927" s="94"/>
      <c r="AU1927" s="94"/>
      <c r="AV1927" s="94"/>
      <c r="AW1927" s="94"/>
      <c r="AX1927" s="94"/>
      <c r="AY1927" s="94"/>
      <c r="AZ1927" s="94"/>
      <c r="BA1927" s="94"/>
    </row>
    <row r="1928" spans="3:54" x14ac:dyDescent="0.2">
      <c r="C1928" s="24"/>
      <c r="D1928" s="24"/>
      <c r="AG1928" s="94"/>
      <c r="AH1928" s="94"/>
      <c r="AI1928" s="94"/>
      <c r="AJ1928" s="94"/>
      <c r="AK1928" s="94"/>
      <c r="AM1928" s="92"/>
      <c r="AT1928" s="94"/>
      <c r="AU1928" s="94"/>
      <c r="AV1928" s="94"/>
      <c r="AW1928" s="94"/>
      <c r="AX1928" s="94"/>
      <c r="AY1928" s="94"/>
      <c r="AZ1928" s="94"/>
      <c r="BA1928" s="94"/>
    </row>
    <row r="1929" spans="3:54" x14ac:dyDescent="0.2">
      <c r="C1929" s="24"/>
      <c r="D1929" s="24"/>
      <c r="AG1929" s="94"/>
      <c r="AH1929" s="94"/>
      <c r="AI1929" s="94"/>
      <c r="AJ1929" s="94"/>
      <c r="AK1929" s="94"/>
      <c r="AM1929" s="92"/>
      <c r="AT1929" s="94"/>
      <c r="AU1929" s="94"/>
      <c r="AV1929" s="94"/>
      <c r="AW1929" s="94"/>
      <c r="AX1929" s="94"/>
      <c r="AY1929" s="94"/>
      <c r="AZ1929" s="94"/>
      <c r="BA1929" s="94"/>
    </row>
    <row r="1930" spans="3:54" x14ac:dyDescent="0.2">
      <c r="C1930" s="24"/>
      <c r="D1930" s="24"/>
      <c r="AG1930" s="94"/>
      <c r="AH1930" s="94"/>
      <c r="AI1930" s="94"/>
      <c r="AJ1930" s="94"/>
      <c r="AK1930" s="94"/>
      <c r="AM1930" s="92"/>
      <c r="AT1930" s="94"/>
      <c r="AU1930" s="94"/>
      <c r="AV1930" s="94"/>
      <c r="AW1930" s="94"/>
      <c r="AX1930" s="94"/>
      <c r="AY1930" s="94"/>
      <c r="AZ1930" s="94"/>
      <c r="BA1930" s="94"/>
    </row>
    <row r="1931" spans="3:54" x14ac:dyDescent="0.2">
      <c r="C1931" s="24"/>
      <c r="D1931" s="24"/>
      <c r="AG1931" s="94"/>
      <c r="AH1931" s="94"/>
      <c r="AI1931" s="94"/>
      <c r="AJ1931" s="94"/>
      <c r="AK1931" s="94"/>
      <c r="AM1931" s="92"/>
      <c r="AT1931" s="94"/>
      <c r="AU1931" s="94"/>
      <c r="AV1931" s="94"/>
      <c r="AW1931" s="94"/>
      <c r="AX1931" s="94"/>
      <c r="AY1931" s="94"/>
      <c r="AZ1931" s="94"/>
      <c r="BA1931" s="94"/>
    </row>
    <row r="1932" spans="3:54" x14ac:dyDescent="0.2">
      <c r="C1932" s="24"/>
      <c r="D1932" s="24"/>
      <c r="AG1932" s="94"/>
      <c r="AH1932" s="94"/>
      <c r="AI1932" s="94"/>
      <c r="AJ1932" s="94"/>
      <c r="AK1932" s="94"/>
      <c r="AM1932" s="92"/>
      <c r="AT1932" s="94"/>
      <c r="AU1932" s="94"/>
      <c r="AV1932" s="94"/>
      <c r="AW1932" s="94"/>
      <c r="AX1932" s="94"/>
      <c r="AY1932" s="94"/>
      <c r="AZ1932" s="94"/>
      <c r="BA1932" s="94"/>
    </row>
    <row r="1933" spans="3:54" x14ac:dyDescent="0.2">
      <c r="C1933" s="24"/>
      <c r="D1933" s="24"/>
      <c r="AG1933" s="94"/>
      <c r="AH1933" s="94"/>
      <c r="AI1933" s="94"/>
      <c r="AJ1933" s="94"/>
      <c r="AK1933" s="94"/>
      <c r="AM1933" s="92"/>
      <c r="AT1933" s="94"/>
      <c r="AU1933" s="94"/>
      <c r="AV1933" s="94"/>
      <c r="AW1933" s="94"/>
      <c r="AX1933" s="94"/>
      <c r="AY1933" s="94"/>
      <c r="AZ1933" s="94"/>
      <c r="BA1933" s="94"/>
    </row>
    <row r="1934" spans="3:54" x14ac:dyDescent="0.2">
      <c r="C1934" s="24"/>
      <c r="D1934" s="24"/>
      <c r="AG1934" s="94"/>
      <c r="AH1934" s="94"/>
      <c r="AI1934" s="94"/>
      <c r="AJ1934" s="94"/>
      <c r="AK1934" s="94"/>
      <c r="AM1934" s="92"/>
      <c r="AT1934" s="94"/>
      <c r="AU1934" s="94"/>
      <c r="AV1934" s="94"/>
      <c r="AW1934" s="94"/>
      <c r="AX1934" s="94"/>
      <c r="AY1934" s="94"/>
      <c r="AZ1934" s="94"/>
      <c r="BA1934" s="94"/>
    </row>
    <row r="1935" spans="3:54" x14ac:dyDescent="0.2">
      <c r="C1935" s="24"/>
      <c r="D1935" s="24"/>
      <c r="AG1935" s="94"/>
      <c r="AH1935" s="94"/>
      <c r="AI1935" s="94"/>
      <c r="AJ1935" s="94"/>
      <c r="AK1935" s="94"/>
      <c r="AM1935" s="92"/>
      <c r="AT1935" s="94"/>
      <c r="AU1935" s="94"/>
      <c r="AV1935" s="94"/>
      <c r="AW1935" s="94"/>
      <c r="AX1935" s="94"/>
      <c r="AY1935" s="94"/>
      <c r="AZ1935" s="94"/>
      <c r="BA1935" s="94"/>
    </row>
    <row r="1936" spans="3:54" x14ac:dyDescent="0.2">
      <c r="C1936" s="24"/>
      <c r="D1936" s="24"/>
      <c r="AG1936" s="94"/>
      <c r="AH1936" s="94"/>
      <c r="AI1936" s="94"/>
      <c r="AJ1936" s="94"/>
      <c r="AK1936" s="94"/>
      <c r="AM1936" s="92"/>
      <c r="AT1936" s="94"/>
      <c r="AU1936" s="94"/>
      <c r="AV1936" s="94"/>
      <c r="AW1936" s="94"/>
      <c r="AX1936" s="94"/>
      <c r="AY1936" s="94"/>
      <c r="AZ1936" s="94"/>
      <c r="BA1936" s="94"/>
    </row>
    <row r="1937" spans="3:53" x14ac:dyDescent="0.2">
      <c r="C1937" s="24"/>
      <c r="D1937" s="24"/>
      <c r="AG1937" s="94"/>
      <c r="AH1937" s="94"/>
      <c r="AI1937" s="94"/>
      <c r="AJ1937" s="94"/>
      <c r="AK1937" s="94"/>
      <c r="AM1937" s="92"/>
      <c r="AT1937" s="94"/>
      <c r="AU1937" s="94"/>
      <c r="AV1937" s="94"/>
      <c r="AW1937" s="94"/>
      <c r="AX1937" s="94"/>
      <c r="AY1937" s="94"/>
      <c r="AZ1937" s="94"/>
      <c r="BA1937" s="94"/>
    </row>
    <row r="1938" spans="3:53" x14ac:dyDescent="0.2">
      <c r="C1938" s="24"/>
      <c r="D1938" s="24"/>
      <c r="AG1938" s="94"/>
      <c r="AH1938" s="94"/>
      <c r="AI1938" s="94"/>
      <c r="AJ1938" s="94"/>
      <c r="AK1938" s="94"/>
      <c r="AM1938" s="92"/>
      <c r="AT1938" s="94"/>
      <c r="AU1938" s="94"/>
      <c r="AV1938" s="94"/>
      <c r="AW1938" s="94"/>
      <c r="AX1938" s="94"/>
      <c r="AY1938" s="94"/>
      <c r="AZ1938" s="94"/>
      <c r="BA1938" s="94"/>
    </row>
    <row r="1939" spans="3:53" x14ac:dyDescent="0.2">
      <c r="C1939" s="24"/>
      <c r="D1939" s="24"/>
      <c r="AG1939" s="94"/>
      <c r="AH1939" s="94"/>
      <c r="AI1939" s="94"/>
      <c r="AJ1939" s="94"/>
      <c r="AK1939" s="94"/>
      <c r="AM1939" s="92"/>
      <c r="AT1939" s="94"/>
      <c r="AU1939" s="94"/>
      <c r="AV1939" s="94"/>
      <c r="AW1939" s="94"/>
      <c r="AX1939" s="94"/>
      <c r="AY1939" s="94"/>
      <c r="AZ1939" s="94"/>
      <c r="BA1939" s="94"/>
    </row>
    <row r="1940" spans="3:53" x14ac:dyDescent="0.2">
      <c r="C1940" s="24"/>
      <c r="D1940" s="24"/>
      <c r="AG1940" s="94"/>
      <c r="AH1940" s="94"/>
      <c r="AI1940" s="94"/>
      <c r="AJ1940" s="94"/>
      <c r="AK1940" s="94"/>
      <c r="AM1940" s="92"/>
      <c r="AT1940" s="94"/>
      <c r="AU1940" s="94"/>
      <c r="AV1940" s="94"/>
      <c r="AW1940" s="94"/>
      <c r="AX1940" s="94"/>
      <c r="AY1940" s="94"/>
      <c r="AZ1940" s="94"/>
      <c r="BA1940" s="94"/>
    </row>
    <row r="1941" spans="3:53" x14ac:dyDescent="0.2">
      <c r="C1941" s="24"/>
      <c r="D1941" s="24"/>
      <c r="AG1941" s="94"/>
      <c r="AH1941" s="94"/>
      <c r="AI1941" s="94"/>
      <c r="AJ1941" s="94"/>
      <c r="AK1941" s="94"/>
      <c r="AM1941" s="92"/>
      <c r="AT1941" s="94"/>
      <c r="AU1941" s="94"/>
      <c r="AV1941" s="94"/>
      <c r="AW1941" s="94"/>
      <c r="AX1941" s="94"/>
      <c r="AY1941" s="94"/>
      <c r="AZ1941" s="94"/>
      <c r="BA1941" s="94"/>
    </row>
    <row r="1942" spans="3:53" x14ac:dyDescent="0.2">
      <c r="C1942" s="24"/>
      <c r="D1942" s="24"/>
      <c r="AG1942" s="94"/>
      <c r="AH1942" s="94"/>
      <c r="AI1942" s="94"/>
      <c r="AJ1942" s="94"/>
      <c r="AK1942" s="94"/>
      <c r="AM1942" s="92"/>
      <c r="AT1942" s="94"/>
      <c r="AU1942" s="94"/>
      <c r="AV1942" s="94"/>
      <c r="AW1942" s="94"/>
      <c r="AX1942" s="94"/>
      <c r="AY1942" s="94"/>
      <c r="AZ1942" s="94"/>
      <c r="BA1942" s="94"/>
    </row>
    <row r="1943" spans="3:53" x14ac:dyDescent="0.2">
      <c r="C1943" s="24"/>
      <c r="D1943" s="24"/>
      <c r="AG1943" s="94"/>
      <c r="AH1943" s="94"/>
      <c r="AI1943" s="94"/>
      <c r="AJ1943" s="94"/>
      <c r="AK1943" s="94"/>
      <c r="AM1943" s="92"/>
      <c r="AT1943" s="94"/>
      <c r="AU1943" s="94"/>
      <c r="AV1943" s="94"/>
      <c r="AW1943" s="94"/>
      <c r="AX1943" s="94"/>
      <c r="AY1943" s="94"/>
      <c r="AZ1943" s="94"/>
      <c r="BA1943" s="94"/>
    </row>
    <row r="1944" spans="3:53" x14ac:dyDescent="0.2">
      <c r="C1944" s="24"/>
      <c r="D1944" s="24"/>
      <c r="AG1944" s="94"/>
      <c r="AH1944" s="94"/>
      <c r="AI1944" s="94"/>
      <c r="AJ1944" s="94"/>
      <c r="AK1944" s="94"/>
      <c r="AM1944" s="92"/>
      <c r="AT1944" s="94"/>
      <c r="AU1944" s="94"/>
      <c r="AV1944" s="94"/>
      <c r="AW1944" s="94"/>
      <c r="AX1944" s="94"/>
      <c r="AY1944" s="94"/>
      <c r="AZ1944" s="94"/>
      <c r="BA1944" s="94"/>
    </row>
    <row r="1945" spans="3:53" x14ac:dyDescent="0.2">
      <c r="C1945" s="24"/>
      <c r="D1945" s="24"/>
      <c r="AG1945" s="94"/>
      <c r="AH1945" s="94"/>
      <c r="AI1945" s="94"/>
      <c r="AJ1945" s="94"/>
      <c r="AK1945" s="94"/>
      <c r="AM1945" s="92"/>
      <c r="AT1945" s="94"/>
      <c r="AU1945" s="94"/>
      <c r="AV1945" s="94"/>
      <c r="AW1945" s="94"/>
      <c r="AX1945" s="94"/>
      <c r="AY1945" s="94"/>
      <c r="AZ1945" s="94"/>
      <c r="BA1945" s="94"/>
    </row>
    <row r="1946" spans="3:53" x14ac:dyDescent="0.2">
      <c r="C1946" s="24"/>
      <c r="D1946" s="24"/>
      <c r="AG1946" s="94"/>
      <c r="AH1946" s="94"/>
      <c r="AI1946" s="94"/>
      <c r="AJ1946" s="94"/>
      <c r="AK1946" s="94"/>
      <c r="AM1946" s="92"/>
      <c r="AT1946" s="94"/>
      <c r="AU1946" s="94"/>
      <c r="AV1946" s="94"/>
      <c r="AW1946" s="94"/>
      <c r="AX1946" s="94"/>
      <c r="AY1946" s="94"/>
      <c r="AZ1946" s="94"/>
      <c r="BA1946" s="94"/>
    </row>
    <row r="1947" spans="3:53" x14ac:dyDescent="0.2">
      <c r="C1947" s="24"/>
      <c r="D1947" s="24"/>
      <c r="AG1947" s="94"/>
      <c r="AH1947" s="94"/>
      <c r="AI1947" s="94"/>
      <c r="AJ1947" s="94"/>
      <c r="AK1947" s="94"/>
      <c r="AM1947" s="92"/>
      <c r="AT1947" s="94"/>
      <c r="AU1947" s="94"/>
      <c r="AV1947" s="94"/>
      <c r="AW1947" s="94"/>
      <c r="AX1947" s="94"/>
      <c r="AY1947" s="94"/>
      <c r="AZ1947" s="94"/>
      <c r="BA1947" s="94"/>
    </row>
    <row r="1948" spans="3:53" x14ac:dyDescent="0.2">
      <c r="C1948" s="24"/>
      <c r="D1948" s="24"/>
      <c r="AG1948" s="94"/>
      <c r="AH1948" s="94"/>
      <c r="AI1948" s="94"/>
      <c r="AJ1948" s="94"/>
      <c r="AK1948" s="94"/>
      <c r="AM1948" s="92"/>
      <c r="AT1948" s="94"/>
      <c r="AU1948" s="94"/>
      <c r="AV1948" s="94"/>
      <c r="AW1948" s="94"/>
      <c r="AX1948" s="94"/>
      <c r="AY1948" s="94"/>
      <c r="AZ1948" s="94"/>
      <c r="BA1948" s="94"/>
    </row>
    <row r="1949" spans="3:53" x14ac:dyDescent="0.2">
      <c r="C1949" s="24"/>
      <c r="D1949" s="24"/>
      <c r="AG1949" s="94"/>
      <c r="AH1949" s="94"/>
      <c r="AI1949" s="94"/>
      <c r="AJ1949" s="94"/>
      <c r="AK1949" s="94"/>
      <c r="AM1949" s="92"/>
      <c r="AT1949" s="94"/>
      <c r="AU1949" s="94"/>
      <c r="AV1949" s="94"/>
      <c r="AW1949" s="94"/>
      <c r="AX1949" s="94"/>
      <c r="AY1949" s="94"/>
      <c r="AZ1949" s="94"/>
      <c r="BA1949" s="94"/>
    </row>
    <row r="1950" spans="3:53" x14ac:dyDescent="0.2">
      <c r="C1950" s="24"/>
      <c r="D1950" s="24"/>
      <c r="AG1950" s="94"/>
      <c r="AH1950" s="94"/>
      <c r="AI1950" s="94"/>
      <c r="AJ1950" s="94"/>
      <c r="AK1950" s="94"/>
      <c r="AM1950" s="92"/>
      <c r="AT1950" s="94"/>
      <c r="AU1950" s="94"/>
      <c r="AV1950" s="94"/>
      <c r="AW1950" s="94"/>
      <c r="AX1950" s="94"/>
      <c r="AY1950" s="94"/>
      <c r="AZ1950" s="94"/>
      <c r="BA1950" s="94"/>
    </row>
    <row r="1951" spans="3:53" x14ac:dyDescent="0.2">
      <c r="C1951" s="24"/>
      <c r="D1951" s="24"/>
      <c r="AG1951" s="94"/>
      <c r="AH1951" s="94"/>
      <c r="AI1951" s="94"/>
      <c r="AJ1951" s="94"/>
      <c r="AK1951" s="94"/>
      <c r="AM1951" s="92"/>
      <c r="AT1951" s="94"/>
      <c r="AU1951" s="94"/>
      <c r="AV1951" s="94"/>
      <c r="AW1951" s="94"/>
      <c r="AX1951" s="94"/>
      <c r="AY1951" s="94"/>
      <c r="AZ1951" s="94"/>
      <c r="BA1951" s="94"/>
    </row>
    <row r="1952" spans="3:53" x14ac:dyDescent="0.2">
      <c r="C1952" s="24"/>
      <c r="D1952" s="24"/>
      <c r="AG1952" s="94"/>
      <c r="AH1952" s="94"/>
      <c r="AI1952" s="94"/>
      <c r="AJ1952" s="94"/>
      <c r="AK1952" s="94"/>
      <c r="AM1952" s="92"/>
      <c r="AT1952" s="94"/>
      <c r="AU1952" s="94"/>
      <c r="AV1952" s="94"/>
      <c r="AW1952" s="94"/>
      <c r="AX1952" s="94"/>
      <c r="AY1952" s="94"/>
      <c r="AZ1952" s="94"/>
      <c r="BA1952" s="94"/>
    </row>
    <row r="1953" spans="3:78" x14ac:dyDescent="0.2">
      <c r="C1953" s="24"/>
      <c r="D1953" s="24"/>
      <c r="AF1953" s="95"/>
      <c r="AG1953" s="95"/>
      <c r="AH1953" s="95"/>
      <c r="AI1953" s="95"/>
      <c r="AJ1953" s="95"/>
      <c r="AK1953" s="95"/>
      <c r="AL1953" s="95"/>
      <c r="AM1953" s="42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5"/>
      <c r="BL1953" s="95"/>
      <c r="BM1953" s="95"/>
      <c r="BN1953" s="95"/>
      <c r="BO1953" s="95"/>
      <c r="BP1953" s="95"/>
      <c r="BQ1953" s="95"/>
      <c r="BR1953" s="95"/>
      <c r="BS1953" s="95"/>
      <c r="BT1953" s="95"/>
      <c r="BU1953" s="95"/>
      <c r="BV1953" s="95"/>
      <c r="BW1953" s="95"/>
      <c r="BX1953" s="95"/>
      <c r="BY1953" s="95"/>
      <c r="BZ1953" s="95"/>
    </row>
    <row r="1954" spans="3:78" x14ac:dyDescent="0.2">
      <c r="C1954" s="24"/>
      <c r="D1954" s="24"/>
      <c r="AF1954" s="95"/>
      <c r="AG1954" s="95"/>
      <c r="AH1954" s="95"/>
      <c r="AI1954" s="95"/>
      <c r="AJ1954" s="95"/>
      <c r="AK1954" s="95"/>
      <c r="AL1954" s="95"/>
      <c r="AM1954" s="42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5"/>
      <c r="BL1954" s="95"/>
      <c r="BM1954" s="95"/>
      <c r="BN1954" s="95"/>
      <c r="BO1954" s="95"/>
      <c r="BP1954" s="95"/>
      <c r="BQ1954" s="95"/>
      <c r="BR1954" s="95"/>
      <c r="BS1954" s="95"/>
      <c r="BT1954" s="95"/>
      <c r="BU1954" s="95"/>
      <c r="BV1954" s="95"/>
      <c r="BW1954" s="95"/>
      <c r="BX1954" s="95"/>
      <c r="BY1954" s="95"/>
      <c r="BZ1954" s="95"/>
    </row>
    <row r="1955" spans="3:78" x14ac:dyDescent="0.2">
      <c r="C1955" s="24"/>
      <c r="D1955" s="24"/>
      <c r="AF1955" s="95"/>
      <c r="AG1955" s="95"/>
      <c r="AH1955" s="95"/>
      <c r="AI1955" s="95"/>
      <c r="AJ1955" s="95"/>
      <c r="AK1955" s="95"/>
      <c r="AL1955" s="95"/>
      <c r="AM1955" s="42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5"/>
      <c r="BL1955" s="95"/>
      <c r="BM1955" s="95"/>
      <c r="BN1955" s="95"/>
      <c r="BO1955" s="95"/>
      <c r="BP1955" s="95"/>
      <c r="BQ1955" s="95"/>
      <c r="BR1955" s="95"/>
      <c r="BS1955" s="95"/>
      <c r="BT1955" s="95"/>
      <c r="BU1955" s="95"/>
      <c r="BV1955" s="95"/>
      <c r="BW1955" s="95"/>
      <c r="BX1955" s="95"/>
      <c r="BY1955" s="95"/>
      <c r="BZ1955" s="95"/>
    </row>
    <row r="1956" spans="3:78" x14ac:dyDescent="0.2">
      <c r="C1956" s="24"/>
      <c r="D1956" s="24"/>
      <c r="AF1956" s="95"/>
      <c r="AG1956" s="95"/>
      <c r="AH1956" s="95"/>
      <c r="AI1956" s="95"/>
      <c r="AJ1956" s="95"/>
      <c r="AK1956" s="95"/>
      <c r="AL1956" s="95"/>
      <c r="AM1956" s="42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5"/>
      <c r="BL1956" s="95"/>
      <c r="BM1956" s="95"/>
      <c r="BN1956" s="95"/>
      <c r="BO1956" s="95"/>
      <c r="BP1956" s="95"/>
      <c r="BQ1956" s="95"/>
      <c r="BR1956" s="95"/>
      <c r="BS1956" s="95"/>
      <c r="BT1956" s="95"/>
      <c r="BU1956" s="95"/>
      <c r="BV1956" s="95"/>
      <c r="BW1956" s="95"/>
      <c r="BX1956" s="95"/>
      <c r="BY1956" s="95"/>
      <c r="BZ1956" s="95"/>
    </row>
    <row r="1957" spans="3:78" x14ac:dyDescent="0.2">
      <c r="C1957" s="24"/>
      <c r="D1957" s="24"/>
      <c r="AF1957" s="95"/>
      <c r="AG1957" s="95"/>
      <c r="AH1957" s="95"/>
      <c r="AI1957" s="95"/>
      <c r="AJ1957" s="95"/>
      <c r="AK1957" s="95"/>
      <c r="AL1957" s="95"/>
      <c r="AM1957" s="42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5"/>
      <c r="BL1957" s="95"/>
      <c r="BM1957" s="95"/>
      <c r="BN1957" s="95"/>
      <c r="BO1957" s="95"/>
      <c r="BP1957" s="95"/>
      <c r="BQ1957" s="95"/>
      <c r="BR1957" s="95"/>
      <c r="BS1957" s="95"/>
      <c r="BT1957" s="95"/>
      <c r="BU1957" s="95"/>
      <c r="BV1957" s="95"/>
      <c r="BW1957" s="95"/>
      <c r="BX1957" s="95"/>
      <c r="BY1957" s="95"/>
      <c r="BZ1957" s="95"/>
    </row>
    <row r="1958" spans="3:78" x14ac:dyDescent="0.2">
      <c r="C1958" s="24"/>
      <c r="D1958" s="24"/>
      <c r="AF1958" s="95"/>
      <c r="AG1958" s="95"/>
      <c r="AH1958" s="95"/>
      <c r="AI1958" s="95"/>
      <c r="AJ1958" s="95"/>
      <c r="AK1958" s="95"/>
      <c r="AL1958" s="95"/>
      <c r="AM1958" s="42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5"/>
      <c r="BL1958" s="95"/>
      <c r="BM1958" s="95"/>
      <c r="BN1958" s="95"/>
      <c r="BO1958" s="95"/>
      <c r="BP1958" s="95"/>
      <c r="BQ1958" s="95"/>
      <c r="BR1958" s="95"/>
      <c r="BS1958" s="95"/>
      <c r="BT1958" s="95"/>
      <c r="BU1958" s="95"/>
      <c r="BV1958" s="95"/>
      <c r="BW1958" s="95"/>
      <c r="BX1958" s="95"/>
      <c r="BY1958" s="95"/>
      <c r="BZ1958" s="95"/>
    </row>
    <row r="1959" spans="3:78" x14ac:dyDescent="0.2">
      <c r="C1959" s="24"/>
      <c r="D1959" s="24"/>
      <c r="AF1959" s="95"/>
      <c r="AG1959" s="95"/>
      <c r="AH1959" s="95"/>
      <c r="AI1959" s="95"/>
      <c r="AJ1959" s="95"/>
      <c r="AK1959" s="95"/>
      <c r="AL1959" s="95"/>
      <c r="AM1959" s="42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</row>
    <row r="1960" spans="3:78" x14ac:dyDescent="0.2">
      <c r="C1960" s="24"/>
      <c r="D1960" s="24"/>
      <c r="AF1960" s="95"/>
      <c r="AG1960" s="95"/>
      <c r="AH1960" s="95"/>
      <c r="AI1960" s="95"/>
      <c r="AJ1960" s="95"/>
      <c r="AK1960" s="95"/>
      <c r="AL1960" s="95"/>
      <c r="AM1960" s="42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</row>
    <row r="1961" spans="3:78" x14ac:dyDescent="0.2">
      <c r="C1961" s="24"/>
      <c r="D1961" s="24"/>
      <c r="AF1961" s="95"/>
      <c r="AG1961" s="95"/>
      <c r="AH1961" s="95"/>
      <c r="AI1961" s="95"/>
      <c r="AJ1961" s="95"/>
      <c r="AK1961" s="95"/>
      <c r="AL1961" s="95"/>
      <c r="AM1961" s="42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</row>
    <row r="1962" spans="3:78" x14ac:dyDescent="0.2">
      <c r="C1962" s="24"/>
      <c r="D1962" s="24"/>
      <c r="AF1962" s="95"/>
      <c r="AG1962" s="95"/>
      <c r="AH1962" s="95"/>
      <c r="AI1962" s="95"/>
      <c r="AJ1962" s="95"/>
      <c r="AK1962" s="95"/>
      <c r="AL1962" s="95"/>
      <c r="AM1962" s="42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</row>
    <row r="1963" spans="3:78" x14ac:dyDescent="0.2">
      <c r="C1963" s="24"/>
      <c r="D1963" s="24"/>
      <c r="AF1963" s="95"/>
      <c r="AG1963" s="95"/>
      <c r="AH1963" s="95"/>
      <c r="AI1963" s="95"/>
      <c r="AJ1963" s="95"/>
      <c r="AK1963" s="95"/>
      <c r="AL1963" s="95"/>
      <c r="AM1963" s="42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</row>
    <row r="1964" spans="3:78" x14ac:dyDescent="0.2">
      <c r="C1964" s="24"/>
      <c r="D1964" s="24"/>
      <c r="AF1964" s="95"/>
      <c r="AG1964" s="95"/>
      <c r="AH1964" s="95"/>
      <c r="AI1964" s="95"/>
      <c r="AJ1964" s="95"/>
      <c r="AK1964" s="95"/>
      <c r="AL1964" s="95"/>
      <c r="AM1964" s="42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</row>
    <row r="1965" spans="3:78" x14ac:dyDescent="0.2">
      <c r="C1965" s="24"/>
      <c r="D1965" s="24"/>
      <c r="AF1965" s="95"/>
      <c r="AG1965" s="95"/>
      <c r="AH1965" s="95"/>
      <c r="AI1965" s="95"/>
      <c r="AJ1965" s="95"/>
      <c r="AK1965" s="95"/>
      <c r="AL1965" s="95"/>
      <c r="AM1965" s="42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</row>
    <row r="1966" spans="3:78" x14ac:dyDescent="0.2">
      <c r="C1966" s="24"/>
      <c r="D1966" s="24"/>
      <c r="AF1966" s="95"/>
      <c r="AG1966" s="95"/>
      <c r="AH1966" s="95"/>
      <c r="AI1966" s="95"/>
      <c r="AJ1966" s="95"/>
      <c r="AK1966" s="95"/>
      <c r="AL1966" s="95"/>
      <c r="AM1966" s="42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</row>
    <row r="1967" spans="3:78" x14ac:dyDescent="0.2">
      <c r="C1967" s="24"/>
      <c r="D1967" s="24"/>
      <c r="AF1967" s="95"/>
      <c r="AG1967" s="95"/>
      <c r="AH1967" s="95"/>
      <c r="AI1967" s="95"/>
      <c r="AJ1967" s="95"/>
      <c r="AK1967" s="95"/>
      <c r="AL1967" s="95"/>
      <c r="AM1967" s="42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</row>
    <row r="1968" spans="3:78" x14ac:dyDescent="0.2">
      <c r="C1968" s="24"/>
      <c r="D1968" s="24"/>
      <c r="AF1968" s="95"/>
      <c r="AG1968" s="95"/>
      <c r="AH1968" s="95"/>
      <c r="AI1968" s="95"/>
      <c r="AJ1968" s="95"/>
      <c r="AK1968" s="95"/>
      <c r="AL1968" s="95"/>
      <c r="AM1968" s="42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</row>
    <row r="1969" spans="3:53" x14ac:dyDescent="0.2">
      <c r="C1969" s="24"/>
      <c r="D1969" s="24"/>
      <c r="AF1969" s="95"/>
      <c r="AG1969" s="95"/>
      <c r="AH1969" s="95"/>
      <c r="AI1969" s="95"/>
      <c r="AJ1969" s="95"/>
      <c r="AK1969" s="95"/>
      <c r="AL1969" s="95"/>
      <c r="AM1969" s="42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</row>
    <row r="1970" spans="3:53" x14ac:dyDescent="0.2">
      <c r="C1970" s="24"/>
      <c r="D1970" s="24"/>
      <c r="AF1970" s="95"/>
      <c r="AG1970" s="95"/>
      <c r="AH1970" s="95"/>
      <c r="AI1970" s="95"/>
      <c r="AJ1970" s="95"/>
      <c r="AK1970" s="95"/>
      <c r="AL1970" s="95"/>
      <c r="AM1970" s="42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</row>
    <row r="1971" spans="3:53" x14ac:dyDescent="0.2">
      <c r="C1971" s="24"/>
      <c r="D1971" s="24"/>
      <c r="AF1971" s="95"/>
      <c r="AG1971" s="95"/>
      <c r="AH1971" s="95"/>
      <c r="AI1971" s="95"/>
      <c r="AJ1971" s="95"/>
      <c r="AK1971" s="95"/>
      <c r="AL1971" s="95"/>
      <c r="AM1971" s="42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</row>
    <row r="1972" spans="3:53" x14ac:dyDescent="0.2">
      <c r="C1972" s="24"/>
      <c r="D1972" s="24"/>
      <c r="AF1972" s="95"/>
      <c r="AG1972" s="95"/>
      <c r="AH1972" s="95"/>
      <c r="AI1972" s="95"/>
      <c r="AJ1972" s="95"/>
      <c r="AK1972" s="95"/>
      <c r="AL1972" s="95"/>
      <c r="AM1972" s="42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</row>
    <row r="1973" spans="3:53" x14ac:dyDescent="0.2">
      <c r="C1973" s="24"/>
      <c r="D1973" s="24"/>
      <c r="AF1973" s="95"/>
      <c r="AG1973" s="95"/>
      <c r="AH1973" s="95"/>
      <c r="AI1973" s="95"/>
      <c r="AJ1973" s="95"/>
      <c r="AK1973" s="95"/>
      <c r="AL1973" s="95"/>
      <c r="AM1973" s="42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</row>
    <row r="1974" spans="3:53" x14ac:dyDescent="0.2">
      <c r="C1974" s="24"/>
      <c r="D1974" s="24"/>
      <c r="AF1974" s="95"/>
      <c r="AG1974" s="95"/>
      <c r="AH1974" s="95"/>
      <c r="AI1974" s="95"/>
      <c r="AJ1974" s="95"/>
      <c r="AK1974" s="95"/>
      <c r="AL1974" s="95"/>
      <c r="AM1974" s="42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</row>
    <row r="1975" spans="3:53" x14ac:dyDescent="0.2">
      <c r="C1975" s="24"/>
      <c r="D1975" s="24"/>
      <c r="AF1975" s="95"/>
      <c r="AG1975" s="95"/>
      <c r="AH1975" s="95"/>
      <c r="AI1975" s="95"/>
      <c r="AJ1975" s="95"/>
      <c r="AK1975" s="95"/>
      <c r="AL1975" s="95"/>
      <c r="AM1975" s="42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</row>
    <row r="1976" spans="3:53" x14ac:dyDescent="0.2">
      <c r="C1976" s="24"/>
      <c r="D1976" s="24"/>
      <c r="AF1976" s="95"/>
      <c r="AG1976" s="95"/>
      <c r="AH1976" s="95"/>
      <c r="AI1976" s="95"/>
      <c r="AJ1976" s="95"/>
      <c r="AK1976" s="95"/>
      <c r="AL1976" s="95"/>
      <c r="AM1976" s="42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</row>
    <row r="1977" spans="3:53" x14ac:dyDescent="0.2">
      <c r="C1977" s="24"/>
      <c r="D1977" s="24"/>
      <c r="AF1977" s="95"/>
      <c r="AG1977" s="95"/>
      <c r="AH1977" s="95"/>
      <c r="AI1977" s="95"/>
      <c r="AJ1977" s="95"/>
      <c r="AK1977" s="95"/>
      <c r="AL1977" s="95"/>
      <c r="AM1977" s="42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</row>
    <row r="1978" spans="3:53" x14ac:dyDescent="0.2">
      <c r="C1978" s="24"/>
      <c r="D1978" s="24"/>
      <c r="AF1978" s="95"/>
      <c r="AG1978" s="95"/>
      <c r="AH1978" s="95"/>
      <c r="AI1978" s="95"/>
      <c r="AJ1978" s="95"/>
      <c r="AK1978" s="95"/>
      <c r="AL1978" s="95"/>
      <c r="AM1978" s="42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</row>
    <row r="1979" spans="3:53" x14ac:dyDescent="0.2">
      <c r="C1979" s="24"/>
      <c r="D1979" s="24"/>
      <c r="AF1979" s="95"/>
      <c r="AG1979" s="95"/>
      <c r="AH1979" s="95"/>
      <c r="AI1979" s="95"/>
      <c r="AJ1979" s="95"/>
      <c r="AK1979" s="95"/>
      <c r="AL1979" s="95"/>
      <c r="AM1979" s="42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</row>
    <row r="1980" spans="3:53" x14ac:dyDescent="0.2">
      <c r="C1980" s="24"/>
      <c r="D1980" s="24"/>
      <c r="AF1980" s="95"/>
      <c r="AG1980" s="95"/>
      <c r="AH1980" s="95"/>
      <c r="AI1980" s="95"/>
      <c r="AJ1980" s="95"/>
      <c r="AK1980" s="95"/>
      <c r="AL1980" s="95"/>
      <c r="AM1980" s="42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</row>
    <row r="1981" spans="3:53" x14ac:dyDescent="0.2">
      <c r="C1981" s="24"/>
      <c r="D1981" s="24"/>
      <c r="AF1981" s="95"/>
      <c r="AG1981" s="95"/>
      <c r="AH1981" s="95"/>
      <c r="AI1981" s="95"/>
      <c r="AJ1981" s="95"/>
      <c r="AK1981" s="95"/>
      <c r="AL1981" s="95"/>
      <c r="AM1981" s="42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</row>
    <row r="1982" spans="3:53" x14ac:dyDescent="0.2">
      <c r="C1982" s="24"/>
      <c r="D1982" s="24"/>
      <c r="AF1982" s="95"/>
      <c r="AG1982" s="95"/>
      <c r="AH1982" s="95"/>
      <c r="AI1982" s="95"/>
      <c r="AJ1982" s="95"/>
      <c r="AK1982" s="95"/>
      <c r="AL1982" s="95"/>
      <c r="AM1982" s="42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</row>
    <row r="1983" spans="3:53" x14ac:dyDescent="0.2">
      <c r="C1983" s="24"/>
      <c r="D1983" s="24"/>
      <c r="AF1983" s="95"/>
      <c r="AG1983" s="95"/>
      <c r="AH1983" s="95"/>
      <c r="AI1983" s="95"/>
      <c r="AJ1983" s="95"/>
      <c r="AK1983" s="95"/>
      <c r="AL1983" s="95"/>
      <c r="AM1983" s="42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</row>
    <row r="1984" spans="3:53" x14ac:dyDescent="0.2">
      <c r="C1984" s="24"/>
      <c r="D1984" s="24"/>
      <c r="AF1984" s="95"/>
      <c r="AG1984" s="95"/>
      <c r="AH1984" s="95"/>
      <c r="AI1984" s="95"/>
      <c r="AJ1984" s="95"/>
      <c r="AK1984" s="95"/>
      <c r="AL1984" s="95"/>
      <c r="AM1984" s="42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</row>
    <row r="1985" spans="3:53" x14ac:dyDescent="0.2">
      <c r="C1985" s="24"/>
      <c r="D1985" s="24"/>
      <c r="AF1985" s="95"/>
      <c r="AG1985" s="95"/>
      <c r="AH1985" s="95"/>
      <c r="AI1985" s="95"/>
      <c r="AJ1985" s="95"/>
      <c r="AK1985" s="95"/>
      <c r="AL1985" s="95"/>
      <c r="AM1985" s="42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</row>
    <row r="1986" spans="3:53" x14ac:dyDescent="0.2">
      <c r="C1986" s="24"/>
      <c r="D1986" s="24"/>
      <c r="AF1986" s="95"/>
      <c r="AG1986" s="95"/>
      <c r="AH1986" s="95"/>
      <c r="AI1986" s="95"/>
      <c r="AJ1986" s="95"/>
      <c r="AK1986" s="95"/>
      <c r="AL1986" s="95"/>
      <c r="AM1986" s="42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</row>
    <row r="1987" spans="3:53" x14ac:dyDescent="0.2">
      <c r="C1987" s="24"/>
      <c r="D1987" s="24"/>
      <c r="AF1987" s="95"/>
      <c r="AG1987" s="95"/>
      <c r="AH1987" s="95"/>
      <c r="AI1987" s="95"/>
      <c r="AJ1987" s="95"/>
      <c r="AK1987" s="95"/>
      <c r="AL1987" s="95"/>
      <c r="AM1987" s="42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</row>
    <row r="1988" spans="3:53" x14ac:dyDescent="0.2">
      <c r="C1988" s="24"/>
      <c r="D1988" s="24"/>
      <c r="AF1988" s="95"/>
      <c r="AG1988" s="95"/>
      <c r="AH1988" s="95"/>
      <c r="AI1988" s="95"/>
      <c r="AJ1988" s="95"/>
      <c r="AK1988" s="95"/>
      <c r="AL1988" s="95"/>
      <c r="AM1988" s="42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</row>
    <row r="1989" spans="3:53" x14ac:dyDescent="0.2">
      <c r="C1989" s="24"/>
      <c r="D1989" s="24"/>
      <c r="AF1989" s="95"/>
      <c r="AG1989" s="95"/>
      <c r="AH1989" s="95"/>
      <c r="AI1989" s="95"/>
      <c r="AJ1989" s="95"/>
      <c r="AK1989" s="95"/>
      <c r="AL1989" s="95"/>
      <c r="AM1989" s="42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</row>
    <row r="1990" spans="3:53" x14ac:dyDescent="0.2">
      <c r="C1990" s="24"/>
      <c r="D1990" s="24"/>
      <c r="AG1990" s="94"/>
      <c r="AH1990" s="94"/>
      <c r="AI1990" s="94"/>
      <c r="AJ1990" s="94"/>
      <c r="AK1990" s="94"/>
      <c r="AM1990" s="92"/>
      <c r="AT1990" s="94"/>
      <c r="AU1990" s="94"/>
      <c r="AV1990" s="94"/>
      <c r="AW1990" s="94"/>
      <c r="AX1990" s="94"/>
      <c r="AY1990" s="94"/>
      <c r="AZ1990" s="94"/>
      <c r="BA1990" s="94"/>
    </row>
    <row r="1991" spans="3:53" x14ac:dyDescent="0.2">
      <c r="C1991" s="24"/>
      <c r="D1991" s="24"/>
      <c r="AG1991" s="94"/>
      <c r="AH1991" s="94"/>
      <c r="AI1991" s="94"/>
      <c r="AJ1991" s="94"/>
      <c r="AK1991" s="94"/>
      <c r="AM1991" s="92"/>
      <c r="AT1991" s="94"/>
      <c r="AU1991" s="94"/>
      <c r="AV1991" s="94"/>
      <c r="AW1991" s="94"/>
      <c r="AX1991" s="94"/>
      <c r="AY1991" s="94"/>
      <c r="AZ1991" s="94"/>
      <c r="BA1991" s="94"/>
    </row>
    <row r="1992" spans="3:53" x14ac:dyDescent="0.2">
      <c r="C1992" s="24"/>
      <c r="D1992" s="24"/>
      <c r="AG1992" s="94"/>
      <c r="AH1992" s="94"/>
      <c r="AI1992" s="94"/>
      <c r="AJ1992" s="94"/>
      <c r="AK1992" s="94"/>
      <c r="AM1992" s="92"/>
      <c r="AT1992" s="94"/>
      <c r="AU1992" s="94"/>
      <c r="AV1992" s="94"/>
      <c r="AW1992" s="94"/>
      <c r="AX1992" s="94"/>
      <c r="AY1992" s="94"/>
      <c r="AZ1992" s="94"/>
      <c r="BA1992" s="94"/>
    </row>
    <row r="1993" spans="3:53" x14ac:dyDescent="0.2">
      <c r="C1993" s="24"/>
      <c r="D1993" s="24"/>
      <c r="AG1993" s="94"/>
      <c r="AH1993" s="94"/>
      <c r="AI1993" s="94"/>
      <c r="AJ1993" s="94"/>
      <c r="AK1993" s="94"/>
      <c r="AM1993" s="92"/>
      <c r="AT1993" s="94"/>
      <c r="AU1993" s="94"/>
      <c r="AV1993" s="94"/>
      <c r="AW1993" s="94"/>
      <c r="AX1993" s="94"/>
      <c r="AY1993" s="94"/>
      <c r="AZ1993" s="94"/>
      <c r="BA1993" s="94"/>
    </row>
    <row r="1994" spans="3:53" x14ac:dyDescent="0.2">
      <c r="C1994" s="24"/>
      <c r="D1994" s="24"/>
      <c r="AG1994" s="94"/>
      <c r="AH1994" s="94"/>
      <c r="AI1994" s="94"/>
      <c r="AJ1994" s="94"/>
      <c r="AK1994" s="94"/>
      <c r="AM1994" s="92"/>
      <c r="AT1994" s="94"/>
      <c r="AU1994" s="94"/>
      <c r="AV1994" s="94"/>
      <c r="AW1994" s="94"/>
      <c r="AX1994" s="94"/>
      <c r="AY1994" s="94"/>
      <c r="AZ1994" s="94"/>
      <c r="BA1994" s="94"/>
    </row>
    <row r="1995" spans="3:53" x14ac:dyDescent="0.2">
      <c r="C1995" s="24"/>
      <c r="D1995" s="24"/>
      <c r="AG1995" s="94"/>
      <c r="AH1995" s="94"/>
      <c r="AI1995" s="94"/>
      <c r="AJ1995" s="94"/>
      <c r="AK1995" s="94"/>
      <c r="AM1995" s="92"/>
      <c r="AT1995" s="94"/>
      <c r="AU1995" s="94"/>
      <c r="AV1995" s="94"/>
      <c r="AW1995" s="94"/>
      <c r="AX1995" s="94"/>
      <c r="AY1995" s="94"/>
      <c r="AZ1995" s="94"/>
      <c r="BA1995" s="94"/>
    </row>
    <row r="1996" spans="3:53" x14ac:dyDescent="0.2">
      <c r="C1996" s="24"/>
      <c r="D1996" s="24"/>
      <c r="AG1996" s="94"/>
      <c r="AH1996" s="94"/>
      <c r="AI1996" s="94"/>
      <c r="AJ1996" s="94"/>
      <c r="AK1996" s="94"/>
      <c r="AM1996" s="92"/>
      <c r="AT1996" s="94"/>
      <c r="AU1996" s="94"/>
      <c r="AV1996" s="94"/>
      <c r="AW1996" s="94"/>
      <c r="AX1996" s="94"/>
      <c r="AY1996" s="94"/>
      <c r="AZ1996" s="94"/>
      <c r="BA1996" s="94"/>
    </row>
    <row r="1997" spans="3:53" x14ac:dyDescent="0.2">
      <c r="C1997" s="24"/>
      <c r="D1997" s="24"/>
      <c r="AG1997" s="94"/>
      <c r="AH1997" s="94"/>
      <c r="AI1997" s="94"/>
      <c r="AJ1997" s="94"/>
      <c r="AK1997" s="94"/>
      <c r="AM1997" s="92"/>
      <c r="AT1997" s="94"/>
      <c r="AU1997" s="94"/>
      <c r="AV1997" s="94"/>
      <c r="AW1997" s="94"/>
      <c r="AX1997" s="94"/>
      <c r="AY1997" s="94"/>
      <c r="AZ1997" s="94"/>
      <c r="BA1997" s="94"/>
    </row>
    <row r="1998" spans="3:53" x14ac:dyDescent="0.2">
      <c r="C1998" s="24"/>
      <c r="D1998" s="24"/>
      <c r="AG1998" s="94"/>
      <c r="AH1998" s="94"/>
      <c r="AI1998" s="94"/>
      <c r="AJ1998" s="94"/>
      <c r="AK1998" s="94"/>
      <c r="AM1998" s="92"/>
      <c r="AT1998" s="94"/>
      <c r="AU1998" s="94"/>
      <c r="AV1998" s="94"/>
      <c r="AW1998" s="94"/>
      <c r="AX1998" s="94"/>
      <c r="AY1998" s="94"/>
      <c r="AZ1998" s="94"/>
      <c r="BA1998" s="94"/>
    </row>
    <row r="1999" spans="3:53" x14ac:dyDescent="0.2">
      <c r="C1999" s="24"/>
      <c r="D1999" s="24"/>
      <c r="AG1999" s="94"/>
      <c r="AH1999" s="94"/>
      <c r="AI1999" s="94"/>
      <c r="AJ1999" s="94"/>
      <c r="AK1999" s="94"/>
      <c r="AM1999" s="92"/>
      <c r="AT1999" s="94"/>
      <c r="AU1999" s="94"/>
      <c r="AV1999" s="94"/>
      <c r="AW1999" s="94"/>
      <c r="AX1999" s="94"/>
      <c r="AY1999" s="94"/>
      <c r="AZ1999" s="94"/>
      <c r="BA1999" s="94"/>
    </row>
    <row r="2000" spans="3:53" x14ac:dyDescent="0.2">
      <c r="C2000" s="24"/>
      <c r="D2000" s="24"/>
      <c r="AG2000" s="94"/>
      <c r="AH2000" s="94"/>
      <c r="AI2000" s="94"/>
      <c r="AJ2000" s="94"/>
      <c r="AK2000" s="94"/>
      <c r="AM2000" s="92"/>
      <c r="AT2000" s="94"/>
      <c r="AU2000" s="94"/>
      <c r="AV2000" s="94"/>
      <c r="AW2000" s="94"/>
      <c r="AX2000" s="94"/>
      <c r="AY2000" s="94"/>
      <c r="AZ2000" s="94"/>
      <c r="BA2000" s="94"/>
    </row>
    <row r="2001" spans="3:53" x14ac:dyDescent="0.2">
      <c r="C2001" s="24"/>
      <c r="D2001" s="24"/>
      <c r="AG2001" s="94"/>
      <c r="AH2001" s="94"/>
      <c r="AI2001" s="94"/>
      <c r="AJ2001" s="94"/>
      <c r="AK2001" s="94"/>
      <c r="AM2001" s="92"/>
      <c r="AT2001" s="94"/>
      <c r="AU2001" s="94"/>
      <c r="AV2001" s="94"/>
      <c r="AW2001" s="94"/>
      <c r="AX2001" s="94"/>
      <c r="AY2001" s="94"/>
      <c r="AZ2001" s="94"/>
      <c r="BA2001" s="94"/>
    </row>
    <row r="2002" spans="3:53" x14ac:dyDescent="0.2">
      <c r="C2002" s="24"/>
      <c r="D2002" s="24"/>
      <c r="AG2002" s="94"/>
      <c r="AH2002" s="94"/>
      <c r="AI2002" s="94"/>
      <c r="AJ2002" s="94"/>
      <c r="AK2002" s="94"/>
      <c r="AM2002" s="92"/>
      <c r="AT2002" s="94"/>
      <c r="AU2002" s="94"/>
      <c r="AV2002" s="94"/>
      <c r="AW2002" s="94"/>
      <c r="AX2002" s="94"/>
      <c r="AY2002" s="94"/>
      <c r="AZ2002" s="94"/>
      <c r="BA2002" s="94"/>
    </row>
    <row r="2003" spans="3:53" x14ac:dyDescent="0.2">
      <c r="C2003" s="24"/>
      <c r="D2003" s="24"/>
      <c r="AG2003" s="94"/>
      <c r="AH2003" s="94"/>
      <c r="AI2003" s="94"/>
      <c r="AJ2003" s="94"/>
      <c r="AK2003" s="94"/>
      <c r="AM2003" s="92"/>
      <c r="AT2003" s="94"/>
      <c r="AU2003" s="94"/>
      <c r="AV2003" s="94"/>
      <c r="AW2003" s="94"/>
      <c r="AX2003" s="94"/>
      <c r="AY2003" s="94"/>
      <c r="AZ2003" s="94"/>
      <c r="BA2003" s="94"/>
    </row>
    <row r="2004" spans="3:53" x14ac:dyDescent="0.2">
      <c r="C2004" s="24"/>
      <c r="D2004" s="24"/>
      <c r="AG2004" s="94"/>
      <c r="AH2004" s="94"/>
      <c r="AI2004" s="94"/>
      <c r="AJ2004" s="94"/>
      <c r="AK2004" s="94"/>
      <c r="AM2004" s="92"/>
      <c r="AT2004" s="94"/>
      <c r="AU2004" s="94"/>
      <c r="AV2004" s="94"/>
      <c r="AW2004" s="94"/>
      <c r="AX2004" s="94"/>
      <c r="AY2004" s="94"/>
      <c r="AZ2004" s="94"/>
      <c r="BA2004" s="94"/>
    </row>
    <row r="2005" spans="3:53" x14ac:dyDescent="0.2">
      <c r="C2005" s="24"/>
      <c r="D2005" s="24"/>
      <c r="AG2005" s="94"/>
      <c r="AH2005" s="94"/>
      <c r="AI2005" s="94"/>
      <c r="AJ2005" s="94"/>
      <c r="AK2005" s="94"/>
      <c r="AM2005" s="92"/>
      <c r="AT2005" s="94"/>
      <c r="AU2005" s="94"/>
      <c r="AV2005" s="94"/>
      <c r="AW2005" s="94"/>
      <c r="AX2005" s="94"/>
      <c r="AY2005" s="94"/>
      <c r="AZ2005" s="94"/>
      <c r="BA2005" s="94"/>
    </row>
    <row r="2006" spans="3:53" x14ac:dyDescent="0.2">
      <c r="C2006" s="24"/>
      <c r="D2006" s="24"/>
      <c r="AG2006" s="94"/>
      <c r="AH2006" s="94"/>
      <c r="AI2006" s="94"/>
      <c r="AJ2006" s="94"/>
      <c r="AK2006" s="94"/>
      <c r="AM2006" s="92"/>
      <c r="AT2006" s="94"/>
      <c r="AU2006" s="94"/>
      <c r="AV2006" s="94"/>
      <c r="AW2006" s="94"/>
      <c r="AX2006" s="94"/>
      <c r="AY2006" s="94"/>
      <c r="AZ2006" s="94"/>
      <c r="BA2006" s="94"/>
    </row>
    <row r="2007" spans="3:53" x14ac:dyDescent="0.2">
      <c r="C2007" s="24"/>
      <c r="D2007" s="24"/>
      <c r="AG2007" s="94"/>
      <c r="AH2007" s="94"/>
      <c r="AI2007" s="94"/>
      <c r="AJ2007" s="94"/>
      <c r="AK2007" s="94"/>
      <c r="AM2007" s="92"/>
      <c r="AT2007" s="94"/>
      <c r="AU2007" s="94"/>
      <c r="AV2007" s="94"/>
      <c r="AW2007" s="94"/>
      <c r="AX2007" s="94"/>
      <c r="AY2007" s="94"/>
      <c r="AZ2007" s="94"/>
      <c r="BA2007" s="94"/>
    </row>
    <row r="2008" spans="3:53" x14ac:dyDescent="0.2">
      <c r="C2008" s="24"/>
      <c r="D2008" s="24"/>
      <c r="AG2008" s="94"/>
      <c r="AH2008" s="94"/>
      <c r="AI2008" s="94"/>
      <c r="AJ2008" s="94"/>
      <c r="AK2008" s="94"/>
      <c r="AM2008" s="92"/>
      <c r="AT2008" s="94"/>
      <c r="AU2008" s="94"/>
      <c r="AV2008" s="94"/>
      <c r="AW2008" s="94"/>
      <c r="AX2008" s="94"/>
      <c r="AY2008" s="94"/>
      <c r="AZ2008" s="94"/>
      <c r="BA2008" s="94"/>
    </row>
    <row r="2009" spans="3:53" x14ac:dyDescent="0.2">
      <c r="C2009" s="24"/>
      <c r="D2009" s="24"/>
      <c r="AG2009" s="94"/>
      <c r="AH2009" s="94"/>
      <c r="AI2009" s="94"/>
      <c r="AJ2009" s="94"/>
      <c r="AK2009" s="94"/>
      <c r="AM2009" s="92"/>
      <c r="AT2009" s="94"/>
      <c r="AU2009" s="94"/>
      <c r="AV2009" s="94"/>
      <c r="AW2009" s="94"/>
      <c r="AX2009" s="94"/>
      <c r="AY2009" s="94"/>
      <c r="AZ2009" s="94"/>
      <c r="BA2009" s="94"/>
    </row>
    <row r="2010" spans="3:53" x14ac:dyDescent="0.2">
      <c r="C2010" s="24"/>
      <c r="D2010" s="24"/>
      <c r="AG2010" s="94"/>
      <c r="AH2010" s="94"/>
      <c r="AI2010" s="94"/>
      <c r="AJ2010" s="94"/>
      <c r="AK2010" s="94"/>
      <c r="AM2010" s="92"/>
      <c r="AT2010" s="94"/>
      <c r="AU2010" s="94"/>
      <c r="AV2010" s="94"/>
      <c r="AW2010" s="94"/>
      <c r="AX2010" s="94"/>
      <c r="AY2010" s="94"/>
      <c r="AZ2010" s="94"/>
      <c r="BA2010" s="94"/>
    </row>
    <row r="2011" spans="3:53" x14ac:dyDescent="0.2">
      <c r="C2011" s="24"/>
      <c r="D2011" s="24"/>
      <c r="AG2011" s="94"/>
      <c r="AH2011" s="94"/>
      <c r="AI2011" s="94"/>
      <c r="AJ2011" s="94"/>
      <c r="AK2011" s="94"/>
      <c r="AM2011" s="92"/>
      <c r="AT2011" s="94"/>
      <c r="AU2011" s="94"/>
      <c r="AV2011" s="94"/>
      <c r="AW2011" s="94"/>
      <c r="AX2011" s="94"/>
      <c r="AY2011" s="94"/>
      <c r="AZ2011" s="94"/>
      <c r="BA2011" s="94"/>
    </row>
    <row r="2012" spans="3:53" x14ac:dyDescent="0.2">
      <c r="C2012" s="24"/>
      <c r="D2012" s="24"/>
      <c r="AG2012" s="94"/>
      <c r="AH2012" s="94"/>
      <c r="AI2012" s="94"/>
      <c r="AJ2012" s="94"/>
      <c r="AK2012" s="94"/>
      <c r="AM2012" s="92"/>
      <c r="AT2012" s="94"/>
      <c r="AU2012" s="94"/>
      <c r="AV2012" s="94"/>
      <c r="AW2012" s="94"/>
      <c r="AX2012" s="94"/>
      <c r="AY2012" s="94"/>
      <c r="AZ2012" s="94"/>
      <c r="BA2012" s="94"/>
    </row>
    <row r="2013" spans="3:53" x14ac:dyDescent="0.2">
      <c r="C2013" s="24"/>
      <c r="D2013" s="24"/>
      <c r="AG2013" s="94"/>
      <c r="AH2013" s="94"/>
      <c r="AI2013" s="94"/>
      <c r="AJ2013" s="94"/>
      <c r="AK2013" s="94"/>
      <c r="AM2013" s="92"/>
      <c r="AT2013" s="94"/>
      <c r="AU2013" s="94"/>
      <c r="AV2013" s="94"/>
      <c r="AW2013" s="94"/>
      <c r="AX2013" s="94"/>
      <c r="AY2013" s="94"/>
      <c r="AZ2013" s="94"/>
      <c r="BA2013" s="94"/>
    </row>
    <row r="2014" spans="3:53" x14ac:dyDescent="0.2">
      <c r="C2014" s="24"/>
      <c r="D2014" s="24"/>
      <c r="AG2014" s="94"/>
      <c r="AH2014" s="94"/>
      <c r="AI2014" s="94"/>
      <c r="AJ2014" s="94"/>
      <c r="AK2014" s="94"/>
      <c r="AM2014" s="92"/>
      <c r="AT2014" s="94"/>
      <c r="AU2014" s="94"/>
      <c r="AV2014" s="94"/>
      <c r="AW2014" s="94"/>
      <c r="AX2014" s="94"/>
      <c r="AY2014" s="94"/>
      <c r="AZ2014" s="94"/>
      <c r="BA2014" s="94"/>
    </row>
    <row r="2015" spans="3:53" x14ac:dyDescent="0.2">
      <c r="C2015" s="24"/>
      <c r="D2015" s="24"/>
      <c r="AG2015" s="94"/>
      <c r="AH2015" s="94"/>
      <c r="AI2015" s="94"/>
      <c r="AJ2015" s="94"/>
      <c r="AK2015" s="94"/>
      <c r="AM2015" s="92"/>
      <c r="AT2015" s="94"/>
      <c r="AU2015" s="94"/>
      <c r="AV2015" s="94"/>
      <c r="AW2015" s="94"/>
      <c r="AX2015" s="94"/>
      <c r="AY2015" s="94"/>
      <c r="AZ2015" s="94"/>
      <c r="BA2015" s="94"/>
    </row>
    <row r="2016" spans="3:53" x14ac:dyDescent="0.2">
      <c r="C2016" s="24"/>
      <c r="D2016" s="24"/>
      <c r="AG2016" s="94"/>
      <c r="AH2016" s="94"/>
      <c r="AI2016" s="94"/>
      <c r="AJ2016" s="94"/>
      <c r="AK2016" s="94"/>
      <c r="AM2016" s="92"/>
      <c r="AT2016" s="94"/>
      <c r="AU2016" s="94"/>
      <c r="AV2016" s="94"/>
      <c r="AW2016" s="94"/>
      <c r="AX2016" s="94"/>
      <c r="AY2016" s="94"/>
      <c r="AZ2016" s="94"/>
      <c r="BA2016" s="94"/>
    </row>
    <row r="2017" spans="3:53" x14ac:dyDescent="0.2">
      <c r="C2017" s="24"/>
      <c r="D2017" s="24"/>
      <c r="AG2017" s="94"/>
      <c r="AH2017" s="94"/>
      <c r="AI2017" s="94"/>
      <c r="AJ2017" s="94"/>
      <c r="AK2017" s="94"/>
      <c r="AM2017" s="92"/>
      <c r="AT2017" s="94"/>
      <c r="AU2017" s="94"/>
      <c r="AV2017" s="94"/>
      <c r="AW2017" s="94"/>
      <c r="AX2017" s="94"/>
      <c r="AY2017" s="94"/>
      <c r="AZ2017" s="94"/>
      <c r="BA2017" s="94"/>
    </row>
    <row r="2018" spans="3:53" x14ac:dyDescent="0.2">
      <c r="C2018" s="24"/>
      <c r="D2018" s="24"/>
      <c r="AG2018" s="94"/>
      <c r="AH2018" s="94"/>
      <c r="AI2018" s="94"/>
      <c r="AJ2018" s="94"/>
      <c r="AK2018" s="94"/>
      <c r="AM2018" s="92"/>
      <c r="AT2018" s="94"/>
      <c r="AU2018" s="94"/>
      <c r="AV2018" s="94"/>
      <c r="AW2018" s="94"/>
      <c r="AX2018" s="94"/>
      <c r="AY2018" s="94"/>
      <c r="AZ2018" s="94"/>
      <c r="BA2018" s="94"/>
    </row>
    <row r="2019" spans="3:53" x14ac:dyDescent="0.2">
      <c r="C2019" s="24"/>
      <c r="D2019" s="24"/>
      <c r="AG2019" s="94"/>
      <c r="AH2019" s="94"/>
      <c r="AI2019" s="94"/>
      <c r="AJ2019" s="94"/>
      <c r="AK2019" s="94"/>
      <c r="AM2019" s="92"/>
      <c r="AT2019" s="94"/>
      <c r="AU2019" s="94"/>
      <c r="AV2019" s="94"/>
      <c r="AW2019" s="94"/>
      <c r="AX2019" s="94"/>
      <c r="AY2019" s="94"/>
      <c r="AZ2019" s="94"/>
      <c r="BA2019" s="94"/>
    </row>
    <row r="2020" spans="3:53" x14ac:dyDescent="0.2">
      <c r="C2020" s="24"/>
      <c r="D2020" s="24"/>
      <c r="AG2020" s="94"/>
      <c r="AH2020" s="94"/>
      <c r="AI2020" s="94"/>
      <c r="AJ2020" s="94"/>
      <c r="AK2020" s="94"/>
      <c r="AM2020" s="92"/>
      <c r="AT2020" s="94"/>
      <c r="AU2020" s="94"/>
      <c r="AV2020" s="94"/>
      <c r="AW2020" s="94"/>
      <c r="AX2020" s="94"/>
      <c r="AY2020" s="94"/>
      <c r="AZ2020" s="94"/>
      <c r="BA2020" s="94"/>
    </row>
    <row r="2021" spans="3:53" x14ac:dyDescent="0.2">
      <c r="C2021" s="24"/>
      <c r="D2021" s="24"/>
      <c r="AG2021" s="94"/>
      <c r="AH2021" s="94"/>
      <c r="AI2021" s="94"/>
      <c r="AJ2021" s="94"/>
      <c r="AK2021" s="94"/>
      <c r="AM2021" s="92"/>
      <c r="AT2021" s="94"/>
      <c r="AU2021" s="94"/>
      <c r="AV2021" s="94"/>
      <c r="AW2021" s="94"/>
      <c r="AX2021" s="94"/>
      <c r="AY2021" s="94"/>
      <c r="AZ2021" s="94"/>
      <c r="BA2021" s="94"/>
    </row>
    <row r="2022" spans="3:53" x14ac:dyDescent="0.2">
      <c r="C2022" s="24"/>
      <c r="D2022" s="24"/>
      <c r="AG2022" s="94"/>
      <c r="AH2022" s="94"/>
      <c r="AI2022" s="94"/>
      <c r="AJ2022" s="94"/>
      <c r="AK2022" s="94"/>
      <c r="AM2022" s="92"/>
      <c r="AT2022" s="94"/>
      <c r="AU2022" s="94"/>
      <c r="AV2022" s="94"/>
      <c r="AW2022" s="94"/>
      <c r="AX2022" s="94"/>
      <c r="AY2022" s="94"/>
      <c r="AZ2022" s="94"/>
      <c r="BA2022" s="94"/>
    </row>
    <row r="2023" spans="3:53" x14ac:dyDescent="0.2">
      <c r="C2023" s="24"/>
      <c r="D2023" s="24"/>
      <c r="AG2023" s="94"/>
      <c r="AH2023" s="94"/>
      <c r="AI2023" s="94"/>
      <c r="AJ2023" s="94"/>
      <c r="AK2023" s="94"/>
      <c r="AM2023" s="92"/>
      <c r="AT2023" s="94"/>
      <c r="AU2023" s="94"/>
      <c r="AV2023" s="94"/>
      <c r="AW2023" s="94"/>
      <c r="AX2023" s="94"/>
      <c r="AY2023" s="94"/>
      <c r="AZ2023" s="94"/>
      <c r="BA2023" s="94"/>
    </row>
    <row r="2024" spans="3:53" x14ac:dyDescent="0.2">
      <c r="C2024" s="24"/>
      <c r="D2024" s="24"/>
      <c r="AG2024" s="94"/>
      <c r="AH2024" s="94"/>
      <c r="AI2024" s="94"/>
      <c r="AJ2024" s="94"/>
      <c r="AK2024" s="94"/>
      <c r="AM2024" s="92"/>
      <c r="AT2024" s="94"/>
      <c r="AU2024" s="94"/>
      <c r="AV2024" s="94"/>
      <c r="AW2024" s="94"/>
      <c r="AX2024" s="94"/>
      <c r="AY2024" s="94"/>
      <c r="AZ2024" s="94"/>
      <c r="BA2024" s="94"/>
    </row>
    <row r="2025" spans="3:53" x14ac:dyDescent="0.2">
      <c r="C2025" s="24"/>
      <c r="D2025" s="24"/>
      <c r="AG2025" s="94"/>
      <c r="AH2025" s="94"/>
      <c r="AI2025" s="94"/>
      <c r="AJ2025" s="94"/>
      <c r="AK2025" s="94"/>
      <c r="AM2025" s="92"/>
      <c r="AT2025" s="94"/>
      <c r="AU2025" s="94"/>
      <c r="AV2025" s="94"/>
      <c r="AW2025" s="94"/>
      <c r="AX2025" s="94"/>
      <c r="AY2025" s="94"/>
      <c r="AZ2025" s="94"/>
      <c r="BA2025" s="94"/>
    </row>
    <row r="2026" spans="3:53" x14ac:dyDescent="0.2">
      <c r="C2026" s="24"/>
      <c r="D2026" s="24"/>
      <c r="AG2026" s="94"/>
      <c r="AH2026" s="94"/>
      <c r="AI2026" s="94"/>
      <c r="AJ2026" s="94"/>
      <c r="AK2026" s="94"/>
      <c r="AM2026" s="92"/>
      <c r="AT2026" s="94"/>
      <c r="AU2026" s="94"/>
      <c r="AV2026" s="94"/>
      <c r="AW2026" s="94"/>
      <c r="AX2026" s="94"/>
      <c r="AY2026" s="94"/>
      <c r="AZ2026" s="94"/>
      <c r="BA2026" s="94"/>
    </row>
    <row r="2027" spans="3:53" x14ac:dyDescent="0.2">
      <c r="C2027" s="24"/>
      <c r="D2027" s="24"/>
      <c r="AG2027" s="94"/>
      <c r="AH2027" s="94"/>
      <c r="AI2027" s="94"/>
      <c r="AJ2027" s="94"/>
      <c r="AK2027" s="94"/>
      <c r="AM2027" s="92"/>
      <c r="AT2027" s="94"/>
      <c r="AU2027" s="94"/>
      <c r="AV2027" s="94"/>
      <c r="AW2027" s="94"/>
      <c r="AX2027" s="94"/>
      <c r="AY2027" s="94"/>
      <c r="AZ2027" s="94"/>
      <c r="BA2027" s="94"/>
    </row>
    <row r="2028" spans="3:53" x14ac:dyDescent="0.2">
      <c r="C2028" s="24"/>
      <c r="D2028" s="24"/>
      <c r="AG2028" s="94"/>
      <c r="AH2028" s="94"/>
      <c r="AI2028" s="94"/>
      <c r="AJ2028" s="94"/>
      <c r="AK2028" s="94"/>
      <c r="AM2028" s="92"/>
      <c r="AT2028" s="94"/>
      <c r="AU2028" s="94"/>
      <c r="AV2028" s="94"/>
      <c r="AW2028" s="94"/>
      <c r="AX2028" s="94"/>
      <c r="AY2028" s="94"/>
      <c r="AZ2028" s="94"/>
      <c r="BA2028" s="94"/>
    </row>
    <row r="2029" spans="3:53" x14ac:dyDescent="0.2">
      <c r="C2029" s="24"/>
      <c r="D2029" s="24"/>
      <c r="AG2029" s="94"/>
      <c r="AH2029" s="94"/>
      <c r="AI2029" s="94"/>
      <c r="AJ2029" s="94"/>
      <c r="AK2029" s="94"/>
      <c r="AM2029" s="92"/>
      <c r="AT2029" s="94"/>
      <c r="AU2029" s="94"/>
      <c r="AV2029" s="94"/>
      <c r="AW2029" s="94"/>
      <c r="AX2029" s="94"/>
      <c r="AY2029" s="94"/>
      <c r="AZ2029" s="94"/>
      <c r="BA2029" s="94"/>
    </row>
    <row r="2030" spans="3:53" x14ac:dyDescent="0.2">
      <c r="C2030" s="24"/>
      <c r="D2030" s="24"/>
      <c r="AG2030" s="94"/>
      <c r="AH2030" s="94"/>
      <c r="AI2030" s="94"/>
      <c r="AJ2030" s="94"/>
      <c r="AK2030" s="94"/>
      <c r="AM2030" s="92"/>
      <c r="AT2030" s="94"/>
      <c r="AU2030" s="94"/>
      <c r="AV2030" s="94"/>
      <c r="AW2030" s="94"/>
      <c r="AX2030" s="94"/>
      <c r="AY2030" s="94"/>
      <c r="AZ2030" s="94"/>
      <c r="BA2030" s="94"/>
    </row>
    <row r="2031" spans="3:53" x14ac:dyDescent="0.2">
      <c r="C2031" s="24"/>
      <c r="D2031" s="24"/>
      <c r="AG2031" s="94"/>
      <c r="AH2031" s="94"/>
      <c r="AI2031" s="94"/>
      <c r="AJ2031" s="94"/>
      <c r="AK2031" s="94"/>
      <c r="AM2031" s="92"/>
      <c r="AT2031" s="94"/>
      <c r="AU2031" s="94"/>
      <c r="AV2031" s="94"/>
      <c r="AW2031" s="94"/>
      <c r="AX2031" s="94"/>
      <c r="AY2031" s="94"/>
      <c r="AZ2031" s="94"/>
      <c r="BA2031" s="94"/>
    </row>
    <row r="2032" spans="3:53" x14ac:dyDescent="0.2">
      <c r="C2032" s="24"/>
      <c r="D2032" s="24"/>
      <c r="AG2032" s="94"/>
      <c r="AH2032" s="94"/>
      <c r="AI2032" s="94"/>
      <c r="AJ2032" s="94"/>
      <c r="AK2032" s="94"/>
      <c r="AM2032" s="92"/>
      <c r="AT2032" s="94"/>
      <c r="AU2032" s="94"/>
      <c r="AV2032" s="94"/>
      <c r="AW2032" s="94"/>
      <c r="AX2032" s="94"/>
      <c r="AY2032" s="94"/>
      <c r="AZ2032" s="94"/>
      <c r="BA2032" s="94"/>
    </row>
    <row r="2033" spans="3:53" x14ac:dyDescent="0.2">
      <c r="C2033" s="24"/>
      <c r="D2033" s="24"/>
      <c r="AG2033" s="94"/>
      <c r="AH2033" s="94"/>
      <c r="AI2033" s="94"/>
      <c r="AJ2033" s="94"/>
      <c r="AK2033" s="94"/>
      <c r="AM2033" s="92"/>
      <c r="AT2033" s="94"/>
      <c r="AU2033" s="94"/>
      <c r="AV2033" s="94"/>
      <c r="AW2033" s="94"/>
      <c r="AX2033" s="94"/>
      <c r="AY2033" s="94"/>
      <c r="AZ2033" s="94"/>
      <c r="BA2033" s="94"/>
    </row>
    <row r="2034" spans="3:53" x14ac:dyDescent="0.2">
      <c r="C2034" s="24"/>
      <c r="D2034" s="24"/>
      <c r="AG2034" s="94"/>
      <c r="AH2034" s="94"/>
      <c r="AI2034" s="94"/>
      <c r="AJ2034" s="94"/>
      <c r="AK2034" s="94"/>
      <c r="AM2034" s="92"/>
      <c r="AT2034" s="94"/>
      <c r="AU2034" s="94"/>
      <c r="AV2034" s="94"/>
      <c r="AW2034" s="94"/>
      <c r="AX2034" s="94"/>
      <c r="AY2034" s="94"/>
      <c r="AZ2034" s="94"/>
      <c r="BA2034" s="94"/>
    </row>
    <row r="2035" spans="3:53" x14ac:dyDescent="0.2">
      <c r="C2035" s="24"/>
      <c r="D2035" s="24"/>
      <c r="AG2035" s="94"/>
      <c r="AH2035" s="94"/>
      <c r="AI2035" s="94"/>
      <c r="AJ2035" s="94"/>
      <c r="AK2035" s="94"/>
      <c r="AM2035" s="92"/>
      <c r="AT2035" s="94"/>
      <c r="AU2035" s="94"/>
      <c r="AV2035" s="94"/>
      <c r="AW2035" s="94"/>
      <c r="AX2035" s="94"/>
      <c r="AY2035" s="94"/>
      <c r="AZ2035" s="94"/>
      <c r="BA2035" s="94"/>
    </row>
    <row r="2036" spans="3:53" x14ac:dyDescent="0.2">
      <c r="C2036" s="24"/>
      <c r="D2036" s="24"/>
      <c r="AG2036" s="94"/>
      <c r="AH2036" s="94"/>
      <c r="AI2036" s="94"/>
      <c r="AJ2036" s="94"/>
      <c r="AK2036" s="94"/>
      <c r="AM2036" s="92"/>
      <c r="AT2036" s="94"/>
      <c r="AU2036" s="94"/>
      <c r="AV2036" s="94"/>
      <c r="AW2036" s="94"/>
      <c r="AX2036" s="94"/>
      <c r="AY2036" s="94"/>
      <c r="AZ2036" s="94"/>
      <c r="BA2036" s="94"/>
    </row>
    <row r="2037" spans="3:53" x14ac:dyDescent="0.2">
      <c r="C2037" s="24"/>
      <c r="D2037" s="24"/>
      <c r="AG2037" s="94"/>
      <c r="AH2037" s="94"/>
      <c r="AI2037" s="94"/>
      <c r="AJ2037" s="94"/>
      <c r="AK2037" s="94"/>
      <c r="AM2037" s="92"/>
      <c r="AT2037" s="94"/>
      <c r="AU2037" s="94"/>
      <c r="AV2037" s="94"/>
      <c r="AW2037" s="94"/>
      <c r="AX2037" s="94"/>
      <c r="AY2037" s="94"/>
      <c r="AZ2037" s="94"/>
      <c r="BA2037" s="94"/>
    </row>
    <row r="2038" spans="3:53" x14ac:dyDescent="0.2">
      <c r="C2038" s="24"/>
      <c r="D2038" s="24"/>
      <c r="AG2038" s="94"/>
      <c r="AH2038" s="94"/>
      <c r="AI2038" s="94"/>
      <c r="AJ2038" s="94"/>
      <c r="AK2038" s="94"/>
      <c r="AM2038" s="92"/>
      <c r="AT2038" s="94"/>
      <c r="AU2038" s="94"/>
      <c r="AV2038" s="94"/>
      <c r="AW2038" s="94"/>
      <c r="AX2038" s="94"/>
      <c r="AY2038" s="94"/>
      <c r="AZ2038" s="94"/>
      <c r="BA2038" s="94"/>
    </row>
    <row r="2039" spans="3:53" x14ac:dyDescent="0.2">
      <c r="C2039" s="24"/>
      <c r="D2039" s="24"/>
      <c r="AG2039" s="94"/>
      <c r="AH2039" s="94"/>
      <c r="AI2039" s="94"/>
      <c r="AJ2039" s="94"/>
      <c r="AK2039" s="94"/>
      <c r="AM2039" s="92"/>
      <c r="AT2039" s="94"/>
      <c r="AU2039" s="94"/>
      <c r="AV2039" s="94"/>
      <c r="AW2039" s="94"/>
      <c r="AX2039" s="94"/>
      <c r="AY2039" s="94"/>
      <c r="AZ2039" s="94"/>
      <c r="BA2039" s="94"/>
    </row>
    <row r="2040" spans="3:53" x14ac:dyDescent="0.2">
      <c r="C2040" s="24"/>
      <c r="D2040" s="24"/>
      <c r="AG2040" s="94"/>
      <c r="AH2040" s="94"/>
      <c r="AI2040" s="94"/>
      <c r="AJ2040" s="94"/>
      <c r="AK2040" s="94"/>
      <c r="AM2040" s="92"/>
      <c r="AT2040" s="94"/>
      <c r="AU2040" s="94"/>
      <c r="AV2040" s="94"/>
      <c r="AW2040" s="94"/>
      <c r="AX2040" s="94"/>
      <c r="AY2040" s="94"/>
      <c r="AZ2040" s="94"/>
      <c r="BA2040" s="94"/>
    </row>
    <row r="2041" spans="3:53" x14ac:dyDescent="0.2">
      <c r="C2041" s="24"/>
      <c r="D2041" s="24"/>
      <c r="AG2041" s="94"/>
      <c r="AH2041" s="94"/>
      <c r="AI2041" s="94"/>
      <c r="AJ2041" s="94"/>
      <c r="AK2041" s="94"/>
      <c r="AM2041" s="92"/>
      <c r="AT2041" s="94"/>
      <c r="AU2041" s="94"/>
      <c r="AV2041" s="94"/>
      <c r="AW2041" s="94"/>
      <c r="AX2041" s="94"/>
      <c r="AY2041" s="94"/>
      <c r="AZ2041" s="94"/>
      <c r="BA2041" s="94"/>
    </row>
    <row r="2042" spans="3:53" x14ac:dyDescent="0.2">
      <c r="C2042" s="24"/>
      <c r="D2042" s="24"/>
      <c r="AG2042" s="94"/>
      <c r="AH2042" s="94"/>
      <c r="AI2042" s="94"/>
      <c r="AJ2042" s="94"/>
      <c r="AK2042" s="94"/>
      <c r="AM2042" s="92"/>
      <c r="AT2042" s="94"/>
      <c r="AU2042" s="94"/>
      <c r="AV2042" s="94"/>
      <c r="AW2042" s="94"/>
      <c r="AX2042" s="94"/>
      <c r="AY2042" s="94"/>
      <c r="AZ2042" s="94"/>
      <c r="BA2042" s="94"/>
    </row>
    <row r="2043" spans="3:53" x14ac:dyDescent="0.2">
      <c r="C2043" s="24"/>
      <c r="D2043" s="24"/>
      <c r="AG2043" s="94"/>
      <c r="AH2043" s="94"/>
      <c r="AI2043" s="94"/>
      <c r="AJ2043" s="94"/>
      <c r="AK2043" s="94"/>
      <c r="AM2043" s="92"/>
      <c r="AT2043" s="94"/>
      <c r="AU2043" s="94"/>
      <c r="AV2043" s="94"/>
      <c r="AW2043" s="94"/>
      <c r="AX2043" s="94"/>
      <c r="AY2043" s="94"/>
      <c r="AZ2043" s="94"/>
      <c r="BA2043" s="94"/>
    </row>
    <row r="2044" spans="3:53" x14ac:dyDescent="0.2">
      <c r="C2044" s="24"/>
      <c r="D2044" s="24"/>
      <c r="AG2044" s="94"/>
      <c r="AH2044" s="94"/>
      <c r="AI2044" s="94"/>
      <c r="AJ2044" s="94"/>
      <c r="AK2044" s="94"/>
      <c r="AM2044" s="92"/>
      <c r="AT2044" s="94"/>
      <c r="AU2044" s="94"/>
      <c r="AV2044" s="94"/>
      <c r="AW2044" s="94"/>
      <c r="AX2044" s="94"/>
      <c r="AY2044" s="94"/>
      <c r="AZ2044" s="94"/>
      <c r="BA2044" s="94"/>
    </row>
    <row r="2045" spans="3:53" x14ac:dyDescent="0.2">
      <c r="C2045" s="24"/>
      <c r="D2045" s="24"/>
      <c r="AG2045" s="94"/>
      <c r="AH2045" s="94"/>
      <c r="AI2045" s="94"/>
      <c r="AJ2045" s="94"/>
      <c r="AK2045" s="94"/>
      <c r="AM2045" s="92"/>
      <c r="AT2045" s="94"/>
      <c r="AU2045" s="94"/>
      <c r="AV2045" s="94"/>
      <c r="AW2045" s="94"/>
      <c r="AX2045" s="94"/>
      <c r="AY2045" s="94"/>
      <c r="AZ2045" s="94"/>
      <c r="BA2045" s="94"/>
    </row>
    <row r="2046" spans="3:53" x14ac:dyDescent="0.2">
      <c r="C2046" s="24"/>
      <c r="D2046" s="24"/>
      <c r="AG2046" s="94"/>
      <c r="AH2046" s="94"/>
      <c r="AI2046" s="94"/>
      <c r="AJ2046" s="94"/>
      <c r="AK2046" s="94"/>
      <c r="AM2046" s="92"/>
      <c r="AT2046" s="94"/>
      <c r="AU2046" s="94"/>
      <c r="AV2046" s="94"/>
      <c r="AW2046" s="94"/>
      <c r="AX2046" s="94"/>
      <c r="AY2046" s="94"/>
      <c r="AZ2046" s="94"/>
      <c r="BA2046" s="94"/>
    </row>
    <row r="2047" spans="3:53" x14ac:dyDescent="0.2">
      <c r="C2047" s="24"/>
      <c r="D2047" s="24"/>
      <c r="AG2047" s="94"/>
      <c r="AH2047" s="94"/>
      <c r="AI2047" s="94"/>
      <c r="AJ2047" s="94"/>
      <c r="AK2047" s="94"/>
      <c r="AM2047" s="92"/>
      <c r="AT2047" s="94"/>
      <c r="AU2047" s="94"/>
      <c r="AV2047" s="94"/>
      <c r="AW2047" s="94"/>
      <c r="AX2047" s="94"/>
      <c r="AY2047" s="94"/>
      <c r="AZ2047" s="94"/>
      <c r="BA2047" s="94"/>
    </row>
    <row r="2048" spans="3:53" x14ac:dyDescent="0.2">
      <c r="C2048" s="24"/>
      <c r="D2048" s="24"/>
      <c r="AG2048" s="94"/>
      <c r="AH2048" s="94"/>
      <c r="AI2048" s="94"/>
      <c r="AJ2048" s="94"/>
      <c r="AK2048" s="94"/>
      <c r="AM2048" s="92"/>
      <c r="AT2048" s="94"/>
      <c r="AU2048" s="94"/>
      <c r="AV2048" s="94"/>
      <c r="AW2048" s="94"/>
      <c r="AX2048" s="94"/>
      <c r="AY2048" s="94"/>
      <c r="AZ2048" s="94"/>
      <c r="BA2048" s="94"/>
    </row>
    <row r="2049" spans="3:53" x14ac:dyDescent="0.2">
      <c r="C2049" s="24"/>
      <c r="D2049" s="24"/>
      <c r="AG2049" s="94"/>
      <c r="AH2049" s="94"/>
      <c r="AI2049" s="94"/>
      <c r="AJ2049" s="94"/>
      <c r="AK2049" s="94"/>
      <c r="AM2049" s="92"/>
      <c r="AT2049" s="94"/>
      <c r="AU2049" s="94"/>
      <c r="AV2049" s="94"/>
      <c r="AW2049" s="94"/>
      <c r="AX2049" s="94"/>
      <c r="AY2049" s="94"/>
      <c r="AZ2049" s="94"/>
      <c r="BA2049" s="94"/>
    </row>
    <row r="2050" spans="3:53" x14ac:dyDescent="0.2">
      <c r="C2050" s="24"/>
      <c r="D2050" s="24"/>
      <c r="AG2050" s="94"/>
      <c r="AH2050" s="94"/>
      <c r="AI2050" s="94"/>
      <c r="AJ2050" s="94"/>
      <c r="AK2050" s="94"/>
      <c r="AM2050" s="92"/>
      <c r="AT2050" s="94"/>
      <c r="AU2050" s="94"/>
      <c r="AV2050" s="94"/>
      <c r="AW2050" s="94"/>
      <c r="AX2050" s="94"/>
      <c r="AY2050" s="94"/>
      <c r="AZ2050" s="94"/>
      <c r="BA2050" s="94"/>
    </row>
    <row r="2051" spans="3:53" x14ac:dyDescent="0.2">
      <c r="C2051" s="24"/>
      <c r="D2051" s="24"/>
      <c r="AG2051" s="94"/>
      <c r="AH2051" s="94"/>
      <c r="AI2051" s="94"/>
      <c r="AJ2051" s="94"/>
      <c r="AK2051" s="94"/>
      <c r="AM2051" s="92"/>
      <c r="AT2051" s="94"/>
      <c r="AU2051" s="94"/>
      <c r="AV2051" s="94"/>
      <c r="AW2051" s="94"/>
      <c r="AX2051" s="94"/>
      <c r="AY2051" s="94"/>
      <c r="AZ2051" s="94"/>
      <c r="BA2051" s="94"/>
    </row>
    <row r="2052" spans="3:53" x14ac:dyDescent="0.2">
      <c r="C2052" s="24"/>
      <c r="D2052" s="24"/>
      <c r="AG2052" s="94"/>
      <c r="AH2052" s="94"/>
      <c r="AI2052" s="94"/>
      <c r="AJ2052" s="94"/>
      <c r="AK2052" s="94"/>
      <c r="AM2052" s="92"/>
      <c r="AT2052" s="94"/>
      <c r="AU2052" s="94"/>
      <c r="AV2052" s="94"/>
      <c r="AW2052" s="94"/>
      <c r="AX2052" s="94"/>
      <c r="AY2052" s="94"/>
      <c r="AZ2052" s="94"/>
      <c r="BA2052" s="94"/>
    </row>
    <row r="2053" spans="3:53" x14ac:dyDescent="0.2">
      <c r="C2053" s="24"/>
      <c r="D2053" s="24"/>
      <c r="AG2053" s="94"/>
      <c r="AH2053" s="94"/>
      <c r="AI2053" s="94"/>
      <c r="AJ2053" s="94"/>
      <c r="AK2053" s="94"/>
      <c r="AM2053" s="92"/>
      <c r="AT2053" s="94"/>
      <c r="AU2053" s="94"/>
      <c r="AV2053" s="94"/>
      <c r="AW2053" s="94"/>
      <c r="AX2053" s="94"/>
      <c r="AY2053" s="94"/>
      <c r="AZ2053" s="94"/>
      <c r="BA2053" s="94"/>
    </row>
    <row r="2054" spans="3:53" x14ac:dyDescent="0.2">
      <c r="C2054" s="24"/>
      <c r="D2054" s="24"/>
      <c r="AG2054" s="94"/>
      <c r="AH2054" s="94"/>
      <c r="AI2054" s="94"/>
      <c r="AJ2054" s="94"/>
      <c r="AK2054" s="94"/>
      <c r="AM2054" s="92"/>
      <c r="AT2054" s="94"/>
      <c r="AU2054" s="94"/>
      <c r="AV2054" s="94"/>
      <c r="AW2054" s="94"/>
      <c r="AX2054" s="94"/>
      <c r="AY2054" s="94"/>
      <c r="AZ2054" s="94"/>
      <c r="BA2054" s="94"/>
    </row>
    <row r="2055" spans="3:53" x14ac:dyDescent="0.2">
      <c r="C2055" s="24"/>
      <c r="D2055" s="24"/>
      <c r="AG2055" s="94"/>
      <c r="AH2055" s="94"/>
      <c r="AI2055" s="94"/>
      <c r="AJ2055" s="94"/>
      <c r="AK2055" s="94"/>
      <c r="AM2055" s="92"/>
      <c r="AT2055" s="94"/>
      <c r="AU2055" s="94"/>
      <c r="AV2055" s="94"/>
      <c r="AW2055" s="94"/>
      <c r="AX2055" s="94"/>
      <c r="AY2055" s="94"/>
      <c r="AZ2055" s="94"/>
      <c r="BA2055" s="94"/>
    </row>
    <row r="2056" spans="3:53" x14ac:dyDescent="0.2">
      <c r="C2056" s="24"/>
      <c r="D2056" s="24"/>
      <c r="AG2056" s="94"/>
      <c r="AH2056" s="94"/>
      <c r="AI2056" s="94"/>
      <c r="AJ2056" s="94"/>
      <c r="AK2056" s="94"/>
      <c r="AM2056" s="92"/>
      <c r="AT2056" s="94"/>
      <c r="AU2056" s="94"/>
      <c r="AV2056" s="94"/>
      <c r="AW2056" s="94"/>
      <c r="AX2056" s="94"/>
      <c r="AY2056" s="94"/>
      <c r="AZ2056" s="94"/>
      <c r="BA2056" s="94"/>
    </row>
    <row r="2057" spans="3:53" x14ac:dyDescent="0.2">
      <c r="C2057" s="24"/>
      <c r="D2057" s="24"/>
      <c r="AG2057" s="94"/>
      <c r="AH2057" s="94"/>
      <c r="AI2057" s="94"/>
      <c r="AJ2057" s="94"/>
      <c r="AK2057" s="94"/>
      <c r="AM2057" s="92"/>
      <c r="AT2057" s="94"/>
      <c r="AU2057" s="94"/>
      <c r="AV2057" s="94"/>
      <c r="AW2057" s="94"/>
      <c r="AX2057" s="94"/>
      <c r="AY2057" s="94"/>
      <c r="AZ2057" s="94"/>
      <c r="BA2057" s="94"/>
    </row>
    <row r="2058" spans="3:53" x14ac:dyDescent="0.2">
      <c r="C2058" s="24"/>
      <c r="D2058" s="24"/>
      <c r="AG2058" s="94"/>
      <c r="AH2058" s="94"/>
      <c r="AI2058" s="94"/>
      <c r="AJ2058" s="94"/>
      <c r="AK2058" s="94"/>
      <c r="AM2058" s="92"/>
      <c r="AT2058" s="94"/>
      <c r="AU2058" s="94"/>
      <c r="AV2058" s="94"/>
      <c r="AW2058" s="94"/>
      <c r="AX2058" s="94"/>
      <c r="AY2058" s="94"/>
      <c r="AZ2058" s="94"/>
      <c r="BA2058" s="94"/>
    </row>
    <row r="2059" spans="3:53" x14ac:dyDescent="0.2">
      <c r="C2059" s="24"/>
      <c r="D2059" s="24"/>
      <c r="AG2059" s="94"/>
      <c r="AH2059" s="94"/>
      <c r="AI2059" s="94"/>
      <c r="AJ2059" s="94"/>
      <c r="AK2059" s="94"/>
      <c r="AM2059" s="92"/>
      <c r="AT2059" s="94"/>
      <c r="AU2059" s="94"/>
      <c r="AV2059" s="94"/>
      <c r="AW2059" s="94"/>
      <c r="AX2059" s="94"/>
      <c r="AY2059" s="94"/>
      <c r="AZ2059" s="94"/>
      <c r="BA2059" s="94"/>
    </row>
    <row r="2060" spans="3:53" x14ac:dyDescent="0.2">
      <c r="C2060" s="24"/>
      <c r="D2060" s="24"/>
      <c r="AG2060" s="94"/>
      <c r="AH2060" s="94"/>
      <c r="AI2060" s="94"/>
      <c r="AJ2060" s="94"/>
      <c r="AK2060" s="94"/>
      <c r="AM2060" s="92"/>
      <c r="AT2060" s="94"/>
      <c r="AU2060" s="94"/>
      <c r="AV2060" s="94"/>
      <c r="AW2060" s="94"/>
      <c r="AX2060" s="94"/>
      <c r="AY2060" s="94"/>
      <c r="AZ2060" s="94"/>
      <c r="BA2060" s="94"/>
    </row>
    <row r="2061" spans="3:53" x14ac:dyDescent="0.2">
      <c r="C2061" s="24"/>
      <c r="D2061" s="24"/>
      <c r="AG2061" s="94"/>
      <c r="AH2061" s="94"/>
      <c r="AI2061" s="94"/>
      <c r="AJ2061" s="94"/>
      <c r="AK2061" s="94"/>
      <c r="AM2061" s="92"/>
      <c r="AT2061" s="94"/>
      <c r="AU2061" s="94"/>
      <c r="AV2061" s="94"/>
      <c r="AW2061" s="94"/>
      <c r="AX2061" s="94"/>
      <c r="AY2061" s="94"/>
      <c r="AZ2061" s="94"/>
      <c r="BA2061" s="94"/>
    </row>
    <row r="2062" spans="3:53" x14ac:dyDescent="0.2">
      <c r="C2062" s="24"/>
      <c r="D2062" s="24"/>
      <c r="AG2062" s="94"/>
      <c r="AH2062" s="94"/>
      <c r="AI2062" s="94"/>
      <c r="AJ2062" s="94"/>
      <c r="AK2062" s="94"/>
      <c r="AM2062" s="92"/>
      <c r="AT2062" s="94"/>
      <c r="AU2062" s="94"/>
      <c r="AV2062" s="94"/>
      <c r="AW2062" s="94"/>
      <c r="AX2062" s="94"/>
      <c r="AY2062" s="94"/>
      <c r="AZ2062" s="94"/>
      <c r="BA2062" s="94"/>
    </row>
    <row r="2063" spans="3:53" x14ac:dyDescent="0.2">
      <c r="C2063" s="24"/>
      <c r="D2063" s="24"/>
      <c r="AG2063" s="94"/>
      <c r="AH2063" s="94"/>
      <c r="AI2063" s="94"/>
      <c r="AJ2063" s="94"/>
      <c r="AK2063" s="94"/>
      <c r="AM2063" s="92"/>
      <c r="AT2063" s="94"/>
      <c r="AU2063" s="94"/>
      <c r="AV2063" s="94"/>
      <c r="AW2063" s="94"/>
      <c r="AX2063" s="94"/>
      <c r="AY2063" s="94"/>
      <c r="AZ2063" s="94"/>
      <c r="BA2063" s="94"/>
    </row>
    <row r="2064" spans="3:53" x14ac:dyDescent="0.2">
      <c r="C2064" s="24"/>
      <c r="D2064" s="24"/>
      <c r="AG2064" s="94"/>
      <c r="AH2064" s="94"/>
      <c r="AI2064" s="94"/>
      <c r="AJ2064" s="94"/>
      <c r="AK2064" s="94"/>
      <c r="AM2064" s="92"/>
      <c r="AT2064" s="94"/>
      <c r="AU2064" s="94"/>
      <c r="AV2064" s="94"/>
      <c r="AW2064" s="94"/>
      <c r="AX2064" s="94"/>
      <c r="AY2064" s="94"/>
      <c r="AZ2064" s="94"/>
      <c r="BA2064" s="94"/>
    </row>
    <row r="2065" spans="3:53" x14ac:dyDescent="0.2">
      <c r="C2065" s="24"/>
      <c r="D2065" s="24"/>
      <c r="AG2065" s="94"/>
      <c r="AH2065" s="94"/>
      <c r="AI2065" s="94"/>
      <c r="AJ2065" s="94"/>
      <c r="AK2065" s="94"/>
      <c r="AM2065" s="92"/>
      <c r="AT2065" s="94"/>
      <c r="AU2065" s="94"/>
      <c r="AV2065" s="94"/>
      <c r="AW2065" s="94"/>
      <c r="AX2065" s="94"/>
      <c r="AY2065" s="94"/>
      <c r="AZ2065" s="94"/>
      <c r="BA2065" s="94"/>
    </row>
    <row r="2066" spans="3:53" x14ac:dyDescent="0.2">
      <c r="C2066" s="24"/>
      <c r="D2066" s="24"/>
      <c r="AG2066" s="94"/>
      <c r="AH2066" s="94"/>
      <c r="AI2066" s="94"/>
      <c r="AJ2066" s="94"/>
      <c r="AK2066" s="94"/>
      <c r="AM2066" s="92"/>
      <c r="AT2066" s="94"/>
      <c r="AU2066" s="94"/>
      <c r="AV2066" s="94"/>
      <c r="AW2066" s="94"/>
      <c r="AX2066" s="94"/>
      <c r="AY2066" s="94"/>
      <c r="AZ2066" s="94"/>
      <c r="BA2066" s="94"/>
    </row>
    <row r="2067" spans="3:53" x14ac:dyDescent="0.2">
      <c r="C2067" s="24"/>
      <c r="D2067" s="24"/>
      <c r="AG2067" s="94"/>
      <c r="AH2067" s="94"/>
      <c r="AI2067" s="94"/>
      <c r="AJ2067" s="94"/>
      <c r="AK2067" s="94"/>
      <c r="AM2067" s="92"/>
      <c r="AT2067" s="94"/>
      <c r="AU2067" s="94"/>
      <c r="AV2067" s="94"/>
      <c r="AW2067" s="94"/>
      <c r="AX2067" s="94"/>
      <c r="AY2067" s="94"/>
      <c r="AZ2067" s="94"/>
      <c r="BA2067" s="94"/>
    </row>
    <row r="2068" spans="3:53" x14ac:dyDescent="0.2">
      <c r="C2068" s="24"/>
      <c r="D2068" s="24"/>
      <c r="AG2068" s="94"/>
      <c r="AH2068" s="94"/>
      <c r="AI2068" s="94"/>
      <c r="AJ2068" s="94"/>
      <c r="AK2068" s="94"/>
      <c r="AM2068" s="92"/>
      <c r="AT2068" s="94"/>
      <c r="AU2068" s="94"/>
      <c r="AV2068" s="94"/>
      <c r="AW2068" s="94"/>
      <c r="AX2068" s="94"/>
      <c r="AY2068" s="94"/>
      <c r="AZ2068" s="94"/>
      <c r="BA2068" s="94"/>
    </row>
    <row r="2069" spans="3:53" x14ac:dyDescent="0.2">
      <c r="C2069" s="24"/>
      <c r="D2069" s="24"/>
      <c r="AG2069" s="94"/>
      <c r="AH2069" s="94"/>
      <c r="AI2069" s="94"/>
      <c r="AJ2069" s="94"/>
      <c r="AK2069" s="94"/>
      <c r="AL2069" s="96"/>
      <c r="AM2069" s="92"/>
      <c r="AT2069" s="94"/>
      <c r="AU2069" s="94"/>
      <c r="AV2069" s="94"/>
      <c r="AW2069" s="94"/>
      <c r="AX2069" s="94"/>
      <c r="AY2069" s="94"/>
      <c r="AZ2069" s="94"/>
      <c r="BA2069" s="94"/>
    </row>
    <row r="2070" spans="3:53" x14ac:dyDescent="0.2">
      <c r="C2070" s="24"/>
      <c r="D2070" s="24"/>
      <c r="AG2070" s="94"/>
      <c r="AH2070" s="94"/>
      <c r="AI2070" s="94"/>
      <c r="AJ2070" s="94"/>
      <c r="AK2070" s="94"/>
      <c r="AL2070" s="96"/>
      <c r="AM2070" s="92"/>
      <c r="AT2070" s="94"/>
      <c r="AU2070" s="94"/>
      <c r="AV2070" s="94"/>
      <c r="AW2070" s="94"/>
      <c r="AX2070" s="94"/>
      <c r="AY2070" s="94"/>
      <c r="AZ2070" s="94"/>
      <c r="BA2070" s="94"/>
    </row>
    <row r="2071" spans="3:53" x14ac:dyDescent="0.2">
      <c r="C2071" s="24"/>
      <c r="D2071" s="24"/>
      <c r="AG2071" s="94"/>
      <c r="AH2071" s="94"/>
      <c r="AI2071" s="94"/>
      <c r="AJ2071" s="94"/>
      <c r="AK2071" s="94"/>
      <c r="AL2071" s="96"/>
      <c r="AM2071" s="92"/>
      <c r="AT2071" s="94"/>
      <c r="AU2071" s="94"/>
      <c r="AV2071" s="94"/>
      <c r="AW2071" s="94"/>
      <c r="AX2071" s="94"/>
      <c r="AY2071" s="94"/>
      <c r="AZ2071" s="94"/>
      <c r="BA2071" s="94"/>
    </row>
    <row r="2072" spans="3:53" x14ac:dyDescent="0.2">
      <c r="C2072" s="24"/>
      <c r="D2072" s="24"/>
      <c r="AG2072" s="94"/>
      <c r="AH2072" s="94"/>
      <c r="AI2072" s="94"/>
      <c r="AJ2072" s="94"/>
      <c r="AK2072" s="94"/>
      <c r="AL2072" s="96"/>
      <c r="AM2072" s="92"/>
      <c r="AT2072" s="94"/>
      <c r="AU2072" s="94"/>
      <c r="AV2072" s="94"/>
      <c r="AW2072" s="94"/>
      <c r="AX2072" s="94"/>
      <c r="AY2072" s="94"/>
      <c r="AZ2072" s="94"/>
      <c r="BA2072" s="94"/>
    </row>
    <row r="2073" spans="3:53" x14ac:dyDescent="0.2">
      <c r="C2073" s="24"/>
      <c r="D2073" s="24"/>
      <c r="AG2073" s="94"/>
      <c r="AH2073" s="94"/>
      <c r="AI2073" s="94"/>
      <c r="AJ2073" s="94"/>
      <c r="AK2073" s="94"/>
      <c r="AL2073" s="96"/>
      <c r="AM2073" s="92"/>
      <c r="AT2073" s="94"/>
      <c r="AU2073" s="94"/>
      <c r="AV2073" s="94"/>
      <c r="AW2073" s="94"/>
      <c r="AX2073" s="94"/>
      <c r="AY2073" s="94"/>
      <c r="AZ2073" s="94"/>
      <c r="BA2073" s="94"/>
    </row>
    <row r="2074" spans="3:53" x14ac:dyDescent="0.2">
      <c r="C2074" s="24"/>
      <c r="D2074" s="24"/>
      <c r="AG2074" s="94"/>
      <c r="AH2074" s="94"/>
      <c r="AI2074" s="94"/>
      <c r="AJ2074" s="94"/>
      <c r="AK2074" s="94"/>
      <c r="AL2074" s="96"/>
      <c r="AM2074" s="92"/>
      <c r="AT2074" s="94"/>
      <c r="AU2074" s="94"/>
      <c r="AV2074" s="94"/>
      <c r="AW2074" s="94"/>
      <c r="AX2074" s="94"/>
      <c r="AY2074" s="94"/>
      <c r="AZ2074" s="94"/>
      <c r="BA2074" s="94"/>
    </row>
    <row r="2075" spans="3:53" x14ac:dyDescent="0.2">
      <c r="C2075" s="24"/>
      <c r="D2075" s="24"/>
      <c r="AG2075" s="94"/>
      <c r="AH2075" s="94"/>
      <c r="AI2075" s="94"/>
      <c r="AJ2075" s="94"/>
      <c r="AK2075" s="94"/>
      <c r="AL2075" s="96"/>
      <c r="AM2075" s="92"/>
      <c r="AT2075" s="94"/>
      <c r="AU2075" s="94"/>
      <c r="AV2075" s="94"/>
      <c r="AW2075" s="94"/>
      <c r="AX2075" s="94"/>
      <c r="AY2075" s="94"/>
      <c r="AZ2075" s="94"/>
      <c r="BA2075" s="94"/>
    </row>
    <row r="2076" spans="3:53" x14ac:dyDescent="0.2">
      <c r="C2076" s="24"/>
      <c r="D2076" s="24"/>
      <c r="AG2076" s="94"/>
      <c r="AH2076" s="94"/>
      <c r="AI2076" s="94"/>
      <c r="AJ2076" s="94"/>
      <c r="AK2076" s="94"/>
      <c r="AL2076" s="96"/>
      <c r="AM2076" s="92"/>
      <c r="AT2076" s="94"/>
      <c r="AU2076" s="94"/>
      <c r="AV2076" s="94"/>
      <c r="AW2076" s="94"/>
      <c r="AX2076" s="94"/>
      <c r="AY2076" s="94"/>
      <c r="AZ2076" s="94"/>
      <c r="BA2076" s="94"/>
    </row>
    <row r="2077" spans="3:53" x14ac:dyDescent="0.2">
      <c r="C2077" s="24"/>
      <c r="D2077" s="24"/>
      <c r="AG2077" s="94"/>
      <c r="AH2077" s="94"/>
      <c r="AI2077" s="94"/>
      <c r="AJ2077" s="94"/>
      <c r="AK2077" s="94"/>
      <c r="AL2077" s="96"/>
      <c r="AM2077" s="92"/>
      <c r="AT2077" s="94"/>
      <c r="AU2077" s="94"/>
      <c r="AV2077" s="94"/>
      <c r="AW2077" s="94"/>
      <c r="AX2077" s="94"/>
      <c r="AY2077" s="94"/>
      <c r="AZ2077" s="94"/>
      <c r="BA2077" s="94"/>
    </row>
    <row r="2078" spans="3:53" x14ac:dyDescent="0.2">
      <c r="C2078" s="24"/>
      <c r="D2078" s="24"/>
      <c r="AG2078" s="94"/>
      <c r="AH2078" s="94"/>
      <c r="AI2078" s="94"/>
      <c r="AJ2078" s="94"/>
      <c r="AK2078" s="94"/>
      <c r="AL2078" s="96"/>
      <c r="AM2078" s="92"/>
      <c r="AT2078" s="94"/>
      <c r="AU2078" s="94"/>
      <c r="AV2078" s="94"/>
      <c r="AW2078" s="94"/>
      <c r="AX2078" s="94"/>
      <c r="AY2078" s="94"/>
      <c r="AZ2078" s="94"/>
      <c r="BA2078" s="94"/>
    </row>
    <row r="2079" spans="3:53" x14ac:dyDescent="0.2">
      <c r="C2079" s="24"/>
      <c r="D2079" s="24"/>
      <c r="AG2079" s="94"/>
      <c r="AH2079" s="94"/>
      <c r="AI2079" s="94"/>
      <c r="AJ2079" s="94"/>
      <c r="AK2079" s="94"/>
      <c r="AL2079" s="96"/>
      <c r="AM2079" s="92"/>
      <c r="AT2079" s="94"/>
      <c r="AU2079" s="94"/>
      <c r="AV2079" s="94"/>
      <c r="AW2079" s="94"/>
      <c r="AX2079" s="94"/>
      <c r="AY2079" s="94"/>
      <c r="AZ2079" s="94"/>
      <c r="BA2079" s="94"/>
    </row>
    <row r="2080" spans="3:53" x14ac:dyDescent="0.2">
      <c r="C2080" s="24"/>
      <c r="D2080" s="24"/>
      <c r="AG2080" s="94"/>
      <c r="AH2080" s="94"/>
      <c r="AI2080" s="94"/>
      <c r="AJ2080" s="94"/>
      <c r="AK2080" s="94"/>
      <c r="AL2080" s="96"/>
      <c r="AM2080" s="92"/>
      <c r="AT2080" s="94"/>
      <c r="AU2080" s="94"/>
      <c r="AV2080" s="94"/>
      <c r="AW2080" s="94"/>
      <c r="AX2080" s="94"/>
      <c r="AY2080" s="94"/>
      <c r="AZ2080" s="94"/>
      <c r="BA2080" s="94"/>
    </row>
    <row r="2081" spans="3:53" x14ac:dyDescent="0.2">
      <c r="C2081" s="24"/>
      <c r="D2081" s="24"/>
      <c r="AG2081" s="94"/>
      <c r="AH2081" s="94"/>
      <c r="AI2081" s="94"/>
      <c r="AJ2081" s="94"/>
      <c r="AK2081" s="94"/>
      <c r="AL2081" s="96"/>
      <c r="AM2081" s="92"/>
      <c r="AT2081" s="94"/>
      <c r="AU2081" s="94"/>
      <c r="AV2081" s="94"/>
      <c r="AW2081" s="94"/>
      <c r="AX2081" s="94"/>
      <c r="AY2081" s="94"/>
      <c r="AZ2081" s="94"/>
      <c r="BA2081" s="94"/>
    </row>
    <row r="2082" spans="3:53" x14ac:dyDescent="0.2">
      <c r="C2082" s="24"/>
      <c r="D2082" s="24"/>
      <c r="AG2082" s="94"/>
      <c r="AH2082" s="94"/>
      <c r="AI2082" s="94"/>
      <c r="AJ2082" s="94"/>
      <c r="AK2082" s="94"/>
      <c r="AL2082" s="96"/>
      <c r="AM2082" s="92"/>
      <c r="AT2082" s="94"/>
      <c r="AU2082" s="94"/>
      <c r="AV2082" s="94"/>
      <c r="AW2082" s="94"/>
      <c r="AX2082" s="94"/>
      <c r="AY2082" s="94"/>
      <c r="AZ2082" s="94"/>
      <c r="BA2082" s="94"/>
    </row>
    <row r="2083" spans="3:53" x14ac:dyDescent="0.2">
      <c r="C2083" s="24"/>
      <c r="D2083" s="24"/>
      <c r="AG2083" s="94"/>
      <c r="AH2083" s="94"/>
      <c r="AI2083" s="94"/>
      <c r="AJ2083" s="94"/>
      <c r="AK2083" s="94"/>
      <c r="AL2083" s="96"/>
      <c r="AM2083" s="92"/>
      <c r="AT2083" s="94"/>
      <c r="AU2083" s="94"/>
      <c r="AV2083" s="94"/>
      <c r="AW2083" s="94"/>
      <c r="AX2083" s="94"/>
      <c r="AY2083" s="94"/>
      <c r="AZ2083" s="94"/>
      <c r="BA2083" s="94"/>
    </row>
    <row r="2084" spans="3:53" x14ac:dyDescent="0.2">
      <c r="C2084" s="24"/>
      <c r="D2084" s="24"/>
      <c r="AG2084" s="94"/>
      <c r="AH2084" s="94"/>
      <c r="AI2084" s="94"/>
      <c r="AJ2084" s="94"/>
      <c r="AK2084" s="94"/>
      <c r="AL2084" s="96"/>
      <c r="AM2084" s="92"/>
      <c r="AT2084" s="94"/>
      <c r="AU2084" s="94"/>
      <c r="AV2084" s="94"/>
      <c r="AW2084" s="94"/>
      <c r="AX2084" s="94"/>
      <c r="AY2084" s="94"/>
      <c r="AZ2084" s="94"/>
      <c r="BA2084" s="94"/>
    </row>
    <row r="2085" spans="3:53" x14ac:dyDescent="0.2">
      <c r="C2085" s="24"/>
      <c r="D2085" s="24"/>
      <c r="AG2085" s="94"/>
      <c r="AH2085" s="94"/>
      <c r="AI2085" s="94"/>
      <c r="AJ2085" s="94"/>
      <c r="AK2085" s="94"/>
      <c r="AL2085" s="96"/>
      <c r="AM2085" s="92"/>
      <c r="AT2085" s="94"/>
      <c r="AU2085" s="94"/>
      <c r="AV2085" s="94"/>
      <c r="AW2085" s="94"/>
      <c r="AX2085" s="94"/>
      <c r="AY2085" s="94"/>
      <c r="AZ2085" s="94"/>
      <c r="BA2085" s="94"/>
    </row>
    <row r="2086" spans="3:53" x14ac:dyDescent="0.2">
      <c r="C2086" s="24"/>
      <c r="D2086" s="24"/>
      <c r="AG2086" s="94"/>
      <c r="AH2086" s="94"/>
      <c r="AI2086" s="94"/>
      <c r="AJ2086" s="94"/>
      <c r="AK2086" s="94"/>
      <c r="AL2086" s="96"/>
      <c r="AM2086" s="92"/>
      <c r="AT2086" s="94"/>
      <c r="AU2086" s="94"/>
      <c r="AV2086" s="94"/>
      <c r="AW2086" s="94"/>
      <c r="AX2086" s="94"/>
      <c r="AY2086" s="94"/>
      <c r="AZ2086" s="94"/>
      <c r="BA2086" s="94"/>
    </row>
    <row r="2087" spans="3:53" x14ac:dyDescent="0.2">
      <c r="C2087" s="24"/>
      <c r="D2087" s="24"/>
      <c r="AG2087" s="94"/>
      <c r="AH2087" s="94"/>
      <c r="AI2087" s="94"/>
      <c r="AJ2087" s="94"/>
      <c r="AK2087" s="94"/>
      <c r="AL2087" s="96"/>
      <c r="AM2087" s="92"/>
      <c r="AT2087" s="94"/>
      <c r="AU2087" s="94"/>
      <c r="AV2087" s="94"/>
      <c r="AW2087" s="94"/>
      <c r="AX2087" s="94"/>
      <c r="AY2087" s="94"/>
      <c r="AZ2087" s="94"/>
      <c r="BA2087" s="94"/>
    </row>
    <row r="2088" spans="3:53" x14ac:dyDescent="0.2">
      <c r="C2088" s="24"/>
      <c r="D2088" s="24"/>
      <c r="AG2088" s="94"/>
      <c r="AH2088" s="94"/>
      <c r="AI2088" s="94"/>
      <c r="AJ2088" s="94"/>
      <c r="AK2088" s="94"/>
      <c r="AL2088" s="96"/>
      <c r="AM2088" s="92"/>
      <c r="AT2088" s="94"/>
      <c r="AU2088" s="94"/>
      <c r="AV2088" s="94"/>
      <c r="AW2088" s="94"/>
      <c r="AX2088" s="94"/>
      <c r="AY2088" s="94"/>
      <c r="AZ2088" s="94"/>
      <c r="BA2088" s="94"/>
    </row>
    <row r="2089" spans="3:53" x14ac:dyDescent="0.2">
      <c r="C2089" s="24"/>
      <c r="D2089" s="24"/>
      <c r="AG2089" s="94"/>
      <c r="AH2089" s="94"/>
      <c r="AI2089" s="94"/>
      <c r="AJ2089" s="94"/>
      <c r="AK2089" s="94"/>
      <c r="AL2089" s="96"/>
      <c r="AM2089" s="92"/>
      <c r="AT2089" s="94"/>
      <c r="AU2089" s="94"/>
      <c r="AV2089" s="94"/>
      <c r="AW2089" s="94"/>
      <c r="AX2089" s="94"/>
      <c r="AY2089" s="94"/>
      <c r="AZ2089" s="94"/>
      <c r="BA2089" s="94"/>
    </row>
    <row r="2090" spans="3:53" x14ac:dyDescent="0.2">
      <c r="C2090" s="24"/>
      <c r="D2090" s="24"/>
      <c r="AG2090" s="94"/>
      <c r="AH2090" s="94"/>
      <c r="AI2090" s="94"/>
      <c r="AJ2090" s="94"/>
      <c r="AK2090" s="94"/>
      <c r="AL2090" s="96"/>
      <c r="AM2090" s="92"/>
      <c r="AT2090" s="94"/>
      <c r="AU2090" s="94"/>
      <c r="AV2090" s="94"/>
      <c r="AW2090" s="94"/>
      <c r="AX2090" s="94"/>
      <c r="AY2090" s="94"/>
      <c r="AZ2090" s="94"/>
      <c r="BA2090" s="94"/>
    </row>
    <row r="2091" spans="3:53" x14ac:dyDescent="0.2">
      <c r="C2091" s="24"/>
      <c r="D2091" s="24"/>
      <c r="AG2091" s="94"/>
      <c r="AH2091" s="94"/>
      <c r="AI2091" s="94"/>
      <c r="AJ2091" s="94"/>
      <c r="AK2091" s="94"/>
      <c r="AL2091" s="96"/>
      <c r="AM2091" s="92"/>
      <c r="AT2091" s="94"/>
      <c r="AU2091" s="94"/>
      <c r="AV2091" s="94"/>
      <c r="AW2091" s="94"/>
      <c r="AX2091" s="94"/>
      <c r="AY2091" s="94"/>
      <c r="AZ2091" s="94"/>
      <c r="BA2091" s="94"/>
    </row>
    <row r="2092" spans="3:53" x14ac:dyDescent="0.2">
      <c r="C2092" s="24"/>
      <c r="D2092" s="24"/>
      <c r="AG2092" s="94"/>
      <c r="AH2092" s="94"/>
      <c r="AI2092" s="94"/>
      <c r="AJ2092" s="94"/>
      <c r="AK2092" s="94"/>
      <c r="AL2092" s="96"/>
      <c r="AM2092" s="92"/>
      <c r="AT2092" s="94"/>
      <c r="AU2092" s="94"/>
      <c r="AV2092" s="94"/>
      <c r="AW2092" s="94"/>
      <c r="AX2092" s="94"/>
      <c r="AY2092" s="94"/>
      <c r="AZ2092" s="94"/>
      <c r="BA2092" s="94"/>
    </row>
    <row r="2093" spans="3:53" x14ac:dyDescent="0.2">
      <c r="C2093" s="24"/>
      <c r="D2093" s="24"/>
      <c r="AG2093" s="94"/>
      <c r="AH2093" s="94"/>
      <c r="AI2093" s="94"/>
      <c r="AJ2093" s="94"/>
      <c r="AK2093" s="94"/>
      <c r="AL2093" s="96"/>
      <c r="AM2093" s="92"/>
      <c r="AT2093" s="94"/>
      <c r="AU2093" s="94"/>
      <c r="AV2093" s="94"/>
      <c r="AW2093" s="94"/>
      <c r="AX2093" s="94"/>
      <c r="AY2093" s="94"/>
      <c r="AZ2093" s="94"/>
      <c r="BA2093" s="94"/>
    </row>
    <row r="2094" spans="3:53" x14ac:dyDescent="0.2">
      <c r="C2094" s="24"/>
      <c r="D2094" s="24"/>
      <c r="AG2094" s="94"/>
      <c r="AH2094" s="94"/>
      <c r="AI2094" s="94"/>
      <c r="AJ2094" s="94"/>
      <c r="AK2094" s="94"/>
      <c r="AL2094" s="96"/>
      <c r="AM2094" s="92"/>
      <c r="AT2094" s="94"/>
      <c r="AU2094" s="94"/>
      <c r="AV2094" s="94"/>
      <c r="AW2094" s="94"/>
      <c r="AX2094" s="94"/>
      <c r="AY2094" s="94"/>
      <c r="AZ2094" s="94"/>
      <c r="BA2094" s="94"/>
    </row>
    <row r="2095" spans="3:53" x14ac:dyDescent="0.2">
      <c r="C2095" s="24"/>
      <c r="D2095" s="24"/>
      <c r="AG2095" s="94"/>
      <c r="AH2095" s="94"/>
      <c r="AI2095" s="94"/>
      <c r="AJ2095" s="94"/>
      <c r="AK2095" s="94"/>
      <c r="AL2095" s="96"/>
      <c r="AM2095" s="92"/>
      <c r="AT2095" s="94"/>
      <c r="AU2095" s="94"/>
      <c r="AV2095" s="94"/>
      <c r="AW2095" s="94"/>
      <c r="AX2095" s="94"/>
      <c r="AY2095" s="94"/>
      <c r="AZ2095" s="94"/>
      <c r="BA2095" s="94"/>
    </row>
    <row r="2096" spans="3:53" x14ac:dyDescent="0.2">
      <c r="C2096" s="24"/>
      <c r="D2096" s="24"/>
      <c r="AG2096" s="94"/>
      <c r="AH2096" s="94"/>
      <c r="AI2096" s="94"/>
      <c r="AJ2096" s="94"/>
      <c r="AK2096" s="94"/>
      <c r="AL2096" s="96"/>
      <c r="AM2096" s="92"/>
      <c r="AT2096" s="94"/>
      <c r="AU2096" s="94"/>
      <c r="AV2096" s="94"/>
      <c r="AW2096" s="94"/>
      <c r="AX2096" s="94"/>
      <c r="AY2096" s="94"/>
      <c r="AZ2096" s="94"/>
      <c r="BA2096" s="94"/>
    </row>
    <row r="2097" spans="3:53" x14ac:dyDescent="0.2">
      <c r="C2097" s="24"/>
      <c r="D2097" s="24"/>
      <c r="AG2097" s="94"/>
      <c r="AH2097" s="94"/>
      <c r="AI2097" s="94"/>
      <c r="AJ2097" s="94"/>
      <c r="AK2097" s="94"/>
      <c r="AL2097" s="96"/>
      <c r="AM2097" s="92"/>
      <c r="AT2097" s="94"/>
      <c r="AU2097" s="94"/>
      <c r="AV2097" s="94"/>
      <c r="AW2097" s="94"/>
      <c r="AX2097" s="94"/>
      <c r="AY2097" s="94"/>
      <c r="AZ2097" s="94"/>
      <c r="BA2097" s="94"/>
    </row>
    <row r="2098" spans="3:53" x14ac:dyDescent="0.2">
      <c r="C2098" s="24"/>
      <c r="D2098" s="24"/>
      <c r="AG2098" s="94"/>
      <c r="AH2098" s="94"/>
      <c r="AI2098" s="94"/>
      <c r="AJ2098" s="94"/>
      <c r="AK2098" s="94"/>
      <c r="AL2098" s="96"/>
      <c r="AM2098" s="92"/>
      <c r="AT2098" s="94"/>
      <c r="AU2098" s="94"/>
      <c r="AV2098" s="94"/>
      <c r="AW2098" s="94"/>
      <c r="AX2098" s="94"/>
      <c r="AY2098" s="94"/>
      <c r="AZ2098" s="94"/>
      <c r="BA2098" s="94"/>
    </row>
    <row r="2099" spans="3:53" x14ac:dyDescent="0.2">
      <c r="C2099" s="24"/>
      <c r="D2099" s="24"/>
      <c r="AG2099" s="94"/>
      <c r="AH2099" s="94"/>
      <c r="AI2099" s="94"/>
      <c r="AJ2099" s="94"/>
      <c r="AK2099" s="94"/>
      <c r="AL2099" s="96"/>
      <c r="AM2099" s="92"/>
      <c r="AT2099" s="94"/>
      <c r="AU2099" s="94"/>
      <c r="AV2099" s="94"/>
      <c r="AW2099" s="94"/>
      <c r="AX2099" s="94"/>
      <c r="AY2099" s="94"/>
      <c r="AZ2099" s="94"/>
      <c r="BA2099" s="94"/>
    </row>
    <row r="2100" spans="3:53" x14ac:dyDescent="0.2">
      <c r="C2100" s="24"/>
      <c r="D2100" s="24"/>
      <c r="AG2100" s="94"/>
      <c r="AH2100" s="94"/>
      <c r="AI2100" s="94"/>
      <c r="AJ2100" s="94"/>
      <c r="AK2100" s="94"/>
      <c r="AL2100" s="96"/>
      <c r="AM2100" s="92"/>
      <c r="AT2100" s="94"/>
      <c r="AU2100" s="94"/>
      <c r="AV2100" s="94"/>
      <c r="AW2100" s="94"/>
      <c r="AX2100" s="94"/>
      <c r="AY2100" s="94"/>
      <c r="AZ2100" s="94"/>
      <c r="BA2100" s="94"/>
    </row>
    <row r="2101" spans="3:53" x14ac:dyDescent="0.2">
      <c r="C2101" s="24"/>
      <c r="D2101" s="24"/>
      <c r="AG2101" s="94"/>
      <c r="AH2101" s="94"/>
      <c r="AI2101" s="94"/>
      <c r="AJ2101" s="94"/>
      <c r="AK2101" s="94"/>
      <c r="AL2101" s="96"/>
      <c r="AM2101" s="92"/>
      <c r="AT2101" s="94"/>
      <c r="AU2101" s="94"/>
      <c r="AV2101" s="94"/>
      <c r="AW2101" s="94"/>
      <c r="AX2101" s="94"/>
      <c r="AY2101" s="94"/>
      <c r="AZ2101" s="94"/>
      <c r="BA2101" s="94"/>
    </row>
    <row r="2102" spans="3:53" x14ac:dyDescent="0.2">
      <c r="C2102" s="24"/>
      <c r="D2102" s="24"/>
      <c r="AG2102" s="94"/>
      <c r="AH2102" s="94"/>
      <c r="AI2102" s="94"/>
      <c r="AJ2102" s="94"/>
      <c r="AK2102" s="94"/>
      <c r="AL2102" s="96"/>
      <c r="AM2102" s="92"/>
      <c r="AT2102" s="94"/>
      <c r="AU2102" s="94"/>
      <c r="AV2102" s="94"/>
      <c r="AW2102" s="94"/>
      <c r="AX2102" s="94"/>
      <c r="AY2102" s="94"/>
      <c r="AZ2102" s="94"/>
      <c r="BA2102" s="94"/>
    </row>
    <row r="2103" spans="3:53" x14ac:dyDescent="0.2">
      <c r="C2103" s="24"/>
      <c r="D2103" s="24"/>
      <c r="AG2103" s="94"/>
      <c r="AH2103" s="94"/>
      <c r="AI2103" s="94"/>
      <c r="AJ2103" s="94"/>
      <c r="AK2103" s="94"/>
      <c r="AL2103" s="96"/>
      <c r="AM2103" s="92"/>
      <c r="AT2103" s="94"/>
      <c r="AU2103" s="94"/>
      <c r="AV2103" s="94"/>
      <c r="AW2103" s="94"/>
      <c r="AX2103" s="94"/>
      <c r="AY2103" s="94"/>
      <c r="AZ2103" s="94"/>
      <c r="BA2103" s="94"/>
    </row>
    <row r="2104" spans="3:53" x14ac:dyDescent="0.2">
      <c r="C2104" s="24"/>
      <c r="D2104" s="24"/>
      <c r="AG2104" s="94"/>
      <c r="AH2104" s="94"/>
      <c r="AI2104" s="94"/>
      <c r="AJ2104" s="94"/>
      <c r="AK2104" s="94"/>
      <c r="AL2104" s="96"/>
      <c r="AM2104" s="92"/>
      <c r="AT2104" s="94"/>
      <c r="AU2104" s="94"/>
      <c r="AV2104" s="94"/>
      <c r="AW2104" s="94"/>
      <c r="AX2104" s="94"/>
      <c r="AY2104" s="94"/>
      <c r="AZ2104" s="94"/>
      <c r="BA2104" s="94"/>
    </row>
    <row r="2105" spans="3:53" x14ac:dyDescent="0.2">
      <c r="C2105" s="24"/>
      <c r="D2105" s="24"/>
      <c r="AG2105" s="94"/>
      <c r="AH2105" s="94"/>
      <c r="AI2105" s="94"/>
      <c r="AJ2105" s="94"/>
      <c r="AK2105" s="94"/>
      <c r="AL2105" s="96"/>
      <c r="AM2105" s="92"/>
      <c r="AT2105" s="94"/>
      <c r="AU2105" s="94"/>
      <c r="AV2105" s="94"/>
      <c r="AW2105" s="94"/>
      <c r="AX2105" s="94"/>
      <c r="AY2105" s="94"/>
      <c r="AZ2105" s="94"/>
      <c r="BA2105" s="94"/>
    </row>
    <row r="2106" spans="3:53" x14ac:dyDescent="0.2">
      <c r="C2106" s="24"/>
      <c r="D2106" s="24"/>
      <c r="AG2106" s="94"/>
      <c r="AH2106" s="94"/>
      <c r="AI2106" s="94"/>
      <c r="AJ2106" s="94"/>
      <c r="AK2106" s="94"/>
      <c r="AL2106" s="96"/>
      <c r="AM2106" s="92"/>
      <c r="AT2106" s="94"/>
      <c r="AU2106" s="94"/>
      <c r="AV2106" s="94"/>
      <c r="AW2106" s="94"/>
      <c r="AX2106" s="94"/>
      <c r="AY2106" s="94"/>
      <c r="AZ2106" s="94"/>
      <c r="BA2106" s="94"/>
    </row>
    <row r="2107" spans="3:53" x14ac:dyDescent="0.2">
      <c r="C2107" s="24"/>
      <c r="D2107" s="24"/>
      <c r="AG2107" s="94"/>
      <c r="AH2107" s="94"/>
      <c r="AI2107" s="94"/>
      <c r="AJ2107" s="94"/>
      <c r="AK2107" s="94"/>
      <c r="AL2107" s="96"/>
      <c r="AM2107" s="92"/>
      <c r="AT2107" s="94"/>
      <c r="AU2107" s="94"/>
      <c r="AV2107" s="94"/>
      <c r="AW2107" s="94"/>
      <c r="AX2107" s="94"/>
      <c r="AY2107" s="94"/>
      <c r="AZ2107" s="94"/>
      <c r="BA2107" s="94"/>
    </row>
    <row r="2108" spans="3:53" x14ac:dyDescent="0.2">
      <c r="C2108" s="24"/>
      <c r="D2108" s="24"/>
      <c r="AG2108" s="94"/>
      <c r="AH2108" s="94"/>
      <c r="AI2108" s="94"/>
      <c r="AJ2108" s="94"/>
      <c r="AK2108" s="94"/>
      <c r="AL2108" s="96"/>
      <c r="AM2108" s="92"/>
      <c r="AT2108" s="94"/>
      <c r="AU2108" s="94"/>
      <c r="AV2108" s="94"/>
      <c r="AW2108" s="94"/>
      <c r="AX2108" s="94"/>
      <c r="AY2108" s="94"/>
      <c r="AZ2108" s="94"/>
      <c r="BA2108" s="94"/>
    </row>
    <row r="2109" spans="3:53" x14ac:dyDescent="0.2">
      <c r="C2109" s="24"/>
      <c r="D2109" s="24"/>
      <c r="AG2109" s="94"/>
      <c r="AH2109" s="94"/>
      <c r="AI2109" s="94"/>
      <c r="AJ2109" s="94"/>
      <c r="AK2109" s="94"/>
      <c r="AL2109" s="96"/>
      <c r="AM2109" s="92"/>
      <c r="AT2109" s="94"/>
      <c r="AU2109" s="94"/>
      <c r="AV2109" s="94"/>
      <c r="AW2109" s="94"/>
      <c r="AX2109" s="94"/>
      <c r="AY2109" s="94"/>
      <c r="AZ2109" s="94"/>
      <c r="BA2109" s="94"/>
    </row>
    <row r="2110" spans="3:53" x14ac:dyDescent="0.2">
      <c r="C2110" s="24"/>
      <c r="D2110" s="24"/>
      <c r="AG2110" s="94"/>
      <c r="AH2110" s="94"/>
      <c r="AI2110" s="94"/>
      <c r="AJ2110" s="94"/>
      <c r="AK2110" s="94"/>
      <c r="AL2110" s="96"/>
      <c r="AM2110" s="92"/>
      <c r="AT2110" s="94"/>
      <c r="AU2110" s="94"/>
      <c r="AV2110" s="94"/>
      <c r="AW2110" s="94"/>
      <c r="AX2110" s="94"/>
      <c r="AY2110" s="94"/>
      <c r="AZ2110" s="94"/>
      <c r="BA2110" s="94"/>
    </row>
    <row r="2111" spans="3:53" x14ac:dyDescent="0.2">
      <c r="C2111" s="24"/>
      <c r="D2111" s="24"/>
      <c r="AG2111" s="94"/>
      <c r="AH2111" s="94"/>
      <c r="AI2111" s="94"/>
      <c r="AJ2111" s="94"/>
      <c r="AK2111" s="94"/>
      <c r="AL2111" s="96"/>
      <c r="AM2111" s="92"/>
      <c r="AT2111" s="94"/>
      <c r="AU2111" s="94"/>
      <c r="AV2111" s="94"/>
      <c r="AW2111" s="94"/>
      <c r="AX2111" s="94"/>
      <c r="AY2111" s="94"/>
      <c r="AZ2111" s="94"/>
      <c r="BA2111" s="94"/>
    </row>
    <row r="2112" spans="3:53" x14ac:dyDescent="0.2">
      <c r="C2112" s="24"/>
      <c r="D2112" s="24"/>
      <c r="AG2112" s="94"/>
      <c r="AH2112" s="94"/>
      <c r="AI2112" s="94"/>
      <c r="AJ2112" s="94"/>
      <c r="AK2112" s="94"/>
      <c r="AL2112" s="96"/>
      <c r="AM2112" s="92"/>
      <c r="AT2112" s="94"/>
      <c r="AU2112" s="94"/>
      <c r="AV2112" s="94"/>
      <c r="AW2112" s="94"/>
      <c r="AX2112" s="94"/>
      <c r="AY2112" s="94"/>
      <c r="AZ2112" s="94"/>
      <c r="BA2112" s="94"/>
    </row>
    <row r="2113" spans="3:53" x14ac:dyDescent="0.2">
      <c r="C2113" s="24"/>
      <c r="D2113" s="24"/>
      <c r="AG2113" s="94"/>
      <c r="AH2113" s="94"/>
      <c r="AI2113" s="94"/>
      <c r="AJ2113" s="94"/>
      <c r="AK2113" s="94"/>
      <c r="AL2113" s="96"/>
      <c r="AM2113" s="92"/>
      <c r="AT2113" s="94"/>
      <c r="AU2113" s="94"/>
      <c r="AV2113" s="94"/>
      <c r="AW2113" s="94"/>
      <c r="AX2113" s="94"/>
      <c r="AY2113" s="94"/>
      <c r="AZ2113" s="94"/>
      <c r="BA2113" s="94"/>
    </row>
    <row r="2114" spans="3:53" x14ac:dyDescent="0.2">
      <c r="C2114" s="24"/>
      <c r="D2114" s="24"/>
      <c r="AG2114" s="94"/>
      <c r="AH2114" s="94"/>
      <c r="AI2114" s="94"/>
      <c r="AJ2114" s="94"/>
      <c r="AK2114" s="94"/>
      <c r="AL2114" s="96"/>
      <c r="AM2114" s="92"/>
      <c r="AT2114" s="94"/>
      <c r="AU2114" s="94"/>
      <c r="AV2114" s="94"/>
      <c r="AW2114" s="94"/>
      <c r="AX2114" s="94"/>
      <c r="AY2114" s="94"/>
      <c r="AZ2114" s="94"/>
      <c r="BA2114" s="94"/>
    </row>
    <row r="2115" spans="3:53" x14ac:dyDescent="0.2">
      <c r="C2115" s="24"/>
      <c r="D2115" s="24"/>
      <c r="AG2115" s="94"/>
      <c r="AH2115" s="94"/>
      <c r="AI2115" s="94"/>
      <c r="AJ2115" s="94"/>
      <c r="AK2115" s="94"/>
      <c r="AL2115" s="96"/>
      <c r="AM2115" s="92"/>
      <c r="AT2115" s="94"/>
      <c r="AU2115" s="94"/>
      <c r="AV2115" s="94"/>
      <c r="AW2115" s="94"/>
      <c r="AX2115" s="94"/>
      <c r="AY2115" s="94"/>
      <c r="AZ2115" s="94"/>
      <c r="BA2115" s="94"/>
    </row>
    <row r="2116" spans="3:53" x14ac:dyDescent="0.2">
      <c r="C2116" s="24"/>
      <c r="D2116" s="24"/>
      <c r="AG2116" s="94"/>
      <c r="AH2116" s="94"/>
      <c r="AI2116" s="94"/>
      <c r="AJ2116" s="94"/>
      <c r="AK2116" s="94"/>
      <c r="AL2116" s="96"/>
      <c r="AM2116" s="92"/>
      <c r="AT2116" s="94"/>
      <c r="AU2116" s="94"/>
      <c r="AV2116" s="94"/>
      <c r="AW2116" s="94"/>
      <c r="AX2116" s="94"/>
      <c r="AY2116" s="94"/>
      <c r="AZ2116" s="94"/>
      <c r="BA2116" s="94"/>
    </row>
    <row r="2117" spans="3:53" x14ac:dyDescent="0.2">
      <c r="C2117" s="24"/>
      <c r="D2117" s="24"/>
      <c r="AG2117" s="94"/>
      <c r="AH2117" s="94"/>
      <c r="AI2117" s="94"/>
      <c r="AJ2117" s="94"/>
      <c r="AK2117" s="94"/>
      <c r="AL2117" s="96"/>
      <c r="AM2117" s="92"/>
      <c r="AT2117" s="94"/>
      <c r="AU2117" s="94"/>
      <c r="AV2117" s="94"/>
      <c r="AW2117" s="94"/>
      <c r="AX2117" s="94"/>
      <c r="AY2117" s="94"/>
      <c r="AZ2117" s="94"/>
      <c r="BA2117" s="94"/>
    </row>
    <row r="2118" spans="3:53" x14ac:dyDescent="0.2">
      <c r="C2118" s="24"/>
      <c r="D2118" s="24"/>
      <c r="AG2118" s="94"/>
      <c r="AH2118" s="94"/>
      <c r="AI2118" s="94"/>
      <c r="AJ2118" s="94"/>
      <c r="AK2118" s="94"/>
      <c r="AL2118" s="96"/>
      <c r="AM2118" s="92"/>
      <c r="AT2118" s="94"/>
      <c r="AU2118" s="94"/>
      <c r="AV2118" s="94"/>
      <c r="AW2118" s="94"/>
      <c r="AX2118" s="94"/>
      <c r="AY2118" s="94"/>
      <c r="AZ2118" s="94"/>
      <c r="BA2118" s="94"/>
    </row>
    <row r="2119" spans="3:53" x14ac:dyDescent="0.2">
      <c r="C2119" s="24"/>
      <c r="D2119" s="24"/>
      <c r="AG2119" s="94"/>
      <c r="AH2119" s="94"/>
      <c r="AI2119" s="94"/>
      <c r="AJ2119" s="94"/>
      <c r="AK2119" s="94"/>
      <c r="AL2119" s="96"/>
      <c r="AM2119" s="92"/>
      <c r="AT2119" s="94"/>
      <c r="AU2119" s="94"/>
      <c r="AV2119" s="94"/>
      <c r="AW2119" s="94"/>
      <c r="AX2119" s="94"/>
      <c r="AY2119" s="94"/>
      <c r="AZ2119" s="94"/>
      <c r="BA2119" s="94"/>
    </row>
    <row r="2120" spans="3:53" x14ac:dyDescent="0.2">
      <c r="C2120" s="24"/>
      <c r="D2120" s="24"/>
      <c r="AG2120" s="94"/>
      <c r="AH2120" s="94"/>
      <c r="AI2120" s="94"/>
      <c r="AJ2120" s="94"/>
      <c r="AK2120" s="94"/>
      <c r="AL2120" s="96"/>
      <c r="AM2120" s="92"/>
      <c r="AT2120" s="94"/>
      <c r="AU2120" s="94"/>
      <c r="AV2120" s="94"/>
      <c r="AW2120" s="94"/>
      <c r="AX2120" s="94"/>
      <c r="AY2120" s="94"/>
      <c r="AZ2120" s="94"/>
      <c r="BA2120" s="94"/>
    </row>
    <row r="2121" spans="3:53" x14ac:dyDescent="0.2">
      <c r="C2121" s="24"/>
      <c r="D2121" s="24"/>
      <c r="AG2121" s="94"/>
      <c r="AH2121" s="94"/>
      <c r="AI2121" s="94"/>
      <c r="AJ2121" s="94"/>
      <c r="AK2121" s="94"/>
      <c r="AL2121" s="96"/>
      <c r="AM2121" s="92"/>
      <c r="AT2121" s="94"/>
      <c r="AU2121" s="94"/>
      <c r="AV2121" s="94"/>
      <c r="AW2121" s="94"/>
      <c r="AX2121" s="94"/>
      <c r="AY2121" s="94"/>
      <c r="AZ2121" s="94"/>
      <c r="BA2121" s="94"/>
    </row>
    <row r="2122" spans="3:53" x14ac:dyDescent="0.2">
      <c r="C2122" s="24"/>
      <c r="D2122" s="24"/>
      <c r="AG2122" s="94"/>
      <c r="AH2122" s="94"/>
      <c r="AI2122" s="94"/>
      <c r="AJ2122" s="94"/>
      <c r="AK2122" s="94"/>
      <c r="AL2122" s="96"/>
      <c r="AM2122" s="92"/>
      <c r="AT2122" s="94"/>
      <c r="AU2122" s="94"/>
      <c r="AV2122" s="94"/>
      <c r="AW2122" s="94"/>
      <c r="AX2122" s="94"/>
      <c r="AY2122" s="94"/>
      <c r="AZ2122" s="94"/>
      <c r="BA2122" s="94"/>
    </row>
    <row r="2123" spans="3:53" x14ac:dyDescent="0.2">
      <c r="C2123" s="24"/>
      <c r="D2123" s="24"/>
      <c r="AG2123" s="94"/>
      <c r="AH2123" s="94"/>
      <c r="AI2123" s="94"/>
      <c r="AJ2123" s="94"/>
      <c r="AK2123" s="94"/>
      <c r="AL2123" s="96"/>
      <c r="AM2123" s="92"/>
      <c r="AT2123" s="94"/>
      <c r="AU2123" s="94"/>
      <c r="AV2123" s="94"/>
      <c r="AW2123" s="94"/>
      <c r="AX2123" s="94"/>
      <c r="AY2123" s="94"/>
      <c r="AZ2123" s="94"/>
      <c r="BA2123" s="94"/>
    </row>
    <row r="2124" spans="3:53" x14ac:dyDescent="0.2">
      <c r="C2124" s="24"/>
      <c r="D2124" s="24"/>
      <c r="AG2124" s="94"/>
      <c r="AH2124" s="94"/>
      <c r="AI2124" s="94"/>
      <c r="AJ2124" s="94"/>
      <c r="AK2124" s="94"/>
      <c r="AL2124" s="96"/>
      <c r="AM2124" s="92"/>
      <c r="AT2124" s="94"/>
      <c r="AU2124" s="94"/>
      <c r="AV2124" s="94"/>
      <c r="AW2124" s="94"/>
      <c r="AX2124" s="94"/>
      <c r="AY2124" s="94"/>
      <c r="AZ2124" s="94"/>
      <c r="BA2124" s="94"/>
    </row>
    <row r="2125" spans="3:53" x14ac:dyDescent="0.2">
      <c r="C2125" s="24"/>
      <c r="D2125" s="24"/>
      <c r="AG2125" s="94"/>
      <c r="AH2125" s="94"/>
      <c r="AI2125" s="94"/>
      <c r="AJ2125" s="94"/>
      <c r="AK2125" s="94"/>
      <c r="AL2125" s="96"/>
      <c r="AM2125" s="92"/>
      <c r="AT2125" s="94"/>
      <c r="AU2125" s="94"/>
      <c r="AV2125" s="94"/>
      <c r="AW2125" s="94"/>
      <c r="AX2125" s="94"/>
      <c r="AY2125" s="94"/>
      <c r="AZ2125" s="94"/>
      <c r="BA2125" s="94"/>
    </row>
    <row r="2126" spans="3:53" x14ac:dyDescent="0.2">
      <c r="C2126" s="24"/>
      <c r="D2126" s="24"/>
      <c r="AG2126" s="94"/>
      <c r="AH2126" s="94"/>
      <c r="AI2126" s="94"/>
      <c r="AJ2126" s="94"/>
      <c r="AK2126" s="94"/>
      <c r="AL2126" s="96"/>
      <c r="AM2126" s="92"/>
      <c r="AT2126" s="94"/>
      <c r="AU2126" s="94"/>
      <c r="AV2126" s="94"/>
      <c r="AW2126" s="94"/>
      <c r="AX2126" s="94"/>
      <c r="AY2126" s="94"/>
      <c r="AZ2126" s="94"/>
      <c r="BA2126" s="94"/>
    </row>
    <row r="2127" spans="3:53" x14ac:dyDescent="0.2">
      <c r="C2127" s="24"/>
      <c r="D2127" s="24"/>
      <c r="AG2127" s="94"/>
      <c r="AH2127" s="94"/>
      <c r="AI2127" s="94"/>
      <c r="AJ2127" s="94"/>
      <c r="AK2127" s="94"/>
      <c r="AL2127" s="96"/>
      <c r="AM2127" s="92"/>
      <c r="AT2127" s="94"/>
      <c r="AU2127" s="94"/>
      <c r="AV2127" s="94"/>
      <c r="AW2127" s="94"/>
      <c r="AX2127" s="94"/>
      <c r="AY2127" s="94"/>
      <c r="AZ2127" s="94"/>
      <c r="BA2127" s="94"/>
    </row>
    <row r="2128" spans="3:53" x14ac:dyDescent="0.2">
      <c r="C2128" s="24"/>
      <c r="D2128" s="24"/>
      <c r="AG2128" s="94"/>
      <c r="AH2128" s="94"/>
      <c r="AI2128" s="94"/>
      <c r="AJ2128" s="94"/>
      <c r="AK2128" s="94"/>
      <c r="AL2128" s="96"/>
      <c r="AM2128" s="92"/>
      <c r="AT2128" s="94"/>
      <c r="AU2128" s="94"/>
      <c r="AV2128" s="94"/>
      <c r="AW2128" s="94"/>
      <c r="AX2128" s="94"/>
      <c r="AY2128" s="94"/>
      <c r="AZ2128" s="94"/>
      <c r="BA2128" s="94"/>
    </row>
    <row r="2129" spans="3:53" x14ac:dyDescent="0.2">
      <c r="C2129" s="24"/>
      <c r="D2129" s="24"/>
      <c r="AG2129" s="94"/>
      <c r="AH2129" s="94"/>
      <c r="AI2129" s="94"/>
      <c r="AJ2129" s="94"/>
      <c r="AK2129" s="94"/>
      <c r="AL2129" s="96"/>
      <c r="AM2129" s="92"/>
      <c r="AT2129" s="94"/>
      <c r="AU2129" s="94"/>
      <c r="AV2129" s="94"/>
      <c r="AW2129" s="94"/>
      <c r="AX2129" s="94"/>
      <c r="AY2129" s="94"/>
      <c r="AZ2129" s="94"/>
      <c r="BA2129" s="94"/>
    </row>
    <row r="2130" spans="3:53" x14ac:dyDescent="0.2">
      <c r="C2130" s="24"/>
      <c r="D2130" s="24"/>
      <c r="AG2130" s="94"/>
      <c r="AH2130" s="94"/>
      <c r="AI2130" s="94"/>
      <c r="AJ2130" s="94"/>
      <c r="AK2130" s="94"/>
      <c r="AL2130" s="96"/>
      <c r="AM2130" s="92"/>
      <c r="AT2130" s="94"/>
      <c r="AU2130" s="94"/>
      <c r="AV2130" s="94"/>
      <c r="AW2130" s="94"/>
      <c r="AX2130" s="94"/>
      <c r="AY2130" s="94"/>
      <c r="AZ2130" s="94"/>
      <c r="BA2130" s="94"/>
    </row>
    <row r="2131" spans="3:53" x14ac:dyDescent="0.2">
      <c r="C2131" s="24"/>
      <c r="D2131" s="24"/>
      <c r="AG2131" s="94"/>
      <c r="AH2131" s="94"/>
      <c r="AI2131" s="94"/>
      <c r="AJ2131" s="94"/>
      <c r="AK2131" s="94"/>
      <c r="AL2131" s="96"/>
      <c r="AM2131" s="92"/>
      <c r="AT2131" s="94"/>
      <c r="AU2131" s="94"/>
      <c r="AV2131" s="94"/>
      <c r="AW2131" s="94"/>
      <c r="AX2131" s="94"/>
      <c r="AY2131" s="94"/>
      <c r="AZ2131" s="94"/>
      <c r="BA2131" s="94"/>
    </row>
    <row r="2132" spans="3:53" x14ac:dyDescent="0.2">
      <c r="C2132" s="24"/>
      <c r="D2132" s="24"/>
      <c r="AG2132" s="94"/>
      <c r="AH2132" s="94"/>
      <c r="AI2132" s="94"/>
      <c r="AJ2132" s="94"/>
      <c r="AK2132" s="94"/>
      <c r="AL2132" s="96"/>
      <c r="AM2132" s="92"/>
      <c r="AT2132" s="94"/>
      <c r="AU2132" s="94"/>
      <c r="AV2132" s="94"/>
      <c r="AW2132" s="94"/>
      <c r="AX2132" s="94"/>
      <c r="AY2132" s="94"/>
      <c r="AZ2132" s="94"/>
      <c r="BA2132" s="94"/>
    </row>
    <row r="2133" spans="3:53" x14ac:dyDescent="0.2">
      <c r="C2133" s="24"/>
      <c r="D2133" s="24"/>
      <c r="AG2133" s="94"/>
      <c r="AH2133" s="94"/>
      <c r="AI2133" s="94"/>
      <c r="AJ2133" s="94"/>
      <c r="AK2133" s="94"/>
      <c r="AL2133" s="96"/>
      <c r="AM2133" s="92"/>
      <c r="AT2133" s="94"/>
      <c r="AU2133" s="94"/>
      <c r="AV2133" s="94"/>
      <c r="AW2133" s="94"/>
      <c r="AX2133" s="94"/>
      <c r="AY2133" s="94"/>
      <c r="AZ2133" s="94"/>
      <c r="BA2133" s="94"/>
    </row>
    <row r="2134" spans="3:53" x14ac:dyDescent="0.2">
      <c r="C2134" s="24"/>
      <c r="D2134" s="24"/>
      <c r="AG2134" s="94"/>
      <c r="AH2134" s="94"/>
      <c r="AI2134" s="94"/>
      <c r="AJ2134" s="94"/>
      <c r="AK2134" s="94"/>
      <c r="AL2134" s="96"/>
      <c r="AM2134" s="92"/>
      <c r="AT2134" s="94"/>
      <c r="AU2134" s="94"/>
      <c r="AV2134" s="94"/>
      <c r="AW2134" s="94"/>
      <c r="AX2134" s="94"/>
      <c r="AY2134" s="94"/>
      <c r="AZ2134" s="94"/>
      <c r="BA2134" s="94"/>
    </row>
    <row r="2135" spans="3:53" x14ac:dyDescent="0.2">
      <c r="C2135" s="24"/>
      <c r="D2135" s="24"/>
      <c r="AG2135" s="94"/>
      <c r="AH2135" s="94"/>
      <c r="AI2135" s="94"/>
      <c r="AJ2135" s="94"/>
      <c r="AK2135" s="94"/>
      <c r="AL2135" s="96"/>
      <c r="AM2135" s="92"/>
      <c r="AT2135" s="94"/>
      <c r="AU2135" s="94"/>
      <c r="AV2135" s="94"/>
      <c r="AW2135" s="94"/>
      <c r="AX2135" s="94"/>
      <c r="AY2135" s="94"/>
      <c r="AZ2135" s="94"/>
      <c r="BA2135" s="94"/>
    </row>
    <row r="2136" spans="3:53" x14ac:dyDescent="0.2">
      <c r="C2136" s="24"/>
      <c r="D2136" s="24"/>
      <c r="AG2136" s="94"/>
      <c r="AH2136" s="94"/>
      <c r="AI2136" s="94"/>
      <c r="AJ2136" s="94"/>
      <c r="AK2136" s="94"/>
      <c r="AL2136" s="96"/>
      <c r="AM2136" s="92"/>
      <c r="AT2136" s="94"/>
      <c r="AU2136" s="94"/>
      <c r="AV2136" s="94"/>
      <c r="AW2136" s="94"/>
      <c r="AX2136" s="94"/>
      <c r="AY2136" s="94"/>
      <c r="AZ2136" s="94"/>
      <c r="BA2136" s="94"/>
    </row>
    <row r="2137" spans="3:53" x14ac:dyDescent="0.2">
      <c r="C2137" s="24"/>
      <c r="D2137" s="24"/>
      <c r="AG2137" s="94"/>
      <c r="AH2137" s="94"/>
      <c r="AI2137" s="94"/>
      <c r="AJ2137" s="94"/>
      <c r="AK2137" s="94"/>
      <c r="AL2137" s="96"/>
      <c r="AM2137" s="92"/>
      <c r="AT2137" s="94"/>
      <c r="AU2137" s="94"/>
      <c r="AV2137" s="94"/>
      <c r="AW2137" s="94"/>
      <c r="AX2137" s="94"/>
      <c r="AY2137" s="94"/>
      <c r="AZ2137" s="94"/>
      <c r="BA2137" s="94"/>
    </row>
    <row r="2138" spans="3:53" x14ac:dyDescent="0.2">
      <c r="C2138" s="24"/>
      <c r="D2138" s="24"/>
      <c r="AG2138" s="94"/>
      <c r="AH2138" s="94"/>
      <c r="AI2138" s="94"/>
      <c r="AJ2138" s="94"/>
      <c r="AK2138" s="94"/>
      <c r="AL2138" s="96"/>
      <c r="AM2138" s="92"/>
      <c r="AT2138" s="94"/>
      <c r="AU2138" s="94"/>
      <c r="AV2138" s="94"/>
      <c r="AW2138" s="94"/>
      <c r="AX2138" s="94"/>
      <c r="AY2138" s="94"/>
      <c r="AZ2138" s="94"/>
      <c r="BA2138" s="94"/>
    </row>
    <row r="2139" spans="3:53" x14ac:dyDescent="0.2">
      <c r="C2139" s="24"/>
      <c r="D2139" s="24"/>
      <c r="AG2139" s="94"/>
      <c r="AH2139" s="94"/>
      <c r="AI2139" s="94"/>
      <c r="AJ2139" s="94"/>
      <c r="AK2139" s="94"/>
      <c r="AL2139" s="96"/>
      <c r="AM2139" s="92"/>
      <c r="AT2139" s="94"/>
      <c r="AU2139" s="94"/>
      <c r="AV2139" s="94"/>
      <c r="AW2139" s="94"/>
      <c r="AX2139" s="94"/>
      <c r="AY2139" s="94"/>
      <c r="AZ2139" s="94"/>
      <c r="BA2139" s="94"/>
    </row>
    <row r="2140" spans="3:53" x14ac:dyDescent="0.2">
      <c r="C2140" s="24"/>
      <c r="D2140" s="24"/>
      <c r="AG2140" s="94"/>
      <c r="AH2140" s="94"/>
      <c r="AI2140" s="94"/>
      <c r="AJ2140" s="94"/>
      <c r="AK2140" s="94"/>
      <c r="AL2140" s="96"/>
      <c r="AM2140" s="92"/>
      <c r="AT2140" s="94"/>
      <c r="AU2140" s="94"/>
      <c r="AV2140" s="94"/>
      <c r="AW2140" s="94"/>
      <c r="AX2140" s="94"/>
      <c r="AY2140" s="94"/>
      <c r="AZ2140" s="94"/>
      <c r="BA2140" s="94"/>
    </row>
    <row r="2141" spans="3:53" x14ac:dyDescent="0.2">
      <c r="C2141" s="24"/>
      <c r="D2141" s="24"/>
      <c r="AG2141" s="94"/>
      <c r="AH2141" s="94"/>
      <c r="AI2141" s="94"/>
      <c r="AJ2141" s="94"/>
      <c r="AK2141" s="94"/>
      <c r="AL2141" s="96"/>
      <c r="AM2141" s="92"/>
      <c r="AT2141" s="94"/>
      <c r="AU2141" s="94"/>
      <c r="AV2141" s="94"/>
      <c r="AW2141" s="94"/>
      <c r="AX2141" s="94"/>
      <c r="AY2141" s="94"/>
      <c r="AZ2141" s="94"/>
      <c r="BA2141" s="94"/>
    </row>
    <row r="2142" spans="3:53" x14ac:dyDescent="0.2">
      <c r="C2142" s="24"/>
      <c r="D2142" s="24"/>
      <c r="AG2142" s="94"/>
      <c r="AH2142" s="94"/>
      <c r="AI2142" s="94"/>
      <c r="AJ2142" s="94"/>
      <c r="AK2142" s="94"/>
      <c r="AL2142" s="96"/>
      <c r="AM2142" s="92"/>
      <c r="AT2142" s="94"/>
      <c r="AU2142" s="94"/>
      <c r="AV2142" s="94"/>
      <c r="AW2142" s="94"/>
      <c r="AX2142" s="94"/>
      <c r="AY2142" s="94"/>
      <c r="AZ2142" s="94"/>
      <c r="BA2142" s="94"/>
    </row>
    <row r="2143" spans="3:53" x14ac:dyDescent="0.2">
      <c r="C2143" s="24"/>
      <c r="D2143" s="24"/>
      <c r="AG2143" s="94"/>
      <c r="AH2143" s="94"/>
      <c r="AI2143" s="94"/>
      <c r="AJ2143" s="94"/>
      <c r="AK2143" s="94"/>
      <c r="AL2143" s="96"/>
      <c r="AM2143" s="92"/>
      <c r="AT2143" s="94"/>
      <c r="AU2143" s="94"/>
      <c r="AV2143" s="94"/>
      <c r="AW2143" s="94"/>
      <c r="AX2143" s="94"/>
      <c r="AY2143" s="94"/>
      <c r="AZ2143" s="94"/>
      <c r="BA2143" s="94"/>
    </row>
    <row r="2144" spans="3:53" x14ac:dyDescent="0.2">
      <c r="C2144" s="24"/>
      <c r="D2144" s="24"/>
      <c r="AG2144" s="94"/>
      <c r="AH2144" s="94"/>
      <c r="AI2144" s="94"/>
      <c r="AJ2144" s="94"/>
      <c r="AK2144" s="94"/>
      <c r="AL2144" s="96"/>
      <c r="AM2144" s="92"/>
      <c r="AT2144" s="94"/>
      <c r="AU2144" s="94"/>
      <c r="AV2144" s="94"/>
      <c r="AW2144" s="94"/>
      <c r="AX2144" s="94"/>
      <c r="AY2144" s="94"/>
      <c r="AZ2144" s="94"/>
      <c r="BA2144" s="94"/>
    </row>
    <row r="2145" spans="3:53" x14ac:dyDescent="0.2">
      <c r="C2145" s="24"/>
      <c r="D2145" s="24"/>
      <c r="AG2145" s="94"/>
      <c r="AH2145" s="94"/>
      <c r="AI2145" s="94"/>
      <c r="AJ2145" s="94"/>
      <c r="AK2145" s="94"/>
      <c r="AL2145" s="96"/>
      <c r="AM2145" s="92"/>
      <c r="AT2145" s="94"/>
      <c r="AU2145" s="94"/>
      <c r="AV2145" s="94"/>
      <c r="AW2145" s="94"/>
      <c r="AX2145" s="94"/>
      <c r="AY2145" s="94"/>
      <c r="AZ2145" s="94"/>
      <c r="BA2145" s="94"/>
    </row>
    <row r="2146" spans="3:53" x14ac:dyDescent="0.2">
      <c r="C2146" s="24"/>
      <c r="D2146" s="24"/>
      <c r="AG2146" s="94"/>
      <c r="AH2146" s="94"/>
      <c r="AI2146" s="94"/>
      <c r="AJ2146" s="94"/>
      <c r="AK2146" s="94"/>
      <c r="AL2146" s="96"/>
      <c r="AM2146" s="92"/>
      <c r="AT2146" s="94"/>
      <c r="AU2146" s="94"/>
      <c r="AV2146" s="94"/>
      <c r="AW2146" s="94"/>
      <c r="AX2146" s="94"/>
      <c r="AY2146" s="94"/>
      <c r="AZ2146" s="94"/>
      <c r="BA2146" s="94"/>
    </row>
    <row r="2147" spans="3:53" x14ac:dyDescent="0.2">
      <c r="C2147" s="24"/>
      <c r="D2147" s="24"/>
      <c r="AG2147" s="94"/>
      <c r="AH2147" s="94"/>
      <c r="AI2147" s="94"/>
      <c r="AJ2147" s="94"/>
      <c r="AK2147" s="94"/>
      <c r="AL2147" s="96"/>
      <c r="AM2147" s="92"/>
      <c r="AT2147" s="94"/>
      <c r="AU2147" s="94"/>
      <c r="AV2147" s="94"/>
      <c r="AW2147" s="94"/>
      <c r="AX2147" s="94"/>
      <c r="AY2147" s="94"/>
      <c r="AZ2147" s="94"/>
      <c r="BA2147" s="94"/>
    </row>
    <row r="2148" spans="3:53" x14ac:dyDescent="0.2">
      <c r="C2148" s="24"/>
      <c r="D2148" s="24"/>
      <c r="AG2148" s="94"/>
      <c r="AH2148" s="94"/>
      <c r="AI2148" s="94"/>
      <c r="AJ2148" s="94"/>
      <c r="AK2148" s="94"/>
      <c r="AL2148" s="96"/>
      <c r="AM2148" s="92"/>
      <c r="AT2148" s="94"/>
      <c r="AU2148" s="94"/>
      <c r="AV2148" s="94"/>
      <c r="AW2148" s="94"/>
      <c r="AX2148" s="94"/>
      <c r="AY2148" s="94"/>
      <c r="AZ2148" s="94"/>
      <c r="BA2148" s="94"/>
    </row>
    <row r="2149" spans="3:53" x14ac:dyDescent="0.2">
      <c r="C2149" s="24"/>
      <c r="D2149" s="24"/>
      <c r="AG2149" s="94"/>
      <c r="AH2149" s="94"/>
      <c r="AI2149" s="94"/>
      <c r="AJ2149" s="94"/>
      <c r="AK2149" s="94"/>
      <c r="AL2149" s="96"/>
      <c r="AM2149" s="92"/>
      <c r="AT2149" s="94"/>
      <c r="AU2149" s="94"/>
      <c r="AV2149" s="94"/>
      <c r="AW2149" s="94"/>
      <c r="AX2149" s="94"/>
      <c r="AY2149" s="94"/>
      <c r="AZ2149" s="94"/>
      <c r="BA2149" s="94"/>
    </row>
    <row r="2150" spans="3:53" x14ac:dyDescent="0.2">
      <c r="C2150" s="24"/>
      <c r="D2150" s="24"/>
      <c r="AG2150" s="94"/>
      <c r="AH2150" s="94"/>
      <c r="AI2150" s="94"/>
      <c r="AJ2150" s="94"/>
      <c r="AK2150" s="94"/>
      <c r="AL2150" s="96"/>
      <c r="AM2150" s="92"/>
      <c r="AT2150" s="94"/>
      <c r="AU2150" s="94"/>
      <c r="AV2150" s="94"/>
      <c r="AW2150" s="94"/>
      <c r="AX2150" s="94"/>
      <c r="AY2150" s="94"/>
      <c r="AZ2150" s="94"/>
      <c r="BA2150" s="94"/>
    </row>
    <row r="2151" spans="3:53" x14ac:dyDescent="0.2">
      <c r="C2151" s="24"/>
      <c r="D2151" s="24"/>
      <c r="AG2151" s="94"/>
      <c r="AH2151" s="94"/>
      <c r="AI2151" s="94"/>
      <c r="AJ2151" s="94"/>
      <c r="AK2151" s="94"/>
      <c r="AL2151" s="96"/>
      <c r="AM2151" s="92"/>
      <c r="AT2151" s="94"/>
      <c r="AU2151" s="94"/>
      <c r="AV2151" s="94"/>
      <c r="AW2151" s="94"/>
      <c r="AX2151" s="94"/>
      <c r="AY2151" s="94"/>
      <c r="AZ2151" s="94"/>
      <c r="BA2151" s="94"/>
    </row>
    <row r="2152" spans="3:53" x14ac:dyDescent="0.2">
      <c r="C2152" s="24"/>
      <c r="D2152" s="24"/>
      <c r="AG2152" s="94"/>
      <c r="AH2152" s="94"/>
      <c r="AI2152" s="94"/>
      <c r="AJ2152" s="94"/>
      <c r="AK2152" s="94"/>
      <c r="AL2152" s="96"/>
      <c r="AM2152" s="92"/>
      <c r="AT2152" s="94"/>
      <c r="AU2152" s="94"/>
      <c r="AV2152" s="94"/>
      <c r="AW2152" s="94"/>
      <c r="AX2152" s="94"/>
      <c r="AY2152" s="94"/>
      <c r="AZ2152" s="94"/>
      <c r="BA2152" s="94"/>
    </row>
    <row r="2153" spans="3:53" x14ac:dyDescent="0.2">
      <c r="C2153" s="24"/>
      <c r="D2153" s="24"/>
      <c r="AG2153" s="94"/>
      <c r="AH2153" s="94"/>
      <c r="AI2153" s="94"/>
      <c r="AJ2153" s="94"/>
      <c r="AK2153" s="94"/>
      <c r="AL2153" s="96"/>
      <c r="AM2153" s="92"/>
      <c r="AT2153" s="94"/>
      <c r="AU2153" s="94"/>
      <c r="AV2153" s="94"/>
      <c r="AW2153" s="94"/>
      <c r="AX2153" s="94"/>
      <c r="AY2153" s="94"/>
      <c r="AZ2153" s="94"/>
      <c r="BA2153" s="94"/>
    </row>
    <row r="2154" spans="3:53" x14ac:dyDescent="0.2">
      <c r="C2154" s="24"/>
      <c r="D2154" s="24"/>
      <c r="AG2154" s="94"/>
      <c r="AH2154" s="94"/>
      <c r="AI2154" s="94"/>
      <c r="AJ2154" s="94"/>
      <c r="AK2154" s="94"/>
      <c r="AL2154" s="96"/>
      <c r="AM2154" s="92"/>
      <c r="AT2154" s="94"/>
      <c r="AU2154" s="94"/>
      <c r="AV2154" s="94"/>
      <c r="AW2154" s="94"/>
      <c r="AX2154" s="94"/>
      <c r="AY2154" s="94"/>
      <c r="AZ2154" s="94"/>
      <c r="BA2154" s="94"/>
    </row>
    <row r="2155" spans="3:53" x14ac:dyDescent="0.2">
      <c r="C2155" s="24"/>
      <c r="D2155" s="24"/>
      <c r="AG2155" s="94"/>
      <c r="AH2155" s="94"/>
      <c r="AI2155" s="94"/>
      <c r="AJ2155" s="94"/>
      <c r="AK2155" s="94"/>
      <c r="AL2155" s="96"/>
      <c r="AM2155" s="92"/>
      <c r="AT2155" s="94"/>
      <c r="AU2155" s="94"/>
      <c r="AV2155" s="94"/>
      <c r="AW2155" s="94"/>
      <c r="AX2155" s="94"/>
      <c r="AY2155" s="94"/>
      <c r="AZ2155" s="94"/>
      <c r="BA2155" s="94"/>
    </row>
    <row r="2156" spans="3:53" x14ac:dyDescent="0.2">
      <c r="C2156" s="24"/>
      <c r="D2156" s="24"/>
      <c r="AG2156" s="94"/>
      <c r="AH2156" s="94"/>
      <c r="AI2156" s="94"/>
      <c r="AJ2156" s="94"/>
      <c r="AK2156" s="94"/>
      <c r="AL2156" s="96"/>
      <c r="AM2156" s="92"/>
      <c r="AT2156" s="94"/>
      <c r="AU2156" s="94"/>
      <c r="AV2156" s="94"/>
      <c r="AW2156" s="94"/>
      <c r="AX2156" s="94"/>
      <c r="AY2156" s="94"/>
      <c r="AZ2156" s="94"/>
      <c r="BA2156" s="94"/>
    </row>
    <row r="2157" spans="3:53" x14ac:dyDescent="0.2">
      <c r="C2157" s="24"/>
      <c r="D2157" s="24"/>
      <c r="AG2157" s="94"/>
      <c r="AH2157" s="94"/>
      <c r="AI2157" s="94"/>
      <c r="AJ2157" s="94"/>
      <c r="AK2157" s="94"/>
      <c r="AL2157" s="96"/>
      <c r="AM2157" s="92"/>
      <c r="AT2157" s="94"/>
      <c r="AU2157" s="94"/>
      <c r="AV2157" s="94"/>
      <c r="AW2157" s="94"/>
      <c r="AX2157" s="94"/>
      <c r="AY2157" s="94"/>
      <c r="AZ2157" s="94"/>
      <c r="BA2157" s="94"/>
    </row>
    <row r="2158" spans="3:53" x14ac:dyDescent="0.2">
      <c r="C2158" s="24"/>
      <c r="D2158" s="24"/>
      <c r="AG2158" s="94"/>
      <c r="AH2158" s="94"/>
      <c r="AI2158" s="94"/>
      <c r="AJ2158" s="94"/>
      <c r="AK2158" s="94"/>
      <c r="AL2158" s="96"/>
      <c r="AM2158" s="92"/>
      <c r="AT2158" s="94"/>
      <c r="AU2158" s="94"/>
      <c r="AV2158" s="94"/>
      <c r="AW2158" s="94"/>
      <c r="AX2158" s="94"/>
      <c r="AY2158" s="94"/>
      <c r="AZ2158" s="94"/>
      <c r="BA2158" s="94"/>
    </row>
    <row r="2159" spans="3:53" x14ac:dyDescent="0.2">
      <c r="C2159" s="24"/>
      <c r="D2159" s="24"/>
      <c r="AG2159" s="94"/>
      <c r="AH2159" s="94"/>
      <c r="AI2159" s="94"/>
      <c r="AJ2159" s="94"/>
      <c r="AK2159" s="94"/>
      <c r="AL2159" s="96"/>
      <c r="AM2159" s="92"/>
      <c r="AT2159" s="94"/>
      <c r="AU2159" s="94"/>
      <c r="AV2159" s="94"/>
      <c r="AW2159" s="94"/>
      <c r="AX2159" s="94"/>
      <c r="AY2159" s="94"/>
      <c r="AZ2159" s="94"/>
      <c r="BA2159" s="94"/>
    </row>
    <row r="2160" spans="3:53" x14ac:dyDescent="0.2">
      <c r="C2160" s="24"/>
      <c r="D2160" s="24"/>
      <c r="AG2160" s="94"/>
      <c r="AH2160" s="94"/>
      <c r="AI2160" s="94"/>
      <c r="AJ2160" s="94"/>
      <c r="AK2160" s="94"/>
      <c r="AL2160" s="96"/>
      <c r="AM2160" s="92"/>
      <c r="AT2160" s="94"/>
      <c r="AU2160" s="94"/>
      <c r="AV2160" s="94"/>
      <c r="AW2160" s="94"/>
      <c r="AX2160" s="94"/>
      <c r="AY2160" s="94"/>
      <c r="AZ2160" s="94"/>
      <c r="BA2160" s="94"/>
    </row>
    <row r="2161" spans="3:53" x14ac:dyDescent="0.2">
      <c r="C2161" s="24"/>
      <c r="D2161" s="24"/>
      <c r="AG2161" s="94"/>
      <c r="AH2161" s="94"/>
      <c r="AI2161" s="94"/>
      <c r="AJ2161" s="94"/>
      <c r="AK2161" s="94"/>
      <c r="AL2161" s="96"/>
      <c r="AM2161" s="92"/>
      <c r="AT2161" s="94"/>
      <c r="AU2161" s="94"/>
      <c r="AV2161" s="94"/>
      <c r="AW2161" s="94"/>
      <c r="AX2161" s="94"/>
      <c r="AY2161" s="94"/>
      <c r="AZ2161" s="94"/>
      <c r="BA2161" s="94"/>
    </row>
    <row r="2162" spans="3:53" x14ac:dyDescent="0.2">
      <c r="C2162" s="24"/>
      <c r="D2162" s="24"/>
      <c r="AG2162" s="94"/>
      <c r="AH2162" s="94"/>
      <c r="AI2162" s="94"/>
      <c r="AJ2162" s="94"/>
      <c r="AK2162" s="94"/>
      <c r="AL2162" s="96"/>
      <c r="AM2162" s="92"/>
      <c r="AT2162" s="94"/>
      <c r="AU2162" s="94"/>
      <c r="AV2162" s="94"/>
      <c r="AW2162" s="94"/>
      <c r="AX2162" s="94"/>
      <c r="AY2162" s="94"/>
      <c r="AZ2162" s="94"/>
      <c r="BA2162" s="94"/>
    </row>
    <row r="2163" spans="3:53" x14ac:dyDescent="0.2">
      <c r="C2163" s="24"/>
      <c r="D2163" s="24"/>
      <c r="AG2163" s="94"/>
      <c r="AH2163" s="94"/>
      <c r="AI2163" s="94"/>
      <c r="AJ2163" s="94"/>
      <c r="AK2163" s="94"/>
      <c r="AL2163" s="96"/>
      <c r="AM2163" s="92"/>
      <c r="AT2163" s="94"/>
      <c r="AU2163" s="94"/>
      <c r="AV2163" s="94"/>
      <c r="AW2163" s="94"/>
      <c r="AX2163" s="94"/>
      <c r="AY2163" s="94"/>
      <c r="AZ2163" s="94"/>
      <c r="BA2163" s="94"/>
    </row>
    <row r="2164" spans="3:53" x14ac:dyDescent="0.2">
      <c r="C2164" s="24"/>
      <c r="D2164" s="24"/>
      <c r="AG2164" s="94"/>
      <c r="AH2164" s="94"/>
      <c r="AI2164" s="94"/>
      <c r="AJ2164" s="94"/>
      <c r="AK2164" s="94"/>
      <c r="AL2164" s="96"/>
      <c r="AM2164" s="92"/>
      <c r="AT2164" s="94"/>
      <c r="AU2164" s="94"/>
      <c r="AV2164" s="94"/>
      <c r="AW2164" s="94"/>
      <c r="AX2164" s="94"/>
      <c r="AY2164" s="94"/>
      <c r="AZ2164" s="94"/>
      <c r="BA2164" s="94"/>
    </row>
    <row r="2165" spans="3:53" x14ac:dyDescent="0.2">
      <c r="C2165" s="24"/>
      <c r="D2165" s="24"/>
      <c r="AG2165" s="94"/>
      <c r="AH2165" s="94"/>
      <c r="AI2165" s="94"/>
      <c r="AJ2165" s="94"/>
      <c r="AK2165" s="94"/>
      <c r="AL2165" s="96"/>
      <c r="AM2165" s="92"/>
      <c r="AT2165" s="94"/>
      <c r="AU2165" s="94"/>
      <c r="AV2165" s="94"/>
      <c r="AW2165" s="94"/>
      <c r="AX2165" s="94"/>
      <c r="AY2165" s="94"/>
      <c r="AZ2165" s="94"/>
      <c r="BA2165" s="94"/>
    </row>
    <row r="2166" spans="3:53" x14ac:dyDescent="0.2">
      <c r="C2166" s="24"/>
      <c r="D2166" s="24"/>
      <c r="AG2166" s="94"/>
      <c r="AH2166" s="94"/>
      <c r="AI2166" s="94"/>
      <c r="AJ2166" s="94"/>
      <c r="AK2166" s="94"/>
      <c r="AL2166" s="96"/>
      <c r="AM2166" s="92"/>
      <c r="AT2166" s="94"/>
      <c r="AU2166" s="94"/>
      <c r="AV2166" s="94"/>
      <c r="AW2166" s="94"/>
      <c r="AX2166" s="94"/>
      <c r="AY2166" s="94"/>
      <c r="AZ2166" s="94"/>
      <c r="BA2166" s="94"/>
    </row>
    <row r="2167" spans="3:53" x14ac:dyDescent="0.2">
      <c r="C2167" s="24"/>
      <c r="D2167" s="24"/>
      <c r="AG2167" s="94"/>
      <c r="AH2167" s="94"/>
      <c r="AI2167" s="94"/>
      <c r="AJ2167" s="94"/>
      <c r="AK2167" s="94"/>
      <c r="AL2167" s="96"/>
      <c r="AM2167" s="92"/>
      <c r="AT2167" s="94"/>
      <c r="AU2167" s="94"/>
      <c r="AV2167" s="94"/>
      <c r="AW2167" s="94"/>
      <c r="AX2167" s="94"/>
      <c r="AY2167" s="94"/>
      <c r="AZ2167" s="94"/>
      <c r="BA2167" s="94"/>
    </row>
    <row r="2168" spans="3:53" x14ac:dyDescent="0.2">
      <c r="C2168" s="24"/>
      <c r="D2168" s="24"/>
      <c r="AG2168" s="94"/>
      <c r="AH2168" s="94"/>
      <c r="AI2168" s="94"/>
      <c r="AJ2168" s="94"/>
      <c r="AK2168" s="94"/>
      <c r="AL2168" s="96"/>
      <c r="AM2168" s="92"/>
      <c r="AT2168" s="94"/>
      <c r="AU2168" s="94"/>
      <c r="AV2168" s="94"/>
      <c r="AW2168" s="94"/>
      <c r="AX2168" s="94"/>
      <c r="AY2168" s="94"/>
      <c r="AZ2168" s="94"/>
      <c r="BA2168" s="94"/>
    </row>
    <row r="2169" spans="3:53" x14ac:dyDescent="0.2">
      <c r="C2169" s="24"/>
      <c r="D2169" s="24"/>
      <c r="AG2169" s="94"/>
      <c r="AH2169" s="94"/>
      <c r="AI2169" s="94"/>
      <c r="AJ2169" s="94"/>
      <c r="AK2169" s="94"/>
      <c r="AL2169" s="96"/>
      <c r="AM2169" s="92"/>
      <c r="AT2169" s="94"/>
      <c r="AU2169" s="94"/>
      <c r="AV2169" s="94"/>
      <c r="AW2169" s="94"/>
      <c r="AX2169" s="94"/>
      <c r="AY2169" s="94"/>
      <c r="AZ2169" s="94"/>
      <c r="BA2169" s="94"/>
    </row>
    <row r="2170" spans="3:53" x14ac:dyDescent="0.2">
      <c r="C2170" s="24"/>
      <c r="D2170" s="24"/>
      <c r="AG2170" s="94"/>
      <c r="AH2170" s="94"/>
      <c r="AI2170" s="94"/>
      <c r="AJ2170" s="94"/>
      <c r="AK2170" s="94"/>
      <c r="AL2170" s="96"/>
      <c r="AM2170" s="92"/>
      <c r="AT2170" s="94"/>
      <c r="AU2170" s="94"/>
      <c r="AV2170" s="94"/>
      <c r="AW2170" s="94"/>
      <c r="AX2170" s="94"/>
      <c r="AY2170" s="94"/>
      <c r="AZ2170" s="94"/>
      <c r="BA2170" s="94"/>
    </row>
    <row r="2171" spans="3:53" x14ac:dyDescent="0.2">
      <c r="C2171" s="24"/>
      <c r="D2171" s="24"/>
      <c r="AG2171" s="94"/>
      <c r="AH2171" s="94"/>
      <c r="AI2171" s="94"/>
      <c r="AJ2171" s="94"/>
      <c r="AK2171" s="94"/>
      <c r="AL2171" s="96"/>
      <c r="AM2171" s="92"/>
      <c r="AT2171" s="94"/>
      <c r="AU2171" s="94"/>
      <c r="AV2171" s="94"/>
      <c r="AW2171" s="94"/>
      <c r="AX2171" s="94"/>
      <c r="AY2171" s="94"/>
      <c r="AZ2171" s="94"/>
      <c r="BA2171" s="94"/>
    </row>
    <row r="2172" spans="3:53" x14ac:dyDescent="0.2">
      <c r="C2172" s="24"/>
      <c r="D2172" s="24"/>
      <c r="AG2172" s="94"/>
      <c r="AH2172" s="94"/>
      <c r="AI2172" s="94"/>
      <c r="AJ2172" s="94"/>
      <c r="AK2172" s="94"/>
      <c r="AL2172" s="96"/>
      <c r="AM2172" s="92"/>
      <c r="AT2172" s="94"/>
      <c r="AU2172" s="94"/>
      <c r="AV2172" s="94"/>
      <c r="AW2172" s="94"/>
      <c r="AX2172" s="94"/>
      <c r="AY2172" s="94"/>
      <c r="AZ2172" s="94"/>
      <c r="BA2172" s="94"/>
    </row>
    <row r="2173" spans="3:53" x14ac:dyDescent="0.2">
      <c r="C2173" s="24"/>
      <c r="D2173" s="24"/>
      <c r="AG2173" s="94"/>
      <c r="AH2173" s="94"/>
      <c r="AI2173" s="94"/>
      <c r="AJ2173" s="94"/>
      <c r="AK2173" s="94"/>
      <c r="AL2173" s="96"/>
      <c r="AM2173" s="92"/>
      <c r="AT2173" s="94"/>
      <c r="AU2173" s="94"/>
      <c r="AV2173" s="94"/>
      <c r="AW2173" s="94"/>
      <c r="AX2173" s="94"/>
      <c r="AY2173" s="94"/>
      <c r="AZ2173" s="94"/>
      <c r="BA2173" s="94"/>
    </row>
    <row r="2174" spans="3:53" x14ac:dyDescent="0.2">
      <c r="C2174" s="24"/>
      <c r="D2174" s="24"/>
      <c r="AG2174" s="94"/>
      <c r="AH2174" s="94"/>
      <c r="AI2174" s="94"/>
      <c r="AJ2174" s="94"/>
      <c r="AK2174" s="94"/>
      <c r="AL2174" s="96"/>
      <c r="AM2174" s="92"/>
      <c r="AT2174" s="94"/>
      <c r="AU2174" s="94"/>
      <c r="AV2174" s="94"/>
      <c r="AW2174" s="94"/>
      <c r="AX2174" s="94"/>
      <c r="AY2174" s="94"/>
      <c r="AZ2174" s="94"/>
      <c r="BA2174" s="94"/>
    </row>
    <row r="2175" spans="3:53" x14ac:dyDescent="0.2">
      <c r="C2175" s="24"/>
      <c r="D2175" s="24"/>
      <c r="AG2175" s="94"/>
      <c r="AH2175" s="94"/>
      <c r="AI2175" s="94"/>
      <c r="AJ2175" s="94"/>
      <c r="AK2175" s="94"/>
      <c r="AL2175" s="96"/>
      <c r="AM2175" s="92"/>
      <c r="AT2175" s="94"/>
      <c r="AU2175" s="94"/>
      <c r="AV2175" s="94"/>
      <c r="AW2175" s="94"/>
      <c r="AX2175" s="94"/>
      <c r="AY2175" s="94"/>
      <c r="AZ2175" s="94"/>
      <c r="BA2175" s="94"/>
    </row>
    <row r="2176" spans="3:53" x14ac:dyDescent="0.2">
      <c r="C2176" s="24"/>
      <c r="D2176" s="24"/>
      <c r="AG2176" s="94"/>
      <c r="AH2176" s="94"/>
      <c r="AI2176" s="94"/>
      <c r="AJ2176" s="94"/>
      <c r="AK2176" s="94"/>
      <c r="AL2176" s="96"/>
      <c r="AM2176" s="92"/>
      <c r="AT2176" s="94"/>
      <c r="AU2176" s="94"/>
      <c r="AV2176" s="94"/>
      <c r="AW2176" s="94"/>
      <c r="AX2176" s="94"/>
      <c r="AY2176" s="94"/>
      <c r="AZ2176" s="94"/>
      <c r="BA2176" s="94"/>
    </row>
    <row r="2177" spans="3:53" x14ac:dyDescent="0.2">
      <c r="C2177" s="24"/>
      <c r="D2177" s="24"/>
      <c r="AG2177" s="94"/>
      <c r="AH2177" s="94"/>
      <c r="AI2177" s="94"/>
      <c r="AJ2177" s="94"/>
      <c r="AK2177" s="94"/>
      <c r="AL2177" s="96"/>
      <c r="AM2177" s="92"/>
      <c r="AT2177" s="94"/>
      <c r="AU2177" s="94"/>
      <c r="AV2177" s="94"/>
      <c r="AW2177" s="94"/>
      <c r="AX2177" s="94"/>
      <c r="AY2177" s="94"/>
      <c r="AZ2177" s="94"/>
      <c r="BA2177" s="94"/>
    </row>
    <row r="2178" spans="3:53" x14ac:dyDescent="0.2">
      <c r="C2178" s="24"/>
      <c r="D2178" s="24"/>
      <c r="AG2178" s="94"/>
      <c r="AH2178" s="94"/>
      <c r="AI2178" s="94"/>
      <c r="AJ2178" s="94"/>
      <c r="AK2178" s="94"/>
      <c r="AL2178" s="96"/>
      <c r="AM2178" s="92"/>
      <c r="AT2178" s="94"/>
      <c r="AU2178" s="94"/>
      <c r="AV2178" s="94"/>
      <c r="AW2178" s="94"/>
      <c r="AX2178" s="94"/>
      <c r="AY2178" s="94"/>
      <c r="AZ2178" s="94"/>
      <c r="BA2178" s="94"/>
    </row>
    <row r="2179" spans="3:53" x14ac:dyDescent="0.2">
      <c r="C2179" s="24"/>
      <c r="D2179" s="24"/>
      <c r="AG2179" s="94"/>
      <c r="AH2179" s="94"/>
      <c r="AI2179" s="94"/>
      <c r="AJ2179" s="94"/>
      <c r="AK2179" s="94"/>
      <c r="AL2179" s="96"/>
      <c r="AM2179" s="92"/>
      <c r="AT2179" s="94"/>
      <c r="AU2179" s="94"/>
      <c r="AV2179" s="94"/>
      <c r="AW2179" s="94"/>
      <c r="AX2179" s="94"/>
      <c r="AY2179" s="94"/>
      <c r="AZ2179" s="94"/>
      <c r="BA2179" s="94"/>
    </row>
    <row r="2180" spans="3:53" x14ac:dyDescent="0.2">
      <c r="C2180" s="24"/>
      <c r="D2180" s="24"/>
      <c r="AG2180" s="94"/>
      <c r="AH2180" s="94"/>
      <c r="AI2180" s="94"/>
      <c r="AJ2180" s="94"/>
      <c r="AK2180" s="94"/>
      <c r="AL2180" s="96"/>
      <c r="AM2180" s="92"/>
      <c r="AT2180" s="94"/>
      <c r="AU2180" s="94"/>
      <c r="AV2180" s="94"/>
      <c r="AW2180" s="94"/>
      <c r="AX2180" s="94"/>
      <c r="AY2180" s="94"/>
      <c r="AZ2180" s="94"/>
      <c r="BA2180" s="94"/>
    </row>
    <row r="2181" spans="3:53" x14ac:dyDescent="0.2">
      <c r="C2181" s="24"/>
      <c r="D2181" s="24"/>
      <c r="AG2181" s="94"/>
      <c r="AH2181" s="94"/>
      <c r="AI2181" s="94"/>
      <c r="AJ2181" s="94"/>
      <c r="AK2181" s="94"/>
      <c r="AL2181" s="96"/>
      <c r="AM2181" s="92"/>
      <c r="AT2181" s="94"/>
      <c r="AU2181" s="94"/>
      <c r="AV2181" s="94"/>
      <c r="AW2181" s="94"/>
      <c r="AX2181" s="94"/>
      <c r="AY2181" s="94"/>
      <c r="AZ2181" s="94"/>
      <c r="BA2181" s="94"/>
    </row>
    <row r="2182" spans="3:53" x14ac:dyDescent="0.2">
      <c r="C2182" s="24"/>
      <c r="D2182" s="24"/>
      <c r="AG2182" s="94"/>
      <c r="AH2182" s="94"/>
      <c r="AI2182" s="94"/>
      <c r="AJ2182" s="94"/>
      <c r="AK2182" s="94"/>
      <c r="AL2182" s="96"/>
      <c r="AM2182" s="92"/>
      <c r="AT2182" s="94"/>
      <c r="AU2182" s="94"/>
      <c r="AV2182" s="94"/>
      <c r="AW2182" s="94"/>
      <c r="AX2182" s="94"/>
      <c r="AY2182" s="94"/>
      <c r="AZ2182" s="94"/>
      <c r="BA2182" s="94"/>
    </row>
    <row r="2183" spans="3:53" x14ac:dyDescent="0.2">
      <c r="C2183" s="24"/>
      <c r="D2183" s="24"/>
      <c r="AG2183" s="94"/>
      <c r="AH2183" s="94"/>
      <c r="AI2183" s="94"/>
      <c r="AJ2183" s="94"/>
      <c r="AK2183" s="94"/>
      <c r="AL2183" s="96"/>
      <c r="AM2183" s="92"/>
      <c r="AT2183" s="94"/>
      <c r="AU2183" s="94"/>
      <c r="AV2183" s="94"/>
      <c r="AW2183" s="94"/>
      <c r="AX2183" s="94"/>
      <c r="AY2183" s="94"/>
      <c r="AZ2183" s="94"/>
      <c r="BA2183" s="94"/>
    </row>
    <row r="2184" spans="3:53" x14ac:dyDescent="0.2">
      <c r="C2184" s="24"/>
      <c r="D2184" s="24"/>
      <c r="AG2184" s="94"/>
      <c r="AH2184" s="94"/>
      <c r="AI2184" s="94"/>
      <c r="AJ2184" s="94"/>
      <c r="AK2184" s="94"/>
      <c r="AL2184" s="96"/>
      <c r="AM2184" s="92"/>
      <c r="AT2184" s="94"/>
      <c r="AU2184" s="94"/>
      <c r="AV2184" s="94"/>
      <c r="AW2184" s="94"/>
      <c r="AX2184" s="94"/>
      <c r="AY2184" s="94"/>
      <c r="AZ2184" s="94"/>
      <c r="BA2184" s="94"/>
    </row>
    <row r="2185" spans="3:53" x14ac:dyDescent="0.2">
      <c r="C2185" s="24"/>
      <c r="D2185" s="24"/>
      <c r="AG2185" s="94"/>
      <c r="AH2185" s="94"/>
      <c r="AI2185" s="94"/>
      <c r="AJ2185" s="94"/>
      <c r="AK2185" s="94"/>
      <c r="AL2185" s="96"/>
      <c r="AM2185" s="92"/>
      <c r="AT2185" s="94"/>
      <c r="AU2185" s="94"/>
      <c r="AV2185" s="94"/>
      <c r="AW2185" s="94"/>
      <c r="AX2185" s="94"/>
      <c r="AY2185" s="94"/>
      <c r="AZ2185" s="94"/>
      <c r="BA2185" s="94"/>
    </row>
    <row r="2186" spans="3:53" x14ac:dyDescent="0.2">
      <c r="C2186" s="24"/>
      <c r="D2186" s="24"/>
      <c r="AG2186" s="94"/>
      <c r="AH2186" s="94"/>
      <c r="AI2186" s="94"/>
      <c r="AJ2186" s="94"/>
      <c r="AK2186" s="94"/>
      <c r="AL2186" s="96"/>
      <c r="AM2186" s="92"/>
      <c r="AT2186" s="94"/>
      <c r="AU2186" s="94"/>
      <c r="AV2186" s="94"/>
      <c r="AW2186" s="94"/>
      <c r="AX2186" s="94"/>
      <c r="AY2186" s="94"/>
      <c r="AZ2186" s="94"/>
      <c r="BA2186" s="94"/>
    </row>
    <row r="2187" spans="3:53" x14ac:dyDescent="0.2">
      <c r="C2187" s="24"/>
      <c r="D2187" s="24"/>
      <c r="AG2187" s="94"/>
      <c r="AH2187" s="94"/>
      <c r="AI2187" s="94"/>
      <c r="AJ2187" s="94"/>
      <c r="AK2187" s="94"/>
      <c r="AL2187" s="96"/>
      <c r="AM2187" s="92"/>
      <c r="AT2187" s="94"/>
      <c r="AU2187" s="94"/>
      <c r="AV2187" s="94"/>
      <c r="AW2187" s="94"/>
      <c r="AX2187" s="94"/>
      <c r="AY2187" s="94"/>
      <c r="AZ2187" s="94"/>
      <c r="BA2187" s="94"/>
    </row>
    <row r="2188" spans="3:53" x14ac:dyDescent="0.2">
      <c r="C2188" s="24"/>
      <c r="D2188" s="24"/>
      <c r="AG2188" s="94"/>
      <c r="AH2188" s="94"/>
      <c r="AI2188" s="94"/>
      <c r="AJ2188" s="94"/>
      <c r="AK2188" s="94"/>
      <c r="AL2188" s="96"/>
      <c r="AM2188" s="92"/>
      <c r="AT2188" s="94"/>
      <c r="AU2188" s="94"/>
      <c r="AV2188" s="94"/>
      <c r="AW2188" s="94"/>
      <c r="AX2188" s="94"/>
      <c r="AY2188" s="94"/>
      <c r="AZ2188" s="94"/>
      <c r="BA2188" s="94"/>
    </row>
    <row r="2189" spans="3:53" x14ac:dyDescent="0.2">
      <c r="C2189" s="24"/>
      <c r="D2189" s="24"/>
      <c r="AG2189" s="94"/>
      <c r="AH2189" s="94"/>
      <c r="AI2189" s="94"/>
      <c r="AJ2189" s="94"/>
      <c r="AK2189" s="94"/>
      <c r="AL2189" s="96"/>
      <c r="AM2189" s="92"/>
      <c r="AT2189" s="94"/>
      <c r="AU2189" s="94"/>
      <c r="AV2189" s="94"/>
      <c r="AW2189" s="94"/>
      <c r="AX2189" s="94"/>
      <c r="AY2189" s="94"/>
      <c r="AZ2189" s="94"/>
      <c r="BA2189" s="94"/>
    </row>
    <row r="2190" spans="3:53" x14ac:dyDescent="0.2">
      <c r="C2190" s="24"/>
      <c r="D2190" s="24"/>
      <c r="AG2190" s="94"/>
      <c r="AH2190" s="94"/>
      <c r="AI2190" s="94"/>
      <c r="AJ2190" s="94"/>
      <c r="AK2190" s="94"/>
      <c r="AL2190" s="96"/>
      <c r="AM2190" s="92"/>
      <c r="AT2190" s="94"/>
      <c r="AU2190" s="94"/>
      <c r="AV2190" s="94"/>
      <c r="AW2190" s="94"/>
      <c r="AX2190" s="94"/>
      <c r="AY2190" s="94"/>
      <c r="AZ2190" s="94"/>
      <c r="BA2190" s="94"/>
    </row>
    <row r="2191" spans="3:53" x14ac:dyDescent="0.2">
      <c r="C2191" s="24"/>
      <c r="D2191" s="24"/>
      <c r="AG2191" s="94"/>
      <c r="AH2191" s="94"/>
      <c r="AI2191" s="94"/>
      <c r="AJ2191" s="94"/>
      <c r="AK2191" s="94"/>
      <c r="AL2191" s="96"/>
      <c r="AM2191" s="92"/>
      <c r="AT2191" s="94"/>
      <c r="AU2191" s="94"/>
      <c r="AV2191" s="94"/>
      <c r="AW2191" s="94"/>
      <c r="AX2191" s="94"/>
      <c r="AY2191" s="94"/>
      <c r="AZ2191" s="94"/>
      <c r="BA2191" s="94"/>
    </row>
    <row r="2192" spans="3:53" x14ac:dyDescent="0.2">
      <c r="C2192" s="24"/>
      <c r="D2192" s="24"/>
      <c r="AG2192" s="94"/>
      <c r="AH2192" s="94"/>
      <c r="AI2192" s="94"/>
      <c r="AJ2192" s="94"/>
      <c r="AK2192" s="94"/>
      <c r="AL2192" s="96"/>
      <c r="AM2192" s="92"/>
      <c r="AT2192" s="94"/>
      <c r="AU2192" s="94"/>
      <c r="AV2192" s="94"/>
      <c r="AW2192" s="94"/>
      <c r="AX2192" s="94"/>
      <c r="AY2192" s="94"/>
      <c r="AZ2192" s="94"/>
      <c r="BA2192" s="94"/>
    </row>
    <row r="2193" spans="3:53" x14ac:dyDescent="0.2">
      <c r="C2193" s="24"/>
      <c r="D2193" s="24"/>
      <c r="AG2193" s="94"/>
      <c r="AH2193" s="94"/>
      <c r="AI2193" s="94"/>
      <c r="AJ2193" s="94"/>
      <c r="AK2193" s="94"/>
      <c r="AL2193" s="96"/>
      <c r="AM2193" s="92"/>
      <c r="AT2193" s="94"/>
      <c r="AU2193" s="94"/>
      <c r="AV2193" s="94"/>
      <c r="AW2193" s="94"/>
      <c r="AX2193" s="94"/>
      <c r="AY2193" s="94"/>
      <c r="AZ2193" s="94"/>
      <c r="BA2193" s="94"/>
    </row>
    <row r="2194" spans="3:53" x14ac:dyDescent="0.2">
      <c r="C2194" s="24"/>
      <c r="D2194" s="24"/>
      <c r="AG2194" s="94"/>
      <c r="AH2194" s="94"/>
      <c r="AI2194" s="94"/>
      <c r="AJ2194" s="94"/>
      <c r="AK2194" s="94"/>
      <c r="AL2194" s="96"/>
      <c r="AM2194" s="92"/>
      <c r="AT2194" s="94"/>
      <c r="AU2194" s="94"/>
      <c r="AV2194" s="94"/>
      <c r="AW2194" s="94"/>
      <c r="AX2194" s="94"/>
      <c r="AY2194" s="94"/>
      <c r="AZ2194" s="94"/>
      <c r="BA2194" s="94"/>
    </row>
    <row r="2195" spans="3:53" x14ac:dyDescent="0.2">
      <c r="C2195" s="24"/>
      <c r="D2195" s="24"/>
      <c r="AG2195" s="94"/>
      <c r="AH2195" s="94"/>
      <c r="AI2195" s="94"/>
      <c r="AJ2195" s="94"/>
      <c r="AK2195" s="94"/>
      <c r="AL2195" s="96"/>
      <c r="AM2195" s="92"/>
      <c r="AT2195" s="94"/>
      <c r="AU2195" s="94"/>
      <c r="AV2195" s="94"/>
      <c r="AW2195" s="94"/>
      <c r="AX2195" s="94"/>
      <c r="AY2195" s="94"/>
      <c r="AZ2195" s="94"/>
      <c r="BA2195" s="94"/>
    </row>
    <row r="2196" spans="3:53" x14ac:dyDescent="0.2">
      <c r="C2196" s="24"/>
      <c r="D2196" s="24"/>
      <c r="AG2196" s="94"/>
      <c r="AH2196" s="94"/>
      <c r="AI2196" s="94"/>
      <c r="AJ2196" s="94"/>
      <c r="AK2196" s="94"/>
      <c r="AL2196" s="96"/>
      <c r="AM2196" s="92"/>
      <c r="AT2196" s="94"/>
      <c r="AU2196" s="94"/>
      <c r="AV2196" s="94"/>
      <c r="AW2196" s="94"/>
      <c r="AX2196" s="94"/>
      <c r="AY2196" s="94"/>
      <c r="AZ2196" s="94"/>
      <c r="BA2196" s="94"/>
    </row>
    <row r="2197" spans="3:53" x14ac:dyDescent="0.2">
      <c r="C2197" s="24"/>
      <c r="D2197" s="24"/>
      <c r="AG2197" s="94"/>
      <c r="AH2197" s="94"/>
      <c r="AI2197" s="94"/>
      <c r="AJ2197" s="94"/>
      <c r="AK2197" s="94"/>
      <c r="AL2197" s="96"/>
      <c r="AM2197" s="92"/>
      <c r="AT2197" s="94"/>
      <c r="AU2197" s="94"/>
      <c r="AV2197" s="94"/>
      <c r="AW2197" s="94"/>
      <c r="AX2197" s="94"/>
      <c r="AY2197" s="94"/>
      <c r="AZ2197" s="94"/>
      <c r="BA2197" s="94"/>
    </row>
    <row r="2198" spans="3:53" x14ac:dyDescent="0.2">
      <c r="C2198" s="24"/>
      <c r="D2198" s="24"/>
      <c r="AG2198" s="94"/>
      <c r="AH2198" s="94"/>
      <c r="AI2198" s="94"/>
      <c r="AJ2198" s="94"/>
      <c r="AK2198" s="94"/>
      <c r="AL2198" s="96"/>
      <c r="AM2198" s="92"/>
      <c r="AT2198" s="94"/>
      <c r="AU2198" s="94"/>
      <c r="AV2198" s="94"/>
      <c r="AW2198" s="94"/>
      <c r="AX2198" s="94"/>
      <c r="AY2198" s="94"/>
      <c r="AZ2198" s="94"/>
      <c r="BA2198" s="94"/>
    </row>
    <row r="2199" spans="3:53" x14ac:dyDescent="0.2">
      <c r="C2199" s="24"/>
      <c r="D2199" s="24"/>
      <c r="AG2199" s="94"/>
      <c r="AH2199" s="94"/>
      <c r="AI2199" s="94"/>
      <c r="AJ2199" s="94"/>
      <c r="AK2199" s="94"/>
      <c r="AL2199" s="96"/>
      <c r="AM2199" s="92"/>
      <c r="AT2199" s="94"/>
      <c r="AU2199" s="94"/>
      <c r="AV2199" s="94"/>
      <c r="AW2199" s="94"/>
      <c r="AX2199" s="94"/>
      <c r="AY2199" s="94"/>
      <c r="AZ2199" s="94"/>
      <c r="BA2199" s="94"/>
    </row>
    <row r="2200" spans="3:53" x14ac:dyDescent="0.2">
      <c r="C2200" s="24"/>
      <c r="D2200" s="24"/>
      <c r="AG2200" s="94"/>
      <c r="AH2200" s="94"/>
      <c r="AI2200" s="94"/>
      <c r="AJ2200" s="94"/>
      <c r="AK2200" s="94"/>
      <c r="AL2200" s="96"/>
      <c r="AM2200" s="92"/>
      <c r="AT2200" s="94"/>
      <c r="AU2200" s="94"/>
      <c r="AV2200" s="94"/>
      <c r="AW2200" s="94"/>
      <c r="AX2200" s="94"/>
      <c r="AY2200" s="94"/>
      <c r="AZ2200" s="94"/>
      <c r="BA2200" s="94"/>
    </row>
    <row r="2201" spans="3:53" x14ac:dyDescent="0.2">
      <c r="C2201" s="24"/>
      <c r="D2201" s="24"/>
      <c r="AG2201" s="94"/>
      <c r="AH2201" s="94"/>
      <c r="AI2201" s="94"/>
      <c r="AJ2201" s="94"/>
      <c r="AK2201" s="94"/>
      <c r="AL2201" s="96"/>
      <c r="AM2201" s="92"/>
      <c r="AT2201" s="94"/>
      <c r="AU2201" s="94"/>
      <c r="AV2201" s="94"/>
      <c r="AW2201" s="94"/>
      <c r="AX2201" s="94"/>
      <c r="AY2201" s="94"/>
      <c r="AZ2201" s="94"/>
      <c r="BA2201" s="94"/>
    </row>
    <row r="2202" spans="3:53" x14ac:dyDescent="0.2">
      <c r="C2202" s="24"/>
      <c r="D2202" s="24"/>
      <c r="AG2202" s="94"/>
      <c r="AH2202" s="94"/>
      <c r="AI2202" s="94"/>
      <c r="AJ2202" s="94"/>
      <c r="AK2202" s="94"/>
      <c r="AL2202" s="96"/>
      <c r="AM2202" s="92"/>
      <c r="AT2202" s="94"/>
      <c r="AU2202" s="94"/>
      <c r="AV2202" s="94"/>
      <c r="AW2202" s="94"/>
      <c r="AX2202" s="94"/>
      <c r="AY2202" s="94"/>
      <c r="AZ2202" s="94"/>
      <c r="BA2202" s="94"/>
    </row>
    <row r="2203" spans="3:53" x14ac:dyDescent="0.2">
      <c r="C2203" s="24"/>
      <c r="D2203" s="24"/>
      <c r="AG2203" s="94"/>
      <c r="AH2203" s="94"/>
      <c r="AI2203" s="94"/>
      <c r="AJ2203" s="94"/>
      <c r="AK2203" s="94"/>
      <c r="AL2203" s="96"/>
      <c r="AM2203" s="92"/>
      <c r="AT2203" s="94"/>
      <c r="AU2203" s="94"/>
      <c r="AV2203" s="94"/>
      <c r="AW2203" s="94"/>
      <c r="AX2203" s="94"/>
      <c r="AY2203" s="94"/>
      <c r="AZ2203" s="94"/>
      <c r="BA2203" s="94"/>
    </row>
    <row r="2204" spans="3:53" x14ac:dyDescent="0.2">
      <c r="C2204" s="24"/>
      <c r="D2204" s="24"/>
      <c r="AG2204" s="94"/>
      <c r="AH2204" s="94"/>
      <c r="AI2204" s="94"/>
      <c r="AJ2204" s="94"/>
      <c r="AK2204" s="94"/>
      <c r="AL2204" s="96"/>
      <c r="AM2204" s="92"/>
      <c r="AT2204" s="94"/>
      <c r="AU2204" s="94"/>
      <c r="AV2204" s="94"/>
      <c r="AW2204" s="94"/>
      <c r="AX2204" s="94"/>
      <c r="AY2204" s="94"/>
      <c r="AZ2204" s="94"/>
      <c r="BA2204" s="94"/>
    </row>
    <row r="2205" spans="3:53" x14ac:dyDescent="0.2">
      <c r="C2205" s="24"/>
      <c r="D2205" s="24"/>
      <c r="AG2205" s="94"/>
      <c r="AH2205" s="94"/>
      <c r="AI2205" s="94"/>
      <c r="AJ2205" s="94"/>
      <c r="AK2205" s="94"/>
      <c r="AL2205" s="96"/>
      <c r="AM2205" s="92"/>
      <c r="AT2205" s="94"/>
      <c r="AU2205" s="94"/>
      <c r="AV2205" s="94"/>
      <c r="AW2205" s="94"/>
      <c r="AX2205" s="94"/>
      <c r="AY2205" s="94"/>
      <c r="AZ2205" s="94"/>
      <c r="BA2205" s="94"/>
    </row>
    <row r="2206" spans="3:53" x14ac:dyDescent="0.2">
      <c r="C2206" s="24"/>
      <c r="D2206" s="24"/>
      <c r="AG2206" s="94"/>
      <c r="AH2206" s="94"/>
      <c r="AI2206" s="94"/>
      <c r="AJ2206" s="94"/>
      <c r="AK2206" s="94"/>
      <c r="AL2206" s="96"/>
      <c r="AM2206" s="92"/>
      <c r="AT2206" s="94"/>
      <c r="AU2206" s="94"/>
      <c r="AV2206" s="94"/>
      <c r="AW2206" s="94"/>
      <c r="AX2206" s="94"/>
      <c r="AY2206" s="94"/>
      <c r="AZ2206" s="94"/>
      <c r="BA2206" s="94"/>
    </row>
    <row r="2207" spans="3:53" x14ac:dyDescent="0.2">
      <c r="C2207" s="24"/>
      <c r="D2207" s="24"/>
      <c r="AG2207" s="94"/>
      <c r="AH2207" s="94"/>
      <c r="AI2207" s="94"/>
      <c r="AJ2207" s="94"/>
      <c r="AK2207" s="94"/>
      <c r="AL2207" s="96"/>
      <c r="AM2207" s="92"/>
      <c r="AT2207" s="94"/>
      <c r="AU2207" s="94"/>
      <c r="AV2207" s="94"/>
      <c r="AW2207" s="94"/>
      <c r="AX2207" s="94"/>
      <c r="AY2207" s="94"/>
      <c r="AZ2207" s="94"/>
      <c r="BA2207" s="94"/>
    </row>
    <row r="2208" spans="3:53" x14ac:dyDescent="0.2">
      <c r="C2208" s="24"/>
      <c r="D2208" s="24"/>
      <c r="AG2208" s="94"/>
      <c r="AH2208" s="94"/>
      <c r="AI2208" s="94"/>
      <c r="AJ2208" s="94"/>
      <c r="AK2208" s="94"/>
      <c r="AL2208" s="96"/>
      <c r="AM2208" s="92"/>
      <c r="AT2208" s="94"/>
      <c r="AU2208" s="94"/>
      <c r="AV2208" s="94"/>
      <c r="AW2208" s="94"/>
      <c r="AX2208" s="94"/>
      <c r="AY2208" s="94"/>
      <c r="AZ2208" s="94"/>
      <c r="BA2208" s="94"/>
    </row>
    <row r="2209" spans="3:53" x14ac:dyDescent="0.2">
      <c r="C2209" s="24"/>
      <c r="D2209" s="24"/>
      <c r="AG2209" s="94"/>
      <c r="AH2209" s="94"/>
      <c r="AI2209" s="94"/>
      <c r="AJ2209" s="94"/>
      <c r="AK2209" s="94"/>
      <c r="AL2209" s="96"/>
      <c r="AM2209" s="92"/>
      <c r="AT2209" s="94"/>
      <c r="AU2209" s="94"/>
      <c r="AV2209" s="94"/>
      <c r="AW2209" s="94"/>
      <c r="AX2209" s="94"/>
      <c r="AY2209" s="94"/>
      <c r="AZ2209" s="94"/>
      <c r="BA2209" s="94"/>
    </row>
    <row r="2210" spans="3:53" x14ac:dyDescent="0.2">
      <c r="C2210" s="24"/>
      <c r="D2210" s="24"/>
      <c r="AG2210" s="94"/>
      <c r="AH2210" s="94"/>
      <c r="AI2210" s="94"/>
      <c r="AJ2210" s="94"/>
      <c r="AK2210" s="94"/>
      <c r="AL2210" s="96"/>
      <c r="AM2210" s="92"/>
      <c r="AT2210" s="94"/>
      <c r="AU2210" s="94"/>
      <c r="AV2210" s="94"/>
      <c r="AW2210" s="94"/>
      <c r="AX2210" s="94"/>
      <c r="AY2210" s="94"/>
      <c r="AZ2210" s="94"/>
      <c r="BA2210" s="94"/>
    </row>
    <row r="2211" spans="3:53" x14ac:dyDescent="0.2">
      <c r="C2211" s="24"/>
      <c r="D2211" s="24"/>
      <c r="AG2211" s="94"/>
      <c r="AH2211" s="94"/>
      <c r="AI2211" s="94"/>
      <c r="AJ2211" s="94"/>
      <c r="AK2211" s="94"/>
      <c r="AL2211" s="96"/>
      <c r="AM2211" s="92"/>
      <c r="AT2211" s="94"/>
      <c r="AU2211" s="94"/>
      <c r="AV2211" s="94"/>
      <c r="AW2211" s="94"/>
      <c r="AX2211" s="94"/>
      <c r="AY2211" s="94"/>
      <c r="AZ2211" s="94"/>
      <c r="BA2211" s="94"/>
    </row>
    <row r="2212" spans="3:53" x14ac:dyDescent="0.2">
      <c r="C2212" s="24"/>
      <c r="D2212" s="24"/>
      <c r="AG2212" s="94"/>
      <c r="AH2212" s="94"/>
      <c r="AI2212" s="94"/>
      <c r="AJ2212" s="94"/>
      <c r="AK2212" s="94"/>
      <c r="AL2212" s="96"/>
      <c r="AM2212" s="92"/>
      <c r="AT2212" s="94"/>
      <c r="AU2212" s="94"/>
      <c r="AV2212" s="94"/>
      <c r="AW2212" s="94"/>
      <c r="AX2212" s="94"/>
      <c r="AY2212" s="94"/>
      <c r="AZ2212" s="94"/>
      <c r="BA2212" s="94"/>
    </row>
    <row r="2213" spans="3:53" x14ac:dyDescent="0.2">
      <c r="C2213" s="24"/>
      <c r="D2213" s="24"/>
      <c r="AG2213" s="94"/>
      <c r="AH2213" s="94"/>
      <c r="AI2213" s="94"/>
      <c r="AJ2213" s="94"/>
      <c r="AK2213" s="94"/>
      <c r="AL2213" s="96"/>
      <c r="AM2213" s="92"/>
      <c r="AT2213" s="94"/>
      <c r="AU2213" s="94"/>
      <c r="AV2213" s="94"/>
      <c r="AW2213" s="94"/>
      <c r="AX2213" s="94"/>
      <c r="AY2213" s="94"/>
      <c r="AZ2213" s="94"/>
      <c r="BA2213" s="94"/>
    </row>
    <row r="2214" spans="3:53" x14ac:dyDescent="0.2">
      <c r="C2214" s="24"/>
      <c r="D2214" s="24"/>
      <c r="AG2214" s="94"/>
      <c r="AH2214" s="94"/>
      <c r="AI2214" s="94"/>
      <c r="AJ2214" s="94"/>
      <c r="AK2214" s="94"/>
      <c r="AL2214" s="96"/>
      <c r="AM2214" s="92"/>
      <c r="AT2214" s="94"/>
      <c r="AU2214" s="94"/>
      <c r="AV2214" s="94"/>
      <c r="AW2214" s="94"/>
      <c r="AX2214" s="94"/>
      <c r="AY2214" s="94"/>
      <c r="AZ2214" s="94"/>
      <c r="BA2214" s="94"/>
    </row>
    <row r="2215" spans="3:53" x14ac:dyDescent="0.2">
      <c r="C2215" s="24"/>
      <c r="D2215" s="24"/>
      <c r="AG2215" s="94"/>
      <c r="AH2215" s="94"/>
      <c r="AI2215" s="94"/>
      <c r="AJ2215" s="94"/>
      <c r="AK2215" s="94"/>
      <c r="AL2215" s="96"/>
      <c r="AM2215" s="92"/>
      <c r="AT2215" s="94"/>
      <c r="AU2215" s="94"/>
      <c r="AV2215" s="94"/>
      <c r="AW2215" s="94"/>
      <c r="AX2215" s="94"/>
      <c r="AY2215" s="94"/>
      <c r="AZ2215" s="94"/>
      <c r="BA2215" s="94"/>
    </row>
    <row r="2216" spans="3:53" x14ac:dyDescent="0.2">
      <c r="C2216" s="24"/>
      <c r="D2216" s="24"/>
      <c r="AG2216" s="94"/>
      <c r="AH2216" s="94"/>
      <c r="AI2216" s="94"/>
      <c r="AJ2216" s="94"/>
      <c r="AK2216" s="94"/>
      <c r="AL2216" s="96"/>
      <c r="AM2216" s="92"/>
      <c r="AT2216" s="94"/>
      <c r="AU2216" s="94"/>
      <c r="AV2216" s="94"/>
      <c r="AW2216" s="94"/>
      <c r="AX2216" s="94"/>
      <c r="AY2216" s="94"/>
      <c r="AZ2216" s="94"/>
      <c r="BA2216" s="94"/>
    </row>
    <row r="2217" spans="3:53" x14ac:dyDescent="0.2">
      <c r="C2217" s="24"/>
      <c r="D2217" s="24"/>
      <c r="AG2217" s="94"/>
      <c r="AH2217" s="94"/>
      <c r="AI2217" s="94"/>
      <c r="AJ2217" s="94"/>
      <c r="AK2217" s="94"/>
      <c r="AL2217" s="96"/>
      <c r="AM2217" s="92"/>
      <c r="AT2217" s="94"/>
      <c r="AU2217" s="94"/>
      <c r="AV2217" s="94"/>
      <c r="AW2217" s="94"/>
      <c r="AX2217" s="94"/>
      <c r="AY2217" s="94"/>
      <c r="AZ2217" s="94"/>
      <c r="BA2217" s="94"/>
    </row>
    <row r="2218" spans="3:53" x14ac:dyDescent="0.2">
      <c r="C2218" s="24"/>
      <c r="D2218" s="24"/>
      <c r="AG2218" s="94"/>
      <c r="AH2218" s="94"/>
      <c r="AI2218" s="94"/>
      <c r="AJ2218" s="94"/>
      <c r="AK2218" s="94"/>
      <c r="AL2218" s="96"/>
      <c r="AM2218" s="92"/>
      <c r="AT2218" s="94"/>
      <c r="AU2218" s="94"/>
      <c r="AV2218" s="94"/>
      <c r="AW2218" s="94"/>
      <c r="AX2218" s="94"/>
      <c r="AY2218" s="94"/>
      <c r="AZ2218" s="94"/>
      <c r="BA2218" s="94"/>
    </row>
    <row r="2219" spans="3:53" x14ac:dyDescent="0.2">
      <c r="C2219" s="24"/>
      <c r="D2219" s="24"/>
      <c r="AG2219" s="94"/>
      <c r="AH2219" s="94"/>
      <c r="AI2219" s="94"/>
      <c r="AJ2219" s="94"/>
      <c r="AK2219" s="94"/>
      <c r="AL2219" s="96"/>
      <c r="AM2219" s="92"/>
      <c r="AT2219" s="94"/>
      <c r="AU2219" s="94"/>
      <c r="AV2219" s="94"/>
      <c r="AW2219" s="94"/>
      <c r="AX2219" s="94"/>
      <c r="AY2219" s="94"/>
      <c r="AZ2219" s="94"/>
      <c r="BA2219" s="94"/>
    </row>
    <row r="2220" spans="3:53" x14ac:dyDescent="0.2">
      <c r="C2220" s="24"/>
      <c r="D2220" s="24"/>
      <c r="AG2220" s="94"/>
      <c r="AH2220" s="94"/>
      <c r="AI2220" s="94"/>
      <c r="AJ2220" s="94"/>
      <c r="AK2220" s="94"/>
      <c r="AL2220" s="96"/>
      <c r="AM2220" s="92"/>
      <c r="AT2220" s="94"/>
      <c r="AU2220" s="94"/>
      <c r="AV2220" s="94"/>
      <c r="AW2220" s="94"/>
      <c r="AX2220" s="94"/>
      <c r="AY2220" s="94"/>
      <c r="AZ2220" s="94"/>
      <c r="BA2220" s="94"/>
    </row>
    <row r="2221" spans="3:53" x14ac:dyDescent="0.2">
      <c r="C2221" s="24"/>
      <c r="D2221" s="24"/>
      <c r="AG2221" s="94"/>
      <c r="AH2221" s="94"/>
      <c r="AI2221" s="94"/>
      <c r="AJ2221" s="94"/>
      <c r="AK2221" s="94"/>
      <c r="AL2221" s="96"/>
      <c r="AM2221" s="92"/>
      <c r="AT2221" s="94"/>
      <c r="AU2221" s="94"/>
      <c r="AV2221" s="94"/>
      <c r="AW2221" s="94"/>
      <c r="AX2221" s="94"/>
      <c r="AY2221" s="94"/>
      <c r="AZ2221" s="94"/>
      <c r="BA2221" s="94"/>
    </row>
    <row r="2222" spans="3:53" x14ac:dyDescent="0.2">
      <c r="C2222" s="24"/>
      <c r="D2222" s="24"/>
      <c r="AG2222" s="94"/>
      <c r="AH2222" s="94"/>
      <c r="AI2222" s="94"/>
      <c r="AJ2222" s="94"/>
      <c r="AK2222" s="94"/>
      <c r="AL2222" s="96"/>
      <c r="AM2222" s="92"/>
      <c r="AT2222" s="94"/>
      <c r="AU2222" s="94"/>
      <c r="AV2222" s="94"/>
      <c r="AW2222" s="94"/>
      <c r="AX2222" s="94"/>
      <c r="AY2222" s="94"/>
      <c r="AZ2222" s="94"/>
      <c r="BA2222" s="94"/>
    </row>
    <row r="2223" spans="3:53" x14ac:dyDescent="0.2">
      <c r="C2223" s="24"/>
      <c r="D2223" s="24"/>
      <c r="AG2223" s="94"/>
      <c r="AH2223" s="94"/>
      <c r="AI2223" s="94"/>
      <c r="AJ2223" s="94"/>
      <c r="AK2223" s="94"/>
      <c r="AL2223" s="96"/>
      <c r="AM2223" s="92"/>
      <c r="AT2223" s="94"/>
      <c r="AU2223" s="94"/>
      <c r="AV2223" s="94"/>
      <c r="AW2223" s="94"/>
      <c r="AX2223" s="94"/>
      <c r="AY2223" s="94"/>
      <c r="AZ2223" s="94"/>
      <c r="BA2223" s="94"/>
    </row>
    <row r="2224" spans="3:53" x14ac:dyDescent="0.2">
      <c r="C2224" s="24"/>
      <c r="D2224" s="24"/>
      <c r="AG2224" s="94"/>
      <c r="AH2224" s="94"/>
      <c r="AI2224" s="94"/>
      <c r="AJ2224" s="94"/>
      <c r="AK2224" s="94"/>
      <c r="AL2224" s="96"/>
      <c r="AM2224" s="92"/>
      <c r="AT2224" s="94"/>
      <c r="AU2224" s="94"/>
      <c r="AV2224" s="94"/>
      <c r="AW2224" s="94"/>
      <c r="AX2224" s="94"/>
      <c r="AY2224" s="94"/>
      <c r="AZ2224" s="94"/>
      <c r="BA2224" s="94"/>
    </row>
    <row r="2225" spans="3:53" x14ac:dyDescent="0.2">
      <c r="C2225" s="24"/>
      <c r="D2225" s="24"/>
      <c r="AG2225" s="94"/>
      <c r="AH2225" s="94"/>
      <c r="AI2225" s="94"/>
      <c r="AJ2225" s="94"/>
      <c r="AK2225" s="94"/>
      <c r="AL2225" s="96"/>
      <c r="AM2225" s="92"/>
      <c r="AT2225" s="94"/>
      <c r="AU2225" s="94"/>
      <c r="AV2225" s="94"/>
      <c r="AW2225" s="94"/>
      <c r="AX2225" s="94"/>
      <c r="AY2225" s="94"/>
      <c r="AZ2225" s="94"/>
      <c r="BA2225" s="94"/>
    </row>
    <row r="2226" spans="3:53" x14ac:dyDescent="0.2">
      <c r="C2226" s="24"/>
      <c r="D2226" s="24"/>
      <c r="AG2226" s="94"/>
      <c r="AH2226" s="94"/>
      <c r="AI2226" s="94"/>
      <c r="AJ2226" s="94"/>
      <c r="AK2226" s="94"/>
      <c r="AL2226" s="96"/>
      <c r="AM2226" s="92"/>
      <c r="AT2226" s="94"/>
      <c r="AU2226" s="94"/>
      <c r="AV2226" s="94"/>
      <c r="AW2226" s="94"/>
      <c r="AX2226" s="94"/>
      <c r="AY2226" s="94"/>
      <c r="AZ2226" s="94"/>
      <c r="BA2226" s="94"/>
    </row>
    <row r="2227" spans="3:53" x14ac:dyDescent="0.2">
      <c r="C2227" s="24"/>
      <c r="D2227" s="24"/>
      <c r="AG2227" s="94"/>
      <c r="AH2227" s="94"/>
      <c r="AI2227" s="94"/>
      <c r="AJ2227" s="94"/>
      <c r="AK2227" s="94"/>
      <c r="AL2227" s="96"/>
      <c r="AM2227" s="92"/>
      <c r="AT2227" s="94"/>
      <c r="AU2227" s="94"/>
      <c r="AV2227" s="94"/>
      <c r="AW2227" s="94"/>
      <c r="AX2227" s="94"/>
      <c r="AY2227" s="94"/>
      <c r="AZ2227" s="94"/>
      <c r="BA2227" s="94"/>
    </row>
    <row r="2228" spans="3:53" x14ac:dyDescent="0.2">
      <c r="C2228" s="24"/>
      <c r="D2228" s="24"/>
      <c r="AG2228" s="94"/>
      <c r="AH2228" s="94"/>
      <c r="AI2228" s="94"/>
      <c r="AJ2228" s="94"/>
      <c r="AK2228" s="94"/>
      <c r="AL2228" s="96"/>
      <c r="AM2228" s="92"/>
      <c r="AT2228" s="94"/>
      <c r="AU2228" s="94"/>
      <c r="AV2228" s="94"/>
      <c r="AW2228" s="94"/>
      <c r="AX2228" s="94"/>
      <c r="AY2228" s="94"/>
      <c r="AZ2228" s="94"/>
      <c r="BA2228" s="94"/>
    </row>
    <row r="2229" spans="3:53" x14ac:dyDescent="0.2">
      <c r="C2229" s="24"/>
      <c r="D2229" s="24"/>
      <c r="AG2229" s="94"/>
      <c r="AH2229" s="94"/>
      <c r="AI2229" s="94"/>
      <c r="AJ2229" s="94"/>
      <c r="AK2229" s="94"/>
      <c r="AL2229" s="96"/>
      <c r="AM2229" s="92"/>
      <c r="AT2229" s="94"/>
      <c r="AU2229" s="94"/>
      <c r="AV2229" s="94"/>
      <c r="AW2229" s="94"/>
      <c r="AX2229" s="94"/>
      <c r="AY2229" s="94"/>
      <c r="AZ2229" s="94"/>
      <c r="BA2229" s="94"/>
    </row>
    <row r="2230" spans="3:53" x14ac:dyDescent="0.2">
      <c r="C2230" s="24"/>
      <c r="D2230" s="24"/>
      <c r="AG2230" s="94"/>
      <c r="AH2230" s="94"/>
      <c r="AI2230" s="94"/>
      <c r="AJ2230" s="94"/>
      <c r="AK2230" s="94"/>
      <c r="AL2230" s="96"/>
      <c r="AM2230" s="92"/>
      <c r="AT2230" s="94"/>
      <c r="AU2230" s="94"/>
      <c r="AV2230" s="94"/>
      <c r="AW2230" s="94"/>
      <c r="AX2230" s="94"/>
      <c r="AY2230" s="94"/>
      <c r="AZ2230" s="94"/>
      <c r="BA2230" s="94"/>
    </row>
    <row r="2231" spans="3:53" x14ac:dyDescent="0.2">
      <c r="C2231" s="24"/>
      <c r="D2231" s="24"/>
      <c r="AG2231" s="94"/>
      <c r="AH2231" s="94"/>
      <c r="AI2231" s="94"/>
      <c r="AJ2231" s="94"/>
      <c r="AK2231" s="94"/>
      <c r="AL2231" s="96"/>
      <c r="AM2231" s="92"/>
      <c r="AT2231" s="94"/>
      <c r="AU2231" s="94"/>
      <c r="AV2231" s="94"/>
      <c r="AW2231" s="94"/>
      <c r="AX2231" s="94"/>
      <c r="AY2231" s="94"/>
      <c r="AZ2231" s="94"/>
      <c r="BA2231" s="94"/>
    </row>
    <row r="2232" spans="3:53" x14ac:dyDescent="0.2">
      <c r="C2232" s="24"/>
      <c r="D2232" s="24"/>
      <c r="AG2232" s="94"/>
      <c r="AH2232" s="94"/>
      <c r="AI2232" s="94"/>
      <c r="AJ2232" s="94"/>
      <c r="AK2232" s="94"/>
      <c r="AL2232" s="96"/>
      <c r="AM2232" s="92"/>
      <c r="AT2232" s="94"/>
      <c r="AU2232" s="94"/>
      <c r="AV2232" s="94"/>
      <c r="AW2232" s="94"/>
      <c r="AX2232" s="94"/>
      <c r="AY2232" s="94"/>
      <c r="AZ2232" s="94"/>
      <c r="BA2232" s="94"/>
    </row>
    <row r="2233" spans="3:53" x14ac:dyDescent="0.2">
      <c r="C2233" s="24"/>
      <c r="D2233" s="24"/>
      <c r="AG2233" s="94"/>
      <c r="AH2233" s="94"/>
      <c r="AI2233" s="94"/>
      <c r="AJ2233" s="94"/>
      <c r="AK2233" s="94"/>
      <c r="AL2233" s="96"/>
      <c r="AM2233" s="92"/>
      <c r="AT2233" s="94"/>
      <c r="AU2233" s="94"/>
      <c r="AV2233" s="94"/>
      <c r="AW2233" s="94"/>
      <c r="AX2233" s="94"/>
      <c r="AY2233" s="94"/>
      <c r="AZ2233" s="94"/>
      <c r="BA2233" s="94"/>
    </row>
    <row r="2234" spans="3:53" x14ac:dyDescent="0.2">
      <c r="C2234" s="24"/>
      <c r="D2234" s="24"/>
      <c r="AG2234" s="94"/>
      <c r="AH2234" s="94"/>
      <c r="AI2234" s="94"/>
      <c r="AJ2234" s="94"/>
      <c r="AK2234" s="94"/>
      <c r="AL2234" s="96"/>
      <c r="AM2234" s="92"/>
      <c r="AT2234" s="94"/>
      <c r="AU2234" s="94"/>
      <c r="AV2234" s="94"/>
      <c r="AW2234" s="94"/>
      <c r="AX2234" s="94"/>
      <c r="AY2234" s="94"/>
      <c r="AZ2234" s="94"/>
      <c r="BA2234" s="94"/>
    </row>
    <row r="2235" spans="3:53" x14ac:dyDescent="0.2">
      <c r="C2235" s="24"/>
      <c r="D2235" s="24"/>
      <c r="AG2235" s="94"/>
      <c r="AH2235" s="94"/>
      <c r="AI2235" s="94"/>
      <c r="AJ2235" s="94"/>
      <c r="AK2235" s="94"/>
      <c r="AL2235" s="96"/>
      <c r="AM2235" s="92"/>
      <c r="AT2235" s="94"/>
      <c r="AU2235" s="94"/>
      <c r="AV2235" s="94"/>
      <c r="AW2235" s="94"/>
      <c r="AX2235" s="94"/>
      <c r="AY2235" s="94"/>
      <c r="AZ2235" s="94"/>
      <c r="BA2235" s="94"/>
    </row>
    <row r="2236" spans="3:53" x14ac:dyDescent="0.2">
      <c r="C2236" s="24"/>
      <c r="D2236" s="24"/>
      <c r="AG2236" s="94"/>
      <c r="AH2236" s="94"/>
      <c r="AI2236" s="94"/>
      <c r="AJ2236" s="94"/>
      <c r="AK2236" s="94"/>
      <c r="AL2236" s="96"/>
      <c r="AM2236" s="92"/>
      <c r="AT2236" s="94"/>
      <c r="AU2236" s="94"/>
      <c r="AV2236" s="94"/>
      <c r="AW2236" s="94"/>
      <c r="AX2236" s="94"/>
      <c r="AY2236" s="94"/>
      <c r="AZ2236" s="94"/>
      <c r="BA2236" s="94"/>
    </row>
    <row r="2237" spans="3:53" x14ac:dyDescent="0.2">
      <c r="C2237" s="24"/>
      <c r="D2237" s="24"/>
      <c r="AG2237" s="94"/>
      <c r="AH2237" s="94"/>
      <c r="AI2237" s="94"/>
      <c r="AJ2237" s="94"/>
      <c r="AK2237" s="94"/>
      <c r="AL2237" s="96"/>
      <c r="AM2237" s="92"/>
      <c r="AT2237" s="94"/>
      <c r="AU2237" s="94"/>
      <c r="AV2237" s="94"/>
      <c r="AW2237" s="94"/>
      <c r="AX2237" s="94"/>
      <c r="AY2237" s="94"/>
      <c r="AZ2237" s="94"/>
      <c r="BA2237" s="94"/>
    </row>
    <row r="2238" spans="3:53" x14ac:dyDescent="0.2">
      <c r="C2238" s="24"/>
      <c r="D2238" s="24"/>
      <c r="AG2238" s="94"/>
      <c r="AH2238" s="94"/>
      <c r="AI2238" s="94"/>
      <c r="AJ2238" s="94"/>
      <c r="AK2238" s="94"/>
      <c r="AL2238" s="96"/>
      <c r="AM2238" s="92"/>
      <c r="AT2238" s="94"/>
      <c r="AU2238" s="94"/>
      <c r="AV2238" s="94"/>
      <c r="AW2238" s="94"/>
      <c r="AX2238" s="94"/>
      <c r="AY2238" s="94"/>
      <c r="AZ2238" s="94"/>
      <c r="BA2238" s="94"/>
    </row>
    <row r="2239" spans="3:53" x14ac:dyDescent="0.2">
      <c r="C2239" s="24"/>
      <c r="D2239" s="24"/>
      <c r="AG2239" s="94"/>
      <c r="AH2239" s="94"/>
      <c r="AI2239" s="94"/>
      <c r="AJ2239" s="94"/>
      <c r="AK2239" s="94"/>
      <c r="AL2239" s="96"/>
      <c r="AM2239" s="92"/>
      <c r="AT2239" s="94"/>
      <c r="AU2239" s="94"/>
      <c r="AV2239" s="94"/>
      <c r="AW2239" s="94"/>
      <c r="AX2239" s="94"/>
      <c r="AY2239" s="94"/>
      <c r="AZ2239" s="94"/>
      <c r="BA2239" s="94"/>
    </row>
    <row r="2240" spans="3:53" x14ac:dyDescent="0.2">
      <c r="C2240" s="24"/>
      <c r="D2240" s="24"/>
      <c r="AG2240" s="94"/>
      <c r="AH2240" s="94"/>
      <c r="AI2240" s="94"/>
      <c r="AJ2240" s="94"/>
      <c r="AK2240" s="94"/>
      <c r="AL2240" s="96"/>
      <c r="AM2240" s="92"/>
      <c r="AT2240" s="94"/>
      <c r="AU2240" s="94"/>
      <c r="AV2240" s="94"/>
      <c r="AW2240" s="94"/>
      <c r="AX2240" s="94"/>
      <c r="AY2240" s="94"/>
      <c r="AZ2240" s="94"/>
      <c r="BA2240" s="94"/>
    </row>
    <row r="2241" spans="3:53" x14ac:dyDescent="0.2">
      <c r="C2241" s="24"/>
      <c r="D2241" s="24"/>
      <c r="AG2241" s="94"/>
      <c r="AH2241" s="94"/>
      <c r="AI2241" s="94"/>
      <c r="AJ2241" s="94"/>
      <c r="AK2241" s="94"/>
      <c r="AL2241" s="96"/>
      <c r="AM2241" s="92"/>
      <c r="AT2241" s="94"/>
      <c r="AU2241" s="94"/>
      <c r="AV2241" s="94"/>
      <c r="AW2241" s="94"/>
      <c r="AX2241" s="94"/>
      <c r="AY2241" s="94"/>
      <c r="AZ2241" s="94"/>
      <c r="BA2241" s="94"/>
    </row>
    <row r="2242" spans="3:53" x14ac:dyDescent="0.2">
      <c r="C2242" s="24"/>
      <c r="D2242" s="24"/>
      <c r="AG2242" s="94"/>
      <c r="AH2242" s="94"/>
      <c r="AI2242" s="94"/>
      <c r="AJ2242" s="94"/>
      <c r="AK2242" s="94"/>
      <c r="AL2242" s="96"/>
      <c r="AM2242" s="92"/>
      <c r="AT2242" s="94"/>
      <c r="AU2242" s="94"/>
      <c r="AV2242" s="94"/>
      <c r="AW2242" s="94"/>
      <c r="AX2242" s="94"/>
      <c r="AY2242" s="94"/>
      <c r="AZ2242" s="94"/>
      <c r="BA2242" s="94"/>
    </row>
    <row r="2243" spans="3:53" x14ac:dyDescent="0.2">
      <c r="C2243" s="24"/>
      <c r="D2243" s="24"/>
      <c r="AG2243" s="94"/>
      <c r="AH2243" s="94"/>
      <c r="AI2243" s="94"/>
      <c r="AJ2243" s="94"/>
      <c r="AK2243" s="94"/>
      <c r="AL2243" s="96"/>
      <c r="AM2243" s="92"/>
      <c r="AT2243" s="94"/>
      <c r="AU2243" s="94"/>
      <c r="AV2243" s="94"/>
      <c r="AW2243" s="94"/>
      <c r="AX2243" s="94"/>
      <c r="AY2243" s="94"/>
      <c r="AZ2243" s="94"/>
      <c r="BA2243" s="94"/>
    </row>
    <row r="2244" spans="3:53" x14ac:dyDescent="0.2">
      <c r="C2244" s="24"/>
      <c r="D2244" s="24"/>
      <c r="AG2244" s="94"/>
      <c r="AH2244" s="94"/>
      <c r="AI2244" s="94"/>
      <c r="AJ2244" s="94"/>
      <c r="AK2244" s="94"/>
      <c r="AL2244" s="96"/>
      <c r="AM2244" s="92"/>
      <c r="AT2244" s="94"/>
      <c r="AU2244" s="94"/>
      <c r="AV2244" s="94"/>
      <c r="AW2244" s="94"/>
      <c r="AX2244" s="94"/>
      <c r="AY2244" s="94"/>
      <c r="AZ2244" s="94"/>
      <c r="BA2244" s="94"/>
    </row>
    <row r="2245" spans="3:53" x14ac:dyDescent="0.2">
      <c r="C2245" s="24"/>
      <c r="D2245" s="24"/>
      <c r="AG2245" s="94"/>
      <c r="AH2245" s="94"/>
      <c r="AI2245" s="94"/>
      <c r="AJ2245" s="94"/>
      <c r="AK2245" s="94"/>
      <c r="AL2245" s="96"/>
      <c r="AM2245" s="92"/>
      <c r="AT2245" s="94"/>
      <c r="AU2245" s="94"/>
      <c r="AV2245" s="94"/>
      <c r="AW2245" s="94"/>
      <c r="AX2245" s="94"/>
      <c r="AY2245" s="94"/>
      <c r="AZ2245" s="94"/>
      <c r="BA2245" s="94"/>
    </row>
    <row r="2246" spans="3:53" x14ac:dyDescent="0.2">
      <c r="C2246" s="24"/>
      <c r="D2246" s="24"/>
      <c r="AG2246" s="94"/>
      <c r="AH2246" s="94"/>
      <c r="AI2246" s="94"/>
      <c r="AJ2246" s="94"/>
      <c r="AK2246" s="94"/>
      <c r="AL2246" s="96"/>
      <c r="AM2246" s="92"/>
      <c r="AT2246" s="94"/>
      <c r="AU2246" s="94"/>
      <c r="AV2246" s="94"/>
      <c r="AW2246" s="94"/>
      <c r="AX2246" s="94"/>
      <c r="AY2246" s="94"/>
      <c r="AZ2246" s="94"/>
      <c r="BA2246" s="94"/>
    </row>
    <row r="2247" spans="3:53" x14ac:dyDescent="0.2">
      <c r="C2247" s="24"/>
      <c r="D2247" s="24"/>
      <c r="AG2247" s="94"/>
      <c r="AH2247" s="94"/>
      <c r="AI2247" s="94"/>
      <c r="AJ2247" s="94"/>
      <c r="AK2247" s="94"/>
      <c r="AL2247" s="96"/>
      <c r="AM2247" s="92"/>
      <c r="AT2247" s="94"/>
      <c r="AU2247" s="94"/>
      <c r="AV2247" s="94"/>
      <c r="AW2247" s="94"/>
      <c r="AX2247" s="94"/>
      <c r="AY2247" s="94"/>
      <c r="AZ2247" s="94"/>
      <c r="BA2247" s="94"/>
    </row>
    <row r="2248" spans="3:53" x14ac:dyDescent="0.2">
      <c r="C2248" s="24"/>
      <c r="D2248" s="24"/>
      <c r="AG2248" s="94"/>
      <c r="AH2248" s="94"/>
      <c r="AI2248" s="94"/>
      <c r="AJ2248" s="94"/>
      <c r="AK2248" s="94"/>
      <c r="AL2248" s="96"/>
      <c r="AM2248" s="92"/>
      <c r="AT2248" s="94"/>
      <c r="AU2248" s="94"/>
      <c r="AV2248" s="94"/>
      <c r="AW2248" s="94"/>
      <c r="AX2248" s="94"/>
      <c r="AY2248" s="94"/>
      <c r="AZ2248" s="94"/>
      <c r="BA2248" s="94"/>
    </row>
    <row r="2249" spans="3:53" x14ac:dyDescent="0.2">
      <c r="C2249" s="24"/>
      <c r="D2249" s="24"/>
      <c r="AG2249" s="94"/>
      <c r="AH2249" s="94"/>
      <c r="AI2249" s="94"/>
      <c r="AJ2249" s="94"/>
      <c r="AK2249" s="94"/>
      <c r="AL2249" s="96"/>
      <c r="AM2249" s="92"/>
      <c r="AT2249" s="94"/>
      <c r="AU2249" s="94"/>
      <c r="AV2249" s="94"/>
      <c r="AW2249" s="94"/>
      <c r="AX2249" s="94"/>
      <c r="AY2249" s="94"/>
      <c r="AZ2249" s="94"/>
      <c r="BA2249" s="94"/>
    </row>
    <row r="2250" spans="3:53" x14ac:dyDescent="0.2">
      <c r="C2250" s="24"/>
      <c r="D2250" s="24"/>
      <c r="AG2250" s="94"/>
      <c r="AH2250" s="94"/>
      <c r="AI2250" s="94"/>
      <c r="AJ2250" s="94"/>
      <c r="AK2250" s="94"/>
      <c r="AL2250" s="96"/>
      <c r="AM2250" s="92"/>
      <c r="AT2250" s="94"/>
      <c r="AU2250" s="94"/>
      <c r="AV2250" s="94"/>
      <c r="AW2250" s="94"/>
      <c r="AX2250" s="94"/>
      <c r="AY2250" s="94"/>
      <c r="AZ2250" s="94"/>
      <c r="BA2250" s="94"/>
    </row>
    <row r="2251" spans="3:53" x14ac:dyDescent="0.2">
      <c r="C2251" s="24"/>
      <c r="D2251" s="24"/>
      <c r="AG2251" s="94"/>
      <c r="AH2251" s="94"/>
      <c r="AI2251" s="94"/>
      <c r="AJ2251" s="94"/>
      <c r="AK2251" s="94"/>
      <c r="AL2251" s="96"/>
      <c r="AM2251" s="92"/>
      <c r="AT2251" s="94"/>
      <c r="AU2251" s="94"/>
      <c r="AV2251" s="94"/>
      <c r="AW2251" s="94"/>
      <c r="AX2251" s="94"/>
      <c r="AY2251" s="94"/>
      <c r="AZ2251" s="94"/>
      <c r="BA2251" s="94"/>
    </row>
    <row r="2252" spans="3:53" x14ac:dyDescent="0.2">
      <c r="C2252" s="24"/>
      <c r="D2252" s="24"/>
      <c r="AG2252" s="94"/>
      <c r="AH2252" s="94"/>
      <c r="AI2252" s="94"/>
      <c r="AJ2252" s="94"/>
      <c r="AK2252" s="94"/>
      <c r="AL2252" s="96"/>
      <c r="AM2252" s="92"/>
      <c r="AT2252" s="94"/>
      <c r="AU2252" s="94"/>
      <c r="AV2252" s="94"/>
      <c r="AW2252" s="94"/>
      <c r="AX2252" s="94"/>
      <c r="AY2252" s="94"/>
      <c r="AZ2252" s="94"/>
      <c r="BA2252" s="94"/>
    </row>
    <row r="2253" spans="3:53" x14ac:dyDescent="0.2">
      <c r="C2253" s="24"/>
      <c r="D2253" s="24"/>
      <c r="AG2253" s="94"/>
      <c r="AH2253" s="94"/>
      <c r="AI2253" s="94"/>
      <c r="AJ2253" s="94"/>
      <c r="AK2253" s="94"/>
      <c r="AL2253" s="96"/>
      <c r="AM2253" s="92"/>
      <c r="AT2253" s="94"/>
      <c r="AU2253" s="94"/>
      <c r="AV2253" s="94"/>
      <c r="AW2253" s="94"/>
      <c r="AX2253" s="94"/>
      <c r="AY2253" s="94"/>
      <c r="AZ2253" s="94"/>
      <c r="BA2253" s="94"/>
    </row>
    <row r="2254" spans="3:53" x14ac:dyDescent="0.2">
      <c r="C2254" s="24"/>
      <c r="D2254" s="24"/>
      <c r="AG2254" s="94"/>
      <c r="AH2254" s="94"/>
      <c r="AI2254" s="94"/>
      <c r="AJ2254" s="94"/>
      <c r="AK2254" s="94"/>
      <c r="AL2254" s="96"/>
      <c r="AM2254" s="92"/>
      <c r="AT2254" s="94"/>
      <c r="AU2254" s="94"/>
      <c r="AV2254" s="94"/>
      <c r="AW2254" s="94"/>
      <c r="AX2254" s="94"/>
      <c r="AY2254" s="94"/>
      <c r="AZ2254" s="94"/>
      <c r="BA2254" s="94"/>
    </row>
    <row r="2255" spans="3:53" x14ac:dyDescent="0.2">
      <c r="C2255" s="24"/>
      <c r="D2255" s="24"/>
      <c r="AG2255" s="94"/>
      <c r="AH2255" s="94"/>
      <c r="AI2255" s="94"/>
      <c r="AJ2255" s="94"/>
      <c r="AK2255" s="94"/>
      <c r="AL2255" s="96"/>
      <c r="AM2255" s="92"/>
      <c r="AT2255" s="94"/>
      <c r="AU2255" s="94"/>
      <c r="AV2255" s="94"/>
      <c r="AW2255" s="94"/>
      <c r="AX2255" s="94"/>
      <c r="AY2255" s="94"/>
      <c r="AZ2255" s="94"/>
      <c r="BA2255" s="94"/>
    </row>
    <row r="2256" spans="3:53" x14ac:dyDescent="0.2">
      <c r="C2256" s="24"/>
      <c r="D2256" s="24"/>
      <c r="AG2256" s="94"/>
      <c r="AH2256" s="94"/>
      <c r="AI2256" s="94"/>
      <c r="AJ2256" s="94"/>
      <c r="AK2256" s="94"/>
      <c r="AL2256" s="96"/>
      <c r="AM2256" s="92"/>
      <c r="AT2256" s="94"/>
      <c r="AU2256" s="94"/>
      <c r="AV2256" s="94"/>
      <c r="AW2256" s="94"/>
      <c r="AX2256" s="94"/>
      <c r="AY2256" s="94"/>
      <c r="AZ2256" s="94"/>
      <c r="BA2256" s="94"/>
    </row>
    <row r="2257" spans="3:53" x14ac:dyDescent="0.2">
      <c r="C2257" s="24"/>
      <c r="D2257" s="24"/>
      <c r="AG2257" s="94"/>
      <c r="AH2257" s="94"/>
      <c r="AI2257" s="94"/>
      <c r="AJ2257" s="94"/>
      <c r="AK2257" s="94"/>
      <c r="AL2257" s="96"/>
      <c r="AM2257" s="92"/>
      <c r="AT2257" s="94"/>
      <c r="AU2257" s="94"/>
      <c r="AV2257" s="94"/>
      <c r="AW2257" s="94"/>
      <c r="AX2257" s="94"/>
      <c r="AY2257" s="94"/>
      <c r="AZ2257" s="94"/>
      <c r="BA2257" s="94"/>
    </row>
    <row r="2258" spans="3:53" x14ac:dyDescent="0.2">
      <c r="C2258" s="24"/>
      <c r="D2258" s="24"/>
      <c r="AG2258" s="94"/>
      <c r="AH2258" s="94"/>
      <c r="AI2258" s="94"/>
      <c r="AJ2258" s="94"/>
      <c r="AK2258" s="94"/>
      <c r="AL2258" s="96"/>
      <c r="AM2258" s="92"/>
      <c r="AT2258" s="94"/>
      <c r="AU2258" s="94"/>
      <c r="AV2258" s="94"/>
      <c r="AW2258" s="94"/>
      <c r="AX2258" s="94"/>
      <c r="AY2258" s="94"/>
      <c r="AZ2258" s="94"/>
      <c r="BA2258" s="94"/>
    </row>
    <row r="2259" spans="3:53" x14ac:dyDescent="0.2">
      <c r="C2259" s="24"/>
      <c r="D2259" s="24"/>
      <c r="AG2259" s="94"/>
      <c r="AH2259" s="94"/>
      <c r="AI2259" s="94"/>
      <c r="AJ2259" s="94"/>
      <c r="AK2259" s="94"/>
      <c r="AL2259" s="96"/>
      <c r="AM2259" s="92"/>
      <c r="AT2259" s="94"/>
      <c r="AU2259" s="94"/>
      <c r="AV2259" s="94"/>
      <c r="AW2259" s="94"/>
      <c r="AX2259" s="94"/>
      <c r="AY2259" s="94"/>
      <c r="AZ2259" s="94"/>
      <c r="BA2259" s="94"/>
    </row>
    <row r="2260" spans="3:53" x14ac:dyDescent="0.2">
      <c r="C2260" s="24"/>
      <c r="D2260" s="24"/>
      <c r="AG2260" s="94"/>
      <c r="AH2260" s="94"/>
      <c r="AI2260" s="94"/>
      <c r="AJ2260" s="94"/>
      <c r="AK2260" s="94"/>
      <c r="AL2260" s="96"/>
      <c r="AM2260" s="92"/>
      <c r="AT2260" s="94"/>
      <c r="AU2260" s="94"/>
      <c r="AV2260" s="94"/>
      <c r="AW2260" s="94"/>
      <c r="AX2260" s="94"/>
      <c r="AY2260" s="94"/>
      <c r="AZ2260" s="94"/>
      <c r="BA2260" s="94"/>
    </row>
    <row r="2261" spans="3:53" x14ac:dyDescent="0.2">
      <c r="C2261" s="24"/>
      <c r="D2261" s="24"/>
      <c r="AG2261" s="94"/>
      <c r="AH2261" s="94"/>
      <c r="AI2261" s="94"/>
      <c r="AJ2261" s="94"/>
      <c r="AK2261" s="94"/>
      <c r="AL2261" s="96"/>
      <c r="AM2261" s="92"/>
      <c r="AT2261" s="94"/>
      <c r="AU2261" s="94"/>
      <c r="AV2261" s="94"/>
      <c r="AW2261" s="94"/>
      <c r="AX2261" s="94"/>
      <c r="AY2261" s="94"/>
      <c r="AZ2261" s="94"/>
      <c r="BA2261" s="94"/>
    </row>
    <row r="2262" spans="3:53" x14ac:dyDescent="0.2">
      <c r="C2262" s="24"/>
      <c r="D2262" s="24"/>
      <c r="AG2262" s="94"/>
      <c r="AH2262" s="94"/>
      <c r="AI2262" s="94"/>
      <c r="AJ2262" s="94"/>
      <c r="AK2262" s="94"/>
      <c r="AL2262" s="96"/>
      <c r="AM2262" s="92"/>
      <c r="AT2262" s="94"/>
      <c r="AU2262" s="94"/>
      <c r="AV2262" s="94"/>
      <c r="AW2262" s="94"/>
      <c r="AX2262" s="94"/>
      <c r="AY2262" s="94"/>
      <c r="AZ2262" s="94"/>
      <c r="BA2262" s="94"/>
    </row>
    <row r="2263" spans="3:53" x14ac:dyDescent="0.2">
      <c r="C2263" s="24"/>
      <c r="D2263" s="24"/>
      <c r="AG2263" s="94"/>
      <c r="AH2263" s="94"/>
      <c r="AI2263" s="94"/>
      <c r="AJ2263" s="94"/>
      <c r="AK2263" s="94"/>
      <c r="AL2263" s="96"/>
      <c r="AM2263" s="92"/>
      <c r="AT2263" s="94"/>
      <c r="AU2263" s="94"/>
      <c r="AV2263" s="94"/>
      <c r="AW2263" s="94"/>
      <c r="AX2263" s="94"/>
      <c r="AY2263" s="94"/>
      <c r="AZ2263" s="94"/>
      <c r="BA2263" s="94"/>
    </row>
    <row r="2264" spans="3:53" x14ac:dyDescent="0.2">
      <c r="C2264" s="24"/>
      <c r="D2264" s="24"/>
      <c r="AG2264" s="94"/>
      <c r="AH2264" s="94"/>
      <c r="AI2264" s="94"/>
      <c r="AJ2264" s="94"/>
      <c r="AK2264" s="94"/>
      <c r="AL2264" s="96"/>
      <c r="AM2264" s="92"/>
      <c r="AT2264" s="94"/>
      <c r="AU2264" s="94"/>
      <c r="AV2264" s="94"/>
      <c r="AW2264" s="94"/>
      <c r="AX2264" s="94"/>
      <c r="AY2264" s="94"/>
      <c r="AZ2264" s="94"/>
      <c r="BA2264" s="94"/>
    </row>
    <row r="2265" spans="3:53" x14ac:dyDescent="0.2">
      <c r="C2265" s="24"/>
      <c r="D2265" s="24"/>
      <c r="AG2265" s="94"/>
      <c r="AH2265" s="94"/>
      <c r="AI2265" s="94"/>
      <c r="AJ2265" s="94"/>
      <c r="AK2265" s="94"/>
      <c r="AL2265" s="96"/>
      <c r="AM2265" s="92"/>
      <c r="AT2265" s="94"/>
      <c r="AU2265" s="94"/>
      <c r="AV2265" s="94"/>
      <c r="AW2265" s="94"/>
      <c r="AX2265" s="94"/>
      <c r="AY2265" s="94"/>
      <c r="AZ2265" s="94"/>
      <c r="BA2265" s="94"/>
    </row>
    <row r="2266" spans="3:53" x14ac:dyDescent="0.2">
      <c r="C2266" s="24"/>
      <c r="D2266" s="24"/>
      <c r="AG2266" s="94"/>
      <c r="AH2266" s="94"/>
      <c r="AI2266" s="94"/>
      <c r="AJ2266" s="94"/>
      <c r="AK2266" s="94"/>
      <c r="AL2266" s="96"/>
      <c r="AM2266" s="92"/>
      <c r="AT2266" s="94"/>
      <c r="AU2266" s="94"/>
      <c r="AV2266" s="94"/>
      <c r="AW2266" s="94"/>
      <c r="AX2266" s="94"/>
      <c r="AY2266" s="94"/>
      <c r="AZ2266" s="94"/>
      <c r="BA2266" s="94"/>
    </row>
    <row r="2267" spans="3:53" x14ac:dyDescent="0.2">
      <c r="C2267" s="24"/>
      <c r="D2267" s="24"/>
      <c r="AG2267" s="94"/>
      <c r="AH2267" s="94"/>
      <c r="AI2267" s="94"/>
      <c r="AJ2267" s="94"/>
      <c r="AK2267" s="94"/>
      <c r="AL2267" s="96"/>
      <c r="AM2267" s="92"/>
      <c r="AT2267" s="94"/>
      <c r="AU2267" s="94"/>
      <c r="AV2267" s="94"/>
      <c r="AW2267" s="94"/>
      <c r="AX2267" s="94"/>
      <c r="AY2267" s="94"/>
      <c r="AZ2267" s="94"/>
      <c r="BA2267" s="94"/>
    </row>
    <row r="2268" spans="3:53" x14ac:dyDescent="0.2">
      <c r="C2268" s="24"/>
      <c r="D2268" s="24"/>
      <c r="AG2268" s="94"/>
      <c r="AH2268" s="94"/>
      <c r="AI2268" s="94"/>
      <c r="AJ2268" s="94"/>
      <c r="AK2268" s="94"/>
      <c r="AL2268" s="96"/>
      <c r="AM2268" s="92"/>
      <c r="AT2268" s="94"/>
      <c r="AU2268" s="94"/>
      <c r="AV2268" s="94"/>
      <c r="AW2268" s="94"/>
      <c r="AX2268" s="94"/>
      <c r="AY2268" s="94"/>
      <c r="AZ2268" s="94"/>
      <c r="BA2268" s="94"/>
    </row>
    <row r="2269" spans="3:53" x14ac:dyDescent="0.2">
      <c r="C2269" s="24"/>
      <c r="D2269" s="24"/>
      <c r="AG2269" s="94"/>
      <c r="AH2269" s="94"/>
      <c r="AI2269" s="94"/>
      <c r="AJ2269" s="94"/>
      <c r="AK2269" s="94"/>
      <c r="AL2269" s="96"/>
      <c r="AM2269" s="92"/>
      <c r="AT2269" s="94"/>
      <c r="AU2269" s="94"/>
      <c r="AV2269" s="94"/>
      <c r="AW2269" s="94"/>
      <c r="AX2269" s="94"/>
      <c r="AY2269" s="94"/>
      <c r="AZ2269" s="94"/>
      <c r="BA2269" s="94"/>
    </row>
    <row r="2270" spans="3:53" x14ac:dyDescent="0.2">
      <c r="C2270" s="24"/>
      <c r="D2270" s="24"/>
      <c r="AG2270" s="94"/>
      <c r="AH2270" s="94"/>
      <c r="AI2270" s="94"/>
      <c r="AJ2270" s="94"/>
      <c r="AK2270" s="94"/>
      <c r="AL2270" s="96"/>
      <c r="AM2270" s="92"/>
      <c r="AT2270" s="94"/>
      <c r="AU2270" s="94"/>
      <c r="AV2270" s="94"/>
      <c r="AW2270" s="94"/>
      <c r="AX2270" s="94"/>
      <c r="AY2270" s="94"/>
      <c r="AZ2270" s="94"/>
      <c r="BA2270" s="94"/>
    </row>
    <row r="2271" spans="3:53" x14ac:dyDescent="0.2">
      <c r="C2271" s="24"/>
      <c r="D2271" s="24"/>
      <c r="AG2271" s="94"/>
      <c r="AH2271" s="94"/>
      <c r="AI2271" s="94"/>
      <c r="AJ2271" s="94"/>
      <c r="AK2271" s="94"/>
      <c r="AL2271" s="96"/>
      <c r="AM2271" s="92"/>
      <c r="AT2271" s="94"/>
      <c r="AU2271" s="94"/>
      <c r="AV2271" s="94"/>
      <c r="AW2271" s="94"/>
      <c r="AX2271" s="94"/>
      <c r="AY2271" s="94"/>
      <c r="AZ2271" s="94"/>
      <c r="BA2271" s="94"/>
    </row>
    <row r="2272" spans="3:53" x14ac:dyDescent="0.2">
      <c r="C2272" s="24"/>
      <c r="D2272" s="24"/>
      <c r="AG2272" s="94"/>
      <c r="AH2272" s="94"/>
      <c r="AI2272" s="94"/>
      <c r="AJ2272" s="94"/>
      <c r="AK2272" s="94"/>
      <c r="AL2272" s="96"/>
      <c r="AM2272" s="92"/>
      <c r="AT2272" s="94"/>
      <c r="AU2272" s="94"/>
      <c r="AV2272" s="94"/>
      <c r="AW2272" s="94"/>
      <c r="AX2272" s="94"/>
      <c r="AY2272" s="94"/>
      <c r="AZ2272" s="94"/>
      <c r="BA2272" s="94"/>
    </row>
    <row r="2273" spans="3:53" x14ac:dyDescent="0.2">
      <c r="C2273" s="24"/>
      <c r="D2273" s="24"/>
      <c r="AG2273" s="94"/>
      <c r="AH2273" s="94"/>
      <c r="AI2273" s="94"/>
      <c r="AJ2273" s="94"/>
      <c r="AK2273" s="94"/>
      <c r="AL2273" s="96"/>
      <c r="AM2273" s="92"/>
      <c r="AT2273" s="94"/>
      <c r="AU2273" s="94"/>
      <c r="AV2273" s="94"/>
      <c r="AW2273" s="94"/>
      <c r="AX2273" s="94"/>
      <c r="AY2273" s="94"/>
      <c r="AZ2273" s="94"/>
      <c r="BA2273" s="94"/>
    </row>
    <row r="2274" spans="3:53" x14ac:dyDescent="0.2">
      <c r="C2274" s="24"/>
      <c r="D2274" s="24"/>
      <c r="AG2274" s="94"/>
      <c r="AH2274" s="94"/>
      <c r="AI2274" s="94"/>
      <c r="AJ2274" s="94"/>
      <c r="AK2274" s="94"/>
      <c r="AL2274" s="96"/>
      <c r="AM2274" s="92"/>
      <c r="AT2274" s="94"/>
      <c r="AU2274" s="94"/>
      <c r="AV2274" s="94"/>
      <c r="AW2274" s="94"/>
      <c r="AX2274" s="94"/>
      <c r="AY2274" s="94"/>
      <c r="AZ2274" s="94"/>
      <c r="BA2274" s="94"/>
    </row>
    <row r="2275" spans="3:53" x14ac:dyDescent="0.2">
      <c r="C2275" s="24"/>
      <c r="D2275" s="24"/>
      <c r="AG2275" s="94"/>
      <c r="AH2275" s="94"/>
      <c r="AI2275" s="94"/>
      <c r="AJ2275" s="94"/>
      <c r="AK2275" s="94"/>
      <c r="AL2275" s="96"/>
      <c r="AM2275" s="92"/>
      <c r="AT2275" s="94"/>
      <c r="AU2275" s="94"/>
      <c r="AV2275" s="94"/>
      <c r="AW2275" s="94"/>
      <c r="AX2275" s="94"/>
      <c r="AY2275" s="94"/>
      <c r="AZ2275" s="94"/>
      <c r="BA2275" s="94"/>
    </row>
    <row r="2276" spans="3:53" x14ac:dyDescent="0.2">
      <c r="C2276" s="24"/>
      <c r="D2276" s="24"/>
      <c r="AG2276" s="94"/>
      <c r="AH2276" s="94"/>
      <c r="AI2276" s="94"/>
      <c r="AJ2276" s="94"/>
      <c r="AK2276" s="94"/>
      <c r="AL2276" s="96"/>
      <c r="AM2276" s="92"/>
      <c r="AT2276" s="94"/>
      <c r="AU2276" s="94"/>
      <c r="AV2276" s="94"/>
      <c r="AW2276" s="94"/>
      <c r="AX2276" s="94"/>
      <c r="AY2276" s="94"/>
      <c r="AZ2276" s="94"/>
      <c r="BA2276" s="94"/>
    </row>
    <row r="2277" spans="3:53" x14ac:dyDescent="0.2">
      <c r="C2277" s="24"/>
      <c r="D2277" s="24"/>
      <c r="AG2277" s="94"/>
      <c r="AH2277" s="94"/>
      <c r="AI2277" s="94"/>
      <c r="AJ2277" s="94"/>
      <c r="AK2277" s="94"/>
      <c r="AL2277" s="96"/>
      <c r="AM2277" s="92"/>
      <c r="AT2277" s="94"/>
      <c r="AU2277" s="94"/>
      <c r="AV2277" s="94"/>
      <c r="AW2277" s="94"/>
      <c r="AX2277" s="94"/>
      <c r="AY2277" s="94"/>
      <c r="AZ2277" s="94"/>
      <c r="BA2277" s="94"/>
    </row>
    <row r="2278" spans="3:53" x14ac:dyDescent="0.2">
      <c r="C2278" s="24"/>
      <c r="D2278" s="24"/>
      <c r="AG2278" s="94"/>
      <c r="AH2278" s="94"/>
      <c r="AI2278" s="94"/>
      <c r="AJ2278" s="94"/>
      <c r="AK2278" s="94"/>
      <c r="AL2278" s="96"/>
      <c r="AM2278" s="92"/>
      <c r="AT2278" s="94"/>
      <c r="AU2278" s="94"/>
      <c r="AV2278" s="94"/>
      <c r="AW2278" s="94"/>
      <c r="AX2278" s="94"/>
      <c r="AY2278" s="94"/>
      <c r="AZ2278" s="94"/>
      <c r="BA2278" s="94"/>
    </row>
    <row r="2279" spans="3:53" x14ac:dyDescent="0.2">
      <c r="C2279" s="24"/>
      <c r="D2279" s="24"/>
      <c r="AG2279" s="94"/>
      <c r="AH2279" s="94"/>
      <c r="AI2279" s="94"/>
      <c r="AJ2279" s="94"/>
      <c r="AK2279" s="94"/>
      <c r="AL2279" s="96"/>
      <c r="AM2279" s="92"/>
      <c r="AT2279" s="94"/>
      <c r="AU2279" s="94"/>
      <c r="AV2279" s="94"/>
      <c r="AW2279" s="94"/>
      <c r="AX2279" s="94"/>
      <c r="AY2279" s="94"/>
      <c r="AZ2279" s="94"/>
      <c r="BA2279" s="94"/>
    </row>
    <row r="2280" spans="3:53" x14ac:dyDescent="0.2">
      <c r="C2280" s="24"/>
      <c r="D2280" s="24"/>
      <c r="AG2280" s="94"/>
      <c r="AH2280" s="94"/>
      <c r="AI2280" s="94"/>
      <c r="AJ2280" s="94"/>
      <c r="AK2280" s="94"/>
      <c r="AL2280" s="96"/>
      <c r="AM2280" s="92"/>
      <c r="AT2280" s="94"/>
      <c r="AU2280" s="94"/>
      <c r="AV2280" s="94"/>
      <c r="AW2280" s="94"/>
      <c r="AX2280" s="94"/>
      <c r="AY2280" s="94"/>
      <c r="AZ2280" s="94"/>
      <c r="BA2280" s="94"/>
    </row>
    <row r="2281" spans="3:53" x14ac:dyDescent="0.2">
      <c r="C2281" s="24"/>
      <c r="D2281" s="24"/>
      <c r="AG2281" s="94"/>
      <c r="AH2281" s="94"/>
      <c r="AI2281" s="94"/>
      <c r="AJ2281" s="94"/>
      <c r="AK2281" s="94"/>
      <c r="AL2281" s="96"/>
      <c r="AM2281" s="92"/>
      <c r="AT2281" s="94"/>
      <c r="AU2281" s="94"/>
      <c r="AV2281" s="94"/>
      <c r="AW2281" s="94"/>
      <c r="AX2281" s="94"/>
      <c r="AY2281" s="94"/>
      <c r="AZ2281" s="94"/>
      <c r="BA2281" s="94"/>
    </row>
    <row r="2282" spans="3:53" x14ac:dyDescent="0.2">
      <c r="C2282" s="24"/>
      <c r="D2282" s="24"/>
      <c r="AG2282" s="94"/>
      <c r="AH2282" s="94"/>
      <c r="AI2282" s="94"/>
      <c r="AJ2282" s="94"/>
      <c r="AK2282" s="94"/>
      <c r="AL2282" s="96"/>
      <c r="AM2282" s="92"/>
      <c r="AT2282" s="94"/>
      <c r="AU2282" s="94"/>
      <c r="AV2282" s="94"/>
      <c r="AW2282" s="94"/>
      <c r="AX2282" s="94"/>
      <c r="AY2282" s="94"/>
      <c r="AZ2282" s="94"/>
      <c r="BA2282" s="94"/>
    </row>
    <row r="2283" spans="3:53" x14ac:dyDescent="0.2">
      <c r="C2283" s="24"/>
      <c r="D2283" s="24"/>
      <c r="AG2283" s="94"/>
      <c r="AH2283" s="94"/>
      <c r="AI2283" s="94"/>
      <c r="AJ2283" s="94"/>
      <c r="AK2283" s="94"/>
      <c r="AL2283" s="96"/>
      <c r="AM2283" s="92"/>
      <c r="AT2283" s="94"/>
      <c r="AU2283" s="94"/>
      <c r="AV2283" s="94"/>
      <c r="AW2283" s="94"/>
      <c r="AX2283" s="94"/>
      <c r="AY2283" s="94"/>
      <c r="AZ2283" s="94"/>
      <c r="BA2283" s="94"/>
    </row>
    <row r="2284" spans="3:53" x14ac:dyDescent="0.2">
      <c r="C2284" s="24"/>
      <c r="D2284" s="24"/>
      <c r="AG2284" s="94"/>
      <c r="AH2284" s="94"/>
      <c r="AI2284" s="94"/>
      <c r="AJ2284" s="94"/>
      <c r="AK2284" s="94"/>
      <c r="AL2284" s="96"/>
      <c r="AM2284" s="92"/>
      <c r="AT2284" s="94"/>
      <c r="AU2284" s="94"/>
      <c r="AV2284" s="94"/>
      <c r="AW2284" s="94"/>
      <c r="AX2284" s="94"/>
      <c r="AY2284" s="94"/>
      <c r="AZ2284" s="94"/>
      <c r="BA2284" s="94"/>
    </row>
    <row r="2285" spans="3:53" x14ac:dyDescent="0.2">
      <c r="C2285" s="24"/>
      <c r="D2285" s="24"/>
      <c r="AG2285" s="94"/>
      <c r="AH2285" s="94"/>
      <c r="AI2285" s="94"/>
      <c r="AJ2285" s="94"/>
      <c r="AK2285" s="94"/>
      <c r="AL2285" s="96"/>
      <c r="AM2285" s="92"/>
      <c r="AT2285" s="94"/>
      <c r="AU2285" s="94"/>
      <c r="AV2285" s="94"/>
      <c r="AW2285" s="94"/>
      <c r="AX2285" s="94"/>
      <c r="AY2285" s="94"/>
      <c r="AZ2285" s="94"/>
      <c r="BA2285" s="94"/>
    </row>
    <row r="2286" spans="3:53" x14ac:dyDescent="0.2">
      <c r="C2286" s="24"/>
      <c r="D2286" s="24"/>
      <c r="AG2286" s="94"/>
      <c r="AH2286" s="94"/>
      <c r="AI2286" s="94"/>
      <c r="AJ2286" s="94"/>
      <c r="AK2286" s="94"/>
      <c r="AL2286" s="96"/>
      <c r="AM2286" s="92"/>
      <c r="AT2286" s="94"/>
      <c r="AU2286" s="94"/>
      <c r="AV2286" s="94"/>
      <c r="AW2286" s="94"/>
      <c r="AX2286" s="94"/>
      <c r="AY2286" s="94"/>
      <c r="AZ2286" s="94"/>
      <c r="BA2286" s="94"/>
    </row>
    <row r="2287" spans="3:53" x14ac:dyDescent="0.2">
      <c r="C2287" s="24"/>
      <c r="D2287" s="24"/>
      <c r="AG2287" s="94"/>
      <c r="AH2287" s="94"/>
      <c r="AI2287" s="94"/>
      <c r="AJ2287" s="94"/>
      <c r="AK2287" s="94"/>
      <c r="AL2287" s="96"/>
      <c r="AM2287" s="92"/>
      <c r="AT2287" s="94"/>
      <c r="AU2287" s="94"/>
      <c r="AV2287" s="94"/>
      <c r="AW2287" s="94"/>
      <c r="AX2287" s="94"/>
      <c r="AY2287" s="94"/>
      <c r="AZ2287" s="94"/>
      <c r="BA2287" s="94"/>
    </row>
    <row r="2288" spans="3:53" x14ac:dyDescent="0.2">
      <c r="C2288" s="24"/>
      <c r="D2288" s="24"/>
      <c r="AG2288" s="94"/>
      <c r="AH2288" s="94"/>
      <c r="AI2288" s="94"/>
      <c r="AJ2288" s="94"/>
      <c r="AK2288" s="94"/>
      <c r="AL2288" s="96"/>
      <c r="AM2288" s="92"/>
      <c r="AT2288" s="94"/>
      <c r="AU2288" s="94"/>
      <c r="AV2288" s="94"/>
      <c r="AW2288" s="94"/>
      <c r="AX2288" s="94"/>
      <c r="AY2288" s="94"/>
      <c r="AZ2288" s="94"/>
      <c r="BA2288" s="94"/>
    </row>
    <row r="2289" spans="3:53" x14ac:dyDescent="0.2">
      <c r="C2289" s="24"/>
      <c r="D2289" s="24"/>
      <c r="AG2289" s="94"/>
      <c r="AH2289" s="94"/>
      <c r="AI2289" s="94"/>
      <c r="AJ2289" s="94"/>
      <c r="AK2289" s="94"/>
      <c r="AL2289" s="96"/>
      <c r="AM2289" s="92"/>
      <c r="AT2289" s="94"/>
      <c r="AU2289" s="94"/>
      <c r="AV2289" s="94"/>
      <c r="AW2289" s="94"/>
      <c r="AX2289" s="94"/>
      <c r="AY2289" s="94"/>
      <c r="AZ2289" s="94"/>
      <c r="BA2289" s="94"/>
    </row>
    <row r="2290" spans="3:53" x14ac:dyDescent="0.2">
      <c r="C2290" s="24"/>
      <c r="D2290" s="24"/>
      <c r="AG2290" s="94"/>
      <c r="AH2290" s="94"/>
      <c r="AI2290" s="94"/>
      <c r="AJ2290" s="94"/>
      <c r="AK2290" s="94"/>
      <c r="AL2290" s="96"/>
      <c r="AM2290" s="92"/>
      <c r="AT2290" s="94"/>
      <c r="AU2290" s="94"/>
      <c r="AV2290" s="94"/>
      <c r="AW2290" s="94"/>
      <c r="AX2290" s="94"/>
      <c r="AY2290" s="94"/>
      <c r="AZ2290" s="94"/>
      <c r="BA2290" s="94"/>
    </row>
    <row r="2291" spans="3:53" x14ac:dyDescent="0.2">
      <c r="C2291" s="24"/>
      <c r="D2291" s="24"/>
      <c r="AG2291" s="94"/>
      <c r="AH2291" s="94"/>
      <c r="AI2291" s="94"/>
      <c r="AJ2291" s="94"/>
      <c r="AK2291" s="94"/>
      <c r="AL2291" s="96"/>
      <c r="AM2291" s="92"/>
      <c r="AT2291" s="94"/>
      <c r="AU2291" s="94"/>
      <c r="AV2291" s="94"/>
      <c r="AW2291" s="94"/>
      <c r="AX2291" s="94"/>
      <c r="AY2291" s="94"/>
      <c r="AZ2291" s="94"/>
      <c r="BA2291" s="94"/>
    </row>
    <row r="2292" spans="3:53" x14ac:dyDescent="0.2">
      <c r="C2292" s="24"/>
      <c r="D2292" s="24"/>
      <c r="AG2292" s="94"/>
      <c r="AH2292" s="94"/>
      <c r="AI2292" s="94"/>
      <c r="AJ2292" s="94"/>
      <c r="AK2292" s="94"/>
      <c r="AL2292" s="96"/>
      <c r="AM2292" s="92"/>
      <c r="AT2292" s="94"/>
      <c r="AU2292" s="94"/>
      <c r="AV2292" s="94"/>
      <c r="AW2292" s="94"/>
      <c r="AX2292" s="94"/>
      <c r="AY2292" s="94"/>
      <c r="AZ2292" s="94"/>
      <c r="BA2292" s="94"/>
    </row>
    <row r="2293" spans="3:53" x14ac:dyDescent="0.2">
      <c r="C2293" s="24"/>
      <c r="D2293" s="24"/>
      <c r="AG2293" s="94"/>
      <c r="AH2293" s="94"/>
      <c r="AI2293" s="94"/>
      <c r="AJ2293" s="94"/>
      <c r="AK2293" s="94"/>
      <c r="AL2293" s="96"/>
      <c r="AM2293" s="92"/>
      <c r="AT2293" s="94"/>
      <c r="AU2293" s="94"/>
      <c r="AV2293" s="94"/>
      <c r="AW2293" s="94"/>
      <c r="AX2293" s="94"/>
      <c r="AY2293" s="94"/>
      <c r="AZ2293" s="94"/>
      <c r="BA2293" s="94"/>
    </row>
    <row r="2294" spans="3:53" x14ac:dyDescent="0.2">
      <c r="C2294" s="24"/>
      <c r="D2294" s="24"/>
      <c r="AG2294" s="94"/>
      <c r="AH2294" s="94"/>
      <c r="AI2294" s="94"/>
      <c r="AJ2294" s="94"/>
      <c r="AK2294" s="94"/>
      <c r="AL2294" s="96"/>
      <c r="AM2294" s="92"/>
      <c r="AT2294" s="94"/>
      <c r="AU2294" s="94"/>
      <c r="AV2294" s="94"/>
      <c r="AW2294" s="94"/>
      <c r="AX2294" s="94"/>
      <c r="AY2294" s="94"/>
      <c r="AZ2294" s="94"/>
      <c r="BA2294" s="94"/>
    </row>
    <row r="2295" spans="3:53" x14ac:dyDescent="0.2">
      <c r="C2295" s="24"/>
      <c r="D2295" s="24"/>
      <c r="AG2295" s="94"/>
      <c r="AH2295" s="94"/>
      <c r="AI2295" s="94"/>
      <c r="AJ2295" s="94"/>
      <c r="AK2295" s="94"/>
      <c r="AL2295" s="96"/>
      <c r="AM2295" s="92"/>
      <c r="AT2295" s="94"/>
      <c r="AU2295" s="94"/>
      <c r="AV2295" s="94"/>
      <c r="AW2295" s="94"/>
      <c r="AX2295" s="94"/>
      <c r="AY2295" s="94"/>
      <c r="AZ2295" s="94"/>
      <c r="BA2295" s="94"/>
    </row>
    <row r="2296" spans="3:53" x14ac:dyDescent="0.2">
      <c r="C2296" s="24"/>
      <c r="D2296" s="24"/>
      <c r="AG2296" s="94"/>
      <c r="AH2296" s="94"/>
      <c r="AI2296" s="94"/>
      <c r="AJ2296" s="94"/>
      <c r="AK2296" s="94"/>
      <c r="AL2296" s="96"/>
      <c r="AM2296" s="92"/>
      <c r="AT2296" s="94"/>
      <c r="AU2296" s="94"/>
      <c r="AV2296" s="94"/>
      <c r="AW2296" s="94"/>
      <c r="AX2296" s="94"/>
      <c r="AY2296" s="94"/>
      <c r="AZ2296" s="94"/>
      <c r="BA2296" s="94"/>
    </row>
    <row r="2297" spans="3:53" x14ac:dyDescent="0.2">
      <c r="C2297" s="24"/>
      <c r="D2297" s="24"/>
      <c r="AG2297" s="94"/>
      <c r="AH2297" s="94"/>
      <c r="AI2297" s="94"/>
      <c r="AJ2297" s="94"/>
      <c r="AK2297" s="94"/>
      <c r="AL2297" s="96"/>
      <c r="AM2297" s="92"/>
      <c r="AT2297" s="94"/>
      <c r="AU2297" s="94"/>
      <c r="AV2297" s="94"/>
      <c r="AW2297" s="94"/>
      <c r="AX2297" s="94"/>
      <c r="AY2297" s="94"/>
      <c r="AZ2297" s="94"/>
      <c r="BA2297" s="94"/>
    </row>
    <row r="2298" spans="3:53" x14ac:dyDescent="0.2">
      <c r="C2298" s="24"/>
      <c r="D2298" s="24"/>
      <c r="AG2298" s="94"/>
      <c r="AH2298" s="94"/>
      <c r="AI2298" s="94"/>
      <c r="AJ2298" s="94"/>
      <c r="AK2298" s="94"/>
      <c r="AL2298" s="96"/>
      <c r="AM2298" s="92"/>
      <c r="AT2298" s="94"/>
      <c r="AU2298" s="94"/>
      <c r="AV2298" s="94"/>
      <c r="AW2298" s="94"/>
      <c r="AX2298" s="94"/>
      <c r="AY2298" s="94"/>
      <c r="AZ2298" s="94"/>
      <c r="BA2298" s="94"/>
    </row>
    <row r="2299" spans="3:53" x14ac:dyDescent="0.2">
      <c r="C2299" s="24"/>
      <c r="D2299" s="24"/>
      <c r="AG2299" s="94"/>
      <c r="AH2299" s="94"/>
      <c r="AI2299" s="94"/>
      <c r="AJ2299" s="94"/>
      <c r="AK2299" s="94"/>
      <c r="AL2299" s="96"/>
      <c r="AM2299" s="92"/>
      <c r="AT2299" s="94"/>
      <c r="AU2299" s="94"/>
      <c r="AV2299" s="94"/>
      <c r="AW2299" s="94"/>
      <c r="AX2299" s="94"/>
      <c r="AY2299" s="94"/>
      <c r="AZ2299" s="94"/>
      <c r="BA2299" s="94"/>
    </row>
    <row r="2300" spans="3:53" x14ac:dyDescent="0.2">
      <c r="C2300" s="24"/>
      <c r="D2300" s="24"/>
      <c r="AG2300" s="94"/>
      <c r="AH2300" s="94"/>
      <c r="AI2300" s="94"/>
      <c r="AJ2300" s="94"/>
      <c r="AK2300" s="94"/>
      <c r="AL2300" s="96"/>
      <c r="AM2300" s="92"/>
      <c r="AT2300" s="94"/>
      <c r="AU2300" s="94"/>
      <c r="AV2300" s="94"/>
      <c r="AW2300" s="94"/>
      <c r="AX2300" s="94"/>
      <c r="AY2300" s="94"/>
      <c r="AZ2300" s="94"/>
      <c r="BA2300" s="94"/>
    </row>
    <row r="2301" spans="3:53" x14ac:dyDescent="0.2">
      <c r="C2301" s="24"/>
      <c r="D2301" s="24"/>
      <c r="AG2301" s="94"/>
      <c r="AH2301" s="94"/>
      <c r="AI2301" s="94"/>
      <c r="AJ2301" s="94"/>
      <c r="AK2301" s="94"/>
      <c r="AL2301" s="96"/>
      <c r="AM2301" s="92"/>
      <c r="AT2301" s="94"/>
      <c r="AU2301" s="94"/>
      <c r="AV2301" s="94"/>
      <c r="AW2301" s="94"/>
      <c r="AX2301" s="94"/>
      <c r="AY2301" s="94"/>
      <c r="AZ2301" s="94"/>
      <c r="BA2301" s="94"/>
    </row>
    <row r="2302" spans="3:53" x14ac:dyDescent="0.2">
      <c r="C2302" s="24"/>
      <c r="D2302" s="24"/>
      <c r="AG2302" s="94"/>
      <c r="AH2302" s="94"/>
      <c r="AI2302" s="94"/>
      <c r="AJ2302" s="94"/>
      <c r="AK2302" s="94"/>
      <c r="AL2302" s="96"/>
      <c r="AM2302" s="92"/>
      <c r="AT2302" s="94"/>
      <c r="AU2302" s="94"/>
      <c r="AV2302" s="94"/>
      <c r="AW2302" s="94"/>
      <c r="AX2302" s="94"/>
      <c r="AY2302" s="94"/>
      <c r="AZ2302" s="94"/>
      <c r="BA2302" s="94"/>
    </row>
    <row r="2303" spans="3:53" x14ac:dyDescent="0.2">
      <c r="C2303" s="24"/>
      <c r="D2303" s="24"/>
      <c r="AG2303" s="94"/>
      <c r="AH2303" s="94"/>
      <c r="AI2303" s="94"/>
      <c r="AJ2303" s="94"/>
      <c r="AK2303" s="94"/>
      <c r="AL2303" s="96"/>
      <c r="AM2303" s="92"/>
      <c r="AT2303" s="94"/>
      <c r="AU2303" s="94"/>
      <c r="AV2303" s="94"/>
      <c r="AW2303" s="94"/>
      <c r="AX2303" s="94"/>
      <c r="AY2303" s="94"/>
      <c r="AZ2303" s="94"/>
      <c r="BA2303" s="94"/>
    </row>
    <row r="2304" spans="3:53" x14ac:dyDescent="0.2">
      <c r="C2304" s="24"/>
      <c r="D2304" s="24"/>
      <c r="AG2304" s="94"/>
      <c r="AH2304" s="94"/>
      <c r="AI2304" s="94"/>
      <c r="AJ2304" s="94"/>
      <c r="AK2304" s="94"/>
      <c r="AL2304" s="96"/>
      <c r="AM2304" s="92"/>
      <c r="AT2304" s="94"/>
      <c r="AU2304" s="94"/>
      <c r="AV2304" s="94"/>
      <c r="AW2304" s="94"/>
      <c r="AX2304" s="94"/>
      <c r="AY2304" s="94"/>
      <c r="AZ2304" s="94"/>
      <c r="BA2304" s="94"/>
    </row>
    <row r="2305" spans="3:53" x14ac:dyDescent="0.2">
      <c r="C2305" s="24"/>
      <c r="D2305" s="24"/>
      <c r="AG2305" s="94"/>
      <c r="AH2305" s="94"/>
      <c r="AI2305" s="94"/>
      <c r="AJ2305" s="94"/>
      <c r="AK2305" s="94"/>
      <c r="AL2305" s="96"/>
      <c r="AM2305" s="92"/>
      <c r="AT2305" s="94"/>
      <c r="AU2305" s="94"/>
      <c r="AV2305" s="94"/>
      <c r="AW2305" s="94"/>
      <c r="AX2305" s="94"/>
      <c r="AY2305" s="94"/>
      <c r="AZ2305" s="94"/>
      <c r="BA2305" s="94"/>
    </row>
    <row r="2306" spans="3:53" x14ac:dyDescent="0.2">
      <c r="C2306" s="24"/>
      <c r="D2306" s="24"/>
      <c r="AG2306" s="94"/>
      <c r="AH2306" s="94"/>
      <c r="AI2306" s="94"/>
      <c r="AJ2306" s="94"/>
      <c r="AK2306" s="94"/>
      <c r="AL2306" s="96"/>
      <c r="AM2306" s="92"/>
      <c r="AT2306" s="94"/>
      <c r="AU2306" s="94"/>
      <c r="AV2306" s="94"/>
      <c r="AW2306" s="94"/>
      <c r="AX2306" s="94"/>
      <c r="AY2306" s="94"/>
      <c r="AZ2306" s="94"/>
      <c r="BA2306" s="94"/>
    </row>
    <row r="2307" spans="3:53" x14ac:dyDescent="0.2">
      <c r="C2307" s="24"/>
      <c r="D2307" s="24"/>
      <c r="AG2307" s="94"/>
      <c r="AH2307" s="94"/>
      <c r="AI2307" s="94"/>
      <c r="AJ2307" s="94"/>
      <c r="AK2307" s="94"/>
      <c r="AL2307" s="96"/>
      <c r="AM2307" s="92"/>
      <c r="AT2307" s="94"/>
      <c r="AU2307" s="94"/>
      <c r="AV2307" s="94"/>
      <c r="AW2307" s="94"/>
      <c r="AX2307" s="94"/>
      <c r="AY2307" s="94"/>
      <c r="AZ2307" s="94"/>
      <c r="BA2307" s="94"/>
    </row>
    <row r="2308" spans="3:53" x14ac:dyDescent="0.2">
      <c r="C2308" s="24"/>
      <c r="D2308" s="24"/>
      <c r="AG2308" s="94"/>
      <c r="AH2308" s="94"/>
      <c r="AI2308" s="94"/>
      <c r="AJ2308" s="94"/>
      <c r="AK2308" s="94"/>
      <c r="AL2308" s="96"/>
      <c r="AM2308" s="92"/>
      <c r="AT2308" s="94"/>
      <c r="AU2308" s="94"/>
      <c r="AV2308" s="94"/>
      <c r="AW2308" s="94"/>
      <c r="AX2308" s="94"/>
      <c r="AY2308" s="94"/>
      <c r="AZ2308" s="94"/>
      <c r="BA2308" s="94"/>
    </row>
    <row r="2309" spans="3:53" x14ac:dyDescent="0.2">
      <c r="C2309" s="24"/>
      <c r="D2309" s="24"/>
      <c r="AG2309" s="94"/>
      <c r="AH2309" s="94"/>
      <c r="AI2309" s="94"/>
      <c r="AJ2309" s="94"/>
      <c r="AK2309" s="94"/>
      <c r="AL2309" s="96"/>
      <c r="AM2309" s="92"/>
      <c r="AT2309" s="94"/>
      <c r="AU2309" s="94"/>
      <c r="AV2309" s="94"/>
      <c r="AW2309" s="94"/>
      <c r="AX2309" s="94"/>
      <c r="AY2309" s="94"/>
      <c r="AZ2309" s="94"/>
      <c r="BA2309" s="94"/>
    </row>
    <row r="2310" spans="3:53" x14ac:dyDescent="0.2">
      <c r="C2310" s="24"/>
      <c r="D2310" s="24"/>
      <c r="AG2310" s="94"/>
      <c r="AH2310" s="94"/>
      <c r="AI2310" s="94"/>
      <c r="AJ2310" s="94"/>
      <c r="AK2310" s="94"/>
      <c r="AL2310" s="96"/>
      <c r="AM2310" s="92"/>
      <c r="AT2310" s="94"/>
      <c r="AU2310" s="94"/>
      <c r="AV2310" s="94"/>
      <c r="AW2310" s="94"/>
      <c r="AX2310" s="94"/>
      <c r="AY2310" s="94"/>
      <c r="AZ2310" s="94"/>
      <c r="BA2310" s="94"/>
    </row>
    <row r="2311" spans="3:53" x14ac:dyDescent="0.2">
      <c r="C2311" s="24"/>
      <c r="D2311" s="24"/>
      <c r="AG2311" s="94"/>
      <c r="AH2311" s="94"/>
      <c r="AI2311" s="94"/>
      <c r="AJ2311" s="94"/>
      <c r="AK2311" s="94"/>
      <c r="AL2311" s="96"/>
      <c r="AM2311" s="92"/>
      <c r="AT2311" s="94"/>
      <c r="AU2311" s="94"/>
      <c r="AV2311" s="94"/>
      <c r="AW2311" s="94"/>
      <c r="AX2311" s="94"/>
      <c r="AY2311" s="94"/>
      <c r="AZ2311" s="94"/>
      <c r="BA2311" s="94"/>
    </row>
    <row r="2312" spans="3:53" x14ac:dyDescent="0.2">
      <c r="C2312" s="24"/>
      <c r="D2312" s="24"/>
      <c r="AG2312" s="94"/>
      <c r="AH2312" s="94"/>
      <c r="AI2312" s="94"/>
      <c r="AJ2312" s="94"/>
      <c r="AK2312" s="94"/>
      <c r="AL2312" s="96"/>
      <c r="AM2312" s="92"/>
      <c r="AT2312" s="94"/>
      <c r="AU2312" s="94"/>
      <c r="AV2312" s="94"/>
      <c r="AW2312" s="94"/>
      <c r="AX2312" s="94"/>
      <c r="AY2312" s="94"/>
      <c r="AZ2312" s="94"/>
      <c r="BA2312" s="94"/>
    </row>
    <row r="2313" spans="3:53" x14ac:dyDescent="0.2">
      <c r="C2313" s="24"/>
      <c r="D2313" s="24"/>
      <c r="AG2313" s="94"/>
      <c r="AH2313" s="94"/>
      <c r="AI2313" s="94"/>
      <c r="AJ2313" s="94"/>
      <c r="AK2313" s="94"/>
      <c r="AL2313" s="96"/>
      <c r="AM2313" s="92"/>
      <c r="AT2313" s="94"/>
      <c r="AU2313" s="94"/>
      <c r="AV2313" s="94"/>
      <c r="AW2313" s="94"/>
      <c r="AX2313" s="94"/>
      <c r="AY2313" s="94"/>
      <c r="AZ2313" s="94"/>
      <c r="BA2313" s="94"/>
    </row>
    <row r="2314" spans="3:53" x14ac:dyDescent="0.2">
      <c r="C2314" s="24"/>
      <c r="D2314" s="24"/>
      <c r="AG2314" s="94"/>
      <c r="AH2314" s="94"/>
      <c r="AI2314" s="94"/>
      <c r="AJ2314" s="94"/>
      <c r="AK2314" s="94"/>
      <c r="AL2314" s="96"/>
      <c r="AM2314" s="92"/>
      <c r="AT2314" s="94"/>
      <c r="AU2314" s="94"/>
      <c r="AV2314" s="94"/>
      <c r="AW2314" s="94"/>
      <c r="AX2314" s="94"/>
      <c r="AY2314" s="94"/>
      <c r="AZ2314" s="94"/>
      <c r="BA2314" s="94"/>
    </row>
    <row r="2315" spans="3:53" x14ac:dyDescent="0.2">
      <c r="C2315" s="24"/>
      <c r="D2315" s="24"/>
      <c r="AG2315" s="94"/>
      <c r="AH2315" s="94"/>
      <c r="AI2315" s="94"/>
      <c r="AJ2315" s="94"/>
      <c r="AK2315" s="94"/>
      <c r="AL2315" s="96"/>
      <c r="AM2315" s="92"/>
      <c r="AT2315" s="94"/>
      <c r="AU2315" s="94"/>
      <c r="AV2315" s="94"/>
      <c r="AW2315" s="94"/>
      <c r="AX2315" s="94"/>
      <c r="AY2315" s="94"/>
      <c r="AZ2315" s="94"/>
      <c r="BA2315" s="94"/>
    </row>
    <row r="2316" spans="3:53" x14ac:dyDescent="0.2">
      <c r="C2316" s="24"/>
      <c r="D2316" s="24"/>
      <c r="AG2316" s="94"/>
      <c r="AH2316" s="94"/>
      <c r="AI2316" s="94"/>
      <c r="AJ2316" s="94"/>
      <c r="AK2316" s="94"/>
      <c r="AL2316" s="96"/>
      <c r="AM2316" s="92"/>
      <c r="AT2316" s="94"/>
      <c r="AU2316" s="94"/>
      <c r="AV2316" s="94"/>
      <c r="AW2316" s="94"/>
      <c r="AX2316" s="94"/>
      <c r="AY2316" s="94"/>
      <c r="AZ2316" s="94"/>
      <c r="BA2316" s="94"/>
    </row>
    <row r="2317" spans="3:53" x14ac:dyDescent="0.2">
      <c r="C2317" s="24"/>
      <c r="D2317" s="24"/>
      <c r="AG2317" s="94"/>
      <c r="AH2317" s="94"/>
      <c r="AI2317" s="94"/>
      <c r="AJ2317" s="94"/>
      <c r="AK2317" s="94"/>
      <c r="AL2317" s="96"/>
      <c r="AM2317" s="92"/>
      <c r="AT2317" s="94"/>
      <c r="AU2317" s="94"/>
      <c r="AV2317" s="94"/>
      <c r="AW2317" s="94"/>
      <c r="AX2317" s="94"/>
      <c r="AY2317" s="94"/>
      <c r="AZ2317" s="94"/>
      <c r="BA2317" s="94"/>
    </row>
    <row r="2318" spans="3:53" x14ac:dyDescent="0.2">
      <c r="C2318" s="24"/>
      <c r="D2318" s="24"/>
      <c r="AG2318" s="94"/>
      <c r="AH2318" s="94"/>
      <c r="AI2318" s="94"/>
      <c r="AJ2318" s="94"/>
      <c r="AK2318" s="94"/>
      <c r="AL2318" s="96"/>
      <c r="AM2318" s="92"/>
      <c r="AT2318" s="94"/>
      <c r="AU2318" s="94"/>
      <c r="AV2318" s="94"/>
      <c r="AW2318" s="94"/>
      <c r="AX2318" s="94"/>
      <c r="AY2318" s="94"/>
      <c r="AZ2318" s="94"/>
      <c r="BA2318" s="94"/>
    </row>
    <row r="2319" spans="3:53" x14ac:dyDescent="0.2">
      <c r="C2319" s="24"/>
      <c r="D2319" s="24"/>
      <c r="AG2319" s="94"/>
      <c r="AH2319" s="94"/>
      <c r="AI2319" s="94"/>
      <c r="AJ2319" s="94"/>
      <c r="AK2319" s="94"/>
      <c r="AL2319" s="96"/>
      <c r="AM2319" s="92"/>
      <c r="AT2319" s="94"/>
      <c r="AU2319" s="94"/>
      <c r="AV2319" s="94"/>
      <c r="AW2319" s="94"/>
      <c r="AX2319" s="94"/>
      <c r="AY2319" s="94"/>
      <c r="AZ2319" s="94"/>
      <c r="BA2319" s="94"/>
    </row>
    <row r="2320" spans="3:53" x14ac:dyDescent="0.2">
      <c r="AG2320" s="94"/>
      <c r="AH2320" s="94"/>
      <c r="AI2320" s="94"/>
      <c r="AJ2320" s="94"/>
      <c r="AK2320" s="94"/>
      <c r="AL2320" s="96"/>
      <c r="AM2320" s="92"/>
      <c r="AT2320" s="94"/>
      <c r="AU2320" s="94"/>
      <c r="AV2320" s="94"/>
      <c r="AW2320" s="94"/>
      <c r="AX2320" s="94"/>
      <c r="AY2320" s="94"/>
      <c r="AZ2320" s="94"/>
      <c r="BA2320" s="94"/>
    </row>
    <row r="2321" spans="33:53" x14ac:dyDescent="0.2">
      <c r="AG2321" s="94"/>
      <c r="AH2321" s="94"/>
      <c r="AI2321" s="94"/>
      <c r="AJ2321" s="94"/>
      <c r="AK2321" s="94"/>
      <c r="AL2321" s="96"/>
      <c r="AM2321" s="92"/>
      <c r="AT2321" s="94"/>
      <c r="AU2321" s="94"/>
      <c r="AV2321" s="94"/>
      <c r="AW2321" s="94"/>
      <c r="AX2321" s="94"/>
      <c r="AY2321" s="94"/>
      <c r="AZ2321" s="94"/>
      <c r="BA2321" s="94"/>
    </row>
    <row r="2322" spans="33:53" x14ac:dyDescent="0.2">
      <c r="AG2322" s="94"/>
      <c r="AH2322" s="94"/>
      <c r="AI2322" s="94"/>
      <c r="AJ2322" s="94"/>
      <c r="AK2322" s="94"/>
      <c r="AL2322" s="96"/>
      <c r="AM2322" s="92"/>
      <c r="AT2322" s="94"/>
      <c r="AU2322" s="94"/>
      <c r="AV2322" s="94"/>
      <c r="AW2322" s="94"/>
      <c r="AX2322" s="94"/>
      <c r="AY2322" s="94"/>
      <c r="AZ2322" s="94"/>
      <c r="BA2322" s="94"/>
    </row>
    <row r="2323" spans="33:53" x14ac:dyDescent="0.2">
      <c r="AG2323" s="94"/>
      <c r="AH2323" s="94"/>
      <c r="AI2323" s="94"/>
      <c r="AJ2323" s="94"/>
      <c r="AK2323" s="94"/>
      <c r="AL2323" s="96"/>
      <c r="AM2323" s="92"/>
      <c r="AT2323" s="94"/>
      <c r="AU2323" s="94"/>
      <c r="AV2323" s="94"/>
      <c r="AW2323" s="94"/>
      <c r="AX2323" s="94"/>
      <c r="AY2323" s="94"/>
      <c r="AZ2323" s="94"/>
      <c r="BA2323" s="94"/>
    </row>
    <row r="2324" spans="33:53" x14ac:dyDescent="0.2">
      <c r="AG2324" s="94"/>
      <c r="AH2324" s="94"/>
      <c r="AI2324" s="94"/>
      <c r="AJ2324" s="94"/>
      <c r="AK2324" s="94"/>
      <c r="AL2324" s="96"/>
      <c r="AM2324" s="92"/>
      <c r="AT2324" s="94"/>
      <c r="AU2324" s="94"/>
      <c r="AV2324" s="94"/>
      <c r="AW2324" s="94"/>
      <c r="AX2324" s="94"/>
      <c r="AY2324" s="94"/>
      <c r="AZ2324" s="94"/>
      <c r="BA2324" s="94"/>
    </row>
    <row r="2325" spans="33:53" x14ac:dyDescent="0.2">
      <c r="AG2325" s="94"/>
      <c r="AH2325" s="94"/>
      <c r="AI2325" s="94"/>
      <c r="AJ2325" s="94"/>
      <c r="AK2325" s="94"/>
      <c r="AL2325" s="96"/>
      <c r="AM2325" s="92"/>
      <c r="AT2325" s="94"/>
      <c r="AU2325" s="94"/>
      <c r="AV2325" s="94"/>
      <c r="AW2325" s="94"/>
      <c r="AX2325" s="94"/>
      <c r="AY2325" s="94"/>
      <c r="AZ2325" s="94"/>
      <c r="BA2325" s="94"/>
    </row>
    <row r="2326" spans="33:53" x14ac:dyDescent="0.2">
      <c r="AG2326" s="94"/>
      <c r="AH2326" s="94"/>
      <c r="AI2326" s="94"/>
      <c r="AJ2326" s="94"/>
      <c r="AK2326" s="94"/>
      <c r="AL2326" s="96"/>
      <c r="AM2326" s="92"/>
      <c r="AT2326" s="94"/>
      <c r="AU2326" s="94"/>
      <c r="AV2326" s="94"/>
      <c r="AW2326" s="94"/>
      <c r="AX2326" s="94"/>
      <c r="AY2326" s="94"/>
      <c r="AZ2326" s="94"/>
      <c r="BA2326" s="94"/>
    </row>
    <row r="2327" spans="33:53" x14ac:dyDescent="0.2">
      <c r="AG2327" s="94"/>
      <c r="AH2327" s="94"/>
      <c r="AI2327" s="94"/>
      <c r="AJ2327" s="94"/>
      <c r="AK2327" s="94"/>
      <c r="AL2327" s="96"/>
      <c r="AM2327" s="92"/>
      <c r="AT2327" s="94"/>
      <c r="AU2327" s="94"/>
      <c r="AV2327" s="94"/>
      <c r="AW2327" s="94"/>
      <c r="AX2327" s="94"/>
      <c r="AY2327" s="94"/>
      <c r="AZ2327" s="94"/>
      <c r="BA2327" s="94"/>
    </row>
    <row r="2328" spans="33:53" x14ac:dyDescent="0.2">
      <c r="AG2328" s="94"/>
      <c r="AH2328" s="94"/>
      <c r="AI2328" s="94"/>
      <c r="AJ2328" s="94"/>
      <c r="AK2328" s="94"/>
      <c r="AL2328" s="96"/>
      <c r="AM2328" s="92"/>
      <c r="AT2328" s="94"/>
      <c r="AU2328" s="94"/>
      <c r="AV2328" s="94"/>
      <c r="AW2328" s="94"/>
      <c r="AX2328" s="94"/>
      <c r="AY2328" s="94"/>
      <c r="AZ2328" s="94"/>
      <c r="BA2328" s="94"/>
    </row>
    <row r="2329" spans="33:53" x14ac:dyDescent="0.2">
      <c r="AG2329" s="94"/>
      <c r="AH2329" s="94"/>
      <c r="AI2329" s="94"/>
      <c r="AJ2329" s="94"/>
      <c r="AK2329" s="94"/>
      <c r="AL2329" s="96"/>
      <c r="AM2329" s="92"/>
      <c r="AT2329" s="94"/>
      <c r="AU2329" s="94"/>
      <c r="AV2329" s="94"/>
      <c r="AW2329" s="94"/>
      <c r="AX2329" s="94"/>
      <c r="AY2329" s="94"/>
      <c r="AZ2329" s="94"/>
      <c r="BA2329" s="94"/>
    </row>
    <row r="2330" spans="33:53" x14ac:dyDescent="0.2">
      <c r="AG2330" s="94"/>
      <c r="AH2330" s="94"/>
      <c r="AI2330" s="94"/>
      <c r="AJ2330" s="94"/>
      <c r="AK2330" s="94"/>
      <c r="AL2330" s="96"/>
      <c r="AM2330" s="92"/>
      <c r="AT2330" s="94"/>
      <c r="AU2330" s="94"/>
      <c r="AV2330" s="94"/>
      <c r="AW2330" s="94"/>
      <c r="AX2330" s="94"/>
      <c r="AY2330" s="94"/>
      <c r="AZ2330" s="94"/>
      <c r="BA2330" s="94"/>
    </row>
    <row r="2331" spans="33:53" x14ac:dyDescent="0.2">
      <c r="AG2331" s="94"/>
      <c r="AH2331" s="94"/>
      <c r="AI2331" s="94"/>
      <c r="AJ2331" s="94"/>
      <c r="AK2331" s="94"/>
      <c r="AL2331" s="96"/>
      <c r="AM2331" s="92"/>
      <c r="AT2331" s="94"/>
      <c r="AU2331" s="94"/>
      <c r="AV2331" s="94"/>
      <c r="AW2331" s="94"/>
      <c r="AX2331" s="94"/>
      <c r="AY2331" s="94"/>
      <c r="AZ2331" s="94"/>
      <c r="BA2331" s="94"/>
    </row>
    <row r="2332" spans="33:53" x14ac:dyDescent="0.2">
      <c r="AG2332" s="94"/>
      <c r="AH2332" s="94"/>
      <c r="AI2332" s="94"/>
      <c r="AJ2332" s="94"/>
      <c r="AK2332" s="94"/>
      <c r="AL2332" s="96"/>
      <c r="AM2332" s="92"/>
      <c r="AT2332" s="94"/>
      <c r="AU2332" s="94"/>
      <c r="AV2332" s="94"/>
      <c r="AW2332" s="94"/>
      <c r="AX2332" s="94"/>
      <c r="AY2332" s="94"/>
      <c r="AZ2332" s="94"/>
      <c r="BA2332" s="94"/>
    </row>
    <row r="2333" spans="33:53" x14ac:dyDescent="0.2">
      <c r="AG2333" s="94"/>
      <c r="AH2333" s="94"/>
      <c r="AI2333" s="94"/>
      <c r="AJ2333" s="94"/>
      <c r="AK2333" s="94"/>
      <c r="AL2333" s="96"/>
      <c r="AM2333" s="92"/>
      <c r="AT2333" s="94"/>
      <c r="AU2333" s="94"/>
      <c r="AV2333" s="94"/>
      <c r="AW2333" s="94"/>
      <c r="AX2333" s="94"/>
      <c r="AY2333" s="94"/>
      <c r="AZ2333" s="94"/>
      <c r="BA2333" s="94"/>
    </row>
    <row r="2334" spans="33:53" x14ac:dyDescent="0.2">
      <c r="AG2334" s="94"/>
      <c r="AH2334" s="94"/>
      <c r="AI2334" s="94"/>
      <c r="AJ2334" s="94"/>
      <c r="AK2334" s="94"/>
      <c r="AL2334" s="96"/>
      <c r="AM2334" s="92"/>
      <c r="AT2334" s="94"/>
      <c r="AU2334" s="94"/>
      <c r="AV2334" s="94"/>
      <c r="AW2334" s="94"/>
      <c r="AX2334" s="94"/>
      <c r="AY2334" s="94"/>
      <c r="AZ2334" s="94"/>
      <c r="BA2334" s="94"/>
    </row>
    <row r="2335" spans="33:53" x14ac:dyDescent="0.2">
      <c r="AG2335" s="94"/>
      <c r="AH2335" s="94"/>
      <c r="AI2335" s="94"/>
      <c r="AJ2335" s="94"/>
      <c r="AK2335" s="94"/>
      <c r="AL2335" s="96"/>
      <c r="AM2335" s="92"/>
      <c r="AT2335" s="94"/>
      <c r="AU2335" s="94"/>
      <c r="AV2335" s="94"/>
      <c r="AW2335" s="94"/>
      <c r="AX2335" s="94"/>
      <c r="AY2335" s="94"/>
      <c r="AZ2335" s="94"/>
      <c r="BA2335" s="94"/>
    </row>
    <row r="2336" spans="33:53" x14ac:dyDescent="0.2">
      <c r="AG2336" s="94"/>
      <c r="AH2336" s="94"/>
      <c r="AI2336" s="94"/>
      <c r="AJ2336" s="94"/>
      <c r="AK2336" s="94"/>
      <c r="AL2336" s="96"/>
      <c r="AM2336" s="92"/>
      <c r="AT2336" s="94"/>
      <c r="AU2336" s="94"/>
      <c r="AV2336" s="94"/>
      <c r="AW2336" s="94"/>
      <c r="AX2336" s="94"/>
      <c r="AY2336" s="94"/>
      <c r="AZ2336" s="94"/>
      <c r="BA2336" s="94"/>
    </row>
    <row r="2337" spans="33:53" x14ac:dyDescent="0.2">
      <c r="AG2337" s="94"/>
      <c r="AH2337" s="94"/>
      <c r="AI2337" s="94"/>
      <c r="AJ2337" s="94"/>
      <c r="AK2337" s="94"/>
      <c r="AL2337" s="96"/>
      <c r="AM2337" s="92"/>
      <c r="AT2337" s="94"/>
      <c r="AU2337" s="94"/>
      <c r="AV2337" s="94"/>
      <c r="AW2337" s="94"/>
      <c r="AX2337" s="94"/>
      <c r="AY2337" s="94"/>
      <c r="AZ2337" s="94"/>
      <c r="BA2337" s="94"/>
    </row>
    <row r="2338" spans="33:53" x14ac:dyDescent="0.2">
      <c r="AG2338" s="94"/>
      <c r="AH2338" s="94"/>
      <c r="AI2338" s="94"/>
      <c r="AJ2338" s="94"/>
      <c r="AK2338" s="94"/>
      <c r="AL2338" s="96"/>
      <c r="AM2338" s="92"/>
      <c r="AT2338" s="94"/>
      <c r="AU2338" s="94"/>
      <c r="AV2338" s="94"/>
      <c r="AW2338" s="94"/>
      <c r="AX2338" s="94"/>
      <c r="AY2338" s="94"/>
      <c r="AZ2338" s="94"/>
      <c r="BA2338" s="94"/>
    </row>
    <row r="2339" spans="33:53" x14ac:dyDescent="0.2">
      <c r="AG2339" s="94"/>
      <c r="AH2339" s="94"/>
      <c r="AI2339" s="94"/>
      <c r="AJ2339" s="94"/>
      <c r="AK2339" s="94"/>
      <c r="AL2339" s="96"/>
      <c r="AM2339" s="92"/>
      <c r="AT2339" s="94"/>
      <c r="AU2339" s="94"/>
      <c r="AV2339" s="94"/>
      <c r="AW2339" s="94"/>
      <c r="AX2339" s="94"/>
      <c r="AY2339" s="94"/>
      <c r="AZ2339" s="94"/>
      <c r="BA2339" s="94"/>
    </row>
    <row r="2340" spans="33:53" x14ac:dyDescent="0.2">
      <c r="AG2340" s="94"/>
      <c r="AH2340" s="94"/>
      <c r="AI2340" s="94"/>
      <c r="AJ2340" s="94"/>
      <c r="AK2340" s="94"/>
      <c r="AL2340" s="96"/>
      <c r="AM2340" s="92"/>
      <c r="AT2340" s="94"/>
      <c r="AU2340" s="94"/>
      <c r="AV2340" s="94"/>
      <c r="AW2340" s="94"/>
      <c r="AX2340" s="94"/>
      <c r="AY2340" s="94"/>
      <c r="AZ2340" s="94"/>
      <c r="BA2340" s="94"/>
    </row>
    <row r="2341" spans="33:53" x14ac:dyDescent="0.2">
      <c r="AG2341" s="94"/>
      <c r="AH2341" s="94"/>
      <c r="AI2341" s="94"/>
      <c r="AJ2341" s="94"/>
      <c r="AK2341" s="94"/>
      <c r="AL2341" s="96"/>
      <c r="AM2341" s="92"/>
      <c r="AT2341" s="94"/>
      <c r="AU2341" s="94"/>
      <c r="AV2341" s="94"/>
      <c r="AW2341" s="94"/>
      <c r="AX2341" s="94"/>
      <c r="AY2341" s="94"/>
      <c r="AZ2341" s="94"/>
      <c r="BA2341" s="94"/>
    </row>
    <row r="2342" spans="33:53" x14ac:dyDescent="0.2">
      <c r="AG2342" s="94"/>
      <c r="AH2342" s="94"/>
      <c r="AI2342" s="94"/>
      <c r="AJ2342" s="94"/>
      <c r="AK2342" s="94"/>
      <c r="AL2342" s="96"/>
      <c r="AM2342" s="92"/>
      <c r="AT2342" s="94"/>
      <c r="AU2342" s="94"/>
      <c r="AV2342" s="94"/>
      <c r="AW2342" s="94"/>
      <c r="AX2342" s="94"/>
      <c r="AY2342" s="94"/>
      <c r="AZ2342" s="94"/>
      <c r="BA2342" s="94"/>
    </row>
    <row r="2343" spans="33:53" x14ac:dyDescent="0.2">
      <c r="AG2343" s="94"/>
      <c r="AH2343" s="94"/>
      <c r="AI2343" s="94"/>
      <c r="AJ2343" s="94"/>
      <c r="AK2343" s="94"/>
      <c r="AL2343" s="96"/>
      <c r="AM2343" s="92"/>
      <c r="AT2343" s="94"/>
      <c r="AU2343" s="94"/>
      <c r="AV2343" s="94"/>
      <c r="AW2343" s="94"/>
      <c r="AX2343" s="94"/>
      <c r="AY2343" s="94"/>
      <c r="AZ2343" s="94"/>
      <c r="BA2343" s="94"/>
    </row>
    <row r="2344" spans="33:53" x14ac:dyDescent="0.2">
      <c r="AG2344" s="94"/>
      <c r="AH2344" s="94"/>
      <c r="AI2344" s="94"/>
      <c r="AJ2344" s="94"/>
      <c r="AK2344" s="94"/>
      <c r="AL2344" s="96"/>
      <c r="AM2344" s="92"/>
      <c r="AT2344" s="94"/>
      <c r="AU2344" s="94"/>
      <c r="AV2344" s="94"/>
      <c r="AW2344" s="94"/>
      <c r="AX2344" s="94"/>
      <c r="AY2344" s="94"/>
      <c r="AZ2344" s="94"/>
      <c r="BA2344" s="94"/>
    </row>
    <row r="2345" spans="33:53" x14ac:dyDescent="0.2">
      <c r="AG2345" s="94"/>
      <c r="AH2345" s="94"/>
      <c r="AI2345" s="94"/>
      <c r="AJ2345" s="94"/>
      <c r="AK2345" s="94"/>
      <c r="AL2345" s="96"/>
      <c r="AM2345" s="92"/>
      <c r="AT2345" s="94"/>
      <c r="AU2345" s="94"/>
      <c r="AV2345" s="94"/>
      <c r="AW2345" s="94"/>
      <c r="AX2345" s="94"/>
      <c r="AY2345" s="94"/>
      <c r="AZ2345" s="94"/>
      <c r="BA2345" s="94"/>
    </row>
    <row r="2346" spans="33:53" x14ac:dyDescent="0.2">
      <c r="AG2346" s="94"/>
      <c r="AH2346" s="94"/>
      <c r="AI2346" s="94"/>
      <c r="AJ2346" s="94"/>
      <c r="AK2346" s="94"/>
      <c r="AL2346" s="96"/>
      <c r="AM2346" s="92"/>
      <c r="AT2346" s="94"/>
      <c r="AU2346" s="94"/>
      <c r="AV2346" s="94"/>
      <c r="AW2346" s="94"/>
      <c r="AX2346" s="94"/>
      <c r="AY2346" s="94"/>
      <c r="AZ2346" s="94"/>
      <c r="BA2346" s="94"/>
    </row>
    <row r="2347" spans="33:53" x14ac:dyDescent="0.2">
      <c r="AG2347" s="94"/>
      <c r="AH2347" s="94"/>
      <c r="AI2347" s="94"/>
      <c r="AJ2347" s="94"/>
      <c r="AK2347" s="94"/>
      <c r="AL2347" s="96"/>
      <c r="AM2347" s="92"/>
      <c r="AT2347" s="94"/>
      <c r="AU2347" s="94"/>
      <c r="AV2347" s="94"/>
      <c r="AW2347" s="94"/>
      <c r="AX2347" s="94"/>
      <c r="AY2347" s="94"/>
      <c r="AZ2347" s="94"/>
      <c r="BA2347" s="94"/>
    </row>
    <row r="2348" spans="33:53" x14ac:dyDescent="0.2">
      <c r="AG2348" s="94"/>
      <c r="AH2348" s="94"/>
      <c r="AI2348" s="94"/>
      <c r="AJ2348" s="94"/>
      <c r="AK2348" s="94"/>
      <c r="AL2348" s="96"/>
      <c r="AM2348" s="92"/>
      <c r="AT2348" s="94"/>
      <c r="AU2348" s="94"/>
      <c r="AV2348" s="94"/>
      <c r="AW2348" s="94"/>
      <c r="AX2348" s="94"/>
      <c r="AY2348" s="94"/>
      <c r="AZ2348" s="94"/>
      <c r="BA2348" s="94"/>
    </row>
    <row r="2349" spans="33:53" x14ac:dyDescent="0.2">
      <c r="AG2349" s="94"/>
      <c r="AH2349" s="94"/>
      <c r="AI2349" s="94"/>
      <c r="AJ2349" s="94"/>
      <c r="AK2349" s="94"/>
      <c r="AL2349" s="96"/>
      <c r="AM2349" s="92"/>
      <c r="AT2349" s="94"/>
      <c r="AU2349" s="94"/>
      <c r="AV2349" s="94"/>
      <c r="AW2349" s="94"/>
      <c r="AX2349" s="94"/>
      <c r="AY2349" s="94"/>
      <c r="AZ2349" s="94"/>
      <c r="BA2349" s="94"/>
    </row>
    <row r="2350" spans="33:53" x14ac:dyDescent="0.2">
      <c r="AG2350" s="94"/>
      <c r="AH2350" s="94"/>
      <c r="AI2350" s="94"/>
      <c r="AJ2350" s="94"/>
      <c r="AK2350" s="94"/>
      <c r="AL2350" s="96"/>
      <c r="AM2350" s="92"/>
      <c r="AT2350" s="94"/>
      <c r="AU2350" s="94"/>
      <c r="AV2350" s="94"/>
      <c r="AW2350" s="94"/>
      <c r="AX2350" s="94"/>
      <c r="AY2350" s="94"/>
      <c r="AZ2350" s="94"/>
      <c r="BA2350" s="94"/>
    </row>
    <row r="2351" spans="33:53" x14ac:dyDescent="0.2">
      <c r="AG2351" s="94"/>
      <c r="AH2351" s="94"/>
      <c r="AI2351" s="94"/>
      <c r="AJ2351" s="94"/>
      <c r="AK2351" s="94"/>
      <c r="AL2351" s="96"/>
      <c r="AM2351" s="92"/>
      <c r="AT2351" s="94"/>
      <c r="AU2351" s="94"/>
      <c r="AV2351" s="94"/>
      <c r="AW2351" s="94"/>
      <c r="AX2351" s="94"/>
      <c r="AY2351" s="94"/>
      <c r="AZ2351" s="94"/>
      <c r="BA2351" s="94"/>
    </row>
    <row r="2352" spans="33:53" x14ac:dyDescent="0.2">
      <c r="AG2352" s="94"/>
      <c r="AH2352" s="94"/>
      <c r="AI2352" s="94"/>
      <c r="AJ2352" s="94"/>
      <c r="AK2352" s="94"/>
      <c r="AL2352" s="96"/>
      <c r="AM2352" s="92"/>
      <c r="AT2352" s="94"/>
      <c r="AU2352" s="94"/>
      <c r="AV2352" s="94"/>
      <c r="AW2352" s="94"/>
      <c r="AX2352" s="94"/>
      <c r="AY2352" s="94"/>
      <c r="AZ2352" s="94"/>
      <c r="BA2352" s="94"/>
    </row>
    <row r="2353" spans="33:53" x14ac:dyDescent="0.2">
      <c r="AG2353" s="94"/>
      <c r="AH2353" s="94"/>
      <c r="AI2353" s="94"/>
      <c r="AJ2353" s="94"/>
      <c r="AK2353" s="94"/>
      <c r="AL2353" s="96"/>
      <c r="AM2353" s="92"/>
      <c r="AT2353" s="94"/>
      <c r="AU2353" s="94"/>
      <c r="AV2353" s="94"/>
      <c r="AW2353" s="94"/>
      <c r="AX2353" s="94"/>
      <c r="AY2353" s="94"/>
      <c r="AZ2353" s="94"/>
      <c r="BA2353" s="94"/>
    </row>
    <row r="2354" spans="33:53" x14ac:dyDescent="0.2">
      <c r="AG2354" s="94"/>
      <c r="AH2354" s="94"/>
      <c r="AI2354" s="94"/>
      <c r="AJ2354" s="94"/>
      <c r="AK2354" s="94"/>
      <c r="AL2354" s="96"/>
      <c r="AM2354" s="92"/>
      <c r="AT2354" s="94"/>
      <c r="AU2354" s="94"/>
      <c r="AV2354" s="94"/>
      <c r="AW2354" s="94"/>
      <c r="AX2354" s="94"/>
      <c r="AY2354" s="94"/>
      <c r="AZ2354" s="94"/>
      <c r="BA2354" s="94"/>
    </row>
    <row r="2355" spans="33:53" x14ac:dyDescent="0.2">
      <c r="AG2355" s="94"/>
      <c r="AH2355" s="94"/>
      <c r="AI2355" s="94"/>
      <c r="AJ2355" s="94"/>
      <c r="AK2355" s="94"/>
      <c r="AL2355" s="96"/>
      <c r="AM2355" s="92"/>
      <c r="AT2355" s="94"/>
      <c r="AU2355" s="94"/>
      <c r="AV2355" s="94"/>
      <c r="AW2355" s="94"/>
      <c r="AX2355" s="94"/>
      <c r="AY2355" s="94"/>
      <c r="AZ2355" s="94"/>
      <c r="BA2355" s="94"/>
    </row>
    <row r="2356" spans="33:53" x14ac:dyDescent="0.2">
      <c r="AG2356" s="94"/>
      <c r="AH2356" s="94"/>
      <c r="AI2356" s="94"/>
      <c r="AJ2356" s="94"/>
      <c r="AK2356" s="94"/>
      <c r="AL2356" s="96"/>
      <c r="AM2356" s="92"/>
      <c r="AT2356" s="94"/>
      <c r="AU2356" s="94"/>
      <c r="AV2356" s="94"/>
      <c r="AW2356" s="94"/>
      <c r="AX2356" s="94"/>
      <c r="AY2356" s="94"/>
      <c r="AZ2356" s="94"/>
      <c r="BA2356" s="94"/>
    </row>
    <row r="2357" spans="33:53" x14ac:dyDescent="0.2">
      <c r="AG2357" s="94"/>
      <c r="AH2357" s="94"/>
      <c r="AI2357" s="94"/>
      <c r="AJ2357" s="94"/>
      <c r="AK2357" s="94"/>
      <c r="AL2357" s="96"/>
      <c r="AM2357" s="92"/>
      <c r="AT2357" s="94"/>
      <c r="AU2357" s="94"/>
      <c r="AV2357" s="94"/>
      <c r="AW2357" s="94"/>
      <c r="AX2357" s="94"/>
      <c r="AY2357" s="94"/>
      <c r="AZ2357" s="94"/>
      <c r="BA2357" s="94"/>
    </row>
    <row r="2358" spans="33:53" x14ac:dyDescent="0.2">
      <c r="AG2358" s="94"/>
      <c r="AH2358" s="94"/>
      <c r="AI2358" s="94"/>
      <c r="AJ2358" s="94"/>
      <c r="AK2358" s="94"/>
      <c r="AL2358" s="96"/>
      <c r="AM2358" s="92"/>
      <c r="AT2358" s="94"/>
      <c r="AU2358" s="94"/>
      <c r="AV2358" s="94"/>
      <c r="AW2358" s="94"/>
      <c r="AX2358" s="94"/>
      <c r="AY2358" s="94"/>
      <c r="AZ2358" s="94"/>
      <c r="BA2358" s="94"/>
    </row>
    <row r="2359" spans="33:53" x14ac:dyDescent="0.2">
      <c r="AG2359" s="94"/>
      <c r="AH2359" s="94"/>
      <c r="AI2359" s="94"/>
      <c r="AJ2359" s="94"/>
      <c r="AK2359" s="94"/>
      <c r="AL2359" s="96"/>
      <c r="AM2359" s="92"/>
      <c r="AT2359" s="94"/>
      <c r="AU2359" s="94"/>
      <c r="AV2359" s="94"/>
      <c r="AW2359" s="94"/>
      <c r="AX2359" s="94"/>
      <c r="AY2359" s="94"/>
      <c r="AZ2359" s="94"/>
      <c r="BA2359" s="94"/>
    </row>
    <row r="2360" spans="33:53" x14ac:dyDescent="0.2">
      <c r="AG2360" s="94"/>
      <c r="AH2360" s="94"/>
      <c r="AI2360" s="94"/>
      <c r="AJ2360" s="94"/>
      <c r="AK2360" s="94"/>
      <c r="AL2360" s="96"/>
      <c r="AM2360" s="92"/>
      <c r="AT2360" s="94"/>
      <c r="AU2360" s="94"/>
      <c r="AV2360" s="94"/>
      <c r="AW2360" s="94"/>
      <c r="AX2360" s="94"/>
      <c r="AY2360" s="94"/>
      <c r="AZ2360" s="94"/>
      <c r="BA2360" s="94"/>
    </row>
    <row r="2361" spans="33:53" x14ac:dyDescent="0.2">
      <c r="AG2361" s="94"/>
      <c r="AH2361" s="94"/>
      <c r="AI2361" s="94"/>
      <c r="AJ2361" s="94"/>
      <c r="AK2361" s="94"/>
      <c r="AL2361" s="96"/>
      <c r="AM2361" s="92"/>
      <c r="AT2361" s="94"/>
      <c r="AU2361" s="94"/>
      <c r="AV2361" s="94"/>
      <c r="AW2361" s="94"/>
      <c r="AX2361" s="94"/>
      <c r="AY2361" s="94"/>
      <c r="AZ2361" s="94"/>
      <c r="BA2361" s="94"/>
    </row>
    <row r="2362" spans="33:53" x14ac:dyDescent="0.2">
      <c r="AG2362" s="94"/>
      <c r="AH2362" s="94"/>
      <c r="AI2362" s="94"/>
      <c r="AJ2362" s="94"/>
      <c r="AK2362" s="94"/>
      <c r="AL2362" s="96"/>
      <c r="AM2362" s="92"/>
      <c r="AT2362" s="94"/>
      <c r="AU2362" s="94"/>
      <c r="AV2362" s="94"/>
      <c r="AW2362" s="94"/>
      <c r="AX2362" s="94"/>
      <c r="AY2362" s="94"/>
      <c r="AZ2362" s="94"/>
      <c r="BA2362" s="94"/>
    </row>
    <row r="2363" spans="33:53" x14ac:dyDescent="0.2">
      <c r="AG2363" s="94"/>
      <c r="AH2363" s="94"/>
      <c r="AI2363" s="94"/>
      <c r="AJ2363" s="94"/>
      <c r="AK2363" s="94"/>
      <c r="AL2363" s="96"/>
      <c r="AM2363" s="92"/>
      <c r="AT2363" s="94"/>
      <c r="AU2363" s="94"/>
      <c r="AV2363" s="94"/>
      <c r="AW2363" s="94"/>
      <c r="AX2363" s="94"/>
      <c r="AY2363" s="94"/>
      <c r="AZ2363" s="94"/>
      <c r="BA2363" s="94"/>
    </row>
    <row r="2364" spans="33:53" x14ac:dyDescent="0.2">
      <c r="AG2364" s="94"/>
      <c r="AH2364" s="94"/>
      <c r="AI2364" s="94"/>
      <c r="AJ2364" s="94"/>
      <c r="AK2364" s="94"/>
      <c r="AL2364" s="96"/>
      <c r="AM2364" s="92"/>
      <c r="AT2364" s="94"/>
      <c r="AU2364" s="94"/>
      <c r="AV2364" s="94"/>
      <c r="AW2364" s="94"/>
      <c r="AX2364" s="94"/>
      <c r="AY2364" s="94"/>
      <c r="AZ2364" s="94"/>
      <c r="BA2364" s="94"/>
    </row>
    <row r="2365" spans="33:53" x14ac:dyDescent="0.2">
      <c r="AG2365" s="94"/>
      <c r="AH2365" s="94"/>
      <c r="AI2365" s="94"/>
      <c r="AJ2365" s="94"/>
      <c r="AK2365" s="94"/>
      <c r="AL2365" s="96"/>
      <c r="AM2365" s="92"/>
      <c r="AT2365" s="94"/>
      <c r="AU2365" s="94"/>
      <c r="AV2365" s="94"/>
      <c r="AW2365" s="94"/>
      <c r="AX2365" s="94"/>
      <c r="AY2365" s="94"/>
      <c r="AZ2365" s="94"/>
      <c r="BA2365" s="94"/>
    </row>
    <row r="2366" spans="33:53" x14ac:dyDescent="0.2">
      <c r="AG2366" s="94"/>
      <c r="AH2366" s="94"/>
      <c r="AI2366" s="94"/>
      <c r="AJ2366" s="94"/>
      <c r="AK2366" s="94"/>
      <c r="AL2366" s="96"/>
      <c r="AM2366" s="92"/>
      <c r="AT2366" s="94"/>
      <c r="AU2366" s="94"/>
      <c r="AV2366" s="94"/>
      <c r="AW2366" s="94"/>
      <c r="AX2366" s="94"/>
      <c r="AY2366" s="94"/>
      <c r="AZ2366" s="94"/>
      <c r="BA2366" s="94"/>
    </row>
    <row r="2367" spans="33:53" x14ac:dyDescent="0.2">
      <c r="AG2367" s="94"/>
      <c r="AH2367" s="94"/>
      <c r="AI2367" s="94"/>
      <c r="AJ2367" s="94"/>
      <c r="AK2367" s="94"/>
      <c r="AL2367" s="96"/>
      <c r="AM2367" s="92"/>
      <c r="AT2367" s="94"/>
      <c r="AU2367" s="94"/>
      <c r="AV2367" s="94"/>
      <c r="AW2367" s="94"/>
      <c r="AX2367" s="94"/>
      <c r="AY2367" s="94"/>
      <c r="AZ2367" s="94"/>
      <c r="BA2367" s="94"/>
    </row>
    <row r="2368" spans="33:53" x14ac:dyDescent="0.2">
      <c r="AG2368" s="94"/>
      <c r="AH2368" s="94"/>
      <c r="AI2368" s="94"/>
      <c r="AJ2368" s="94"/>
      <c r="AK2368" s="94"/>
      <c r="AL2368" s="96"/>
      <c r="AM2368" s="92"/>
      <c r="AT2368" s="94"/>
      <c r="AU2368" s="94"/>
      <c r="AV2368" s="94"/>
      <c r="AW2368" s="94"/>
      <c r="AX2368" s="94"/>
      <c r="AY2368" s="94"/>
      <c r="AZ2368" s="94"/>
      <c r="BA2368" s="94"/>
    </row>
    <row r="2369" spans="33:53" x14ac:dyDescent="0.2">
      <c r="AG2369" s="94"/>
      <c r="AH2369" s="94"/>
      <c r="AI2369" s="94"/>
      <c r="AJ2369" s="94"/>
      <c r="AK2369" s="94"/>
      <c r="AL2369" s="96"/>
      <c r="AM2369" s="92"/>
      <c r="AT2369" s="94"/>
      <c r="AU2369" s="94"/>
      <c r="AV2369" s="94"/>
      <c r="AW2369" s="94"/>
      <c r="AX2369" s="94"/>
      <c r="AY2369" s="94"/>
      <c r="AZ2369" s="94"/>
      <c r="BA2369" s="94"/>
    </row>
    <row r="2370" spans="33:53" x14ac:dyDescent="0.2">
      <c r="AG2370" s="94"/>
      <c r="AH2370" s="94"/>
      <c r="AI2370" s="94"/>
      <c r="AJ2370" s="94"/>
      <c r="AK2370" s="94"/>
      <c r="AL2370" s="96"/>
      <c r="AM2370" s="92"/>
      <c r="AT2370" s="94"/>
      <c r="AU2370" s="94"/>
      <c r="AV2370" s="94"/>
      <c r="AW2370" s="94"/>
      <c r="AX2370" s="94"/>
      <c r="AY2370" s="94"/>
      <c r="AZ2370" s="94"/>
      <c r="BA2370" s="94"/>
    </row>
    <row r="2371" spans="33:53" x14ac:dyDescent="0.2">
      <c r="AG2371" s="94"/>
      <c r="AH2371" s="94"/>
      <c r="AI2371" s="94"/>
      <c r="AJ2371" s="94"/>
      <c r="AK2371" s="94"/>
      <c r="AL2371" s="96"/>
      <c r="AM2371" s="92"/>
      <c r="AT2371" s="94"/>
      <c r="AU2371" s="94"/>
      <c r="AV2371" s="94"/>
      <c r="AW2371" s="94"/>
      <c r="AX2371" s="94"/>
      <c r="AY2371" s="94"/>
      <c r="AZ2371" s="94"/>
      <c r="BA2371" s="94"/>
    </row>
    <row r="2372" spans="33:53" x14ac:dyDescent="0.2">
      <c r="AG2372" s="94"/>
      <c r="AH2372" s="94"/>
      <c r="AI2372" s="94"/>
      <c r="AJ2372" s="94"/>
      <c r="AK2372" s="94"/>
      <c r="AL2372" s="96"/>
      <c r="AM2372" s="92"/>
      <c r="AT2372" s="94"/>
      <c r="AU2372" s="94"/>
      <c r="AV2372" s="94"/>
      <c r="AW2372" s="94"/>
      <c r="AX2372" s="94"/>
      <c r="AY2372" s="94"/>
      <c r="AZ2372" s="94"/>
      <c r="BA2372" s="94"/>
    </row>
    <row r="2373" spans="33:53" x14ac:dyDescent="0.2">
      <c r="AG2373" s="94"/>
      <c r="AH2373" s="94"/>
      <c r="AI2373" s="94"/>
      <c r="AJ2373" s="94"/>
      <c r="AK2373" s="94"/>
      <c r="AL2373" s="96"/>
      <c r="AM2373" s="92"/>
      <c r="AT2373" s="94"/>
      <c r="AU2373" s="94"/>
      <c r="AV2373" s="94"/>
      <c r="AW2373" s="94"/>
      <c r="AX2373" s="94"/>
      <c r="AY2373" s="94"/>
      <c r="AZ2373" s="94"/>
      <c r="BA2373" s="94"/>
    </row>
    <row r="2374" spans="33:53" x14ac:dyDescent="0.2">
      <c r="AG2374" s="94"/>
      <c r="AH2374" s="94"/>
      <c r="AI2374" s="94"/>
      <c r="AJ2374" s="94"/>
      <c r="AK2374" s="94"/>
      <c r="AL2374" s="96"/>
      <c r="AM2374" s="92"/>
      <c r="AT2374" s="94"/>
      <c r="AU2374" s="94"/>
      <c r="AV2374" s="94"/>
      <c r="AW2374" s="94"/>
      <c r="AX2374" s="94"/>
      <c r="AY2374" s="94"/>
      <c r="AZ2374" s="94"/>
      <c r="BA2374" s="94"/>
    </row>
    <row r="2375" spans="33:53" x14ac:dyDescent="0.2">
      <c r="AG2375" s="94"/>
      <c r="AH2375" s="94"/>
      <c r="AI2375" s="94"/>
      <c r="AJ2375" s="94"/>
      <c r="AK2375" s="94"/>
      <c r="AL2375" s="96"/>
      <c r="AM2375" s="92"/>
      <c r="AT2375" s="94"/>
      <c r="AU2375" s="94"/>
      <c r="AV2375" s="94"/>
      <c r="AW2375" s="94"/>
      <c r="AX2375" s="94"/>
      <c r="AY2375" s="94"/>
      <c r="AZ2375" s="94"/>
      <c r="BA2375" s="94"/>
    </row>
    <row r="2376" spans="33:53" x14ac:dyDescent="0.2">
      <c r="AG2376" s="94"/>
      <c r="AH2376" s="94"/>
      <c r="AI2376" s="94"/>
      <c r="AJ2376" s="94"/>
      <c r="AK2376" s="94"/>
      <c r="AL2376" s="96"/>
      <c r="AM2376" s="92"/>
      <c r="AT2376" s="94"/>
      <c r="AU2376" s="94"/>
      <c r="AV2376" s="94"/>
      <c r="AW2376" s="94"/>
      <c r="AX2376" s="94"/>
      <c r="AY2376" s="94"/>
      <c r="AZ2376" s="94"/>
      <c r="BA2376" s="94"/>
    </row>
    <row r="2377" spans="33:53" x14ac:dyDescent="0.2">
      <c r="AG2377" s="94"/>
      <c r="AH2377" s="94"/>
      <c r="AI2377" s="94"/>
      <c r="AJ2377" s="94"/>
      <c r="AK2377" s="94"/>
      <c r="AL2377" s="96"/>
      <c r="AM2377" s="92"/>
      <c r="AT2377" s="94"/>
      <c r="AU2377" s="94"/>
      <c r="AV2377" s="94"/>
      <c r="AW2377" s="94"/>
      <c r="AX2377" s="94"/>
      <c r="AY2377" s="94"/>
      <c r="AZ2377" s="94"/>
      <c r="BA2377" s="94"/>
    </row>
    <row r="2378" spans="33:53" x14ac:dyDescent="0.2">
      <c r="AG2378" s="94"/>
      <c r="AH2378" s="94"/>
      <c r="AI2378" s="94"/>
      <c r="AJ2378" s="94"/>
      <c r="AK2378" s="94"/>
      <c r="AL2378" s="96"/>
      <c r="AM2378" s="92"/>
      <c r="AT2378" s="94"/>
      <c r="AU2378" s="94"/>
      <c r="AV2378" s="94"/>
      <c r="AW2378" s="94"/>
      <c r="AX2378" s="94"/>
      <c r="AY2378" s="94"/>
      <c r="AZ2378" s="94"/>
      <c r="BA2378" s="94"/>
    </row>
    <row r="2379" spans="33:53" x14ac:dyDescent="0.2">
      <c r="AG2379" s="94"/>
      <c r="AH2379" s="94"/>
      <c r="AI2379" s="94"/>
      <c r="AJ2379" s="94"/>
      <c r="AK2379" s="94"/>
      <c r="AL2379" s="96"/>
      <c r="AM2379" s="92"/>
      <c r="AT2379" s="94"/>
      <c r="AU2379" s="94"/>
      <c r="AV2379" s="94"/>
      <c r="AW2379" s="94"/>
      <c r="AX2379" s="94"/>
      <c r="AY2379" s="94"/>
      <c r="AZ2379" s="94"/>
      <c r="BA2379" s="94"/>
    </row>
    <row r="2380" spans="33:53" x14ac:dyDescent="0.2">
      <c r="AG2380" s="94"/>
      <c r="AH2380" s="94"/>
      <c r="AI2380" s="94"/>
      <c r="AJ2380" s="94"/>
      <c r="AK2380" s="94"/>
      <c r="AL2380" s="96"/>
      <c r="AM2380" s="92"/>
      <c r="AT2380" s="94"/>
      <c r="AU2380" s="94"/>
      <c r="AV2380" s="94"/>
      <c r="AW2380" s="94"/>
      <c r="AX2380" s="94"/>
      <c r="AY2380" s="94"/>
      <c r="AZ2380" s="94"/>
      <c r="BA2380" s="94"/>
    </row>
    <row r="2381" spans="33:53" x14ac:dyDescent="0.2">
      <c r="AG2381" s="94"/>
      <c r="AH2381" s="94"/>
      <c r="AI2381" s="94"/>
      <c r="AJ2381" s="94"/>
      <c r="AK2381" s="94"/>
      <c r="AL2381" s="96"/>
      <c r="AM2381" s="92"/>
      <c r="AT2381" s="94"/>
      <c r="AU2381" s="94"/>
      <c r="AV2381" s="94"/>
      <c r="AW2381" s="94"/>
      <c r="AX2381" s="94"/>
      <c r="AY2381" s="94"/>
      <c r="AZ2381" s="94"/>
      <c r="BA2381" s="94"/>
    </row>
    <row r="2382" spans="33:53" x14ac:dyDescent="0.2">
      <c r="AG2382" s="94"/>
      <c r="AH2382" s="94"/>
      <c r="AI2382" s="94"/>
      <c r="AJ2382" s="94"/>
      <c r="AK2382" s="94"/>
      <c r="AL2382" s="96"/>
      <c r="AM2382" s="92"/>
      <c r="AT2382" s="94"/>
      <c r="AU2382" s="94"/>
      <c r="AV2382" s="94"/>
      <c r="AW2382" s="94"/>
      <c r="AX2382" s="94"/>
      <c r="AY2382" s="94"/>
      <c r="AZ2382" s="94"/>
      <c r="BA2382" s="94"/>
    </row>
    <row r="2383" spans="33:53" x14ac:dyDescent="0.2">
      <c r="AG2383" s="94"/>
      <c r="AH2383" s="94"/>
      <c r="AI2383" s="94"/>
      <c r="AJ2383" s="94"/>
      <c r="AK2383" s="94"/>
      <c r="AL2383" s="96"/>
      <c r="AM2383" s="92"/>
      <c r="AT2383" s="94"/>
      <c r="AU2383" s="94"/>
      <c r="AV2383" s="94"/>
      <c r="AW2383" s="94"/>
      <c r="AX2383" s="94"/>
      <c r="AY2383" s="94"/>
      <c r="AZ2383" s="94"/>
      <c r="BA2383" s="94"/>
    </row>
    <row r="2384" spans="33:53" x14ac:dyDescent="0.2">
      <c r="AG2384" s="94"/>
      <c r="AH2384" s="94"/>
      <c r="AI2384" s="94"/>
      <c r="AJ2384" s="94"/>
      <c r="AK2384" s="94"/>
      <c r="AL2384" s="96"/>
      <c r="AM2384" s="92"/>
      <c r="AT2384" s="94"/>
      <c r="AU2384" s="94"/>
      <c r="AV2384" s="94"/>
      <c r="AW2384" s="94"/>
      <c r="AX2384" s="94"/>
      <c r="AY2384" s="94"/>
      <c r="AZ2384" s="94"/>
      <c r="BA2384" s="94"/>
    </row>
    <row r="2385" spans="33:53" x14ac:dyDescent="0.2">
      <c r="AG2385" s="94"/>
      <c r="AH2385" s="94"/>
      <c r="AI2385" s="94"/>
      <c r="AJ2385" s="94"/>
      <c r="AK2385" s="94"/>
      <c r="AL2385" s="96"/>
      <c r="AM2385" s="92"/>
      <c r="AT2385" s="94"/>
      <c r="AU2385" s="94"/>
      <c r="AV2385" s="94"/>
      <c r="AW2385" s="94"/>
      <c r="AX2385" s="94"/>
      <c r="AY2385" s="94"/>
      <c r="AZ2385" s="94"/>
      <c r="BA2385" s="94"/>
    </row>
    <row r="2386" spans="33:53" x14ac:dyDescent="0.2">
      <c r="AG2386" s="94"/>
      <c r="AH2386" s="94"/>
      <c r="AI2386" s="94"/>
      <c r="AJ2386" s="94"/>
      <c r="AK2386" s="94"/>
      <c r="AL2386" s="96"/>
      <c r="AM2386" s="92"/>
      <c r="AT2386" s="94"/>
      <c r="AU2386" s="94"/>
      <c r="AV2386" s="94"/>
      <c r="AW2386" s="94"/>
      <c r="AX2386" s="94"/>
      <c r="AY2386" s="94"/>
      <c r="AZ2386" s="94"/>
      <c r="BA2386" s="94"/>
    </row>
    <row r="2387" spans="33:53" x14ac:dyDescent="0.2">
      <c r="AG2387" s="94"/>
      <c r="AH2387" s="94"/>
      <c r="AI2387" s="94"/>
      <c r="AJ2387" s="94"/>
      <c r="AK2387" s="94"/>
      <c r="AL2387" s="96"/>
      <c r="AM2387" s="92"/>
      <c r="AT2387" s="94"/>
      <c r="AU2387" s="94"/>
      <c r="AV2387" s="94"/>
      <c r="AW2387" s="94"/>
      <c r="AX2387" s="94"/>
      <c r="AY2387" s="94"/>
      <c r="AZ2387" s="94"/>
      <c r="BA2387" s="94"/>
    </row>
    <row r="2388" spans="33:53" x14ac:dyDescent="0.2">
      <c r="AG2388" s="94"/>
      <c r="AH2388" s="94"/>
      <c r="AI2388" s="94"/>
      <c r="AJ2388" s="94"/>
      <c r="AK2388" s="94"/>
      <c r="AL2388" s="96"/>
      <c r="AM2388" s="92"/>
      <c r="AT2388" s="94"/>
      <c r="AU2388" s="94"/>
      <c r="AV2388" s="94"/>
      <c r="AW2388" s="94"/>
      <c r="AX2388" s="94"/>
      <c r="AY2388" s="94"/>
      <c r="AZ2388" s="94"/>
      <c r="BA2388" s="94"/>
    </row>
    <row r="2389" spans="33:53" x14ac:dyDescent="0.2">
      <c r="AG2389" s="94"/>
      <c r="AH2389" s="94"/>
      <c r="AI2389" s="94"/>
      <c r="AJ2389" s="94"/>
      <c r="AK2389" s="94"/>
      <c r="AL2389" s="96"/>
      <c r="AM2389" s="92"/>
      <c r="AT2389" s="94"/>
      <c r="AU2389" s="94"/>
      <c r="AV2389" s="94"/>
      <c r="AW2389" s="94"/>
      <c r="AX2389" s="94"/>
      <c r="AY2389" s="94"/>
      <c r="AZ2389" s="94"/>
      <c r="BA2389" s="94"/>
    </row>
    <row r="2390" spans="33:53" x14ac:dyDescent="0.2">
      <c r="AG2390" s="94"/>
      <c r="AH2390" s="94"/>
      <c r="AI2390" s="94"/>
      <c r="AJ2390" s="94"/>
      <c r="AK2390" s="94"/>
      <c r="AL2390" s="96"/>
      <c r="AM2390" s="92"/>
      <c r="AT2390" s="94"/>
      <c r="AU2390" s="94"/>
      <c r="AV2390" s="94"/>
      <c r="AW2390" s="94"/>
      <c r="AX2390" s="94"/>
      <c r="AY2390" s="94"/>
      <c r="AZ2390" s="94"/>
      <c r="BA2390" s="94"/>
    </row>
    <row r="2391" spans="33:53" x14ac:dyDescent="0.2">
      <c r="AG2391" s="94"/>
      <c r="AH2391" s="94"/>
      <c r="AI2391" s="94"/>
      <c r="AJ2391" s="94"/>
      <c r="AK2391" s="94"/>
      <c r="AL2391" s="96"/>
      <c r="AM2391" s="92"/>
      <c r="AT2391" s="94"/>
      <c r="AU2391" s="94"/>
      <c r="AV2391" s="94"/>
      <c r="AW2391" s="94"/>
      <c r="AX2391" s="94"/>
      <c r="AY2391" s="94"/>
      <c r="AZ2391" s="94"/>
      <c r="BA2391" s="94"/>
    </row>
    <row r="2392" spans="33:53" x14ac:dyDescent="0.2">
      <c r="AG2392" s="94"/>
      <c r="AH2392" s="94"/>
      <c r="AI2392" s="94"/>
      <c r="AJ2392" s="94"/>
      <c r="AK2392" s="94"/>
      <c r="AL2392" s="96"/>
      <c r="AM2392" s="92"/>
      <c r="AT2392" s="94"/>
      <c r="AU2392" s="94"/>
      <c r="AV2392" s="94"/>
      <c r="AW2392" s="94"/>
      <c r="AX2392" s="94"/>
      <c r="AY2392" s="94"/>
      <c r="AZ2392" s="94"/>
      <c r="BA2392" s="94"/>
    </row>
    <row r="2393" spans="33:53" x14ac:dyDescent="0.2">
      <c r="AG2393" s="94"/>
      <c r="AH2393" s="94"/>
      <c r="AI2393" s="94"/>
      <c r="AJ2393" s="94"/>
      <c r="AK2393" s="94"/>
      <c r="AL2393" s="96"/>
      <c r="AM2393" s="92"/>
      <c r="AT2393" s="94"/>
      <c r="AU2393" s="94"/>
      <c r="AV2393" s="94"/>
      <c r="AW2393" s="94"/>
      <c r="AX2393" s="94"/>
      <c r="AY2393" s="94"/>
      <c r="AZ2393" s="94"/>
      <c r="BA2393" s="94"/>
    </row>
    <row r="2394" spans="33:53" x14ac:dyDescent="0.2">
      <c r="AG2394" s="94"/>
      <c r="AH2394" s="94"/>
      <c r="AI2394" s="94"/>
      <c r="AJ2394" s="94"/>
      <c r="AK2394" s="94"/>
      <c r="AL2394" s="96"/>
      <c r="AM2394" s="92"/>
      <c r="AT2394" s="94"/>
      <c r="AU2394" s="94"/>
      <c r="AV2394" s="94"/>
      <c r="AW2394" s="94"/>
      <c r="AX2394" s="94"/>
      <c r="AY2394" s="94"/>
      <c r="AZ2394" s="94"/>
      <c r="BA2394" s="94"/>
    </row>
    <row r="2395" spans="33:53" x14ac:dyDescent="0.2">
      <c r="AG2395" s="94"/>
      <c r="AH2395" s="94"/>
      <c r="AI2395" s="94"/>
      <c r="AJ2395" s="94"/>
      <c r="AK2395" s="94"/>
      <c r="AL2395" s="96"/>
      <c r="AM2395" s="92"/>
      <c r="AT2395" s="94"/>
      <c r="AU2395" s="94"/>
      <c r="AV2395" s="94"/>
      <c r="AW2395" s="94"/>
      <c r="AX2395" s="94"/>
      <c r="AY2395" s="94"/>
      <c r="AZ2395" s="94"/>
      <c r="BA2395" s="94"/>
    </row>
    <row r="2396" spans="33:53" x14ac:dyDescent="0.2">
      <c r="AG2396" s="94"/>
      <c r="AH2396" s="94"/>
      <c r="AI2396" s="94"/>
      <c r="AJ2396" s="94"/>
      <c r="AK2396" s="94"/>
      <c r="AL2396" s="96"/>
      <c r="AM2396" s="92"/>
      <c r="AT2396" s="94"/>
      <c r="AU2396" s="94"/>
      <c r="AV2396" s="94"/>
      <c r="AW2396" s="94"/>
      <c r="AX2396" s="94"/>
      <c r="AY2396" s="94"/>
      <c r="AZ2396" s="94"/>
      <c r="BA2396" s="94"/>
    </row>
    <row r="2397" spans="33:53" x14ac:dyDescent="0.2">
      <c r="AG2397" s="94"/>
      <c r="AH2397" s="94"/>
      <c r="AI2397" s="94"/>
      <c r="AJ2397" s="94"/>
      <c r="AK2397" s="94"/>
      <c r="AL2397" s="96"/>
      <c r="AM2397" s="92"/>
      <c r="AT2397" s="94"/>
      <c r="AU2397" s="94"/>
      <c r="AV2397" s="94"/>
      <c r="AW2397" s="94"/>
      <c r="AX2397" s="94"/>
      <c r="AY2397" s="94"/>
      <c r="AZ2397" s="94"/>
      <c r="BA2397" s="94"/>
    </row>
    <row r="2398" spans="33:53" x14ac:dyDescent="0.2">
      <c r="AG2398" s="94"/>
      <c r="AH2398" s="94"/>
      <c r="AI2398" s="94"/>
      <c r="AJ2398" s="94"/>
      <c r="AK2398" s="94"/>
      <c r="AL2398" s="96"/>
      <c r="AM2398" s="92"/>
      <c r="AT2398" s="94"/>
      <c r="AU2398" s="94"/>
      <c r="AV2398" s="94"/>
      <c r="AW2398" s="94"/>
      <c r="AX2398" s="94"/>
      <c r="AY2398" s="94"/>
      <c r="AZ2398" s="94"/>
      <c r="BA2398" s="94"/>
    </row>
    <row r="2399" spans="33:53" x14ac:dyDescent="0.2">
      <c r="AG2399" s="94"/>
      <c r="AH2399" s="94"/>
      <c r="AI2399" s="94"/>
      <c r="AJ2399" s="94"/>
      <c r="AK2399" s="94"/>
      <c r="AL2399" s="96"/>
      <c r="AM2399" s="92"/>
      <c r="AT2399" s="94"/>
      <c r="AU2399" s="94"/>
      <c r="AV2399" s="94"/>
      <c r="AW2399" s="94"/>
      <c r="AX2399" s="94"/>
      <c r="AY2399" s="94"/>
      <c r="AZ2399" s="94"/>
      <c r="BA2399" s="94"/>
    </row>
    <row r="2400" spans="33:53" x14ac:dyDescent="0.2">
      <c r="AG2400" s="94"/>
      <c r="AH2400" s="94"/>
      <c r="AI2400" s="94"/>
      <c r="AJ2400" s="94"/>
      <c r="AK2400" s="94"/>
      <c r="AL2400" s="96"/>
      <c r="AM2400" s="92"/>
      <c r="AT2400" s="94"/>
      <c r="AU2400" s="94"/>
      <c r="AV2400" s="94"/>
      <c r="AW2400" s="94"/>
      <c r="AX2400" s="94"/>
      <c r="AY2400" s="94"/>
      <c r="AZ2400" s="94"/>
      <c r="BA2400" s="94"/>
    </row>
    <row r="2401" spans="33:53" x14ac:dyDescent="0.2">
      <c r="AG2401" s="94"/>
      <c r="AH2401" s="94"/>
      <c r="AI2401" s="94"/>
      <c r="AJ2401" s="94"/>
      <c r="AK2401" s="94"/>
      <c r="AL2401" s="96"/>
      <c r="AM2401" s="92"/>
      <c r="AT2401" s="94"/>
      <c r="AU2401" s="94"/>
      <c r="AV2401" s="94"/>
      <c r="AW2401" s="94"/>
      <c r="AX2401" s="94"/>
      <c r="AY2401" s="94"/>
      <c r="AZ2401" s="94"/>
      <c r="BA2401" s="94"/>
    </row>
    <row r="2402" spans="33:53" x14ac:dyDescent="0.2">
      <c r="AG2402" s="94"/>
      <c r="AH2402" s="94"/>
      <c r="AI2402" s="94"/>
      <c r="AJ2402" s="94"/>
      <c r="AK2402" s="94"/>
      <c r="AL2402" s="96"/>
      <c r="AM2402" s="92"/>
      <c r="AT2402" s="94"/>
      <c r="AU2402" s="94"/>
      <c r="AV2402" s="94"/>
      <c r="AW2402" s="94"/>
      <c r="AX2402" s="94"/>
      <c r="AY2402" s="94"/>
      <c r="AZ2402" s="94"/>
      <c r="BA2402" s="94"/>
    </row>
    <row r="2403" spans="33:53" x14ac:dyDescent="0.2">
      <c r="AG2403" s="94"/>
      <c r="AH2403" s="94"/>
      <c r="AI2403" s="94"/>
      <c r="AJ2403" s="94"/>
      <c r="AK2403" s="94"/>
      <c r="AL2403" s="96"/>
      <c r="AM2403" s="92"/>
      <c r="AT2403" s="94"/>
      <c r="AU2403" s="94"/>
      <c r="AV2403" s="94"/>
      <c r="AW2403" s="94"/>
      <c r="AX2403" s="94"/>
      <c r="AY2403" s="94"/>
      <c r="AZ2403" s="94"/>
      <c r="BA2403" s="94"/>
    </row>
    <row r="2404" spans="33:53" x14ac:dyDescent="0.2">
      <c r="AG2404" s="94"/>
      <c r="AH2404" s="94"/>
      <c r="AI2404" s="94"/>
      <c r="AJ2404" s="94"/>
      <c r="AK2404" s="94"/>
      <c r="AL2404" s="96"/>
      <c r="AM2404" s="92"/>
      <c r="AT2404" s="94"/>
      <c r="AU2404" s="94"/>
      <c r="AV2404" s="94"/>
      <c r="AW2404" s="94"/>
      <c r="AX2404" s="94"/>
      <c r="AY2404" s="94"/>
      <c r="AZ2404" s="94"/>
      <c r="BA2404" s="94"/>
    </row>
    <row r="2405" spans="33:53" x14ac:dyDescent="0.2">
      <c r="AG2405" s="94"/>
      <c r="AH2405" s="94"/>
      <c r="AI2405" s="94"/>
      <c r="AJ2405" s="94"/>
      <c r="AK2405" s="94"/>
      <c r="AL2405" s="96"/>
      <c r="AM2405" s="92"/>
      <c r="AT2405" s="94"/>
      <c r="AU2405" s="94"/>
      <c r="AV2405" s="94"/>
      <c r="AW2405" s="94"/>
      <c r="AX2405" s="94"/>
      <c r="AY2405" s="94"/>
      <c r="AZ2405" s="94"/>
      <c r="BA2405" s="94"/>
    </row>
    <row r="2406" spans="33:53" x14ac:dyDescent="0.2">
      <c r="AG2406" s="94"/>
      <c r="AH2406" s="94"/>
      <c r="AI2406" s="94"/>
      <c r="AJ2406" s="94"/>
      <c r="AK2406" s="94"/>
      <c r="AL2406" s="96"/>
      <c r="AM2406" s="92"/>
      <c r="AT2406" s="94"/>
      <c r="AU2406" s="94"/>
      <c r="AV2406" s="94"/>
      <c r="AW2406" s="94"/>
      <c r="AX2406" s="94"/>
      <c r="AY2406" s="94"/>
      <c r="AZ2406" s="94"/>
      <c r="BA2406" s="94"/>
    </row>
    <row r="2407" spans="33:53" x14ac:dyDescent="0.2">
      <c r="AG2407" s="94"/>
      <c r="AH2407" s="94"/>
      <c r="AI2407" s="94"/>
      <c r="AJ2407" s="94"/>
      <c r="AK2407" s="94"/>
      <c r="AL2407" s="96"/>
      <c r="AM2407" s="92"/>
      <c r="AT2407" s="94"/>
      <c r="AU2407" s="94"/>
      <c r="AV2407" s="94"/>
      <c r="AW2407" s="94"/>
      <c r="AX2407" s="94"/>
      <c r="AY2407" s="94"/>
      <c r="AZ2407" s="94"/>
      <c r="BA2407" s="94"/>
    </row>
    <row r="2408" spans="33:53" x14ac:dyDescent="0.2">
      <c r="AG2408" s="94"/>
      <c r="AH2408" s="94"/>
      <c r="AI2408" s="94"/>
      <c r="AJ2408" s="94"/>
      <c r="AK2408" s="94"/>
      <c r="AL2408" s="96"/>
      <c r="AM2408" s="92"/>
      <c r="AT2408" s="94"/>
      <c r="AU2408" s="94"/>
      <c r="AV2408" s="94"/>
      <c r="AW2408" s="94"/>
      <c r="AX2408" s="94"/>
      <c r="AY2408" s="94"/>
      <c r="AZ2408" s="94"/>
      <c r="BA2408" s="94"/>
    </row>
    <row r="2409" spans="33:53" x14ac:dyDescent="0.2">
      <c r="AG2409" s="94"/>
      <c r="AH2409" s="94"/>
      <c r="AI2409" s="94"/>
      <c r="AJ2409" s="94"/>
      <c r="AK2409" s="94"/>
      <c r="AL2409" s="96"/>
      <c r="AM2409" s="92"/>
      <c r="AT2409" s="94"/>
      <c r="AU2409" s="94"/>
      <c r="AV2409" s="94"/>
      <c r="AW2409" s="94"/>
      <c r="AX2409" s="94"/>
      <c r="AY2409" s="94"/>
      <c r="AZ2409" s="94"/>
      <c r="BA2409" s="94"/>
    </row>
    <row r="2410" spans="33:53" x14ac:dyDescent="0.2">
      <c r="AG2410" s="94"/>
      <c r="AH2410" s="94"/>
      <c r="AI2410" s="94"/>
      <c r="AJ2410" s="94"/>
      <c r="AK2410" s="94"/>
      <c r="AL2410" s="96"/>
      <c r="AM2410" s="92"/>
      <c r="AT2410" s="94"/>
      <c r="AU2410" s="94"/>
      <c r="AV2410" s="94"/>
      <c r="AW2410" s="94"/>
      <c r="AX2410" s="94"/>
      <c r="AY2410" s="94"/>
      <c r="AZ2410" s="94"/>
      <c r="BA2410" s="94"/>
    </row>
    <row r="2411" spans="33:53" x14ac:dyDescent="0.2">
      <c r="AG2411" s="94"/>
      <c r="AH2411" s="94"/>
      <c r="AI2411" s="94"/>
      <c r="AJ2411" s="94"/>
      <c r="AK2411" s="94"/>
      <c r="AL2411" s="96"/>
      <c r="AM2411" s="92"/>
      <c r="AT2411" s="94"/>
      <c r="AU2411" s="94"/>
      <c r="AV2411" s="94"/>
      <c r="AW2411" s="94"/>
      <c r="AX2411" s="94"/>
      <c r="AY2411" s="94"/>
      <c r="AZ2411" s="94"/>
      <c r="BA2411" s="94"/>
    </row>
    <row r="2412" spans="33:53" x14ac:dyDescent="0.2">
      <c r="AG2412" s="94"/>
      <c r="AH2412" s="94"/>
      <c r="AI2412" s="94"/>
      <c r="AJ2412" s="94"/>
      <c r="AK2412" s="94"/>
      <c r="AL2412" s="96"/>
      <c r="AM2412" s="92"/>
      <c r="AT2412" s="94"/>
      <c r="AU2412" s="94"/>
      <c r="AV2412" s="94"/>
      <c r="AW2412" s="94"/>
      <c r="AX2412" s="94"/>
      <c r="AY2412" s="94"/>
      <c r="AZ2412" s="94"/>
      <c r="BA2412" s="94"/>
    </row>
    <row r="2413" spans="33:53" x14ac:dyDescent="0.2">
      <c r="AG2413" s="94"/>
      <c r="AH2413" s="94"/>
      <c r="AI2413" s="94"/>
      <c r="AJ2413" s="94"/>
      <c r="AK2413" s="94"/>
      <c r="AL2413" s="96"/>
      <c r="AM2413" s="92"/>
      <c r="AT2413" s="94"/>
      <c r="AU2413" s="94"/>
      <c r="AV2413" s="94"/>
      <c r="AW2413" s="94"/>
      <c r="AX2413" s="94"/>
      <c r="AY2413" s="94"/>
      <c r="AZ2413" s="94"/>
      <c r="BA2413" s="94"/>
    </row>
    <row r="2414" spans="33:53" x14ac:dyDescent="0.2">
      <c r="AG2414" s="94"/>
      <c r="AH2414" s="94"/>
      <c r="AI2414" s="94"/>
      <c r="AJ2414" s="94"/>
      <c r="AK2414" s="94"/>
      <c r="AL2414" s="96"/>
      <c r="AM2414" s="92"/>
      <c r="AT2414" s="94"/>
      <c r="AU2414" s="94"/>
      <c r="AV2414" s="94"/>
      <c r="AW2414" s="94"/>
      <c r="AX2414" s="94"/>
      <c r="AY2414" s="94"/>
      <c r="AZ2414" s="94"/>
      <c r="BA2414" s="94"/>
    </row>
    <row r="2415" spans="33:53" x14ac:dyDescent="0.2">
      <c r="AG2415" s="94"/>
      <c r="AH2415" s="94"/>
      <c r="AI2415" s="94"/>
      <c r="AJ2415" s="94"/>
      <c r="AK2415" s="94"/>
      <c r="AL2415" s="96"/>
      <c r="AM2415" s="92"/>
      <c r="AT2415" s="94"/>
      <c r="AU2415" s="94"/>
      <c r="AV2415" s="94"/>
      <c r="AW2415" s="94"/>
      <c r="AX2415" s="94"/>
      <c r="AY2415" s="94"/>
      <c r="AZ2415" s="94"/>
      <c r="BA2415" s="94"/>
    </row>
    <row r="2416" spans="33:53" x14ac:dyDescent="0.2">
      <c r="AG2416" s="94"/>
      <c r="AH2416" s="94"/>
      <c r="AI2416" s="94"/>
      <c r="AJ2416" s="94"/>
      <c r="AK2416" s="94"/>
      <c r="AL2416" s="96"/>
      <c r="AM2416" s="92"/>
      <c r="AT2416" s="94"/>
      <c r="AU2416" s="94"/>
      <c r="AV2416" s="94"/>
      <c r="AW2416" s="94"/>
      <c r="AX2416" s="94"/>
      <c r="AY2416" s="94"/>
      <c r="AZ2416" s="94"/>
      <c r="BA2416" s="94"/>
    </row>
    <row r="2417" spans="33:53" x14ac:dyDescent="0.2">
      <c r="AG2417" s="94"/>
      <c r="AH2417" s="94"/>
      <c r="AI2417" s="94"/>
      <c r="AJ2417" s="94"/>
      <c r="AK2417" s="94"/>
      <c r="AL2417" s="96"/>
      <c r="AM2417" s="92"/>
      <c r="AT2417" s="94"/>
      <c r="AU2417" s="94"/>
      <c r="AV2417" s="94"/>
      <c r="AW2417" s="94"/>
      <c r="AX2417" s="94"/>
      <c r="AY2417" s="94"/>
      <c r="AZ2417" s="94"/>
      <c r="BA2417" s="94"/>
    </row>
    <row r="2418" spans="33:53" x14ac:dyDescent="0.2">
      <c r="AG2418" s="94"/>
      <c r="AH2418" s="94"/>
      <c r="AI2418" s="94"/>
      <c r="AJ2418" s="94"/>
      <c r="AK2418" s="94"/>
      <c r="AL2418" s="96"/>
      <c r="AM2418" s="92"/>
      <c r="AT2418" s="94"/>
      <c r="AU2418" s="94"/>
      <c r="AV2418" s="94"/>
      <c r="AW2418" s="94"/>
      <c r="AX2418" s="94"/>
      <c r="AY2418" s="94"/>
      <c r="AZ2418" s="94"/>
      <c r="BA2418" s="94"/>
    </row>
    <row r="2419" spans="33:53" x14ac:dyDescent="0.2">
      <c r="AG2419" s="94"/>
      <c r="AH2419" s="94"/>
      <c r="AI2419" s="94"/>
      <c r="AJ2419" s="94"/>
      <c r="AK2419" s="94"/>
      <c r="AL2419" s="96"/>
      <c r="AM2419" s="92"/>
      <c r="AT2419" s="94"/>
      <c r="AU2419" s="94"/>
      <c r="AV2419" s="94"/>
      <c r="AW2419" s="94"/>
      <c r="AX2419" s="94"/>
      <c r="AY2419" s="94"/>
      <c r="AZ2419" s="94"/>
      <c r="BA2419" s="94"/>
    </row>
    <row r="2420" spans="33:53" x14ac:dyDescent="0.2">
      <c r="AG2420" s="94"/>
      <c r="AH2420" s="94"/>
      <c r="AI2420" s="94"/>
      <c r="AJ2420" s="94"/>
      <c r="AK2420" s="94"/>
      <c r="AL2420" s="96"/>
      <c r="AM2420" s="92"/>
      <c r="AT2420" s="94"/>
      <c r="AU2420" s="94"/>
      <c r="AV2420" s="94"/>
      <c r="AW2420" s="94"/>
      <c r="AX2420" s="94"/>
      <c r="AY2420" s="94"/>
      <c r="AZ2420" s="94"/>
      <c r="BA2420" s="94"/>
    </row>
    <row r="2421" spans="33:53" x14ac:dyDescent="0.2">
      <c r="AG2421" s="94"/>
      <c r="AH2421" s="94"/>
      <c r="AI2421" s="94"/>
      <c r="AJ2421" s="94"/>
      <c r="AK2421" s="94"/>
      <c r="AL2421" s="96"/>
      <c r="AM2421" s="92"/>
      <c r="AT2421" s="94"/>
      <c r="AU2421" s="94"/>
      <c r="AV2421" s="94"/>
      <c r="AW2421" s="94"/>
      <c r="AX2421" s="94"/>
      <c r="AY2421" s="94"/>
      <c r="AZ2421" s="94"/>
      <c r="BA2421" s="94"/>
    </row>
    <row r="2422" spans="33:53" x14ac:dyDescent="0.2">
      <c r="AG2422" s="94"/>
      <c r="AH2422" s="94"/>
      <c r="AI2422" s="94"/>
      <c r="AJ2422" s="94"/>
      <c r="AK2422" s="94"/>
      <c r="AL2422" s="96"/>
      <c r="AM2422" s="92"/>
      <c r="AT2422" s="94"/>
      <c r="AU2422" s="94"/>
      <c r="AV2422" s="94"/>
      <c r="AW2422" s="94"/>
      <c r="AX2422" s="94"/>
      <c r="AY2422" s="94"/>
      <c r="AZ2422" s="94"/>
      <c r="BA2422" s="94"/>
    </row>
    <row r="2423" spans="33:53" x14ac:dyDescent="0.2">
      <c r="AG2423" s="94"/>
      <c r="AH2423" s="94"/>
      <c r="AI2423" s="94"/>
      <c r="AJ2423" s="94"/>
      <c r="AK2423" s="94"/>
      <c r="AL2423" s="96"/>
      <c r="AM2423" s="92"/>
      <c r="AT2423" s="94"/>
      <c r="AU2423" s="94"/>
      <c r="AV2423" s="94"/>
      <c r="AW2423" s="94"/>
      <c r="AX2423" s="94"/>
      <c r="AY2423" s="94"/>
      <c r="AZ2423" s="94"/>
      <c r="BA2423" s="94"/>
    </row>
    <row r="2424" spans="33:53" x14ac:dyDescent="0.2">
      <c r="AG2424" s="94"/>
      <c r="AH2424" s="94"/>
      <c r="AI2424" s="94"/>
      <c r="AJ2424" s="94"/>
      <c r="AK2424" s="94"/>
      <c r="AL2424" s="96"/>
      <c r="AM2424" s="92"/>
      <c r="AT2424" s="94"/>
      <c r="AU2424" s="94"/>
      <c r="AV2424" s="94"/>
      <c r="AW2424" s="94"/>
      <c r="AX2424" s="94"/>
      <c r="AY2424" s="94"/>
      <c r="AZ2424" s="94"/>
      <c r="BA2424" s="94"/>
    </row>
    <row r="2425" spans="33:53" x14ac:dyDescent="0.2">
      <c r="AG2425" s="94"/>
      <c r="AH2425" s="94"/>
      <c r="AI2425" s="94"/>
      <c r="AJ2425" s="94"/>
      <c r="AK2425" s="94"/>
      <c r="AL2425" s="96"/>
      <c r="AM2425" s="92"/>
      <c r="AT2425" s="94"/>
      <c r="AU2425" s="94"/>
      <c r="AV2425" s="94"/>
      <c r="AW2425" s="94"/>
      <c r="AX2425" s="94"/>
      <c r="AY2425" s="94"/>
      <c r="AZ2425" s="94"/>
      <c r="BA2425" s="94"/>
    </row>
    <row r="2426" spans="33:53" x14ac:dyDescent="0.2">
      <c r="AG2426" s="94"/>
      <c r="AH2426" s="94"/>
      <c r="AI2426" s="94"/>
      <c r="AJ2426" s="94"/>
      <c r="AK2426" s="94"/>
      <c r="AL2426" s="96"/>
      <c r="AM2426" s="92"/>
      <c r="AT2426" s="94"/>
      <c r="AU2426" s="94"/>
      <c r="AV2426" s="94"/>
      <c r="AW2426" s="94"/>
      <c r="AX2426" s="94"/>
      <c r="AY2426" s="94"/>
      <c r="AZ2426" s="94"/>
      <c r="BA2426" s="94"/>
    </row>
    <row r="2427" spans="33:53" x14ac:dyDescent="0.2">
      <c r="AG2427" s="94"/>
      <c r="AH2427" s="94"/>
      <c r="AI2427" s="94"/>
      <c r="AJ2427" s="94"/>
      <c r="AK2427" s="94"/>
      <c r="AL2427" s="96"/>
      <c r="AM2427" s="92"/>
      <c r="AT2427" s="94"/>
      <c r="AU2427" s="94"/>
      <c r="AV2427" s="94"/>
      <c r="AW2427" s="94"/>
      <c r="AX2427" s="94"/>
      <c r="AY2427" s="94"/>
      <c r="AZ2427" s="94"/>
      <c r="BA2427" s="94"/>
    </row>
    <row r="2428" spans="33:53" x14ac:dyDescent="0.2">
      <c r="AG2428" s="94"/>
      <c r="AH2428" s="94"/>
      <c r="AI2428" s="94"/>
      <c r="AJ2428" s="94"/>
      <c r="AK2428" s="94"/>
      <c r="AL2428" s="96"/>
      <c r="AM2428" s="92"/>
      <c r="AT2428" s="94"/>
      <c r="AU2428" s="94"/>
      <c r="AV2428" s="94"/>
      <c r="AW2428" s="94"/>
      <c r="AX2428" s="94"/>
      <c r="AY2428" s="94"/>
      <c r="AZ2428" s="94"/>
      <c r="BA2428" s="94"/>
    </row>
    <row r="2429" spans="33:53" x14ac:dyDescent="0.2">
      <c r="AG2429" s="94"/>
      <c r="AH2429" s="94"/>
      <c r="AI2429" s="94"/>
      <c r="AJ2429" s="94"/>
      <c r="AK2429" s="94"/>
      <c r="AL2429" s="96"/>
      <c r="AM2429" s="92"/>
      <c r="AT2429" s="94"/>
      <c r="AU2429" s="94"/>
      <c r="AV2429" s="94"/>
      <c r="AW2429" s="94"/>
      <c r="AX2429" s="94"/>
      <c r="AY2429" s="94"/>
      <c r="AZ2429" s="94"/>
      <c r="BA2429" s="94"/>
    </row>
    <row r="2430" spans="33:53" x14ac:dyDescent="0.2">
      <c r="AG2430" s="94"/>
      <c r="AH2430" s="94"/>
      <c r="AI2430" s="94"/>
      <c r="AJ2430" s="94"/>
      <c r="AK2430" s="94"/>
      <c r="AL2430" s="96"/>
      <c r="AM2430" s="92"/>
      <c r="AT2430" s="94"/>
      <c r="AU2430" s="94"/>
      <c r="AV2430" s="94"/>
      <c r="AW2430" s="94"/>
      <c r="AX2430" s="94"/>
      <c r="AY2430" s="94"/>
      <c r="AZ2430" s="94"/>
      <c r="BA2430" s="94"/>
    </row>
    <row r="2431" spans="33:53" x14ac:dyDescent="0.2">
      <c r="AG2431" s="94"/>
      <c r="AH2431" s="94"/>
      <c r="AI2431" s="94"/>
      <c r="AJ2431" s="94"/>
      <c r="AK2431" s="94"/>
      <c r="AL2431" s="96"/>
      <c r="AM2431" s="92"/>
      <c r="AT2431" s="94"/>
      <c r="AU2431" s="94"/>
      <c r="AV2431" s="94"/>
      <c r="AW2431" s="94"/>
      <c r="AX2431" s="94"/>
      <c r="AY2431" s="94"/>
      <c r="AZ2431" s="94"/>
      <c r="BA2431" s="94"/>
    </row>
    <row r="2432" spans="33:53" x14ac:dyDescent="0.2">
      <c r="AG2432" s="94"/>
      <c r="AH2432" s="94"/>
      <c r="AI2432" s="94"/>
      <c r="AJ2432" s="94"/>
      <c r="AK2432" s="94"/>
      <c r="AL2432" s="96"/>
      <c r="AM2432" s="92"/>
      <c r="AT2432" s="94"/>
      <c r="AU2432" s="94"/>
      <c r="AV2432" s="94"/>
      <c r="AW2432" s="94"/>
      <c r="AX2432" s="94"/>
      <c r="AY2432" s="94"/>
      <c r="AZ2432" s="94"/>
      <c r="BA2432" s="94"/>
    </row>
    <row r="2433" spans="33:53" x14ac:dyDescent="0.2">
      <c r="AG2433" s="94"/>
      <c r="AH2433" s="94"/>
      <c r="AI2433" s="94"/>
      <c r="AJ2433" s="94"/>
      <c r="AK2433" s="94"/>
      <c r="AL2433" s="96"/>
      <c r="AM2433" s="92"/>
      <c r="AT2433" s="94"/>
      <c r="AU2433" s="94"/>
      <c r="AV2433" s="94"/>
      <c r="AW2433" s="94"/>
      <c r="AX2433" s="94"/>
      <c r="AY2433" s="94"/>
      <c r="AZ2433" s="94"/>
      <c r="BA2433" s="94"/>
    </row>
    <row r="2434" spans="33:53" x14ac:dyDescent="0.2">
      <c r="AG2434" s="94"/>
      <c r="AH2434" s="94"/>
      <c r="AI2434" s="94"/>
      <c r="AJ2434" s="94"/>
      <c r="AK2434" s="94"/>
      <c r="AL2434" s="96"/>
      <c r="AM2434" s="92"/>
      <c r="AT2434" s="94"/>
      <c r="AU2434" s="94"/>
      <c r="AV2434" s="94"/>
      <c r="AW2434" s="94"/>
      <c r="AX2434" s="94"/>
      <c r="AY2434" s="94"/>
      <c r="AZ2434" s="94"/>
      <c r="BA2434" s="94"/>
    </row>
    <row r="2435" spans="33:53" x14ac:dyDescent="0.2">
      <c r="AG2435" s="94"/>
      <c r="AH2435" s="94"/>
      <c r="AI2435" s="94"/>
      <c r="AJ2435" s="94"/>
      <c r="AK2435" s="94"/>
      <c r="AL2435" s="96"/>
      <c r="AM2435" s="92"/>
      <c r="AT2435" s="94"/>
      <c r="AU2435" s="94"/>
      <c r="AV2435" s="94"/>
      <c r="AW2435" s="94"/>
      <c r="AX2435" s="94"/>
      <c r="AY2435" s="94"/>
      <c r="AZ2435" s="94"/>
      <c r="BA2435" s="94"/>
    </row>
    <row r="2436" spans="33:53" x14ac:dyDescent="0.2">
      <c r="AG2436" s="94"/>
      <c r="AH2436" s="94"/>
      <c r="AI2436" s="94"/>
      <c r="AJ2436" s="94"/>
      <c r="AK2436" s="94"/>
      <c r="AL2436" s="96"/>
      <c r="AM2436" s="92"/>
      <c r="AT2436" s="94"/>
      <c r="AU2436" s="94"/>
      <c r="AV2436" s="94"/>
      <c r="AW2436" s="94"/>
      <c r="AX2436" s="94"/>
      <c r="AY2436" s="94"/>
      <c r="AZ2436" s="94"/>
      <c r="BA2436" s="94"/>
    </row>
    <row r="2437" spans="33:53" x14ac:dyDescent="0.2">
      <c r="AG2437" s="94"/>
      <c r="AH2437" s="94"/>
      <c r="AI2437" s="94"/>
      <c r="AJ2437" s="94"/>
      <c r="AK2437" s="94"/>
      <c r="AL2437" s="96"/>
      <c r="AM2437" s="92"/>
      <c r="AT2437" s="94"/>
      <c r="AU2437" s="94"/>
      <c r="AV2437" s="94"/>
      <c r="AW2437" s="94"/>
      <c r="AX2437" s="94"/>
      <c r="AY2437" s="94"/>
      <c r="AZ2437" s="94"/>
      <c r="BA2437" s="94"/>
    </row>
    <row r="2438" spans="33:53" x14ac:dyDescent="0.2">
      <c r="AG2438" s="94"/>
      <c r="AH2438" s="94"/>
      <c r="AI2438" s="94"/>
      <c r="AJ2438" s="94"/>
      <c r="AK2438" s="94"/>
      <c r="AL2438" s="96"/>
      <c r="AM2438" s="92"/>
      <c r="AT2438" s="94"/>
      <c r="AU2438" s="94"/>
      <c r="AV2438" s="94"/>
      <c r="AW2438" s="94"/>
      <c r="AX2438" s="94"/>
      <c r="AY2438" s="94"/>
      <c r="AZ2438" s="94"/>
      <c r="BA2438" s="94"/>
    </row>
    <row r="2439" spans="33:53" x14ac:dyDescent="0.2">
      <c r="AG2439" s="94"/>
      <c r="AH2439" s="94"/>
      <c r="AI2439" s="94"/>
      <c r="AJ2439" s="94"/>
      <c r="AK2439" s="94"/>
      <c r="AL2439" s="96"/>
      <c r="AM2439" s="92"/>
      <c r="AT2439" s="94"/>
      <c r="AU2439" s="94"/>
      <c r="AV2439" s="94"/>
      <c r="AW2439" s="94"/>
      <c r="AX2439" s="94"/>
      <c r="AY2439" s="94"/>
      <c r="AZ2439" s="94"/>
      <c r="BA2439" s="94"/>
    </row>
    <row r="2440" spans="33:53" x14ac:dyDescent="0.2">
      <c r="AG2440" s="94"/>
      <c r="AH2440" s="94"/>
      <c r="AI2440" s="94"/>
      <c r="AJ2440" s="94"/>
      <c r="AK2440" s="94"/>
      <c r="AL2440" s="96"/>
      <c r="AM2440" s="92"/>
      <c r="AT2440" s="94"/>
      <c r="AU2440" s="94"/>
      <c r="AV2440" s="94"/>
      <c r="AW2440" s="94"/>
      <c r="AX2440" s="94"/>
      <c r="AY2440" s="94"/>
      <c r="AZ2440" s="94"/>
      <c r="BA2440" s="94"/>
    </row>
    <row r="2441" spans="33:53" x14ac:dyDescent="0.2">
      <c r="AG2441" s="94"/>
      <c r="AH2441" s="94"/>
      <c r="AI2441" s="94"/>
      <c r="AJ2441" s="94"/>
      <c r="AK2441" s="94"/>
      <c r="AL2441" s="96"/>
      <c r="AM2441" s="92"/>
      <c r="AT2441" s="94"/>
      <c r="AU2441" s="94"/>
      <c r="AV2441" s="94"/>
      <c r="AW2441" s="94"/>
      <c r="AX2441" s="94"/>
      <c r="AY2441" s="94"/>
      <c r="AZ2441" s="94"/>
      <c r="BA2441" s="94"/>
    </row>
    <row r="2442" spans="33:53" x14ac:dyDescent="0.2">
      <c r="AG2442" s="94"/>
      <c r="AH2442" s="94"/>
      <c r="AI2442" s="94"/>
      <c r="AJ2442" s="94"/>
      <c r="AK2442" s="94"/>
      <c r="AL2442" s="96"/>
      <c r="AM2442" s="92"/>
      <c r="AT2442" s="94"/>
      <c r="AU2442" s="94"/>
      <c r="AV2442" s="94"/>
      <c r="AW2442" s="94"/>
      <c r="AX2442" s="94"/>
      <c r="AY2442" s="94"/>
      <c r="AZ2442" s="94"/>
      <c r="BA2442" s="94"/>
    </row>
    <row r="2443" spans="33:53" x14ac:dyDescent="0.2">
      <c r="AG2443" s="94"/>
      <c r="AH2443" s="94"/>
      <c r="AI2443" s="94"/>
      <c r="AJ2443" s="94"/>
      <c r="AK2443" s="94"/>
      <c r="AL2443" s="96"/>
      <c r="AM2443" s="92"/>
      <c r="AT2443" s="94"/>
      <c r="AU2443" s="94"/>
      <c r="AV2443" s="94"/>
      <c r="AW2443" s="94"/>
      <c r="AX2443" s="94"/>
      <c r="AY2443" s="94"/>
      <c r="AZ2443" s="94"/>
      <c r="BA2443" s="94"/>
    </row>
    <row r="2444" spans="33:53" x14ac:dyDescent="0.2">
      <c r="AG2444" s="94"/>
      <c r="AH2444" s="94"/>
      <c r="AI2444" s="94"/>
      <c r="AJ2444" s="94"/>
      <c r="AK2444" s="94"/>
      <c r="AL2444" s="96"/>
      <c r="AM2444" s="92"/>
      <c r="AT2444" s="94"/>
      <c r="AU2444" s="94"/>
      <c r="AV2444" s="94"/>
      <c r="AW2444" s="94"/>
      <c r="AX2444" s="94"/>
      <c r="AY2444" s="94"/>
      <c r="AZ2444" s="94"/>
      <c r="BA2444" s="94"/>
    </row>
    <row r="2445" spans="33:53" x14ac:dyDescent="0.2">
      <c r="AG2445" s="94"/>
      <c r="AH2445" s="94"/>
      <c r="AI2445" s="94"/>
      <c r="AJ2445" s="94"/>
      <c r="AK2445" s="94"/>
      <c r="AL2445" s="96"/>
      <c r="AM2445" s="92"/>
      <c r="AT2445" s="94"/>
      <c r="AU2445" s="94"/>
      <c r="AV2445" s="94"/>
      <c r="AW2445" s="94"/>
      <c r="AX2445" s="94"/>
      <c r="AY2445" s="94"/>
      <c r="AZ2445" s="94"/>
      <c r="BA2445" s="94"/>
    </row>
    <row r="2446" spans="33:53" x14ac:dyDescent="0.2">
      <c r="AG2446" s="94"/>
      <c r="AH2446" s="94"/>
      <c r="AI2446" s="94"/>
      <c r="AJ2446" s="94"/>
      <c r="AK2446" s="94"/>
      <c r="AL2446" s="96"/>
      <c r="AM2446" s="92"/>
      <c r="AT2446" s="94"/>
      <c r="AU2446" s="94"/>
      <c r="AV2446" s="94"/>
      <c r="AW2446" s="94"/>
      <c r="AX2446" s="94"/>
      <c r="AY2446" s="94"/>
      <c r="AZ2446" s="94"/>
      <c r="BA2446" s="94"/>
    </row>
    <row r="2447" spans="33:53" x14ac:dyDescent="0.2">
      <c r="AG2447" s="94"/>
      <c r="AH2447" s="94"/>
      <c r="AI2447" s="94"/>
      <c r="AJ2447" s="94"/>
      <c r="AK2447" s="94"/>
      <c r="AL2447" s="96"/>
      <c r="AM2447" s="92"/>
      <c r="AT2447" s="94"/>
      <c r="AU2447" s="94"/>
      <c r="AV2447" s="94"/>
      <c r="AW2447" s="94"/>
      <c r="AX2447" s="94"/>
      <c r="AY2447" s="94"/>
      <c r="AZ2447" s="94"/>
      <c r="BA2447" s="94"/>
    </row>
    <row r="2448" spans="33:53" x14ac:dyDescent="0.2">
      <c r="AG2448" s="94"/>
      <c r="AH2448" s="94"/>
      <c r="AI2448" s="94"/>
      <c r="AJ2448" s="94"/>
      <c r="AK2448" s="94"/>
      <c r="AL2448" s="96"/>
      <c r="AM2448" s="92"/>
      <c r="AT2448" s="94"/>
      <c r="AU2448" s="94"/>
      <c r="AV2448" s="94"/>
      <c r="AW2448" s="94"/>
      <c r="AX2448" s="94"/>
      <c r="AY2448" s="94"/>
      <c r="AZ2448" s="94"/>
      <c r="BA2448" s="94"/>
    </row>
    <row r="2449" spans="33:53" x14ac:dyDescent="0.2">
      <c r="AG2449" s="94"/>
      <c r="AH2449" s="94"/>
      <c r="AI2449" s="94"/>
      <c r="AJ2449" s="94"/>
      <c r="AK2449" s="94"/>
      <c r="AL2449" s="96"/>
      <c r="AM2449" s="92"/>
      <c r="AT2449" s="94"/>
      <c r="AU2449" s="94"/>
      <c r="AV2449" s="94"/>
      <c r="AW2449" s="94"/>
      <c r="AX2449" s="94"/>
      <c r="AY2449" s="94"/>
      <c r="AZ2449" s="94"/>
      <c r="BA2449" s="94"/>
    </row>
    <row r="2450" spans="33:53" x14ac:dyDescent="0.2">
      <c r="AG2450" s="94"/>
      <c r="AH2450" s="94"/>
      <c r="AI2450" s="94"/>
      <c r="AJ2450" s="94"/>
      <c r="AK2450" s="94"/>
      <c r="AL2450" s="96"/>
      <c r="AM2450" s="92"/>
      <c r="AT2450" s="94"/>
      <c r="AU2450" s="94"/>
      <c r="AV2450" s="94"/>
      <c r="AW2450" s="94"/>
      <c r="AX2450" s="94"/>
      <c r="AY2450" s="94"/>
      <c r="AZ2450" s="94"/>
      <c r="BA2450" s="94"/>
    </row>
    <row r="2451" spans="33:53" x14ac:dyDescent="0.2">
      <c r="AG2451" s="94"/>
      <c r="AH2451" s="94"/>
      <c r="AI2451" s="94"/>
      <c r="AJ2451" s="94"/>
      <c r="AK2451" s="94"/>
      <c r="AL2451" s="96"/>
      <c r="AM2451" s="92"/>
      <c r="AT2451" s="94"/>
      <c r="AU2451" s="94"/>
      <c r="AV2451" s="94"/>
      <c r="AW2451" s="94"/>
      <c r="AX2451" s="94"/>
      <c r="AY2451" s="94"/>
      <c r="AZ2451" s="94"/>
      <c r="BA2451" s="94"/>
    </row>
    <row r="2452" spans="33:53" x14ac:dyDescent="0.2">
      <c r="AG2452" s="94"/>
      <c r="AH2452" s="94"/>
      <c r="AI2452" s="94"/>
      <c r="AJ2452" s="94"/>
      <c r="AK2452" s="94"/>
      <c r="AL2452" s="96"/>
      <c r="AM2452" s="92"/>
      <c r="AT2452" s="94"/>
      <c r="AU2452" s="94"/>
      <c r="AV2452" s="94"/>
      <c r="AW2452" s="94"/>
      <c r="AX2452" s="94"/>
      <c r="AY2452" s="94"/>
      <c r="AZ2452" s="94"/>
      <c r="BA2452" s="94"/>
    </row>
    <row r="2453" spans="33:53" x14ac:dyDescent="0.2">
      <c r="AG2453" s="94"/>
      <c r="AH2453" s="94"/>
      <c r="AI2453" s="94"/>
      <c r="AJ2453" s="94"/>
      <c r="AK2453" s="94"/>
      <c r="AL2453" s="96"/>
      <c r="AM2453" s="92"/>
      <c r="AT2453" s="94"/>
      <c r="AU2453" s="94"/>
      <c r="AV2453" s="94"/>
      <c r="AW2453" s="94"/>
      <c r="AX2453" s="94"/>
      <c r="AY2453" s="94"/>
      <c r="AZ2453" s="94"/>
      <c r="BA2453" s="94"/>
    </row>
    <row r="2454" spans="33:53" x14ac:dyDescent="0.2">
      <c r="AG2454" s="94"/>
      <c r="AH2454" s="94"/>
      <c r="AI2454" s="94"/>
      <c r="AJ2454" s="94"/>
      <c r="AK2454" s="94"/>
      <c r="AL2454" s="96"/>
      <c r="AM2454" s="92"/>
      <c r="AT2454" s="94"/>
      <c r="AU2454" s="94"/>
      <c r="AV2454" s="94"/>
      <c r="AW2454" s="94"/>
      <c r="AX2454" s="94"/>
      <c r="AY2454" s="94"/>
      <c r="AZ2454" s="94"/>
      <c r="BA2454" s="94"/>
    </row>
    <row r="2455" spans="33:53" x14ac:dyDescent="0.2">
      <c r="AG2455" s="94"/>
      <c r="AH2455" s="94"/>
      <c r="AI2455" s="94"/>
      <c r="AJ2455" s="94"/>
      <c r="AK2455" s="94"/>
      <c r="AL2455" s="96"/>
      <c r="AM2455" s="92"/>
      <c r="AT2455" s="94"/>
      <c r="AU2455" s="94"/>
      <c r="AV2455" s="94"/>
      <c r="AW2455" s="94"/>
      <c r="AX2455" s="94"/>
      <c r="AY2455" s="94"/>
      <c r="AZ2455" s="94"/>
      <c r="BA2455" s="94"/>
    </row>
    <row r="2456" spans="33:53" x14ac:dyDescent="0.2">
      <c r="AG2456" s="94"/>
      <c r="AH2456" s="94"/>
      <c r="AI2456" s="94"/>
      <c r="AJ2456" s="94"/>
      <c r="AK2456" s="94"/>
      <c r="AL2456" s="96"/>
      <c r="AM2456" s="92"/>
      <c r="AT2456" s="94"/>
      <c r="AU2456" s="94"/>
      <c r="AV2456" s="94"/>
      <c r="AW2456" s="94"/>
      <c r="AX2456" s="94"/>
      <c r="AY2456" s="94"/>
      <c r="AZ2456" s="94"/>
      <c r="BA2456" s="94"/>
    </row>
    <row r="2457" spans="33:53" x14ac:dyDescent="0.2">
      <c r="AG2457" s="94"/>
      <c r="AH2457" s="94"/>
      <c r="AI2457" s="94"/>
      <c r="AJ2457" s="94"/>
      <c r="AK2457" s="94"/>
      <c r="AL2457" s="96"/>
      <c r="AM2457" s="92"/>
      <c r="AT2457" s="94"/>
      <c r="AU2457" s="94"/>
      <c r="AV2457" s="94"/>
      <c r="AW2457" s="94"/>
      <c r="AX2457" s="94"/>
      <c r="AY2457" s="94"/>
      <c r="AZ2457" s="94"/>
      <c r="BA2457" s="94"/>
    </row>
    <row r="2458" spans="33:53" x14ac:dyDescent="0.2">
      <c r="AG2458" s="94"/>
      <c r="AH2458" s="94"/>
      <c r="AI2458" s="94"/>
      <c r="AJ2458" s="94"/>
      <c r="AK2458" s="94"/>
      <c r="AL2458" s="96"/>
      <c r="AM2458" s="92"/>
      <c r="AT2458" s="94"/>
      <c r="AU2458" s="94"/>
      <c r="AV2458" s="94"/>
      <c r="AW2458" s="94"/>
      <c r="AX2458" s="94"/>
      <c r="AY2458" s="94"/>
      <c r="AZ2458" s="94"/>
      <c r="BA2458" s="94"/>
    </row>
    <row r="2459" spans="33:53" x14ac:dyDescent="0.2">
      <c r="AG2459" s="94"/>
      <c r="AH2459" s="94"/>
      <c r="AI2459" s="94"/>
      <c r="AJ2459" s="94"/>
      <c r="AK2459" s="94"/>
      <c r="AL2459" s="96"/>
      <c r="AM2459" s="92"/>
      <c r="AT2459" s="94"/>
      <c r="AU2459" s="94"/>
      <c r="AV2459" s="94"/>
      <c r="AW2459" s="94"/>
      <c r="AX2459" s="94"/>
      <c r="AY2459" s="94"/>
      <c r="AZ2459" s="94"/>
      <c r="BA2459" s="94"/>
    </row>
    <row r="2460" spans="33:53" x14ac:dyDescent="0.2">
      <c r="AG2460" s="94"/>
      <c r="AH2460" s="94"/>
      <c r="AI2460" s="94"/>
      <c r="AJ2460" s="94"/>
      <c r="AK2460" s="94"/>
      <c r="AL2460" s="96"/>
      <c r="AM2460" s="92"/>
      <c r="AT2460" s="94"/>
      <c r="AU2460" s="94"/>
      <c r="AV2460" s="94"/>
      <c r="AW2460" s="94"/>
      <c r="AX2460" s="94"/>
      <c r="AY2460" s="94"/>
      <c r="AZ2460" s="94"/>
      <c r="BA2460" s="94"/>
    </row>
    <row r="2461" spans="33:53" x14ac:dyDescent="0.2">
      <c r="AG2461" s="94"/>
      <c r="AH2461" s="94"/>
      <c r="AI2461" s="94"/>
      <c r="AJ2461" s="94"/>
      <c r="AK2461" s="94"/>
      <c r="AL2461" s="96"/>
      <c r="AM2461" s="92"/>
      <c r="AT2461" s="94"/>
      <c r="AU2461" s="94"/>
      <c r="AV2461" s="94"/>
      <c r="AW2461" s="94"/>
      <c r="AX2461" s="94"/>
      <c r="AY2461" s="94"/>
      <c r="AZ2461" s="94"/>
      <c r="BA2461" s="94"/>
    </row>
    <row r="2462" spans="33:53" x14ac:dyDescent="0.2">
      <c r="AG2462" s="94"/>
      <c r="AH2462" s="94"/>
      <c r="AI2462" s="94"/>
      <c r="AJ2462" s="94"/>
      <c r="AK2462" s="94"/>
      <c r="AL2462" s="96"/>
      <c r="AM2462" s="92"/>
      <c r="AT2462" s="94"/>
      <c r="AU2462" s="94"/>
      <c r="AV2462" s="94"/>
      <c r="AW2462" s="94"/>
      <c r="AX2462" s="94"/>
      <c r="AY2462" s="94"/>
      <c r="AZ2462" s="94"/>
      <c r="BA2462" s="94"/>
    </row>
    <row r="2463" spans="33:53" x14ac:dyDescent="0.2">
      <c r="AG2463" s="94"/>
      <c r="AH2463" s="94"/>
      <c r="AI2463" s="94"/>
      <c r="AJ2463" s="94"/>
      <c r="AK2463" s="94"/>
      <c r="AL2463" s="96"/>
      <c r="AM2463" s="92"/>
      <c r="AT2463" s="94"/>
      <c r="AU2463" s="94"/>
      <c r="AV2463" s="94"/>
      <c r="AW2463" s="94"/>
      <c r="AX2463" s="94"/>
      <c r="AY2463" s="94"/>
      <c r="AZ2463" s="94"/>
      <c r="BA2463" s="94"/>
    </row>
    <row r="2464" spans="33:53" x14ac:dyDescent="0.2">
      <c r="AG2464" s="94"/>
      <c r="AH2464" s="94"/>
      <c r="AI2464" s="94"/>
      <c r="AJ2464" s="94"/>
      <c r="AK2464" s="94"/>
      <c r="AL2464" s="96"/>
      <c r="AM2464" s="92"/>
      <c r="AT2464" s="94"/>
      <c r="AU2464" s="94"/>
      <c r="AV2464" s="94"/>
      <c r="AW2464" s="94"/>
      <c r="AX2464" s="94"/>
      <c r="AY2464" s="94"/>
      <c r="AZ2464" s="94"/>
      <c r="BA2464" s="94"/>
    </row>
    <row r="2465" spans="33:53" x14ac:dyDescent="0.2">
      <c r="AG2465" s="94"/>
      <c r="AH2465" s="94"/>
      <c r="AI2465" s="94"/>
      <c r="AJ2465" s="94"/>
      <c r="AK2465" s="94"/>
      <c r="AL2465" s="96"/>
      <c r="AM2465" s="92"/>
      <c r="AT2465" s="94"/>
      <c r="AU2465" s="94"/>
      <c r="AV2465" s="94"/>
      <c r="AW2465" s="94"/>
      <c r="AX2465" s="94"/>
      <c r="AY2465" s="94"/>
      <c r="AZ2465" s="94"/>
      <c r="BA2465" s="94"/>
    </row>
    <row r="2466" spans="33:53" x14ac:dyDescent="0.2">
      <c r="AG2466" s="94"/>
      <c r="AH2466" s="94"/>
      <c r="AI2466" s="94"/>
      <c r="AJ2466" s="94"/>
      <c r="AK2466" s="94"/>
      <c r="AL2466" s="96"/>
      <c r="AM2466" s="92"/>
      <c r="AT2466" s="94"/>
      <c r="AU2466" s="94"/>
      <c r="AV2466" s="94"/>
      <c r="AW2466" s="94"/>
      <c r="AX2466" s="94"/>
      <c r="AY2466" s="94"/>
      <c r="AZ2466" s="94"/>
      <c r="BA2466" s="94"/>
    </row>
    <row r="2467" spans="33:53" x14ac:dyDescent="0.2">
      <c r="AG2467" s="94"/>
      <c r="AH2467" s="94"/>
      <c r="AI2467" s="94"/>
      <c r="AJ2467" s="94"/>
      <c r="AK2467" s="94"/>
      <c r="AL2467" s="96"/>
      <c r="AM2467" s="92"/>
      <c r="AT2467" s="94"/>
      <c r="AU2467" s="94"/>
      <c r="AV2467" s="94"/>
      <c r="AW2467" s="94"/>
      <c r="AX2467" s="94"/>
      <c r="AY2467" s="94"/>
      <c r="AZ2467" s="94"/>
      <c r="BA2467" s="94"/>
    </row>
    <row r="2468" spans="33:53" x14ac:dyDescent="0.2">
      <c r="AG2468" s="94"/>
      <c r="AH2468" s="94"/>
      <c r="AI2468" s="94"/>
      <c r="AJ2468" s="94"/>
      <c r="AK2468" s="94"/>
      <c r="AL2468" s="96"/>
      <c r="AM2468" s="92"/>
      <c r="AT2468" s="94"/>
      <c r="AU2468" s="94"/>
      <c r="AV2468" s="94"/>
      <c r="AW2468" s="94"/>
      <c r="AX2468" s="94"/>
      <c r="AY2468" s="94"/>
      <c r="AZ2468" s="94"/>
      <c r="BA2468" s="94"/>
    </row>
    <row r="2469" spans="33:53" x14ac:dyDescent="0.2">
      <c r="AG2469" s="94"/>
      <c r="AH2469" s="94"/>
      <c r="AI2469" s="94"/>
      <c r="AJ2469" s="94"/>
      <c r="AK2469" s="94"/>
      <c r="AL2469" s="96"/>
      <c r="AM2469" s="92"/>
      <c r="AT2469" s="94"/>
      <c r="AU2469" s="94"/>
      <c r="AV2469" s="94"/>
      <c r="AW2469" s="94"/>
      <c r="AX2469" s="94"/>
      <c r="AY2469" s="94"/>
      <c r="AZ2469" s="94"/>
      <c r="BA2469" s="94"/>
    </row>
    <row r="2470" spans="33:53" x14ac:dyDescent="0.2">
      <c r="AG2470" s="94"/>
      <c r="AH2470" s="94"/>
      <c r="AI2470" s="94"/>
      <c r="AJ2470" s="94"/>
      <c r="AK2470" s="94"/>
      <c r="AL2470" s="96"/>
      <c r="AM2470" s="92"/>
      <c r="AT2470" s="94"/>
      <c r="AU2470" s="94"/>
      <c r="AV2470" s="94"/>
      <c r="AW2470" s="94"/>
      <c r="AX2470" s="94"/>
      <c r="AY2470" s="94"/>
      <c r="AZ2470" s="94"/>
      <c r="BA2470" s="94"/>
    </row>
    <row r="2471" spans="33:53" x14ac:dyDescent="0.2">
      <c r="AG2471" s="94"/>
      <c r="AH2471" s="94"/>
      <c r="AI2471" s="94"/>
      <c r="AJ2471" s="94"/>
      <c r="AK2471" s="94"/>
      <c r="AL2471" s="96"/>
      <c r="AM2471" s="92"/>
      <c r="AT2471" s="94"/>
      <c r="AU2471" s="94"/>
      <c r="AV2471" s="94"/>
      <c r="AW2471" s="94"/>
      <c r="AX2471" s="94"/>
      <c r="AY2471" s="94"/>
      <c r="AZ2471" s="94"/>
      <c r="BA2471" s="94"/>
    </row>
    <row r="2472" spans="33:53" x14ac:dyDescent="0.2">
      <c r="AG2472" s="94"/>
      <c r="AH2472" s="94"/>
      <c r="AI2472" s="94"/>
      <c r="AJ2472" s="94"/>
      <c r="AK2472" s="94"/>
      <c r="AL2472" s="96"/>
      <c r="AM2472" s="92"/>
      <c r="AT2472" s="94"/>
      <c r="AU2472" s="94"/>
      <c r="AV2472" s="94"/>
      <c r="AW2472" s="94"/>
      <c r="AX2472" s="94"/>
      <c r="AY2472" s="94"/>
      <c r="AZ2472" s="94"/>
      <c r="BA2472" s="94"/>
    </row>
    <row r="2473" spans="33:53" x14ac:dyDescent="0.2">
      <c r="AG2473" s="94"/>
      <c r="AH2473" s="94"/>
      <c r="AI2473" s="94"/>
      <c r="AJ2473" s="94"/>
      <c r="AK2473" s="94"/>
      <c r="AL2473" s="96"/>
      <c r="AM2473" s="92"/>
      <c r="AT2473" s="94"/>
      <c r="AU2473" s="94"/>
      <c r="AV2473" s="94"/>
      <c r="AW2473" s="94"/>
      <c r="AX2473" s="94"/>
      <c r="AY2473" s="94"/>
      <c r="AZ2473" s="94"/>
      <c r="BA2473" s="94"/>
    </row>
    <row r="2474" spans="33:53" x14ac:dyDescent="0.2">
      <c r="AG2474" s="94"/>
      <c r="AH2474" s="94"/>
      <c r="AI2474" s="94"/>
      <c r="AJ2474" s="94"/>
      <c r="AK2474" s="94"/>
      <c r="AL2474" s="96"/>
      <c r="AM2474" s="92"/>
      <c r="AT2474" s="94"/>
      <c r="AU2474" s="94"/>
      <c r="AV2474" s="94"/>
      <c r="AW2474" s="94"/>
      <c r="AX2474" s="94"/>
      <c r="AY2474" s="94"/>
      <c r="AZ2474" s="94"/>
      <c r="BA2474" s="94"/>
    </row>
    <row r="2475" spans="33:53" x14ac:dyDescent="0.2">
      <c r="AG2475" s="94"/>
      <c r="AH2475" s="94"/>
      <c r="AI2475" s="94"/>
      <c r="AJ2475" s="94"/>
      <c r="AK2475" s="94"/>
      <c r="AL2475" s="96"/>
      <c r="AM2475" s="92"/>
      <c r="AT2475" s="94"/>
      <c r="AU2475" s="94"/>
      <c r="AV2475" s="94"/>
      <c r="AW2475" s="94"/>
      <c r="AX2475" s="94"/>
      <c r="AY2475" s="94"/>
      <c r="AZ2475" s="94"/>
      <c r="BA2475" s="94"/>
    </row>
    <row r="2476" spans="33:53" x14ac:dyDescent="0.2">
      <c r="AG2476" s="94"/>
      <c r="AH2476" s="94"/>
      <c r="AI2476" s="94"/>
      <c r="AJ2476" s="94"/>
      <c r="AK2476" s="94"/>
      <c r="AL2476" s="96"/>
      <c r="AM2476" s="92"/>
      <c r="AT2476" s="94"/>
      <c r="AU2476" s="94"/>
      <c r="AV2476" s="94"/>
      <c r="AW2476" s="94"/>
      <c r="AX2476" s="94"/>
      <c r="AY2476" s="94"/>
      <c r="AZ2476" s="94"/>
      <c r="BA2476" s="94"/>
    </row>
    <row r="2477" spans="33:53" x14ac:dyDescent="0.2">
      <c r="AG2477" s="94"/>
      <c r="AH2477" s="94"/>
      <c r="AI2477" s="94"/>
      <c r="AJ2477" s="94"/>
      <c r="AK2477" s="94"/>
      <c r="AL2477" s="96"/>
      <c r="AM2477" s="92"/>
      <c r="AT2477" s="94"/>
      <c r="AU2477" s="94"/>
      <c r="AV2477" s="94"/>
      <c r="AW2477" s="94"/>
      <c r="AX2477" s="94"/>
      <c r="AY2477" s="94"/>
      <c r="AZ2477" s="94"/>
      <c r="BA2477" s="94"/>
    </row>
    <row r="2478" spans="33:53" x14ac:dyDescent="0.2">
      <c r="AG2478" s="94"/>
      <c r="AH2478" s="94"/>
      <c r="AI2478" s="94"/>
      <c r="AJ2478" s="94"/>
      <c r="AK2478" s="94"/>
      <c r="AL2478" s="96"/>
      <c r="AM2478" s="92"/>
      <c r="AT2478" s="94"/>
      <c r="AU2478" s="94"/>
      <c r="AV2478" s="94"/>
      <c r="AW2478" s="94"/>
      <c r="AX2478" s="94"/>
      <c r="AY2478" s="94"/>
      <c r="AZ2478" s="94"/>
      <c r="BA2478" s="94"/>
    </row>
    <row r="2479" spans="33:53" x14ac:dyDescent="0.2">
      <c r="AG2479" s="94"/>
      <c r="AH2479" s="94"/>
      <c r="AI2479" s="94"/>
      <c r="AJ2479" s="94"/>
      <c r="AK2479" s="94"/>
      <c r="AL2479" s="96"/>
      <c r="AM2479" s="92"/>
      <c r="AT2479" s="94"/>
      <c r="AU2479" s="94"/>
      <c r="AV2479" s="94"/>
      <c r="AW2479" s="94"/>
      <c r="AX2479" s="94"/>
      <c r="AY2479" s="94"/>
      <c r="AZ2479" s="94"/>
      <c r="BA2479" s="94"/>
    </row>
    <row r="2480" spans="33:53" x14ac:dyDescent="0.2">
      <c r="AG2480" s="94"/>
      <c r="AH2480" s="94"/>
      <c r="AI2480" s="94"/>
      <c r="AJ2480" s="94"/>
      <c r="AK2480" s="94"/>
      <c r="AL2480" s="96"/>
      <c r="AM2480" s="92"/>
      <c r="AT2480" s="94"/>
      <c r="AU2480" s="94"/>
      <c r="AV2480" s="94"/>
      <c r="AW2480" s="94"/>
      <c r="AX2480" s="94"/>
      <c r="AY2480" s="94"/>
      <c r="AZ2480" s="94"/>
      <c r="BA2480" s="94"/>
    </row>
    <row r="2481" spans="33:53" x14ac:dyDescent="0.2">
      <c r="AG2481" s="94"/>
      <c r="AH2481" s="94"/>
      <c r="AI2481" s="94"/>
      <c r="AJ2481" s="94"/>
      <c r="AK2481" s="94"/>
      <c r="AL2481" s="96"/>
      <c r="AM2481" s="92"/>
      <c r="AT2481" s="94"/>
      <c r="AU2481" s="94"/>
      <c r="AV2481" s="94"/>
      <c r="AW2481" s="94"/>
      <c r="AX2481" s="94"/>
      <c r="AY2481" s="94"/>
      <c r="AZ2481" s="94"/>
      <c r="BA2481" s="94"/>
    </row>
    <row r="2482" spans="33:53" x14ac:dyDescent="0.2">
      <c r="AG2482" s="94"/>
      <c r="AH2482" s="94"/>
      <c r="AI2482" s="94"/>
      <c r="AJ2482" s="94"/>
      <c r="AK2482" s="94"/>
      <c r="AL2482" s="96"/>
      <c r="AM2482" s="92"/>
      <c r="AT2482" s="94"/>
      <c r="AU2482" s="94"/>
      <c r="AV2482" s="94"/>
      <c r="AW2482" s="94"/>
      <c r="AX2482" s="94"/>
      <c r="AY2482" s="94"/>
      <c r="AZ2482" s="94"/>
      <c r="BA2482" s="94"/>
    </row>
    <row r="2483" spans="33:53" x14ac:dyDescent="0.2">
      <c r="AG2483" s="94"/>
      <c r="AH2483" s="94"/>
      <c r="AI2483" s="94"/>
      <c r="AJ2483" s="94"/>
      <c r="AK2483" s="94"/>
      <c r="AL2483" s="96"/>
      <c r="AM2483" s="92"/>
      <c r="AT2483" s="94"/>
      <c r="AU2483" s="94"/>
      <c r="AV2483" s="94"/>
      <c r="AW2483" s="94"/>
      <c r="AX2483" s="94"/>
      <c r="AY2483" s="94"/>
      <c r="AZ2483" s="94"/>
      <c r="BA2483" s="94"/>
    </row>
    <row r="2484" spans="33:53" x14ac:dyDescent="0.2">
      <c r="AG2484" s="94"/>
      <c r="AH2484" s="94"/>
      <c r="AI2484" s="94"/>
      <c r="AJ2484" s="94"/>
      <c r="AK2484" s="94"/>
      <c r="AL2484" s="96"/>
      <c r="AM2484" s="92"/>
      <c r="AT2484" s="94"/>
      <c r="AU2484" s="94"/>
      <c r="AV2484" s="94"/>
      <c r="AW2484" s="94"/>
      <c r="AX2484" s="94"/>
      <c r="AY2484" s="94"/>
      <c r="AZ2484" s="94"/>
      <c r="BA2484" s="94"/>
    </row>
    <row r="2485" spans="33:53" x14ac:dyDescent="0.2">
      <c r="AG2485" s="94"/>
      <c r="AH2485" s="94"/>
      <c r="AI2485" s="94"/>
      <c r="AJ2485" s="94"/>
      <c r="AK2485" s="94"/>
      <c r="AL2485" s="96"/>
      <c r="AM2485" s="92"/>
      <c r="AT2485" s="94"/>
      <c r="AU2485" s="94"/>
      <c r="AV2485" s="94"/>
      <c r="AW2485" s="94"/>
      <c r="AX2485" s="94"/>
      <c r="AY2485" s="94"/>
      <c r="AZ2485" s="94"/>
      <c r="BA2485" s="94"/>
    </row>
    <row r="2486" spans="33:53" x14ac:dyDescent="0.2">
      <c r="AG2486" s="94"/>
      <c r="AH2486" s="94"/>
      <c r="AI2486" s="94"/>
      <c r="AJ2486" s="94"/>
      <c r="AK2486" s="94"/>
      <c r="AL2486" s="96"/>
      <c r="AM2486" s="92"/>
      <c r="AT2486" s="94"/>
      <c r="AU2486" s="94"/>
      <c r="AV2486" s="94"/>
      <c r="AW2486" s="94"/>
      <c r="AX2486" s="94"/>
      <c r="AY2486" s="94"/>
      <c r="AZ2486" s="94"/>
      <c r="BA2486" s="94"/>
    </row>
    <row r="2487" spans="33:53" x14ac:dyDescent="0.2">
      <c r="AG2487" s="94"/>
      <c r="AH2487" s="94"/>
      <c r="AI2487" s="94"/>
      <c r="AJ2487" s="94"/>
      <c r="AK2487" s="94"/>
      <c r="AL2487" s="96"/>
      <c r="AM2487" s="92"/>
      <c r="AT2487" s="94"/>
      <c r="AU2487" s="94"/>
      <c r="AV2487" s="94"/>
      <c r="AW2487" s="94"/>
      <c r="AX2487" s="94"/>
      <c r="AY2487" s="94"/>
      <c r="AZ2487" s="94"/>
      <c r="BA2487" s="94"/>
    </row>
    <row r="2488" spans="33:53" x14ac:dyDescent="0.2">
      <c r="AG2488" s="94"/>
      <c r="AH2488" s="94"/>
      <c r="AI2488" s="94"/>
      <c r="AJ2488" s="94"/>
      <c r="AK2488" s="94"/>
      <c r="AL2488" s="96"/>
      <c r="AM2488" s="92"/>
      <c r="AT2488" s="94"/>
      <c r="AU2488" s="94"/>
      <c r="AV2488" s="94"/>
      <c r="AW2488" s="94"/>
      <c r="AX2488" s="94"/>
      <c r="AY2488" s="94"/>
      <c r="AZ2488" s="94"/>
      <c r="BA2488" s="94"/>
    </row>
    <row r="2489" spans="33:53" x14ac:dyDescent="0.2">
      <c r="AG2489" s="94"/>
      <c r="AH2489" s="94"/>
      <c r="AI2489" s="94"/>
      <c r="AJ2489" s="94"/>
      <c r="AK2489" s="94"/>
      <c r="AL2489" s="96"/>
      <c r="AM2489" s="92"/>
      <c r="AT2489" s="94"/>
      <c r="AU2489" s="94"/>
      <c r="AV2489" s="94"/>
      <c r="AW2489" s="94"/>
      <c r="AX2489" s="94"/>
      <c r="AY2489" s="94"/>
      <c r="AZ2489" s="94"/>
      <c r="BA2489" s="94"/>
    </row>
    <row r="2490" spans="33:53" x14ac:dyDescent="0.2">
      <c r="AG2490" s="94"/>
      <c r="AH2490" s="94"/>
      <c r="AI2490" s="94"/>
      <c r="AJ2490" s="94"/>
      <c r="AK2490" s="94"/>
      <c r="AL2490" s="96"/>
      <c r="AM2490" s="92"/>
      <c r="AT2490" s="94"/>
      <c r="AU2490" s="94"/>
      <c r="AV2490" s="94"/>
      <c r="AW2490" s="94"/>
      <c r="AX2490" s="94"/>
      <c r="AY2490" s="94"/>
      <c r="AZ2490" s="94"/>
      <c r="BA2490" s="94"/>
    </row>
    <row r="2491" spans="33:53" x14ac:dyDescent="0.2">
      <c r="AG2491" s="94"/>
      <c r="AH2491" s="94"/>
      <c r="AI2491" s="94"/>
      <c r="AJ2491" s="94"/>
      <c r="AK2491" s="94"/>
      <c r="AL2491" s="96"/>
      <c r="AM2491" s="92"/>
      <c r="AT2491" s="94"/>
      <c r="AU2491" s="94"/>
      <c r="AV2491" s="94"/>
      <c r="AW2491" s="94"/>
      <c r="AX2491" s="94"/>
      <c r="AY2491" s="94"/>
      <c r="AZ2491" s="94"/>
      <c r="BA2491" s="94"/>
    </row>
    <row r="2492" spans="33:53" x14ac:dyDescent="0.2">
      <c r="AG2492" s="94"/>
      <c r="AH2492" s="94"/>
      <c r="AI2492" s="94"/>
      <c r="AJ2492" s="94"/>
      <c r="AK2492" s="94"/>
      <c r="AL2492" s="96"/>
      <c r="AM2492" s="92"/>
      <c r="AT2492" s="94"/>
      <c r="AU2492" s="94"/>
      <c r="AV2492" s="94"/>
      <c r="AW2492" s="94"/>
      <c r="AX2492" s="94"/>
      <c r="AY2492" s="94"/>
      <c r="AZ2492" s="94"/>
      <c r="BA2492" s="94"/>
    </row>
    <row r="2493" spans="33:53" x14ac:dyDescent="0.2">
      <c r="AG2493" s="94"/>
      <c r="AH2493" s="94"/>
      <c r="AI2493" s="94"/>
      <c r="AJ2493" s="94"/>
      <c r="AK2493" s="94"/>
      <c r="AL2493" s="96"/>
      <c r="AM2493" s="92"/>
      <c r="AT2493" s="94"/>
      <c r="AU2493" s="94"/>
      <c r="AV2493" s="94"/>
      <c r="AW2493" s="94"/>
      <c r="AX2493" s="94"/>
      <c r="AY2493" s="94"/>
      <c r="AZ2493" s="94"/>
      <c r="BA2493" s="94"/>
    </row>
    <row r="2494" spans="33:53" x14ac:dyDescent="0.2">
      <c r="AG2494" s="94"/>
      <c r="AH2494" s="94"/>
      <c r="AI2494" s="94"/>
      <c r="AJ2494" s="94"/>
      <c r="AK2494" s="94"/>
      <c r="AL2494" s="96"/>
      <c r="AM2494" s="92"/>
      <c r="AT2494" s="94"/>
      <c r="AU2494" s="94"/>
      <c r="AV2494" s="94"/>
      <c r="AW2494" s="94"/>
      <c r="AX2494" s="94"/>
      <c r="AY2494" s="94"/>
      <c r="AZ2494" s="94"/>
      <c r="BA2494" s="94"/>
    </row>
    <row r="2495" spans="33:53" x14ac:dyDescent="0.2">
      <c r="AG2495" s="94"/>
      <c r="AH2495" s="94"/>
      <c r="AI2495" s="94"/>
      <c r="AJ2495" s="94"/>
      <c r="AK2495" s="94"/>
      <c r="AL2495" s="96"/>
      <c r="AM2495" s="92"/>
      <c r="AT2495" s="94"/>
      <c r="AU2495" s="94"/>
      <c r="AV2495" s="94"/>
      <c r="AW2495" s="94"/>
      <c r="AX2495" s="94"/>
      <c r="AY2495" s="94"/>
      <c r="AZ2495" s="94"/>
      <c r="BA2495" s="94"/>
    </row>
    <row r="2496" spans="33:53" x14ac:dyDescent="0.2">
      <c r="AG2496" s="94"/>
      <c r="AH2496" s="94"/>
      <c r="AI2496" s="94"/>
      <c r="AJ2496" s="94"/>
      <c r="AK2496" s="94"/>
      <c r="AL2496" s="96"/>
      <c r="AM2496" s="92"/>
      <c r="AT2496" s="94"/>
      <c r="AU2496" s="94"/>
      <c r="AV2496" s="94"/>
      <c r="AW2496" s="94"/>
      <c r="AX2496" s="94"/>
      <c r="AY2496" s="94"/>
      <c r="AZ2496" s="94"/>
      <c r="BA2496" s="94"/>
    </row>
    <row r="2497" spans="33:53" x14ac:dyDescent="0.2">
      <c r="AG2497" s="94"/>
      <c r="AH2497" s="94"/>
      <c r="AI2497" s="94"/>
      <c r="AJ2497" s="94"/>
      <c r="AK2497" s="94"/>
      <c r="AL2497" s="96"/>
      <c r="AM2497" s="92"/>
      <c r="AT2497" s="94"/>
      <c r="AU2497" s="94"/>
      <c r="AV2497" s="94"/>
      <c r="AW2497" s="94"/>
      <c r="AX2497" s="94"/>
      <c r="AY2497" s="94"/>
      <c r="AZ2497" s="94"/>
      <c r="BA2497" s="94"/>
    </row>
    <row r="2498" spans="33:53" x14ac:dyDescent="0.2">
      <c r="AG2498" s="94"/>
      <c r="AH2498" s="94"/>
      <c r="AI2498" s="94"/>
      <c r="AJ2498" s="94"/>
      <c r="AK2498" s="94"/>
      <c r="AL2498" s="96"/>
      <c r="AM2498" s="92"/>
      <c r="AT2498" s="94"/>
      <c r="AU2498" s="94"/>
      <c r="AV2498" s="94"/>
      <c r="AW2498" s="94"/>
      <c r="AX2498" s="94"/>
      <c r="AY2498" s="94"/>
      <c r="AZ2498" s="94"/>
      <c r="BA2498" s="94"/>
    </row>
    <row r="2499" spans="33:53" x14ac:dyDescent="0.2">
      <c r="AG2499" s="94"/>
      <c r="AH2499" s="94"/>
      <c r="AI2499" s="94"/>
      <c r="AJ2499" s="94"/>
      <c r="AK2499" s="94"/>
      <c r="AL2499" s="96"/>
      <c r="AM2499" s="92"/>
      <c r="AT2499" s="94"/>
      <c r="AU2499" s="94"/>
      <c r="AV2499" s="94"/>
      <c r="AW2499" s="94"/>
      <c r="AX2499" s="94"/>
      <c r="AY2499" s="94"/>
      <c r="AZ2499" s="94"/>
      <c r="BA2499" s="94"/>
    </row>
    <row r="2500" spans="33:53" x14ac:dyDescent="0.2">
      <c r="AG2500" s="94"/>
      <c r="AH2500" s="94"/>
      <c r="AI2500" s="94"/>
      <c r="AJ2500" s="94"/>
      <c r="AK2500" s="94"/>
      <c r="AL2500" s="96"/>
      <c r="AM2500" s="92"/>
      <c r="AT2500" s="94"/>
      <c r="AU2500" s="94"/>
      <c r="AV2500" s="94"/>
      <c r="AW2500" s="94"/>
      <c r="AX2500" s="94"/>
      <c r="AY2500" s="94"/>
      <c r="AZ2500" s="94"/>
      <c r="BA2500" s="94"/>
    </row>
    <row r="2501" spans="33:53" x14ac:dyDescent="0.2">
      <c r="AG2501" s="94"/>
      <c r="AH2501" s="94"/>
      <c r="AI2501" s="94"/>
      <c r="AJ2501" s="94"/>
      <c r="AK2501" s="94"/>
      <c r="AL2501" s="96"/>
      <c r="AM2501" s="92"/>
      <c r="AT2501" s="94"/>
      <c r="AU2501" s="94"/>
      <c r="AV2501" s="94"/>
      <c r="AW2501" s="94"/>
      <c r="AX2501" s="94"/>
      <c r="AY2501" s="94"/>
      <c r="AZ2501" s="94"/>
      <c r="BA2501" s="94"/>
    </row>
    <row r="2502" spans="33:53" x14ac:dyDescent="0.2">
      <c r="AG2502" s="94"/>
      <c r="AH2502" s="94"/>
      <c r="AI2502" s="94"/>
      <c r="AJ2502" s="94"/>
      <c r="AK2502" s="94"/>
      <c r="AL2502" s="96"/>
      <c r="AM2502" s="92"/>
      <c r="AT2502" s="94"/>
      <c r="AU2502" s="94"/>
      <c r="AV2502" s="94"/>
      <c r="AW2502" s="94"/>
      <c r="AX2502" s="94"/>
      <c r="AY2502" s="94"/>
      <c r="AZ2502" s="94"/>
      <c r="BA2502" s="94"/>
    </row>
    <row r="2503" spans="33:53" x14ac:dyDescent="0.2">
      <c r="AG2503" s="94"/>
      <c r="AH2503" s="94"/>
      <c r="AI2503" s="94"/>
      <c r="AJ2503" s="94"/>
      <c r="AK2503" s="94"/>
      <c r="AL2503" s="96"/>
      <c r="AM2503" s="92"/>
      <c r="AT2503" s="94"/>
      <c r="AU2503" s="94"/>
      <c r="AV2503" s="94"/>
      <c r="AW2503" s="94"/>
      <c r="AX2503" s="94"/>
      <c r="AY2503" s="94"/>
      <c r="AZ2503" s="94"/>
      <c r="BA2503" s="94"/>
    </row>
    <row r="2504" spans="33:53" x14ac:dyDescent="0.2">
      <c r="AG2504" s="94"/>
      <c r="AH2504" s="94"/>
      <c r="AI2504" s="94"/>
      <c r="AJ2504" s="94"/>
      <c r="AK2504" s="94"/>
      <c r="AL2504" s="96"/>
      <c r="AM2504" s="92"/>
      <c r="AT2504" s="94"/>
      <c r="AU2504" s="94"/>
      <c r="AV2504" s="94"/>
      <c r="AW2504" s="94"/>
      <c r="AX2504" s="94"/>
      <c r="AY2504" s="94"/>
      <c r="AZ2504" s="94"/>
      <c r="BA2504" s="94"/>
    </row>
    <row r="2505" spans="33:53" x14ac:dyDescent="0.2">
      <c r="AG2505" s="94"/>
      <c r="AH2505" s="94"/>
      <c r="AI2505" s="94"/>
      <c r="AJ2505" s="94"/>
      <c r="AK2505" s="94"/>
      <c r="AL2505" s="96"/>
      <c r="AM2505" s="92"/>
      <c r="AT2505" s="94"/>
      <c r="AU2505" s="94"/>
      <c r="AV2505" s="94"/>
      <c r="AW2505" s="94"/>
      <c r="AX2505" s="94"/>
      <c r="AY2505" s="94"/>
      <c r="AZ2505" s="94"/>
      <c r="BA2505" s="94"/>
    </row>
    <row r="2506" spans="33:53" x14ac:dyDescent="0.2">
      <c r="AG2506" s="94"/>
      <c r="AH2506" s="94"/>
      <c r="AI2506" s="94"/>
      <c r="AJ2506" s="94"/>
      <c r="AK2506" s="94"/>
      <c r="AL2506" s="96"/>
      <c r="AM2506" s="92"/>
      <c r="AT2506" s="94"/>
      <c r="AU2506" s="94"/>
      <c r="AV2506" s="94"/>
      <c r="AW2506" s="94"/>
      <c r="AX2506" s="94"/>
      <c r="AY2506" s="94"/>
      <c r="AZ2506" s="94"/>
      <c r="BA2506" s="94"/>
    </row>
    <row r="2507" spans="33:53" x14ac:dyDescent="0.2">
      <c r="AG2507" s="94"/>
      <c r="AH2507" s="94"/>
      <c r="AI2507" s="94"/>
      <c r="AJ2507" s="94"/>
      <c r="AK2507" s="94"/>
      <c r="AL2507" s="96"/>
      <c r="AM2507" s="92"/>
      <c r="AT2507" s="94"/>
      <c r="AU2507" s="94"/>
      <c r="AV2507" s="94"/>
      <c r="AW2507" s="94"/>
      <c r="AX2507" s="94"/>
      <c r="AY2507" s="94"/>
      <c r="AZ2507" s="94"/>
      <c r="BA2507" s="94"/>
    </row>
    <row r="2508" spans="33:53" x14ac:dyDescent="0.2">
      <c r="AG2508" s="94"/>
      <c r="AH2508" s="94"/>
      <c r="AI2508" s="94"/>
      <c r="AJ2508" s="94"/>
      <c r="AK2508" s="94"/>
      <c r="AL2508" s="96"/>
      <c r="AM2508" s="92"/>
      <c r="AT2508" s="94"/>
      <c r="AU2508" s="94"/>
      <c r="AV2508" s="94"/>
      <c r="AW2508" s="94"/>
      <c r="AX2508" s="94"/>
      <c r="AY2508" s="94"/>
      <c r="AZ2508" s="94"/>
      <c r="BA2508" s="94"/>
    </row>
    <row r="2509" spans="33:53" x14ac:dyDescent="0.2">
      <c r="AG2509" s="94"/>
      <c r="AH2509" s="94"/>
      <c r="AI2509" s="94"/>
      <c r="AJ2509" s="94"/>
      <c r="AK2509" s="94"/>
      <c r="AL2509" s="96"/>
      <c r="AM2509" s="92"/>
      <c r="AT2509" s="94"/>
      <c r="AU2509" s="94"/>
      <c r="AV2509" s="94"/>
      <c r="AW2509" s="94"/>
      <c r="AX2509" s="94"/>
      <c r="AY2509" s="94"/>
      <c r="AZ2509" s="94"/>
      <c r="BA2509" s="94"/>
    </row>
    <row r="2510" spans="33:53" x14ac:dyDescent="0.2">
      <c r="AG2510" s="94"/>
      <c r="AH2510" s="94"/>
      <c r="AI2510" s="94"/>
      <c r="AJ2510" s="94"/>
      <c r="AK2510" s="94"/>
      <c r="AL2510" s="96"/>
      <c r="AM2510" s="92"/>
      <c r="AT2510" s="94"/>
      <c r="AU2510" s="94"/>
      <c r="AV2510" s="94"/>
      <c r="AW2510" s="94"/>
      <c r="AX2510" s="94"/>
      <c r="AY2510" s="94"/>
      <c r="AZ2510" s="94"/>
      <c r="BA2510" s="94"/>
    </row>
    <row r="2511" spans="33:53" x14ac:dyDescent="0.2">
      <c r="AG2511" s="94"/>
      <c r="AH2511" s="94"/>
      <c r="AI2511" s="94"/>
      <c r="AJ2511" s="94"/>
      <c r="AK2511" s="94"/>
      <c r="AL2511" s="96"/>
      <c r="AM2511" s="92"/>
      <c r="AT2511" s="94"/>
      <c r="AU2511" s="94"/>
      <c r="AV2511" s="94"/>
      <c r="AW2511" s="94"/>
      <c r="AX2511" s="94"/>
      <c r="AY2511" s="94"/>
      <c r="AZ2511" s="94"/>
      <c r="BA2511" s="94"/>
    </row>
    <row r="2512" spans="33:53" x14ac:dyDescent="0.2">
      <c r="AG2512" s="94"/>
      <c r="AH2512" s="94"/>
      <c r="AI2512" s="94"/>
      <c r="AJ2512" s="94"/>
      <c r="AK2512" s="94"/>
      <c r="AL2512" s="96"/>
      <c r="AM2512" s="92"/>
      <c r="AT2512" s="94"/>
      <c r="AU2512" s="94"/>
      <c r="AV2512" s="94"/>
      <c r="AW2512" s="94"/>
      <c r="AX2512" s="94"/>
      <c r="AY2512" s="94"/>
      <c r="AZ2512" s="94"/>
      <c r="BA2512" s="94"/>
    </row>
    <row r="2513" spans="33:53" x14ac:dyDescent="0.2">
      <c r="AG2513" s="94"/>
      <c r="AH2513" s="94"/>
      <c r="AI2513" s="94"/>
      <c r="AJ2513" s="94"/>
      <c r="AK2513" s="94"/>
      <c r="AL2513" s="96"/>
      <c r="AM2513" s="92"/>
      <c r="AT2513" s="94"/>
      <c r="AU2513" s="94"/>
      <c r="AV2513" s="94"/>
      <c r="AW2513" s="94"/>
      <c r="AX2513" s="94"/>
      <c r="AY2513" s="94"/>
      <c r="AZ2513" s="94"/>
      <c r="BA2513" s="94"/>
    </row>
    <row r="2514" spans="33:53" x14ac:dyDescent="0.2">
      <c r="AG2514" s="94"/>
      <c r="AH2514" s="94"/>
      <c r="AI2514" s="94"/>
      <c r="AJ2514" s="94"/>
      <c r="AK2514" s="94"/>
      <c r="AL2514" s="96"/>
      <c r="AM2514" s="92"/>
      <c r="AT2514" s="94"/>
      <c r="AU2514" s="94"/>
      <c r="AV2514" s="94"/>
      <c r="AW2514" s="94"/>
      <c r="AX2514" s="94"/>
      <c r="AY2514" s="94"/>
      <c r="AZ2514" s="94"/>
      <c r="BA2514" s="94"/>
    </row>
    <row r="2515" spans="33:53" x14ac:dyDescent="0.2">
      <c r="AG2515" s="94"/>
      <c r="AH2515" s="94"/>
      <c r="AI2515" s="94"/>
      <c r="AJ2515" s="94"/>
      <c r="AK2515" s="94"/>
      <c r="AL2515" s="96"/>
      <c r="AM2515" s="92"/>
      <c r="AT2515" s="94"/>
      <c r="AU2515" s="94"/>
      <c r="AV2515" s="94"/>
      <c r="AW2515" s="94"/>
      <c r="AX2515" s="94"/>
      <c r="AY2515" s="94"/>
      <c r="AZ2515" s="94"/>
      <c r="BA2515" s="94"/>
    </row>
    <row r="2516" spans="33:53" x14ac:dyDescent="0.2">
      <c r="AG2516" s="94"/>
      <c r="AH2516" s="94"/>
      <c r="AI2516" s="94"/>
      <c r="AJ2516" s="94"/>
      <c r="AK2516" s="94"/>
      <c r="AL2516" s="96"/>
      <c r="AM2516" s="92"/>
      <c r="AT2516" s="94"/>
      <c r="AU2516" s="94"/>
      <c r="AV2516" s="94"/>
      <c r="AW2516" s="94"/>
      <c r="AX2516" s="94"/>
      <c r="AY2516" s="94"/>
      <c r="AZ2516" s="94"/>
      <c r="BA2516" s="94"/>
    </row>
    <row r="2517" spans="33:53" x14ac:dyDescent="0.2">
      <c r="AG2517" s="94"/>
      <c r="AH2517" s="94"/>
      <c r="AI2517" s="94"/>
      <c r="AJ2517" s="94"/>
      <c r="AK2517" s="94"/>
      <c r="AL2517" s="96"/>
      <c r="AM2517" s="92"/>
      <c r="AT2517" s="94"/>
      <c r="AU2517" s="94"/>
      <c r="AV2517" s="94"/>
      <c r="AW2517" s="94"/>
      <c r="AX2517" s="94"/>
      <c r="AY2517" s="94"/>
      <c r="AZ2517" s="94"/>
      <c r="BA2517" s="94"/>
    </row>
    <row r="2518" spans="33:53" x14ac:dyDescent="0.2">
      <c r="AG2518" s="94"/>
      <c r="AH2518" s="94"/>
      <c r="AI2518" s="94"/>
      <c r="AJ2518" s="94"/>
      <c r="AK2518" s="94"/>
      <c r="AL2518" s="96"/>
      <c r="AM2518" s="92"/>
      <c r="AT2518" s="94"/>
      <c r="AU2518" s="94"/>
      <c r="AV2518" s="94"/>
      <c r="AW2518" s="94"/>
      <c r="AX2518" s="94"/>
      <c r="AY2518" s="94"/>
      <c r="AZ2518" s="94"/>
      <c r="BA2518" s="94"/>
    </row>
    <row r="2519" spans="33:53" x14ac:dyDescent="0.2">
      <c r="AG2519" s="94"/>
      <c r="AH2519" s="94"/>
      <c r="AI2519" s="94"/>
      <c r="AJ2519" s="94"/>
      <c r="AK2519" s="94"/>
      <c r="AL2519" s="96"/>
      <c r="AM2519" s="92"/>
      <c r="AT2519" s="94"/>
      <c r="AU2519" s="94"/>
      <c r="AV2519" s="94"/>
      <c r="AW2519" s="94"/>
      <c r="AX2519" s="94"/>
      <c r="AY2519" s="94"/>
      <c r="AZ2519" s="94"/>
      <c r="BA2519" s="94"/>
    </row>
    <row r="2520" spans="33:53" x14ac:dyDescent="0.2">
      <c r="AG2520" s="94"/>
      <c r="AH2520" s="94"/>
      <c r="AI2520" s="94"/>
      <c r="AJ2520" s="94"/>
      <c r="AK2520" s="94"/>
      <c r="AL2520" s="96"/>
      <c r="AM2520" s="92"/>
      <c r="AT2520" s="94"/>
      <c r="AU2520" s="94"/>
      <c r="AV2520" s="94"/>
      <c r="AW2520" s="94"/>
      <c r="AX2520" s="94"/>
      <c r="AY2520" s="94"/>
      <c r="AZ2520" s="94"/>
      <c r="BA2520" s="94"/>
    </row>
    <row r="2521" spans="33:53" x14ac:dyDescent="0.2">
      <c r="AG2521" s="94"/>
      <c r="AH2521" s="94"/>
      <c r="AI2521" s="94"/>
      <c r="AJ2521" s="94"/>
      <c r="AK2521" s="94"/>
      <c r="AL2521" s="96"/>
      <c r="AM2521" s="92"/>
      <c r="AT2521" s="94"/>
      <c r="AU2521" s="94"/>
      <c r="AV2521" s="94"/>
      <c r="AW2521" s="94"/>
      <c r="AX2521" s="94"/>
      <c r="AY2521" s="94"/>
      <c r="AZ2521" s="94"/>
      <c r="BA2521" s="94"/>
    </row>
    <row r="2522" spans="33:53" x14ac:dyDescent="0.2">
      <c r="AG2522" s="94"/>
      <c r="AH2522" s="94"/>
      <c r="AI2522" s="94"/>
      <c r="AJ2522" s="94"/>
      <c r="AK2522" s="94"/>
      <c r="AL2522" s="96"/>
      <c r="AM2522" s="92"/>
      <c r="AT2522" s="94"/>
      <c r="AU2522" s="94"/>
      <c r="AV2522" s="94"/>
      <c r="AW2522" s="94"/>
      <c r="AX2522" s="94"/>
      <c r="AY2522" s="94"/>
      <c r="AZ2522" s="94"/>
      <c r="BA2522" s="94"/>
    </row>
    <row r="2523" spans="33:53" x14ac:dyDescent="0.2">
      <c r="AG2523" s="94"/>
      <c r="AH2523" s="94"/>
      <c r="AI2523" s="94"/>
      <c r="AJ2523" s="94"/>
      <c r="AK2523" s="94"/>
      <c r="AL2523" s="96"/>
      <c r="AM2523" s="92"/>
      <c r="AT2523" s="94"/>
      <c r="AU2523" s="94"/>
      <c r="AV2523" s="94"/>
      <c r="AW2523" s="94"/>
      <c r="AX2523" s="94"/>
      <c r="AY2523" s="94"/>
      <c r="AZ2523" s="94"/>
      <c r="BA2523" s="94"/>
    </row>
    <row r="2524" spans="33:53" x14ac:dyDescent="0.2">
      <c r="AG2524" s="94"/>
      <c r="AH2524" s="94"/>
      <c r="AI2524" s="94"/>
      <c r="AJ2524" s="94"/>
      <c r="AK2524" s="94"/>
      <c r="AL2524" s="96"/>
      <c r="AM2524" s="92"/>
      <c r="AT2524" s="94"/>
      <c r="AU2524" s="94"/>
      <c r="AV2524" s="94"/>
      <c r="AW2524" s="94"/>
      <c r="AX2524" s="94"/>
      <c r="AY2524" s="94"/>
      <c r="AZ2524" s="94"/>
      <c r="BA2524" s="94"/>
    </row>
    <row r="2525" spans="33:53" x14ac:dyDescent="0.2">
      <c r="AG2525" s="94"/>
      <c r="AH2525" s="94"/>
      <c r="AI2525" s="94"/>
      <c r="AJ2525" s="94"/>
      <c r="AK2525" s="94"/>
      <c r="AL2525" s="96"/>
      <c r="AM2525" s="92"/>
      <c r="AT2525" s="94"/>
      <c r="AU2525" s="94"/>
      <c r="AV2525" s="94"/>
      <c r="AW2525" s="94"/>
      <c r="AX2525" s="94"/>
      <c r="AY2525" s="94"/>
      <c r="AZ2525" s="94"/>
      <c r="BA2525" s="94"/>
    </row>
    <row r="2526" spans="33:53" x14ac:dyDescent="0.2">
      <c r="AG2526" s="94"/>
      <c r="AH2526" s="94"/>
      <c r="AI2526" s="94"/>
      <c r="AJ2526" s="94"/>
      <c r="AK2526" s="94"/>
      <c r="AL2526" s="96"/>
      <c r="AM2526" s="92"/>
      <c r="AT2526" s="94"/>
      <c r="AU2526" s="94"/>
      <c r="AV2526" s="94"/>
      <c r="AW2526" s="94"/>
      <c r="AX2526" s="94"/>
      <c r="AY2526" s="94"/>
      <c r="AZ2526" s="94"/>
      <c r="BA2526" s="94"/>
    </row>
    <row r="2527" spans="33:53" x14ac:dyDescent="0.2">
      <c r="AG2527" s="94"/>
      <c r="AH2527" s="94"/>
      <c r="AI2527" s="94"/>
      <c r="AJ2527" s="94"/>
      <c r="AK2527" s="94"/>
      <c r="AL2527" s="96"/>
      <c r="AM2527" s="92"/>
      <c r="AT2527" s="94"/>
      <c r="AU2527" s="94"/>
      <c r="AV2527" s="94"/>
      <c r="AW2527" s="94"/>
      <c r="AX2527" s="94"/>
      <c r="AY2527" s="94"/>
      <c r="AZ2527" s="94"/>
      <c r="BA2527" s="94"/>
    </row>
    <row r="2528" spans="33:53" x14ac:dyDescent="0.2">
      <c r="AG2528" s="94"/>
      <c r="AH2528" s="94"/>
      <c r="AI2528" s="94"/>
      <c r="AJ2528" s="94"/>
      <c r="AK2528" s="94"/>
      <c r="AL2528" s="96"/>
      <c r="AM2528" s="92"/>
      <c r="AT2528" s="94"/>
      <c r="AU2528" s="94"/>
      <c r="AV2528" s="94"/>
      <c r="AW2528" s="94"/>
      <c r="AX2528" s="94"/>
      <c r="AY2528" s="94"/>
      <c r="AZ2528" s="94"/>
      <c r="BA2528" s="94"/>
    </row>
    <row r="2529" spans="33:53" x14ac:dyDescent="0.2">
      <c r="AG2529" s="94"/>
      <c r="AH2529" s="94"/>
      <c r="AI2529" s="94"/>
      <c r="AJ2529" s="94"/>
      <c r="AK2529" s="94"/>
      <c r="AL2529" s="96"/>
      <c r="AM2529" s="92"/>
      <c r="AT2529" s="94"/>
      <c r="AU2529" s="94"/>
      <c r="AV2529" s="94"/>
      <c r="AW2529" s="94"/>
      <c r="AX2529" s="94"/>
      <c r="AY2529" s="94"/>
      <c r="AZ2529" s="94"/>
      <c r="BA2529" s="94"/>
    </row>
    <row r="2530" spans="33:53" x14ac:dyDescent="0.2">
      <c r="AG2530" s="94"/>
      <c r="AH2530" s="94"/>
      <c r="AI2530" s="94"/>
      <c r="AJ2530" s="94"/>
      <c r="AK2530" s="94"/>
      <c r="AL2530" s="96"/>
      <c r="AM2530" s="92"/>
      <c r="AT2530" s="94"/>
      <c r="AU2530" s="94"/>
      <c r="AV2530" s="94"/>
      <c r="AW2530" s="94"/>
      <c r="AX2530" s="94"/>
      <c r="AY2530" s="94"/>
      <c r="AZ2530" s="94"/>
      <c r="BA2530" s="94"/>
    </row>
    <row r="2531" spans="33:53" x14ac:dyDescent="0.2">
      <c r="AG2531" s="94"/>
      <c r="AH2531" s="94"/>
      <c r="AI2531" s="94"/>
      <c r="AJ2531" s="94"/>
      <c r="AK2531" s="94"/>
      <c r="AL2531" s="96"/>
      <c r="AM2531" s="92"/>
      <c r="AT2531" s="94"/>
      <c r="AU2531" s="94"/>
      <c r="AV2531" s="94"/>
      <c r="AW2531" s="94"/>
      <c r="AX2531" s="94"/>
      <c r="AY2531" s="94"/>
      <c r="AZ2531" s="94"/>
      <c r="BA2531" s="94"/>
    </row>
    <row r="2532" spans="33:53" x14ac:dyDescent="0.2">
      <c r="AG2532" s="94"/>
      <c r="AH2532" s="94"/>
      <c r="AI2532" s="94"/>
      <c r="AJ2532" s="94"/>
      <c r="AK2532" s="94"/>
      <c r="AL2532" s="96"/>
      <c r="AM2532" s="92"/>
      <c r="AT2532" s="94"/>
      <c r="AU2532" s="94"/>
      <c r="AV2532" s="94"/>
      <c r="AW2532" s="94"/>
      <c r="AX2532" s="94"/>
      <c r="AY2532" s="94"/>
      <c r="AZ2532" s="94"/>
      <c r="BA2532" s="94"/>
    </row>
    <row r="2533" spans="33:53" x14ac:dyDescent="0.2">
      <c r="AG2533" s="94"/>
      <c r="AH2533" s="94"/>
      <c r="AI2533" s="94"/>
      <c r="AJ2533" s="94"/>
      <c r="AK2533" s="94"/>
      <c r="AL2533" s="96"/>
      <c r="AM2533" s="92"/>
      <c r="AT2533" s="94"/>
      <c r="AU2533" s="94"/>
      <c r="AV2533" s="94"/>
      <c r="AW2533" s="94"/>
      <c r="AX2533" s="94"/>
      <c r="AY2533" s="94"/>
      <c r="AZ2533" s="94"/>
      <c r="BA2533" s="94"/>
    </row>
    <row r="2534" spans="33:53" x14ac:dyDescent="0.2">
      <c r="AG2534" s="94"/>
      <c r="AH2534" s="94"/>
      <c r="AI2534" s="94"/>
      <c r="AJ2534" s="94"/>
      <c r="AK2534" s="94"/>
      <c r="AL2534" s="96"/>
      <c r="AM2534" s="92"/>
      <c r="AT2534" s="94"/>
      <c r="AU2534" s="94"/>
      <c r="AV2534" s="94"/>
      <c r="AW2534" s="94"/>
      <c r="AX2534" s="94"/>
      <c r="AY2534" s="94"/>
      <c r="AZ2534" s="94"/>
      <c r="BA2534" s="94"/>
    </row>
    <row r="2535" spans="33:53" x14ac:dyDescent="0.2">
      <c r="AG2535" s="94"/>
      <c r="AH2535" s="94"/>
      <c r="AI2535" s="94"/>
      <c r="AJ2535" s="94"/>
      <c r="AK2535" s="94"/>
      <c r="AL2535" s="96"/>
      <c r="AM2535" s="92"/>
      <c r="AT2535" s="94"/>
      <c r="AU2535" s="94"/>
      <c r="AV2535" s="94"/>
      <c r="AW2535" s="94"/>
      <c r="AX2535" s="94"/>
      <c r="AY2535" s="94"/>
      <c r="AZ2535" s="94"/>
      <c r="BA2535" s="94"/>
    </row>
    <row r="2536" spans="33:53" x14ac:dyDescent="0.2">
      <c r="AG2536" s="94"/>
      <c r="AH2536" s="94"/>
      <c r="AI2536" s="94"/>
      <c r="AJ2536" s="94"/>
      <c r="AK2536" s="94"/>
      <c r="AL2536" s="96"/>
      <c r="AM2536" s="92"/>
      <c r="AT2536" s="94"/>
      <c r="AU2536" s="94"/>
      <c r="AV2536" s="94"/>
      <c r="AW2536" s="94"/>
      <c r="AX2536" s="94"/>
      <c r="AY2536" s="94"/>
      <c r="AZ2536" s="94"/>
      <c r="BA2536" s="94"/>
    </row>
    <row r="2537" spans="33:53" x14ac:dyDescent="0.2">
      <c r="AG2537" s="94"/>
      <c r="AH2537" s="94"/>
      <c r="AI2537" s="94"/>
      <c r="AJ2537" s="94"/>
      <c r="AK2537" s="94"/>
      <c r="AL2537" s="96"/>
      <c r="AM2537" s="92"/>
      <c r="AT2537" s="94"/>
      <c r="AU2537" s="94"/>
      <c r="AV2537" s="94"/>
      <c r="AW2537" s="94"/>
      <c r="AX2537" s="94"/>
      <c r="AY2537" s="94"/>
      <c r="AZ2537" s="94"/>
      <c r="BA2537" s="94"/>
    </row>
    <row r="2538" spans="33:53" x14ac:dyDescent="0.2">
      <c r="AG2538" s="94"/>
      <c r="AH2538" s="94"/>
      <c r="AI2538" s="94"/>
      <c r="AJ2538" s="94"/>
      <c r="AK2538" s="94"/>
      <c r="AL2538" s="96"/>
      <c r="AM2538" s="92"/>
      <c r="AT2538" s="94"/>
      <c r="AU2538" s="94"/>
      <c r="AV2538" s="94"/>
      <c r="AW2538" s="94"/>
      <c r="AX2538" s="94"/>
      <c r="AY2538" s="94"/>
      <c r="AZ2538" s="94"/>
      <c r="BA2538" s="94"/>
    </row>
    <row r="2539" spans="33:53" x14ac:dyDescent="0.2">
      <c r="AG2539" s="94"/>
      <c r="AH2539" s="94"/>
      <c r="AI2539" s="94"/>
      <c r="AJ2539" s="94"/>
      <c r="AK2539" s="94"/>
      <c r="AL2539" s="96"/>
      <c r="AM2539" s="92"/>
      <c r="AT2539" s="94"/>
      <c r="AU2539" s="94"/>
      <c r="AV2539" s="94"/>
      <c r="AW2539" s="94"/>
      <c r="AX2539" s="94"/>
      <c r="AY2539" s="94"/>
      <c r="AZ2539" s="94"/>
      <c r="BA2539" s="94"/>
    </row>
    <row r="2540" spans="33:53" x14ac:dyDescent="0.2">
      <c r="AG2540" s="94"/>
      <c r="AH2540" s="94"/>
      <c r="AI2540" s="94"/>
      <c r="AJ2540" s="94"/>
      <c r="AK2540" s="94"/>
      <c r="AL2540" s="96"/>
      <c r="AM2540" s="92"/>
      <c r="AT2540" s="94"/>
      <c r="AU2540" s="94"/>
      <c r="AV2540" s="94"/>
      <c r="AW2540" s="94"/>
      <c r="AX2540" s="94"/>
      <c r="AY2540" s="94"/>
      <c r="AZ2540" s="94"/>
      <c r="BA2540" s="94"/>
    </row>
  </sheetData>
  <phoneticPr fontId="8" type="noConversion"/>
  <hyperlinks>
    <hyperlink ref="AV4461" r:id="rId1" display="http://cdsbib.u-strasbg.fr/cgi-bin/cdsbib?1990RMxAA..21..381G" xr:uid="{00000000-0004-0000-0B00-000000000000}"/>
    <hyperlink ref="AV4464" r:id="rId2" display="http://cdsbib.u-strasbg.fr/cgi-bin/cdsbib?1990RMxAA..21..381G" xr:uid="{00000000-0004-0000-0B00-000001000000}"/>
    <hyperlink ref="AV4462" r:id="rId3" display="http://cdsbib.u-strasbg.fr/cgi-bin/cdsbib?1990RMxAA..21..381G" xr:uid="{00000000-0004-0000-0B00-000002000000}"/>
    <hyperlink ref="AV4440" r:id="rId4" display="http://cdsbib.u-strasbg.fr/cgi-bin/cdsbib?1990RMxAA..21..381G" xr:uid="{00000000-0004-0000-0B00-000003000000}"/>
    <hyperlink ref="AW4574" r:id="rId5" display="http://cdsbib.u-strasbg.fr/cgi-bin/cdsbib?1990RMxAA..21..381G" xr:uid="{00000000-0004-0000-0B00-000004000000}"/>
    <hyperlink ref="AW2843" r:id="rId6" display="http://cdsbib.u-strasbg.fr/cgi-bin/cdsbib?1990RMxAA..21..381G" xr:uid="{00000000-0004-0000-0B00-000005000000}"/>
    <hyperlink ref="AW4575" r:id="rId7" display="http://cdsbib.u-strasbg.fr/cgi-bin/cdsbib?1990RMxAA..21..381G" xr:uid="{00000000-0004-0000-0B00-000006000000}"/>
  </hyperlinks>
  <pageMargins left="0.75" right="0.75" top="1" bottom="1" header="0.5" footer="0.5"/>
  <pageSetup orientation="portrait" verticalDpi="300" r:id="rId8"/>
  <headerFooter alignWithMargins="0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5"/>
  </sheetPr>
  <dimension ref="A1:BZ2540"/>
  <sheetViews>
    <sheetView topLeftCell="T1" workbookViewId="0">
      <pane ySplit="20" topLeftCell="A99" activePane="bottomLeft" state="frozen"/>
      <selection pane="bottomLeft" activeCell="AH14" sqref="AH14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5703125" customWidth="1"/>
    <col min="6" max="6" width="16.7109375" customWidth="1"/>
    <col min="7" max="7" width="11.7109375" customWidth="1"/>
    <col min="8" max="8" width="8.7109375" customWidth="1"/>
    <col min="9" max="9" width="9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5" style="5" customWidth="1"/>
    <col min="20" max="20" width="10.28515625" style="5" customWidth="1"/>
    <col min="21" max="32" width="10.28515625" customWidth="1"/>
    <col min="33" max="33" width="12.140625" customWidth="1"/>
    <col min="34" max="34" width="9.42578125" customWidth="1"/>
    <col min="35" max="37" width="10.42578125" customWidth="1"/>
    <col min="38" max="38" width="10.5703125" customWidth="1"/>
    <col min="39" max="39" width="10.28515625" customWidth="1"/>
    <col min="40" max="43" width="9.42578125" customWidth="1"/>
    <col min="44" max="58" width="10.28515625" customWidth="1"/>
    <col min="59" max="59" width="11.85546875" customWidth="1"/>
    <col min="60" max="60" width="14.7109375" customWidth="1"/>
    <col min="61" max="78" width="10.28515625" customWidth="1"/>
  </cols>
  <sheetData>
    <row r="1" spans="1:70" ht="21" thickBot="1" x14ac:dyDescent="0.25">
      <c r="A1" s="17" t="s">
        <v>47</v>
      </c>
      <c r="B1" s="15"/>
      <c r="C1" s="15"/>
      <c r="D1" s="15"/>
      <c r="E1" s="15"/>
      <c r="T1" s="201" t="s">
        <v>437</v>
      </c>
      <c r="U1" s="89">
        <v>-6.5882497553994182E-2</v>
      </c>
      <c r="V1" s="89">
        <v>-1.0744311178552442E-6</v>
      </c>
      <c r="W1" s="89">
        <v>1.5202565799970579E-10</v>
      </c>
      <c r="X1" s="89">
        <v>8.3382192663713259E-2</v>
      </c>
      <c r="Y1" s="89">
        <v>-0.57402395728677325</v>
      </c>
      <c r="Z1" s="89">
        <v>96.625488642386728</v>
      </c>
      <c r="AA1" s="89">
        <v>489.83735056483988</v>
      </c>
      <c r="AB1" s="89">
        <v>83504.526033648464</v>
      </c>
      <c r="AC1" s="89">
        <v>14.446968140664758</v>
      </c>
      <c r="AD1" s="201">
        <v>0.32295851448813545</v>
      </c>
      <c r="AE1" s="201">
        <v>3.0809935894016857E-7</v>
      </c>
      <c r="AG1" s="162" t="s">
        <v>374</v>
      </c>
      <c r="AH1" s="163"/>
      <c r="AI1" s="163" t="s">
        <v>375</v>
      </c>
      <c r="AJ1" s="163" t="s">
        <v>376</v>
      </c>
      <c r="AK1" s="55"/>
      <c r="AN1" s="7"/>
      <c r="AS1" s="164"/>
      <c r="BC1" s="165" t="s">
        <v>15</v>
      </c>
      <c r="BD1" s="166" t="s">
        <v>377</v>
      </c>
      <c r="BE1" s="8" t="s">
        <v>378</v>
      </c>
      <c r="BF1" s="167" t="s">
        <v>379</v>
      </c>
      <c r="BG1" s="168" t="s">
        <v>380</v>
      </c>
      <c r="BH1" s="167" t="s">
        <v>381</v>
      </c>
      <c r="BI1" s="168" t="s">
        <v>382</v>
      </c>
      <c r="BJ1" s="167" t="s">
        <v>383</v>
      </c>
      <c r="BK1" s="169" t="s">
        <v>384</v>
      </c>
      <c r="BL1" s="168" t="s">
        <v>385</v>
      </c>
      <c r="BM1" s="167" t="s">
        <v>386</v>
      </c>
      <c r="BN1" s="169" t="s">
        <v>387</v>
      </c>
      <c r="BO1" s="168" t="s">
        <v>388</v>
      </c>
      <c r="BP1" s="167" t="s">
        <v>389</v>
      </c>
      <c r="BQ1" s="169" t="s">
        <v>390</v>
      </c>
      <c r="BR1" s="168" t="s">
        <v>119</v>
      </c>
    </row>
    <row r="2" spans="1:70" ht="16.5" thickBot="1" x14ac:dyDescent="0.35">
      <c r="A2" s="16" t="s">
        <v>29</v>
      </c>
      <c r="B2" s="19" t="s">
        <v>40</v>
      </c>
      <c r="C2" s="15"/>
      <c r="D2" s="15"/>
      <c r="E2" s="15"/>
      <c r="U2" s="208" t="s">
        <v>394</v>
      </c>
      <c r="V2" s="209" t="s">
        <v>395</v>
      </c>
      <c r="W2" s="210" t="s">
        <v>162</v>
      </c>
      <c r="X2" s="210" t="s">
        <v>438</v>
      </c>
      <c r="Y2" s="209" t="s">
        <v>397</v>
      </c>
      <c r="Z2" s="209" t="s">
        <v>439</v>
      </c>
      <c r="AA2" s="211" t="s">
        <v>440</v>
      </c>
      <c r="AB2" s="209" t="s">
        <v>441</v>
      </c>
      <c r="AC2" s="209" t="s">
        <v>442</v>
      </c>
      <c r="AD2" s="209" t="s">
        <v>443</v>
      </c>
      <c r="AE2" s="209" t="s">
        <v>165</v>
      </c>
      <c r="AG2" s="170" t="s">
        <v>391</v>
      </c>
      <c r="AH2" s="171">
        <f>C7</f>
        <v>37378.339</v>
      </c>
      <c r="AI2" s="172" t="s">
        <v>392</v>
      </c>
      <c r="AJ2" s="171">
        <f>C8</f>
        <v>0.36044120000000002</v>
      </c>
      <c r="AK2" s="173" t="s">
        <v>393</v>
      </c>
      <c r="AR2" s="5"/>
      <c r="BC2">
        <v>-20000</v>
      </c>
      <c r="BD2">
        <f t="shared" ref="BD2:BD33" si="0">AH$3+AH$4*BC2+AH$5*BC2^2+BF2</f>
        <v>9.4006938234755047E-2</v>
      </c>
      <c r="BE2">
        <f t="shared" ref="BE2:BE33" si="1">AH$3+AH$4*BC2+AH$5*BC2^2</f>
        <v>1.6447816421003653E-2</v>
      </c>
      <c r="BF2" s="94">
        <f t="shared" ref="BF2:BF33" si="2">$AH$6*($AH$11/BG2*BH2+$AH$12)</f>
        <v>7.7559121813751394E-2</v>
      </c>
      <c r="BG2">
        <f t="shared" ref="BG2:BG33" si="3">1+$AH$7*COS(BI2)</f>
        <v>0.45757035971120397</v>
      </c>
      <c r="BH2">
        <f t="shared" ref="BH2:BH33" si="4">SIN(BI2+RADIANS($AH$9))</f>
        <v>0.93361318351173861</v>
      </c>
      <c r="BI2">
        <f t="shared" ref="BI2:BI33" si="5">2*ATAN(BJ2)</f>
        <v>-0.32669908008657378</v>
      </c>
      <c r="BJ2">
        <f t="shared" ref="BJ2:BJ33" si="6">SQRT((1+$AH$7)/(1-$AH$7))*TAN(BK2/2)</f>
        <v>-0.16481810556526075</v>
      </c>
      <c r="BK2">
        <f t="shared" ref="BK2:BQ11" si="7">$BR2+$AH$7*SIN(BL2)</f>
        <v>-0.61252313349097021</v>
      </c>
      <c r="BL2">
        <f t="shared" si="7"/>
        <v>-0.61705975966428861</v>
      </c>
      <c r="BM2">
        <f t="shared" si="7"/>
        <v>-0.6073805845024749</v>
      </c>
      <c r="BN2">
        <f t="shared" si="7"/>
        <v>-0.62811277337670202</v>
      </c>
      <c r="BO2">
        <f t="shared" si="7"/>
        <v>-0.58406477643191868</v>
      </c>
      <c r="BP2">
        <f t="shared" si="7"/>
        <v>-0.67940369302424708</v>
      </c>
      <c r="BQ2">
        <f t="shared" si="7"/>
        <v>-0.4800946807142833</v>
      </c>
      <c r="BR2">
        <f t="shared" ref="BR2:BR33" si="8">RADIANS($AH$9)+$AH$18*(BC2-AH$15)</f>
        <v>-0.94392323571028847</v>
      </c>
    </row>
    <row r="3" spans="1:70" ht="13.5" thickBot="1" x14ac:dyDescent="0.25">
      <c r="A3" s="89"/>
      <c r="F3" s="95"/>
      <c r="U3">
        <f>AH3</f>
        <v>-6.5875116186006194E-2</v>
      </c>
      <c r="V3">
        <f>AH4</f>
        <v>-1.0747142265680271E-6</v>
      </c>
      <c r="W3">
        <f>AH5</f>
        <v>1.5207162018912327E-10</v>
      </c>
      <c r="X3">
        <f>AH6</f>
        <v>8.3348699318940497E-2</v>
      </c>
      <c r="Y3">
        <f>AH7</f>
        <v>-0.57272276419085855</v>
      </c>
      <c r="Z3">
        <f>AH8</f>
        <v>96.654204816928967</v>
      </c>
      <c r="AA3">
        <f>AH9</f>
        <v>489.71324065265298</v>
      </c>
      <c r="AB3">
        <f>AH10</f>
        <v>83495.054348988706</v>
      </c>
      <c r="AC3" s="212">
        <f>AH13</f>
        <v>14.441165015688085</v>
      </c>
      <c r="AD3">
        <f>AH17</f>
        <v>0.32237784466614761</v>
      </c>
      <c r="AE3">
        <f>AH14</f>
        <v>3.0819250717107466E-7</v>
      </c>
      <c r="AF3" s="176">
        <v>-6.5882497553994179</v>
      </c>
      <c r="AG3" s="174" t="s">
        <v>394</v>
      </c>
      <c r="AH3" s="175">
        <f t="shared" ref="AH3:AH10" si="9">AI3*AJ3</f>
        <v>-6.5875116186006194E-2</v>
      </c>
      <c r="AI3" s="176">
        <v>-6.5875116186006188</v>
      </c>
      <c r="AJ3">
        <v>0.01</v>
      </c>
      <c r="AK3" s="177"/>
      <c r="AL3" s="178"/>
      <c r="AM3" s="176"/>
      <c r="AN3" s="176"/>
      <c r="AO3" s="176"/>
      <c r="AP3" s="176"/>
      <c r="AQ3" s="176"/>
      <c r="AR3" s="176"/>
      <c r="AS3" s="176"/>
      <c r="BC3">
        <v>-19500</v>
      </c>
      <c r="BD3">
        <f t="shared" si="0"/>
        <v>9.04725912791291E-2</v>
      </c>
      <c r="BE3">
        <f t="shared" si="1"/>
        <v>1.2907044808984462E-2</v>
      </c>
      <c r="BF3" s="94">
        <f t="shared" si="2"/>
        <v>7.7565546470144645E-2</v>
      </c>
      <c r="BG3">
        <f t="shared" si="3"/>
        <v>0.45536737769713043</v>
      </c>
      <c r="BH3">
        <f t="shared" si="4"/>
        <v>0.92917051715403409</v>
      </c>
      <c r="BI3">
        <f t="shared" si="5"/>
        <v>-0.31449299755043658</v>
      </c>
      <c r="BJ3">
        <f t="shared" si="6"/>
        <v>-0.15855549688399856</v>
      </c>
      <c r="BK3">
        <f t="shared" si="7"/>
        <v>-0.59060248660378867</v>
      </c>
      <c r="BL3">
        <f t="shared" si="7"/>
        <v>-0.59548173448957631</v>
      </c>
      <c r="BM3">
        <f t="shared" si="7"/>
        <v>-0.58522655328499906</v>
      </c>
      <c r="BN3">
        <f t="shared" si="7"/>
        <v>-0.60686403660657606</v>
      </c>
      <c r="BO3">
        <f t="shared" si="7"/>
        <v>-0.56156822528225236</v>
      </c>
      <c r="BP3">
        <f t="shared" si="7"/>
        <v>-0.65808485419950169</v>
      </c>
      <c r="BQ3">
        <f t="shared" si="7"/>
        <v>-0.4590318139278789</v>
      </c>
      <c r="BR3">
        <f t="shared" si="8"/>
        <v>-0.91184705900213814</v>
      </c>
    </row>
    <row r="4" spans="1:70" ht="14.25" thickTop="1" thickBot="1" x14ac:dyDescent="0.25">
      <c r="A4" s="7" t="s">
        <v>5</v>
      </c>
      <c r="C4" s="3">
        <v>41740.7166</v>
      </c>
      <c r="D4" s="4">
        <v>0.36044098000000002</v>
      </c>
      <c r="AF4" s="181">
        <v>-1.0744311178552444</v>
      </c>
      <c r="AG4" s="179" t="s">
        <v>395</v>
      </c>
      <c r="AH4" s="180">
        <f t="shared" si="9"/>
        <v>-1.0747142265680271E-6</v>
      </c>
      <c r="AI4" s="181">
        <v>-1.0747142265680272</v>
      </c>
      <c r="AJ4" s="49">
        <v>9.9999999999999995E-7</v>
      </c>
      <c r="AK4" s="177"/>
      <c r="AL4" s="182"/>
      <c r="AM4" s="181"/>
      <c r="AN4" s="181"/>
      <c r="AO4" s="181"/>
      <c r="AP4" s="181"/>
      <c r="AQ4" s="181"/>
      <c r="AR4" s="181"/>
      <c r="AS4" s="181"/>
      <c r="BC4">
        <v>-19000</v>
      </c>
      <c r="BD4">
        <f t="shared" si="0"/>
        <v>8.6977244614585364E-2</v>
      </c>
      <c r="BE4">
        <f t="shared" si="1"/>
        <v>9.4423090070598209E-3</v>
      </c>
      <c r="BF4" s="94">
        <f t="shared" si="2"/>
        <v>7.7534935607525543E-2</v>
      </c>
      <c r="BG4">
        <f t="shared" si="3"/>
        <v>0.45326518568250451</v>
      </c>
      <c r="BH4">
        <f t="shared" si="4"/>
        <v>0.92463330141341693</v>
      </c>
      <c r="BI4">
        <f t="shared" si="5"/>
        <v>-0.30240212428165125</v>
      </c>
      <c r="BJ4">
        <f t="shared" si="6"/>
        <v>-0.15236393831690953</v>
      </c>
      <c r="BK4">
        <f t="shared" si="7"/>
        <v>-0.56878586687085697</v>
      </c>
      <c r="BL4">
        <f t="shared" si="7"/>
        <v>-0.57399840109276723</v>
      </c>
      <c r="BM4">
        <f t="shared" si="7"/>
        <v>-0.56319760167305111</v>
      </c>
      <c r="BN4">
        <f t="shared" si="7"/>
        <v>-0.58566220460020557</v>
      </c>
      <c r="BO4">
        <f t="shared" si="7"/>
        <v>-0.53929028155434122</v>
      </c>
      <c r="BP4">
        <f t="shared" si="7"/>
        <v>-0.63663699545358576</v>
      </c>
      <c r="BQ4">
        <f t="shared" si="7"/>
        <v>-0.43843480025011089</v>
      </c>
      <c r="BR4">
        <f t="shared" si="8"/>
        <v>-0.87977088229398959</v>
      </c>
    </row>
    <row r="5" spans="1:70" ht="13.5" thickTop="1" x14ac:dyDescent="0.2">
      <c r="A5" s="48" t="s">
        <v>68</v>
      </c>
      <c r="B5" s="41">
        <v>7</v>
      </c>
      <c r="C5" s="48" t="s">
        <v>69</v>
      </c>
      <c r="U5" s="53">
        <f t="shared" ref="U5:AE5" si="10">(U3-U1)^2</f>
        <v>5.4484593374094788E-11</v>
      </c>
      <c r="V5" s="53">
        <f t="shared" si="10"/>
        <v>8.0150543253550279E-20</v>
      </c>
      <c r="W5" s="53">
        <f t="shared" si="10"/>
        <v>2.1125228560485125E-27</v>
      </c>
      <c r="X5" s="53">
        <f t="shared" si="10"/>
        <v>1.1218041440670666E-9</v>
      </c>
      <c r="Y5" s="53">
        <f t="shared" si="10"/>
        <v>1.6931034728560789E-6</v>
      </c>
      <c r="Z5" s="53">
        <f t="shared" si="10"/>
        <v>8.2461868034036483E-4</v>
      </c>
      <c r="AA5" s="53">
        <f t="shared" si="10"/>
        <v>1.5403270303038936E-2</v>
      </c>
      <c r="AB5" s="53">
        <f t="shared" si="10"/>
        <v>89.712810293903857</v>
      </c>
      <c r="AC5" s="53">
        <f t="shared" si="10"/>
        <v>3.3676259494883583E-5</v>
      </c>
      <c r="AD5" s="53">
        <f t="shared" si="10"/>
        <v>3.3717744216739535E-7</v>
      </c>
      <c r="AE5" s="53">
        <f t="shared" si="10"/>
        <v>8.6765929209333998E-21</v>
      </c>
      <c r="AF5" s="181">
        <v>15.202565799970579</v>
      </c>
      <c r="AG5" s="179" t="s">
        <v>162</v>
      </c>
      <c r="AH5" s="180">
        <f t="shared" si="9"/>
        <v>1.5207162018912327E-10</v>
      </c>
      <c r="AI5" s="181">
        <v>15.207162018912328</v>
      </c>
      <c r="AJ5">
        <v>9.9999999999999994E-12</v>
      </c>
      <c r="AK5" s="177"/>
      <c r="AL5" s="182"/>
      <c r="AM5" s="181"/>
      <c r="AN5" s="181"/>
      <c r="AO5" s="181"/>
      <c r="AP5" s="181"/>
      <c r="AQ5" s="181"/>
      <c r="AR5" s="181"/>
      <c r="AS5" s="181"/>
      <c r="BC5">
        <v>-18500</v>
      </c>
      <c r="BD5">
        <f t="shared" si="0"/>
        <v>8.3521428838753409E-2</v>
      </c>
      <c r="BE5">
        <f t="shared" si="1"/>
        <v>6.0536090152297425E-3</v>
      </c>
      <c r="BF5" s="94">
        <f t="shared" si="2"/>
        <v>7.7467819823523673E-2</v>
      </c>
      <c r="BG5">
        <f t="shared" si="3"/>
        <v>0.45126101517812689</v>
      </c>
      <c r="BH5">
        <f t="shared" si="4"/>
        <v>0.92000417193968465</v>
      </c>
      <c r="BI5">
        <f t="shared" si="5"/>
        <v>-0.29042160949827217</v>
      </c>
      <c r="BJ5">
        <f t="shared" si="6"/>
        <v>-0.14624013442302539</v>
      </c>
      <c r="BK5">
        <f t="shared" si="7"/>
        <v>-0.54707024403883397</v>
      </c>
      <c r="BL5">
        <f t="shared" si="7"/>
        <v>-0.55260230514875386</v>
      </c>
      <c r="BM5">
        <f t="shared" si="7"/>
        <v>-0.54129320572695128</v>
      </c>
      <c r="BN5">
        <f t="shared" si="7"/>
        <v>-0.56449704382882282</v>
      </c>
      <c r="BO5">
        <f t="shared" si="7"/>
        <v>-0.51723186936064358</v>
      </c>
      <c r="BP5">
        <f t="shared" si="7"/>
        <v>-0.61505463412778671</v>
      </c>
      <c r="BQ5">
        <f t="shared" si="7"/>
        <v>-0.4182918299995661</v>
      </c>
      <c r="BR5">
        <f t="shared" si="8"/>
        <v>-0.84769470558583926</v>
      </c>
    </row>
    <row r="6" spans="1:70" x14ac:dyDescent="0.2">
      <c r="A6" s="7" t="s">
        <v>6</v>
      </c>
      <c r="AF6" s="181">
        <v>8.3382192663713255</v>
      </c>
      <c r="AG6" s="179" t="s">
        <v>396</v>
      </c>
      <c r="AH6" s="180">
        <f t="shared" si="9"/>
        <v>8.3348699318940497E-2</v>
      </c>
      <c r="AI6" s="181">
        <v>8.3348699318940493</v>
      </c>
      <c r="AJ6">
        <v>0.01</v>
      </c>
      <c r="AK6" s="177" t="s">
        <v>393</v>
      </c>
      <c r="AL6" s="182"/>
      <c r="AM6" s="181"/>
      <c r="AN6" s="181"/>
      <c r="AO6" s="181"/>
      <c r="AP6" s="181"/>
      <c r="AQ6" s="181"/>
      <c r="AR6" s="181"/>
      <c r="AS6" s="181"/>
      <c r="BC6">
        <v>-18000</v>
      </c>
      <c r="BD6">
        <f t="shared" si="0"/>
        <v>8.0105669520509099E-2</v>
      </c>
      <c r="BE6">
        <f t="shared" si="1"/>
        <v>2.7409448334942341E-3</v>
      </c>
      <c r="BF6">
        <f t="shared" si="2"/>
        <v>7.7364724687014857E-2</v>
      </c>
      <c r="BG6">
        <f t="shared" si="3"/>
        <v>0.44935225401970935</v>
      </c>
      <c r="BH6">
        <f t="shared" si="4"/>
        <v>0.91528559094096229</v>
      </c>
      <c r="BI6">
        <f t="shared" si="5"/>
        <v>-0.27854683431177535</v>
      </c>
      <c r="BJ6">
        <f t="shared" si="6"/>
        <v>-0.14018095869513036</v>
      </c>
      <c r="BK6">
        <f t="shared" si="7"/>
        <v>-0.52545277254807954</v>
      </c>
      <c r="BL6">
        <f t="shared" si="7"/>
        <v>-0.53128613653021151</v>
      </c>
      <c r="BM6">
        <f t="shared" si="7"/>
        <v>-0.51951281637430735</v>
      </c>
      <c r="BN6">
        <f t="shared" si="7"/>
        <v>-0.54335890062849024</v>
      </c>
      <c r="BO6">
        <f t="shared" si="7"/>
        <v>-0.49539328870891836</v>
      </c>
      <c r="BP6">
        <f t="shared" si="7"/>
        <v>-0.59333346304415424</v>
      </c>
      <c r="BQ6">
        <f t="shared" si="7"/>
        <v>-0.39859062637818254</v>
      </c>
      <c r="BR6">
        <f t="shared" si="8"/>
        <v>-0.81561852887769071</v>
      </c>
    </row>
    <row r="7" spans="1:70" x14ac:dyDescent="0.2">
      <c r="A7" t="s">
        <v>7</v>
      </c>
      <c r="C7" s="15">
        <v>37378.339</v>
      </c>
      <c r="D7" s="48" t="s">
        <v>159</v>
      </c>
      <c r="F7" s="87"/>
      <c r="G7" s="41"/>
      <c r="X7" s="7"/>
      <c r="Y7" s="7"/>
      <c r="AA7" s="7"/>
      <c r="AC7" s="7"/>
      <c r="AD7" s="7"/>
      <c r="AE7" s="7"/>
      <c r="AF7" s="181">
        <v>-0.57402395728677325</v>
      </c>
      <c r="AG7" s="183" t="s">
        <v>397</v>
      </c>
      <c r="AH7" s="184">
        <f t="shared" si="9"/>
        <v>-0.57272276419085855</v>
      </c>
      <c r="AI7" s="181">
        <v>-0.57272276419085855</v>
      </c>
      <c r="AJ7">
        <v>1</v>
      </c>
      <c r="AK7" s="177"/>
      <c r="AL7" s="182"/>
      <c r="AM7" s="181"/>
      <c r="AN7" s="181"/>
      <c r="AO7" s="181"/>
      <c r="AP7" s="181"/>
      <c r="AQ7" s="181"/>
      <c r="AR7" s="181"/>
      <c r="AS7" s="181"/>
      <c r="BC7">
        <v>-17500</v>
      </c>
      <c r="BD7">
        <f t="shared" si="0"/>
        <v>7.6730487964982858E-2</v>
      </c>
      <c r="BE7">
        <f t="shared" si="1"/>
        <v>-4.9568353814671839E-4</v>
      </c>
      <c r="BF7">
        <f t="shared" si="2"/>
        <v>7.7226171503129576E-2</v>
      </c>
      <c r="BG7">
        <f t="shared" si="3"/>
        <v>0.44753643420477518</v>
      </c>
      <c r="BH7">
        <f t="shared" si="4"/>
        <v>0.91047985450106494</v>
      </c>
      <c r="BI7">
        <f t="shared" si="5"/>
        <v>-0.26677338352200058</v>
      </c>
      <c r="BJ7">
        <f t="shared" si="6"/>
        <v>-0.13418343493739163</v>
      </c>
      <c r="BK7">
        <f t="shared" si="7"/>
        <v>-0.50393075655725728</v>
      </c>
      <c r="BL7">
        <f t="shared" si="7"/>
        <v>-0.51004276086424039</v>
      </c>
      <c r="BM7">
        <f t="shared" si="7"/>
        <v>-0.49785580315213512</v>
      </c>
      <c r="BN7">
        <f t="shared" si="7"/>
        <v>-0.52223873790719832</v>
      </c>
      <c r="BO7">
        <f t="shared" si="7"/>
        <v>-0.47377418721378289</v>
      </c>
      <c r="BP7">
        <f t="shared" si="7"/>
        <v>-0.57147029484409118</v>
      </c>
      <c r="BQ7">
        <f t="shared" si="7"/>
        <v>-0.37931845810152248</v>
      </c>
      <c r="BR7">
        <f t="shared" si="8"/>
        <v>-0.78354235216954038</v>
      </c>
    </row>
    <row r="8" spans="1:70" ht="15.75" x14ac:dyDescent="0.3">
      <c r="A8" t="s">
        <v>8</v>
      </c>
      <c r="C8" s="15">
        <v>0.36044120000000002</v>
      </c>
      <c r="D8" s="48" t="s">
        <v>159</v>
      </c>
      <c r="E8" s="49"/>
      <c r="F8" s="87"/>
      <c r="U8" s="212"/>
      <c r="V8" s="202"/>
      <c r="W8" s="212"/>
      <c r="X8" s="213"/>
      <c r="Y8" s="202"/>
      <c r="Z8" s="212"/>
      <c r="AA8" s="214"/>
      <c r="AB8" s="215"/>
      <c r="AC8" s="202"/>
      <c r="AD8" s="202"/>
      <c r="AE8" s="202"/>
      <c r="AF8" s="181">
        <v>9.6625488642386728</v>
      </c>
      <c r="AG8" s="179" t="s">
        <v>398</v>
      </c>
      <c r="AH8" s="184">
        <f t="shared" si="9"/>
        <v>96.654204816928967</v>
      </c>
      <c r="AI8" s="181">
        <v>9.6654204816928964</v>
      </c>
      <c r="AJ8">
        <v>10</v>
      </c>
      <c r="AK8" s="177" t="s">
        <v>399</v>
      </c>
      <c r="AL8" s="182"/>
      <c r="AM8" s="181"/>
      <c r="AN8" s="181"/>
      <c r="AO8" s="181"/>
      <c r="AP8" s="181"/>
      <c r="AQ8" s="181"/>
      <c r="AR8" s="181"/>
      <c r="AS8" s="181"/>
      <c r="BC8">
        <v>-17000</v>
      </c>
      <c r="BD8">
        <f t="shared" si="0"/>
        <v>7.3396401645003148E-2</v>
      </c>
      <c r="BE8">
        <f t="shared" si="1"/>
        <v>-3.6562760996931148E-3</v>
      </c>
      <c r="BF8">
        <f t="shared" si="2"/>
        <v>7.7052677744696263E-2</v>
      </c>
      <c r="BG8">
        <f t="shared" si="3"/>
        <v>0.44581122098436832</v>
      </c>
      <c r="BH8">
        <f t="shared" si="4"/>
        <v>0.9055890977671377</v>
      </c>
      <c r="BI8">
        <f t="shared" si="5"/>
        <v>-0.25509701813746516</v>
      </c>
      <c r="BJ8">
        <f t="shared" si="6"/>
        <v>-0.12824471947419122</v>
      </c>
      <c r="BK8">
        <f t="shared" si="7"/>
        <v>-0.48250161433632038</v>
      </c>
      <c r="BL8">
        <f t="shared" si="7"/>
        <v>-0.48886525114962726</v>
      </c>
      <c r="BM8">
        <f t="shared" si="7"/>
        <v>-0.47632140097060455</v>
      </c>
      <c r="BN8">
        <f t="shared" si="7"/>
        <v>-0.50112816686826034</v>
      </c>
      <c r="BO8">
        <f t="shared" si="7"/>
        <v>-0.45237353670544128</v>
      </c>
      <c r="BP8">
        <f t="shared" si="7"/>
        <v>-0.54946300629189115</v>
      </c>
      <c r="BQ8">
        <f t="shared" si="7"/>
        <v>-0.36046215249663666</v>
      </c>
      <c r="BR8">
        <f t="shared" si="8"/>
        <v>-0.75146617546139183</v>
      </c>
    </row>
    <row r="9" spans="1:70" ht="15.75" x14ac:dyDescent="0.3">
      <c r="A9" s="39" t="s">
        <v>54</v>
      </c>
      <c r="B9" s="40">
        <v>46</v>
      </c>
      <c r="C9" s="37" t="str">
        <f>"F"&amp;B9</f>
        <v>F46</v>
      </c>
      <c r="D9" s="38" t="str">
        <f>"G"&amp;B9</f>
        <v>G46</v>
      </c>
      <c r="E9" s="16"/>
      <c r="U9" s="216"/>
      <c r="V9" s="7"/>
      <c r="W9" s="7"/>
      <c r="X9" s="94"/>
      <c r="Z9" s="7"/>
      <c r="AF9" s="181">
        <v>48.983735056483987</v>
      </c>
      <c r="AG9" s="185" t="s">
        <v>400</v>
      </c>
      <c r="AH9" s="184">
        <f t="shared" si="9"/>
        <v>489.71324065265298</v>
      </c>
      <c r="AI9" s="181">
        <v>48.9713240652653</v>
      </c>
      <c r="AJ9">
        <v>10</v>
      </c>
      <c r="AK9" s="177" t="s">
        <v>401</v>
      </c>
      <c r="AL9" s="182"/>
      <c r="AM9" s="181"/>
      <c r="AN9" s="181"/>
      <c r="AO9" s="181"/>
      <c r="AP9" s="181"/>
      <c r="AQ9" s="181"/>
      <c r="AR9" s="181"/>
      <c r="AS9" s="181"/>
      <c r="BC9">
        <v>-16500</v>
      </c>
      <c r="BD9">
        <f t="shared" si="0"/>
        <v>7.0103924299903697E-2</v>
      </c>
      <c r="BE9">
        <f t="shared" si="1"/>
        <v>-6.7408328511449345E-3</v>
      </c>
      <c r="BF9">
        <f t="shared" si="2"/>
        <v>7.6844757151048632E-2</v>
      </c>
      <c r="BG9">
        <f t="shared" si="3"/>
        <v>0.44417440318205859</v>
      </c>
      <c r="BH9">
        <f t="shared" si="4"/>
        <v>0.90061529823573183</v>
      </c>
      <c r="BI9">
        <f t="shared" si="5"/>
        <v>-0.24351364877249196</v>
      </c>
      <c r="BJ9">
        <f t="shared" si="6"/>
        <v>-0.1223620842142441</v>
      </c>
      <c r="BK9">
        <f t="shared" si="7"/>
        <v>-0.46116284250560469</v>
      </c>
      <c r="BL9">
        <f t="shared" si="7"/>
        <v>-0.46774691879544428</v>
      </c>
      <c r="BM9">
        <f t="shared" si="7"/>
        <v>-0.45490866032003752</v>
      </c>
      <c r="BN9">
        <f t="shared" si="7"/>
        <v>-0.48001947358056507</v>
      </c>
      <c r="BO9">
        <f t="shared" si="7"/>
        <v>-0.4311896146283985</v>
      </c>
      <c r="BP9">
        <f t="shared" si="7"/>
        <v>-0.5273104828493731</v>
      </c>
      <c r="BQ9">
        <f t="shared" si="7"/>
        <v>-0.34200810905400786</v>
      </c>
      <c r="BR9">
        <f t="shared" si="8"/>
        <v>-0.7193899987532415</v>
      </c>
    </row>
    <row r="10" spans="1:70" ht="13.5" thickBot="1" x14ac:dyDescent="0.25">
      <c r="A10" s="16"/>
      <c r="B10" s="16"/>
      <c r="C10" s="6" t="s">
        <v>24</v>
      </c>
      <c r="D10" s="204" t="s">
        <v>25</v>
      </c>
      <c r="F10" s="5"/>
      <c r="G10" s="16"/>
      <c r="AF10" s="188">
        <v>8.3504526033648467</v>
      </c>
      <c r="AG10" s="186" t="s">
        <v>402</v>
      </c>
      <c r="AH10" s="187">
        <f t="shared" si="9"/>
        <v>83495.054348988706</v>
      </c>
      <c r="AI10" s="188">
        <v>8.3495054348988713</v>
      </c>
      <c r="AJ10">
        <v>10000</v>
      </c>
      <c r="AK10" s="177" t="s">
        <v>403</v>
      </c>
      <c r="AL10" s="189"/>
      <c r="AM10" s="188"/>
      <c r="AN10" s="188"/>
      <c r="AO10" s="188"/>
      <c r="AP10" s="188"/>
      <c r="AQ10" s="188"/>
      <c r="AR10" s="188"/>
      <c r="AS10" s="188"/>
      <c r="BC10">
        <v>-16000</v>
      </c>
      <c r="BD10">
        <f t="shared" si="0"/>
        <v>6.6853565710376733E-2</v>
      </c>
      <c r="BE10">
        <f t="shared" si="1"/>
        <v>-9.749353792502205E-3</v>
      </c>
      <c r="BF10">
        <f t="shared" si="2"/>
        <v>7.6602919502878938E-2</v>
      </c>
      <c r="BG10">
        <f t="shared" si="3"/>
        <v>0.44262388470651504</v>
      </c>
      <c r="BH10">
        <f t="shared" si="4"/>
        <v>0.89556027737050992</v>
      </c>
      <c r="BI10">
        <f t="shared" si="5"/>
        <v>-0.23201931007626228</v>
      </c>
      <c r="BJ10">
        <f t="shared" si="6"/>
        <v>-0.1165329006001859</v>
      </c>
      <c r="BK10">
        <f t="shared" si="7"/>
        <v>-0.43991198060767589</v>
      </c>
      <c r="BL10">
        <f t="shared" si="7"/>
        <v>-0.44668134347341804</v>
      </c>
      <c r="BM10">
        <f t="shared" si="7"/>
        <v>-0.43361640130189971</v>
      </c>
      <c r="BN10">
        <f t="shared" si="7"/>
        <v>-0.45890564028391434</v>
      </c>
      <c r="BO10">
        <f t="shared" si="7"/>
        <v>-0.4102199901320393</v>
      </c>
      <c r="BP10">
        <f t="shared" si="7"/>
        <v>-0.50501256378714199</v>
      </c>
      <c r="BQ10">
        <f t="shared" si="7"/>
        <v>-0.32394231341966701</v>
      </c>
      <c r="BR10">
        <f t="shared" si="8"/>
        <v>-0.68731382204509295</v>
      </c>
    </row>
    <row r="11" spans="1:70" ht="14.25" x14ac:dyDescent="0.2">
      <c r="A11" s="16" t="s">
        <v>20</v>
      </c>
      <c r="B11" s="16"/>
      <c r="C11" s="36">
        <f ca="1">INTERCEPT(INDIRECT($D$9):G973,INDIRECT($C$9):F973)</f>
        <v>-0.58983009568966138</v>
      </c>
      <c r="D11" s="203">
        <f>AH3</f>
        <v>-6.5875116186006194E-2</v>
      </c>
      <c r="E11" s="116">
        <v>0.03</v>
      </c>
      <c r="F11">
        <v>1</v>
      </c>
      <c r="G11" s="16"/>
      <c r="R11" t="s">
        <v>151</v>
      </c>
      <c r="S11" s="5">
        <v>0.2</v>
      </c>
      <c r="U11" s="217"/>
      <c r="V11" s="217"/>
      <c r="W11" s="218"/>
      <c r="X11" s="217"/>
      <c r="Y11" s="217"/>
      <c r="Z11" s="217"/>
      <c r="AA11" s="217"/>
      <c r="AB11" s="217"/>
      <c r="AC11" s="217"/>
      <c r="AD11" s="217"/>
      <c r="AE11" s="217"/>
      <c r="AG11" s="190" t="s">
        <v>404</v>
      </c>
      <c r="AH11" s="38">
        <f>1-AH7^2</f>
        <v>0.67198863537758224</v>
      </c>
      <c r="AI11" s="38">
        <f>SUM(AK21:AK1950)</f>
        <v>1.5041979753826803E-3</v>
      </c>
      <c r="AJ11" s="190" t="s">
        <v>405</v>
      </c>
      <c r="AK11" s="177"/>
      <c r="AL11" s="38"/>
      <c r="AM11" s="38"/>
      <c r="AN11" s="38"/>
      <c r="AO11" s="38"/>
      <c r="AP11" s="38"/>
      <c r="AQ11" s="38"/>
      <c r="AR11" s="38"/>
      <c r="AS11" s="38"/>
      <c r="BC11">
        <v>-15500</v>
      </c>
      <c r="BD11">
        <f t="shared" si="0"/>
        <v>6.3645831165558345E-2</v>
      </c>
      <c r="BE11">
        <f t="shared" si="1"/>
        <v>-1.2681838923764913E-2</v>
      </c>
      <c r="BF11">
        <f t="shared" si="2"/>
        <v>7.6327670089323257E-2</v>
      </c>
      <c r="BG11">
        <f t="shared" si="3"/>
        <v>0.44115767721714594</v>
      </c>
      <c r="BH11">
        <f t="shared" si="4"/>
        <v>0.89042570078806593</v>
      </c>
      <c r="BI11">
        <f t="shared" si="5"/>
        <v>-0.220610136348242</v>
      </c>
      <c r="BJ11">
        <f t="shared" si="6"/>
        <v>-0.11075462447735045</v>
      </c>
      <c r="BK11">
        <f t="shared" si="7"/>
        <v>-0.41874657649774416</v>
      </c>
      <c r="BL11">
        <f t="shared" si="7"/>
        <v>-0.42566240121513788</v>
      </c>
      <c r="BM11">
        <f t="shared" si="7"/>
        <v>-0.41244317182236034</v>
      </c>
      <c r="BN11">
        <f t="shared" si="7"/>
        <v>-0.43778036137153986</v>
      </c>
      <c r="BO11">
        <f t="shared" si="7"/>
        <v>-0.38946151476047153</v>
      </c>
      <c r="BP11">
        <f t="shared" si="7"/>
        <v>-0.48256998805910922</v>
      </c>
      <c r="BQ11">
        <f t="shared" si="7"/>
        <v>-0.30625035181305282</v>
      </c>
      <c r="BR11">
        <f t="shared" si="8"/>
        <v>-0.65523764533694262</v>
      </c>
    </row>
    <row r="12" spans="1:70" x14ac:dyDescent="0.2">
      <c r="A12" s="16" t="s">
        <v>21</v>
      </c>
      <c r="B12" s="16"/>
      <c r="C12" s="36">
        <f ca="1">SLOPE(INDIRECT($D$9):G973,INDIRECT($C$9):F973)</f>
        <v>1.6560448269522302E-5</v>
      </c>
      <c r="D12" s="203">
        <f>AH4</f>
        <v>-1.0747142265680271E-6</v>
      </c>
      <c r="E12" s="109">
        <v>-2.5000000000000001E-2</v>
      </c>
      <c r="F12" s="49">
        <v>1E-4</v>
      </c>
      <c r="G12" s="16"/>
      <c r="H12" s="49"/>
      <c r="R12" t="s">
        <v>205</v>
      </c>
      <c r="S12" s="5">
        <v>0.1</v>
      </c>
      <c r="U12" s="217"/>
      <c r="V12" s="217"/>
      <c r="W12" s="218"/>
      <c r="X12" s="217"/>
      <c r="Y12" s="217"/>
      <c r="Z12" s="217"/>
      <c r="AA12" s="217"/>
      <c r="AB12" s="217"/>
      <c r="AC12" s="217"/>
      <c r="AD12" s="217"/>
      <c r="AE12" s="217"/>
      <c r="AG12" s="191" t="s">
        <v>406</v>
      </c>
      <c r="AH12" s="38">
        <f>AH7*SIN(RADIANS(AH9))</f>
        <v>-0.44056808583418716</v>
      </c>
      <c r="AK12" s="177"/>
      <c r="BC12">
        <v>-15000</v>
      </c>
      <c r="BD12">
        <f t="shared" si="0"/>
        <v>6.0481220645607271E-2</v>
      </c>
      <c r="BE12">
        <f t="shared" si="1"/>
        <v>-1.553828824493305E-2</v>
      </c>
      <c r="BF12">
        <f t="shared" si="2"/>
        <v>7.6019508890540322E-2</v>
      </c>
      <c r="BG12">
        <f t="shared" si="3"/>
        <v>0.43977389389531674</v>
      </c>
      <c r="BH12">
        <f t="shared" si="4"/>
        <v>0.88521307724975196</v>
      </c>
      <c r="BI12">
        <f t="shared" si="5"/>
        <v>-0.20928233849000266</v>
      </c>
      <c r="BJ12">
        <f t="shared" si="6"/>
        <v>-0.1050247819167959</v>
      </c>
      <c r="BK12">
        <f t="shared" ref="BK12:BQ21" si="11">$BR12+$AH$7*SIN(BL12)</f>
        <v>-0.397664153028642</v>
      </c>
      <c r="BL12">
        <f t="shared" si="11"/>
        <v>-0.40468429023017882</v>
      </c>
      <c r="BM12">
        <f t="shared" si="11"/>
        <v>-0.39138721024395717</v>
      </c>
      <c r="BN12">
        <f t="shared" si="11"/>
        <v>-0.41663805404205811</v>
      </c>
      <c r="BO12">
        <f t="shared" si="11"/>
        <v>-0.36891031765147703</v>
      </c>
      <c r="BP12">
        <f t="shared" si="11"/>
        <v>-0.45998434113023301</v>
      </c>
      <c r="BQ12">
        <f t="shared" si="11"/>
        <v>-0.28891742585581492</v>
      </c>
      <c r="BR12">
        <f t="shared" si="8"/>
        <v>-0.62316146862879407</v>
      </c>
    </row>
    <row r="13" spans="1:70" ht="16.5" thickBot="1" x14ac:dyDescent="0.35">
      <c r="A13" s="16" t="s">
        <v>23</v>
      </c>
      <c r="B13" s="16"/>
      <c r="C13" s="5" t="s">
        <v>18</v>
      </c>
      <c r="D13" s="203">
        <f>AH5</f>
        <v>1.5207162018912327E-10</v>
      </c>
      <c r="E13" s="110">
        <v>3.0000000000000001E-3</v>
      </c>
      <c r="F13" s="49">
        <v>1E-8</v>
      </c>
      <c r="G13" s="16"/>
      <c r="H13" s="49"/>
      <c r="R13" t="s">
        <v>197</v>
      </c>
      <c r="S13" s="5">
        <v>1</v>
      </c>
      <c r="U13" s="217"/>
      <c r="V13" s="217"/>
      <c r="W13" s="218"/>
      <c r="X13" s="217"/>
      <c r="Y13" s="217"/>
      <c r="Z13" s="217"/>
      <c r="AA13" s="217"/>
      <c r="AB13" s="217"/>
      <c r="AC13" s="217"/>
      <c r="AD13" s="217"/>
      <c r="AE13" s="217"/>
      <c r="AG13" s="192" t="s">
        <v>407</v>
      </c>
      <c r="AH13" s="193">
        <f>AH6*86400*300000/149600000</f>
        <v>14.441165015688085</v>
      </c>
      <c r="AI13" t="s">
        <v>408</v>
      </c>
      <c r="AK13" s="177"/>
      <c r="AR13" s="5"/>
      <c r="BC13">
        <v>-14500</v>
      </c>
      <c r="BD13">
        <f t="shared" si="0"/>
        <v>5.7360227749503591E-2</v>
      </c>
      <c r="BE13">
        <f t="shared" si="1"/>
        <v>-1.8318701756006632E-2</v>
      </c>
      <c r="BF13">
        <f t="shared" si="2"/>
        <v>7.5678929505510223E-2</v>
      </c>
      <c r="BG13">
        <f t="shared" si="3"/>
        <v>0.43847074426669308</v>
      </c>
      <c r="BH13">
        <f t="shared" si="4"/>
        <v>0.87992375669652034</v>
      </c>
      <c r="BI13">
        <f t="shared" si="5"/>
        <v>-0.198032182435468</v>
      </c>
      <c r="BJ13">
        <f t="shared" si="6"/>
        <v>-9.9340956026946856E-2</v>
      </c>
      <c r="BK13">
        <f t="shared" si="11"/>
        <v>-0.37666217648778338</v>
      </c>
      <c r="BL13">
        <f t="shared" si="11"/>
        <v>-0.3837415539714053</v>
      </c>
      <c r="BM13">
        <f t="shared" si="11"/>
        <v>-0.37044641274681428</v>
      </c>
      <c r="BN13">
        <f t="shared" si="11"/>
        <v>-0.39547386365909631</v>
      </c>
      <c r="BO13">
        <f t="shared" si="11"/>
        <v>-0.34856180515373525</v>
      </c>
      <c r="BP13">
        <f t="shared" si="11"/>
        <v>-0.43725800291280464</v>
      </c>
      <c r="BQ13">
        <f t="shared" si="11"/>
        <v>-0.2719283677962725</v>
      </c>
      <c r="BR13">
        <f t="shared" si="8"/>
        <v>-0.59108529192064374</v>
      </c>
    </row>
    <row r="14" spans="1:70" x14ac:dyDescent="0.2">
      <c r="E14" s="30"/>
      <c r="F14" s="42" t="s">
        <v>452</v>
      </c>
      <c r="G14" s="49">
        <v>1.0000000000000001E-5</v>
      </c>
      <c r="R14" t="s">
        <v>152</v>
      </c>
      <c r="S14" s="5">
        <v>1</v>
      </c>
      <c r="AG14" s="192" t="s">
        <v>409</v>
      </c>
      <c r="AH14" s="38">
        <f>2*AH5*365.24/C8</f>
        <v>3.0819250717107466E-7</v>
      </c>
      <c r="AI14" t="s">
        <v>166</v>
      </c>
      <c r="AK14" s="177"/>
      <c r="AR14" s="5"/>
      <c r="BC14">
        <v>-14000</v>
      </c>
      <c r="BD14">
        <f t="shared" si="0"/>
        <v>5.4283338403517872E-2</v>
      </c>
      <c r="BE14">
        <f t="shared" si="1"/>
        <v>-2.1023079456985654E-2</v>
      </c>
      <c r="BF14">
        <f t="shared" si="2"/>
        <v>7.530641786050353E-2</v>
      </c>
      <c r="BG14">
        <f t="shared" si="3"/>
        <v>0.43724653001358238</v>
      </c>
      <c r="BH14">
        <f t="shared" si="4"/>
        <v>0.87455892756067743</v>
      </c>
      <c r="BI14">
        <f t="shared" si="5"/>
        <v>-0.18685596919060302</v>
      </c>
      <c r="BJ14">
        <f t="shared" si="6"/>
        <v>-9.3700774785817953E-2</v>
      </c>
      <c r="BK14">
        <f t="shared" si="11"/>
        <v>-0.35573802721712344</v>
      </c>
      <c r="BL14">
        <f t="shared" si="11"/>
        <v>-0.36282910102848476</v>
      </c>
      <c r="BM14">
        <f t="shared" si="11"/>
        <v>-0.34961830560610874</v>
      </c>
      <c r="BN14">
        <f t="shared" si="11"/>
        <v>-0.37428366389878887</v>
      </c>
      <c r="BO14">
        <f t="shared" si="11"/>
        <v>-0.32841066476823677</v>
      </c>
      <c r="BP14">
        <f t="shared" si="11"/>
        <v>-0.41439409693442131</v>
      </c>
      <c r="BQ14">
        <f t="shared" si="11"/>
        <v>-0.25526765611389723</v>
      </c>
      <c r="BR14">
        <f t="shared" si="8"/>
        <v>-0.55900911521249519</v>
      </c>
    </row>
    <row r="15" spans="1:70" ht="16.5" thickBot="1" x14ac:dyDescent="0.35">
      <c r="A15" s="28" t="s">
        <v>22</v>
      </c>
      <c r="B15" s="16"/>
      <c r="C15" s="29">
        <f ca="1">(F7+C11)+(F8+C12)*INT(MAX(F21:F3514))</f>
        <v>0.31370796189547545</v>
      </c>
      <c r="D15" s="38">
        <f>+F7+INT(MAX(F21:F1574))*F8+F11+F12*INT(MAX(F21:F4009))+F13*INT(MAX(F21:F4036)^2)</f>
        <v>36.223936000000002</v>
      </c>
      <c r="E15" s="30"/>
      <c r="F15" s="42"/>
      <c r="H15" s="49"/>
      <c r="I15" s="49"/>
      <c r="J15" s="49"/>
      <c r="K15" s="49"/>
      <c r="U15" s="219" t="s">
        <v>394</v>
      </c>
      <c r="V15" s="220" t="s">
        <v>395</v>
      </c>
      <c r="W15" s="221" t="s">
        <v>162</v>
      </c>
      <c r="X15" s="221" t="s">
        <v>438</v>
      </c>
      <c r="Y15" s="220" t="s">
        <v>397</v>
      </c>
      <c r="Z15" s="220" t="s">
        <v>444</v>
      </c>
      <c r="AA15" s="211" t="s">
        <v>440</v>
      </c>
      <c r="AB15" s="209" t="s">
        <v>441</v>
      </c>
      <c r="AC15" s="209" t="s">
        <v>442</v>
      </c>
      <c r="AD15" s="209" t="s">
        <v>443</v>
      </c>
      <c r="AE15" s="209" t="s">
        <v>165</v>
      </c>
      <c r="AG15" s="191" t="s">
        <v>410</v>
      </c>
      <c r="AH15" s="194">
        <f>(AH10-AH2)/AJ2</f>
        <v>127945.1831505075</v>
      </c>
      <c r="AI15" t="s">
        <v>411</v>
      </c>
      <c r="AK15" s="177"/>
      <c r="BC15">
        <v>-13500</v>
      </c>
      <c r="BD15">
        <f t="shared" si="0"/>
        <v>5.1251029390644659E-2</v>
      </c>
      <c r="BE15">
        <f t="shared" si="1"/>
        <v>-2.3651421347870114E-2</v>
      </c>
      <c r="BF15">
        <f t="shared" si="2"/>
        <v>7.4902450738514773E-2</v>
      </c>
      <c r="BG15">
        <f t="shared" si="3"/>
        <v>0.43609964170995053</v>
      </c>
      <c r="BH15">
        <f t="shared" si="4"/>
        <v>0.86911961358283252</v>
      </c>
      <c r="BI15">
        <f t="shared" si="5"/>
        <v>-0.17575001659970493</v>
      </c>
      <c r="BJ15">
        <f t="shared" si="6"/>
        <v>-8.8101899921797899E-2</v>
      </c>
      <c r="BK15">
        <f t="shared" si="11"/>
        <v>-0.33488897281327645</v>
      </c>
      <c r="BL15">
        <f t="shared" si="11"/>
        <v>-0.34194222148876646</v>
      </c>
      <c r="BM15">
        <f t="shared" si="11"/>
        <v>-0.32890002254687489</v>
      </c>
      <c r="BN15">
        <f t="shared" si="11"/>
        <v>-0.35306405180292688</v>
      </c>
      <c r="BO15">
        <f t="shared" si="11"/>
        <v>-0.30845087331398657</v>
      </c>
      <c r="BP15">
        <f t="shared" si="11"/>
        <v>-0.39139644083077541</v>
      </c>
      <c r="BQ15">
        <f t="shared" si="11"/>
        <v>-0.23891943148773592</v>
      </c>
      <c r="BR15">
        <f t="shared" si="8"/>
        <v>-0.52693293850434486</v>
      </c>
    </row>
    <row r="16" spans="1:70" ht="15.75" x14ac:dyDescent="0.3">
      <c r="A16" s="18" t="s">
        <v>9</v>
      </c>
      <c r="B16" s="16"/>
      <c r="C16" s="32">
        <f ca="1">+F8+C12</f>
        <v>1.6560448269522302E-5</v>
      </c>
      <c r="D16" s="38">
        <f>+F8+F12+2*F13*F98</f>
        <v>9.9394999999999996E-4</v>
      </c>
      <c r="E16" s="30"/>
      <c r="F16" s="42"/>
      <c r="G16" s="22" t="s">
        <v>449</v>
      </c>
      <c r="H16">
        <v>1.3212819752329687E-3</v>
      </c>
      <c r="I16">
        <v>1.2279939578299409E-4</v>
      </c>
      <c r="J16">
        <v>9.0191204595508516E-4</v>
      </c>
      <c r="K16">
        <v>7.6680743454794764E-4</v>
      </c>
      <c r="T16" s="53">
        <f>COUNT(U21:U244)</f>
        <v>14</v>
      </c>
      <c r="U16">
        <f t="shared" ref="U16:AD16" si="12">SQRT(SUM(U21:U244)*$C$17/$T16)</f>
        <v>4.9654647838084575E-3</v>
      </c>
      <c r="V16">
        <f t="shared" si="12"/>
        <v>6.817750518312357E-9</v>
      </c>
      <c r="W16">
        <f t="shared" si="12"/>
        <v>4.9364363819039505E-12</v>
      </c>
      <c r="X16">
        <f t="shared" si="12"/>
        <v>1.2844050520827758E-3</v>
      </c>
      <c r="Y16">
        <f t="shared" si="12"/>
        <v>1.2415632411878121E-2</v>
      </c>
      <c r="Z16">
        <f t="shared" si="12"/>
        <v>5.1170178800843207</v>
      </c>
      <c r="AA16">
        <f t="shared" si="12"/>
        <v>9.8004153522244515</v>
      </c>
      <c r="AB16">
        <f t="shared" si="12"/>
        <v>616.86016594913872</v>
      </c>
      <c r="AC16">
        <f t="shared" si="12"/>
        <v>0.2225386293448261</v>
      </c>
      <c r="AD16">
        <f t="shared" si="12"/>
        <v>2.3766203397605441E-2</v>
      </c>
      <c r="AE16">
        <f>SQRT(SUM(AE21:AE244)*$C$17/$T16)</f>
        <v>1.0004317065455442E-8</v>
      </c>
      <c r="AG16" s="190" t="s">
        <v>412</v>
      </c>
      <c r="AH16" s="194">
        <f>365.24*AH8</f>
        <v>35301.981767335135</v>
      </c>
      <c r="AI16" t="s">
        <v>393</v>
      </c>
      <c r="AJ16" s="38"/>
      <c r="AK16" s="177"/>
      <c r="BC16">
        <v>-13000</v>
      </c>
      <c r="BD16">
        <f t="shared" si="0"/>
        <v>4.8263766745174227E-2</v>
      </c>
      <c r="BE16">
        <f t="shared" si="1"/>
        <v>-2.6203727428660006E-2</v>
      </c>
      <c r="BF16">
        <f t="shared" si="2"/>
        <v>7.4467494173834234E-2</v>
      </c>
      <c r="BG16">
        <f t="shared" si="3"/>
        <v>0.43502855640625882</v>
      </c>
      <c r="BH16">
        <f t="shared" si="4"/>
        <v>0.86360667035434047</v>
      </c>
      <c r="BI16">
        <f t="shared" si="5"/>
        <v>-0.16471064293926851</v>
      </c>
      <c r="BJ16">
        <f t="shared" si="6"/>
        <v>-8.2542016865685769E-2</v>
      </c>
      <c r="BK16">
        <f t="shared" si="11"/>
        <v>-0.31411214426468881</v>
      </c>
      <c r="BL16">
        <f t="shared" si="11"/>
        <v>-0.32107659946553346</v>
      </c>
      <c r="BM16">
        <f t="shared" si="11"/>
        <v>-0.30828828729118846</v>
      </c>
      <c r="BN16">
        <f t="shared" si="11"/>
        <v>-0.33181233788903364</v>
      </c>
      <c r="BO16">
        <f t="shared" si="11"/>
        <v>-0.28867570921031288</v>
      </c>
      <c r="BP16">
        <f t="shared" si="11"/>
        <v>-0.36826949822888111</v>
      </c>
      <c r="BQ16">
        <f t="shared" si="11"/>
        <v>-0.22286751311237452</v>
      </c>
      <c r="BR16">
        <f t="shared" si="8"/>
        <v>-0.49485676179619631</v>
      </c>
    </row>
    <row r="17" spans="1:78" ht="16.5" thickBot="1" x14ac:dyDescent="0.35">
      <c r="A17" s="30" t="s">
        <v>46</v>
      </c>
      <c r="B17" s="16"/>
      <c r="C17" s="16">
        <f>COUNT(C21:C2172)</f>
        <v>108</v>
      </c>
      <c r="D17" s="30"/>
      <c r="E17" s="30"/>
      <c r="F17" s="31"/>
      <c r="G17" s="22" t="s">
        <v>450</v>
      </c>
      <c r="H17">
        <v>17</v>
      </c>
      <c r="I17">
        <v>17</v>
      </c>
      <c r="J17">
        <v>15</v>
      </c>
      <c r="K17">
        <v>59</v>
      </c>
      <c r="U17" s="218">
        <f>ABS(U16/U1)</f>
        <v>7.5368496462038304E-2</v>
      </c>
      <c r="V17" s="218">
        <f t="shared" ref="V17:AE17" si="13">V16/V1</f>
        <v>-6.3454514719582956E-3</v>
      </c>
      <c r="W17" s="218">
        <f t="shared" si="13"/>
        <v>3.2471073941436279E-2</v>
      </c>
      <c r="X17" s="218">
        <f t="shared" si="13"/>
        <v>1.5403829175647603E-2</v>
      </c>
      <c r="Y17" s="218">
        <f t="shared" si="13"/>
        <v>-2.1629118879572248E-2</v>
      </c>
      <c r="Z17" s="218">
        <f t="shared" si="13"/>
        <v>5.2957226421100213E-2</v>
      </c>
      <c r="AA17" s="218">
        <f t="shared" si="13"/>
        <v>2.0007488895902741E-2</v>
      </c>
      <c r="AB17" s="218">
        <f t="shared" si="13"/>
        <v>7.3871464847375173E-3</v>
      </c>
      <c r="AC17" s="218">
        <f t="shared" si="13"/>
        <v>1.5403829175647803E-2</v>
      </c>
      <c r="AD17" s="218">
        <f t="shared" si="13"/>
        <v>7.3589028718667029E-2</v>
      </c>
      <c r="AE17" s="218">
        <f t="shared" si="13"/>
        <v>3.247107394143664E-2</v>
      </c>
      <c r="AG17" s="190" t="s">
        <v>413</v>
      </c>
      <c r="AH17" s="195">
        <f>AH13^3/AH8^2</f>
        <v>0.32237784466614761</v>
      </c>
      <c r="AK17" s="177"/>
      <c r="BC17">
        <v>-12500</v>
      </c>
      <c r="BD17">
        <f t="shared" si="0"/>
        <v>4.5322004059407416E-2</v>
      </c>
      <c r="BE17">
        <f t="shared" si="1"/>
        <v>-2.8679997699355343E-2</v>
      </c>
      <c r="BF17">
        <f t="shared" si="2"/>
        <v>7.4002001758762759E-2</v>
      </c>
      <c r="BG17">
        <f t="shared" si="3"/>
        <v>0.43403183598652928</v>
      </c>
      <c r="BH17">
        <f t="shared" si="4"/>
        <v>0.85802078179506946</v>
      </c>
      <c r="BI17">
        <f t="shared" si="5"/>
        <v>-0.15373415242204849</v>
      </c>
      <c r="BJ17">
        <f t="shared" si="6"/>
        <v>-7.7018825790182113E-2</v>
      </c>
      <c r="BK17">
        <f t="shared" si="11"/>
        <v>-0.2934045153365768</v>
      </c>
      <c r="BL17">
        <f t="shared" si="11"/>
        <v>-0.30022832155603807</v>
      </c>
      <c r="BM17">
        <f t="shared" si="11"/>
        <v>-0.28777940136614188</v>
      </c>
      <c r="BN17">
        <f t="shared" si="11"/>
        <v>-0.31052653149779097</v>
      </c>
      <c r="BO17">
        <f t="shared" si="11"/>
        <v>-0.26907776875835604</v>
      </c>
      <c r="BP17">
        <f t="shared" si="11"/>
        <v>-0.34501833206101562</v>
      </c>
      <c r="BQ17">
        <f t="shared" si="11"/>
        <v>-0.20709541534462872</v>
      </c>
      <c r="BR17">
        <f t="shared" si="8"/>
        <v>-0.46278058508804598</v>
      </c>
    </row>
    <row r="18" spans="1:78" ht="17.25" thickTop="1" thickBot="1" x14ac:dyDescent="0.35">
      <c r="A18" s="18" t="s">
        <v>76</v>
      </c>
      <c r="B18" s="16"/>
      <c r="C18" s="34">
        <f ca="1">+C15</f>
        <v>0.31370796189547545</v>
      </c>
      <c r="D18" s="35">
        <f ca="1">+C16</f>
        <v>1.6560448269522302E-5</v>
      </c>
      <c r="E18" s="30"/>
      <c r="F18" s="38"/>
      <c r="G18" s="22" t="s">
        <v>451</v>
      </c>
      <c r="H18">
        <v>8.8160347737149432E-3</v>
      </c>
      <c r="I18">
        <v>2.6876558316845348E-3</v>
      </c>
      <c r="J18">
        <v>7.7541904626040117E-3</v>
      </c>
      <c r="K18">
        <v>3.6050986364839972E-3</v>
      </c>
      <c r="Q18" s="202"/>
      <c r="T18" s="5">
        <f>SUM(T21:T244)</f>
        <v>0</v>
      </c>
      <c r="AG18" s="196" t="s">
        <v>414</v>
      </c>
      <c r="AH18" s="197">
        <f>2*PI()/(AH8*365.2422)*AJ2</f>
        <v>6.4152353416298903E-5</v>
      </c>
      <c r="AI18" s="198" t="s">
        <v>415</v>
      </c>
      <c r="AJ18" s="198"/>
      <c r="AK18" s="199"/>
      <c r="AN18" s="5" t="s">
        <v>416</v>
      </c>
      <c r="BC18">
        <v>-12000</v>
      </c>
      <c r="BD18">
        <f t="shared" si="0"/>
        <v>4.2426180751268153E-2</v>
      </c>
      <c r="BE18">
        <f t="shared" si="1"/>
        <v>-3.1080232159956121E-2</v>
      </c>
      <c r="BF18">
        <f t="shared" si="2"/>
        <v>7.350641291122427E-2</v>
      </c>
      <c r="BG18">
        <f t="shared" si="3"/>
        <v>0.43310812621623496</v>
      </c>
      <c r="BH18">
        <f t="shared" si="4"/>
        <v>0.8523624567635647</v>
      </c>
      <c r="BI18">
        <f t="shared" si="5"/>
        <v>-0.14281682267392254</v>
      </c>
      <c r="BJ18">
        <f t="shared" si="6"/>
        <v>-7.1530033745604696E-2</v>
      </c>
      <c r="BK18">
        <f t="shared" si="11"/>
        <v>-0.2727628854633668</v>
      </c>
      <c r="BL18">
        <f t="shared" si="11"/>
        <v>-0.27939388105510643</v>
      </c>
      <c r="BM18">
        <f t="shared" si="11"/>
        <v>-0.26736923719426653</v>
      </c>
      <c r="BN18">
        <f t="shared" si="11"/>
        <v>-0.28920532158346701</v>
      </c>
      <c r="BO18">
        <f t="shared" si="11"/>
        <v>-0.24964898629322449</v>
      </c>
      <c r="BP18">
        <f t="shared" si="11"/>
        <v>-0.3216485593267403</v>
      </c>
      <c r="BQ18">
        <f t="shared" si="11"/>
        <v>-0.19158636466386375</v>
      </c>
      <c r="BR18">
        <f t="shared" si="8"/>
        <v>-0.43070440837989743</v>
      </c>
    </row>
    <row r="19" spans="1:78" ht="14.25" thickTop="1" thickBot="1" x14ac:dyDescent="0.25">
      <c r="A19" s="18" t="s">
        <v>77</v>
      </c>
      <c r="C19" s="54">
        <f>+D15</f>
        <v>36.223936000000002</v>
      </c>
      <c r="D19" s="55">
        <f>+D16</f>
        <v>9.9394999999999996E-4</v>
      </c>
      <c r="E19" s="30"/>
      <c r="F19" s="33"/>
      <c r="R19" s="162" t="s">
        <v>445</v>
      </c>
      <c r="S19" s="165"/>
      <c r="T19" s="222">
        <f ca="1">21+C17*RAND()</f>
        <v>107.12230935640929</v>
      </c>
      <c r="AG19" s="200"/>
      <c r="AI19" s="200"/>
      <c r="AN19" s="5" t="s">
        <v>417</v>
      </c>
      <c r="BC19">
        <v>-11500</v>
      </c>
      <c r="BD19">
        <f t="shared" si="0"/>
        <v>3.9576720342204684E-2</v>
      </c>
      <c r="BE19">
        <f t="shared" si="1"/>
        <v>-3.3404430810462328E-2</v>
      </c>
      <c r="BF19">
        <f t="shared" si="2"/>
        <v>7.2981151152667012E-2</v>
      </c>
      <c r="BG19">
        <f t="shared" si="3"/>
        <v>0.43225615639679837</v>
      </c>
      <c r="BH19">
        <f t="shared" si="4"/>
        <v>0.84663202598163356</v>
      </c>
      <c r="BI19">
        <f t="shared" si="5"/>
        <v>-0.13195489422463519</v>
      </c>
      <c r="BJ19">
        <f t="shared" si="6"/>
        <v>-6.6073347892307441E-2</v>
      </c>
      <c r="BK19">
        <f t="shared" si="11"/>
        <v>-0.25218386635318979</v>
      </c>
      <c r="BL19">
        <f t="shared" si="11"/>
        <v>-0.25857017781332536</v>
      </c>
      <c r="BM19">
        <f t="shared" si="11"/>
        <v>-0.24705323644111701</v>
      </c>
      <c r="BN19">
        <f t="shared" si="11"/>
        <v>-0.26784805317416305</v>
      </c>
      <c r="BO19">
        <f t="shared" si="11"/>
        <v>-0.2303806580658827</v>
      </c>
      <c r="BP19">
        <f t="shared" si="11"/>
        <v>-0.29816630729949489</v>
      </c>
      <c r="BQ19">
        <f t="shared" si="11"/>
        <v>-0.17632331692846609</v>
      </c>
      <c r="BR19">
        <f t="shared" si="8"/>
        <v>-0.3986282316717471</v>
      </c>
    </row>
    <row r="20" spans="1:78" ht="15" thickBot="1" x14ac:dyDescent="0.25">
      <c r="A20" s="6" t="s">
        <v>11</v>
      </c>
      <c r="B20" s="6" t="s">
        <v>12</v>
      </c>
      <c r="C20" s="6" t="s">
        <v>13</v>
      </c>
      <c r="D20" s="6" t="s">
        <v>17</v>
      </c>
      <c r="E20" s="6" t="s">
        <v>14</v>
      </c>
      <c r="F20" s="6" t="s">
        <v>15</v>
      </c>
      <c r="G20" s="6" t="s">
        <v>16</v>
      </c>
      <c r="H20" s="9" t="s">
        <v>151</v>
      </c>
      <c r="I20" s="9" t="s">
        <v>205</v>
      </c>
      <c r="J20" s="9" t="s">
        <v>197</v>
      </c>
      <c r="K20" s="9" t="s">
        <v>152</v>
      </c>
      <c r="L20" s="9" t="s">
        <v>371</v>
      </c>
      <c r="M20" s="8" t="s">
        <v>372</v>
      </c>
      <c r="N20" s="9" t="s">
        <v>373</v>
      </c>
      <c r="O20" s="9" t="s">
        <v>27</v>
      </c>
      <c r="P20" s="8" t="s">
        <v>433</v>
      </c>
      <c r="Q20" s="6" t="s">
        <v>19</v>
      </c>
      <c r="R20" s="8" t="s">
        <v>70</v>
      </c>
      <c r="S20" s="8" t="s">
        <v>71</v>
      </c>
      <c r="T20" s="165" t="s">
        <v>446</v>
      </c>
      <c r="Y20" s="223"/>
      <c r="Z20" s="223"/>
      <c r="AA20" s="223"/>
      <c r="AB20" s="223"/>
      <c r="AC20" s="223"/>
      <c r="AF20" s="6" t="s">
        <v>15</v>
      </c>
      <c r="AG20" s="8" t="s">
        <v>447</v>
      </c>
      <c r="AH20" s="8" t="s">
        <v>419</v>
      </c>
      <c r="AI20" s="8" t="s">
        <v>420</v>
      </c>
      <c r="AJ20" s="8" t="s">
        <v>448</v>
      </c>
      <c r="AK20" s="8" t="s">
        <v>422</v>
      </c>
      <c r="AL20" s="8" t="s">
        <v>423</v>
      </c>
      <c r="AM20" s="8" t="s">
        <v>70</v>
      </c>
      <c r="AN20" s="8" t="s">
        <v>379</v>
      </c>
      <c r="AO20" s="8" t="s">
        <v>380</v>
      </c>
      <c r="AP20" s="8" t="s">
        <v>381</v>
      </c>
      <c r="AQ20" s="8" t="s">
        <v>424</v>
      </c>
      <c r="AR20" s="8" t="s">
        <v>382</v>
      </c>
      <c r="AS20" s="8" t="s">
        <v>383</v>
      </c>
      <c r="AT20" s="6" t="s">
        <v>425</v>
      </c>
      <c r="AU20" s="6" t="s">
        <v>426</v>
      </c>
      <c r="AV20" s="6" t="s">
        <v>427</v>
      </c>
      <c r="AW20" s="6" t="s">
        <v>428</v>
      </c>
      <c r="AX20" s="6" t="s">
        <v>429</v>
      </c>
      <c r="AY20" s="6" t="s">
        <v>430</v>
      </c>
      <c r="AZ20" s="6" t="s">
        <v>431</v>
      </c>
      <c r="BA20" s="6" t="s">
        <v>119</v>
      </c>
      <c r="BB20" s="201"/>
      <c r="BC20">
        <v>-11000</v>
      </c>
      <c r="BD20">
        <f t="shared" si="0"/>
        <v>3.6774028794317369E-2</v>
      </c>
      <c r="BE20">
        <f t="shared" si="1"/>
        <v>-3.5652593650873983E-2</v>
      </c>
      <c r="BF20">
        <f t="shared" si="2"/>
        <v>7.2426622445191352E-2</v>
      </c>
      <c r="BG20">
        <f t="shared" si="3"/>
        <v>0.43147473954073945</v>
      </c>
      <c r="BH20">
        <f t="shared" si="4"/>
        <v>0.84082963943830868</v>
      </c>
      <c r="BI20">
        <f t="shared" si="5"/>
        <v>-0.12114456203096123</v>
      </c>
      <c r="BJ20">
        <f t="shared" si="6"/>
        <v>-6.0646469821375608E-2</v>
      </c>
      <c r="BK20">
        <f t="shared" si="11"/>
        <v>-0.23166387245078099</v>
      </c>
      <c r="BL20">
        <f t="shared" si="11"/>
        <v>-0.23775451369143974</v>
      </c>
      <c r="BM20">
        <f t="shared" si="11"/>
        <v>-0.22682641354813585</v>
      </c>
      <c r="BN20">
        <f t="shared" si="11"/>
        <v>-0.24645469974633316</v>
      </c>
      <c r="BO20">
        <f t="shared" si="11"/>
        <v>-0.2112634697006697</v>
      </c>
      <c r="BP20">
        <f t="shared" si="11"/>
        <v>-0.27457817115565908</v>
      </c>
      <c r="BQ20">
        <f t="shared" si="11"/>
        <v>-0.16128897491074234</v>
      </c>
      <c r="BR20">
        <f t="shared" si="8"/>
        <v>-0.36655205496359855</v>
      </c>
    </row>
    <row r="21" spans="1:78" s="94" customFormat="1" x14ac:dyDescent="0.2">
      <c r="A21" s="91" t="s">
        <v>435</v>
      </c>
      <c r="B21" s="92" t="s">
        <v>36</v>
      </c>
      <c r="C21" s="90">
        <v>33626.364000000001</v>
      </c>
      <c r="D21" s="93" t="s">
        <v>151</v>
      </c>
      <c r="E21" s="94">
        <f t="shared" ref="E21:E52" si="14">+(C21-C$7)/C$8</f>
        <v>-10409.395485310775</v>
      </c>
      <c r="F21" s="95">
        <f t="shared" ref="F21:F52" si="15">ROUND(2*E21,0)/2</f>
        <v>-10409.5</v>
      </c>
      <c r="G21" s="94">
        <f>C21-($C$7+$C$8*$F21)+T21*H$18</f>
        <v>3.7671400001272559E-2</v>
      </c>
      <c r="H21" s="94">
        <f>+G21</f>
        <v>3.7671400001272559E-2</v>
      </c>
      <c r="P21">
        <f t="shared" ref="P21:P52" si="16">+D$11+D$12*F21+D$13*F21^2</f>
        <v>-3.8209748928277651E-2</v>
      </c>
      <c r="Q21" s="96">
        <f t="shared" ref="Q21:Q52" si="17">+C21-15018.5</f>
        <v>18607.864000000001</v>
      </c>
      <c r="R21" s="94">
        <f t="shared" ref="R21:R52" si="18">+(P21-G21)^2</f>
        <v>5.7579487628685788E-3</v>
      </c>
      <c r="S21" s="92">
        <f t="shared" ref="S21:S29" si="19">S$11</f>
        <v>0.2</v>
      </c>
      <c r="T21" s="224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>
        <f t="shared" ref="AF21:AF52" si="20">F21</f>
        <v>-10409.5</v>
      </c>
      <c r="AG21" s="94">
        <f t="shared" ref="AG21:AG52" si="21">AH$3+AH$4*AF21+AH$5*AF21^2+AN21</f>
        <v>3.3524809796385752E-2</v>
      </c>
      <c r="AH21" s="94">
        <f t="shared" ref="AH21:AH52" si="22">IF(S21&lt;&gt;0,G21-AN21, -9999)</f>
        <v>-3.4063158723390843E-2</v>
      </c>
      <c r="AI21" s="94">
        <f t="shared" ref="AI21:AI52" si="23">+G21-P21</f>
        <v>7.588114892955021E-2</v>
      </c>
      <c r="AJ21" s="94">
        <f t="shared" ref="AJ21:AJ52" si="24">IF(S21&lt;&gt;0,G21-AG21, -9999)</f>
        <v>4.1465902048868075E-3</v>
      </c>
      <c r="AK21" s="94">
        <f t="shared" ref="AK21:AK52" si="25">+(G21-AG21)^2*S21</f>
        <v>3.4388420654526434E-6</v>
      </c>
      <c r="AL21">
        <f t="shared" ref="AL21:AL52" si="26">IF(S21&lt;&gt;0,G21-P21, -9999)</f>
        <v>7.588114892955021E-2</v>
      </c>
      <c r="AM21" s="92">
        <f t="shared" ref="AM21:AM52" si="27">+(G21-AG21)^2</f>
        <v>1.7194210327263217E-5</v>
      </c>
      <c r="AN21">
        <f t="shared" ref="AN21:AN52" si="28">$AH$6*($AH$11/AO21*AP21+$AH$12)</f>
        <v>7.1734558724663403E-2</v>
      </c>
      <c r="AO21">
        <f t="shared" ref="AO21:AO52" si="29">1+$AH$7*COS(AR21)</f>
        <v>0.43064124949414606</v>
      </c>
      <c r="AP21">
        <f t="shared" ref="AP21:AP52" si="30">SIN(AR21+RADIANS($AH$9))</f>
        <v>0.83388429447581158</v>
      </c>
      <c r="AQ21">
        <f t="shared" ref="AQ21:AQ52" si="31">$AH$7*SIN(AR21)</f>
        <v>6.1983690151769612E-2</v>
      </c>
      <c r="AR21">
        <f t="shared" ref="AR21:AR52" si="32">2*ATAN(AS21)</f>
        <v>-0.10843873892174548</v>
      </c>
      <c r="AS21">
        <f t="shared" ref="AS21:AS52" si="33">SQRT((1+$AH$7)/(1-$AH$7))*TAN(AT21/2)</f>
        <v>-5.4272562294495945E-2</v>
      </c>
      <c r="AT21" s="94">
        <f t="shared" ref="AT21:AZ30" si="34">$BA21+$AH$7*SIN(AU21)</f>
        <v>-0.20750059103025242</v>
      </c>
      <c r="AU21" s="94">
        <f t="shared" si="34"/>
        <v>-0.21317844366528699</v>
      </c>
      <c r="AV21" s="94">
        <f t="shared" si="34"/>
        <v>-0.20304598107706576</v>
      </c>
      <c r="AW21" s="94">
        <f t="shared" si="34"/>
        <v>-0.22114349028773933</v>
      </c>
      <c r="AX21" s="94">
        <f t="shared" si="34"/>
        <v>-0.18886717497558247</v>
      </c>
      <c r="AY21" s="94">
        <f t="shared" si="34"/>
        <v>-0.24659382984961792</v>
      </c>
      <c r="AZ21" s="94">
        <f t="shared" si="34"/>
        <v>-0.14380400691037296</v>
      </c>
      <c r="BA21" s="94">
        <f t="shared" ref="BA21:BA52" si="35">RADIANS($AH$9)+$AH$18*(F21-AH$15)</f>
        <v>-0.32867009027127381</v>
      </c>
      <c r="BB21"/>
      <c r="BC21">
        <v>-10500</v>
      </c>
      <c r="BD21">
        <f t="shared" si="0"/>
        <v>3.401849295412384E-2</v>
      </c>
      <c r="BE21">
        <f t="shared" si="1"/>
        <v>-3.7824720681191075E-2</v>
      </c>
      <c r="BF21">
        <f t="shared" si="2"/>
        <v>7.1843213635314915E-2</v>
      </c>
      <c r="BG21">
        <f t="shared" si="3"/>
        <v>0.43076277298086707</v>
      </c>
      <c r="BH21">
        <f t="shared" si="4"/>
        <v>0.83495526441916856</v>
      </c>
      <c r="BI21">
        <f t="shared" si="5"/>
        <v>-0.11038196902743989</v>
      </c>
      <c r="BJ21">
        <f t="shared" si="6"/>
        <v>-5.5247090945732255E-2</v>
      </c>
      <c r="BK21">
        <f t="shared" si="11"/>
        <v>-0.21119911534454794</v>
      </c>
      <c r="BL21">
        <f t="shared" si="11"/>
        <v>-0.21694458362358732</v>
      </c>
      <c r="BM21">
        <f t="shared" si="11"/>
        <v>-0.2066833643326707</v>
      </c>
      <c r="BN21">
        <f t="shared" si="11"/>
        <v>-0.22502583177209909</v>
      </c>
      <c r="BO21">
        <f t="shared" si="11"/>
        <v>-0.19228752706044108</v>
      </c>
      <c r="BP21">
        <f t="shared" si="11"/>
        <v>-0.25089117298721586</v>
      </c>
      <c r="BQ21">
        <f t="shared" si="11"/>
        <v>-0.14646580609217758</v>
      </c>
      <c r="BR21">
        <f t="shared" si="8"/>
        <v>-0.33447587825544822</v>
      </c>
      <c r="BS21"/>
      <c r="BT21"/>
      <c r="BU21"/>
      <c r="BV21"/>
      <c r="BW21"/>
      <c r="BX21"/>
      <c r="BY21"/>
      <c r="BZ21"/>
    </row>
    <row r="22" spans="1:78" s="94" customFormat="1" x14ac:dyDescent="0.2">
      <c r="A22" s="91" t="s">
        <v>435</v>
      </c>
      <c r="B22" s="92" t="s">
        <v>37</v>
      </c>
      <c r="C22" s="97">
        <v>34421.307000000001</v>
      </c>
      <c r="D22" s="93" t="s">
        <v>151</v>
      </c>
      <c r="E22" s="94">
        <f t="shared" si="14"/>
        <v>-8203.9234138605661</v>
      </c>
      <c r="F22" s="95">
        <f t="shared" si="15"/>
        <v>-8204</v>
      </c>
      <c r="G22" s="94">
        <f>C22-($C$7+$C$8*$F22)+T22*H$18</f>
        <v>2.7604800001427066E-2</v>
      </c>
      <c r="H22" s="94">
        <f>+G22</f>
        <v>2.7604800001427066E-2</v>
      </c>
      <c r="P22">
        <f t="shared" si="16"/>
        <v>-4.6822886598295123E-2</v>
      </c>
      <c r="Q22" s="96">
        <f t="shared" si="17"/>
        <v>19402.807000000001</v>
      </c>
      <c r="R22" s="94">
        <f t="shared" si="18"/>
        <v>5.5394805325864648E-3</v>
      </c>
      <c r="S22" s="92">
        <f t="shared" si="19"/>
        <v>0.2</v>
      </c>
      <c r="T22" s="22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>
        <f t="shared" si="20"/>
        <v>-8204</v>
      </c>
      <c r="AG22" s="94">
        <f t="shared" si="21"/>
        <v>2.1980287722208135E-2</v>
      </c>
      <c r="AH22" s="94">
        <f t="shared" si="22"/>
        <v>-4.1198374319076192E-2</v>
      </c>
      <c r="AI22" s="94">
        <f t="shared" si="23"/>
        <v>7.4427686599722181E-2</v>
      </c>
      <c r="AJ22" s="94">
        <f t="shared" si="24"/>
        <v>5.6245122792189309E-3</v>
      </c>
      <c r="AK22" s="94">
        <f t="shared" si="25"/>
        <v>6.3270276758169077E-6</v>
      </c>
      <c r="AL22">
        <f t="shared" si="26"/>
        <v>7.4427686599722181E-2</v>
      </c>
      <c r="AM22" s="92">
        <f t="shared" si="27"/>
        <v>3.1635138379084536E-5</v>
      </c>
      <c r="AN22">
        <f t="shared" si="28"/>
        <v>6.8803174320503258E-2</v>
      </c>
      <c r="AO22">
        <f t="shared" si="29"/>
        <v>0.42835861845911805</v>
      </c>
      <c r="AP22">
        <f t="shared" si="30"/>
        <v>0.80704508784556817</v>
      </c>
      <c r="AQ22">
        <f t="shared" si="31"/>
        <v>3.5178054699621639E-2</v>
      </c>
      <c r="AR22">
        <f t="shared" si="32"/>
        <v>-6.146117116081333E-2</v>
      </c>
      <c r="AS22">
        <f t="shared" si="33"/>
        <v>-3.0740262905674789E-2</v>
      </c>
      <c r="AT22" s="94">
        <f t="shared" si="34"/>
        <v>-0.11781647227864248</v>
      </c>
      <c r="AU22" s="94">
        <f t="shared" si="34"/>
        <v>-0.12141357585360808</v>
      </c>
      <c r="AV22" s="94">
        <f t="shared" si="34"/>
        <v>-0.11508868892170201</v>
      </c>
      <c r="AW22" s="94">
        <f t="shared" si="34"/>
        <v>-0.1262131554603565</v>
      </c>
      <c r="AX22" s="94">
        <f t="shared" si="34"/>
        <v>-0.10665660611583748</v>
      </c>
      <c r="AY22" s="94">
        <f t="shared" si="34"/>
        <v>-0.1410685514597094</v>
      </c>
      <c r="AZ22" s="94">
        <f t="shared" si="34"/>
        <v>-8.0603560509054414E-2</v>
      </c>
      <c r="BA22" s="94">
        <f t="shared" si="35"/>
        <v>-0.18718207481162707</v>
      </c>
      <c r="BB22"/>
      <c r="BC22">
        <v>-10000</v>
      </c>
      <c r="BD22">
        <f t="shared" si="0"/>
        <v>3.1310479147829487E-2</v>
      </c>
      <c r="BE22">
        <f t="shared" si="1"/>
        <v>-3.9920811901413597E-2</v>
      </c>
      <c r="BF22">
        <f t="shared" si="2"/>
        <v>7.1231291049243084E-2</v>
      </c>
      <c r="BG22">
        <f t="shared" si="3"/>
        <v>0.43011923932740115</v>
      </c>
      <c r="BH22">
        <f t="shared" si="4"/>
        <v>0.82900868428635821</v>
      </c>
      <c r="BI22">
        <f t="shared" si="5"/>
        <v>-9.9663201676087873E-2</v>
      </c>
      <c r="BJ22">
        <f t="shared" si="6"/>
        <v>-4.9872888934061888E-2</v>
      </c>
      <c r="BK22">
        <f t="shared" ref="BK22:BQ31" si="36">$BR22+$AH$7*SIN(BL22)</f>
        <v>-0.19078560214184531</v>
      </c>
      <c r="BL22">
        <f t="shared" si="36"/>
        <v>-0.19613846236103183</v>
      </c>
      <c r="BM22">
        <f t="shared" si="36"/>
        <v>-0.1866182794917344</v>
      </c>
      <c r="BN22">
        <f t="shared" si="36"/>
        <v>-0.2035625817089956</v>
      </c>
      <c r="BO22">
        <f t="shared" si="36"/>
        <v>-0.17344239033723632</v>
      </c>
      <c r="BP22">
        <f t="shared" si="36"/>
        <v>-0.22711272214444639</v>
      </c>
      <c r="BQ22">
        <f t="shared" si="36"/>
        <v>-0.13183606070077233</v>
      </c>
      <c r="BR22">
        <f t="shared" si="8"/>
        <v>-0.30239970154729967</v>
      </c>
      <c r="BS22"/>
      <c r="BT22"/>
      <c r="BU22"/>
      <c r="BV22"/>
      <c r="BW22"/>
      <c r="BX22"/>
      <c r="BY22"/>
      <c r="BZ22"/>
    </row>
    <row r="23" spans="1:78" s="94" customFormat="1" x14ac:dyDescent="0.2">
      <c r="A23" s="91" t="s">
        <v>435</v>
      </c>
      <c r="B23" s="92" t="s">
        <v>37</v>
      </c>
      <c r="C23" s="97">
        <v>35219.317999999999</v>
      </c>
      <c r="D23" s="93" t="s">
        <v>151</v>
      </c>
      <c r="E23" s="94">
        <f t="shared" si="14"/>
        <v>-5989.9395518603324</v>
      </c>
      <c r="F23" s="95">
        <f t="shared" si="15"/>
        <v>-5990</v>
      </c>
      <c r="G23" s="94">
        <f>C23-($C$7+$C$8*$F23)+T23*H$18</f>
        <v>2.1787999998196028E-2</v>
      </c>
      <c r="H23" s="94">
        <f>+G23</f>
        <v>2.1787999998196028E-2</v>
      </c>
      <c r="P23">
        <f t="shared" si="16"/>
        <v>-5.3981233029315949E-2</v>
      </c>
      <c r="Q23" s="96">
        <f t="shared" si="17"/>
        <v>20200.817999999999</v>
      </c>
      <c r="R23" s="94">
        <f t="shared" si="18"/>
        <v>5.7409766735774127E-3</v>
      </c>
      <c r="S23" s="92">
        <f t="shared" si="19"/>
        <v>0.2</v>
      </c>
      <c r="T23" s="22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>
        <f t="shared" si="20"/>
        <v>-5990</v>
      </c>
      <c r="AG23" s="94">
        <f t="shared" si="21"/>
        <v>1.1347783905597729E-2</v>
      </c>
      <c r="AH23" s="94">
        <f t="shared" si="22"/>
        <v>-4.354101693671765E-2</v>
      </c>
      <c r="AI23" s="94">
        <f t="shared" si="23"/>
        <v>7.5769233027511984E-2</v>
      </c>
      <c r="AJ23" s="94">
        <f t="shared" si="24"/>
        <v>1.0440216092598299E-2</v>
      </c>
      <c r="AK23" s="94">
        <f t="shared" si="25"/>
        <v>2.1799622412029701E-5</v>
      </c>
      <c r="AL23">
        <f t="shared" si="26"/>
        <v>7.5769233027511984E-2</v>
      </c>
      <c r="AM23" s="92">
        <f t="shared" si="27"/>
        <v>1.089981120601485E-4</v>
      </c>
      <c r="AN23">
        <f t="shared" si="28"/>
        <v>6.5329016934913678E-2</v>
      </c>
      <c r="AO23">
        <f t="shared" si="29"/>
        <v>0.42733989098780467</v>
      </c>
      <c r="AP23">
        <f t="shared" si="30"/>
        <v>0.77861866671856206</v>
      </c>
      <c r="AQ23">
        <f t="shared" si="31"/>
        <v>8.471373475316216E-3</v>
      </c>
      <c r="AR23">
        <f t="shared" si="32"/>
        <v>-1.4791942869855926E-2</v>
      </c>
      <c r="AS23">
        <f t="shared" si="33"/>
        <v>-7.3961062920611777E-3</v>
      </c>
      <c r="AT23" s="94">
        <f t="shared" si="34"/>
        <v>-2.8377569940942701E-2</v>
      </c>
      <c r="AU23" s="94">
        <f t="shared" si="34"/>
        <v>-2.9287455103515145E-2</v>
      </c>
      <c r="AV23" s="94">
        <f t="shared" si="34"/>
        <v>-2.7698108948223374E-2</v>
      </c>
      <c r="AW23" s="94">
        <f t="shared" si="34"/>
        <v>-3.0474354809033724E-2</v>
      </c>
      <c r="AX23" s="94">
        <f t="shared" si="34"/>
        <v>-2.5624990915892112E-2</v>
      </c>
      <c r="AY23" s="94">
        <f t="shared" si="34"/>
        <v>-3.4096002496987965E-2</v>
      </c>
      <c r="AZ23" s="94">
        <f t="shared" si="34"/>
        <v>-1.9299823113697247E-2</v>
      </c>
      <c r="BA23" s="94">
        <f t="shared" si="35"/>
        <v>-4.5148764347940684E-2</v>
      </c>
      <c r="BB23"/>
      <c r="BC23">
        <v>-9500</v>
      </c>
      <c r="BD23">
        <f t="shared" si="0"/>
        <v>2.8650331969496741E-2</v>
      </c>
      <c r="BE23">
        <f t="shared" si="1"/>
        <v>-4.1940867311541556E-2</v>
      </c>
      <c r="BF23">
        <f t="shared" si="2"/>
        <v>7.0591199281038297E-2</v>
      </c>
      <c r="BG23">
        <f t="shared" si="3"/>
        <v>0.4295432076884963</v>
      </c>
      <c r="BH23">
        <f t="shared" si="4"/>
        <v>0.82298949811267874</v>
      </c>
      <c r="BI23">
        <f t="shared" si="5"/>
        <v>-8.8984287462582912E-2</v>
      </c>
      <c r="BJ23">
        <f t="shared" si="6"/>
        <v>-4.4521525150019434E-2</v>
      </c>
      <c r="BK23">
        <f t="shared" si="36"/>
        <v>-0.17041913777427992</v>
      </c>
      <c r="BL23">
        <f t="shared" si="36"/>
        <v>-0.17533458702427029</v>
      </c>
      <c r="BM23">
        <f t="shared" si="36"/>
        <v>-0.16662496280184463</v>
      </c>
      <c r="BN23">
        <f t="shared" si="36"/>
        <v>-0.18206660570996597</v>
      </c>
      <c r="BO23">
        <f t="shared" si="36"/>
        <v>-0.15471711117209047</v>
      </c>
      <c r="BP23">
        <f t="shared" si="36"/>
        <v>-0.20325057684197761</v>
      </c>
      <c r="BQ23">
        <f t="shared" si="36"/>
        <v>-0.11738178997187559</v>
      </c>
      <c r="BR23">
        <f t="shared" si="8"/>
        <v>-0.27032352483914934</v>
      </c>
      <c r="BS23"/>
      <c r="BT23"/>
      <c r="BU23"/>
      <c r="BV23"/>
      <c r="BW23"/>
      <c r="BX23"/>
      <c r="BY23"/>
      <c r="BZ23"/>
    </row>
    <row r="24" spans="1:78" s="94" customFormat="1" x14ac:dyDescent="0.2">
      <c r="A24" s="91" t="s">
        <v>435</v>
      </c>
      <c r="B24" s="92" t="s">
        <v>37</v>
      </c>
      <c r="C24" s="97">
        <v>36656.351999999999</v>
      </c>
      <c r="D24" s="93" t="s">
        <v>151</v>
      </c>
      <c r="E24" s="94">
        <f t="shared" si="14"/>
        <v>-2003.0645775233268</v>
      </c>
      <c r="F24" s="95">
        <f t="shared" si="15"/>
        <v>-2003</v>
      </c>
      <c r="G24" s="94">
        <f>C24-($C$7+$C$8*$F24)+T24*H$18</f>
        <v>-2.3276400002941955E-2</v>
      </c>
      <c r="H24" s="94">
        <f>+G24</f>
        <v>-2.3276400002941955E-2</v>
      </c>
      <c r="P24">
        <f t="shared" si="16"/>
        <v>-6.311235088134709E-2</v>
      </c>
      <c r="Q24" s="96">
        <f t="shared" si="17"/>
        <v>21637.851999999999</v>
      </c>
      <c r="R24" s="94">
        <f t="shared" si="18"/>
        <v>1.5869029823867068E-3</v>
      </c>
      <c r="S24" s="92">
        <f t="shared" si="19"/>
        <v>0.2</v>
      </c>
      <c r="T24" s="22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>
        <f t="shared" si="20"/>
        <v>-2003</v>
      </c>
      <c r="AG24" s="94">
        <f t="shared" si="21"/>
        <v>-5.3321884792591201E-3</v>
      </c>
      <c r="AH24" s="94">
        <f t="shared" si="22"/>
        <v>-8.1056562405029925E-2</v>
      </c>
      <c r="AI24" s="94">
        <f t="shared" si="23"/>
        <v>3.9835950878405135E-2</v>
      </c>
      <c r="AJ24" s="94">
        <f t="shared" si="24"/>
        <v>-1.7944211523682835E-2</v>
      </c>
      <c r="AK24" s="94">
        <f t="shared" si="25"/>
        <v>6.4398945441334382E-5</v>
      </c>
      <c r="AL24">
        <f t="shared" si="26"/>
        <v>3.9835950878405135E-2</v>
      </c>
      <c r="AM24" s="92">
        <f t="shared" si="27"/>
        <v>3.2199472720667187E-4</v>
      </c>
      <c r="AN24">
        <f t="shared" si="28"/>
        <v>5.778016240208797E-2</v>
      </c>
      <c r="AO24">
        <f t="shared" si="29"/>
        <v>0.4286480511920121</v>
      </c>
      <c r="AP24">
        <f t="shared" si="30"/>
        <v>0.72322965194650757</v>
      </c>
      <c r="AQ24">
        <f t="shared" si="31"/>
        <v>-3.9601959746105433E-2</v>
      </c>
      <c r="AR24">
        <f t="shared" si="32"/>
        <v>6.9202043900060947E-2</v>
      </c>
      <c r="AS24">
        <f t="shared" si="33"/>
        <v>3.4614837034812919E-2</v>
      </c>
      <c r="AT24" s="94">
        <f t="shared" si="34"/>
        <v>0.132625262959918</v>
      </c>
      <c r="AU24" s="94">
        <f t="shared" si="34"/>
        <v>0.1366185958870707</v>
      </c>
      <c r="AV24" s="94">
        <f t="shared" si="34"/>
        <v>0.12958381868438229</v>
      </c>
      <c r="AW24" s="94">
        <f t="shared" si="34"/>
        <v>0.1419810459071478</v>
      </c>
      <c r="AX24" s="94">
        <f t="shared" si="34"/>
        <v>0.12014723300853491</v>
      </c>
      <c r="AY24" s="94">
        <f t="shared" si="34"/>
        <v>0.15864585367764619</v>
      </c>
      <c r="AZ24" s="94">
        <f t="shared" si="34"/>
        <v>9.0885939551047457E-2</v>
      </c>
      <c r="BA24" s="94">
        <f t="shared" si="35"/>
        <v>0.21062666872284375</v>
      </c>
      <c r="BB24"/>
      <c r="BC24">
        <v>-9000</v>
      </c>
      <c r="BD24">
        <f t="shared" si="0"/>
        <v>2.6038373299169901E-2</v>
      </c>
      <c r="BE24">
        <f t="shared" si="1"/>
        <v>-4.3884886911574966E-2</v>
      </c>
      <c r="BF24">
        <f t="shared" si="2"/>
        <v>6.9923260210744867E-2</v>
      </c>
      <c r="BG24">
        <f t="shared" si="3"/>
        <v>0.42903383507234538</v>
      </c>
      <c r="BH24">
        <f t="shared" si="4"/>
        <v>0.81689712124998259</v>
      </c>
      <c r="BI24">
        <f t="shared" si="5"/>
        <v>-7.8341194262816119E-2</v>
      </c>
      <c r="BJ24">
        <f t="shared" si="6"/>
        <v>-3.9190643049288494E-2</v>
      </c>
      <c r="BK24">
        <f t="shared" si="36"/>
        <v>-0.1500953311334231</v>
      </c>
      <c r="BL24">
        <f t="shared" si="36"/>
        <v>-0.15453173564457939</v>
      </c>
      <c r="BM24">
        <f t="shared" si="36"/>
        <v>-0.14669685376472152</v>
      </c>
      <c r="BN24">
        <f t="shared" si="36"/>
        <v>-0.16054004233734881</v>
      </c>
      <c r="BO24">
        <f t="shared" si="36"/>
        <v>-0.1361002725936469</v>
      </c>
      <c r="BP24">
        <f t="shared" si="36"/>
        <v>-0.17931280695020343</v>
      </c>
      <c r="BQ24">
        <f t="shared" si="36"/>
        <v>-0.10308486461375291</v>
      </c>
      <c r="BR24">
        <f t="shared" si="8"/>
        <v>-0.23824734813100079</v>
      </c>
      <c r="BS24"/>
      <c r="BT24"/>
      <c r="BU24"/>
      <c r="BV24"/>
      <c r="BW24"/>
      <c r="BX24"/>
      <c r="BY24"/>
      <c r="BZ24"/>
    </row>
    <row r="25" spans="1:78" s="94" customFormat="1" x14ac:dyDescent="0.2">
      <c r="A25" s="205" t="s">
        <v>434</v>
      </c>
      <c r="B25" s="92" t="s">
        <v>37</v>
      </c>
      <c r="C25" s="97">
        <v>37378.322</v>
      </c>
      <c r="D25" s="141" t="s">
        <v>197</v>
      </c>
      <c r="E25" s="94">
        <f t="shared" si="14"/>
        <v>-4.7164419605265372E-2</v>
      </c>
      <c r="F25" s="95">
        <f t="shared" si="15"/>
        <v>0</v>
      </c>
      <c r="G25" s="94">
        <f>C25-($C$7+$C$8*$F25)+T25*J$18</f>
        <v>-1.6999999999825377E-2</v>
      </c>
      <c r="J25" s="94">
        <f>+G25</f>
        <v>-1.6999999999825377E-2</v>
      </c>
      <c r="P25">
        <f t="shared" si="16"/>
        <v>-6.5875116186006194E-2</v>
      </c>
      <c r="Q25" s="96">
        <f t="shared" si="17"/>
        <v>22359.822</v>
      </c>
      <c r="R25" s="94">
        <f t="shared" si="18"/>
        <v>2.388776982212674E-3</v>
      </c>
      <c r="S25" s="92">
        <f t="shared" si="19"/>
        <v>0.2</v>
      </c>
      <c r="T25" s="22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>
        <f t="shared" si="20"/>
        <v>0</v>
      </c>
      <c r="AG25" s="94">
        <f t="shared" si="21"/>
        <v>-1.2501816527204876E-2</v>
      </c>
      <c r="AH25" s="94">
        <f t="shared" si="22"/>
        <v>-7.0373299658626695E-2</v>
      </c>
      <c r="AI25" s="94">
        <f t="shared" si="23"/>
        <v>4.8875116186180817E-2</v>
      </c>
      <c r="AJ25" s="94">
        <f t="shared" si="24"/>
        <v>-4.4981834726205011E-3</v>
      </c>
      <c r="AK25" s="94">
        <f t="shared" si="25"/>
        <v>4.0467309106712459E-6</v>
      </c>
      <c r="AL25">
        <f t="shared" si="26"/>
        <v>4.8875116186180817E-2</v>
      </c>
      <c r="AM25" s="92">
        <f t="shared" si="27"/>
        <v>2.023365455335623E-5</v>
      </c>
      <c r="AN25">
        <f t="shared" si="28"/>
        <v>5.3373299658801318E-2</v>
      </c>
      <c r="AO25">
        <f t="shared" si="29"/>
        <v>0.43086167676237719</v>
      </c>
      <c r="AP25">
        <f t="shared" si="30"/>
        <v>0.69306401515719673</v>
      </c>
      <c r="AQ25">
        <f t="shared" si="31"/>
        <v>-6.3976039613944033E-2</v>
      </c>
      <c r="AR25">
        <f t="shared" si="32"/>
        <v>0.1119386994825787</v>
      </c>
      <c r="AS25">
        <f t="shared" si="33"/>
        <v>5.6027865664483527E-2</v>
      </c>
      <c r="AT25" s="94">
        <f t="shared" si="34"/>
        <v>0.21416126151392001</v>
      </c>
      <c r="AU25" s="94">
        <f t="shared" si="34"/>
        <v>0.21995974055481671</v>
      </c>
      <c r="AV25" s="94">
        <f t="shared" si="34"/>
        <v>0.20959719339240254</v>
      </c>
      <c r="AW25" s="94">
        <f t="shared" si="34"/>
        <v>0.22813311526216529</v>
      </c>
      <c r="AX25" s="94">
        <f t="shared" si="34"/>
        <v>0.19502885353632565</v>
      </c>
      <c r="AY25" s="94">
        <f t="shared" si="34"/>
        <v>0.25432934992533746</v>
      </c>
      <c r="AZ25" s="94">
        <f t="shared" si="34"/>
        <v>0.14860133187284189</v>
      </c>
      <c r="BA25" s="94">
        <f t="shared" si="35"/>
        <v>0.3391238326156909</v>
      </c>
      <c r="BB25"/>
      <c r="BC25">
        <v>-8500</v>
      </c>
      <c r="BD25">
        <f t="shared" si="0"/>
        <v>2.3474901582942284E-2</v>
      </c>
      <c r="BE25">
        <f t="shared" si="1"/>
        <v>-4.5752870701513806E-2</v>
      </c>
      <c r="BF25">
        <f t="shared" si="2"/>
        <v>6.9227772284456091E-2</v>
      </c>
      <c r="BG25">
        <f t="shared" si="3"/>
        <v>0.42859036789278382</v>
      </c>
      <c r="BH25">
        <f t="shared" si="4"/>
        <v>0.81073078688825173</v>
      </c>
      <c r="BI25">
        <f t="shared" si="5"/>
        <v>-6.7729831480632857E-2</v>
      </c>
      <c r="BJ25">
        <f t="shared" si="6"/>
        <v>-3.3877867477269341E-2</v>
      </c>
      <c r="BK25">
        <f t="shared" si="36"/>
        <v>-0.12980960487728035</v>
      </c>
      <c r="BL25">
        <f t="shared" si="36"/>
        <v>-0.1337290019255076</v>
      </c>
      <c r="BM25">
        <f t="shared" si="36"/>
        <v>-0.12682705440786857</v>
      </c>
      <c r="BN25">
        <f t="shared" si="36"/>
        <v>-0.13898546856831057</v>
      </c>
      <c r="BO25">
        <f t="shared" si="36"/>
        <v>-0.11758003155155468</v>
      </c>
      <c r="BP25">
        <f t="shared" si="36"/>
        <v>-0.15530775788413925</v>
      </c>
      <c r="BQ25">
        <f t="shared" si="36"/>
        <v>-8.8926993458866399E-2</v>
      </c>
      <c r="BR25">
        <f t="shared" si="8"/>
        <v>-0.20617117142285046</v>
      </c>
      <c r="BS25"/>
      <c r="BT25"/>
      <c r="BU25"/>
      <c r="BV25"/>
      <c r="BW25"/>
      <c r="BX25"/>
      <c r="BY25"/>
      <c r="BZ25"/>
    </row>
    <row r="26" spans="1:78" s="94" customFormat="1" x14ac:dyDescent="0.2">
      <c r="A26" s="91" t="s">
        <v>435</v>
      </c>
      <c r="B26" s="92" t="s">
        <v>36</v>
      </c>
      <c r="C26" s="97">
        <v>37699.300000000003</v>
      </c>
      <c r="D26" s="93" t="s">
        <v>151</v>
      </c>
      <c r="E26" s="94">
        <f t="shared" si="14"/>
        <v>890.46701653418904</v>
      </c>
      <c r="F26" s="95">
        <f t="shared" si="15"/>
        <v>890.5</v>
      </c>
      <c r="G26" s="94">
        <f>C26-($C$7+$C$8*$F26)+T26*H$18</f>
        <v>-1.1888599998201244E-2</v>
      </c>
      <c r="H26" s="94">
        <f>+G26</f>
        <v>-1.1888599998201244E-2</v>
      </c>
      <c r="P26">
        <f t="shared" si="16"/>
        <v>-6.6711557892653345E-2</v>
      </c>
      <c r="Q26" s="96">
        <f t="shared" si="17"/>
        <v>22680.800000000003</v>
      </c>
      <c r="R26" s="94">
        <f t="shared" si="18"/>
        <v>3.0055567122968681E-3</v>
      </c>
      <c r="S26" s="92">
        <f t="shared" si="19"/>
        <v>0.2</v>
      </c>
      <c r="T26" s="22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>
        <f t="shared" si="20"/>
        <v>890.5</v>
      </c>
      <c r="AG26" s="94">
        <f t="shared" si="21"/>
        <v>-1.5427768270269274E-2</v>
      </c>
      <c r="AH26" s="94">
        <f t="shared" si="22"/>
        <v>-6.3172389620585315E-2</v>
      </c>
      <c r="AI26" s="94">
        <f t="shared" si="23"/>
        <v>5.4822957894452101E-2</v>
      </c>
      <c r="AJ26" s="94">
        <f t="shared" si="24"/>
        <v>3.5391682720680301E-3</v>
      </c>
      <c r="AK26" s="94">
        <f t="shared" si="25"/>
        <v>2.5051424116026014E-6</v>
      </c>
      <c r="AL26">
        <f t="shared" si="26"/>
        <v>5.4822957894452101E-2</v>
      </c>
      <c r="AM26" s="92">
        <f t="shared" si="27"/>
        <v>1.2525712058013006E-5</v>
      </c>
      <c r="AN26">
        <f t="shared" si="28"/>
        <v>5.1283789622384071E-2</v>
      </c>
      <c r="AO26">
        <f t="shared" si="29"/>
        <v>0.43219585010359063</v>
      </c>
      <c r="AP26">
        <f t="shared" si="30"/>
        <v>0.67908641945319204</v>
      </c>
      <c r="AQ26">
        <f t="shared" si="31"/>
        <v>-7.4898678111390227E-2</v>
      </c>
      <c r="AR26">
        <f t="shared" si="32"/>
        <v>0.13115216496425752</v>
      </c>
      <c r="AS26">
        <f t="shared" si="33"/>
        <v>6.5670241698179976E-2</v>
      </c>
      <c r="AT26" s="94">
        <f t="shared" si="34"/>
        <v>0.25066142981539563</v>
      </c>
      <c r="AU26" s="94">
        <f t="shared" si="34"/>
        <v>0.25702756745050737</v>
      </c>
      <c r="AV26" s="94">
        <f t="shared" si="34"/>
        <v>0.24555150708813936</v>
      </c>
      <c r="AW26" s="94">
        <f t="shared" si="34"/>
        <v>0.26626411755714996</v>
      </c>
      <c r="AX26" s="94">
        <f t="shared" si="34"/>
        <v>0.22895907736404958</v>
      </c>
      <c r="AY26" s="94">
        <f t="shared" si="34"/>
        <v>0.29642206030770218</v>
      </c>
      <c r="AZ26" s="94">
        <f t="shared" si="34"/>
        <v>0.17520169539772559</v>
      </c>
      <c r="BA26" s="94">
        <f t="shared" si="35"/>
        <v>0.39625150333290549</v>
      </c>
      <c r="BB26"/>
      <c r="BC26">
        <v>-8000</v>
      </c>
      <c r="BD26">
        <f t="shared" si="0"/>
        <v>2.096019140123892E-2</v>
      </c>
      <c r="BE26">
        <f t="shared" si="1"/>
        <v>-4.7544818681358084E-2</v>
      </c>
      <c r="BF26">
        <f t="shared" si="2"/>
        <v>6.8505010082597004E-2</v>
      </c>
      <c r="BG26">
        <f t="shared" si="3"/>
        <v>0.42821214350508108</v>
      </c>
      <c r="BH26">
        <f t="shared" si="4"/>
        <v>0.80448954863732725</v>
      </c>
      <c r="BI26">
        <f t="shared" si="5"/>
        <v>-5.7146052835508707E-2</v>
      </c>
      <c r="BJ26">
        <f t="shared" si="6"/>
        <v>-2.8580804800752563E-2</v>
      </c>
      <c r="BK26">
        <f t="shared" si="36"/>
        <v>-0.10955720869046988</v>
      </c>
      <c r="BL26">
        <f t="shared" si="36"/>
        <v>-0.11292576650045649</v>
      </c>
      <c r="BM26">
        <f t="shared" si="36"/>
        <v>-0.10700835991080283</v>
      </c>
      <c r="BN26">
        <f t="shared" si="36"/>
        <v>-0.11740585338135484</v>
      </c>
      <c r="BO26">
        <f t="shared" si="36"/>
        <v>-9.9144163807731403E-2</v>
      </c>
      <c r="BP26">
        <f t="shared" si="36"/>
        <v>-0.13124401549336201</v>
      </c>
      <c r="BQ26">
        <f t="shared" si="36"/>
        <v>-7.4889742281704544E-2</v>
      </c>
      <c r="BR26">
        <f t="shared" si="8"/>
        <v>-0.17409499471470191</v>
      </c>
      <c r="BS26"/>
      <c r="BT26"/>
      <c r="BU26"/>
      <c r="BV26"/>
      <c r="BW26"/>
      <c r="BX26"/>
      <c r="BY26"/>
      <c r="BZ26"/>
    </row>
    <row r="27" spans="1:78" s="94" customFormat="1" x14ac:dyDescent="0.2">
      <c r="A27" s="205" t="s">
        <v>434</v>
      </c>
      <c r="B27" s="92" t="s">
        <v>37</v>
      </c>
      <c r="C27" s="97">
        <v>38820.785000000003</v>
      </c>
      <c r="D27" s="141" t="s">
        <v>197</v>
      </c>
      <c r="E27" s="94">
        <f t="shared" si="14"/>
        <v>4001.8899060373883</v>
      </c>
      <c r="F27" s="95">
        <f t="shared" si="15"/>
        <v>4002</v>
      </c>
      <c r="G27" s="94">
        <f>C27-($C$7+$C$8*$F27)+T27*J$18</f>
        <v>-3.9682399998127948E-2</v>
      </c>
      <c r="J27" s="94">
        <f>+G27</f>
        <v>-3.9682399998127948E-2</v>
      </c>
      <c r="P27">
        <f t="shared" si="16"/>
        <v>-6.7740542843495954E-2</v>
      </c>
      <c r="Q27" s="96">
        <f t="shared" si="17"/>
        <v>23802.285000000003</v>
      </c>
      <c r="R27" s="94">
        <f t="shared" si="18"/>
        <v>7.8725937993107586E-4</v>
      </c>
      <c r="S27" s="92">
        <f t="shared" si="19"/>
        <v>0.2</v>
      </c>
      <c r="T27" s="22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>
        <f t="shared" si="20"/>
        <v>4002</v>
      </c>
      <c r="AG27" s="94">
        <f t="shared" si="21"/>
        <v>-2.4377174842579605E-2</v>
      </c>
      <c r="AH27" s="94">
        <f t="shared" si="22"/>
        <v>-8.3045767999044298E-2</v>
      </c>
      <c r="AI27" s="94">
        <f t="shared" si="23"/>
        <v>2.8058142845368006E-2</v>
      </c>
      <c r="AJ27" s="94">
        <f t="shared" si="24"/>
        <v>-1.5305225155548344E-2</v>
      </c>
      <c r="AK27" s="94">
        <f t="shared" si="25"/>
        <v>4.6849983412405963E-5</v>
      </c>
      <c r="AL27">
        <f t="shared" si="26"/>
        <v>2.8058142845368006E-2</v>
      </c>
      <c r="AM27" s="92">
        <f t="shared" si="27"/>
        <v>2.3424991706202982E-4</v>
      </c>
      <c r="AN27">
        <f t="shared" si="28"/>
        <v>4.336336800091635E-2</v>
      </c>
      <c r="AO27">
        <f t="shared" si="29"/>
        <v>0.43865974597957669</v>
      </c>
      <c r="AP27">
        <f t="shared" si="30"/>
        <v>0.62721086131583026</v>
      </c>
      <c r="AQ27">
        <f t="shared" si="31"/>
        <v>-0.113615508794814</v>
      </c>
      <c r="AR27">
        <f t="shared" si="32"/>
        <v>0.19970259655543138</v>
      </c>
      <c r="AS27">
        <f t="shared" si="33"/>
        <v>0.10018447561583993</v>
      </c>
      <c r="AT27" s="94">
        <f t="shared" si="34"/>
        <v>0.37978445068718708</v>
      </c>
      <c r="AU27" s="94">
        <f t="shared" si="34"/>
        <v>0.38685796510732495</v>
      </c>
      <c r="AV27" s="94">
        <f t="shared" si="34"/>
        <v>0.37355736841555393</v>
      </c>
      <c r="AW27" s="94">
        <f t="shared" si="34"/>
        <v>0.39862684450640085</v>
      </c>
      <c r="AX27" s="94">
        <f t="shared" si="34"/>
        <v>0.351579128913799</v>
      </c>
      <c r="AY27" s="94">
        <f t="shared" si="34"/>
        <v>0.44065083801498306</v>
      </c>
      <c r="AZ27" s="94">
        <f t="shared" si="34"/>
        <v>0.27443691374843043</v>
      </c>
      <c r="BA27" s="94">
        <f t="shared" si="35"/>
        <v>0.59586155098771876</v>
      </c>
      <c r="BB27"/>
      <c r="BC27">
        <v>-7500</v>
      </c>
      <c r="BD27">
        <f t="shared" si="0"/>
        <v>1.8494493345389808E-2</v>
      </c>
      <c r="BE27">
        <f t="shared" si="1"/>
        <v>-4.9260730851107805E-2</v>
      </c>
      <c r="BF27">
        <f t="shared" si="2"/>
        <v>6.7755224196497613E-2</v>
      </c>
      <c r="BG27">
        <f t="shared" si="3"/>
        <v>0.42789859170429678</v>
      </c>
      <c r="BH27">
        <f t="shared" si="4"/>
        <v>0.79817228413883812</v>
      </c>
      <c r="BI27">
        <f t="shared" si="5"/>
        <v>-4.6585660658028272E-2</v>
      </c>
      <c r="BJ27">
        <f t="shared" si="6"/>
        <v>-2.3297043797955126E-2</v>
      </c>
      <c r="BK27">
        <f t="shared" si="36"/>
        <v>-8.9333235726899218E-2</v>
      </c>
      <c r="BL27">
        <f t="shared" si="36"/>
        <v>-9.2121665003734005E-2</v>
      </c>
      <c r="BM27">
        <f t="shared" si="36"/>
        <v>-8.7233292692051323E-2</v>
      </c>
      <c r="BN27">
        <f t="shared" si="36"/>
        <v>-9.5804509214239914E-2</v>
      </c>
      <c r="BO27">
        <f t="shared" si="36"/>
        <v>-8.0780110936366431E-2</v>
      </c>
      <c r="BP27">
        <f t="shared" si="36"/>
        <v>-0.10713037184937624</v>
      </c>
      <c r="BQ27">
        <f t="shared" si="36"/>
        <v>-6.0954552763776204E-2</v>
      </c>
      <c r="BR27">
        <f t="shared" si="8"/>
        <v>-0.14201881800655158</v>
      </c>
      <c r="BS27"/>
      <c r="BT27"/>
      <c r="BU27"/>
      <c r="BV27"/>
      <c r="BW27"/>
      <c r="BX27"/>
      <c r="BY27"/>
      <c r="BZ27"/>
    </row>
    <row r="28" spans="1:78" s="94" customFormat="1" x14ac:dyDescent="0.2">
      <c r="A28" s="91" t="s">
        <v>435</v>
      </c>
      <c r="B28" s="92" t="s">
        <v>36</v>
      </c>
      <c r="C28" s="97">
        <v>39964.300000000003</v>
      </c>
      <c r="D28" s="93" t="s">
        <v>151</v>
      </c>
      <c r="E28" s="94">
        <f t="shared" si="14"/>
        <v>7174.4323345943885</v>
      </c>
      <c r="F28" s="95">
        <f t="shared" si="15"/>
        <v>7174.5</v>
      </c>
      <c r="G28" s="94">
        <f>C28-($C$7+$C$8*$F28)+T28*H$18</f>
        <v>-2.4389399994106498E-2</v>
      </c>
      <c r="H28" s="94">
        <f>+G28</f>
        <v>-2.4389399994106498E-2</v>
      </c>
      <c r="P28">
        <f t="shared" si="16"/>
        <v>-6.5758002428276771E-2</v>
      </c>
      <c r="Q28" s="96">
        <f t="shared" si="17"/>
        <v>24945.800000000003</v>
      </c>
      <c r="R28" s="94">
        <f t="shared" si="18"/>
        <v>1.7113612673564386E-3</v>
      </c>
      <c r="S28" s="92">
        <f t="shared" si="19"/>
        <v>0.2</v>
      </c>
      <c r="T28" s="22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>
        <f t="shared" si="20"/>
        <v>7174.5</v>
      </c>
      <c r="AG28" s="94">
        <f t="shared" si="21"/>
        <v>-3.1428886329883804E-2</v>
      </c>
      <c r="AH28" s="94">
        <f t="shared" si="22"/>
        <v>-5.8718516092499465E-2</v>
      </c>
      <c r="AI28" s="94">
        <f t="shared" si="23"/>
        <v>4.1368602434170273E-2</v>
      </c>
      <c r="AJ28" s="94">
        <f t="shared" si="24"/>
        <v>7.0394863357773063E-3</v>
      </c>
      <c r="AK28" s="94">
        <f t="shared" si="25"/>
        <v>9.9108735743190819E-6</v>
      </c>
      <c r="AL28">
        <f t="shared" si="26"/>
        <v>4.1368602434170273E-2</v>
      </c>
      <c r="AM28" s="92">
        <f t="shared" si="27"/>
        <v>4.9554367871595409E-5</v>
      </c>
      <c r="AN28">
        <f t="shared" si="28"/>
        <v>3.4329116098392967E-2</v>
      </c>
      <c r="AO28">
        <f t="shared" si="29"/>
        <v>0.44842180775345886</v>
      </c>
      <c r="AP28">
        <f t="shared" si="30"/>
        <v>0.56883904439865962</v>
      </c>
      <c r="AQ28">
        <f t="shared" si="31"/>
        <v>-0.15418450784840679</v>
      </c>
      <c r="AR28">
        <f t="shared" si="32"/>
        <v>0.27257593969444849</v>
      </c>
      <c r="AS28">
        <f t="shared" si="33"/>
        <v>0.13713810965435363</v>
      </c>
      <c r="AT28" s="94">
        <f t="shared" si="34"/>
        <v>0.51454879240526952</v>
      </c>
      <c r="AU28" s="94">
        <f t="shared" si="34"/>
        <v>0.52052628325980987</v>
      </c>
      <c r="AV28" s="94">
        <f t="shared" si="34"/>
        <v>0.5085369050669164</v>
      </c>
      <c r="AW28" s="94">
        <f t="shared" si="34"/>
        <v>0.5326683575440565</v>
      </c>
      <c r="AX28" s="94">
        <f t="shared" si="34"/>
        <v>0.48442455748325491</v>
      </c>
      <c r="AY28" s="94">
        <f t="shared" si="34"/>
        <v>0.58228649743184546</v>
      </c>
      <c r="AZ28" s="94">
        <f t="shared" si="34"/>
        <v>0.38878424680600338</v>
      </c>
      <c r="BA28" s="94">
        <f t="shared" si="35"/>
        <v>0.79938489220092723</v>
      </c>
      <c r="BB28"/>
      <c r="BC28">
        <v>-7000</v>
      </c>
      <c r="BD28">
        <f t="shared" si="0"/>
        <v>1.607803421597679E-2</v>
      </c>
      <c r="BE28">
        <f t="shared" si="1"/>
        <v>-5.090060721076297E-2</v>
      </c>
      <c r="BF28">
        <f t="shared" si="2"/>
        <v>6.697864142673976E-2</v>
      </c>
      <c r="BG28">
        <f t="shared" si="3"/>
        <v>0.42764923612514305</v>
      </c>
      <c r="BH28">
        <f t="shared" si="4"/>
        <v>0.79177769969152556</v>
      </c>
      <c r="BI28">
        <f t="shared" si="5"/>
        <v>-3.6044411531821231E-2</v>
      </c>
      <c r="BJ28">
        <f t="shared" si="6"/>
        <v>-1.8024157222991766E-2</v>
      </c>
      <c r="BK28">
        <f t="shared" si="36"/>
        <v>-6.9132641913929094E-2</v>
      </c>
      <c r="BL28">
        <f t="shared" si="36"/>
        <v>-7.1316553309358571E-2</v>
      </c>
      <c r="BM28">
        <f t="shared" si="36"/>
        <v>-6.749413955967401E-2</v>
      </c>
      <c r="BN28">
        <f t="shared" si="36"/>
        <v>-7.4185041583496189E-2</v>
      </c>
      <c r="BO28">
        <f t="shared" si="36"/>
        <v>-6.2475029172481669E-2</v>
      </c>
      <c r="BP28">
        <f t="shared" si="36"/>
        <v>-8.2975791820751085E-2</v>
      </c>
      <c r="BQ28">
        <f t="shared" si="36"/>
        <v>-4.7102761586282973E-2</v>
      </c>
      <c r="BR28">
        <f t="shared" si="8"/>
        <v>-0.10994264129840303</v>
      </c>
      <c r="BS28"/>
      <c r="BT28"/>
      <c r="BU28"/>
      <c r="BV28"/>
      <c r="BW28"/>
      <c r="BX28"/>
      <c r="BY28"/>
      <c r="BZ28"/>
    </row>
    <row r="29" spans="1:78" s="94" customFormat="1" x14ac:dyDescent="0.2">
      <c r="A29" s="91" t="s">
        <v>435</v>
      </c>
      <c r="B29" s="92" t="s">
        <v>36</v>
      </c>
      <c r="C29" s="97">
        <v>40329.398000000001</v>
      </c>
      <c r="D29" s="93" t="s">
        <v>151</v>
      </c>
      <c r="E29" s="94">
        <f t="shared" si="14"/>
        <v>8187.3520563132097</v>
      </c>
      <c r="F29" s="95">
        <f t="shared" si="15"/>
        <v>8187.5</v>
      </c>
      <c r="G29" s="94">
        <f>C29-($C$7+$C$8*$F29)+T29*H$18</f>
        <v>-5.3325000000768341E-2</v>
      </c>
      <c r="H29" s="94">
        <f>+G29</f>
        <v>-5.3325000000768341E-2</v>
      </c>
      <c r="P29">
        <f t="shared" si="16"/>
        <v>-6.4480194095463378E-2</v>
      </c>
      <c r="Q29" s="96">
        <f t="shared" si="17"/>
        <v>25310.898000000001</v>
      </c>
      <c r="R29" s="94">
        <f t="shared" si="18"/>
        <v>1.2443835529031902E-4</v>
      </c>
      <c r="S29" s="92">
        <f t="shared" si="19"/>
        <v>0.2</v>
      </c>
      <c r="T29" s="225"/>
      <c r="U29" s="95">
        <v>8.7338406089972281E-9</v>
      </c>
      <c r="V29" s="95">
        <v>1.0838976703631496E-19</v>
      </c>
      <c r="W29" s="95">
        <v>1.4417003663278496E-26</v>
      </c>
      <c r="X29" s="95">
        <v>1.3575986066067065E-8</v>
      </c>
      <c r="Y29" s="95">
        <v>3.8204339062474131E-6</v>
      </c>
      <c r="Z29" s="95">
        <v>0.21753658879287946</v>
      </c>
      <c r="AA29" s="95">
        <v>8.143416028751049E-3</v>
      </c>
      <c r="AB29" s="95">
        <v>18677.97815736675</v>
      </c>
      <c r="AC29" s="95">
        <v>4.0754746011360604E-4</v>
      </c>
      <c r="AD29" s="95">
        <v>3.1520625984843787E-6</v>
      </c>
      <c r="AE29" s="95">
        <v>5.9213783920892603E-20</v>
      </c>
      <c r="AF29">
        <f t="shared" si="20"/>
        <v>8187.5</v>
      </c>
      <c r="AG29" s="94">
        <f t="shared" si="21"/>
        <v>-3.3229576393512969E-2</v>
      </c>
      <c r="AH29" s="94">
        <f t="shared" si="22"/>
        <v>-8.457561770271875E-2</v>
      </c>
      <c r="AI29" s="94">
        <f t="shared" si="23"/>
        <v>1.1155194094695037E-2</v>
      </c>
      <c r="AJ29" s="94">
        <f t="shared" si="24"/>
        <v>-2.0095423607255372E-2</v>
      </c>
      <c r="AK29" s="94">
        <f t="shared" si="25"/>
        <v>8.0765209991007307E-5</v>
      </c>
      <c r="AL29">
        <f t="shared" si="26"/>
        <v>1.1155194094695037E-2</v>
      </c>
      <c r="AM29" s="92">
        <f t="shared" si="27"/>
        <v>4.0382604995503651E-4</v>
      </c>
      <c r="AN29">
        <f t="shared" si="28"/>
        <v>3.1250617701950409E-2</v>
      </c>
      <c r="AO29">
        <f t="shared" si="29"/>
        <v>0.45229092176922592</v>
      </c>
      <c r="AP29">
        <f t="shared" si="30"/>
        <v>0.54888744403933276</v>
      </c>
      <c r="AQ29">
        <f t="shared" si="31"/>
        <v>-0.16741006614302967</v>
      </c>
      <c r="AR29">
        <f t="shared" si="32"/>
        <v>0.29663683913545075</v>
      </c>
      <c r="AS29">
        <f t="shared" si="33"/>
        <v>0.14941566260844552</v>
      </c>
      <c r="AT29" s="94">
        <f t="shared" si="34"/>
        <v>0.55834784964345074</v>
      </c>
      <c r="AU29" s="94">
        <f t="shared" si="34"/>
        <v>0.5637157794859633</v>
      </c>
      <c r="AV29" s="94">
        <f t="shared" si="34"/>
        <v>0.55266586840366994</v>
      </c>
      <c r="AW29" s="94">
        <f t="shared" si="34"/>
        <v>0.57549691947019821</v>
      </c>
      <c r="AX29" s="94">
        <f t="shared" si="34"/>
        <v>0.52867268649219246</v>
      </c>
      <c r="AY29" s="94">
        <f t="shared" si="34"/>
        <v>0.62629246031348329</v>
      </c>
      <c r="AZ29" s="94">
        <f t="shared" si="34"/>
        <v>0.42870831294226086</v>
      </c>
      <c r="BA29" s="94">
        <f t="shared" si="35"/>
        <v>0.86437122621163809</v>
      </c>
      <c r="BB29"/>
      <c r="BC29">
        <v>-6500</v>
      </c>
      <c r="BD29">
        <f t="shared" si="0"/>
        <v>1.3711017549628481E-2</v>
      </c>
      <c r="BE29">
        <f t="shared" si="1"/>
        <v>-5.2464447760323558E-2</v>
      </c>
      <c r="BF29">
        <f t="shared" si="2"/>
        <v>6.6175465309952039E-2</v>
      </c>
      <c r="BG29">
        <f t="shared" si="3"/>
        <v>0.42746369548962559</v>
      </c>
      <c r="BH29">
        <f t="shared" si="4"/>
        <v>0.78530433584950432</v>
      </c>
      <c r="BI29">
        <f t="shared" si="5"/>
        <v>-2.5518023103219788E-2</v>
      </c>
      <c r="BJ29">
        <f t="shared" si="6"/>
        <v>-1.2759703953298021E-2</v>
      </c>
      <c r="BK29">
        <f t="shared" si="36"/>
        <v>-4.8950267752071883E-2</v>
      </c>
      <c r="BL29">
        <f t="shared" si="36"/>
        <v>-5.0510470323974044E-2</v>
      </c>
      <c r="BM29">
        <f t="shared" si="36"/>
        <v>-4.7782991499092931E-2</v>
      </c>
      <c r="BN29">
        <f t="shared" si="36"/>
        <v>-5.2551297154781185E-2</v>
      </c>
      <c r="BO29">
        <f t="shared" si="36"/>
        <v>-4.4215839838846277E-2</v>
      </c>
      <c r="BP29">
        <f t="shared" si="36"/>
        <v>-5.8789380321253207E-2</v>
      </c>
      <c r="BQ29">
        <f t="shared" si="36"/>
        <v>-3.3315619630803033E-2</v>
      </c>
      <c r="BR29">
        <f t="shared" si="8"/>
        <v>-7.7866464590252704E-2</v>
      </c>
      <c r="BS29"/>
      <c r="BT29"/>
      <c r="BU29"/>
      <c r="BV29"/>
      <c r="BW29"/>
      <c r="BX29"/>
      <c r="BY29"/>
      <c r="BZ29"/>
    </row>
    <row r="30" spans="1:78" s="94" customFormat="1" x14ac:dyDescent="0.2">
      <c r="A30" s="205" t="s">
        <v>434</v>
      </c>
      <c r="B30" s="92" t="s">
        <v>36</v>
      </c>
      <c r="C30" s="97">
        <v>40570.910400000001</v>
      </c>
      <c r="D30" s="141" t="s">
        <v>197</v>
      </c>
      <c r="E30" s="94">
        <f t="shared" si="14"/>
        <v>8857.3986547597797</v>
      </c>
      <c r="F30" s="95">
        <f t="shared" si="15"/>
        <v>8857.5</v>
      </c>
      <c r="G30" s="94">
        <f>C30-($C$7+$C$8*$F30)+T30*J$18</f>
        <v>-3.6528999997244682E-2</v>
      </c>
      <c r="J30" s="94">
        <f>+G30</f>
        <v>-3.6528999997244682E-2</v>
      </c>
      <c r="P30">
        <f t="shared" si="16"/>
        <v>-6.3463571913961153E-2</v>
      </c>
      <c r="Q30" s="96">
        <f t="shared" si="17"/>
        <v>25552.410400000001</v>
      </c>
      <c r="R30" s="94">
        <f t="shared" si="18"/>
        <v>7.2547116433677161E-4</v>
      </c>
      <c r="S30" s="92">
        <v>1</v>
      </c>
      <c r="T30" s="22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>
        <f t="shared" si="20"/>
        <v>8857.5</v>
      </c>
      <c r="AG30" s="94">
        <f t="shared" si="21"/>
        <v>-3.429842708726584E-2</v>
      </c>
      <c r="AH30" s="94">
        <f t="shared" si="22"/>
        <v>-6.5694144823939996E-2</v>
      </c>
      <c r="AI30" s="94">
        <f t="shared" si="23"/>
        <v>2.6934571916716471E-2</v>
      </c>
      <c r="AJ30" s="94">
        <f t="shared" si="24"/>
        <v>-2.2305729099788424E-3</v>
      </c>
      <c r="AK30" s="94">
        <f t="shared" si="25"/>
        <v>4.9754555067314809E-6</v>
      </c>
      <c r="AL30">
        <f t="shared" si="26"/>
        <v>2.6934571916716471E-2</v>
      </c>
      <c r="AM30" s="92">
        <f t="shared" si="27"/>
        <v>4.9754555067314809E-6</v>
      </c>
      <c r="AN30">
        <f t="shared" si="28"/>
        <v>2.9165144826695313E-2</v>
      </c>
      <c r="AO30">
        <f t="shared" si="29"/>
        <v>0.45506686228392434</v>
      </c>
      <c r="AP30">
        <f t="shared" si="30"/>
        <v>0.53531212742283318</v>
      </c>
      <c r="AQ30">
        <f t="shared" si="31"/>
        <v>-0.17623631873518669</v>
      </c>
      <c r="AR30">
        <f t="shared" si="32"/>
        <v>0.3127922841524709</v>
      </c>
      <c r="AS30">
        <f t="shared" si="33"/>
        <v>0.15768387965785705</v>
      </c>
      <c r="AT30" s="94">
        <f t="shared" si="34"/>
        <v>0.58753986281583459</v>
      </c>
      <c r="AU30" s="94">
        <f t="shared" si="34"/>
        <v>0.59246646566345318</v>
      </c>
      <c r="AV30" s="94">
        <f t="shared" si="34"/>
        <v>0.58213285502140033</v>
      </c>
      <c r="AW30" s="94">
        <f t="shared" si="34"/>
        <v>0.60389115174398966</v>
      </c>
      <c r="AX30" s="94">
        <f t="shared" si="34"/>
        <v>0.55843397082317758</v>
      </c>
      <c r="AY30" s="94">
        <f t="shared" si="34"/>
        <v>0.65508799681905994</v>
      </c>
      <c r="AZ30" s="94">
        <f t="shared" si="34"/>
        <v>0.45611845179911564</v>
      </c>
      <c r="BA30" s="94">
        <f t="shared" si="35"/>
        <v>0.9073533030005585</v>
      </c>
      <c r="BB30"/>
      <c r="BC30">
        <v>-6000</v>
      </c>
      <c r="BD30">
        <f t="shared" si="0"/>
        <v>1.1393624474007803E-2</v>
      </c>
      <c r="BE30">
        <f t="shared" si="1"/>
        <v>-5.3952252499789598E-2</v>
      </c>
      <c r="BF30">
        <f t="shared" si="2"/>
        <v>6.5345876973797401E-2</v>
      </c>
      <c r="BG30">
        <f t="shared" si="3"/>
        <v>0.42734168465674938</v>
      </c>
      <c r="BH30">
        <f t="shared" si="4"/>
        <v>0.77875057393009306</v>
      </c>
      <c r="BI30">
        <f t="shared" si="5"/>
        <v>-1.5002181864767374E-2</v>
      </c>
      <c r="BJ30">
        <f t="shared" si="6"/>
        <v>-7.5012316219239964E-3</v>
      </c>
      <c r="BK30">
        <f t="shared" si="36"/>
        <v>-2.8780862205186171E-2</v>
      </c>
      <c r="BL30">
        <f t="shared" si="36"/>
        <v>-2.9703598747643525E-2</v>
      </c>
      <c r="BM30">
        <f t="shared" si="36"/>
        <v>-2.8091785647035288E-2</v>
      </c>
      <c r="BN30">
        <f t="shared" si="36"/>
        <v>-3.0907310552127025E-2</v>
      </c>
      <c r="BO30">
        <f t="shared" si="36"/>
        <v>-2.5989281072464086E-2</v>
      </c>
      <c r="BP30">
        <f t="shared" si="36"/>
        <v>-3.4580350112200467E-2</v>
      </c>
      <c r="BQ30">
        <f t="shared" si="36"/>
        <v>-1.9574311268257052E-2</v>
      </c>
      <c r="BR30">
        <f t="shared" si="8"/>
        <v>-4.5790287882104153E-2</v>
      </c>
      <c r="BS30"/>
      <c r="BT30"/>
      <c r="BU30"/>
      <c r="BV30"/>
      <c r="BW30"/>
      <c r="BX30"/>
      <c r="BY30"/>
      <c r="BZ30"/>
    </row>
    <row r="31" spans="1:78" s="94" customFormat="1" x14ac:dyDescent="0.2">
      <c r="A31" s="91" t="s">
        <v>435</v>
      </c>
      <c r="B31" s="92" t="s">
        <v>36</v>
      </c>
      <c r="C31" s="97">
        <v>40678.322999999997</v>
      </c>
      <c r="D31" s="93" t="s">
        <v>151</v>
      </c>
      <c r="E31" s="94">
        <f t="shared" si="14"/>
        <v>9155.4017687212126</v>
      </c>
      <c r="F31" s="95">
        <f t="shared" si="15"/>
        <v>9155.5</v>
      </c>
      <c r="G31" s="94">
        <f>C31-($C$7+$C$8*$F31)+T31*H$18</f>
        <v>-3.5406600007263478E-2</v>
      </c>
      <c r="H31" s="94">
        <f>+G31</f>
        <v>-3.5406600007263478E-2</v>
      </c>
      <c r="P31">
        <f t="shared" si="16"/>
        <v>-6.2967535457327348E-2</v>
      </c>
      <c r="Q31" s="96">
        <f t="shared" si="17"/>
        <v>25659.822999999997</v>
      </c>
      <c r="R31" s="94">
        <f t="shared" si="18"/>
        <v>7.596051628825873E-4</v>
      </c>
      <c r="S31" s="92">
        <f t="shared" ref="S31:S44" si="37">S$11</f>
        <v>0.2</v>
      </c>
      <c r="T31" s="22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>
        <f t="shared" si="20"/>
        <v>9155.5</v>
      </c>
      <c r="AG31" s="94">
        <f t="shared" si="21"/>
        <v>-3.4742336670295831E-2</v>
      </c>
      <c r="AH31" s="94">
        <f t="shared" si="22"/>
        <v>-6.3631798794294994E-2</v>
      </c>
      <c r="AI31" s="94">
        <f t="shared" si="23"/>
        <v>2.756093545006387E-2</v>
      </c>
      <c r="AJ31" s="94">
        <f t="shared" si="24"/>
        <v>-6.642633369676465E-4</v>
      </c>
      <c r="AK31" s="94">
        <f t="shared" si="25"/>
        <v>8.8249156167878617E-8</v>
      </c>
      <c r="AL31">
        <f t="shared" si="26"/>
        <v>2.756093545006387E-2</v>
      </c>
      <c r="AM31" s="92">
        <f t="shared" si="27"/>
        <v>4.4124578083939308E-7</v>
      </c>
      <c r="AN31">
        <f t="shared" si="28"/>
        <v>2.822519878703152E-2</v>
      </c>
      <c r="AO31">
        <f t="shared" si="29"/>
        <v>0.45635905168167501</v>
      </c>
      <c r="AP31">
        <f t="shared" si="30"/>
        <v>0.52917358774181433</v>
      </c>
      <c r="AQ31">
        <f t="shared" si="31"/>
        <v>-0.1801829179860569</v>
      </c>
      <c r="AR31">
        <f t="shared" si="32"/>
        <v>0.32004320443464723</v>
      </c>
      <c r="AS31">
        <f t="shared" si="33"/>
        <v>0.16140162562349022</v>
      </c>
      <c r="AT31" s="94">
        <f t="shared" ref="AT31:AZ40" si="38">$BA31+$AH$7*SIN(AU31)</f>
        <v>0.60058309668819732</v>
      </c>
      <c r="AU31" s="94">
        <f t="shared" si="38"/>
        <v>0.60530703681593101</v>
      </c>
      <c r="AV31" s="94">
        <f t="shared" si="38"/>
        <v>0.59531111104220091</v>
      </c>
      <c r="AW31" s="94">
        <f t="shared" si="38"/>
        <v>0.61654495892172068</v>
      </c>
      <c r="AX31" s="94">
        <f t="shared" si="38"/>
        <v>0.57179744903923813</v>
      </c>
      <c r="AY31" s="94">
        <f t="shared" si="38"/>
        <v>0.66781981734170981</v>
      </c>
      <c r="AZ31" s="94">
        <f t="shared" si="38"/>
        <v>0.46857597932720096</v>
      </c>
      <c r="BA31" s="94">
        <f t="shared" si="35"/>
        <v>0.92647070431861511</v>
      </c>
      <c r="BB31"/>
      <c r="BC31">
        <v>-5500</v>
      </c>
      <c r="BD31">
        <f t="shared" si="0"/>
        <v>9.1260148838549077E-3</v>
      </c>
      <c r="BE31">
        <f t="shared" si="1"/>
        <v>-5.5364021429161067E-2</v>
      </c>
      <c r="BF31">
        <f t="shared" si="2"/>
        <v>6.4490036313015975E-2</v>
      </c>
      <c r="BG31">
        <f t="shared" si="3"/>
        <v>0.42728301543716041</v>
      </c>
      <c r="BH31">
        <f t="shared" si="4"/>
        <v>0.77211464334625457</v>
      </c>
      <c r="BI31">
        <f t="shared" si="5"/>
        <v>-4.4925517059321166E-3</v>
      </c>
      <c r="BJ31">
        <f t="shared" si="6"/>
        <v>-2.2462796310263777E-3</v>
      </c>
      <c r="BK31">
        <f t="shared" si="36"/>
        <v>-8.6191082432349395E-3</v>
      </c>
      <c r="BL31">
        <f t="shared" si="36"/>
        <v>-8.8962242386312201E-3</v>
      </c>
      <c r="BM31">
        <f t="shared" si="36"/>
        <v>-8.4123489794580165E-3</v>
      </c>
      <c r="BN31">
        <f t="shared" si="36"/>
        <v>-9.2572501926780557E-3</v>
      </c>
      <c r="BO31">
        <f t="shared" si="36"/>
        <v>-7.7819605645749199E-3</v>
      </c>
      <c r="BP31">
        <f t="shared" si="36"/>
        <v>-1.0357990036956612E-2</v>
      </c>
      <c r="BQ31">
        <f t="shared" si="36"/>
        <v>-5.8599737162877367E-3</v>
      </c>
      <c r="BR31">
        <f t="shared" si="8"/>
        <v>-1.3714111173953825E-2</v>
      </c>
      <c r="BS31"/>
      <c r="BT31"/>
      <c r="BU31"/>
      <c r="BV31"/>
      <c r="BW31"/>
      <c r="BX31"/>
      <c r="BY31"/>
      <c r="BZ31"/>
    </row>
    <row r="32" spans="1:78" s="94" customFormat="1" x14ac:dyDescent="0.2">
      <c r="A32" s="91" t="s">
        <v>435</v>
      </c>
      <c r="B32" s="92" t="s">
        <v>36</v>
      </c>
      <c r="C32" s="97">
        <v>41396.332000000002</v>
      </c>
      <c r="D32" s="93" t="s">
        <v>151</v>
      </c>
      <c r="E32" s="94">
        <f t="shared" si="14"/>
        <v>11147.429872056808</v>
      </c>
      <c r="F32" s="95">
        <f t="shared" si="15"/>
        <v>11147.5</v>
      </c>
      <c r="G32" s="94">
        <f>C32-($C$7+$C$8*$F32)+T32*H$18</f>
        <v>-2.5277000000642147E-2</v>
      </c>
      <c r="H32" s="94">
        <f>+G32</f>
        <v>-2.5277000000642147E-2</v>
      </c>
      <c r="P32">
        <f t="shared" si="16"/>
        <v>-5.895804606808891E-2</v>
      </c>
      <c r="Q32" s="96">
        <f t="shared" si="17"/>
        <v>26377.832000000002</v>
      </c>
      <c r="R32" s="94">
        <f t="shared" si="18"/>
        <v>1.134412864197471E-3</v>
      </c>
      <c r="S32" s="92">
        <f t="shared" si="37"/>
        <v>0.2</v>
      </c>
      <c r="T32" s="22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>
        <f t="shared" si="20"/>
        <v>11147.5</v>
      </c>
      <c r="AG32" s="94">
        <f t="shared" si="21"/>
        <v>-3.7205749193947368E-2</v>
      </c>
      <c r="AH32" s="94">
        <f t="shared" si="22"/>
        <v>-4.7029296874783688E-2</v>
      </c>
      <c r="AI32" s="94">
        <f t="shared" si="23"/>
        <v>3.3681046067446763E-2</v>
      </c>
      <c r="AJ32" s="94">
        <f t="shared" si="24"/>
        <v>1.1928749193305221E-2</v>
      </c>
      <c r="AK32" s="94">
        <f t="shared" si="25"/>
        <v>2.8459011463355997E-5</v>
      </c>
      <c r="AL32">
        <f t="shared" si="26"/>
        <v>3.3681046067446763E-2</v>
      </c>
      <c r="AM32" s="92">
        <f t="shared" si="27"/>
        <v>1.4229505731677998E-4</v>
      </c>
      <c r="AN32">
        <f t="shared" si="28"/>
        <v>2.1752296874141545E-2</v>
      </c>
      <c r="AO32">
        <f t="shared" si="29"/>
        <v>0.46596036434868782</v>
      </c>
      <c r="AP32">
        <f t="shared" si="30"/>
        <v>0.48645665051820997</v>
      </c>
      <c r="AQ32">
        <f t="shared" si="31"/>
        <v>-0.20691310295829865</v>
      </c>
      <c r="AR32">
        <f t="shared" si="32"/>
        <v>0.36963991393813456</v>
      </c>
      <c r="AS32">
        <f t="shared" si="33"/>
        <v>0.18695349877065337</v>
      </c>
      <c r="AT32" s="94">
        <f t="shared" si="38"/>
        <v>0.68876962154540977</v>
      </c>
      <c r="AU32" s="94">
        <f t="shared" si="38"/>
        <v>0.69211462664571677</v>
      </c>
      <c r="AV32" s="94">
        <f t="shared" si="38"/>
        <v>0.68455214950092125</v>
      </c>
      <c r="AW32" s="94">
        <f t="shared" si="38"/>
        <v>0.70171776233313221</v>
      </c>
      <c r="AX32" s="94">
        <f t="shared" si="38"/>
        <v>0.66309458743257887</v>
      </c>
      <c r="AY32" s="94">
        <f t="shared" si="38"/>
        <v>0.75185714042014506</v>
      </c>
      <c r="AZ32" s="94">
        <f t="shared" si="38"/>
        <v>0.55625908287043213</v>
      </c>
      <c r="BA32" s="94">
        <f t="shared" si="35"/>
        <v>1.0542621923238826</v>
      </c>
      <c r="BB32"/>
      <c r="BC32">
        <v>-5000</v>
      </c>
      <c r="BD32">
        <f t="shared" si="0"/>
        <v>6.9083289242137663E-3</v>
      </c>
      <c r="BE32">
        <f t="shared" si="1"/>
        <v>-5.6699754548437981E-2</v>
      </c>
      <c r="BF32">
        <f t="shared" si="2"/>
        <v>6.3608083472651747E-2</v>
      </c>
      <c r="BG32">
        <f t="shared" si="3"/>
        <v>0.42728759714464848</v>
      </c>
      <c r="BH32">
        <f t="shared" si="4"/>
        <v>0.76539462965849536</v>
      </c>
      <c r="BI32">
        <f t="shared" si="5"/>
        <v>6.0152169856758746E-3</v>
      </c>
      <c r="BJ32">
        <f t="shared" si="6"/>
        <v>3.007617561521E-3</v>
      </c>
      <c r="BK32">
        <f t="shared" ref="BK32:BQ41" si="39">$BR32+$AH$7*SIN(BL32)</f>
        <v>1.1540350426216848E-2</v>
      </c>
      <c r="BL32">
        <f t="shared" si="39"/>
        <v>1.191130656422746E-2</v>
      </c>
      <c r="BM32">
        <f t="shared" si="39"/>
        <v>1.1263556775043981E-2</v>
      </c>
      <c r="BN32">
        <f t="shared" si="39"/>
        <v>1.2394636567700337E-2</v>
      </c>
      <c r="BO32">
        <f t="shared" si="39"/>
        <v>1.0419590977508688E-2</v>
      </c>
      <c r="BP32">
        <f t="shared" si="39"/>
        <v>1.3868366436846632E-2</v>
      </c>
      <c r="BQ32">
        <f t="shared" si="39"/>
        <v>7.846283554837576E-3</v>
      </c>
      <c r="BR32">
        <f t="shared" si="8"/>
        <v>1.8362065534194727E-2</v>
      </c>
      <c r="BS32"/>
      <c r="BT32"/>
      <c r="BU32"/>
      <c r="BV32"/>
      <c r="BW32"/>
      <c r="BX32"/>
      <c r="BY32"/>
      <c r="BZ32"/>
    </row>
    <row r="33" spans="1:78" s="94" customFormat="1" x14ac:dyDescent="0.2">
      <c r="A33" s="94" t="s">
        <v>32</v>
      </c>
      <c r="B33" s="92"/>
      <c r="C33" s="93">
        <v>41740.7166</v>
      </c>
      <c r="D33" s="98" t="s">
        <v>18</v>
      </c>
      <c r="E33" s="94">
        <f t="shared" si="14"/>
        <v>12102.882800301408</v>
      </c>
      <c r="F33" s="95">
        <f t="shared" si="15"/>
        <v>12103</v>
      </c>
      <c r="G33" s="94">
        <f>C33-($C$7+$C$8*$F33)+T33*H$18</f>
        <v>-4.2243600000801962E-2</v>
      </c>
      <c r="H33" s="94">
        <f>+G33</f>
        <v>-4.2243600000801962E-2</v>
      </c>
      <c r="P33">
        <f t="shared" si="16"/>
        <v>-5.6606534789999177E-2</v>
      </c>
      <c r="Q33" s="96">
        <f t="shared" si="17"/>
        <v>26722.2166</v>
      </c>
      <c r="R33" s="94">
        <f t="shared" si="18"/>
        <v>2.0629389575873165E-4</v>
      </c>
      <c r="S33" s="92">
        <f t="shared" si="37"/>
        <v>0.2</v>
      </c>
      <c r="T33" s="225"/>
      <c r="U33" s="95">
        <v>2.0945224356392756E-11</v>
      </c>
      <c r="V33" s="95">
        <v>1.6121676656821117E-20</v>
      </c>
      <c r="W33" s="95">
        <v>1.2542591722662685E-27</v>
      </c>
      <c r="X33" s="95">
        <v>6.3985008824213626E-10</v>
      </c>
      <c r="Y33" s="95">
        <v>5.654136998955236E-8</v>
      </c>
      <c r="Z33" s="95">
        <v>4.2325918586856711E-3</v>
      </c>
      <c r="AA33" s="95">
        <v>6.6866182768087881E-2</v>
      </c>
      <c r="AB33" s="95">
        <v>2948.8069110130973</v>
      </c>
      <c r="AC33" s="95">
        <v>1.9208128017209104E-5</v>
      </c>
      <c r="AD33" s="95">
        <v>1.9911570762592526E-8</v>
      </c>
      <c r="AE33" s="95">
        <v>5.1515164552888791E-21</v>
      </c>
      <c r="AF33">
        <f t="shared" si="20"/>
        <v>12103</v>
      </c>
      <c r="AG33" s="94">
        <f t="shared" si="21"/>
        <v>-3.8072207474955364E-2</v>
      </c>
      <c r="AH33" s="94">
        <f t="shared" si="22"/>
        <v>-6.0777927315845776E-2</v>
      </c>
      <c r="AI33" s="94">
        <f t="shared" si="23"/>
        <v>1.4362934789197215E-2</v>
      </c>
      <c r="AJ33" s="94">
        <f t="shared" si="24"/>
        <v>-4.1713925258465984E-3</v>
      </c>
      <c r="AK33" s="94">
        <f t="shared" si="25"/>
        <v>3.4801031209377729E-6</v>
      </c>
      <c r="AL33">
        <f t="shared" si="26"/>
        <v>1.4362934789197215E-2</v>
      </c>
      <c r="AM33" s="92">
        <f t="shared" si="27"/>
        <v>1.7400515604688864E-5</v>
      </c>
      <c r="AN33">
        <f t="shared" si="28"/>
        <v>1.8534327315043817E-2</v>
      </c>
      <c r="AO33">
        <f t="shared" si="29"/>
        <v>0.47120207174844209</v>
      </c>
      <c r="AP33">
        <f t="shared" si="30"/>
        <v>0.46485642556949713</v>
      </c>
      <c r="AQ33">
        <f t="shared" si="31"/>
        <v>-0.2199638963541016</v>
      </c>
      <c r="AR33">
        <f t="shared" si="32"/>
        <v>0.39419707670894932</v>
      </c>
      <c r="AS33">
        <f t="shared" si="33"/>
        <v>0.19969111598473266</v>
      </c>
      <c r="AT33" s="94">
        <f t="shared" si="38"/>
        <v>0.73173350795779224</v>
      </c>
      <c r="AU33" s="94">
        <f t="shared" si="38"/>
        <v>0.73444873333512761</v>
      </c>
      <c r="AV33" s="94">
        <f t="shared" si="38"/>
        <v>0.72807936809960894</v>
      </c>
      <c r="AW33" s="94">
        <f t="shared" si="38"/>
        <v>0.74307892544380483</v>
      </c>
      <c r="AX33" s="94">
        <f t="shared" si="38"/>
        <v>0.70806943741823369</v>
      </c>
      <c r="AY33" s="94">
        <f t="shared" si="38"/>
        <v>0.79162580860596821</v>
      </c>
      <c r="AZ33" s="94">
        <f t="shared" si="38"/>
        <v>0.60116478138392937</v>
      </c>
      <c r="BA33" s="94">
        <f t="shared" si="35"/>
        <v>1.1155597660131562</v>
      </c>
      <c r="BB33"/>
      <c r="BC33">
        <v>-4500</v>
      </c>
      <c r="BD33">
        <f t="shared" si="0"/>
        <v>4.7406887605352249E-3</v>
      </c>
      <c r="BE33">
        <f t="shared" si="1"/>
        <v>-5.7959451857620331E-2</v>
      </c>
      <c r="BF33">
        <f t="shared" si="2"/>
        <v>6.2700140618155556E-2</v>
      </c>
      <c r="BG33">
        <f t="shared" si="3"/>
        <v>0.4273554368658341</v>
      </c>
      <c r="BH33">
        <f t="shared" si="4"/>
        <v>0.75858848322271866</v>
      </c>
      <c r="BI33">
        <f t="shared" si="5"/>
        <v>1.652547789659219E-2</v>
      </c>
      <c r="BJ33">
        <f t="shared" si="6"/>
        <v>8.2629269936906283E-3</v>
      </c>
      <c r="BK33">
        <f t="shared" si="39"/>
        <v>3.1702881920343873E-2</v>
      </c>
      <c r="BL33">
        <f t="shared" si="39"/>
        <v>3.2718628695674351E-2</v>
      </c>
      <c r="BM33">
        <f t="shared" si="39"/>
        <v>3.0944189496703217E-2</v>
      </c>
      <c r="BN33">
        <f t="shared" si="39"/>
        <v>3.4044078693671612E-2</v>
      </c>
      <c r="BO33">
        <f t="shared" si="39"/>
        <v>2.8628865942551446E-2</v>
      </c>
      <c r="BP33">
        <f t="shared" si="39"/>
        <v>3.8089372493535736E-2</v>
      </c>
      <c r="BQ33">
        <f t="shared" si="39"/>
        <v>2.1563359387790138E-2</v>
      </c>
      <c r="BR33">
        <f t="shared" si="8"/>
        <v>5.0438242242345055E-2</v>
      </c>
      <c r="BS33"/>
      <c r="BT33"/>
      <c r="BU33"/>
      <c r="BV33"/>
      <c r="BW33"/>
      <c r="BX33"/>
      <c r="BY33"/>
      <c r="BZ33"/>
    </row>
    <row r="34" spans="1:78" s="94" customFormat="1" x14ac:dyDescent="0.2">
      <c r="A34" s="205" t="s">
        <v>434</v>
      </c>
      <c r="B34" s="92" t="s">
        <v>36</v>
      </c>
      <c r="C34" s="97">
        <v>41740.908000000003</v>
      </c>
      <c r="D34" s="141" t="s">
        <v>197</v>
      </c>
      <c r="E34" s="94">
        <f t="shared" si="14"/>
        <v>12103.413816178625</v>
      </c>
      <c r="F34" s="95">
        <f t="shared" si="15"/>
        <v>12103.5</v>
      </c>
      <c r="G34" s="94">
        <f>C34-($C$7+$C$8*$F34)+T34*J$18</f>
        <v>-3.1064199996762909E-2</v>
      </c>
      <c r="J34" s="94">
        <f>+G34</f>
        <v>-3.1064199996762909E-2</v>
      </c>
      <c r="P34">
        <f t="shared" si="16"/>
        <v>-5.6605231586275395E-2</v>
      </c>
      <c r="Q34" s="96">
        <f t="shared" si="17"/>
        <v>26722.408000000003</v>
      </c>
      <c r="R34" s="94">
        <f t="shared" si="18"/>
        <v>6.5234429465647469E-4</v>
      </c>
      <c r="S34" s="92">
        <f t="shared" si="37"/>
        <v>0.2</v>
      </c>
      <c r="T34" s="22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>
        <f t="shared" si="20"/>
        <v>12103.5</v>
      </c>
      <c r="AG34" s="94">
        <f t="shared" si="21"/>
        <v>-3.8072606772063505E-2</v>
      </c>
      <c r="AH34" s="94">
        <f t="shared" si="22"/>
        <v>-4.9596824810974799E-2</v>
      </c>
      <c r="AI34" s="94">
        <f t="shared" si="23"/>
        <v>2.5541031589512486E-2</v>
      </c>
      <c r="AJ34" s="94">
        <f t="shared" si="24"/>
        <v>7.0084067753005963E-3</v>
      </c>
      <c r="AK34" s="94">
        <f t="shared" si="25"/>
        <v>9.8235531056158606E-6</v>
      </c>
      <c r="AL34">
        <f t="shared" si="26"/>
        <v>2.5541031589512486E-2</v>
      </c>
      <c r="AM34" s="92">
        <f t="shared" si="27"/>
        <v>4.91177655280793E-5</v>
      </c>
      <c r="AN34">
        <f t="shared" si="28"/>
        <v>1.8532624814211893E-2</v>
      </c>
      <c r="AO34">
        <f t="shared" si="29"/>
        <v>0.47120492971861794</v>
      </c>
      <c r="AP34">
        <f t="shared" si="30"/>
        <v>0.46484492197206989</v>
      </c>
      <c r="AQ34">
        <f t="shared" si="31"/>
        <v>-0.21997076684988373</v>
      </c>
      <c r="AR34">
        <f t="shared" si="32"/>
        <v>0.39421006941179731</v>
      </c>
      <c r="AS34">
        <f t="shared" si="33"/>
        <v>0.19969787139694942</v>
      </c>
      <c r="AT34" s="94">
        <f t="shared" si="38"/>
        <v>0.73175611126365392</v>
      </c>
      <c r="AU34" s="94">
        <f t="shared" si="38"/>
        <v>0.73447101873377074</v>
      </c>
      <c r="AV34" s="94">
        <f t="shared" si="38"/>
        <v>0.72810227014328821</v>
      </c>
      <c r="AW34" s="94">
        <f t="shared" si="38"/>
        <v>0.74310067836804217</v>
      </c>
      <c r="AX34" s="94">
        <f t="shared" si="38"/>
        <v>0.70809316649118736</v>
      </c>
      <c r="AY34" s="94">
        <f t="shared" si="38"/>
        <v>0.79164654973868176</v>
      </c>
      <c r="AZ34" s="94">
        <f t="shared" si="38"/>
        <v>0.60118878066663051</v>
      </c>
      <c r="BA34" s="94">
        <f t="shared" si="35"/>
        <v>1.1155918421898647</v>
      </c>
      <c r="BB34"/>
      <c r="BC34">
        <v>-4000</v>
      </c>
      <c r="BD34">
        <f t="shared" ref="BD34:BD65" si="40">AH$3+AH$4*BC34+AH$5*BC34^2+BF34</f>
        <v>2.6232006093160273E-3</v>
      </c>
      <c r="BE34">
        <f t="shared" ref="BE34:BE65" si="41">AH$3+AH$4*BC34+AH$5*BC34^2</f>
        <v>-5.9143113356708112E-2</v>
      </c>
      <c r="BF34">
        <f t="shared" ref="BF34:BF65" si="42">$AH$6*($AH$11/BG34*BH34+$AH$12)</f>
        <v>6.1766313966024139E-2</v>
      </c>
      <c r="BG34">
        <f t="shared" ref="BG34:BG65" si="43">1+$AH$7*COS(BI34)</f>
        <v>0.42748663943900311</v>
      </c>
      <c r="BH34">
        <f t="shared" ref="BH34:BH65" si="44">SIN(BI34+RADIANS($AH$9))</f>
        <v>0.75169402829419396</v>
      </c>
      <c r="BI34">
        <f t="shared" ref="BI34:BI65" si="45">2*ATAN(BJ34)</f>
        <v>2.7042579261586382E-2</v>
      </c>
      <c r="BJ34">
        <f t="shared" ref="BJ34:BJ65" si="46">SQRT((1+$AH$7)/(1-$AH$7))*TAN(BK34/2)</f>
        <v>1.3522113702214959E-2</v>
      </c>
      <c r="BK34">
        <f t="shared" si="39"/>
        <v>5.1873838530851646E-2</v>
      </c>
      <c r="BL34">
        <f t="shared" si="39"/>
        <v>5.3525401721444169E-2</v>
      </c>
      <c r="BM34">
        <f t="shared" si="39"/>
        <v>5.0637780818198183E-2</v>
      </c>
      <c r="BN34">
        <f t="shared" si="39"/>
        <v>5.5686836850844731E-2</v>
      </c>
      <c r="BO34">
        <f t="shared" si="39"/>
        <v>4.6859325799709133E-2</v>
      </c>
      <c r="BP34">
        <f t="shared" si="39"/>
        <v>6.2295699191129955E-2</v>
      </c>
      <c r="BQ34">
        <f t="shared" si="39"/>
        <v>3.5310141495178582E-2</v>
      </c>
      <c r="BR34">
        <f t="shared" ref="BR34:BR65" si="47">RADIANS($AH$9)+$AH$18*(BC34-AH$15)</f>
        <v>8.2514418950493607E-2</v>
      </c>
      <c r="BS34"/>
      <c r="BT34"/>
      <c r="BU34"/>
      <c r="BV34"/>
      <c r="BW34"/>
      <c r="BX34"/>
      <c r="BY34"/>
      <c r="BZ34"/>
    </row>
    <row r="35" spans="1:78" s="94" customFormat="1" x14ac:dyDescent="0.2">
      <c r="A35" s="205" t="s">
        <v>434</v>
      </c>
      <c r="B35" s="92" t="s">
        <v>37</v>
      </c>
      <c r="C35" s="97">
        <v>41742.89</v>
      </c>
      <c r="D35" s="141" t="s">
        <v>197</v>
      </c>
      <c r="E35" s="94">
        <f t="shared" si="14"/>
        <v>12108.912632629121</v>
      </c>
      <c r="F35" s="95">
        <f t="shared" si="15"/>
        <v>12109</v>
      </c>
      <c r="G35" s="94">
        <f>C35-($C$7+$C$8*$F35)+T35*J$18</f>
        <v>-3.1490800000028685E-2</v>
      </c>
      <c r="J35" s="94">
        <f>+G35</f>
        <v>-3.1490800000028685E-2</v>
      </c>
      <c r="P35">
        <f t="shared" si="16"/>
        <v>-5.6590891326950471E-2</v>
      </c>
      <c r="Q35" s="96">
        <f t="shared" si="17"/>
        <v>26724.39</v>
      </c>
      <c r="R35" s="94">
        <f t="shared" si="18"/>
        <v>6.3001458461981429E-4</v>
      </c>
      <c r="S35" s="92">
        <f t="shared" si="37"/>
        <v>0.2</v>
      </c>
      <c r="T35" s="22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>
        <f t="shared" si="20"/>
        <v>12109</v>
      </c>
      <c r="AG35" s="94">
        <f t="shared" si="21"/>
        <v>-3.8076995291001663E-2</v>
      </c>
      <c r="AH35" s="94">
        <f t="shared" si="22"/>
        <v>-5.0004696035977493E-2</v>
      </c>
      <c r="AI35" s="94">
        <f t="shared" si="23"/>
        <v>2.5100091326921786E-2</v>
      </c>
      <c r="AJ35" s="94">
        <f t="shared" si="24"/>
        <v>6.5861952909729779E-3</v>
      </c>
      <c r="AK35" s="94">
        <f t="shared" si="25"/>
        <v>8.6755936821669266E-6</v>
      </c>
      <c r="AL35">
        <f t="shared" si="26"/>
        <v>2.5100091326921786E-2</v>
      </c>
      <c r="AM35" s="92">
        <f t="shared" si="27"/>
        <v>4.3377968410834631E-5</v>
      </c>
      <c r="AN35">
        <f t="shared" si="28"/>
        <v>1.8513896035948808E-2</v>
      </c>
      <c r="AO35">
        <f t="shared" si="29"/>
        <v>0.47123637550875908</v>
      </c>
      <c r="AP35">
        <f t="shared" si="30"/>
        <v>0.46471836826136043</v>
      </c>
      <c r="AQ35">
        <f t="shared" si="31"/>
        <v>-0.22004634520324046</v>
      </c>
      <c r="AR35">
        <f t="shared" si="32"/>
        <v>0.39435299926259737</v>
      </c>
      <c r="AS35">
        <f t="shared" si="33"/>
        <v>0.19977218734996838</v>
      </c>
      <c r="AT35" s="94">
        <f t="shared" si="38"/>
        <v>0.73200475618275007</v>
      </c>
      <c r="AU35" s="94">
        <f t="shared" si="38"/>
        <v>0.73471616759674907</v>
      </c>
      <c r="AV35" s="94">
        <f t="shared" si="38"/>
        <v>0.72835420131939865</v>
      </c>
      <c r="AW35" s="94">
        <f t="shared" si="38"/>
        <v>0.74333996861445162</v>
      </c>
      <c r="AX35" s="94">
        <f t="shared" si="38"/>
        <v>0.70835419954638046</v>
      </c>
      <c r="AY35" s="94">
        <f t="shared" si="38"/>
        <v>0.79187469801835375</v>
      </c>
      <c r="AZ35" s="94">
        <f t="shared" si="38"/>
        <v>0.60145280770930121</v>
      </c>
      <c r="BA35" s="94">
        <f t="shared" si="35"/>
        <v>1.1159446801336541</v>
      </c>
      <c r="BB35"/>
      <c r="BC35">
        <v>-3500</v>
      </c>
      <c r="BD35">
        <f t="shared" si="40"/>
        <v>5.5595699741407822E-4</v>
      </c>
      <c r="BE35">
        <f t="shared" si="41"/>
        <v>-6.0250739045701343E-2</v>
      </c>
      <c r="BF35">
        <f t="shared" si="42"/>
        <v>6.0806696043115421E-2</v>
      </c>
      <c r="BG35">
        <f t="shared" si="43"/>
        <v>0.42768140714279212</v>
      </c>
      <c r="BH35">
        <f t="shared" si="44"/>
        <v>0.74470897243363754</v>
      </c>
      <c r="BI35">
        <f t="shared" si="45"/>
        <v>3.7570854469185837E-2</v>
      </c>
      <c r="BJ35">
        <f t="shared" si="46"/>
        <v>1.8787637290618026E-2</v>
      </c>
      <c r="BK35">
        <f t="shared" si="39"/>
        <v>7.2058529358240933E-2</v>
      </c>
      <c r="BL35">
        <f t="shared" si="39"/>
        <v>7.4331352323586466E-2</v>
      </c>
      <c r="BM35">
        <f t="shared" si="39"/>
        <v>7.0352490559876926E-2</v>
      </c>
      <c r="BN35">
        <f t="shared" si="39"/>
        <v>7.7318758623945355E-2</v>
      </c>
      <c r="BO35">
        <f t="shared" si="39"/>
        <v>6.5124347253975479E-2</v>
      </c>
      <c r="BP35">
        <f t="shared" si="39"/>
        <v>8.647806675601899E-2</v>
      </c>
      <c r="BQ35">
        <f t="shared" si="39"/>
        <v>4.9105487028010375E-2</v>
      </c>
      <c r="BR35">
        <f t="shared" si="47"/>
        <v>0.11459059565864393</v>
      </c>
      <c r="BS35"/>
      <c r="BT35"/>
      <c r="BU35"/>
      <c r="BV35"/>
      <c r="BW35"/>
      <c r="BX35"/>
      <c r="BY35"/>
      <c r="BZ35"/>
    </row>
    <row r="36" spans="1:78" s="94" customFormat="1" x14ac:dyDescent="0.2">
      <c r="A36" s="205" t="s">
        <v>434</v>
      </c>
      <c r="B36" s="92" t="s">
        <v>36</v>
      </c>
      <c r="C36" s="97">
        <v>41752.803999999996</v>
      </c>
      <c r="D36" s="141" t="s">
        <v>197</v>
      </c>
      <c r="E36" s="94">
        <f t="shared" si="14"/>
        <v>12136.417812392136</v>
      </c>
      <c r="F36" s="95">
        <f t="shared" si="15"/>
        <v>12136.5</v>
      </c>
      <c r="G36" s="94">
        <f>C36-($C$7+$C$8*$F36)+T36*J$18</f>
        <v>-2.9623800000990741E-2</v>
      </c>
      <c r="J36" s="94">
        <f>+G36</f>
        <v>-2.9623800000990741E-2</v>
      </c>
      <c r="P36">
        <f t="shared" si="16"/>
        <v>-5.6519052025330474E-2</v>
      </c>
      <c r="Q36" s="96">
        <f t="shared" si="17"/>
        <v>26734.303999999996</v>
      </c>
      <c r="R36" s="94">
        <f t="shared" si="18"/>
        <v>7.2335458145275048E-4</v>
      </c>
      <c r="S36" s="92">
        <f t="shared" si="37"/>
        <v>0.2</v>
      </c>
      <c r="T36" s="22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>
        <f t="shared" si="20"/>
        <v>12136.5</v>
      </c>
      <c r="AG36" s="94">
        <f t="shared" si="21"/>
        <v>-3.8098834768200515E-2</v>
      </c>
      <c r="AH36" s="94">
        <f t="shared" si="22"/>
        <v>-4.80440172581207E-2</v>
      </c>
      <c r="AI36" s="94">
        <f t="shared" si="23"/>
        <v>2.6895252024339733E-2</v>
      </c>
      <c r="AJ36" s="94">
        <f t="shared" si="24"/>
        <v>8.4750347672097742E-3</v>
      </c>
      <c r="AK36" s="94">
        <f t="shared" si="25"/>
        <v>1.4365242861082889E-5</v>
      </c>
      <c r="AL36">
        <f t="shared" si="26"/>
        <v>2.6895252024339733E-2</v>
      </c>
      <c r="AM36" s="92">
        <f t="shared" si="27"/>
        <v>7.1826214305414438E-5</v>
      </c>
      <c r="AN36">
        <f t="shared" si="28"/>
        <v>1.8420217257129962E-2</v>
      </c>
      <c r="AO36">
        <f t="shared" si="29"/>
        <v>0.47139382788337114</v>
      </c>
      <c r="AP36">
        <f t="shared" si="30"/>
        <v>0.46408521059143482</v>
      </c>
      <c r="AQ36">
        <f t="shared" si="31"/>
        <v>-0.22042431676796165</v>
      </c>
      <c r="AR36">
        <f t="shared" si="32"/>
        <v>0.39506792709547972</v>
      </c>
      <c r="AS36">
        <f t="shared" si="33"/>
        <v>0.20014394383116427</v>
      </c>
      <c r="AT36" s="94">
        <f t="shared" si="38"/>
        <v>0.73324821623745629</v>
      </c>
      <c r="AU36" s="94">
        <f t="shared" si="38"/>
        <v>0.73594217286741537</v>
      </c>
      <c r="AV36" s="94">
        <f t="shared" si="38"/>
        <v>0.7296140964115102</v>
      </c>
      <c r="AW36" s="94">
        <f t="shared" si="38"/>
        <v>0.74453664256374597</v>
      </c>
      <c r="AX36" s="94">
        <f t="shared" si="38"/>
        <v>0.7096597291081731</v>
      </c>
      <c r="AY36" s="94">
        <f t="shared" si="38"/>
        <v>0.79301532506901129</v>
      </c>
      <c r="AZ36" s="94">
        <f t="shared" si="38"/>
        <v>0.60277390391550689</v>
      </c>
      <c r="BA36" s="94">
        <f t="shared" si="35"/>
        <v>1.1177088698526028</v>
      </c>
      <c r="BB36"/>
      <c r="BC36">
        <v>-3000</v>
      </c>
      <c r="BD36">
        <f t="shared" si="40"/>
        <v>-1.4609607867139759E-3</v>
      </c>
      <c r="BE36">
        <f t="shared" si="41"/>
        <v>-6.1282328924599998E-2</v>
      </c>
      <c r="BF36">
        <f t="shared" si="42"/>
        <v>5.9821368137886022E-2</v>
      </c>
      <c r="BG36">
        <f t="shared" si="43"/>
        <v>0.42794003910517509</v>
      </c>
      <c r="BH36">
        <f t="shared" si="44"/>
        <v>0.7376309160497404</v>
      </c>
      <c r="BI36">
        <f t="shared" si="45"/>
        <v>4.8114613026490859E-2</v>
      </c>
      <c r="BJ36">
        <f t="shared" si="46"/>
        <v>2.4061948675347576E-2</v>
      </c>
      <c r="BK36">
        <f t="shared" si="39"/>
        <v>9.2262193723025993E-2</v>
      </c>
      <c r="BL36">
        <f t="shared" si="39"/>
        <v>9.5136316141183577E-2</v>
      </c>
      <c r="BM36">
        <f t="shared" si="39"/>
        <v>9.0096361963154431E-2</v>
      </c>
      <c r="BN36">
        <f t="shared" si="39"/>
        <v>9.8935833288982825E-2</v>
      </c>
      <c r="BO36">
        <f t="shared" si="39"/>
        <v>8.3437168870693967E-2</v>
      </c>
      <c r="BP36">
        <f t="shared" si="39"/>
        <v>0.11062727607754744</v>
      </c>
      <c r="BQ36">
        <f t="shared" si="39"/>
        <v>6.2968203175583506E-2</v>
      </c>
      <c r="BR36">
        <f t="shared" si="47"/>
        <v>0.14666677236679426</v>
      </c>
      <c r="BS36"/>
      <c r="BT36"/>
      <c r="BU36"/>
      <c r="BV36"/>
      <c r="BW36"/>
      <c r="BX36"/>
      <c r="BY36"/>
      <c r="BZ36"/>
    </row>
    <row r="37" spans="1:78" s="94" customFormat="1" x14ac:dyDescent="0.2">
      <c r="A37" s="205" t="s">
        <v>434</v>
      </c>
      <c r="B37" s="92" t="s">
        <v>36</v>
      </c>
      <c r="C37" s="97">
        <v>41797.675000000003</v>
      </c>
      <c r="D37" s="141" t="s">
        <v>197</v>
      </c>
      <c r="E37" s="94">
        <f t="shared" si="14"/>
        <v>12260.906910752719</v>
      </c>
      <c r="F37" s="95">
        <f t="shared" si="15"/>
        <v>12261</v>
      </c>
      <c r="G37" s="94">
        <f>C37-($C$7+$C$8*$F37)+T37*J$18</f>
        <v>-3.3553199995367322E-2</v>
      </c>
      <c r="J37" s="94">
        <f>+G37</f>
        <v>-3.3553199995367322E-2</v>
      </c>
      <c r="P37">
        <f t="shared" si="16"/>
        <v>-5.6190938111019446E-2</v>
      </c>
      <c r="Q37" s="96">
        <f t="shared" si="17"/>
        <v>26779.175000000003</v>
      </c>
      <c r="R37" s="94">
        <f t="shared" si="18"/>
        <v>5.1246718699284901E-4</v>
      </c>
      <c r="S37" s="92">
        <f t="shared" si="37"/>
        <v>0.2</v>
      </c>
      <c r="T37" s="22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>
        <f t="shared" si="20"/>
        <v>12261</v>
      </c>
      <c r="AG37" s="94">
        <f t="shared" si="21"/>
        <v>-3.8195556459160597E-2</v>
      </c>
      <c r="AH37" s="94">
        <f t="shared" si="22"/>
        <v>-5.1548581647226172E-2</v>
      </c>
      <c r="AI37" s="94">
        <f t="shared" si="23"/>
        <v>2.2637738115652124E-2</v>
      </c>
      <c r="AJ37" s="94">
        <f t="shared" si="24"/>
        <v>4.6423564637932749E-3</v>
      </c>
      <c r="AK37" s="94">
        <f t="shared" si="25"/>
        <v>4.3102947073846398E-6</v>
      </c>
      <c r="AL37">
        <f t="shared" si="26"/>
        <v>2.2637738115652124E-2</v>
      </c>
      <c r="AM37" s="92">
        <f t="shared" si="27"/>
        <v>2.1551473536923199E-5</v>
      </c>
      <c r="AN37">
        <f t="shared" si="28"/>
        <v>1.7995381651858849E-2</v>
      </c>
      <c r="AO37">
        <f t="shared" si="29"/>
        <v>0.47211133382987303</v>
      </c>
      <c r="AP37">
        <f t="shared" si="30"/>
        <v>0.46121059000575038</v>
      </c>
      <c r="AQ37">
        <f t="shared" si="31"/>
        <v>-0.22213716652451931</v>
      </c>
      <c r="AR37">
        <f t="shared" si="32"/>
        <v>0.39831043845239328</v>
      </c>
      <c r="AS37">
        <f t="shared" si="33"/>
        <v>0.20183069191972808</v>
      </c>
      <c r="AT37" s="94">
        <f t="shared" si="38"/>
        <v>0.7388826294666917</v>
      </c>
      <c r="AU37" s="94">
        <f t="shared" si="38"/>
        <v>0.74149810548829231</v>
      </c>
      <c r="AV37" s="94">
        <f t="shared" si="38"/>
        <v>0.73532298146712005</v>
      </c>
      <c r="AW37" s="94">
        <f t="shared" si="38"/>
        <v>0.74995900750104139</v>
      </c>
      <c r="AX37" s="94">
        <f t="shared" si="38"/>
        <v>0.71557779778088082</v>
      </c>
      <c r="AY37" s="94">
        <f t="shared" si="38"/>
        <v>0.79817693033430448</v>
      </c>
      <c r="AZ37" s="94">
        <f t="shared" si="38"/>
        <v>0.60877493903218272</v>
      </c>
      <c r="BA37" s="94">
        <f t="shared" si="35"/>
        <v>1.1256958378529314</v>
      </c>
      <c r="BB37"/>
      <c r="BC37">
        <v>-2500</v>
      </c>
      <c r="BD37">
        <f t="shared" si="40"/>
        <v>-3.4274800907953124E-3</v>
      </c>
      <c r="BE37">
        <f t="shared" si="41"/>
        <v>-6.2237882993404096E-2</v>
      </c>
      <c r="BF37">
        <f t="shared" si="42"/>
        <v>5.8810402902608784E-2</v>
      </c>
      <c r="BG37">
        <f t="shared" si="43"/>
        <v>0.4282629304528015</v>
      </c>
      <c r="BH37">
        <f t="shared" si="44"/>
        <v>0.73045736190329769</v>
      </c>
      <c r="BI37">
        <f t="shared" si="45"/>
        <v>5.8678132106412317E-2</v>
      </c>
      <c r="BJ37">
        <f t="shared" si="46"/>
        <v>2.9347487120914336E-2</v>
      </c>
      <c r="BK37">
        <f t="shared" si="39"/>
        <v>0.11248997583423409</v>
      </c>
      <c r="BL37">
        <f t="shared" si="39"/>
        <v>0.11594027840204076</v>
      </c>
      <c r="BM37">
        <f t="shared" si="39"/>
        <v>0.1098772782210197</v>
      </c>
      <c r="BN37">
        <f t="shared" si="39"/>
        <v>0.12053424585500558</v>
      </c>
      <c r="BO37">
        <f t="shared" si="39"/>
        <v>0.10181083846446032</v>
      </c>
      <c r="BP37">
        <f t="shared" si="39"/>
        <v>0.13473424052847363</v>
      </c>
      <c r="BQ37">
        <f t="shared" si="39"/>
        <v>7.6917027816785846E-2</v>
      </c>
      <c r="BR37">
        <f t="shared" si="47"/>
        <v>0.17874294907494281</v>
      </c>
      <c r="BS37"/>
      <c r="BT37"/>
      <c r="BU37"/>
      <c r="BV37"/>
      <c r="BW37"/>
      <c r="BX37"/>
      <c r="BY37"/>
      <c r="BZ37"/>
    </row>
    <row r="38" spans="1:78" s="94" customFormat="1" x14ac:dyDescent="0.2">
      <c r="A38" s="91" t="s">
        <v>435</v>
      </c>
      <c r="B38" s="92" t="s">
        <v>36</v>
      </c>
      <c r="C38" s="97">
        <v>41815.697999999997</v>
      </c>
      <c r="D38" s="93" t="s">
        <v>151</v>
      </c>
      <c r="E38" s="94">
        <f t="shared" si="14"/>
        <v>12310.909518667668</v>
      </c>
      <c r="F38" s="95">
        <f t="shared" si="15"/>
        <v>12311</v>
      </c>
      <c r="G38" s="94">
        <f t="shared" ref="G38:G44" si="48">C38-($C$7+$C$8*$F38)+T38*H$18</f>
        <v>-3.2613200004561804E-2</v>
      </c>
      <c r="H38" s="94">
        <f t="shared" ref="H38:H44" si="49">+G38</f>
        <v>-3.2613200004561804E-2</v>
      </c>
      <c r="P38">
        <f t="shared" si="16"/>
        <v>-5.6057838629783502E-2</v>
      </c>
      <c r="Q38" s="96">
        <f t="shared" si="17"/>
        <v>26797.197999999997</v>
      </c>
      <c r="R38" s="94">
        <f t="shared" si="18"/>
        <v>5.4965108026723715E-4</v>
      </c>
      <c r="S38" s="92">
        <f t="shared" si="37"/>
        <v>0.2</v>
      </c>
      <c r="T38" s="22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>
        <f t="shared" si="20"/>
        <v>12311</v>
      </c>
      <c r="AG38" s="94">
        <f t="shared" si="21"/>
        <v>-3.8233407759940378E-2</v>
      </c>
      <c r="AH38" s="94">
        <f t="shared" si="22"/>
        <v>-5.0437630874404928E-2</v>
      </c>
      <c r="AI38" s="94">
        <f t="shared" si="23"/>
        <v>2.3444638625221698E-2</v>
      </c>
      <c r="AJ38" s="94">
        <f t="shared" si="24"/>
        <v>5.6202077553785743E-3</v>
      </c>
      <c r="AK38" s="94">
        <f t="shared" si="25"/>
        <v>6.3173470427234947E-6</v>
      </c>
      <c r="AL38">
        <f t="shared" si="26"/>
        <v>2.3444638625221698E-2</v>
      </c>
      <c r="AM38" s="92">
        <f t="shared" si="27"/>
        <v>3.158673521361747E-5</v>
      </c>
      <c r="AN38">
        <f t="shared" si="28"/>
        <v>1.7824430869843123E-2</v>
      </c>
      <c r="AO38">
        <f t="shared" si="29"/>
        <v>0.47240165493355768</v>
      </c>
      <c r="AP38">
        <f t="shared" si="30"/>
        <v>0.46005235225559021</v>
      </c>
      <c r="AQ38">
        <f t="shared" si="31"/>
        <v>-0.22282583087597596</v>
      </c>
      <c r="AR38">
        <f t="shared" si="32"/>
        <v>0.39961536072316012</v>
      </c>
      <c r="AS38">
        <f t="shared" si="33"/>
        <v>0.20250982099796286</v>
      </c>
      <c r="AT38" s="94">
        <f t="shared" si="38"/>
        <v>0.74114773140095536</v>
      </c>
      <c r="AU38" s="94">
        <f t="shared" si="38"/>
        <v>0.74373194495882788</v>
      </c>
      <c r="AV38" s="94">
        <f t="shared" si="38"/>
        <v>0.73761801489233259</v>
      </c>
      <c r="AW38" s="94">
        <f t="shared" si="38"/>
        <v>0.75213885941358805</v>
      </c>
      <c r="AX38" s="94">
        <f t="shared" si="38"/>
        <v>0.71795801752674393</v>
      </c>
      <c r="AY38" s="94">
        <f t="shared" si="38"/>
        <v>0.80024882832800182</v>
      </c>
      <c r="AZ38" s="94">
        <f t="shared" si="38"/>
        <v>0.61119426699054458</v>
      </c>
      <c r="BA38" s="94">
        <f t="shared" si="35"/>
        <v>1.1289034555237469</v>
      </c>
      <c r="BB38"/>
      <c r="BC38">
        <v>-2000</v>
      </c>
      <c r="BD38">
        <f t="shared" si="40"/>
        <v>-5.3435341898786168E-3</v>
      </c>
      <c r="BE38">
        <f t="shared" si="41"/>
        <v>-6.3117401252113653E-2</v>
      </c>
      <c r="BF38">
        <f t="shared" si="42"/>
        <v>5.7773867062235036E-2</v>
      </c>
      <c r="BG38">
        <f t="shared" si="43"/>
        <v>0.42865057123010009</v>
      </c>
      <c r="BH38">
        <f t="shared" si="44"/>
        <v>0.72318572439162265</v>
      </c>
      <c r="BI38">
        <f t="shared" si="45"/>
        <v>6.926564889275437E-2</v>
      </c>
      <c r="BJ38">
        <f t="shared" si="46"/>
        <v>3.4646677671557637E-2</v>
      </c>
      <c r="BK38">
        <f t="shared" si="39"/>
        <v>0.13274690117571486</v>
      </c>
      <c r="BL38">
        <f t="shared" si="39"/>
        <v>0.13674341289398595</v>
      </c>
      <c r="BM38">
        <f t="shared" si="39"/>
        <v>0.12970292079207582</v>
      </c>
      <c r="BN38">
        <f t="shared" si="39"/>
        <v>0.1421104300899157</v>
      </c>
      <c r="BO38">
        <f t="shared" si="39"/>
        <v>0.1202581615433906</v>
      </c>
      <c r="BP38">
        <f t="shared" si="39"/>
        <v>0.15879001823544264</v>
      </c>
      <c r="BQ38">
        <f t="shared" si="39"/>
        <v>9.0970610242700853E-2</v>
      </c>
      <c r="BR38">
        <f t="shared" si="47"/>
        <v>0.21081912578309314</v>
      </c>
      <c r="BS38"/>
      <c r="BT38"/>
      <c r="BU38"/>
      <c r="BV38"/>
      <c r="BW38"/>
      <c r="BX38"/>
      <c r="BY38"/>
      <c r="BZ38"/>
    </row>
    <row r="39" spans="1:78" s="94" customFormat="1" x14ac:dyDescent="0.2">
      <c r="A39" s="91" t="s">
        <v>435</v>
      </c>
      <c r="B39" s="92" t="s">
        <v>37</v>
      </c>
      <c r="C39" s="97">
        <v>42537.3</v>
      </c>
      <c r="D39" s="93" t="s">
        <v>151</v>
      </c>
      <c r="E39" s="94">
        <f t="shared" si="14"/>
        <v>14312.90596080582</v>
      </c>
      <c r="F39" s="95">
        <f t="shared" si="15"/>
        <v>14313</v>
      </c>
      <c r="G39" s="94">
        <f t="shared" si="48"/>
        <v>-3.3895599997777026E-2</v>
      </c>
      <c r="H39" s="94">
        <f t="shared" si="49"/>
        <v>-3.3895599997777026E-2</v>
      </c>
      <c r="P39">
        <f t="shared" si="16"/>
        <v>-5.0103809369910414E-2</v>
      </c>
      <c r="Q39" s="96">
        <f t="shared" si="17"/>
        <v>27518.800000000003</v>
      </c>
      <c r="R39" s="94">
        <f t="shared" si="18"/>
        <v>2.627060510509126E-4</v>
      </c>
      <c r="S39" s="92">
        <f t="shared" si="37"/>
        <v>0.2</v>
      </c>
      <c r="T39" s="22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>
        <f t="shared" si="20"/>
        <v>14313</v>
      </c>
      <c r="AG39" s="94">
        <f t="shared" si="21"/>
        <v>-3.9277751347555803E-2</v>
      </c>
      <c r="AH39" s="94">
        <f t="shared" si="22"/>
        <v>-4.4721658020131637E-2</v>
      </c>
      <c r="AI39" s="94">
        <f t="shared" si="23"/>
        <v>1.6208209372133388E-2</v>
      </c>
      <c r="AJ39" s="94">
        <f t="shared" si="24"/>
        <v>5.3821513497787771E-3</v>
      </c>
      <c r="AK39" s="94">
        <f t="shared" si="25"/>
        <v>5.793510630385103E-6</v>
      </c>
      <c r="AL39">
        <f t="shared" si="26"/>
        <v>1.6208209372133388E-2</v>
      </c>
      <c r="AM39" s="92">
        <f t="shared" si="27"/>
        <v>2.8967553151925512E-5</v>
      </c>
      <c r="AN39">
        <f t="shared" si="28"/>
        <v>1.0826058022354609E-2</v>
      </c>
      <c r="AO39">
        <f t="shared" si="29"/>
        <v>0.48510165695634189</v>
      </c>
      <c r="AP39">
        <f t="shared" si="30"/>
        <v>0.41180689627910044</v>
      </c>
      <c r="AQ39">
        <f t="shared" si="31"/>
        <v>-0.25078090228985361</v>
      </c>
      <c r="AR39">
        <f t="shared" si="32"/>
        <v>0.45323351425897823</v>
      </c>
      <c r="AS39">
        <f t="shared" si="33"/>
        <v>0.23057745075167921</v>
      </c>
      <c r="AT39" s="94">
        <f t="shared" si="38"/>
        <v>0.83298550396145643</v>
      </c>
      <c r="AU39" s="94">
        <f t="shared" si="38"/>
        <v>0.83446315377746205</v>
      </c>
      <c r="AV39" s="94">
        <f t="shared" si="38"/>
        <v>0.83062947443358182</v>
      </c>
      <c r="AW39" s="94">
        <f t="shared" si="38"/>
        <v>0.84060953032724794</v>
      </c>
      <c r="AX39" s="94">
        <f t="shared" si="38"/>
        <v>0.81485215562086588</v>
      </c>
      <c r="AY39" s="94">
        <f t="shared" si="38"/>
        <v>0.88292262253778753</v>
      </c>
      <c r="AZ39" s="94">
        <f t="shared" si="38"/>
        <v>0.7125211018275982</v>
      </c>
      <c r="BA39" s="94">
        <f t="shared" si="35"/>
        <v>1.257336467063177</v>
      </c>
      <c r="BB39"/>
      <c r="BC39">
        <v>-1500</v>
      </c>
      <c r="BD39">
        <f t="shared" si="40"/>
        <v>-7.2090595177012398E-3</v>
      </c>
      <c r="BE39">
        <f t="shared" si="41"/>
        <v>-6.3920883700728626E-2</v>
      </c>
      <c r="BF39">
        <f t="shared" si="42"/>
        <v>5.6711824183027386E-2</v>
      </c>
      <c r="BG39">
        <f t="shared" si="43"/>
        <v>0.42910354512655191</v>
      </c>
      <c r="BH39">
        <f t="shared" si="44"/>
        <v>0.71581333842814154</v>
      </c>
      <c r="BI39">
        <f t="shared" si="45"/>
        <v>7.9881353928077742E-2</v>
      </c>
      <c r="BJ39">
        <f t="shared" si="46"/>
        <v>3.996192908235896E-2</v>
      </c>
      <c r="BK39">
        <f t="shared" si="39"/>
        <v>0.1530378550438031</v>
      </c>
      <c r="BL39">
        <f t="shared" si="39"/>
        <v>0.15754611884256126</v>
      </c>
      <c r="BM39">
        <f t="shared" si="39"/>
        <v>0.14958072996744487</v>
      </c>
      <c r="BN39">
        <f t="shared" si="39"/>
        <v>0.16366112024349525</v>
      </c>
      <c r="BO39">
        <f t="shared" si="39"/>
        <v>0.13879165109381855</v>
      </c>
      <c r="BP39">
        <f t="shared" si="39"/>
        <v>0.18278584492108149</v>
      </c>
      <c r="BQ39">
        <f t="shared" si="39"/>
        <v>0.10514749197034384</v>
      </c>
      <c r="BR39">
        <f t="shared" si="47"/>
        <v>0.24289530249124169</v>
      </c>
      <c r="BS39"/>
      <c r="BT39"/>
      <c r="BU39"/>
      <c r="BV39"/>
      <c r="BW39"/>
      <c r="BX39"/>
      <c r="BY39"/>
      <c r="BZ39"/>
    </row>
    <row r="40" spans="1:78" s="94" customFormat="1" x14ac:dyDescent="0.2">
      <c r="A40" s="91" t="s">
        <v>435</v>
      </c>
      <c r="B40" s="92" t="s">
        <v>36</v>
      </c>
      <c r="C40" s="97">
        <v>43163.553999999996</v>
      </c>
      <c r="D40" s="93" t="s">
        <v>151</v>
      </c>
      <c r="E40" s="94">
        <f t="shared" si="14"/>
        <v>16050.371045263406</v>
      </c>
      <c r="F40" s="95">
        <f t="shared" si="15"/>
        <v>16050.5</v>
      </c>
      <c r="G40" s="94">
        <f t="shared" si="48"/>
        <v>-4.648060000181431E-2</v>
      </c>
      <c r="H40" s="94">
        <f t="shared" si="49"/>
        <v>-4.648060000181431E-2</v>
      </c>
      <c r="P40">
        <f t="shared" si="16"/>
        <v>-4.3948346552245741E-2</v>
      </c>
      <c r="Q40" s="96">
        <f t="shared" si="17"/>
        <v>28145.053999999996</v>
      </c>
      <c r="R40" s="94">
        <f t="shared" si="18"/>
        <v>6.4123075328519129E-6</v>
      </c>
      <c r="S40" s="92">
        <f t="shared" si="37"/>
        <v>0.2</v>
      </c>
      <c r="T40" s="22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>
        <f t="shared" si="20"/>
        <v>16050.5</v>
      </c>
      <c r="AG40" s="94">
        <f t="shared" si="21"/>
        <v>-3.9428506245381578E-2</v>
      </c>
      <c r="AH40" s="94">
        <f t="shared" si="22"/>
        <v>-5.1000440308678473E-2</v>
      </c>
      <c r="AI40" s="94">
        <f t="shared" si="23"/>
        <v>-2.5322534495685681E-3</v>
      </c>
      <c r="AJ40" s="94">
        <f t="shared" si="24"/>
        <v>-7.0520937564327313E-3</v>
      </c>
      <c r="AK40" s="94">
        <f t="shared" si="25"/>
        <v>9.9464052699035018E-6</v>
      </c>
      <c r="AL40">
        <f t="shared" si="26"/>
        <v>-2.5322534495685681E-3</v>
      </c>
      <c r="AM40" s="92">
        <f t="shared" si="27"/>
        <v>4.9732026349517509E-5</v>
      </c>
      <c r="AN40">
        <f t="shared" si="28"/>
        <v>4.5198403068641623E-3</v>
      </c>
      <c r="AO40">
        <f t="shared" si="29"/>
        <v>0.49800069908349132</v>
      </c>
      <c r="AP40">
        <f t="shared" si="30"/>
        <v>0.36668602077662243</v>
      </c>
      <c r="AQ40">
        <f t="shared" si="31"/>
        <v>-0.27569560479223154</v>
      </c>
      <c r="AR40">
        <f t="shared" si="32"/>
        <v>0.50222510971437351</v>
      </c>
      <c r="AS40">
        <f t="shared" si="33"/>
        <v>0.25652735134333438</v>
      </c>
      <c r="AT40" s="94">
        <f t="shared" si="38"/>
        <v>0.91470931700936609</v>
      </c>
      <c r="AU40" s="94">
        <f t="shared" si="38"/>
        <v>0.91549617449052867</v>
      </c>
      <c r="AV40" s="94">
        <f t="shared" si="38"/>
        <v>0.91324496476491845</v>
      </c>
      <c r="AW40" s="94">
        <f t="shared" si="38"/>
        <v>0.91970336481949655</v>
      </c>
      <c r="AX40" s="94">
        <f t="shared" si="38"/>
        <v>0.90131752658455311</v>
      </c>
      <c r="AY40" s="94">
        <f t="shared" si="38"/>
        <v>0.95488572195839883</v>
      </c>
      <c r="AZ40" s="94">
        <f t="shared" si="38"/>
        <v>0.80772287114980279</v>
      </c>
      <c r="BA40" s="94">
        <f t="shared" si="35"/>
        <v>1.3688011811239962</v>
      </c>
      <c r="BB40"/>
      <c r="BC40">
        <v>-1000</v>
      </c>
      <c r="BD40">
        <f t="shared" si="40"/>
        <v>-9.0239928867796651E-3</v>
      </c>
      <c r="BE40">
        <f t="shared" si="41"/>
        <v>-6.4648330339249035E-2</v>
      </c>
      <c r="BF40">
        <f t="shared" si="42"/>
        <v>5.562433745246937E-2</v>
      </c>
      <c r="BG40">
        <f t="shared" si="43"/>
        <v>0.42962252805904699</v>
      </c>
      <c r="BH40">
        <f t="shared" si="44"/>
        <v>0.70833746773104733</v>
      </c>
      <c r="BI40">
        <f t="shared" si="45"/>
        <v>9.0529385656193853E-2</v>
      </c>
      <c r="BJ40">
        <f t="shared" si="46"/>
        <v>4.5295632347004365E-2</v>
      </c>
      <c r="BK40">
        <f t="shared" si="39"/>
        <v>0.17336756363614192</v>
      </c>
      <c r="BL40">
        <f t="shared" si="39"/>
        <v>0.17834905528506184</v>
      </c>
      <c r="BM40">
        <f t="shared" si="39"/>
        <v>0.1695178681384153</v>
      </c>
      <c r="BN40">
        <f t="shared" si="39"/>
        <v>0.18518340117946216</v>
      </c>
      <c r="BO40">
        <f t="shared" si="39"/>
        <v>0.15742347898309514</v>
      </c>
      <c r="BP40">
        <f t="shared" si="39"/>
        <v>0.20671316743603146</v>
      </c>
      <c r="BQ40">
        <f t="shared" si="39"/>
        <v>0.11946608766728725</v>
      </c>
      <c r="BR40">
        <f t="shared" si="47"/>
        <v>0.27497147919939202</v>
      </c>
      <c r="BS40"/>
      <c r="BT40"/>
      <c r="BU40"/>
      <c r="BV40"/>
      <c r="BW40"/>
      <c r="BX40"/>
      <c r="BY40"/>
      <c r="BZ40"/>
    </row>
    <row r="41" spans="1:78" s="94" customFormat="1" x14ac:dyDescent="0.2">
      <c r="A41" s="91" t="s">
        <v>435</v>
      </c>
      <c r="B41" s="92" t="s">
        <v>37</v>
      </c>
      <c r="C41" s="97">
        <v>43192.214</v>
      </c>
      <c r="D41" s="93" t="s">
        <v>151</v>
      </c>
      <c r="E41" s="94">
        <f t="shared" si="14"/>
        <v>16129.884707963462</v>
      </c>
      <c r="F41" s="95">
        <f t="shared" si="15"/>
        <v>16130</v>
      </c>
      <c r="G41" s="94">
        <f t="shared" si="48"/>
        <v>-4.1556000003765803E-2</v>
      </c>
      <c r="H41" s="94">
        <f t="shared" si="49"/>
        <v>-4.1556000003765803E-2</v>
      </c>
      <c r="P41">
        <f t="shared" si="16"/>
        <v>-4.364473394176497E-2</v>
      </c>
      <c r="Q41" s="96">
        <f t="shared" si="17"/>
        <v>28173.714</v>
      </c>
      <c r="R41" s="94">
        <f t="shared" si="18"/>
        <v>4.3628094637495074E-6</v>
      </c>
      <c r="S41" s="92">
        <f t="shared" si="37"/>
        <v>0.2</v>
      </c>
      <c r="T41" s="22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>
        <f t="shared" si="20"/>
        <v>16130</v>
      </c>
      <c r="AG41" s="94">
        <f t="shared" si="21"/>
        <v>-3.9418372618944875E-2</v>
      </c>
      <c r="AH41" s="94">
        <f t="shared" si="22"/>
        <v>-4.5782361326585898E-2</v>
      </c>
      <c r="AI41" s="94">
        <f t="shared" si="23"/>
        <v>2.0887339379991668E-3</v>
      </c>
      <c r="AJ41" s="94">
        <f t="shared" si="24"/>
        <v>-2.1376273848209282E-3</v>
      </c>
      <c r="AK41" s="94">
        <f t="shared" si="25"/>
        <v>9.138901672672721E-7</v>
      </c>
      <c r="AL41">
        <f t="shared" si="26"/>
        <v>2.0887339379991668E-3</v>
      </c>
      <c r="AM41" s="92">
        <f t="shared" si="27"/>
        <v>4.5694508363363602E-6</v>
      </c>
      <c r="AN41">
        <f t="shared" si="28"/>
        <v>4.2263613228200958E-3</v>
      </c>
      <c r="AO41">
        <f t="shared" si="29"/>
        <v>0.4986371340195187</v>
      </c>
      <c r="AP41">
        <f t="shared" si="30"/>
        <v>0.36454187005279082</v>
      </c>
      <c r="AQ41">
        <f t="shared" si="31"/>
        <v>-0.27685129806135234</v>
      </c>
      <c r="AR41">
        <f t="shared" si="32"/>
        <v>0.50452875000731534</v>
      </c>
      <c r="AS41">
        <f t="shared" si="33"/>
        <v>0.25775533186975841</v>
      </c>
      <c r="AT41" s="94">
        <f t="shared" ref="AT41:AZ50" si="50">$BA41+$AH$7*SIN(AU41)</f>
        <v>0.91849887457906454</v>
      </c>
      <c r="AU41" s="94">
        <f t="shared" si="50"/>
        <v>0.91926040290841604</v>
      </c>
      <c r="AV41" s="94">
        <f t="shared" si="50"/>
        <v>0.91707085852017189</v>
      </c>
      <c r="AW41" s="94">
        <f t="shared" si="50"/>
        <v>0.92338327795009523</v>
      </c>
      <c r="AX41" s="94">
        <f t="shared" si="50"/>
        <v>0.90532352281535955</v>
      </c>
      <c r="AY41" s="94">
        <f t="shared" si="50"/>
        <v>0.95820034330544201</v>
      </c>
      <c r="AZ41" s="94">
        <f t="shared" si="50"/>
        <v>0.8122442692781856</v>
      </c>
      <c r="BA41" s="94">
        <f t="shared" si="35"/>
        <v>1.3739012932205918</v>
      </c>
      <c r="BB41"/>
      <c r="BC41">
        <v>-500</v>
      </c>
      <c r="BD41">
        <f t="shared" si="40"/>
        <v>-1.0788268746379705E-2</v>
      </c>
      <c r="BE41">
        <f t="shared" si="41"/>
        <v>-6.529974116767491E-2</v>
      </c>
      <c r="BF41">
        <f t="shared" si="42"/>
        <v>5.4511472421295205E-2</v>
      </c>
      <c r="BG41">
        <f t="shared" si="43"/>
        <v>0.43020828666415523</v>
      </c>
      <c r="BH41">
        <f t="shared" si="44"/>
        <v>0.70075531233661537</v>
      </c>
      <c r="BI41">
        <f t="shared" si="45"/>
        <v>0.10121382633560265</v>
      </c>
      <c r="BJ41">
        <f t="shared" si="46"/>
        <v>5.0650159912622485E-2</v>
      </c>
      <c r="BK41">
        <f t="shared" si="39"/>
        <v>0.19374057805138406</v>
      </c>
      <c r="BL41">
        <f t="shared" si="39"/>
        <v>0.19915317255885406</v>
      </c>
      <c r="BM41">
        <f t="shared" si="39"/>
        <v>0.18952118618702513</v>
      </c>
      <c r="BN41">
        <f t="shared" si="39"/>
        <v>0.20667475662708562</v>
      </c>
      <c r="BO41">
        <f t="shared" si="39"/>
        <v>0.17616542924926495</v>
      </c>
      <c r="BP41">
        <f t="shared" si="39"/>
        <v>0.23056367809493994</v>
      </c>
      <c r="BQ41">
        <f t="shared" si="39"/>
        <v>0.133944666206775</v>
      </c>
      <c r="BR41">
        <f t="shared" si="47"/>
        <v>0.30704765590754057</v>
      </c>
      <c r="BS41"/>
      <c r="BT41"/>
      <c r="BU41"/>
      <c r="BV41"/>
      <c r="BW41"/>
      <c r="BX41"/>
      <c r="BY41"/>
      <c r="BZ41"/>
    </row>
    <row r="42" spans="1:78" s="94" customFormat="1" x14ac:dyDescent="0.2">
      <c r="A42" s="91" t="s">
        <v>435</v>
      </c>
      <c r="B42" s="92" t="s">
        <v>37</v>
      </c>
      <c r="C42" s="97">
        <v>43256.370999999999</v>
      </c>
      <c r="D42" s="93" t="s">
        <v>151</v>
      </c>
      <c r="E42" s="94">
        <f t="shared" si="14"/>
        <v>16307.880453177935</v>
      </c>
      <c r="F42" s="95">
        <f t="shared" si="15"/>
        <v>16308</v>
      </c>
      <c r="G42" s="94">
        <f t="shared" si="48"/>
        <v>-4.3089600003440864E-2</v>
      </c>
      <c r="H42" s="94">
        <f t="shared" si="49"/>
        <v>-4.3089600003440864E-2</v>
      </c>
      <c r="P42">
        <f t="shared" si="16"/>
        <v>-4.295797701370041E-2</v>
      </c>
      <c r="Q42" s="96">
        <f t="shared" si="17"/>
        <v>28237.870999999999</v>
      </c>
      <c r="R42" s="94">
        <f t="shared" si="18"/>
        <v>1.7324611428215703E-8</v>
      </c>
      <c r="S42" s="92">
        <f t="shared" si="37"/>
        <v>0.2</v>
      </c>
      <c r="T42" s="22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>
        <f t="shared" si="20"/>
        <v>16308</v>
      </c>
      <c r="AG42" s="94">
        <f t="shared" si="21"/>
        <v>-3.9390239701006496E-2</v>
      </c>
      <c r="AH42" s="94">
        <f t="shared" si="22"/>
        <v>-4.6657337316134778E-2</v>
      </c>
      <c r="AI42" s="94">
        <f t="shared" si="23"/>
        <v>-1.3162298974045417E-4</v>
      </c>
      <c r="AJ42" s="94">
        <f t="shared" si="24"/>
        <v>-3.699360302434368E-3</v>
      </c>
      <c r="AK42" s="94">
        <f t="shared" si="25"/>
        <v>2.7370533294454597E-6</v>
      </c>
      <c r="AL42">
        <f t="shared" si="26"/>
        <v>-1.3162298974045417E-4</v>
      </c>
      <c r="AM42" s="92">
        <f t="shared" si="27"/>
        <v>1.3685266647227299E-5</v>
      </c>
      <c r="AN42">
        <f t="shared" si="28"/>
        <v>3.5677373126939164E-3</v>
      </c>
      <c r="AO42">
        <f t="shared" si="29"/>
        <v>0.50007763408910189</v>
      </c>
      <c r="AP42">
        <f t="shared" si="30"/>
        <v>0.35971448600648448</v>
      </c>
      <c r="AQ42">
        <f t="shared" si="31"/>
        <v>-0.27944407791983694</v>
      </c>
      <c r="AR42">
        <f t="shared" si="32"/>
        <v>0.50970764205693042</v>
      </c>
      <c r="AS42">
        <f t="shared" si="33"/>
        <v>0.26051866556586839</v>
      </c>
      <c r="AT42" s="94">
        <f t="shared" si="50"/>
        <v>0.92700061069530637</v>
      </c>
      <c r="AU42" s="94">
        <f t="shared" si="50"/>
        <v>0.92770736912893748</v>
      </c>
      <c r="AV42" s="94">
        <f t="shared" si="50"/>
        <v>0.92565233388384272</v>
      </c>
      <c r="AW42" s="94">
        <f t="shared" si="50"/>
        <v>0.93164346211725513</v>
      </c>
      <c r="AX42" s="94">
        <f t="shared" si="50"/>
        <v>0.91430827995250952</v>
      </c>
      <c r="AY42" s="94">
        <f t="shared" si="50"/>
        <v>0.96563197522735433</v>
      </c>
      <c r="AZ42" s="94">
        <f t="shared" si="50"/>
        <v>0.82242064717988039</v>
      </c>
      <c r="BA42" s="94">
        <f t="shared" si="35"/>
        <v>1.3853204121286931</v>
      </c>
      <c r="BB42"/>
      <c r="BC42">
        <v>0</v>
      </c>
      <c r="BD42">
        <f t="shared" si="40"/>
        <v>-1.2501816527204876E-2</v>
      </c>
      <c r="BE42">
        <f t="shared" si="41"/>
        <v>-6.5875116186006194E-2</v>
      </c>
      <c r="BF42">
        <f t="shared" si="42"/>
        <v>5.3373299658801318E-2</v>
      </c>
      <c r="BG42">
        <f t="shared" si="43"/>
        <v>0.43086167676237719</v>
      </c>
      <c r="BH42">
        <f t="shared" si="44"/>
        <v>0.69306401515719673</v>
      </c>
      <c r="BI42">
        <f t="shared" si="45"/>
        <v>0.1119386994825787</v>
      </c>
      <c r="BJ42">
        <f t="shared" si="46"/>
        <v>5.6027865664483527E-2</v>
      </c>
      <c r="BK42">
        <f t="shared" ref="BK42:BQ51" si="51">$BR42+$AH$7*SIN(BL42)</f>
        <v>0.21416126151392001</v>
      </c>
      <c r="BL42">
        <f t="shared" si="51"/>
        <v>0.21995974055481671</v>
      </c>
      <c r="BM42">
        <f t="shared" si="51"/>
        <v>0.20959719339240254</v>
      </c>
      <c r="BN42">
        <f t="shared" si="51"/>
        <v>0.22813311526216529</v>
      </c>
      <c r="BO42">
        <f t="shared" si="51"/>
        <v>0.19502885353632565</v>
      </c>
      <c r="BP42">
        <f t="shared" si="51"/>
        <v>0.25432934992533746</v>
      </c>
      <c r="BQ42">
        <f t="shared" si="51"/>
        <v>0.14860133187284189</v>
      </c>
      <c r="BR42">
        <f t="shared" si="47"/>
        <v>0.3391238326156909</v>
      </c>
      <c r="BS42"/>
      <c r="BT42"/>
      <c r="BU42"/>
      <c r="BV42"/>
      <c r="BW42"/>
      <c r="BX42"/>
      <c r="BY42"/>
      <c r="BZ42"/>
    </row>
    <row r="43" spans="1:78" s="94" customFormat="1" x14ac:dyDescent="0.2">
      <c r="A43" s="91" t="s">
        <v>435</v>
      </c>
      <c r="B43" s="92" t="s">
        <v>37</v>
      </c>
      <c r="C43" s="97">
        <v>43931.491999999998</v>
      </c>
      <c r="D43" s="93" t="s">
        <v>151</v>
      </c>
      <c r="E43" s="94">
        <f t="shared" si="14"/>
        <v>18180.921048981076</v>
      </c>
      <c r="F43" s="95">
        <f t="shared" si="15"/>
        <v>18181</v>
      </c>
      <c r="G43" s="94">
        <f t="shared" si="48"/>
        <v>-2.8457200001867022E-2</v>
      </c>
      <c r="H43" s="94">
        <f t="shared" si="49"/>
        <v>-2.8457200001867022E-2</v>
      </c>
      <c r="P43">
        <f t="shared" si="16"/>
        <v>-3.5147409902462214E-2</v>
      </c>
      <c r="Q43" s="96">
        <f t="shared" si="17"/>
        <v>28912.991999999998</v>
      </c>
      <c r="R43" s="94">
        <f t="shared" si="18"/>
        <v>4.4758908514021922E-5</v>
      </c>
      <c r="S43" s="92">
        <f t="shared" si="37"/>
        <v>0.2</v>
      </c>
      <c r="T43" s="22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>
        <f t="shared" si="20"/>
        <v>18181</v>
      </c>
      <c r="AG43" s="94">
        <f t="shared" si="21"/>
        <v>-3.8634156657779417E-2</v>
      </c>
      <c r="AH43" s="94">
        <f t="shared" si="22"/>
        <v>-2.4970453246549819E-2</v>
      </c>
      <c r="AI43" s="94">
        <f t="shared" si="23"/>
        <v>6.6902099005951912E-3</v>
      </c>
      <c r="AJ43" s="94">
        <f t="shared" si="24"/>
        <v>1.0176956655912395E-2</v>
      </c>
      <c r="AK43" s="94">
        <f t="shared" si="25"/>
        <v>2.0714089355263919E-5</v>
      </c>
      <c r="AL43">
        <f t="shared" si="26"/>
        <v>6.6902099005951912E-3</v>
      </c>
      <c r="AM43" s="92">
        <f t="shared" si="27"/>
        <v>1.0357044677631959E-4</v>
      </c>
      <c r="AN43">
        <f t="shared" si="28"/>
        <v>-3.4867467553172026E-3</v>
      </c>
      <c r="AO43">
        <f t="shared" si="29"/>
        <v>0.51662438951172729</v>
      </c>
      <c r="AP43">
        <f t="shared" si="30"/>
        <v>0.3065470629435269</v>
      </c>
      <c r="AQ43">
        <f t="shared" si="31"/>
        <v>-0.30717972558016826</v>
      </c>
      <c r="AR43">
        <f t="shared" si="32"/>
        <v>0.56610620311523185</v>
      </c>
      <c r="AS43">
        <f t="shared" si="33"/>
        <v>0.29086279549809652</v>
      </c>
      <c r="AT43" s="94">
        <f t="shared" si="50"/>
        <v>1.017978330188952</v>
      </c>
      <c r="AU43" s="94">
        <f t="shared" si="50"/>
        <v>1.0182602346245164</v>
      </c>
      <c r="AV43" s="94">
        <f t="shared" si="50"/>
        <v>1.0173231163837939</v>
      </c>
      <c r="AW43" s="94">
        <f t="shared" si="50"/>
        <v>1.0204438461754708</v>
      </c>
      <c r="AX43" s="94">
        <f t="shared" si="50"/>
        <v>1.0101117895624614</v>
      </c>
      <c r="AY43" s="94">
        <f t="shared" si="50"/>
        <v>1.0450139445505808</v>
      </c>
      <c r="AZ43" s="94">
        <f t="shared" si="50"/>
        <v>0.93397633636192001</v>
      </c>
      <c r="BA43" s="94">
        <f t="shared" si="35"/>
        <v>1.5054777700774213</v>
      </c>
      <c r="BB43"/>
      <c r="BC43">
        <v>500</v>
      </c>
      <c r="BD43">
        <f t="shared" si="40"/>
        <v>-1.4164558120325875E-2</v>
      </c>
      <c r="BE43">
        <f t="shared" si="41"/>
        <v>-6.6374455394242929E-2</v>
      </c>
      <c r="BF43">
        <f t="shared" si="42"/>
        <v>5.2209897273917054E-2</v>
      </c>
      <c r="BG43">
        <f t="shared" si="43"/>
        <v>0.43158364186287013</v>
      </c>
      <c r="BH43">
        <f t="shared" si="44"/>
        <v>0.68526066741092329</v>
      </c>
      <c r="BI43">
        <f t="shared" si="45"/>
        <v>0.12270796898307118</v>
      </c>
      <c r="BJ43">
        <f t="shared" si="46"/>
        <v>6.1431085754901117E-2</v>
      </c>
      <c r="BK43">
        <f t="shared" si="51"/>
        <v>0.23463378008717584</v>
      </c>
      <c r="BL43">
        <f t="shared" si="51"/>
        <v>0.24077037342416346</v>
      </c>
      <c r="BM43">
        <f t="shared" si="51"/>
        <v>0.22975203121270604</v>
      </c>
      <c r="BN43">
        <f t="shared" si="51"/>
        <v>0.24955689432701153</v>
      </c>
      <c r="BO43">
        <f t="shared" si="51"/>
        <v>0.21402462892242824</v>
      </c>
      <c r="BP43">
        <f t="shared" si="51"/>
        <v>0.27800247293200225</v>
      </c>
      <c r="BQ43">
        <f t="shared" si="51"/>
        <v>0.1634540057347483</v>
      </c>
      <c r="BR43">
        <f t="shared" si="47"/>
        <v>0.37120000932383945</v>
      </c>
      <c r="BS43"/>
      <c r="BT43"/>
      <c r="BU43"/>
      <c r="BV43"/>
      <c r="BW43"/>
      <c r="BX43"/>
      <c r="BY43"/>
      <c r="BZ43"/>
    </row>
    <row r="44" spans="1:78" s="94" customFormat="1" x14ac:dyDescent="0.2">
      <c r="A44" s="91" t="s">
        <v>435</v>
      </c>
      <c r="B44" s="92" t="s">
        <v>36</v>
      </c>
      <c r="C44" s="97">
        <v>44015.288</v>
      </c>
      <c r="D44" s="93" t="s">
        <v>151</v>
      </c>
      <c r="E44" s="94">
        <f t="shared" si="14"/>
        <v>18413.402796350696</v>
      </c>
      <c r="F44" s="95">
        <f t="shared" si="15"/>
        <v>18413.5</v>
      </c>
      <c r="G44" s="94">
        <f t="shared" si="48"/>
        <v>-3.503620000265073E-2</v>
      </c>
      <c r="H44" s="94">
        <f t="shared" si="49"/>
        <v>-3.503620000265073E-2</v>
      </c>
      <c r="P44">
        <f t="shared" si="16"/>
        <v>-3.4103421969724254E-2</v>
      </c>
      <c r="Q44" s="96">
        <f t="shared" si="17"/>
        <v>28996.788</v>
      </c>
      <c r="R44" s="94">
        <f t="shared" si="18"/>
        <v>8.7007485871018631E-7</v>
      </c>
      <c r="S44" s="92">
        <f t="shared" si="37"/>
        <v>0.2</v>
      </c>
      <c r="T44" s="225"/>
      <c r="U44" s="95">
        <v>1.6803247655183569E-8</v>
      </c>
      <c r="V44" s="95">
        <v>2.9137702248864692E-19</v>
      </c>
      <c r="W44" s="95">
        <v>2.4882522705042677E-28</v>
      </c>
      <c r="X44" s="95">
        <v>4.4556346769387273E-8</v>
      </c>
      <c r="Y44" s="95">
        <v>6.2527976732821348E-6</v>
      </c>
      <c r="Z44" s="95">
        <v>1.8356710118554428E-2</v>
      </c>
      <c r="AA44" s="95">
        <v>4.4169391888959068E-2</v>
      </c>
      <c r="AB44" s="95">
        <v>4639.9335128690636</v>
      </c>
      <c r="AC44" s="95">
        <v>1.3375695783303374E-3</v>
      </c>
      <c r="AD44" s="95">
        <v>2.3894836479869296E-6</v>
      </c>
      <c r="AE44" s="95">
        <v>1.0219795716730767E-21</v>
      </c>
      <c r="AF44">
        <f t="shared" si="20"/>
        <v>18413.5</v>
      </c>
      <c r="AG44" s="94">
        <f t="shared" si="21"/>
        <v>-3.8481125580413202E-2</v>
      </c>
      <c r="AH44" s="94">
        <f t="shared" si="22"/>
        <v>-3.0658496391961786E-2</v>
      </c>
      <c r="AI44" s="94">
        <f t="shared" si="23"/>
        <v>-9.3277803292647621E-4</v>
      </c>
      <c r="AJ44" s="94">
        <f t="shared" si="24"/>
        <v>3.4449255777624713E-3</v>
      </c>
      <c r="AK44" s="94">
        <f t="shared" si="25"/>
        <v>2.3735024472644194E-6</v>
      </c>
      <c r="AL44">
        <f t="shared" si="26"/>
        <v>-9.3277803292647621E-4</v>
      </c>
      <c r="AM44" s="92">
        <f t="shared" si="27"/>
        <v>1.1867512236322096E-5</v>
      </c>
      <c r="AN44">
        <f t="shared" si="28"/>
        <v>-4.3777036106889449E-3</v>
      </c>
      <c r="AO44">
        <f t="shared" si="29"/>
        <v>0.51886845354036315</v>
      </c>
      <c r="AP44">
        <f t="shared" si="30"/>
        <v>0.29962482736445623</v>
      </c>
      <c r="AQ44">
        <f t="shared" si="31"/>
        <v>-0.31068279582844005</v>
      </c>
      <c r="AR44">
        <f t="shared" si="32"/>
        <v>0.57337013023041761</v>
      </c>
      <c r="AS44">
        <f t="shared" si="33"/>
        <v>0.29480621058205847</v>
      </c>
      <c r="AT44" s="94">
        <f t="shared" si="50"/>
        <v>1.0294793882209223</v>
      </c>
      <c r="AU44" s="94">
        <f t="shared" si="50"/>
        <v>1.0297258783351078</v>
      </c>
      <c r="AV44" s="94">
        <f t="shared" si="50"/>
        <v>1.0288908507286258</v>
      </c>
      <c r="AW44" s="94">
        <f t="shared" si="50"/>
        <v>1.0317243599954551</v>
      </c>
      <c r="AX44" s="94">
        <f t="shared" si="50"/>
        <v>1.0221628903984079</v>
      </c>
      <c r="AY44" s="94">
        <f t="shared" si="50"/>
        <v>1.055065986169438</v>
      </c>
      <c r="AZ44" s="94">
        <f t="shared" si="50"/>
        <v>0.94839776826436661</v>
      </c>
      <c r="BA44" s="94">
        <f t="shared" si="35"/>
        <v>1.5203931922467104</v>
      </c>
      <c r="BB44"/>
      <c r="BC44">
        <v>1000</v>
      </c>
      <c r="BD44">
        <f t="shared" si="40"/>
        <v>-1.5776405535568784E-2</v>
      </c>
      <c r="BE44">
        <f t="shared" si="41"/>
        <v>-6.6797758792385101E-2</v>
      </c>
      <c r="BF44">
        <f t="shared" si="42"/>
        <v>5.1021353256816317E-2</v>
      </c>
      <c r="BG44">
        <f t="shared" si="43"/>
        <v>0.43237521178272076</v>
      </c>
      <c r="BH44">
        <f t="shared" si="44"/>
        <v>0.6773423127597028</v>
      </c>
      <c r="BI44">
        <f t="shared" si="45"/>
        <v>0.1335255399915756</v>
      </c>
      <c r="BJ44">
        <f t="shared" si="46"/>
        <v>6.6862140341657661E-2</v>
      </c>
      <c r="BK44">
        <f t="shared" si="51"/>
        <v>0.25516209708446197</v>
      </c>
      <c r="BL44">
        <f t="shared" si="51"/>
        <v>0.26158705046892183</v>
      </c>
      <c r="BM44">
        <f t="shared" si="51"/>
        <v>0.24999145126657613</v>
      </c>
      <c r="BN44">
        <f t="shared" si="51"/>
        <v>0.27094504050008372</v>
      </c>
      <c r="BO44">
        <f t="shared" si="51"/>
        <v>0.23316311837617237</v>
      </c>
      <c r="BP44">
        <f t="shared" si="51"/>
        <v>0.30157569147209401</v>
      </c>
      <c r="BQ44">
        <f t="shared" si="51"/>
        <v>0.17852040720991785</v>
      </c>
      <c r="BR44">
        <f t="shared" si="47"/>
        <v>0.40327618603198978</v>
      </c>
      <c r="BS44"/>
      <c r="BT44"/>
      <c r="BU44"/>
      <c r="BV44"/>
      <c r="BW44"/>
      <c r="BX44"/>
      <c r="BY44"/>
      <c r="BZ44"/>
    </row>
    <row r="45" spans="1:78" s="94" customFormat="1" x14ac:dyDescent="0.2">
      <c r="A45" s="138" t="s">
        <v>198</v>
      </c>
      <c r="B45" s="92"/>
      <c r="C45" s="97">
        <v>47200.699000000001</v>
      </c>
      <c r="D45" s="93" t="s">
        <v>152</v>
      </c>
      <c r="E45" s="94">
        <f t="shared" si="14"/>
        <v>27250.935797572532</v>
      </c>
      <c r="F45" s="95">
        <f t="shared" si="15"/>
        <v>27251</v>
      </c>
      <c r="G45" s="94">
        <f t="shared" ref="G45:G61" si="52">C45-($C$7+$C$8*$F45)+T45*I$18</f>
        <v>-2.3141199999372475E-2</v>
      </c>
      <c r="I45" s="94">
        <f t="shared" ref="I45:I61" si="53">+G45</f>
        <v>-2.3141199999372475E-2</v>
      </c>
      <c r="P45">
        <f t="shared" si="16"/>
        <v>1.776881694784628E-2</v>
      </c>
      <c r="Q45" s="96">
        <f t="shared" si="17"/>
        <v>32182.199000000001</v>
      </c>
      <c r="R45" s="94">
        <f t="shared" si="18"/>
        <v>1.6736294866217258E-3</v>
      </c>
      <c r="S45" s="92">
        <f t="shared" ref="S45:S61" si="54">S$12</f>
        <v>0.1</v>
      </c>
      <c r="T45" s="22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>
        <f t="shared" si="20"/>
        <v>27251</v>
      </c>
      <c r="AG45" s="94">
        <f t="shared" si="21"/>
        <v>-2.227634928576544E-2</v>
      </c>
      <c r="AH45" s="94">
        <f t="shared" si="22"/>
        <v>1.6903966234239245E-2</v>
      </c>
      <c r="AI45" s="94">
        <f t="shared" si="23"/>
        <v>-4.0910016947218755E-2</v>
      </c>
      <c r="AJ45" s="94">
        <f t="shared" si="24"/>
        <v>-8.6485071360703492E-4</v>
      </c>
      <c r="AK45" s="94">
        <f t="shared" si="25"/>
        <v>7.4796675682659762E-8</v>
      </c>
      <c r="AL45">
        <f t="shared" si="26"/>
        <v>-4.0910016947218755E-2</v>
      </c>
      <c r="AM45" s="92">
        <f t="shared" si="27"/>
        <v>7.4796675682659751E-7</v>
      </c>
      <c r="AN45">
        <f t="shared" si="28"/>
        <v>-4.004516623361172E-2</v>
      </c>
      <c r="AO45">
        <f t="shared" si="29"/>
        <v>0.65136786922861711</v>
      </c>
      <c r="AP45">
        <f t="shared" si="30"/>
        <v>-3.8661389148257265E-2</v>
      </c>
      <c r="AQ45">
        <f t="shared" si="31"/>
        <v>-0.45438640166297145</v>
      </c>
      <c r="AR45">
        <f t="shared" si="32"/>
        <v>0.91634054761717421</v>
      </c>
      <c r="AS45">
        <f t="shared" si="33"/>
        <v>0.49317196245165978</v>
      </c>
      <c r="AT45" s="94">
        <f t="shared" si="50"/>
        <v>1.5154924692474263</v>
      </c>
      <c r="AU45" s="94">
        <f t="shared" si="50"/>
        <v>1.515492468436646</v>
      </c>
      <c r="AV45" s="94">
        <f t="shared" si="50"/>
        <v>1.5154924940475483</v>
      </c>
      <c r="AW45" s="94">
        <f t="shared" si="50"/>
        <v>1.515491685057027</v>
      </c>
      <c r="AX45" s="94">
        <f t="shared" si="50"/>
        <v>1.5155172449530749</v>
      </c>
      <c r="AY45" s="94">
        <f t="shared" si="50"/>
        <v>1.5147153094075825</v>
      </c>
      <c r="AZ45" s="94">
        <f t="shared" si="50"/>
        <v>1.5893390954260189</v>
      </c>
      <c r="BA45" s="94">
        <f t="shared" si="35"/>
        <v>2.087339615563252</v>
      </c>
      <c r="BB45"/>
      <c r="BC45">
        <v>1500</v>
      </c>
      <c r="BD45">
        <f t="shared" si="40"/>
        <v>-1.7337258781302517E-2</v>
      </c>
      <c r="BE45">
        <f t="shared" si="41"/>
        <v>-6.714502638043271E-2</v>
      </c>
      <c r="BF45">
        <f t="shared" si="42"/>
        <v>4.9807767599130193E-2</v>
      </c>
      <c r="BG45">
        <f t="shared" si="43"/>
        <v>0.43323750145944284</v>
      </c>
      <c r="BH45">
        <f t="shared" si="44"/>
        <v>0.66930595000400694</v>
      </c>
      <c r="BI45">
        <f t="shared" si="45"/>
        <v>0.14439526171283054</v>
      </c>
      <c r="BJ45">
        <f t="shared" si="46"/>
        <v>7.2323336291754983E-2</v>
      </c>
      <c r="BK45">
        <f t="shared" si="51"/>
        <v>0.27574997132839596</v>
      </c>
      <c r="BL45">
        <f t="shared" si="51"/>
        <v>0.28241213299242496</v>
      </c>
      <c r="BM45">
        <f t="shared" si="51"/>
        <v>0.27032079779924378</v>
      </c>
      <c r="BN45">
        <f t="shared" si="51"/>
        <v>0.29229706772819319</v>
      </c>
      <c r="BO45">
        <f t="shared" si="51"/>
        <v>0.25245413406300909</v>
      </c>
      <c r="BP45">
        <f t="shared" si="51"/>
        <v>0.32504204282757099</v>
      </c>
      <c r="BQ45">
        <f t="shared" si="51"/>
        <v>0.19381803583432</v>
      </c>
      <c r="BR45">
        <f t="shared" si="47"/>
        <v>0.43535236274013833</v>
      </c>
      <c r="BS45"/>
      <c r="BT45"/>
      <c r="BU45"/>
      <c r="BV45"/>
      <c r="BW45"/>
      <c r="BX45"/>
      <c r="BY45"/>
      <c r="BZ45"/>
    </row>
    <row r="46" spans="1:78" s="94" customFormat="1" x14ac:dyDescent="0.2">
      <c r="A46" s="138" t="s">
        <v>198</v>
      </c>
      <c r="B46" s="92"/>
      <c r="C46" s="97">
        <v>47200.879000000001</v>
      </c>
      <c r="D46" s="93" t="s">
        <v>152</v>
      </c>
      <c r="E46" s="94">
        <f t="shared" si="14"/>
        <v>27251.435185544829</v>
      </c>
      <c r="F46" s="95">
        <f t="shared" si="15"/>
        <v>27251.5</v>
      </c>
      <c r="G46" s="94">
        <f t="shared" si="52"/>
        <v>-2.3361799998383503E-2</v>
      </c>
      <c r="I46" s="94">
        <f t="shared" si="53"/>
        <v>-2.3361799998383503E-2</v>
      </c>
      <c r="P46">
        <f t="shared" si="16"/>
        <v>1.7772423732472661E-2</v>
      </c>
      <c r="Q46" s="96">
        <f t="shared" si="17"/>
        <v>32182.379000000001</v>
      </c>
      <c r="R46" s="94">
        <f t="shared" si="18"/>
        <v>1.6920243619401305E-3</v>
      </c>
      <c r="S46" s="92">
        <f t="shared" si="54"/>
        <v>0.1</v>
      </c>
      <c r="T46" s="225"/>
      <c r="U46" s="95">
        <v>3.6855378631407294E-12</v>
      </c>
      <c r="V46" s="95">
        <v>1.156564592971079E-22</v>
      </c>
      <c r="W46" s="95">
        <v>5.8806349476834128E-29</v>
      </c>
      <c r="X46" s="95">
        <v>1.0020834397856425E-12</v>
      </c>
      <c r="Y46" s="95">
        <v>7.076911099465458E-11</v>
      </c>
      <c r="Z46" s="95">
        <v>2.1002006524926416E-6</v>
      </c>
      <c r="AA46" s="95">
        <v>1.0391400766305286E-3</v>
      </c>
      <c r="AB46" s="95">
        <v>18.694406920746388</v>
      </c>
      <c r="AC46" s="95">
        <v>3.0082276066610849E-8</v>
      </c>
      <c r="AD46" s="95">
        <v>3.7799155202366426E-12</v>
      </c>
      <c r="AE46" s="95">
        <v>2.4153052551167142E-22</v>
      </c>
      <c r="AF46">
        <f t="shared" si="20"/>
        <v>27251.5</v>
      </c>
      <c r="AG46" s="94">
        <f t="shared" si="21"/>
        <v>-2.2274807971645751E-2</v>
      </c>
      <c r="AH46" s="94">
        <f t="shared" si="22"/>
        <v>1.6685431705734909E-2</v>
      </c>
      <c r="AI46" s="94">
        <f t="shared" si="23"/>
        <v>-4.1134223730856165E-2</v>
      </c>
      <c r="AJ46" s="94">
        <f t="shared" si="24"/>
        <v>-1.0869920267377528E-3</v>
      </c>
      <c r="AK46" s="94">
        <f t="shared" si="25"/>
        <v>1.1815516661914475E-7</v>
      </c>
      <c r="AL46">
        <f t="shared" si="26"/>
        <v>-4.1134223730856165E-2</v>
      </c>
      <c r="AM46" s="92">
        <f t="shared" si="27"/>
        <v>1.1815516661914475E-6</v>
      </c>
      <c r="AN46">
        <f t="shared" si="28"/>
        <v>-4.0047231704118412E-2</v>
      </c>
      <c r="AO46">
        <f t="shared" si="29"/>
        <v>0.65137909533862404</v>
      </c>
      <c r="AP46">
        <f t="shared" si="30"/>
        <v>-3.8686076518515439E-2</v>
      </c>
      <c r="AQ46">
        <f t="shared" si="31"/>
        <v>-0.45439501477844313</v>
      </c>
      <c r="AR46">
        <f t="shared" si="32"/>
        <v>0.91636525347009568</v>
      </c>
      <c r="AS46">
        <f t="shared" si="33"/>
        <v>0.49318731993296971</v>
      </c>
      <c r="AT46" s="94">
        <f t="shared" si="50"/>
        <v>1.5155235613965217</v>
      </c>
      <c r="AU46" s="94">
        <f t="shared" si="50"/>
        <v>1.5155235605890616</v>
      </c>
      <c r="AV46" s="94">
        <f t="shared" si="50"/>
        <v>1.5155235861094156</v>
      </c>
      <c r="AW46" s="94">
        <f t="shared" si="50"/>
        <v>1.5155227795260879</v>
      </c>
      <c r="AX46" s="94">
        <f t="shared" si="50"/>
        <v>1.5155482776778988</v>
      </c>
      <c r="AY46" s="94">
        <f t="shared" si="50"/>
        <v>1.5147478230444524</v>
      </c>
      <c r="AZ46" s="94">
        <f t="shared" si="50"/>
        <v>1.5893802447599576</v>
      </c>
      <c r="BA46" s="94">
        <f t="shared" si="35"/>
        <v>2.0873716917399605</v>
      </c>
      <c r="BB46"/>
      <c r="BC46">
        <v>2000</v>
      </c>
      <c r="BD46">
        <f t="shared" si="40"/>
        <v>-1.8847004003364927E-2</v>
      </c>
      <c r="BE46">
        <f t="shared" si="41"/>
        <v>-6.7416258158385756E-2</v>
      </c>
      <c r="BF46">
        <f t="shared" si="42"/>
        <v>4.8569254155020829E-2</v>
      </c>
      <c r="BG46">
        <f t="shared" si="43"/>
        <v>0.4341717100389868</v>
      </c>
      <c r="BH46">
        <f t="shared" si="44"/>
        <v>0.6611485341970561</v>
      </c>
      <c r="BI46">
        <f t="shared" si="45"/>
        <v>0.15532093213908413</v>
      </c>
      <c r="BJ46">
        <f t="shared" si="46"/>
        <v>7.7816970896513682E-2</v>
      </c>
      <c r="BK46">
        <f t="shared" si="51"/>
        <v>0.2964009593497553</v>
      </c>
      <c r="BL46">
        <f t="shared" si="51"/>
        <v>0.30324837693630913</v>
      </c>
      <c r="BM46">
        <f t="shared" si="51"/>
        <v>0.2907449948775222</v>
      </c>
      <c r="BN46">
        <f t="shared" si="51"/>
        <v>0.31361309173831664</v>
      </c>
      <c r="BO46">
        <f t="shared" si="51"/>
        <v>0.27190690371014892</v>
      </c>
      <c r="BP46">
        <f t="shared" si="51"/>
        <v>0.34839499705140042</v>
      </c>
      <c r="BQ46">
        <f t="shared" si="51"/>
        <v>0.20936415325907853</v>
      </c>
      <c r="BR46">
        <f t="shared" si="47"/>
        <v>0.46742853944828866</v>
      </c>
      <c r="BS46"/>
      <c r="BT46"/>
      <c r="BU46"/>
      <c r="BV46"/>
      <c r="BW46"/>
      <c r="BX46"/>
      <c r="BY46"/>
      <c r="BZ46"/>
    </row>
    <row r="47" spans="1:78" s="94" customFormat="1" x14ac:dyDescent="0.2">
      <c r="A47" s="138" t="s">
        <v>198</v>
      </c>
      <c r="B47" s="92"/>
      <c r="C47" s="97">
        <v>47203.762000000002</v>
      </c>
      <c r="D47" s="93" t="s">
        <v>152</v>
      </c>
      <c r="E47" s="94">
        <f t="shared" si="14"/>
        <v>27259.433716234442</v>
      </c>
      <c r="F47" s="95">
        <f t="shared" si="15"/>
        <v>27259.5</v>
      </c>
      <c r="G47" s="94">
        <f t="shared" si="52"/>
        <v>-2.3891400000138674E-2</v>
      </c>
      <c r="I47" s="94">
        <f t="shared" si="53"/>
        <v>-2.3891400000138674E-2</v>
      </c>
      <c r="P47">
        <f t="shared" si="16"/>
        <v>1.7830142627365167E-2</v>
      </c>
      <c r="Q47" s="96">
        <f t="shared" si="17"/>
        <v>32185.262000000002</v>
      </c>
      <c r="R47" s="94">
        <f t="shared" si="18"/>
        <v>1.7406871192186201E-3</v>
      </c>
      <c r="S47" s="92">
        <f t="shared" si="54"/>
        <v>0.1</v>
      </c>
      <c r="T47" s="22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>
        <f t="shared" si="20"/>
        <v>27259.5</v>
      </c>
      <c r="AG47" s="94">
        <f t="shared" si="21"/>
        <v>-2.2250136179501133E-2</v>
      </c>
      <c r="AH47" s="94">
        <f t="shared" si="22"/>
        <v>1.6188878806727626E-2</v>
      </c>
      <c r="AI47" s="94">
        <f t="shared" si="23"/>
        <v>-4.1721542627503841E-2</v>
      </c>
      <c r="AJ47" s="94">
        <f t="shared" si="24"/>
        <v>-1.641263820637541E-3</v>
      </c>
      <c r="AK47" s="94">
        <f t="shared" si="25"/>
        <v>2.6937469289337386E-7</v>
      </c>
      <c r="AL47">
        <f t="shared" si="26"/>
        <v>-4.1721542627503841E-2</v>
      </c>
      <c r="AM47" s="92">
        <f t="shared" si="27"/>
        <v>2.6937469289337383E-6</v>
      </c>
      <c r="AN47">
        <f t="shared" si="28"/>
        <v>-4.00802788068663E-2</v>
      </c>
      <c r="AO47">
        <f t="shared" si="29"/>
        <v>0.65155879469622358</v>
      </c>
      <c r="AP47">
        <f t="shared" si="30"/>
        <v>-3.9081186993413779E-2</v>
      </c>
      <c r="AQ47">
        <f t="shared" si="31"/>
        <v>-0.45453282727309069</v>
      </c>
      <c r="AR47">
        <f t="shared" si="32"/>
        <v>0.9167606629777475</v>
      </c>
      <c r="AS47">
        <f t="shared" si="33"/>
        <v>0.49343313712373549</v>
      </c>
      <c r="AT47" s="94">
        <f t="shared" si="50"/>
        <v>1.5160211086802442</v>
      </c>
      <c r="AU47" s="94">
        <f t="shared" si="50"/>
        <v>1.5160211079246451</v>
      </c>
      <c r="AV47" s="94">
        <f t="shared" si="50"/>
        <v>1.5160211320226034</v>
      </c>
      <c r="AW47" s="94">
        <f t="shared" si="50"/>
        <v>1.5160203634834004</v>
      </c>
      <c r="AX47" s="94">
        <f t="shared" si="50"/>
        <v>1.5160448792713175</v>
      </c>
      <c r="AY47" s="94">
        <f t="shared" si="50"/>
        <v>1.5152681738680231</v>
      </c>
      <c r="AZ47" s="94">
        <f t="shared" si="50"/>
        <v>1.5900387037794808</v>
      </c>
      <c r="BA47" s="94">
        <f t="shared" si="35"/>
        <v>2.0878849105672908</v>
      </c>
      <c r="BB47"/>
      <c r="BC47">
        <v>2500</v>
      </c>
      <c r="BD47">
        <f t="shared" si="40"/>
        <v>-2.0305511915788985E-2</v>
      </c>
      <c r="BE47">
        <f t="shared" si="41"/>
        <v>-6.7611454126244253E-2</v>
      </c>
      <c r="BF47">
        <f t="shared" si="42"/>
        <v>4.7305942210455268E-2</v>
      </c>
      <c r="BG47">
        <f t="shared" si="43"/>
        <v>0.43517912032408201</v>
      </c>
      <c r="BH47">
        <f t="shared" si="44"/>
        <v>0.65286697605716748</v>
      </c>
      <c r="BI47">
        <f t="shared" si="45"/>
        <v>0.16630630479194572</v>
      </c>
      <c r="BJ47">
        <f t="shared" si="46"/>
        <v>8.3345336634091619E-2</v>
      </c>
      <c r="BK47">
        <f t="shared" si="51"/>
        <v>0.31711842155487313</v>
      </c>
      <c r="BL47">
        <f t="shared" si="51"/>
        <v>0.32409894118403854</v>
      </c>
      <c r="BM47">
        <f t="shared" si="51"/>
        <v>0.31126853851495762</v>
      </c>
      <c r="BN47">
        <f t="shared" si="51"/>
        <v>0.33489386095216278</v>
      </c>
      <c r="BO47">
        <f t="shared" si="51"/>
        <v>0.29153004022423523</v>
      </c>
      <c r="BP47">
        <f t="shared" si="51"/>
        <v>0.37162849815237475</v>
      </c>
      <c r="BQ47">
        <f t="shared" si="51"/>
        <v>0.22517576549180041</v>
      </c>
      <c r="BR47">
        <f t="shared" si="47"/>
        <v>0.49950471615643721</v>
      </c>
      <c r="BS47"/>
      <c r="BT47"/>
      <c r="BU47"/>
      <c r="BV47"/>
      <c r="BW47"/>
      <c r="BX47"/>
      <c r="BY47"/>
      <c r="BZ47"/>
    </row>
    <row r="48" spans="1:78" s="94" customFormat="1" x14ac:dyDescent="0.2">
      <c r="A48" s="138" t="s">
        <v>198</v>
      </c>
      <c r="B48" s="92"/>
      <c r="C48" s="97">
        <v>47203.944000000003</v>
      </c>
      <c r="D48" s="93" t="s">
        <v>152</v>
      </c>
      <c r="E48" s="94">
        <f t="shared" si="14"/>
        <v>27259.938652961988</v>
      </c>
      <c r="F48" s="95">
        <f t="shared" si="15"/>
        <v>27260</v>
      </c>
      <c r="G48" s="94">
        <f t="shared" si="52"/>
        <v>-2.2111999998742249E-2</v>
      </c>
      <c r="I48" s="94">
        <f t="shared" si="53"/>
        <v>-2.2111999998742249E-2</v>
      </c>
      <c r="P48">
        <f t="shared" si="16"/>
        <v>1.7833750704600332E-2</v>
      </c>
      <c r="Q48" s="96">
        <f t="shared" si="17"/>
        <v>32185.444000000003</v>
      </c>
      <c r="R48" s="94">
        <f t="shared" si="18"/>
        <v>1.5956629992535942E-3</v>
      </c>
      <c r="S48" s="92">
        <f t="shared" si="54"/>
        <v>0.1</v>
      </c>
      <c r="T48" s="225"/>
      <c r="U48" s="95">
        <v>3.6845846106243569E-12</v>
      </c>
      <c r="V48" s="95">
        <v>1.1565351881843676E-22</v>
      </c>
      <c r="W48" s="95">
        <v>5.8811736865622101E-29</v>
      </c>
      <c r="X48" s="95">
        <v>1.0028193007834717E-12</v>
      </c>
      <c r="Y48" s="95">
        <v>7.0754392577736173E-11</v>
      </c>
      <c r="Z48" s="95">
        <v>2.0999167870214422E-6</v>
      </c>
      <c r="AA48" s="95">
        <v>1.0383066619311016E-3</v>
      </c>
      <c r="AB48" s="95">
        <v>18.676520461462079</v>
      </c>
      <c r="AC48" s="95">
        <v>3.0104366416479655E-8</v>
      </c>
      <c r="AD48" s="95">
        <v>3.7990891957411112E-12</v>
      </c>
      <c r="AE48" s="95">
        <v>2.4155265269457812E-22</v>
      </c>
      <c r="AF48">
        <f t="shared" si="20"/>
        <v>27260</v>
      </c>
      <c r="AG48" s="94">
        <f t="shared" si="21"/>
        <v>-2.2248593519495687E-2</v>
      </c>
      <c r="AH48" s="94">
        <f t="shared" si="22"/>
        <v>1.797034422535377E-2</v>
      </c>
      <c r="AI48" s="94">
        <f t="shared" si="23"/>
        <v>-3.9945750703342581E-2</v>
      </c>
      <c r="AJ48" s="94">
        <f t="shared" si="24"/>
        <v>1.3659352075343772E-4</v>
      </c>
      <c r="AK48" s="94">
        <f t="shared" si="25"/>
        <v>1.8657789911819824E-9</v>
      </c>
      <c r="AL48">
        <f t="shared" si="26"/>
        <v>-3.9945750703342581E-2</v>
      </c>
      <c r="AM48" s="92">
        <f t="shared" si="27"/>
        <v>1.8657789911819824E-8</v>
      </c>
      <c r="AN48">
        <f t="shared" si="28"/>
        <v>-4.0082344224096018E-2</v>
      </c>
      <c r="AO48">
        <f t="shared" si="29"/>
        <v>0.65157003100808586</v>
      </c>
      <c r="AP48">
        <f t="shared" si="30"/>
        <v>-3.9105888434691781E-2</v>
      </c>
      <c r="AQ48">
        <f t="shared" si="31"/>
        <v>-0.4545414407187881</v>
      </c>
      <c r="AR48">
        <f t="shared" si="32"/>
        <v>0.91678538331635429</v>
      </c>
      <c r="AS48">
        <f t="shared" si="33"/>
        <v>0.49344850679458296</v>
      </c>
      <c r="AT48" s="94">
        <f t="shared" si="50"/>
        <v>1.5160522099430758</v>
      </c>
      <c r="AU48" s="94">
        <f t="shared" si="50"/>
        <v>1.5160522091906397</v>
      </c>
      <c r="AV48" s="94">
        <f t="shared" si="50"/>
        <v>1.5160522332013355</v>
      </c>
      <c r="AW48" s="94">
        <f t="shared" si="50"/>
        <v>1.516051467010523</v>
      </c>
      <c r="AX48" s="94">
        <f t="shared" si="50"/>
        <v>1.5160759217484454</v>
      </c>
      <c r="AY48" s="94">
        <f t="shared" si="50"/>
        <v>1.5153007040859041</v>
      </c>
      <c r="AZ48" s="94">
        <f t="shared" si="50"/>
        <v>1.5900798618225072</v>
      </c>
      <c r="BA48" s="94">
        <f t="shared" si="35"/>
        <v>2.0879169867439993</v>
      </c>
      <c r="BB48"/>
      <c r="BC48">
        <v>3000</v>
      </c>
      <c r="BD48">
        <f t="shared" si="40"/>
        <v>-2.1712636550119818E-2</v>
      </c>
      <c r="BE48">
        <f t="shared" si="41"/>
        <v>-6.7730614284008173E-2</v>
      </c>
      <c r="BF48">
        <f t="shared" si="42"/>
        <v>4.6017977733888354E-2</v>
      </c>
      <c r="BG48">
        <f t="shared" si="43"/>
        <v>0.43626109866917173</v>
      </c>
      <c r="BH48">
        <f t="shared" si="44"/>
        <v>0.64445813957497722</v>
      </c>
      <c r="BI48">
        <f t="shared" si="45"/>
        <v>0.17735509749399544</v>
      </c>
      <c r="BJ48">
        <f t="shared" si="46"/>
        <v>8.8910727005609327E-2</v>
      </c>
      <c r="BK48">
        <f t="shared" si="51"/>
        <v>0.33790553232861753</v>
      </c>
      <c r="BL48">
        <f t="shared" si="51"/>
        <v>0.34496739146775857</v>
      </c>
      <c r="BM48">
        <f t="shared" si="51"/>
        <v>0.33189549388411488</v>
      </c>
      <c r="BN48">
        <f t="shared" si="51"/>
        <v>0.35614078353535195</v>
      </c>
      <c r="BO48">
        <f t="shared" si="51"/>
        <v>0.3113315147418878</v>
      </c>
      <c r="BP48">
        <f t="shared" si="51"/>
        <v>0.3947370066701561</v>
      </c>
      <c r="BQ48">
        <f t="shared" si="51"/>
        <v>0.24126960540092302</v>
      </c>
      <c r="BR48">
        <f t="shared" si="47"/>
        <v>0.53158089286458754</v>
      </c>
      <c r="BS48"/>
      <c r="BT48"/>
      <c r="BU48"/>
      <c r="BV48"/>
      <c r="BW48"/>
      <c r="BX48"/>
      <c r="BY48"/>
      <c r="BZ48"/>
    </row>
    <row r="49" spans="1:78" s="94" customFormat="1" x14ac:dyDescent="0.2">
      <c r="A49" s="94" t="s">
        <v>34</v>
      </c>
      <c r="B49" s="92"/>
      <c r="C49" s="98">
        <v>50904.288</v>
      </c>
      <c r="D49" s="98">
        <v>2E-3</v>
      </c>
      <c r="E49" s="94">
        <f t="shared" si="14"/>
        <v>37526.090247174849</v>
      </c>
      <c r="F49" s="95">
        <f t="shared" si="15"/>
        <v>37526</v>
      </c>
      <c r="G49" s="94">
        <f t="shared" si="52"/>
        <v>3.2528800002182834E-2</v>
      </c>
      <c r="I49" s="94">
        <f t="shared" si="53"/>
        <v>3.2528800002182834E-2</v>
      </c>
      <c r="P49">
        <f t="shared" si="16"/>
        <v>0.10794251609854066</v>
      </c>
      <c r="Q49" s="96">
        <f t="shared" si="17"/>
        <v>35885.788</v>
      </c>
      <c r="R49" s="94">
        <f t="shared" si="18"/>
        <v>5.6872285754620598E-3</v>
      </c>
      <c r="S49" s="92">
        <f t="shared" si="54"/>
        <v>0.1</v>
      </c>
      <c r="T49" s="22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>
        <f t="shared" si="20"/>
        <v>37526</v>
      </c>
      <c r="AG49" s="94">
        <f t="shared" si="21"/>
        <v>3.209832792134347E-2</v>
      </c>
      <c r="AH49" s="94">
        <f t="shared" si="22"/>
        <v>0.10837298817938003</v>
      </c>
      <c r="AI49" s="94">
        <f t="shared" si="23"/>
        <v>-7.541371609635783E-2</v>
      </c>
      <c r="AJ49" s="94">
        <f t="shared" si="24"/>
        <v>4.3047208083936417E-4</v>
      </c>
      <c r="AK49" s="94">
        <f t="shared" si="25"/>
        <v>1.8530621238217211E-8</v>
      </c>
      <c r="AL49">
        <f t="shared" si="26"/>
        <v>-7.541371609635783E-2</v>
      </c>
      <c r="AM49" s="92">
        <f t="shared" si="27"/>
        <v>1.8530621238217209E-7</v>
      </c>
      <c r="AN49">
        <f t="shared" si="28"/>
        <v>-7.5844188177197194E-2</v>
      </c>
      <c r="AO49">
        <f t="shared" si="29"/>
        <v>1.1113079971161</v>
      </c>
      <c r="AP49">
        <f t="shared" si="30"/>
        <v>-0.77626570417675722</v>
      </c>
      <c r="AQ49">
        <f t="shared" si="31"/>
        <v>-0.56180236240195724</v>
      </c>
      <c r="AR49">
        <f t="shared" si="32"/>
        <v>1.7663899021124307</v>
      </c>
      <c r="AS49">
        <f t="shared" si="33"/>
        <v>1.2175647649155836</v>
      </c>
      <c r="AT49" s="94">
        <f t="shared" si="50"/>
        <v>2.3326199443042257</v>
      </c>
      <c r="AU49" s="94">
        <f t="shared" si="50"/>
        <v>2.3339464692818885</v>
      </c>
      <c r="AV49" s="94">
        <f t="shared" si="50"/>
        <v>2.3372915641182241</v>
      </c>
      <c r="AW49" s="94">
        <f t="shared" si="50"/>
        <v>2.3456758098818375</v>
      </c>
      <c r="AX49" s="94">
        <f t="shared" si="50"/>
        <v>2.3663826624881672</v>
      </c>
      <c r="AY49" s="94">
        <f t="shared" si="50"/>
        <v>2.4158234760920978</v>
      </c>
      <c r="AZ49" s="94">
        <f t="shared" si="50"/>
        <v>2.526070327443739</v>
      </c>
      <c r="BA49" s="94">
        <f t="shared" si="35"/>
        <v>2.7465050469157237</v>
      </c>
      <c r="BB49"/>
      <c r="BC49">
        <v>3500</v>
      </c>
      <c r="BD49">
        <f t="shared" si="40"/>
        <v>-2.3068214343535891E-2</v>
      </c>
      <c r="BE49">
        <f t="shared" si="41"/>
        <v>-6.777373863167753E-2</v>
      </c>
      <c r="BF49">
        <f t="shared" si="42"/>
        <v>4.4705524288141639E-2</v>
      </c>
      <c r="BG49">
        <f t="shared" si="43"/>
        <v>0.43741909540851698</v>
      </c>
      <c r="BH49">
        <f t="shared" si="44"/>
        <v>0.63591883773181279</v>
      </c>
      <c r="BI49">
        <f t="shared" si="45"/>
        <v>0.18847100317154178</v>
      </c>
      <c r="BJ49">
        <f t="shared" si="46"/>
        <v>9.451544346133757E-2</v>
      </c>
      <c r="BK49">
        <f t="shared" si="51"/>
        <v>0.35876529397824242</v>
      </c>
      <c r="BL49">
        <f t="shared" si="51"/>
        <v>0.36585769987451405</v>
      </c>
      <c r="BM49">
        <f t="shared" si="51"/>
        <v>0.35262949772740337</v>
      </c>
      <c r="BN49">
        <f t="shared" si="51"/>
        <v>0.37735595032446045</v>
      </c>
      <c r="BO49">
        <f t="shared" si="51"/>
        <v>0.33131863327902372</v>
      </c>
      <c r="BP49">
        <f t="shared" si="51"/>
        <v>0.41771554367703601</v>
      </c>
      <c r="BQ49">
        <f t="shared" si="51"/>
        <v>0.25766211550105134</v>
      </c>
      <c r="BR49">
        <f t="shared" si="47"/>
        <v>0.56365706957273698</v>
      </c>
      <c r="BS49"/>
      <c r="BT49"/>
      <c r="BU49"/>
      <c r="BV49"/>
      <c r="BW49"/>
      <c r="BX49"/>
      <c r="BY49"/>
      <c r="BZ49"/>
    </row>
    <row r="50" spans="1:78" s="94" customFormat="1" x14ac:dyDescent="0.2">
      <c r="A50" s="138" t="s">
        <v>198</v>
      </c>
      <c r="B50" s="92"/>
      <c r="C50" s="98">
        <v>51159.305899999999</v>
      </c>
      <c r="D50" s="98" t="s">
        <v>152</v>
      </c>
      <c r="E50" s="94">
        <f t="shared" si="14"/>
        <v>38233.606202620562</v>
      </c>
      <c r="F50" s="95">
        <f t="shared" si="15"/>
        <v>38233.5</v>
      </c>
      <c r="G50" s="94">
        <f t="shared" si="52"/>
        <v>3.8279799999145325E-2</v>
      </c>
      <c r="I50" s="94">
        <f t="shared" si="53"/>
        <v>3.8279799999145325E-2</v>
      </c>
      <c r="P50">
        <f t="shared" si="16"/>
        <v>0.11533317124436918</v>
      </c>
      <c r="Q50" s="96">
        <f t="shared" si="17"/>
        <v>36140.805899999999</v>
      </c>
      <c r="R50" s="94">
        <f t="shared" si="18"/>
        <v>5.9372220202542894E-3</v>
      </c>
      <c r="S50" s="92">
        <f t="shared" si="54"/>
        <v>0.1</v>
      </c>
      <c r="T50" s="225"/>
      <c r="U50" s="95">
        <v>1.1561446242078126E-12</v>
      </c>
      <c r="V50" s="95">
        <v>3.2599120626619558E-23</v>
      </c>
      <c r="W50" s="95">
        <v>1.7468690694104205E-29</v>
      </c>
      <c r="X50" s="95">
        <v>7.7553854250340298E-13</v>
      </c>
      <c r="Y50" s="95">
        <v>7.3463993305416003E-12</v>
      </c>
      <c r="Z50" s="95">
        <v>5.1081173086691507E-7</v>
      </c>
      <c r="AA50" s="95">
        <v>1.6796035994609627E-4</v>
      </c>
      <c r="AB50" s="95">
        <v>2.7499250449227302</v>
      </c>
      <c r="AC50" s="95">
        <v>2.328145901761347E-8</v>
      </c>
      <c r="AD50" s="95">
        <v>2.9758905527606055E-11</v>
      </c>
      <c r="AE50" s="95">
        <v>7.1747729299487157E-23</v>
      </c>
      <c r="AF50">
        <f t="shared" si="20"/>
        <v>38233.5</v>
      </c>
      <c r="AG50" s="94">
        <f t="shared" si="21"/>
        <v>3.8458695550040251E-2</v>
      </c>
      <c r="AH50" s="94">
        <f t="shared" si="22"/>
        <v>0.11515427569347425</v>
      </c>
      <c r="AI50" s="94">
        <f t="shared" si="23"/>
        <v>-7.7053371245223851E-2</v>
      </c>
      <c r="AJ50" s="94">
        <f t="shared" si="24"/>
        <v>-1.7889555089492526E-4</v>
      </c>
      <c r="AK50" s="94">
        <f t="shared" si="25"/>
        <v>3.2003618129998796E-9</v>
      </c>
      <c r="AL50">
        <f t="shared" si="26"/>
        <v>-7.7053371245223851E-2</v>
      </c>
      <c r="AM50" s="92">
        <f t="shared" si="27"/>
        <v>3.2003618129998796E-8</v>
      </c>
      <c r="AN50">
        <f t="shared" si="28"/>
        <v>-7.6874475694328925E-2</v>
      </c>
      <c r="AO50">
        <f t="shared" si="29"/>
        <v>1.171080751797392</v>
      </c>
      <c r="AP50">
        <f t="shared" si="30"/>
        <v>-0.83955981714566197</v>
      </c>
      <c r="AQ50">
        <f t="shared" si="31"/>
        <v>-0.54657363729588793</v>
      </c>
      <c r="AR50">
        <f t="shared" si="32"/>
        <v>1.8741419841080946</v>
      </c>
      <c r="AS50">
        <f t="shared" si="33"/>
        <v>1.3608477709758113</v>
      </c>
      <c r="AT50" s="94">
        <f t="shared" si="50"/>
        <v>2.4100294532143391</v>
      </c>
      <c r="AU50" s="94">
        <f t="shared" si="50"/>
        <v>2.4117520621435</v>
      </c>
      <c r="AV50" s="94">
        <f t="shared" si="50"/>
        <v>2.4157805462392172</v>
      </c>
      <c r="AW50" s="94">
        <f t="shared" si="50"/>
        <v>2.4251458930056304</v>
      </c>
      <c r="AX50" s="94">
        <f t="shared" si="50"/>
        <v>2.446629879199397</v>
      </c>
      <c r="AY50" s="94">
        <f t="shared" si="50"/>
        <v>2.494530744291485</v>
      </c>
      <c r="AZ50" s="94">
        <f t="shared" si="50"/>
        <v>2.5956689643756072</v>
      </c>
      <c r="BA50" s="94">
        <f t="shared" si="35"/>
        <v>2.7918928369577545</v>
      </c>
      <c r="BB50"/>
      <c r="BC50">
        <v>4000</v>
      </c>
      <c r="BD50">
        <f t="shared" si="40"/>
        <v>-2.4372063578827721E-2</v>
      </c>
      <c r="BE50">
        <f t="shared" si="41"/>
        <v>-6.7740827169252324E-2</v>
      </c>
      <c r="BF50">
        <f t="shared" si="42"/>
        <v>4.3368763590424603E-2</v>
      </c>
      <c r="BG50">
        <f t="shared" si="43"/>
        <v>0.43865464590324821</v>
      </c>
      <c r="BH50">
        <f t="shared" si="44"/>
        <v>0.62724582626631364</v>
      </c>
      <c r="BI50">
        <f t="shared" si="45"/>
        <v>0.19965770266669952</v>
      </c>
      <c r="BJ50">
        <f t="shared" si="46"/>
        <v>0.10016180342406589</v>
      </c>
      <c r="BK50">
        <f t="shared" si="51"/>
        <v>0.37970055436322764</v>
      </c>
      <c r="BL50">
        <f t="shared" si="51"/>
        <v>0.38677424000925792</v>
      </c>
      <c r="BM50">
        <f t="shared" si="51"/>
        <v>0.37347376603165638</v>
      </c>
      <c r="BN50">
        <f t="shared" si="51"/>
        <v>0.39854215338987475</v>
      </c>
      <c r="BO50">
        <f t="shared" si="51"/>
        <v>0.3514980171311618</v>
      </c>
      <c r="BP50">
        <f t="shared" si="51"/>
        <v>0.44055973622601363</v>
      </c>
      <c r="BQ50">
        <f t="shared" si="51"/>
        <v>0.27436943103702049</v>
      </c>
      <c r="BR50">
        <f t="shared" si="47"/>
        <v>0.59573324628088642</v>
      </c>
      <c r="BS50"/>
      <c r="BT50"/>
      <c r="BU50"/>
      <c r="BV50"/>
      <c r="BW50"/>
      <c r="BX50"/>
      <c r="BY50"/>
      <c r="BZ50"/>
    </row>
    <row r="51" spans="1:78" s="94" customFormat="1" x14ac:dyDescent="0.2">
      <c r="A51" s="138" t="s">
        <v>198</v>
      </c>
      <c r="B51" s="92"/>
      <c r="C51" s="98">
        <v>51177.1469</v>
      </c>
      <c r="D51" s="98" t="s">
        <v>152</v>
      </c>
      <c r="E51" s="94">
        <f t="shared" si="14"/>
        <v>38283.103873807988</v>
      </c>
      <c r="F51" s="95">
        <f t="shared" si="15"/>
        <v>38283</v>
      </c>
      <c r="G51" s="94">
        <f t="shared" si="52"/>
        <v>3.7440399995830376E-2</v>
      </c>
      <c r="I51" s="94">
        <f t="shared" si="53"/>
        <v>3.7440399995830376E-2</v>
      </c>
      <c r="P51">
        <f t="shared" si="16"/>
        <v>0.11585595430240103</v>
      </c>
      <c r="Q51" s="96">
        <f t="shared" si="17"/>
        <v>36158.6469</v>
      </c>
      <c r="R51" s="94">
        <f t="shared" si="18"/>
        <v>6.1489991572067316E-3</v>
      </c>
      <c r="S51" s="92">
        <f t="shared" si="54"/>
        <v>0.1</v>
      </c>
      <c r="T51" s="22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>
        <f t="shared" si="20"/>
        <v>38283</v>
      </c>
      <c r="AG51" s="94">
        <f t="shared" si="21"/>
        <v>3.8925029588918122E-2</v>
      </c>
      <c r="AH51" s="94">
        <f t="shared" si="22"/>
        <v>0.11437132470931329</v>
      </c>
      <c r="AI51" s="94">
        <f t="shared" si="23"/>
        <v>-7.8415554306570656E-2</v>
      </c>
      <c r="AJ51" s="94">
        <f t="shared" si="24"/>
        <v>-1.4846295930877468E-3</v>
      </c>
      <c r="AK51" s="94">
        <f t="shared" si="25"/>
        <v>2.2041250286718886E-7</v>
      </c>
      <c r="AL51">
        <f t="shared" si="26"/>
        <v>-7.8415554306570656E-2</v>
      </c>
      <c r="AM51" s="92">
        <f t="shared" si="27"/>
        <v>2.2041250286718885E-6</v>
      </c>
      <c r="AN51">
        <f t="shared" si="28"/>
        <v>-7.6930924713482909E-2</v>
      </c>
      <c r="AO51">
        <f t="shared" si="29"/>
        <v>1.1754337123531731</v>
      </c>
      <c r="AP51">
        <f t="shared" si="30"/>
        <v>-0.84386515944053586</v>
      </c>
      <c r="AQ51">
        <f t="shared" si="31"/>
        <v>-0.54519205532766335</v>
      </c>
      <c r="AR51">
        <f t="shared" si="32"/>
        <v>1.8821161080786817</v>
      </c>
      <c r="AS51">
        <f t="shared" si="33"/>
        <v>1.3722805921931225</v>
      </c>
      <c r="AT51" s="94">
        <f t="shared" ref="AT51:AZ60" si="55">$BA51+$AH$7*SIN(AU51)</f>
        <v>2.4156009369336253</v>
      </c>
      <c r="AU51" s="94">
        <f t="shared" si="55"/>
        <v>2.4173512869797293</v>
      </c>
      <c r="AV51" s="94">
        <f t="shared" si="55"/>
        <v>2.4214243098268806</v>
      </c>
      <c r="AW51" s="94">
        <f t="shared" si="55"/>
        <v>2.4308463716101669</v>
      </c>
      <c r="AX51" s="94">
        <f t="shared" si="55"/>
        <v>2.4523560987186648</v>
      </c>
      <c r="AY51" s="94">
        <f t="shared" si="55"/>
        <v>2.5001009935260274</v>
      </c>
      <c r="AZ51" s="94">
        <f t="shared" si="55"/>
        <v>2.6005541212485572</v>
      </c>
      <c r="BA51" s="94">
        <f t="shared" si="35"/>
        <v>2.7950683784518615</v>
      </c>
      <c r="BB51"/>
      <c r="BC51">
        <v>4500</v>
      </c>
      <c r="BD51">
        <f t="shared" si="40"/>
        <v>-2.5623984181648574E-2</v>
      </c>
      <c r="BE51">
        <f t="shared" si="41"/>
        <v>-6.7631879896732569E-2</v>
      </c>
      <c r="BF51">
        <f t="shared" si="42"/>
        <v>4.2007895715083995E-2</v>
      </c>
      <c r="BG51">
        <f t="shared" si="43"/>
        <v>0.43996937229123323</v>
      </c>
      <c r="BH51">
        <f t="shared" si="44"/>
        <v>0.61843579544837812</v>
      </c>
      <c r="BI51">
        <f t="shared" si="45"/>
        <v>0.21091887951448504</v>
      </c>
      <c r="BJ51">
        <f t="shared" si="46"/>
        <v>0.10585214940791357</v>
      </c>
      <c r="BK51">
        <f t="shared" si="51"/>
        <v>0.40071402799828926</v>
      </c>
      <c r="BL51">
        <f t="shared" si="51"/>
        <v>0.40772177793472159</v>
      </c>
      <c r="BM51">
        <f t="shared" si="51"/>
        <v>0.39443110698490275</v>
      </c>
      <c r="BN51">
        <f t="shared" si="51"/>
        <v>0.41970290001041727</v>
      </c>
      <c r="BO51">
        <f t="shared" si="51"/>
        <v>0.37187558716373387</v>
      </c>
      <c r="BP51">
        <f t="shared" si="51"/>
        <v>0.463265864245753</v>
      </c>
      <c r="BQ51">
        <f t="shared" si="51"/>
        <v>0.2914073633840682</v>
      </c>
      <c r="BR51">
        <f t="shared" si="47"/>
        <v>0.62780942298903586</v>
      </c>
      <c r="BS51"/>
      <c r="BT51"/>
      <c r="BU51"/>
      <c r="BV51"/>
      <c r="BW51"/>
      <c r="BX51"/>
      <c r="BY51"/>
      <c r="BZ51"/>
    </row>
    <row r="52" spans="1:78" s="94" customFormat="1" x14ac:dyDescent="0.2">
      <c r="A52" s="138" t="s">
        <v>198</v>
      </c>
      <c r="B52" s="92"/>
      <c r="C52" s="98">
        <v>51177.327499999999</v>
      </c>
      <c r="D52" s="98" t="s">
        <v>152</v>
      </c>
      <c r="E52" s="94">
        <f t="shared" si="14"/>
        <v>38283.604926406857</v>
      </c>
      <c r="F52" s="95">
        <f t="shared" si="15"/>
        <v>38283.5</v>
      </c>
      <c r="G52" s="94">
        <f t="shared" si="52"/>
        <v>3.7819799996213987E-2</v>
      </c>
      <c r="I52" s="94">
        <f t="shared" si="53"/>
        <v>3.7819799996213987E-2</v>
      </c>
      <c r="P52">
        <f t="shared" si="16"/>
        <v>0.11586123874114135</v>
      </c>
      <c r="Q52" s="96">
        <f t="shared" si="17"/>
        <v>36158.827499999999</v>
      </c>
      <c r="R52" s="94">
        <f t="shared" si="18"/>
        <v>6.0904661613782494E-3</v>
      </c>
      <c r="S52" s="92">
        <f t="shared" si="54"/>
        <v>0.1</v>
      </c>
      <c r="T52" s="22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>
        <f t="shared" si="20"/>
        <v>38283.5</v>
      </c>
      <c r="AG52" s="94">
        <f t="shared" si="21"/>
        <v>3.8929754962928012E-2</v>
      </c>
      <c r="AH52" s="94">
        <f t="shared" si="22"/>
        <v>0.11475128377442732</v>
      </c>
      <c r="AI52" s="94">
        <f t="shared" si="23"/>
        <v>-7.8041438744927361E-2</v>
      </c>
      <c r="AJ52" s="94">
        <f t="shared" si="24"/>
        <v>-1.1099549667140246E-3</v>
      </c>
      <c r="AK52" s="94">
        <f t="shared" si="25"/>
        <v>1.2320000281331315E-7</v>
      </c>
      <c r="AL52">
        <f t="shared" si="26"/>
        <v>-7.8041438744927361E-2</v>
      </c>
      <c r="AM52" s="92">
        <f t="shared" si="27"/>
        <v>1.2320000281331315E-6</v>
      </c>
      <c r="AN52">
        <f t="shared" si="28"/>
        <v>-7.6931483778213336E-2</v>
      </c>
      <c r="AO52">
        <f t="shared" si="29"/>
        <v>1.1754777904983791</v>
      </c>
      <c r="AP52">
        <f t="shared" si="30"/>
        <v>-0.84390853712054525</v>
      </c>
      <c r="AQ52">
        <f t="shared" si="31"/>
        <v>-0.54517786974915328</v>
      </c>
      <c r="AR52">
        <f t="shared" si="32"/>
        <v>1.8821969579703897</v>
      </c>
      <c r="AS52">
        <f t="shared" si="33"/>
        <v>1.3723971500044543</v>
      </c>
      <c r="AT52" s="94">
        <f t="shared" si="55"/>
        <v>2.4156573207050034</v>
      </c>
      <c r="AU52" s="94">
        <f t="shared" si="55"/>
        <v>2.4174079504951456</v>
      </c>
      <c r="AV52" s="94">
        <f t="shared" si="55"/>
        <v>2.4214814201610544</v>
      </c>
      <c r="AW52" s="94">
        <f t="shared" si="55"/>
        <v>2.4309040456071505</v>
      </c>
      <c r="AX52" s="94">
        <f t="shared" si="55"/>
        <v>2.4524140124848506</v>
      </c>
      <c r="AY52" s="94">
        <f t="shared" si="55"/>
        <v>2.5001572996042136</v>
      </c>
      <c r="AZ52" s="94">
        <f t="shared" si="55"/>
        <v>2.6006034763031076</v>
      </c>
      <c r="BA52" s="94">
        <f t="shared" si="35"/>
        <v>2.79510045462857</v>
      </c>
      <c r="BB52"/>
      <c r="BC52">
        <v>5000</v>
      </c>
      <c r="BD52">
        <f t="shared" si="40"/>
        <v>-2.682375787251385E-2</v>
      </c>
      <c r="BE52">
        <f t="shared" si="41"/>
        <v>-6.7446896814118251E-2</v>
      </c>
      <c r="BF52">
        <f t="shared" si="42"/>
        <v>4.0623138941604402E-2</v>
      </c>
      <c r="BG52">
        <f t="shared" si="43"/>
        <v>0.44136498602067964</v>
      </c>
      <c r="BH52">
        <f t="shared" si="44"/>
        <v>0.60948535984209051</v>
      </c>
      <c r="BI52">
        <f t="shared" si="45"/>
        <v>0.22225823661935099</v>
      </c>
      <c r="BJ52">
        <f t="shared" si="46"/>
        <v>0.11158885922269283</v>
      </c>
      <c r="BK52">
        <f t="shared" ref="BK52:BQ61" si="56">$BR52+$AH$7*SIN(BL52)</f>
        <v>0.421808320362204</v>
      </c>
      <c r="BL52">
        <f t="shared" si="56"/>
        <v>0.42870545907160101</v>
      </c>
      <c r="BM52">
        <f t="shared" si="56"/>
        <v>0.41550393918692896</v>
      </c>
      <c r="BN52">
        <f t="shared" si="56"/>
        <v>0.44084242185754358</v>
      </c>
      <c r="BO52">
        <f t="shared" si="56"/>
        <v>0.39245655211926844</v>
      </c>
      <c r="BP52">
        <f t="shared" si="56"/>
        <v>0.48583090886191282</v>
      </c>
      <c r="BQ52">
        <f t="shared" si="56"/>
        <v>0.30879138378120469</v>
      </c>
      <c r="BR52">
        <f t="shared" si="47"/>
        <v>0.6598855996971853</v>
      </c>
      <c r="BS52"/>
      <c r="BT52"/>
      <c r="BU52"/>
      <c r="BV52"/>
      <c r="BW52"/>
      <c r="BX52"/>
      <c r="BY52"/>
      <c r="BZ52"/>
    </row>
    <row r="53" spans="1:78" s="94" customFormat="1" x14ac:dyDescent="0.2">
      <c r="A53" s="138" t="s">
        <v>198</v>
      </c>
      <c r="B53" s="92"/>
      <c r="C53" s="98">
        <v>51179.310299999997</v>
      </c>
      <c r="D53" s="98" t="s">
        <v>152</v>
      </c>
      <c r="E53" s="94">
        <f t="shared" ref="E53:E84" si="57">+(C53-C$7)/C$8</f>
        <v>38289.105962359456</v>
      </c>
      <c r="F53" s="95">
        <f t="shared" ref="F53:F71" si="58">ROUND(2*E53,0)/2</f>
        <v>38289</v>
      </c>
      <c r="G53" s="94">
        <f t="shared" si="52"/>
        <v>3.8193199994566385E-2</v>
      </c>
      <c r="I53" s="94">
        <f t="shared" si="53"/>
        <v>3.8193199994566385E-2</v>
      </c>
      <c r="P53">
        <f t="shared" ref="P53:P84" si="59">+D$11+D$12*F53+D$13*F53^2</f>
        <v>0.11591937258564834</v>
      </c>
      <c r="Q53" s="96">
        <f t="shared" ref="Q53:Q84" si="60">+C53-15018.5</f>
        <v>36160.810299999997</v>
      </c>
      <c r="R53" s="94">
        <f t="shared" ref="R53:R84" si="61">+(P53-G53)^2</f>
        <v>6.0413579056586598E-3</v>
      </c>
      <c r="S53" s="92">
        <f t="shared" si="54"/>
        <v>0.1</v>
      </c>
      <c r="T53" s="22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>
        <f t="shared" ref="AF53:AF84" si="62">F53</f>
        <v>38289</v>
      </c>
      <c r="AG53" s="94">
        <f t="shared" ref="AG53:AG84" si="63">AH$3+AH$4*AF53+AH$5*AF53^2+AN53</f>
        <v>3.8981753853227524E-2</v>
      </c>
      <c r="AH53" s="94">
        <f t="shared" ref="AH53:AH84" si="64">IF(S53&lt;&gt;0,G53-AN53, -9999)</f>
        <v>0.1151308187269872</v>
      </c>
      <c r="AI53" s="94">
        <f t="shared" ref="AI53:AI84" si="65">+G53-P53</f>
        <v>-7.7726172591081957E-2</v>
      </c>
      <c r="AJ53" s="94">
        <f t="shared" ref="AJ53:AJ84" si="66">IF(S53&lt;&gt;0,G53-AG53, -9999)</f>
        <v>-7.8855385866113958E-4</v>
      </c>
      <c r="AK53" s="94">
        <f t="shared" ref="AK53:AK84" si="67">+(G53-AG53)^2*S53</f>
        <v>6.2181718800937259E-8</v>
      </c>
      <c r="AL53">
        <f t="shared" ref="AL53:AL84" si="68">IF(S53&lt;&gt;0,G53-P53, -9999)</f>
        <v>-7.7726172591081957E-2</v>
      </c>
      <c r="AM53" s="92">
        <f t="shared" ref="AM53:AM84" si="69">+(G53-AG53)^2</f>
        <v>6.2181718800937253E-7</v>
      </c>
      <c r="AN53">
        <f t="shared" ref="AN53:AN84" si="70">$AH$6*($AH$11/AO53*AP53+$AH$12)</f>
        <v>-7.6937618732420818E-2</v>
      </c>
      <c r="AO53">
        <f t="shared" ref="AO53:AO84" si="71">1+$AH$7*COS(AR53)</f>
        <v>1.1759627931150987</v>
      </c>
      <c r="AP53">
        <f t="shared" ref="AP53:AP84" si="72">SIN(AR53+RADIANS($AH$9))</f>
        <v>-0.844385542517614</v>
      </c>
      <c r="AQ53">
        <f t="shared" ref="AQ53:AQ84" si="73">$AH$7*SIN(AR53)</f>
        <v>-0.5450215225672751</v>
      </c>
      <c r="AR53">
        <f t="shared" ref="AR53:AR84" si="74">2*ATAN(AS53)</f>
        <v>1.8830867082090004</v>
      </c>
      <c r="AS53">
        <f t="shared" ref="AS53:AS84" si="75">SQRT((1+$AH$7)/(1-$AH$7))*TAN(AT53/2)</f>
        <v>1.3736807195784506</v>
      </c>
      <c r="AT53" s="94">
        <f t="shared" si="55"/>
        <v>2.4162776825307208</v>
      </c>
      <c r="AU53" s="94">
        <f t="shared" si="55"/>
        <v>2.4180313888339575</v>
      </c>
      <c r="AV53" s="94">
        <f t="shared" si="55"/>
        <v>2.422109769368054</v>
      </c>
      <c r="AW53" s="94">
        <f t="shared" si="55"/>
        <v>2.4315385828195781</v>
      </c>
      <c r="AX53" s="94">
        <f t="shared" si="55"/>
        <v>2.4530511603408369</v>
      </c>
      <c r="AY53" s="94">
        <f t="shared" si="55"/>
        <v>2.5007767203537901</v>
      </c>
      <c r="AZ53" s="94">
        <f t="shared" si="55"/>
        <v>2.6011463951067841</v>
      </c>
      <c r="BA53" s="94">
        <f t="shared" ref="BA53:BA84" si="76">RADIANS($AH$9)+$AH$18*(F53-AH$15)</f>
        <v>2.7954532925723594</v>
      </c>
      <c r="BB53"/>
      <c r="BC53">
        <v>5500</v>
      </c>
      <c r="BD53">
        <f t="shared" si="40"/>
        <v>-2.7971148662898918E-2</v>
      </c>
      <c r="BE53">
        <f t="shared" si="41"/>
        <v>-6.7185877921409357E-2</v>
      </c>
      <c r="BF53">
        <f t="shared" si="42"/>
        <v>3.9214729258510439E-2</v>
      </c>
      <c r="BG53">
        <f t="shared" si="43"/>
        <v>0.44284329124442423</v>
      </c>
      <c r="BH53">
        <f t="shared" si="44"/>
        <v>0.60039104606243887</v>
      </c>
      <c r="BI53">
        <f t="shared" si="45"/>
        <v>0.2336795147457448</v>
      </c>
      <c r="BJ53">
        <f t="shared" si="46"/>
        <v>0.11737435724660729</v>
      </c>
      <c r="BK53">
        <f t="shared" si="56"/>
        <v>0.44298595509468819</v>
      </c>
      <c r="BL53">
        <f t="shared" si="56"/>
        <v>0.44973079130573285</v>
      </c>
      <c r="BM53">
        <f t="shared" si="56"/>
        <v>0.43669431503841422</v>
      </c>
      <c r="BN53">
        <f t="shared" si="56"/>
        <v>0.46196567921262283</v>
      </c>
      <c r="BO53">
        <f t="shared" si="56"/>
        <v>0.41324540105732877</v>
      </c>
      <c r="BP53">
        <f t="shared" si="56"/>
        <v>0.50825260210101086</v>
      </c>
      <c r="BQ53">
        <f t="shared" si="56"/>
        <v>0.32653660741451201</v>
      </c>
      <c r="BR53">
        <f t="shared" si="47"/>
        <v>0.69196177640533474</v>
      </c>
      <c r="BS53"/>
      <c r="BT53"/>
      <c r="BU53"/>
      <c r="BV53"/>
      <c r="BW53"/>
      <c r="BX53"/>
      <c r="BY53"/>
      <c r="BZ53"/>
    </row>
    <row r="54" spans="1:78" s="94" customFormat="1" x14ac:dyDescent="0.2">
      <c r="A54" s="138" t="s">
        <v>198</v>
      </c>
      <c r="B54" s="92"/>
      <c r="C54" s="98">
        <v>51229.772700000001</v>
      </c>
      <c r="D54" s="98" t="s">
        <v>152</v>
      </c>
      <c r="E54" s="94">
        <f t="shared" si="57"/>
        <v>38429.107715766128</v>
      </c>
      <c r="F54" s="95">
        <f t="shared" si="58"/>
        <v>38429</v>
      </c>
      <c r="G54" s="94">
        <f t="shared" si="52"/>
        <v>3.8825199997518212E-2</v>
      </c>
      <c r="I54" s="94">
        <f t="shared" si="53"/>
        <v>3.8825199997518212E-2</v>
      </c>
      <c r="P54">
        <f t="shared" si="59"/>
        <v>0.11740224087200252</v>
      </c>
      <c r="Q54" s="96">
        <f t="shared" si="60"/>
        <v>36211.272700000001</v>
      </c>
      <c r="R54" s="94">
        <f t="shared" si="61"/>
        <v>6.1743513525903768E-3</v>
      </c>
      <c r="S54" s="92">
        <f t="shared" si="54"/>
        <v>0.1</v>
      </c>
      <c r="T54" s="225"/>
      <c r="U54" s="95">
        <v>1.0482236053937229E-12</v>
      </c>
      <c r="V54" s="95">
        <v>2.8862874040070055E-23</v>
      </c>
      <c r="W54" s="95">
        <v>1.5355741879697082E-29</v>
      </c>
      <c r="X54" s="95">
        <v>7.0861580674172734E-13</v>
      </c>
      <c r="Y54" s="95">
        <v>6.160725417954943E-12</v>
      </c>
      <c r="Z54" s="95">
        <v>4.4497208145741523E-7</v>
      </c>
      <c r="AA54" s="95">
        <v>1.5479810008680082E-4</v>
      </c>
      <c r="AB54" s="95">
        <v>2.568067958543137</v>
      </c>
      <c r="AC54" s="95">
        <v>2.1272456441783484E-8</v>
      </c>
      <c r="AD54" s="95">
        <v>2.8326092684506891E-11</v>
      </c>
      <c r="AE54" s="95">
        <v>6.3069386874032526E-23</v>
      </c>
      <c r="AF54">
        <f t="shared" si="62"/>
        <v>38429</v>
      </c>
      <c r="AG54" s="94">
        <f t="shared" si="63"/>
        <v>4.0317683342258742E-2</v>
      </c>
      <c r="AH54" s="94">
        <f t="shared" si="64"/>
        <v>0.11590975752726199</v>
      </c>
      <c r="AI54" s="94">
        <f t="shared" si="65"/>
        <v>-7.8577040874484305E-2</v>
      </c>
      <c r="AJ54" s="94">
        <f t="shared" si="66"/>
        <v>-1.4924833447405306E-3</v>
      </c>
      <c r="AK54" s="94">
        <f t="shared" si="67"/>
        <v>2.2275065343278814E-7</v>
      </c>
      <c r="AL54">
        <f t="shared" si="68"/>
        <v>-7.8577040874484305E-2</v>
      </c>
      <c r="AM54" s="92">
        <f t="shared" si="69"/>
        <v>2.2275065343278814E-6</v>
      </c>
      <c r="AN54">
        <f t="shared" si="70"/>
        <v>-7.7084557529743775E-2</v>
      </c>
      <c r="AO54">
        <f t="shared" si="71"/>
        <v>1.1883954563970611</v>
      </c>
      <c r="AP54">
        <f t="shared" si="72"/>
        <v>-0.8564303797778321</v>
      </c>
      <c r="AQ54">
        <f t="shared" si="73"/>
        <v>-0.54084980968043317</v>
      </c>
      <c r="AR54">
        <f t="shared" si="74"/>
        <v>1.9059846698495457</v>
      </c>
      <c r="AS54">
        <f t="shared" si="75"/>
        <v>1.4072635451931366</v>
      </c>
      <c r="AT54" s="94">
        <f t="shared" si="55"/>
        <v>2.432155674575323</v>
      </c>
      <c r="AU54" s="94">
        <f t="shared" si="55"/>
        <v>2.4339871916605627</v>
      </c>
      <c r="AV54" s="94">
        <f t="shared" si="55"/>
        <v>2.4381878762873623</v>
      </c>
      <c r="AW54" s="94">
        <f t="shared" si="55"/>
        <v>2.4477664251189903</v>
      </c>
      <c r="AX54" s="94">
        <f t="shared" si="55"/>
        <v>2.4693287420976922</v>
      </c>
      <c r="AY54" s="94">
        <f t="shared" si="55"/>
        <v>2.5165768232431343</v>
      </c>
      <c r="AZ54" s="94">
        <f t="shared" si="55"/>
        <v>2.614974226156686</v>
      </c>
      <c r="BA54" s="94">
        <f t="shared" si="76"/>
        <v>2.8044346220506418</v>
      </c>
      <c r="BB54"/>
      <c r="BC54">
        <v>6000</v>
      </c>
      <c r="BD54">
        <f t="shared" si="40"/>
        <v>-2.9065903676682624E-2</v>
      </c>
      <c r="BE54">
        <f t="shared" si="41"/>
        <v>-6.6848823218605927E-2</v>
      </c>
      <c r="BF54">
        <f t="shared" si="42"/>
        <v>3.7782919541923303E-2</v>
      </c>
      <c r="BG54">
        <f t="shared" si="43"/>
        <v>0.44440618914701624</v>
      </c>
      <c r="BH54">
        <f t="shared" si="44"/>
        <v>0.59114927855370747</v>
      </c>
      <c r="BI54">
        <f t="shared" si="45"/>
        <v>0.24518651271925182</v>
      </c>
      <c r="BJ54">
        <f t="shared" si="46"/>
        <v>0.1232111267437596</v>
      </c>
      <c r="BK54">
        <f t="shared" si="56"/>
        <v>0.46424940371825157</v>
      </c>
      <c r="BL54">
        <f t="shared" si="56"/>
        <v>0.47080362461122061</v>
      </c>
      <c r="BM54">
        <f t="shared" si="56"/>
        <v>0.45800394918691906</v>
      </c>
      <c r="BN54">
        <f t="shared" si="56"/>
        <v>0.48307836007064686</v>
      </c>
      <c r="BO54">
        <f t="shared" si="56"/>
        <v>0.43424590003367064</v>
      </c>
      <c r="BP54">
        <f t="shared" si="56"/>
        <v>0.5305294779073878</v>
      </c>
      <c r="BQ54">
        <f t="shared" si="56"/>
        <v>0.34465777786674762</v>
      </c>
      <c r="BR54">
        <f t="shared" si="47"/>
        <v>0.72403795311348418</v>
      </c>
      <c r="BS54"/>
      <c r="BT54"/>
      <c r="BU54"/>
      <c r="BV54"/>
      <c r="BW54"/>
      <c r="BX54"/>
      <c r="BY54"/>
      <c r="BZ54"/>
    </row>
    <row r="55" spans="1:78" s="94" customFormat="1" x14ac:dyDescent="0.2">
      <c r="A55" s="138" t="s">
        <v>198</v>
      </c>
      <c r="B55" s="92"/>
      <c r="C55" s="98">
        <v>51231.749000000003</v>
      </c>
      <c r="D55" s="98" t="s">
        <v>152</v>
      </c>
      <c r="E55" s="94">
        <f t="shared" si="57"/>
        <v>38434.590718264182</v>
      </c>
      <c r="F55" s="95">
        <f t="shared" si="58"/>
        <v>38434.5</v>
      </c>
      <c r="G55" s="94">
        <f t="shared" si="52"/>
        <v>3.269860000727931E-2</v>
      </c>
      <c r="I55" s="94">
        <f t="shared" si="53"/>
        <v>3.269860000727931E-2</v>
      </c>
      <c r="P55">
        <f t="shared" si="59"/>
        <v>0.11746061810713761</v>
      </c>
      <c r="Q55" s="96">
        <f t="shared" si="60"/>
        <v>36213.249000000003</v>
      </c>
      <c r="R55" s="94">
        <f t="shared" si="61"/>
        <v>7.1845997123607059E-3</v>
      </c>
      <c r="S55" s="92">
        <f t="shared" si="54"/>
        <v>0.1</v>
      </c>
      <c r="T55" s="22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>
        <f t="shared" si="62"/>
        <v>38434.5</v>
      </c>
      <c r="AG55" s="94">
        <f t="shared" si="63"/>
        <v>4.0370655003514153E-2</v>
      </c>
      <c r="AH55" s="94">
        <f t="shared" si="64"/>
        <v>0.10978856311090276</v>
      </c>
      <c r="AI55" s="94">
        <f t="shared" si="65"/>
        <v>-8.4762018099858297E-2</v>
      </c>
      <c r="AJ55" s="94">
        <f t="shared" si="66"/>
        <v>-7.6720549962348422E-3</v>
      </c>
      <c r="AK55" s="94">
        <f t="shared" si="67"/>
        <v>5.8860427865252011E-6</v>
      </c>
      <c r="AL55">
        <f t="shared" si="68"/>
        <v>-8.4762018099858297E-2</v>
      </c>
      <c r="AM55" s="92">
        <f t="shared" si="69"/>
        <v>5.8860427865252006E-5</v>
      </c>
      <c r="AN55">
        <f t="shared" si="70"/>
        <v>-7.7089963103623454E-2</v>
      </c>
      <c r="AO55">
        <f t="shared" si="71"/>
        <v>1.1888872572829716</v>
      </c>
      <c r="AP55">
        <f t="shared" si="72"/>
        <v>-0.85689954336384244</v>
      </c>
      <c r="AQ55">
        <f t="shared" si="73"/>
        <v>-0.54067824873813286</v>
      </c>
      <c r="AR55">
        <f t="shared" si="74"/>
        <v>1.906894125407697</v>
      </c>
      <c r="AS55">
        <f t="shared" si="75"/>
        <v>1.4086196795438337</v>
      </c>
      <c r="AT55" s="94">
        <f t="shared" si="55"/>
        <v>2.4327828826060194</v>
      </c>
      <c r="AU55" s="94">
        <f t="shared" si="55"/>
        <v>2.4346174333295778</v>
      </c>
      <c r="AV55" s="94">
        <f t="shared" si="55"/>
        <v>2.4388228107525074</v>
      </c>
      <c r="AW55" s="94">
        <f t="shared" si="55"/>
        <v>2.448406928658541</v>
      </c>
      <c r="AX55" s="94">
        <f t="shared" si="55"/>
        <v>2.4699705367501412</v>
      </c>
      <c r="AY55" s="94">
        <f t="shared" si="55"/>
        <v>2.5171988295375618</v>
      </c>
      <c r="AZ55" s="94">
        <f t="shared" si="55"/>
        <v>2.6155177769233342</v>
      </c>
      <c r="BA55" s="94">
        <f t="shared" si="76"/>
        <v>2.8047874599944311</v>
      </c>
      <c r="BB55"/>
      <c r="BC55">
        <v>6500</v>
      </c>
      <c r="BD55">
        <f t="shared" si="40"/>
        <v>-3.0107754270240088E-2</v>
      </c>
      <c r="BE55">
        <f t="shared" si="41"/>
        <v>-6.6435732705707906E-2</v>
      </c>
      <c r="BF55">
        <f t="shared" si="42"/>
        <v>3.6327978435467818E-2</v>
      </c>
      <c r="BG55">
        <f t="shared" si="43"/>
        <v>0.44605568327105161</v>
      </c>
      <c r="BH55">
        <f t="shared" si="44"/>
        <v>0.5817563634402847</v>
      </c>
      <c r="BI55">
        <f t="shared" si="45"/>
        <v>0.25678310921898301</v>
      </c>
      <c r="BJ55">
        <f t="shared" si="46"/>
        <v>0.12910172319781643</v>
      </c>
      <c r="BK55">
        <f t="shared" si="56"/>
        <v>0.48560111748250978</v>
      </c>
      <c r="BL55">
        <f t="shared" si="56"/>
        <v>0.49193012755893684</v>
      </c>
      <c r="BM55">
        <f t="shared" si="56"/>
        <v>0.47943425186196276</v>
      </c>
      <c r="BN55">
        <f t="shared" si="56"/>
        <v>0.50418687401774187</v>
      </c>
      <c r="BO55">
        <f t="shared" si="56"/>
        <v>0.45546109311751143</v>
      </c>
      <c r="BP55">
        <f t="shared" si="56"/>
        <v>0.5526609243759103</v>
      </c>
      <c r="BQ55">
        <f t="shared" si="56"/>
        <v>0.36316925194925137</v>
      </c>
      <c r="BR55">
        <f t="shared" si="47"/>
        <v>0.75611412982163362</v>
      </c>
      <c r="BS55"/>
      <c r="BT55"/>
      <c r="BU55"/>
      <c r="BV55"/>
      <c r="BW55"/>
      <c r="BX55"/>
      <c r="BY55"/>
      <c r="BZ55"/>
    </row>
    <row r="56" spans="1:78" s="94" customFormat="1" x14ac:dyDescent="0.2">
      <c r="A56" s="138" t="s">
        <v>198</v>
      </c>
      <c r="B56" s="92"/>
      <c r="C56" s="98">
        <v>51245.8122</v>
      </c>
      <c r="D56" s="98" t="s">
        <v>152</v>
      </c>
      <c r="E56" s="94">
        <f t="shared" si="57"/>
        <v>38473.607345664146</v>
      </c>
      <c r="F56" s="95">
        <f t="shared" si="58"/>
        <v>38473.5</v>
      </c>
      <c r="G56" s="94">
        <f t="shared" si="52"/>
        <v>3.8691800000378862E-2</v>
      </c>
      <c r="I56" s="94">
        <f t="shared" si="53"/>
        <v>3.8691800000378862E-2</v>
      </c>
      <c r="P56">
        <f t="shared" si="59"/>
        <v>0.11787482969475616</v>
      </c>
      <c r="Q56" s="96">
        <f t="shared" si="60"/>
        <v>36227.3122</v>
      </c>
      <c r="R56" s="94">
        <f t="shared" si="61"/>
        <v>6.2699521915806364E-3</v>
      </c>
      <c r="S56" s="92">
        <f t="shared" si="54"/>
        <v>0.1</v>
      </c>
      <c r="T56" s="22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>
        <f t="shared" si="62"/>
        <v>38473.5</v>
      </c>
      <c r="AG56" s="94">
        <f t="shared" si="63"/>
        <v>4.0747344566341104E-2</v>
      </c>
      <c r="AH56" s="94">
        <f t="shared" si="64"/>
        <v>0.11581928512879391</v>
      </c>
      <c r="AI56" s="94">
        <f t="shared" si="65"/>
        <v>-7.9183029694377294E-2</v>
      </c>
      <c r="AJ56" s="94">
        <f t="shared" si="66"/>
        <v>-2.0555445659622418E-3</v>
      </c>
      <c r="AK56" s="94">
        <f t="shared" si="67"/>
        <v>4.2252634626569014E-7</v>
      </c>
      <c r="AL56">
        <f t="shared" si="68"/>
        <v>-7.9183029694377294E-2</v>
      </c>
      <c r="AM56" s="92">
        <f t="shared" si="69"/>
        <v>4.225263462656901E-6</v>
      </c>
      <c r="AN56">
        <f t="shared" si="70"/>
        <v>-7.7127485128415052E-2</v>
      </c>
      <c r="AO56">
        <f t="shared" si="71"/>
        <v>1.1923817550074858</v>
      </c>
      <c r="AP56">
        <f t="shared" si="72"/>
        <v>-0.86021703431458652</v>
      </c>
      <c r="AQ56">
        <f t="shared" si="73"/>
        <v>-0.53944473763552236</v>
      </c>
      <c r="AR56">
        <f t="shared" si="74"/>
        <v>1.9133646580717516</v>
      </c>
      <c r="AS56">
        <f t="shared" si="75"/>
        <v>1.4183186262079912</v>
      </c>
      <c r="AT56" s="94">
        <f t="shared" si="55"/>
        <v>2.4372378302294546</v>
      </c>
      <c r="AU56" s="94">
        <f t="shared" si="55"/>
        <v>2.4390938322667415</v>
      </c>
      <c r="AV56" s="94">
        <f t="shared" si="55"/>
        <v>2.4433322271215463</v>
      </c>
      <c r="AW56" s="94">
        <f t="shared" si="55"/>
        <v>2.4529551345458538</v>
      </c>
      <c r="AX56" s="94">
        <f t="shared" si="55"/>
        <v>2.4745264437410723</v>
      </c>
      <c r="AY56" s="94">
        <f t="shared" si="55"/>
        <v>2.5216121871941644</v>
      </c>
      <c r="AZ56" s="94">
        <f t="shared" si="55"/>
        <v>2.6193727205413975</v>
      </c>
      <c r="BA56" s="94">
        <f t="shared" si="76"/>
        <v>2.8072894017776671</v>
      </c>
      <c r="BB56"/>
      <c r="BC56">
        <v>7000</v>
      </c>
      <c r="BD56">
        <f t="shared" si="40"/>
        <v>-3.1096417416914809E-2</v>
      </c>
      <c r="BE56">
        <f t="shared" si="41"/>
        <v>-6.5946606382715336E-2</v>
      </c>
      <c r="BF56">
        <f t="shared" si="42"/>
        <v>3.4850188965800527E-2</v>
      </c>
      <c r="BG56">
        <f t="shared" si="43"/>
        <v>0.44779388590294733</v>
      </c>
      <c r="BH56">
        <f t="shared" si="44"/>
        <v>0.57220847052267432</v>
      </c>
      <c r="BI56">
        <f t="shared" si="45"/>
        <v>0.26847328602843068</v>
      </c>
      <c r="BJ56">
        <f t="shared" si="46"/>
        <v>0.13504878862942424</v>
      </c>
      <c r="BK56">
        <f t="shared" si="56"/>
        <v>0.50704356089566915</v>
      </c>
      <c r="BL56">
        <f t="shared" si="56"/>
        <v>0.51311676113757076</v>
      </c>
      <c r="BM56">
        <f t="shared" si="56"/>
        <v>0.50098636688599119</v>
      </c>
      <c r="BN56">
        <f t="shared" si="56"/>
        <v>0.5252983408081302</v>
      </c>
      <c r="BO56">
        <f t="shared" si="56"/>
        <v>0.47689330784039136</v>
      </c>
      <c r="BP56">
        <f t="shared" si="56"/>
        <v>0.57464723707278054</v>
      </c>
      <c r="BQ56">
        <f t="shared" si="56"/>
        <v>0.38208498493175985</v>
      </c>
      <c r="BR56">
        <f t="shared" si="47"/>
        <v>0.78819030652978306</v>
      </c>
      <c r="BS56"/>
      <c r="BT56"/>
      <c r="BU56"/>
      <c r="BV56"/>
      <c r="BW56"/>
      <c r="BX56"/>
      <c r="BY56"/>
      <c r="BZ56"/>
    </row>
    <row r="57" spans="1:78" s="94" customFormat="1" x14ac:dyDescent="0.2">
      <c r="A57" s="138" t="s">
        <v>198</v>
      </c>
      <c r="B57" s="92"/>
      <c r="C57" s="98">
        <v>51250.679799999998</v>
      </c>
      <c r="D57" s="98" t="s">
        <v>152</v>
      </c>
      <c r="E57" s="94">
        <f t="shared" si="57"/>
        <v>38487.111906186081</v>
      </c>
      <c r="F57" s="95">
        <f t="shared" si="58"/>
        <v>38487</v>
      </c>
      <c r="G57" s="94">
        <f t="shared" si="52"/>
        <v>4.033559999516001E-2</v>
      </c>
      <c r="I57" s="94">
        <f t="shared" si="53"/>
        <v>4.033559999516001E-2</v>
      </c>
      <c r="P57">
        <f t="shared" si="59"/>
        <v>0.11801831840969262</v>
      </c>
      <c r="Q57" s="96">
        <f t="shared" si="60"/>
        <v>36232.179799999998</v>
      </c>
      <c r="R57" s="94">
        <f t="shared" si="61"/>
        <v>6.0346047402715644E-3</v>
      </c>
      <c r="S57" s="92">
        <f t="shared" si="54"/>
        <v>0.1</v>
      </c>
      <c r="T57" s="22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>
        <f t="shared" si="62"/>
        <v>38487</v>
      </c>
      <c r="AG57" s="94">
        <f t="shared" si="63"/>
        <v>4.0878176639216862E-2</v>
      </c>
      <c r="AH57" s="94">
        <f t="shared" si="64"/>
        <v>0.11747574176563577</v>
      </c>
      <c r="AI57" s="94">
        <f t="shared" si="65"/>
        <v>-7.7682718414532614E-2</v>
      </c>
      <c r="AJ57" s="94">
        <f t="shared" si="66"/>
        <v>-5.4257664405685246E-4</v>
      </c>
      <c r="AK57" s="94">
        <f t="shared" si="67"/>
        <v>2.9438941467599639E-8</v>
      </c>
      <c r="AL57">
        <f t="shared" si="68"/>
        <v>-7.7682718414532614E-2</v>
      </c>
      <c r="AM57" s="92">
        <f t="shared" si="69"/>
        <v>2.9438941467599637E-7</v>
      </c>
      <c r="AN57">
        <f t="shared" si="70"/>
        <v>-7.7140141770475762E-2</v>
      </c>
      <c r="AO57">
        <f t="shared" si="71"/>
        <v>1.1935943033790148</v>
      </c>
      <c r="AP57">
        <f t="shared" si="72"/>
        <v>-0.86136152092692619</v>
      </c>
      <c r="AQ57">
        <f t="shared" si="73"/>
        <v>-0.5390107701350797</v>
      </c>
      <c r="AR57">
        <f t="shared" si="74"/>
        <v>1.9156133328698326</v>
      </c>
      <c r="AS57">
        <f t="shared" si="75"/>
        <v>1.4217101216323178</v>
      </c>
      <c r="AT57" s="94">
        <f t="shared" si="55"/>
        <v>2.4387829834047334</v>
      </c>
      <c r="AU57" s="94">
        <f t="shared" si="55"/>
        <v>2.4406463851626632</v>
      </c>
      <c r="AV57" s="94">
        <f t="shared" si="55"/>
        <v>2.4448961014086987</v>
      </c>
      <c r="AW57" s="94">
        <f t="shared" si="55"/>
        <v>2.454532147360859</v>
      </c>
      <c r="AX57" s="94">
        <f t="shared" si="55"/>
        <v>2.4761055264715388</v>
      </c>
      <c r="AY57" s="94">
        <f t="shared" si="55"/>
        <v>2.5231410148369244</v>
      </c>
      <c r="AZ57" s="94">
        <f t="shared" si="55"/>
        <v>2.620707398596656</v>
      </c>
      <c r="BA57" s="94">
        <f t="shared" si="76"/>
        <v>2.8081554585487867</v>
      </c>
      <c r="BB57"/>
      <c r="BC57">
        <v>7500</v>
      </c>
      <c r="BD57">
        <f t="shared" si="40"/>
        <v>-3.2031597314548861E-2</v>
      </c>
      <c r="BE57">
        <f t="shared" si="41"/>
        <v>-6.5381444249628204E-2</v>
      </c>
      <c r="BF57">
        <f t="shared" si="42"/>
        <v>3.3349846935079343E-2</v>
      </c>
      <c r="BG57">
        <f t="shared" si="43"/>
        <v>0.44962302557160794</v>
      </c>
      <c r="BH57">
        <f t="shared" si="44"/>
        <v>0.56250161351243577</v>
      </c>
      <c r="BI57">
        <f t="shared" si="45"/>
        <v>0.28026115260138657</v>
      </c>
      <c r="BJ57">
        <f t="shared" si="46"/>
        <v>0.14105506686278688</v>
      </c>
      <c r="BK57">
        <f t="shared" si="56"/>
        <v>0.52857924648253674</v>
      </c>
      <c r="BL57">
        <f t="shared" si="56"/>
        <v>0.53437025036849728</v>
      </c>
      <c r="BM57">
        <f t="shared" si="56"/>
        <v>0.52266121410331889</v>
      </c>
      <c r="BN57">
        <f t="shared" si="56"/>
        <v>0.54642057360868779</v>
      </c>
      <c r="BO57">
        <f t="shared" si="56"/>
        <v>0.4985441651671646</v>
      </c>
      <c r="BP57">
        <f t="shared" si="56"/>
        <v>0.59648967328421898</v>
      </c>
      <c r="BQ57">
        <f t="shared" si="56"/>
        <v>0.40141851618532415</v>
      </c>
      <c r="BR57">
        <f t="shared" si="47"/>
        <v>0.8202664832379325</v>
      </c>
      <c r="BS57"/>
      <c r="BT57"/>
      <c r="BU57"/>
      <c r="BV57"/>
      <c r="BW57"/>
      <c r="BX57"/>
      <c r="BY57"/>
      <c r="BZ57"/>
    </row>
    <row r="58" spans="1:78" s="94" customFormat="1" x14ac:dyDescent="0.2">
      <c r="A58" s="138" t="s">
        <v>198</v>
      </c>
      <c r="B58" s="92"/>
      <c r="C58" s="98">
        <v>51273.0268</v>
      </c>
      <c r="D58" s="98" t="s">
        <v>152</v>
      </c>
      <c r="E58" s="94">
        <f t="shared" si="57"/>
        <v>38549.110922946653</v>
      </c>
      <c r="F58" s="95">
        <f t="shared" si="58"/>
        <v>38549</v>
      </c>
      <c r="G58" s="94">
        <f t="shared" si="52"/>
        <v>3.9981200003239792E-2</v>
      </c>
      <c r="I58" s="94">
        <f t="shared" si="53"/>
        <v>3.9981200003239792E-2</v>
      </c>
      <c r="P58">
        <f t="shared" si="59"/>
        <v>0.11867801546628454</v>
      </c>
      <c r="Q58" s="96">
        <f t="shared" si="60"/>
        <v>36254.5268</v>
      </c>
      <c r="R58" s="94">
        <f t="shared" si="61"/>
        <v>6.1931887640245186E-3</v>
      </c>
      <c r="S58" s="92">
        <f t="shared" si="54"/>
        <v>0.1</v>
      </c>
      <c r="T58" s="22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>
        <f t="shared" si="62"/>
        <v>38549</v>
      </c>
      <c r="AG58" s="94">
        <f t="shared" si="63"/>
        <v>4.1481959063904672E-2</v>
      </c>
      <c r="AH58" s="94">
        <f t="shared" si="64"/>
        <v>0.11717725640561966</v>
      </c>
      <c r="AI58" s="94">
        <f t="shared" si="65"/>
        <v>-7.8696815463044745E-2</v>
      </c>
      <c r="AJ58" s="94">
        <f t="shared" si="66"/>
        <v>-1.5007590606648802E-3</v>
      </c>
      <c r="AK58" s="94">
        <f t="shared" si="67"/>
        <v>2.2522777581677337E-7</v>
      </c>
      <c r="AL58">
        <f t="shared" si="68"/>
        <v>-7.8696815463044745E-2</v>
      </c>
      <c r="AM58" s="92">
        <f t="shared" si="69"/>
        <v>2.2522777581677337E-6</v>
      </c>
      <c r="AN58">
        <f t="shared" si="70"/>
        <v>-7.7196056402379865E-2</v>
      </c>
      <c r="AO58">
        <f t="shared" si="71"/>
        <v>1.1991820420049071</v>
      </c>
      <c r="AP58">
        <f t="shared" si="72"/>
        <v>-0.8665910856072232</v>
      </c>
      <c r="AQ58">
        <f t="shared" si="73"/>
        <v>-0.53697102227696902</v>
      </c>
      <c r="AR58">
        <f t="shared" si="74"/>
        <v>1.9259995465297552</v>
      </c>
      <c r="AS58">
        <f t="shared" si="75"/>
        <v>1.4375166893039868</v>
      </c>
      <c r="AT58" s="94">
        <f t="shared" si="55"/>
        <v>2.4458994801359104</v>
      </c>
      <c r="AU58" s="94">
        <f t="shared" si="55"/>
        <v>2.4477966792796777</v>
      </c>
      <c r="AV58" s="94">
        <f t="shared" si="55"/>
        <v>2.4520976518463398</v>
      </c>
      <c r="AW58" s="94">
        <f t="shared" si="55"/>
        <v>2.4617920974320433</v>
      </c>
      <c r="AX58" s="94">
        <f t="shared" si="55"/>
        <v>2.4833710214250901</v>
      </c>
      <c r="AY58" s="94">
        <f t="shared" si="55"/>
        <v>2.530169696756694</v>
      </c>
      <c r="AZ58" s="94">
        <f t="shared" si="55"/>
        <v>2.6268388313102471</v>
      </c>
      <c r="BA58" s="94">
        <f t="shared" si="76"/>
        <v>2.8121329044605972</v>
      </c>
      <c r="BB58"/>
      <c r="BC58">
        <v>8000</v>
      </c>
      <c r="BD58">
        <f t="shared" si="40"/>
        <v>-3.2912987168425903E-2</v>
      </c>
      <c r="BE58">
        <f t="shared" si="41"/>
        <v>-6.4740246306446522E-2</v>
      </c>
      <c r="BF58">
        <f t="shared" si="42"/>
        <v>3.1827259138020619E-2</v>
      </c>
      <c r="BG58">
        <f t="shared" si="43"/>
        <v>0.45154545570646043</v>
      </c>
      <c r="BH58">
        <f t="shared" si="44"/>
        <v>0.55263162861897641</v>
      </c>
      <c r="BI58">
        <f t="shared" si="45"/>
        <v>0.29215097179205152</v>
      </c>
      <c r="BJ58">
        <f t="shared" si="46"/>
        <v>0.14712341970641912</v>
      </c>
      <c r="BK58">
        <f t="shared" si="56"/>
        <v>0.5502107702911182</v>
      </c>
      <c r="BL58">
        <f t="shared" si="56"/>
        <v>0.55569755424529355</v>
      </c>
      <c r="BM58">
        <f t="shared" si="56"/>
        <v>0.54445953592523899</v>
      </c>
      <c r="BN58">
        <f t="shared" si="56"/>
        <v>0.56756205692588857</v>
      </c>
      <c r="BO58">
        <f t="shared" si="56"/>
        <v>0.52041459407946378</v>
      </c>
      <c r="BP58">
        <f t="shared" si="56"/>
        <v>0.61819050699790934</v>
      </c>
      <c r="BQ58">
        <f t="shared" si="56"/>
        <v>0.42118295525310073</v>
      </c>
      <c r="BR58">
        <f t="shared" si="47"/>
        <v>0.85234265994608194</v>
      </c>
      <c r="BS58"/>
      <c r="BT58"/>
      <c r="BU58"/>
      <c r="BV58"/>
      <c r="BW58"/>
      <c r="BX58"/>
      <c r="BY58"/>
      <c r="BZ58"/>
    </row>
    <row r="59" spans="1:78" s="94" customFormat="1" x14ac:dyDescent="0.2">
      <c r="A59" s="94" t="s">
        <v>35</v>
      </c>
      <c r="B59" s="92" t="s">
        <v>36</v>
      </c>
      <c r="C59" s="98">
        <v>51585.184699999998</v>
      </c>
      <c r="D59" s="98">
        <v>2.0000000000000001E-4</v>
      </c>
      <c r="E59" s="94">
        <f t="shared" si="57"/>
        <v>39415.154815820162</v>
      </c>
      <c r="F59" s="95">
        <f t="shared" si="58"/>
        <v>39415</v>
      </c>
      <c r="G59" s="94">
        <f t="shared" si="52"/>
        <v>5.5801999995310325E-2</v>
      </c>
      <c r="I59" s="94">
        <f t="shared" si="53"/>
        <v>5.5801999995310325E-2</v>
      </c>
      <c r="P59">
        <f t="shared" si="59"/>
        <v>0.12801470576178051</v>
      </c>
      <c r="Q59" s="96">
        <f t="shared" si="60"/>
        <v>36566.684699999998</v>
      </c>
      <c r="R59" s="94">
        <f t="shared" si="61"/>
        <v>5.214674874114796E-3</v>
      </c>
      <c r="S59" s="92">
        <f t="shared" si="54"/>
        <v>0.1</v>
      </c>
      <c r="T59" s="22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>
        <f t="shared" si="62"/>
        <v>39415</v>
      </c>
      <c r="AG59" s="94">
        <f t="shared" si="63"/>
        <v>5.0448139767578434E-2</v>
      </c>
      <c r="AH59" s="94">
        <f t="shared" si="64"/>
        <v>0.13336856598951241</v>
      </c>
      <c r="AI59" s="94">
        <f t="shared" si="65"/>
        <v>-7.2212705766470181E-2</v>
      </c>
      <c r="AJ59" s="94">
        <f t="shared" si="66"/>
        <v>5.3538602277318909E-3</v>
      </c>
      <c r="AK59" s="94">
        <f t="shared" si="67"/>
        <v>2.8663819338089374E-6</v>
      </c>
      <c r="AL59">
        <f t="shared" si="68"/>
        <v>-7.2212705766470181E-2</v>
      </c>
      <c r="AM59" s="92">
        <f t="shared" si="69"/>
        <v>2.8663819338089373E-5</v>
      </c>
      <c r="AN59">
        <f t="shared" si="70"/>
        <v>-7.7566565994202072E-2</v>
      </c>
      <c r="AO59">
        <f t="shared" si="71"/>
        <v>1.2800243890669183</v>
      </c>
      <c r="AP59">
        <f t="shared" si="72"/>
        <v>-0.93347948879084219</v>
      </c>
      <c r="AQ59">
        <f t="shared" si="73"/>
        <v>-0.49959754417942931</v>
      </c>
      <c r="AR59">
        <f t="shared" si="74"/>
        <v>2.0816651484862065</v>
      </c>
      <c r="AS59">
        <f t="shared" si="75"/>
        <v>1.706868184587222</v>
      </c>
      <c r="AT59" s="94">
        <f t="shared" si="55"/>
        <v>2.5488373373306086</v>
      </c>
      <c r="AU59" s="94">
        <f t="shared" si="55"/>
        <v>2.5511494635086551</v>
      </c>
      <c r="AV59" s="94">
        <f t="shared" si="55"/>
        <v>2.5560014787217291</v>
      </c>
      <c r="AW59" s="94">
        <f t="shared" si="55"/>
        <v>2.5661331845393121</v>
      </c>
      <c r="AX59" s="94">
        <f t="shared" si="55"/>
        <v>2.587078994089389</v>
      </c>
      <c r="AY59" s="94">
        <f t="shared" si="55"/>
        <v>2.6295515845497293</v>
      </c>
      <c r="AZ59" s="94">
        <f t="shared" si="55"/>
        <v>2.7127720459250169</v>
      </c>
      <c r="BA59" s="94">
        <f t="shared" si="76"/>
        <v>2.8676888425191116</v>
      </c>
      <c r="BB59"/>
      <c r="BC59">
        <v>8500</v>
      </c>
      <c r="BD59">
        <f t="shared" si="40"/>
        <v>-3.3740271096523992E-2</v>
      </c>
      <c r="BE59">
        <f t="shared" si="41"/>
        <v>-6.4023012553170264E-2</v>
      </c>
      <c r="BF59">
        <f t="shared" si="42"/>
        <v>3.0282741456646271E-2</v>
      </c>
      <c r="BG59">
        <f t="shared" si="43"/>
        <v>0.45356366449435226</v>
      </c>
      <c r="BH59">
        <f t="shared" si="44"/>
        <v>0.54259415161826852</v>
      </c>
      <c r="BI59">
        <f t="shared" si="45"/>
        <v>0.30414718659452733</v>
      </c>
      <c r="BJ59">
        <f t="shared" si="46"/>
        <v>0.15325684401471498</v>
      </c>
      <c r="BK59">
        <f t="shared" si="56"/>
        <v>0.57194084766126219</v>
      </c>
      <c r="BL59">
        <f t="shared" si="56"/>
        <v>0.57710583457281128</v>
      </c>
      <c r="BM59">
        <f t="shared" si="56"/>
        <v>0.56638194764652616</v>
      </c>
      <c r="BN59">
        <f t="shared" si="56"/>
        <v>0.58873191928058732</v>
      </c>
      <c r="BO59">
        <f t="shared" si="56"/>
        <v>0.54250485086481071</v>
      </c>
      <c r="BP59">
        <f t="shared" si="56"/>
        <v>0.63975308438503009</v>
      </c>
      <c r="BQ59">
        <f t="shared" si="56"/>
        <v>0.4413909683633469</v>
      </c>
      <c r="BR59">
        <f t="shared" si="47"/>
        <v>0.88441883665423138</v>
      </c>
      <c r="BS59"/>
      <c r="BT59"/>
      <c r="BU59"/>
      <c r="BV59"/>
      <c r="BW59"/>
      <c r="BX59"/>
      <c r="BY59"/>
      <c r="BZ59"/>
    </row>
    <row r="60" spans="1:78" s="94" customFormat="1" x14ac:dyDescent="0.2">
      <c r="A60" s="131" t="s">
        <v>59</v>
      </c>
      <c r="B60" s="132" t="s">
        <v>36</v>
      </c>
      <c r="C60" s="160">
        <v>51939.146800000002</v>
      </c>
      <c r="D60" s="160"/>
      <c r="E60" s="94">
        <f t="shared" si="57"/>
        <v>40397.179345757373</v>
      </c>
      <c r="F60" s="95">
        <f t="shared" si="58"/>
        <v>40397</v>
      </c>
      <c r="G60" s="94">
        <f t="shared" si="52"/>
        <v>6.4643600002455059E-2</v>
      </c>
      <c r="I60" s="94">
        <f t="shared" si="53"/>
        <v>6.4643600002455059E-2</v>
      </c>
      <c r="P60">
        <f t="shared" si="59"/>
        <v>0.13887800801911537</v>
      </c>
      <c r="Q60" s="96">
        <f t="shared" si="60"/>
        <v>36920.646800000002</v>
      </c>
      <c r="R60" s="94">
        <f t="shared" si="61"/>
        <v>5.5107473335840014E-3</v>
      </c>
      <c r="S60" s="92">
        <f t="shared" si="54"/>
        <v>0.1</v>
      </c>
      <c r="T60" s="22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>
        <f t="shared" si="62"/>
        <v>40397</v>
      </c>
      <c r="AG60" s="94">
        <f t="shared" si="63"/>
        <v>6.1963470139823881E-2</v>
      </c>
      <c r="AH60" s="94">
        <f t="shared" si="64"/>
        <v>0.14155813788174654</v>
      </c>
      <c r="AI60" s="94">
        <f t="shared" si="65"/>
        <v>-7.4234408016660314E-2</v>
      </c>
      <c r="AJ60" s="94">
        <f t="shared" si="66"/>
        <v>2.6801298626311781E-3</v>
      </c>
      <c r="AK60" s="94">
        <f t="shared" si="67"/>
        <v>7.1830960805674188E-7</v>
      </c>
      <c r="AL60">
        <f t="shared" si="68"/>
        <v>-7.4234408016660314E-2</v>
      </c>
      <c r="AM60" s="92">
        <f t="shared" si="69"/>
        <v>7.1830960805674181E-6</v>
      </c>
      <c r="AN60">
        <f t="shared" si="70"/>
        <v>-7.6914537879291492E-2</v>
      </c>
      <c r="AO60">
        <f t="shared" si="71"/>
        <v>1.3746484270074064</v>
      </c>
      <c r="AP60">
        <f t="shared" si="72"/>
        <v>-0.98648282753536587</v>
      </c>
      <c r="AQ60">
        <f t="shared" si="73"/>
        <v>-0.43318578088770859</v>
      </c>
      <c r="AR60">
        <f t="shared" si="74"/>
        <v>2.2838588304784753</v>
      </c>
      <c r="AS60">
        <f t="shared" si="75"/>
        <v>2.1869858914963887</v>
      </c>
      <c r="AT60" s="94">
        <f t="shared" si="55"/>
        <v>2.6736577257596879</v>
      </c>
      <c r="AU60" s="94">
        <f t="shared" si="55"/>
        <v>2.6761886731723292</v>
      </c>
      <c r="AV60" s="94">
        <f t="shared" si="55"/>
        <v>2.6811276775108612</v>
      </c>
      <c r="AW60" s="94">
        <f t="shared" si="55"/>
        <v>2.6907313003574158</v>
      </c>
      <c r="AX60" s="94">
        <f t="shared" si="55"/>
        <v>2.7092791138301413</v>
      </c>
      <c r="AY60" s="94">
        <f t="shared" si="55"/>
        <v>2.7446643528588508</v>
      </c>
      <c r="AZ60" s="94">
        <f t="shared" si="55"/>
        <v>2.8107891732094412</v>
      </c>
      <c r="BA60" s="94">
        <f t="shared" si="76"/>
        <v>2.9306864535739177</v>
      </c>
      <c r="BB60"/>
      <c r="BC60">
        <v>9000</v>
      </c>
      <c r="BD60">
        <f t="shared" si="40"/>
        <v>-3.4513126099567942E-2</v>
      </c>
      <c r="BE60">
        <f t="shared" si="41"/>
        <v>-6.3229742989799442E-2</v>
      </c>
      <c r="BF60">
        <f t="shared" si="42"/>
        <v>2.8716616890231503E-2</v>
      </c>
      <c r="BG60">
        <f t="shared" si="43"/>
        <v>0.45568028596810306</v>
      </c>
      <c r="BH60">
        <f t="shared" si="44"/>
        <v>0.53238459354794976</v>
      </c>
      <c r="BI60">
        <f t="shared" si="45"/>
        <v>0.31625444773685785</v>
      </c>
      <c r="BJ60">
        <f t="shared" si="46"/>
        <v>0.15945848960087708</v>
      </c>
      <c r="BK60">
        <f t="shared" si="56"/>
        <v>0.5937723487694242</v>
      </c>
      <c r="BL60">
        <f t="shared" si="56"/>
        <v>0.59860242431844912</v>
      </c>
      <c r="BM60">
        <f t="shared" si="56"/>
        <v>0.58842899114661706</v>
      </c>
      <c r="BN60">
        <f t="shared" si="56"/>
        <v>0.60993990075057303</v>
      </c>
      <c r="BO60">
        <f t="shared" si="56"/>
        <v>0.56481454321061642</v>
      </c>
      <c r="BP60">
        <f t="shared" si="56"/>
        <v>0.66118187951159824</v>
      </c>
      <c r="BQ60">
        <f t="shared" si="56"/>
        <v>0.46205476539849499</v>
      </c>
      <c r="BR60">
        <f t="shared" si="47"/>
        <v>0.91649501336238082</v>
      </c>
      <c r="BS60"/>
      <c r="BT60"/>
      <c r="BU60"/>
      <c r="BV60"/>
      <c r="BW60"/>
      <c r="BX60"/>
      <c r="BY60"/>
      <c r="BZ60"/>
    </row>
    <row r="61" spans="1:78" s="94" customFormat="1" x14ac:dyDescent="0.2">
      <c r="A61" s="131" t="s">
        <v>59</v>
      </c>
      <c r="B61" s="132" t="s">
        <v>36</v>
      </c>
      <c r="C61" s="160">
        <v>51940.227700000003</v>
      </c>
      <c r="D61" s="160"/>
      <c r="E61" s="94">
        <f t="shared" si="57"/>
        <v>40400.178170531013</v>
      </c>
      <c r="F61" s="95">
        <f t="shared" si="58"/>
        <v>40400</v>
      </c>
      <c r="G61" s="94">
        <f t="shared" si="52"/>
        <v>6.4220000000204891E-2</v>
      </c>
      <c r="I61" s="94">
        <f t="shared" si="53"/>
        <v>6.4220000000204891E-2</v>
      </c>
      <c r="P61">
        <f t="shared" si="59"/>
        <v>0.13891164466852496</v>
      </c>
      <c r="Q61" s="96">
        <f t="shared" si="60"/>
        <v>36921.727700000003</v>
      </c>
      <c r="R61" s="94">
        <f t="shared" si="61"/>
        <v>5.5788417832585858E-3</v>
      </c>
      <c r="S61" s="92">
        <f t="shared" si="54"/>
        <v>0.1</v>
      </c>
      <c r="T61" s="225"/>
      <c r="U61" s="95"/>
      <c r="V61" s="95"/>
      <c r="W61" s="95"/>
      <c r="X61" s="95"/>
      <c r="Y61" s="95"/>
      <c r="Z61" s="95"/>
      <c r="AA61" s="95"/>
      <c r="AB61" s="95"/>
      <c r="AC61" s="95"/>
      <c r="AD61" s="126"/>
      <c r="AE61" s="126"/>
      <c r="AF61">
        <f t="shared" si="62"/>
        <v>40400</v>
      </c>
      <c r="AG61" s="94">
        <f t="shared" si="63"/>
        <v>6.200107342285896E-2</v>
      </c>
      <c r="AH61" s="94">
        <f t="shared" si="64"/>
        <v>0.14113057124587089</v>
      </c>
      <c r="AI61" s="94">
        <f t="shared" si="65"/>
        <v>-7.4691644668320067E-2</v>
      </c>
      <c r="AJ61" s="94">
        <f t="shared" si="66"/>
        <v>2.218926577345931E-3</v>
      </c>
      <c r="AK61" s="94">
        <f t="shared" si="67"/>
        <v>4.9236351556521274E-7</v>
      </c>
      <c r="AL61">
        <f t="shared" si="68"/>
        <v>-7.4691644668320067E-2</v>
      </c>
      <c r="AM61" s="92">
        <f t="shared" si="69"/>
        <v>4.9236351556521276E-6</v>
      </c>
      <c r="AN61">
        <f t="shared" si="70"/>
        <v>-7.6910571245665998E-2</v>
      </c>
      <c r="AO61">
        <f t="shared" si="71"/>
        <v>1.3749348277112448</v>
      </c>
      <c r="AP61">
        <f t="shared" si="72"/>
        <v>-0.98659098189894412</v>
      </c>
      <c r="AQ61">
        <f t="shared" si="73"/>
        <v>-0.43293791655566155</v>
      </c>
      <c r="AR61">
        <f t="shared" si="74"/>
        <v>2.2845201694863913</v>
      </c>
      <c r="AS61">
        <f t="shared" si="75"/>
        <v>2.1888995065191201</v>
      </c>
      <c r="AT61" s="94">
        <f t="shared" ref="AT61:AZ70" si="77">$BA61+$AH$7*SIN(AU61)</f>
        <v>2.6740520633900995</v>
      </c>
      <c r="AU61" s="94">
        <f t="shared" si="77"/>
        <v>2.6765830799011736</v>
      </c>
      <c r="AV61" s="94">
        <f t="shared" si="77"/>
        <v>2.6815212484052142</v>
      </c>
      <c r="AW61" s="94">
        <f t="shared" si="77"/>
        <v>2.6911214032756825</v>
      </c>
      <c r="AX61" s="94">
        <f t="shared" si="77"/>
        <v>2.7096591455942156</v>
      </c>
      <c r="AY61" s="94">
        <f t="shared" si="77"/>
        <v>2.7450194502804957</v>
      </c>
      <c r="AZ61" s="94">
        <f t="shared" si="77"/>
        <v>2.8110894146303522</v>
      </c>
      <c r="BA61" s="94">
        <f t="shared" si="76"/>
        <v>2.9308789106341662</v>
      </c>
      <c r="BB61"/>
      <c r="BC61">
        <v>9500</v>
      </c>
      <c r="BD61">
        <f t="shared" si="40"/>
        <v>-3.5231224035138328E-2</v>
      </c>
      <c r="BE61">
        <f t="shared" si="41"/>
        <v>-6.2360437616334079E-2</v>
      </c>
      <c r="BF61">
        <f t="shared" si="42"/>
        <v>2.7129213581195747E-2</v>
      </c>
      <c r="BG61">
        <f t="shared" si="43"/>
        <v>0.45789811235338052</v>
      </c>
      <c r="BH61">
        <f t="shared" si="44"/>
        <v>0.52199811518446215</v>
      </c>
      <c r="BI61">
        <f t="shared" si="45"/>
        <v>0.32847764197905205</v>
      </c>
      <c r="BJ61">
        <f t="shared" si="46"/>
        <v>0.16573167797821736</v>
      </c>
      <c r="BK61">
        <f t="shared" si="56"/>
        <v>0.61570833347388276</v>
      </c>
      <c r="BL61">
        <f t="shared" si="56"/>
        <v>0.62019479611882544</v>
      </c>
      <c r="BM61">
        <f t="shared" si="56"/>
        <v>0.61060119154797787</v>
      </c>
      <c r="BN61">
        <f t="shared" si="56"/>
        <v>0.63119631555892997</v>
      </c>
      <c r="BO61">
        <f t="shared" si="56"/>
        <v>0.58734265921181505</v>
      </c>
      <c r="BP61">
        <f t="shared" si="56"/>
        <v>0.68248254996689672</v>
      </c>
      <c r="BQ61">
        <f t="shared" si="56"/>
        <v>0.4831860873337116</v>
      </c>
      <c r="BR61">
        <f t="shared" si="47"/>
        <v>0.94857119007053026</v>
      </c>
      <c r="BS61"/>
      <c r="BT61"/>
      <c r="BU61"/>
      <c r="BV61"/>
      <c r="BW61"/>
      <c r="BX61"/>
      <c r="BY61"/>
      <c r="BZ61"/>
    </row>
    <row r="62" spans="1:78" s="94" customFormat="1" x14ac:dyDescent="0.2">
      <c r="A62" s="138" t="s">
        <v>198</v>
      </c>
      <c r="B62" s="92"/>
      <c r="C62" s="98">
        <v>51940.227800000001</v>
      </c>
      <c r="D62" s="93" t="s">
        <v>152</v>
      </c>
      <c r="E62" s="94">
        <f t="shared" si="57"/>
        <v>40400.17844796877</v>
      </c>
      <c r="F62" s="95">
        <f t="shared" si="58"/>
        <v>40400</v>
      </c>
      <c r="G62" s="94">
        <f t="shared" ref="G62:G109" si="78">C62-($C$7+$C$8*$F62)+T62*K$18</f>
        <v>6.4319999997678678E-2</v>
      </c>
      <c r="K62" s="94">
        <f t="shared" ref="K62:K109" si="79">G62</f>
        <v>6.4319999997678678E-2</v>
      </c>
      <c r="P62">
        <f t="shared" si="59"/>
        <v>0.13891164466852496</v>
      </c>
      <c r="Q62" s="96">
        <f t="shared" si="60"/>
        <v>36921.727800000001</v>
      </c>
      <c r="R62" s="94">
        <f t="shared" si="61"/>
        <v>5.5639134547017903E-3</v>
      </c>
      <c r="S62" s="92">
        <f t="shared" ref="S62:S109" si="80">S$14</f>
        <v>1</v>
      </c>
      <c r="T62" s="225"/>
      <c r="U62" s="95"/>
      <c r="V62" s="95"/>
      <c r="W62" s="95"/>
      <c r="X62" s="95"/>
      <c r="Y62" s="95"/>
      <c r="Z62" s="95"/>
      <c r="AA62" s="95"/>
      <c r="AB62" s="95"/>
      <c r="AC62" s="95"/>
      <c r="AD62" s="126"/>
      <c r="AE62" s="126"/>
      <c r="AF62">
        <f t="shared" si="62"/>
        <v>40400</v>
      </c>
      <c r="AG62" s="94">
        <f t="shared" si="63"/>
        <v>6.200107342285896E-2</v>
      </c>
      <c r="AH62" s="94">
        <f t="shared" si="64"/>
        <v>0.14123057124334468</v>
      </c>
      <c r="AI62" s="94">
        <f t="shared" si="65"/>
        <v>-7.459164467084628E-2</v>
      </c>
      <c r="AJ62" s="94">
        <f t="shared" si="66"/>
        <v>2.3189265748197185E-3</v>
      </c>
      <c r="AK62" s="94">
        <f t="shared" si="67"/>
        <v>5.3774204594051115E-6</v>
      </c>
      <c r="AL62">
        <f t="shared" si="68"/>
        <v>-7.459164467084628E-2</v>
      </c>
      <c r="AM62" s="92">
        <f t="shared" si="69"/>
        <v>5.3774204594051115E-6</v>
      </c>
      <c r="AN62">
        <f t="shared" si="70"/>
        <v>-7.6910571245665998E-2</v>
      </c>
      <c r="AO62">
        <f t="shared" si="71"/>
        <v>1.3749348277112448</v>
      </c>
      <c r="AP62">
        <f t="shared" si="72"/>
        <v>-0.98659098189894412</v>
      </c>
      <c r="AQ62">
        <f t="shared" si="73"/>
        <v>-0.43293791655566155</v>
      </c>
      <c r="AR62">
        <f t="shared" si="74"/>
        <v>2.2845201694863913</v>
      </c>
      <c r="AS62">
        <f t="shared" si="75"/>
        <v>2.1888995065191201</v>
      </c>
      <c r="AT62" s="94">
        <f t="shared" si="77"/>
        <v>2.6740520633900995</v>
      </c>
      <c r="AU62" s="94">
        <f t="shared" si="77"/>
        <v>2.6765830799011736</v>
      </c>
      <c r="AV62" s="94">
        <f t="shared" si="77"/>
        <v>2.6815212484052142</v>
      </c>
      <c r="AW62" s="94">
        <f t="shared" si="77"/>
        <v>2.6911214032756825</v>
      </c>
      <c r="AX62" s="94">
        <f t="shared" si="77"/>
        <v>2.7096591455942156</v>
      </c>
      <c r="AY62" s="94">
        <f t="shared" si="77"/>
        <v>2.7450194502804957</v>
      </c>
      <c r="AZ62" s="94">
        <f t="shared" si="77"/>
        <v>2.8110894146303522</v>
      </c>
      <c r="BA62" s="94">
        <f t="shared" si="76"/>
        <v>2.9308789106341662</v>
      </c>
      <c r="BB62"/>
      <c r="BC62">
        <v>10000</v>
      </c>
      <c r="BD62">
        <f t="shared" si="40"/>
        <v>-3.5894233533157044E-2</v>
      </c>
      <c r="BE62">
        <f t="shared" si="41"/>
        <v>-6.1415096432774138E-2</v>
      </c>
      <c r="BF62">
        <f t="shared" si="42"/>
        <v>2.5520862899617091E-2</v>
      </c>
      <c r="BG62">
        <f t="shared" si="43"/>
        <v>0.46022010769538391</v>
      </c>
      <c r="BH62">
        <f t="shared" si="44"/>
        <v>0.51142960046533759</v>
      </c>
      <c r="BI62">
        <f t="shared" si="45"/>
        <v>0.34082192097348585</v>
      </c>
      <c r="BJ62">
        <f t="shared" si="46"/>
        <v>0.17207992191617486</v>
      </c>
      <c r="BK62">
        <f t="shared" ref="BK62:BQ71" si="81">$BR62+$AH$7*SIN(BL62)</f>
        <v>0.63775208500499347</v>
      </c>
      <c r="BL62">
        <f t="shared" si="81"/>
        <v>0.64189053160763976</v>
      </c>
      <c r="BM62">
        <f t="shared" si="81"/>
        <v>0.63289911636474716</v>
      </c>
      <c r="BN62">
        <f t="shared" si="81"/>
        <v>0.65251200994767788</v>
      </c>
      <c r="BO62">
        <f t="shared" si="81"/>
        <v>0.61008760141391905</v>
      </c>
      <c r="BP62">
        <f t="shared" si="81"/>
        <v>0.70366199205420044</v>
      </c>
      <c r="BQ62">
        <f t="shared" si="81"/>
        <v>0.50479619415786647</v>
      </c>
      <c r="BR62">
        <f t="shared" si="47"/>
        <v>0.9806473667786797</v>
      </c>
      <c r="BS62"/>
      <c r="BT62"/>
      <c r="BU62"/>
      <c r="BV62"/>
      <c r="BW62"/>
      <c r="BX62"/>
      <c r="BY62"/>
      <c r="BZ62"/>
    </row>
    <row r="63" spans="1:78" s="94" customFormat="1" x14ac:dyDescent="0.2">
      <c r="A63" s="99" t="s">
        <v>58</v>
      </c>
      <c r="B63" s="100" t="s">
        <v>37</v>
      </c>
      <c r="C63" s="101">
        <v>51956.9876</v>
      </c>
      <c r="D63" s="102"/>
      <c r="E63" s="94">
        <f t="shared" si="57"/>
        <v>40446.676462069263</v>
      </c>
      <c r="F63" s="95">
        <f t="shared" si="58"/>
        <v>40446.5</v>
      </c>
      <c r="G63" s="94">
        <f t="shared" si="78"/>
        <v>6.3604200004192535E-2</v>
      </c>
      <c r="K63" s="94">
        <f t="shared" si="79"/>
        <v>6.3604200004192535E-2</v>
      </c>
      <c r="P63">
        <f t="shared" si="59"/>
        <v>0.13943336276522486</v>
      </c>
      <c r="Q63" s="96">
        <f t="shared" si="60"/>
        <v>36938.4876</v>
      </c>
      <c r="R63" s="94">
        <f t="shared" si="61"/>
        <v>5.750061925039132E-3</v>
      </c>
      <c r="S63" s="92">
        <f t="shared" si="80"/>
        <v>1</v>
      </c>
      <c r="T63" s="22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>
        <f t="shared" si="62"/>
        <v>40446.5</v>
      </c>
      <c r="AG63" s="94">
        <f t="shared" si="63"/>
        <v>6.258590760571052E-2</v>
      </c>
      <c r="AH63" s="94">
        <f t="shared" si="64"/>
        <v>0.14045165516370689</v>
      </c>
      <c r="AI63" s="94">
        <f t="shared" si="65"/>
        <v>-7.5829162761032326E-2</v>
      </c>
      <c r="AJ63" s="94">
        <f t="shared" si="66"/>
        <v>1.0182923984820152E-3</v>
      </c>
      <c r="AK63" s="94">
        <f t="shared" si="67"/>
        <v>1.0369194088062554E-6</v>
      </c>
      <c r="AL63">
        <f t="shared" si="68"/>
        <v>-7.5829162761032326E-2</v>
      </c>
      <c r="AM63" s="92">
        <f t="shared" si="69"/>
        <v>1.0369194088062554E-6</v>
      </c>
      <c r="AN63">
        <f t="shared" si="70"/>
        <v>-7.6847455159514341E-2</v>
      </c>
      <c r="AO63">
        <f t="shared" si="71"/>
        <v>1.3793676772821049</v>
      </c>
      <c r="AP63">
        <f t="shared" si="72"/>
        <v>-0.98821740635647126</v>
      </c>
      <c r="AQ63">
        <f t="shared" si="73"/>
        <v>-0.42905888879732867</v>
      </c>
      <c r="AR63">
        <f t="shared" si="74"/>
        <v>2.2948051507470746</v>
      </c>
      <c r="AS63">
        <f t="shared" si="75"/>
        <v>2.2190204336325858</v>
      </c>
      <c r="AT63" s="94">
        <f t="shared" si="77"/>
        <v>2.6801741878453154</v>
      </c>
      <c r="AU63" s="94">
        <f t="shared" si="77"/>
        <v>2.6827057359592459</v>
      </c>
      <c r="AV63" s="94">
        <f t="shared" si="77"/>
        <v>2.6876300177146351</v>
      </c>
      <c r="AW63" s="94">
        <f t="shared" si="77"/>
        <v>2.6971749351678298</v>
      </c>
      <c r="AX63" s="94">
        <f t="shared" si="77"/>
        <v>2.7155544822089923</v>
      </c>
      <c r="AY63" s="94">
        <f t="shared" si="77"/>
        <v>2.7505259002163056</v>
      </c>
      <c r="AZ63" s="94">
        <f t="shared" si="77"/>
        <v>2.8157437215640075</v>
      </c>
      <c r="BA63" s="94">
        <f t="shared" si="76"/>
        <v>2.9338619950680247</v>
      </c>
      <c r="BB63"/>
      <c r="BC63">
        <v>10500</v>
      </c>
      <c r="BD63">
        <f t="shared" si="40"/>
        <v>-3.6501821789527752E-2</v>
      </c>
      <c r="BE63">
        <f t="shared" si="41"/>
        <v>-6.0393719439119635E-2</v>
      </c>
      <c r="BF63">
        <f t="shared" si="42"/>
        <v>2.3891897649591886E-2</v>
      </c>
      <c r="BG63">
        <f t="shared" si="43"/>
        <v>0.46264942278293519</v>
      </c>
      <c r="BH63">
        <f t="shared" si="44"/>
        <v>0.50067362902282586</v>
      </c>
      <c r="BI63">
        <f t="shared" si="45"/>
        <v>0.35329273056013288</v>
      </c>
      <c r="BJ63">
        <f t="shared" si="46"/>
        <v>0.1785069458099354</v>
      </c>
      <c r="BK63">
        <f t="shared" si="81"/>
        <v>0.65990714207553647</v>
      </c>
      <c r="BL63">
        <f t="shared" si="81"/>
        <v>0.66369729224441731</v>
      </c>
      <c r="BM63">
        <f t="shared" si="81"/>
        <v>0.65532343663691539</v>
      </c>
      <c r="BN63">
        <f t="shared" si="81"/>
        <v>0.67389831564071301</v>
      </c>
      <c r="BO63">
        <f t="shared" si="81"/>
        <v>0.63304722602989383</v>
      </c>
      <c r="BP63">
        <f t="shared" si="81"/>
        <v>0.72472839514517939</v>
      </c>
      <c r="BQ63">
        <f t="shared" si="81"/>
        <v>0.52689585328933553</v>
      </c>
      <c r="BR63">
        <f t="shared" si="47"/>
        <v>1.0127235434868291</v>
      </c>
      <c r="BS63"/>
      <c r="BT63"/>
      <c r="BU63"/>
      <c r="BV63"/>
      <c r="BW63"/>
      <c r="BX63"/>
      <c r="BY63"/>
      <c r="BZ63"/>
    </row>
    <row r="64" spans="1:78" s="94" customFormat="1" x14ac:dyDescent="0.2">
      <c r="A64" s="99" t="s">
        <v>58</v>
      </c>
      <c r="B64" s="100" t="s">
        <v>36</v>
      </c>
      <c r="C64" s="101">
        <v>51957.164199999999</v>
      </c>
      <c r="D64" s="102"/>
      <c r="E64" s="94">
        <f t="shared" si="57"/>
        <v>40447.166417157634</v>
      </c>
      <c r="F64" s="95">
        <f t="shared" si="58"/>
        <v>40447</v>
      </c>
      <c r="G64" s="94">
        <f t="shared" si="78"/>
        <v>5.9983599996485282E-2</v>
      </c>
      <c r="K64" s="94">
        <f t="shared" si="79"/>
        <v>5.9983599996485282E-2</v>
      </c>
      <c r="P64">
        <f t="shared" si="59"/>
        <v>0.13943897621091547</v>
      </c>
      <c r="Q64" s="96">
        <f t="shared" si="60"/>
        <v>36938.664199999999</v>
      </c>
      <c r="R64" s="94">
        <f t="shared" si="61"/>
        <v>6.313156809376639E-3</v>
      </c>
      <c r="S64" s="92">
        <f t="shared" si="80"/>
        <v>1</v>
      </c>
      <c r="T64" s="22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>
        <f t="shared" si="62"/>
        <v>40447</v>
      </c>
      <c r="AG64" s="94">
        <f t="shared" si="63"/>
        <v>6.2592216438681444E-2</v>
      </c>
      <c r="AH64" s="94">
        <f t="shared" si="64"/>
        <v>0.13683035976871932</v>
      </c>
      <c r="AI64" s="94">
        <f t="shared" si="65"/>
        <v>-7.945537621443019E-2</v>
      </c>
      <c r="AJ64" s="94">
        <f t="shared" si="66"/>
        <v>-2.6086164421961627E-3</v>
      </c>
      <c r="AK64" s="94">
        <f t="shared" si="67"/>
        <v>6.8048797424961659E-6</v>
      </c>
      <c r="AL64">
        <f t="shared" si="68"/>
        <v>-7.945537621443019E-2</v>
      </c>
      <c r="AM64" s="92">
        <f t="shared" si="69"/>
        <v>6.8048797424961659E-6</v>
      </c>
      <c r="AN64">
        <f t="shared" si="70"/>
        <v>-7.6846759772234027E-2</v>
      </c>
      <c r="AO64">
        <f t="shared" si="71"/>
        <v>1.379415274980599</v>
      </c>
      <c r="AP64">
        <f t="shared" si="72"/>
        <v>-0.98823438047255541</v>
      </c>
      <c r="AQ64">
        <f t="shared" si="73"/>
        <v>-0.42901679889465177</v>
      </c>
      <c r="AR64">
        <f t="shared" si="74"/>
        <v>2.2949160913065803</v>
      </c>
      <c r="AS64">
        <f t="shared" si="75"/>
        <v>2.2193490828904867</v>
      </c>
      <c r="AT64" s="94">
        <f t="shared" si="77"/>
        <v>2.6802401179519184</v>
      </c>
      <c r="AU64" s="94">
        <f t="shared" si="77"/>
        <v>2.6827716662437364</v>
      </c>
      <c r="AV64" s="94">
        <f t="shared" si="77"/>
        <v>2.687695789143735</v>
      </c>
      <c r="AW64" s="94">
        <f t="shared" si="77"/>
        <v>2.6972400974910942</v>
      </c>
      <c r="AX64" s="94">
        <f t="shared" si="77"/>
        <v>2.7156179221820347</v>
      </c>
      <c r="AY64" s="94">
        <f t="shared" si="77"/>
        <v>2.7505851341490097</v>
      </c>
      <c r="AZ64" s="94">
        <f t="shared" si="77"/>
        <v>2.8157937736136684</v>
      </c>
      <c r="BA64" s="94">
        <f t="shared" si="76"/>
        <v>2.9338940712447323</v>
      </c>
      <c r="BB64"/>
      <c r="BC64">
        <v>11000</v>
      </c>
      <c r="BD64">
        <f t="shared" si="40"/>
        <v>-3.7053656175619183E-2</v>
      </c>
      <c r="BE64">
        <f t="shared" si="41"/>
        <v>-5.9296306635370583E-2</v>
      </c>
      <c r="BF64">
        <f t="shared" si="42"/>
        <v>2.2242650459751399E-2</v>
      </c>
      <c r="BG64">
        <f t="shared" si="43"/>
        <v>0.46518941138540748</v>
      </c>
      <c r="BH64">
        <f t="shared" si="44"/>
        <v>0.48972444799332177</v>
      </c>
      <c r="BI64">
        <f t="shared" si="45"/>
        <v>0.36589584038859718</v>
      </c>
      <c r="BJ64">
        <f t="shared" si="46"/>
        <v>0.18501670687863611</v>
      </c>
      <c r="BK64">
        <f t="shared" si="81"/>
        <v>0.68217732902694439</v>
      </c>
      <c r="BL64">
        <f t="shared" si="81"/>
        <v>0.68562279232842893</v>
      </c>
      <c r="BM64">
        <f t="shared" si="81"/>
        <v>0.67787498950943104</v>
      </c>
      <c r="BN64">
        <f t="shared" si="81"/>
        <v>0.69536699926740575</v>
      </c>
      <c r="BO64">
        <f t="shared" si="81"/>
        <v>0.65621888748937729</v>
      </c>
      <c r="BP64">
        <f t="shared" si="81"/>
        <v>0.74569129475457463</v>
      </c>
      <c r="BQ64">
        <f t="shared" si="81"/>
        <v>0.54949532849855698</v>
      </c>
      <c r="BR64">
        <f t="shared" si="47"/>
        <v>1.0447997201949786</v>
      </c>
      <c r="BS64"/>
      <c r="BT64"/>
      <c r="BU64"/>
      <c r="BV64"/>
      <c r="BW64"/>
      <c r="BX64"/>
      <c r="BY64"/>
      <c r="BZ64"/>
    </row>
    <row r="65" spans="1:78" s="94" customFormat="1" x14ac:dyDescent="0.2">
      <c r="A65" s="99" t="s">
        <v>58</v>
      </c>
      <c r="B65" s="100" t="s">
        <v>37</v>
      </c>
      <c r="C65" s="101">
        <v>51958.066200000001</v>
      </c>
      <c r="D65" s="102"/>
      <c r="E65" s="94">
        <f t="shared" si="57"/>
        <v>40449.668905774372</v>
      </c>
      <c r="F65" s="95">
        <f t="shared" si="58"/>
        <v>40449.5</v>
      </c>
      <c r="G65" s="94">
        <f t="shared" si="78"/>
        <v>6.0880600001837593E-2</v>
      </c>
      <c r="K65" s="94">
        <f t="shared" si="79"/>
        <v>6.0880600001837593E-2</v>
      </c>
      <c r="P65">
        <f t="shared" si="59"/>
        <v>0.13946704457990564</v>
      </c>
      <c r="Q65" s="96">
        <f t="shared" si="60"/>
        <v>36939.566200000001</v>
      </c>
      <c r="R65" s="94">
        <f t="shared" si="61"/>
        <v>6.1758292714217599E-3</v>
      </c>
      <c r="S65" s="92">
        <f t="shared" si="80"/>
        <v>1</v>
      </c>
      <c r="T65" s="22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>
        <f t="shared" si="62"/>
        <v>40449.5</v>
      </c>
      <c r="AG65" s="94">
        <f t="shared" si="63"/>
        <v>6.2623767094205599E-2</v>
      </c>
      <c r="AH65" s="94">
        <f t="shared" si="64"/>
        <v>0.13772387748753762</v>
      </c>
      <c r="AI65" s="94">
        <f t="shared" si="65"/>
        <v>-7.8586444578068043E-2</v>
      </c>
      <c r="AJ65" s="94">
        <f t="shared" si="66"/>
        <v>-1.7431670923680059E-3</v>
      </c>
      <c r="AK65" s="94">
        <f t="shared" si="67"/>
        <v>3.0386315119147283E-6</v>
      </c>
      <c r="AL65">
        <f t="shared" si="68"/>
        <v>-7.8586444578068043E-2</v>
      </c>
      <c r="AM65" s="92">
        <f t="shared" si="69"/>
        <v>3.0386315119147283E-6</v>
      </c>
      <c r="AN65">
        <f t="shared" si="70"/>
        <v>-7.6843277485700037E-2</v>
      </c>
      <c r="AO65">
        <f t="shared" si="71"/>
        <v>1.3796532412141622</v>
      </c>
      <c r="AP65">
        <f t="shared" si="72"/>
        <v>-0.98831908559183568</v>
      </c>
      <c r="AQ65">
        <f t="shared" si="73"/>
        <v>-0.4288062278675519</v>
      </c>
      <c r="AR65">
        <f t="shared" si="74"/>
        <v>2.2954709055748732</v>
      </c>
      <c r="AS65">
        <f t="shared" si="75"/>
        <v>2.2209938744154329</v>
      </c>
      <c r="AT65" s="94">
        <f t="shared" si="77"/>
        <v>2.6805698006029557</v>
      </c>
      <c r="AU65" s="94">
        <f t="shared" si="77"/>
        <v>2.6831013480069905</v>
      </c>
      <c r="AV65" s="94">
        <f t="shared" si="77"/>
        <v>2.6880246735783753</v>
      </c>
      <c r="AW65" s="94">
        <f t="shared" si="77"/>
        <v>2.6975659315580867</v>
      </c>
      <c r="AX65" s="94">
        <f t="shared" si="77"/>
        <v>2.7159351377036716</v>
      </c>
      <c r="AY65" s="94">
        <f t="shared" si="77"/>
        <v>2.7508813116884316</v>
      </c>
      <c r="AZ65" s="94">
        <f t="shared" si="77"/>
        <v>2.8160440356842753</v>
      </c>
      <c r="BA65" s="94">
        <f t="shared" si="76"/>
        <v>2.9340544521282732</v>
      </c>
      <c r="BB65"/>
      <c r="BC65">
        <v>11500</v>
      </c>
      <c r="BD65">
        <f t="shared" si="40"/>
        <v>-3.7549405603674285E-2</v>
      </c>
      <c r="BE65">
        <f t="shared" si="41"/>
        <v>-5.8122858021526953E-2</v>
      </c>
      <c r="BF65">
        <f t="shared" si="42"/>
        <v>2.0573452417852668E-2</v>
      </c>
      <c r="BG65">
        <f t="shared" si="43"/>
        <v>0.46784364781789511</v>
      </c>
      <c r="BH65">
        <f t="shared" si="44"/>
        <v>0.47857594325992436</v>
      </c>
      <c r="BI65">
        <f t="shared" si="45"/>
        <v>0.37863737378430468</v>
      </c>
      <c r="BJ65">
        <f t="shared" si="46"/>
        <v>0.19161341722719694</v>
      </c>
      <c r="BK65">
        <f t="shared" si="81"/>
        <v>0.70456678367815817</v>
      </c>
      <c r="BL65">
        <f t="shared" si="81"/>
        <v>0.70767477487681274</v>
      </c>
      <c r="BM65">
        <f t="shared" si="81"/>
        <v>0.70055484168214122</v>
      </c>
      <c r="BN65">
        <f t="shared" si="81"/>
        <v>0.71693020818812792</v>
      </c>
      <c r="BO65">
        <f t="shared" si="81"/>
        <v>0.67959948850218099</v>
      </c>
      <c r="BP65">
        <f t="shared" si="81"/>
        <v>0.76656162384649706</v>
      </c>
      <c r="BQ65">
        <f t="shared" si="81"/>
        <v>0.57260436934873782</v>
      </c>
      <c r="BR65">
        <f t="shared" si="47"/>
        <v>1.076875896903128</v>
      </c>
      <c r="BS65"/>
      <c r="BT65"/>
      <c r="BU65"/>
      <c r="BV65"/>
      <c r="BW65"/>
      <c r="BX65"/>
      <c r="BY65"/>
      <c r="BZ65"/>
    </row>
    <row r="66" spans="1:78" s="94" customFormat="1" x14ac:dyDescent="0.2">
      <c r="A66" s="99" t="s">
        <v>58</v>
      </c>
      <c r="B66" s="100" t="s">
        <v>36</v>
      </c>
      <c r="C66" s="101">
        <v>51958.246500000001</v>
      </c>
      <c r="D66" s="102"/>
      <c r="E66" s="94">
        <f t="shared" si="57"/>
        <v>40450.169126059955</v>
      </c>
      <c r="F66" s="95">
        <f t="shared" si="58"/>
        <v>40450</v>
      </c>
      <c r="G66" s="94">
        <f t="shared" si="78"/>
        <v>6.0960000002523884E-2</v>
      </c>
      <c r="K66" s="94">
        <f t="shared" si="79"/>
        <v>6.0960000002523884E-2</v>
      </c>
      <c r="P66">
        <f t="shared" si="59"/>
        <v>0.13947265848181106</v>
      </c>
      <c r="Q66" s="96">
        <f t="shared" si="60"/>
        <v>36939.746500000001</v>
      </c>
      <c r="R66" s="94">
        <f t="shared" si="61"/>
        <v>6.1642375414851852E-3</v>
      </c>
      <c r="S66" s="92">
        <f t="shared" si="80"/>
        <v>1</v>
      </c>
      <c r="T66" s="22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>
        <f t="shared" si="62"/>
        <v>40450</v>
      </c>
      <c r="AG66" s="94">
        <f t="shared" si="63"/>
        <v>6.2630078523642468E-2</v>
      </c>
      <c r="AH66" s="94">
        <f t="shared" si="64"/>
        <v>0.13780257996069248</v>
      </c>
      <c r="AI66" s="94">
        <f t="shared" si="65"/>
        <v>-7.8512658479287178E-2</v>
      </c>
      <c r="AJ66" s="94">
        <f t="shared" si="66"/>
        <v>-1.6700785211185842E-3</v>
      </c>
      <c r="AK66" s="94">
        <f t="shared" si="67"/>
        <v>2.7891622667016372E-6</v>
      </c>
      <c r="AL66">
        <f t="shared" si="68"/>
        <v>-7.8512658479287178E-2</v>
      </c>
      <c r="AM66" s="92">
        <f t="shared" si="69"/>
        <v>2.7891622667016372E-6</v>
      </c>
      <c r="AN66">
        <f t="shared" si="70"/>
        <v>-7.6842579958168594E-2</v>
      </c>
      <c r="AO66">
        <f t="shared" si="71"/>
        <v>1.3797008299982274</v>
      </c>
      <c r="AP66">
        <f t="shared" si="72"/>
        <v>-0.98833599350482149</v>
      </c>
      <c r="AQ66">
        <f t="shared" si="73"/>
        <v>-0.42876408935576099</v>
      </c>
      <c r="AR66">
        <f t="shared" si="74"/>
        <v>2.2955818907222376</v>
      </c>
      <c r="AS66">
        <f t="shared" si="75"/>
        <v>2.2213231421039694</v>
      </c>
      <c r="AT66" s="94">
        <f t="shared" si="77"/>
        <v>2.6806357435559649</v>
      </c>
      <c r="AU66" s="94">
        <f t="shared" si="77"/>
        <v>2.683167290426864</v>
      </c>
      <c r="AV66" s="94">
        <f t="shared" si="77"/>
        <v>2.6880904559220777</v>
      </c>
      <c r="AW66" s="94">
        <f t="shared" si="77"/>
        <v>2.6976311028605435</v>
      </c>
      <c r="AX66" s="94">
        <f t="shared" si="77"/>
        <v>2.715998583938378</v>
      </c>
      <c r="AY66" s="94">
        <f t="shared" si="77"/>
        <v>2.750940548770973</v>
      </c>
      <c r="AZ66" s="94">
        <f t="shared" si="77"/>
        <v>2.8160940884627275</v>
      </c>
      <c r="BA66" s="94">
        <f t="shared" si="76"/>
        <v>2.9340865283049817</v>
      </c>
      <c r="BB66"/>
      <c r="BC66">
        <v>12000</v>
      </c>
      <c r="BD66">
        <f t="shared" ref="BD66:BD97" si="82">AH$3+AH$4*BC66+AH$5*BC66^2+BF66</f>
        <v>-3.7988741592098585E-2</v>
      </c>
      <c r="BE66">
        <f t="shared" ref="BE66:BE97" si="83">AH$3+AH$4*BC66+AH$5*BC66^2</f>
        <v>-5.6873373597588761E-2</v>
      </c>
      <c r="BF66">
        <f t="shared" ref="BF66:BF97" si="84">$AH$6*($AH$11/BG66*BH66+$AH$12)</f>
        <v>1.8884632005490173E-2</v>
      </c>
      <c r="BG66">
        <f t="shared" ref="BG66:BG97" si="85">1+$AH$7*COS(BI66)</f>
        <v>0.47061594585260091</v>
      </c>
      <c r="BH66">
        <f t="shared" ref="BH66:BH97" si="86">SIN(BI66+RADIANS($AH$9))</f>
        <v>0.46722161027251047</v>
      </c>
      <c r="BI66">
        <f t="shared" ref="BI66:BI97" si="87">2*ATAN(BJ66)</f>
        <v>0.3915238378077836</v>
      </c>
      <c r="BJ66">
        <f t="shared" ref="BJ66:BJ97" si="88">SQRT((1+$AH$7)/(1-$AH$7))*TAN(BK66/2)</f>
        <v>0.19830156683124853</v>
      </c>
      <c r="BK66">
        <f t="shared" si="81"/>
        <v>0.72707998260474449</v>
      </c>
      <c r="BL66">
        <f t="shared" si="81"/>
        <v>0.72986099103035174</v>
      </c>
      <c r="BM66">
        <f t="shared" si="81"/>
        <v>0.72336435312601433</v>
      </c>
      <c r="BN66">
        <f t="shared" si="81"/>
        <v>0.73860041323518721</v>
      </c>
      <c r="BO66">
        <f t="shared" si="81"/>
        <v>0.70318553584438315</v>
      </c>
      <c r="BP66">
        <f t="shared" si="81"/>
        <v>0.7873517618384509</v>
      </c>
      <c r="BQ66">
        <f t="shared" si="81"/>
        <v>0.59623220116557196</v>
      </c>
      <c r="BR66">
        <f t="shared" ref="BR66:BR97" si="89">RADIANS($AH$9)+$AH$18*(BC66-AH$15)</f>
        <v>1.1089520736112775</v>
      </c>
      <c r="BS66"/>
      <c r="BT66"/>
      <c r="BU66"/>
      <c r="BV66"/>
      <c r="BW66"/>
      <c r="BX66"/>
      <c r="BY66"/>
      <c r="BZ66"/>
    </row>
    <row r="67" spans="1:78" s="94" customFormat="1" x14ac:dyDescent="0.2">
      <c r="A67" s="99" t="s">
        <v>58</v>
      </c>
      <c r="B67" s="100" t="s">
        <v>37</v>
      </c>
      <c r="C67" s="101">
        <v>51959.147799999999</v>
      </c>
      <c r="D67" s="102"/>
      <c r="E67" s="94">
        <f t="shared" si="57"/>
        <v>40452.669672612341</v>
      </c>
      <c r="F67" s="95">
        <f t="shared" si="58"/>
        <v>40452.5</v>
      </c>
      <c r="G67" s="94">
        <f t="shared" si="78"/>
        <v>6.1156999996455852E-2</v>
      </c>
      <c r="K67" s="94">
        <f t="shared" si="79"/>
        <v>6.1156999996455852E-2</v>
      </c>
      <c r="P67">
        <f t="shared" si="59"/>
        <v>0.13950072913187556</v>
      </c>
      <c r="Q67" s="96">
        <f t="shared" si="60"/>
        <v>36940.647799999999</v>
      </c>
      <c r="R67" s="94">
        <f t="shared" si="61"/>
        <v>6.1377398948440102E-3</v>
      </c>
      <c r="S67" s="92">
        <f t="shared" si="80"/>
        <v>1</v>
      </c>
      <c r="T67" s="225"/>
      <c r="U67" s="95"/>
      <c r="V67" s="95"/>
      <c r="W67" s="95"/>
      <c r="X67" s="95"/>
      <c r="Y67" s="95"/>
      <c r="Z67" s="95"/>
      <c r="AA67" s="95"/>
      <c r="AB67" s="95"/>
      <c r="AC67" s="120"/>
      <c r="AD67" s="95"/>
      <c r="AE67" s="95"/>
      <c r="AF67">
        <f t="shared" si="62"/>
        <v>40452.5</v>
      </c>
      <c r="AG67" s="94">
        <f t="shared" si="63"/>
        <v>6.2661642164043407E-2</v>
      </c>
      <c r="AH67" s="94">
        <f t="shared" si="64"/>
        <v>0.137996086964288</v>
      </c>
      <c r="AI67" s="94">
        <f t="shared" si="65"/>
        <v>-7.8343729135419704E-2</v>
      </c>
      <c r="AJ67" s="94">
        <f t="shared" si="66"/>
        <v>-1.5046421675875554E-3</v>
      </c>
      <c r="AK67" s="94">
        <f t="shared" si="67"/>
        <v>2.2639480524825774E-6</v>
      </c>
      <c r="AL67">
        <f t="shared" si="68"/>
        <v>-7.8343729135419704E-2</v>
      </c>
      <c r="AM67" s="92">
        <f t="shared" si="69"/>
        <v>2.2639480524825774E-6</v>
      </c>
      <c r="AN67">
        <f t="shared" si="70"/>
        <v>-7.6839086967832149E-2</v>
      </c>
      <c r="AO67">
        <f t="shared" si="71"/>
        <v>1.3799387515198831</v>
      </c>
      <c r="AP67">
        <f t="shared" si="72"/>
        <v>-0.98842036736891026</v>
      </c>
      <c r="AQ67">
        <f t="shared" si="73"/>
        <v>-0.42855327523649872</v>
      </c>
      <c r="AR67">
        <f t="shared" si="74"/>
        <v>2.2961369279240351</v>
      </c>
      <c r="AS67">
        <f t="shared" si="75"/>
        <v>2.2229710301129115</v>
      </c>
      <c r="AT67" s="94">
        <f t="shared" si="77"/>
        <v>2.6809654904287039</v>
      </c>
      <c r="AU67" s="94">
        <f t="shared" si="77"/>
        <v>2.6834970328549632</v>
      </c>
      <c r="AV67" s="94">
        <f t="shared" si="77"/>
        <v>2.6884193949161621</v>
      </c>
      <c r="AW67" s="94">
        <f t="shared" si="77"/>
        <v>2.6979569818096558</v>
      </c>
      <c r="AX67" s="94">
        <f t="shared" si="77"/>
        <v>2.7163158307566868</v>
      </c>
      <c r="AY67" s="94">
        <f t="shared" si="77"/>
        <v>2.7512367420528441</v>
      </c>
      <c r="AZ67" s="94">
        <f t="shared" si="77"/>
        <v>2.8163443541756159</v>
      </c>
      <c r="BA67" s="94">
        <f t="shared" si="76"/>
        <v>2.9342469091885217</v>
      </c>
      <c r="BB67"/>
      <c r="BC67">
        <v>12500</v>
      </c>
      <c r="BD67">
        <f t="shared" si="82"/>
        <v>-3.8371338979869794E-2</v>
      </c>
      <c r="BE67">
        <f t="shared" si="83"/>
        <v>-5.5547853363556027E-2</v>
      </c>
      <c r="BF67">
        <f t="shared" si="84"/>
        <v>1.7176514383686232E-2</v>
      </c>
      <c r="BG67">
        <f t="shared" si="85"/>
        <v>0.47351037900006621</v>
      </c>
      <c r="BH67">
        <f t="shared" si="86"/>
        <v>0.45565452457059291</v>
      </c>
      <c r="BI67">
        <f t="shared" si="87"/>
        <v>0.40456215349404151</v>
      </c>
      <c r="BJ67">
        <f t="shared" si="88"/>
        <v>0.20508594753387832</v>
      </c>
      <c r="BK67">
        <f t="shared" si="81"/>
        <v>0.74972176364628962</v>
      </c>
      <c r="BL67">
        <f t="shared" si="81"/>
        <v>0.75218918362414766</v>
      </c>
      <c r="BM67">
        <f t="shared" si="81"/>
        <v>0.74630524043438939</v>
      </c>
      <c r="BN67">
        <f t="shared" si="81"/>
        <v>0.76039034895696767</v>
      </c>
      <c r="BO67">
        <f t="shared" si="81"/>
        <v>0.72697320210410576</v>
      </c>
      <c r="BP67">
        <f t="shared" si="81"/>
        <v>0.80807558072453523</v>
      </c>
      <c r="BQ67">
        <f t="shared" si="81"/>
        <v>0.62038751554629068</v>
      </c>
      <c r="BR67">
        <f t="shared" si="89"/>
        <v>1.1410282503194269</v>
      </c>
      <c r="BS67"/>
      <c r="BT67"/>
      <c r="BU67"/>
      <c r="BV67"/>
      <c r="BW67"/>
      <c r="BX67"/>
      <c r="BY67"/>
      <c r="BZ67"/>
    </row>
    <row r="68" spans="1:78" s="94" customFormat="1" x14ac:dyDescent="0.2">
      <c r="A68" s="138" t="s">
        <v>198</v>
      </c>
      <c r="B68" s="100"/>
      <c r="C68" s="101">
        <v>52314.1944</v>
      </c>
      <c r="D68" s="93" t="s">
        <v>152</v>
      </c>
      <c r="E68" s="94">
        <f t="shared" si="57"/>
        <v>41437.703015082625</v>
      </c>
      <c r="F68" s="95">
        <f t="shared" si="58"/>
        <v>41437.5</v>
      </c>
      <c r="G68" s="94">
        <f t="shared" si="78"/>
        <v>7.317499999771826E-2</v>
      </c>
      <c r="K68" s="94">
        <f t="shared" si="79"/>
        <v>7.317499999771826E-2</v>
      </c>
      <c r="P68">
        <f t="shared" si="59"/>
        <v>0.150708483421334</v>
      </c>
      <c r="Q68" s="96">
        <f t="shared" si="60"/>
        <v>37295.6944</v>
      </c>
      <c r="R68" s="94">
        <f t="shared" si="61"/>
        <v>6.0114410518000965E-3</v>
      </c>
      <c r="S68" s="92">
        <f t="shared" si="80"/>
        <v>1</v>
      </c>
      <c r="T68" s="225"/>
      <c r="U68" s="95"/>
      <c r="V68" s="95"/>
      <c r="W68" s="95"/>
      <c r="X68" s="95"/>
      <c r="Y68" s="95"/>
      <c r="Z68" s="95"/>
      <c r="AA68" s="95"/>
      <c r="AB68" s="95"/>
      <c r="AC68" s="120"/>
      <c r="AD68" s="95"/>
      <c r="AE68" s="95"/>
      <c r="AF68">
        <f t="shared" si="62"/>
        <v>41437.5</v>
      </c>
      <c r="AG68" s="94">
        <f t="shared" si="63"/>
        <v>7.5972881639028197E-2</v>
      </c>
      <c r="AH68" s="94">
        <f t="shared" si="64"/>
        <v>0.14791060178002408</v>
      </c>
      <c r="AI68" s="94">
        <f t="shared" si="65"/>
        <v>-7.753348342361574E-2</v>
      </c>
      <c r="AJ68" s="94">
        <f t="shared" si="66"/>
        <v>-2.7978816413099378E-3</v>
      </c>
      <c r="AK68" s="94">
        <f t="shared" si="67"/>
        <v>7.828141678779191E-6</v>
      </c>
      <c r="AL68">
        <f t="shared" si="68"/>
        <v>-7.753348342361574E-2</v>
      </c>
      <c r="AM68" s="92">
        <f t="shared" si="69"/>
        <v>7.828141678779191E-6</v>
      </c>
      <c r="AN68">
        <f t="shared" si="70"/>
        <v>-7.4735601782305802E-2</v>
      </c>
      <c r="AO68">
        <f t="shared" si="71"/>
        <v>1.468580356903056</v>
      </c>
      <c r="AP68">
        <f t="shared" si="72"/>
        <v>-0.99675851348812416</v>
      </c>
      <c r="AQ68">
        <f t="shared" si="73"/>
        <v>-0.32930808333082628</v>
      </c>
      <c r="AR68">
        <f t="shared" si="74"/>
        <v>2.5290045243969721</v>
      </c>
      <c r="AS68">
        <f t="shared" si="75"/>
        <v>3.1620940201695902</v>
      </c>
      <c r="AT68" s="94">
        <f t="shared" si="77"/>
        <v>2.8148572937167446</v>
      </c>
      <c r="AU68" s="94">
        <f t="shared" si="77"/>
        <v>2.8171374800798858</v>
      </c>
      <c r="AV68" s="94">
        <f t="shared" si="77"/>
        <v>2.8213349999271098</v>
      </c>
      <c r="AW68" s="94">
        <f t="shared" si="77"/>
        <v>2.8290468877635706</v>
      </c>
      <c r="AX68" s="94">
        <f t="shared" si="77"/>
        <v>2.8431660101587792</v>
      </c>
      <c r="AY68" s="94">
        <f t="shared" si="77"/>
        <v>2.8688599615214887</v>
      </c>
      <c r="AZ68" s="94">
        <f t="shared" si="77"/>
        <v>2.9151613918465107</v>
      </c>
      <c r="BA68" s="94">
        <f t="shared" si="76"/>
        <v>2.9974369773035763</v>
      </c>
      <c r="BB68"/>
      <c r="BC68">
        <v>13000</v>
      </c>
      <c r="BD68">
        <f t="shared" si="82"/>
        <v>-3.869687624594504E-2</v>
      </c>
      <c r="BE68">
        <f t="shared" si="83"/>
        <v>-5.4146297319428716E-2</v>
      </c>
      <c r="BF68">
        <f t="shared" si="84"/>
        <v>1.5449421073483675E-2</v>
      </c>
      <c r="BG68">
        <f t="shared" si="85"/>
        <v>0.47653130219307593</v>
      </c>
      <c r="BH68">
        <f t="shared" si="86"/>
        <v>0.44386731210850566</v>
      </c>
      <c r="BI68">
        <f t="shared" si="87"/>
        <v>0.41775968630389021</v>
      </c>
      <c r="BJ68">
        <f t="shared" si="88"/>
        <v>0.21197167817747467</v>
      </c>
      <c r="BK68">
        <f t="shared" si="81"/>
        <v>0.77249734551926885</v>
      </c>
      <c r="BL68">
        <f t="shared" si="81"/>
        <v>0.77466707552333114</v>
      </c>
      <c r="BM68">
        <f t="shared" si="81"/>
        <v>0.76937963915603025</v>
      </c>
      <c r="BN68">
        <f t="shared" si="81"/>
        <v>0.78231295202932383</v>
      </c>
      <c r="BO68">
        <f t="shared" si="81"/>
        <v>0.75095839365450212</v>
      </c>
      <c r="BP68">
        <f t="shared" si="81"/>
        <v>0.82874848769585086</v>
      </c>
      <c r="BQ68">
        <f t="shared" si="81"/>
        <v>0.64507846141780967</v>
      </c>
      <c r="BR68">
        <f t="shared" si="89"/>
        <v>1.1731044270275763</v>
      </c>
      <c r="BS68"/>
      <c r="BT68"/>
      <c r="BU68"/>
      <c r="BV68"/>
      <c r="BW68"/>
      <c r="BX68"/>
      <c r="BY68"/>
      <c r="BZ68"/>
    </row>
    <row r="69" spans="1:78" s="94" customFormat="1" x14ac:dyDescent="0.2">
      <c r="A69" s="138" t="s">
        <v>198</v>
      </c>
      <c r="B69" s="100"/>
      <c r="C69" s="101">
        <v>52314.200100000002</v>
      </c>
      <c r="D69" s="93" t="s">
        <v>152</v>
      </c>
      <c r="E69" s="94">
        <f t="shared" si="57"/>
        <v>41437.718829035082</v>
      </c>
      <c r="F69" s="95">
        <f t="shared" si="58"/>
        <v>41437.5</v>
      </c>
      <c r="G69" s="94">
        <f t="shared" si="78"/>
        <v>7.88749999992433E-2</v>
      </c>
      <c r="K69" s="94">
        <f t="shared" si="79"/>
        <v>7.88749999992433E-2</v>
      </c>
      <c r="P69">
        <f t="shared" si="59"/>
        <v>0.150708483421334</v>
      </c>
      <c r="Q69" s="96">
        <f t="shared" si="60"/>
        <v>37295.700100000002</v>
      </c>
      <c r="R69" s="94">
        <f t="shared" si="61"/>
        <v>5.1600493405517794E-3</v>
      </c>
      <c r="S69" s="92">
        <f t="shared" si="80"/>
        <v>1</v>
      </c>
      <c r="T69" s="22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>
        <f t="shared" si="62"/>
        <v>41437.5</v>
      </c>
      <c r="AG69" s="94">
        <f t="shared" si="63"/>
        <v>7.5972881639028197E-2</v>
      </c>
      <c r="AH69" s="94">
        <f t="shared" si="64"/>
        <v>0.15361060178154912</v>
      </c>
      <c r="AI69" s="94">
        <f t="shared" si="65"/>
        <v>-7.1833483422090699E-2</v>
      </c>
      <c r="AJ69" s="94">
        <f t="shared" si="66"/>
        <v>2.9021183602151029E-3</v>
      </c>
      <c r="AK69" s="94">
        <f t="shared" si="67"/>
        <v>8.4222909766975978E-6</v>
      </c>
      <c r="AL69">
        <f t="shared" si="68"/>
        <v>-7.1833483422090699E-2</v>
      </c>
      <c r="AM69" s="92">
        <f t="shared" si="69"/>
        <v>8.4222909766975978E-6</v>
      </c>
      <c r="AN69">
        <f t="shared" si="70"/>
        <v>-7.4735601782305802E-2</v>
      </c>
      <c r="AO69">
        <f t="shared" si="71"/>
        <v>1.468580356903056</v>
      </c>
      <c r="AP69">
        <f t="shared" si="72"/>
        <v>-0.99675851348812416</v>
      </c>
      <c r="AQ69">
        <f t="shared" si="73"/>
        <v>-0.32930808333082628</v>
      </c>
      <c r="AR69">
        <f t="shared" si="74"/>
        <v>2.5290045243969721</v>
      </c>
      <c r="AS69">
        <f t="shared" si="75"/>
        <v>3.1620940201695902</v>
      </c>
      <c r="AT69" s="94">
        <f t="shared" si="77"/>
        <v>2.8148572937167446</v>
      </c>
      <c r="AU69" s="94">
        <f t="shared" si="77"/>
        <v>2.8171374800798858</v>
      </c>
      <c r="AV69" s="94">
        <f t="shared" si="77"/>
        <v>2.8213349999271098</v>
      </c>
      <c r="AW69" s="94">
        <f t="shared" si="77"/>
        <v>2.8290468877635706</v>
      </c>
      <c r="AX69" s="94">
        <f t="shared" si="77"/>
        <v>2.8431660101587792</v>
      </c>
      <c r="AY69" s="94">
        <f t="shared" si="77"/>
        <v>2.8688599615214887</v>
      </c>
      <c r="AZ69" s="94">
        <f t="shared" si="77"/>
        <v>2.9151613918465107</v>
      </c>
      <c r="BA69" s="94">
        <f t="shared" si="76"/>
        <v>2.9974369773035763</v>
      </c>
      <c r="BB69"/>
      <c r="BC69">
        <v>13500</v>
      </c>
      <c r="BD69">
        <f t="shared" si="82"/>
        <v>-3.8965035397351439E-2</v>
      </c>
      <c r="BE69">
        <f t="shared" si="83"/>
        <v>-5.2668705465206841E-2</v>
      </c>
      <c r="BF69">
        <f t="shared" si="84"/>
        <v>1.3703670067855405E-2</v>
      </c>
      <c r="BG69">
        <f t="shared" si="85"/>
        <v>0.47968337491933333</v>
      </c>
      <c r="BH69">
        <f t="shared" si="86"/>
        <v>0.43185211945018792</v>
      </c>
      <c r="BI69">
        <f t="shared" si="87"/>
        <v>0.43112427687085836</v>
      </c>
      <c r="BJ69">
        <f t="shared" si="88"/>
        <v>0.21896423103433027</v>
      </c>
      <c r="BK69">
        <f t="shared" si="81"/>
        <v>0.79541234449965981</v>
      </c>
      <c r="BL69">
        <f t="shared" si="81"/>
        <v>0.79730236327588644</v>
      </c>
      <c r="BM69">
        <f t="shared" si="81"/>
        <v>0.79259016444069064</v>
      </c>
      <c r="BN69">
        <f t="shared" si="81"/>
        <v>0.80438129857631657</v>
      </c>
      <c r="BO69">
        <f t="shared" si="81"/>
        <v>0.77513682515259852</v>
      </c>
      <c r="BP69">
        <f t="shared" si="81"/>
        <v>0.84938746359465433</v>
      </c>
      <c r="BQ69">
        <f t="shared" si="81"/>
        <v>0.67031263665317009</v>
      </c>
      <c r="BR69">
        <f t="shared" si="89"/>
        <v>1.2051806037357258</v>
      </c>
      <c r="BS69"/>
      <c r="BT69"/>
      <c r="BU69"/>
      <c r="BV69"/>
      <c r="BW69"/>
      <c r="BX69"/>
      <c r="BY69"/>
      <c r="BZ69"/>
    </row>
    <row r="70" spans="1:78" s="94" customFormat="1" x14ac:dyDescent="0.2">
      <c r="A70" s="138" t="s">
        <v>198</v>
      </c>
      <c r="B70" s="100"/>
      <c r="C70" s="101">
        <v>52315.094299999997</v>
      </c>
      <c r="D70" s="93" t="s">
        <v>152</v>
      </c>
      <c r="E70" s="94">
        <f t="shared" si="57"/>
        <v>41440.199677506338</v>
      </c>
      <c r="F70" s="95">
        <f t="shared" si="58"/>
        <v>41440</v>
      </c>
      <c r="G70" s="94">
        <f t="shared" si="78"/>
        <v>7.1971999997913372E-2</v>
      </c>
      <c r="K70" s="94">
        <f t="shared" si="79"/>
        <v>7.1971999997913372E-2</v>
      </c>
      <c r="P70">
        <f t="shared" si="59"/>
        <v>0.15073730492502316</v>
      </c>
      <c r="Q70" s="96">
        <f t="shared" si="60"/>
        <v>37296.594299999997</v>
      </c>
      <c r="R70" s="94">
        <f t="shared" si="61"/>
        <v>6.2039732602605854E-3</v>
      </c>
      <c r="S70" s="92">
        <f t="shared" si="80"/>
        <v>1</v>
      </c>
      <c r="T70" s="22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>
        <f t="shared" si="62"/>
        <v>41440</v>
      </c>
      <c r="AG70" s="94">
        <f t="shared" si="63"/>
        <v>7.6008961965165031E-2</v>
      </c>
      <c r="AH70" s="94">
        <f t="shared" si="64"/>
        <v>0.14670034295777151</v>
      </c>
      <c r="AI70" s="94">
        <f t="shared" si="65"/>
        <v>-7.8765304927109786E-2</v>
      </c>
      <c r="AJ70" s="94">
        <f t="shared" si="66"/>
        <v>-4.0369619672516593E-3</v>
      </c>
      <c r="AK70" s="94">
        <f t="shared" si="67"/>
        <v>1.6297061925036388E-5</v>
      </c>
      <c r="AL70">
        <f t="shared" si="68"/>
        <v>-7.8765304927109786E-2</v>
      </c>
      <c r="AM70" s="92">
        <f t="shared" si="69"/>
        <v>1.6297061925036388E-5</v>
      </c>
      <c r="AN70">
        <f t="shared" si="70"/>
        <v>-7.4728342959858127E-2</v>
      </c>
      <c r="AO70">
        <f t="shared" si="71"/>
        <v>1.468786349983727</v>
      </c>
      <c r="AP70">
        <f t="shared" si="72"/>
        <v>-0.99670797073068662</v>
      </c>
      <c r="AQ70">
        <f t="shared" si="73"/>
        <v>-0.32901477579487587</v>
      </c>
      <c r="AR70">
        <f t="shared" si="74"/>
        <v>2.529630336097394</v>
      </c>
      <c r="AS70">
        <f t="shared" si="75"/>
        <v>3.1655390298456205</v>
      </c>
      <c r="AT70" s="94">
        <f t="shared" si="77"/>
        <v>2.8152065920123714</v>
      </c>
      <c r="AU70" s="94">
        <f t="shared" si="77"/>
        <v>2.81748547602266</v>
      </c>
      <c r="AV70" s="94">
        <f t="shared" si="77"/>
        <v>2.8216801131234943</v>
      </c>
      <c r="AW70" s="94">
        <f t="shared" si="77"/>
        <v>2.8293858421544629</v>
      </c>
      <c r="AX70" s="94">
        <f t="shared" si="77"/>
        <v>2.8434922099325206</v>
      </c>
      <c r="AY70" s="94">
        <f t="shared" si="77"/>
        <v>2.8691605883258449</v>
      </c>
      <c r="AZ70" s="94">
        <f t="shared" si="77"/>
        <v>2.9154126748221247</v>
      </c>
      <c r="BA70" s="94">
        <f t="shared" si="76"/>
        <v>2.9975973581871171</v>
      </c>
      <c r="BB70"/>
      <c r="BC70">
        <v>14000</v>
      </c>
      <c r="BD70">
        <f t="shared" si="82"/>
        <v>-3.9175501398476573E-2</v>
      </c>
      <c r="BE70">
        <f t="shared" si="83"/>
        <v>-5.1115077800890404E-2</v>
      </c>
      <c r="BF70">
        <f t="shared" si="84"/>
        <v>1.1939576402413834E-2</v>
      </c>
      <c r="BG70">
        <f t="shared" si="85"/>
        <v>0.48297158586681099</v>
      </c>
      <c r="BH70">
        <f t="shared" si="86"/>
        <v>0.41960058386173715</v>
      </c>
      <c r="BI70">
        <f t="shared" si="87"/>
        <v>0.44466427218618676</v>
      </c>
      <c r="BJ70">
        <f t="shared" si="88"/>
        <v>0.22606945974643272</v>
      </c>
      <c r="BK70">
        <f t="shared" si="81"/>
        <v>0.81847278823333958</v>
      </c>
      <c r="BL70">
        <f t="shared" si="81"/>
        <v>0.82010271657564016</v>
      </c>
      <c r="BM70">
        <f t="shared" si="81"/>
        <v>0.81593996931912527</v>
      </c>
      <c r="BN70">
        <f t="shared" si="81"/>
        <v>0.82660854122212601</v>
      </c>
      <c r="BO70">
        <f t="shared" si="81"/>
        <v>0.79950410089313007</v>
      </c>
      <c r="BP70">
        <f t="shared" si="81"/>
        <v>0.87001109650002539</v>
      </c>
      <c r="BQ70">
        <f t="shared" si="81"/>
        <v>0.69609708025490113</v>
      </c>
      <c r="BR70">
        <f t="shared" si="89"/>
        <v>1.2372567804438752</v>
      </c>
      <c r="BS70"/>
      <c r="BT70"/>
      <c r="BU70"/>
      <c r="BV70"/>
      <c r="BW70"/>
      <c r="BX70"/>
      <c r="BY70"/>
      <c r="BZ70"/>
    </row>
    <row r="71" spans="1:78" s="94" customFormat="1" x14ac:dyDescent="0.2">
      <c r="A71" s="138" t="s">
        <v>198</v>
      </c>
      <c r="B71" s="100"/>
      <c r="C71" s="101">
        <v>52315.277099999999</v>
      </c>
      <c r="D71" s="93" t="s">
        <v>152</v>
      </c>
      <c r="E71" s="94">
        <f t="shared" si="57"/>
        <v>41440.706833735981</v>
      </c>
      <c r="F71" s="95">
        <f t="shared" si="58"/>
        <v>41440.5</v>
      </c>
      <c r="G71" s="94">
        <f t="shared" si="78"/>
        <v>7.455140000092797E-2</v>
      </c>
      <c r="K71" s="94">
        <f t="shared" si="79"/>
        <v>7.455140000092797E-2</v>
      </c>
      <c r="P71">
        <f t="shared" si="59"/>
        <v>0.15074306945386839</v>
      </c>
      <c r="Q71" s="96">
        <f t="shared" si="60"/>
        <v>37296.777099999999</v>
      </c>
      <c r="R71" s="94">
        <f t="shared" si="61"/>
        <v>5.8051704940261352E-3</v>
      </c>
      <c r="S71" s="92">
        <f t="shared" si="80"/>
        <v>1</v>
      </c>
      <c r="T71" s="22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>
        <f t="shared" si="62"/>
        <v>41440.5</v>
      </c>
      <c r="AG71" s="94">
        <f t="shared" si="63"/>
        <v>7.601617946312951E-2</v>
      </c>
      <c r="AH71" s="94">
        <f t="shared" si="64"/>
        <v>0.14927828999166687</v>
      </c>
      <c r="AI71" s="94">
        <f t="shared" si="65"/>
        <v>-7.6191669452940425E-2</v>
      </c>
      <c r="AJ71" s="94">
        <f t="shared" si="66"/>
        <v>-1.4647794622015403E-3</v>
      </c>
      <c r="AK71" s="94">
        <f t="shared" si="67"/>
        <v>2.1455788728874337E-6</v>
      </c>
      <c r="AL71">
        <f t="shared" si="68"/>
        <v>-7.6191669452940425E-2</v>
      </c>
      <c r="AM71" s="92">
        <f t="shared" si="69"/>
        <v>2.1455788728874337E-6</v>
      </c>
      <c r="AN71">
        <f t="shared" si="70"/>
        <v>-7.4726889990738884E-2</v>
      </c>
      <c r="AO71">
        <f t="shared" si="71"/>
        <v>1.4688275331664937</v>
      </c>
      <c r="AP71">
        <f t="shared" si="72"/>
        <v>-0.99669781370839294</v>
      </c>
      <c r="AQ71">
        <f t="shared" si="73"/>
        <v>-0.32895608942142712</v>
      </c>
      <c r="AR71">
        <f t="shared" si="74"/>
        <v>2.5297555184873453</v>
      </c>
      <c r="AS71">
        <f t="shared" si="75"/>
        <v>3.1662289614071191</v>
      </c>
      <c r="AT71" s="94">
        <f t="shared" ref="AT71:AZ80" si="90">$BA71+$AH$7*SIN(AU71)</f>
        <v>2.8152764569839039</v>
      </c>
      <c r="AU71" s="94">
        <f t="shared" si="90"/>
        <v>2.8175550801127871</v>
      </c>
      <c r="AV71" s="94">
        <f t="shared" si="90"/>
        <v>2.8217491400422068</v>
      </c>
      <c r="AW71" s="94">
        <f t="shared" si="90"/>
        <v>2.8294536364331084</v>
      </c>
      <c r="AX71" s="94">
        <f t="shared" si="90"/>
        <v>2.8435574521741467</v>
      </c>
      <c r="AY71" s="94">
        <f t="shared" si="90"/>
        <v>2.8692207148018167</v>
      </c>
      <c r="AZ71" s="94">
        <f t="shared" si="90"/>
        <v>2.9154629316709979</v>
      </c>
      <c r="BA71" s="94">
        <f t="shared" si="76"/>
        <v>2.9976294343638257</v>
      </c>
      <c r="BB71"/>
      <c r="BC71">
        <v>14500</v>
      </c>
      <c r="BD71">
        <f t="shared" si="82"/>
        <v>-3.9327961123667696E-2</v>
      </c>
      <c r="BE71">
        <f t="shared" si="83"/>
        <v>-4.9485414326479425E-2</v>
      </c>
      <c r="BF71">
        <f t="shared" si="84"/>
        <v>1.0157453202811726E-2</v>
      </c>
      <c r="BG71">
        <f t="shared" si="85"/>
        <v>0.48640127916851761</v>
      </c>
      <c r="BH71">
        <f t="shared" si="86"/>
        <v>0.40710380328433265</v>
      </c>
      <c r="BI71">
        <f t="shared" si="87"/>
        <v>0.45838855743035345</v>
      </c>
      <c r="BJ71">
        <f t="shared" si="88"/>
        <v>0.23329362903864143</v>
      </c>
      <c r="BK71">
        <f t="shared" si="81"/>
        <v>0.84168512683134344</v>
      </c>
      <c r="BL71">
        <f t="shared" si="81"/>
        <v>0.84307578395869132</v>
      </c>
      <c r="BM71">
        <f t="shared" si="81"/>
        <v>0.83943279993965203</v>
      </c>
      <c r="BN71">
        <f t="shared" si="81"/>
        <v>0.84900784677735808</v>
      </c>
      <c r="BO71">
        <f t="shared" si="81"/>
        <v>0.82405580337481954</v>
      </c>
      <c r="BP71">
        <f t="shared" si="81"/>
        <v>0.89063960970757483</v>
      </c>
      <c r="BQ71">
        <f t="shared" si="81"/>
        <v>0.72243826511334452</v>
      </c>
      <c r="BR71">
        <f t="shared" si="89"/>
        <v>1.2693329571520247</v>
      </c>
      <c r="BS71"/>
      <c r="BT71"/>
      <c r="BU71"/>
      <c r="BV71"/>
      <c r="BW71"/>
      <c r="BX71"/>
      <c r="BY71"/>
      <c r="BZ71"/>
    </row>
    <row r="72" spans="1:78" s="94" customFormat="1" x14ac:dyDescent="0.2">
      <c r="A72" s="99" t="s">
        <v>58</v>
      </c>
      <c r="B72" s="100" t="s">
        <v>36</v>
      </c>
      <c r="C72" s="101">
        <v>52995.284200000002</v>
      </c>
      <c r="D72" s="102"/>
      <c r="E72" s="94">
        <f t="shared" si="57"/>
        <v>43327.303316047117</v>
      </c>
      <c r="F72" s="103">
        <f t="shared" ref="F72:F114" si="91">ROUND(2*E72,0)/2-0.5</f>
        <v>43327</v>
      </c>
      <c r="G72" s="94">
        <f t="shared" si="78"/>
        <v>0.10932760000287089</v>
      </c>
      <c r="K72" s="94">
        <f t="shared" si="79"/>
        <v>0.10932760000287089</v>
      </c>
      <c r="P72">
        <f t="shared" si="59"/>
        <v>0.17303398521840355</v>
      </c>
      <c r="Q72" s="96">
        <f t="shared" si="60"/>
        <v>37976.784200000002</v>
      </c>
      <c r="R72" s="94">
        <f t="shared" si="61"/>
        <v>4.0585035172298368E-3</v>
      </c>
      <c r="S72" s="92">
        <f t="shared" si="80"/>
        <v>1</v>
      </c>
      <c r="T72" s="22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>
        <f t="shared" si="62"/>
        <v>43327</v>
      </c>
      <c r="AG72" s="94">
        <f t="shared" si="63"/>
        <v>0.10669364721480877</v>
      </c>
      <c r="AH72" s="94">
        <f t="shared" si="64"/>
        <v>0.17566793800646568</v>
      </c>
      <c r="AI72" s="94">
        <f t="shared" si="65"/>
        <v>-6.3706385215532652E-2</v>
      </c>
      <c r="AJ72" s="94">
        <f t="shared" si="66"/>
        <v>2.6339527880621244E-3</v>
      </c>
      <c r="AK72" s="94">
        <f t="shared" si="67"/>
        <v>6.9377072897402383E-6</v>
      </c>
      <c r="AL72">
        <f t="shared" si="68"/>
        <v>-6.3706385215532652E-2</v>
      </c>
      <c r="AM72" s="92">
        <f t="shared" si="69"/>
        <v>6.9377072897402383E-6</v>
      </c>
      <c r="AN72">
        <f t="shared" si="70"/>
        <v>-6.6340338003594776E-2</v>
      </c>
      <c r="AO72">
        <f t="shared" si="71"/>
        <v>1.5697639640509156</v>
      </c>
      <c r="AP72">
        <f t="shared" si="72"/>
        <v>-0.83014167792610216</v>
      </c>
      <c r="AQ72">
        <f t="shared" si="73"/>
        <v>-5.814112048631858E-2</v>
      </c>
      <c r="AR72">
        <f t="shared" si="74"/>
        <v>3.0399004311611955</v>
      </c>
      <c r="AS72">
        <f t="shared" si="75"/>
        <v>19.650235817361242</v>
      </c>
      <c r="AT72" s="94">
        <f t="shared" si="90"/>
        <v>3.0885544024171074</v>
      </c>
      <c r="AU72" s="94">
        <f t="shared" si="90"/>
        <v>3.0890151757306792</v>
      </c>
      <c r="AV72" s="94">
        <f t="shared" si="90"/>
        <v>3.0898208032080152</v>
      </c>
      <c r="AW72" s="94">
        <f t="shared" si="90"/>
        <v>3.0912293017610066</v>
      </c>
      <c r="AX72" s="94">
        <f t="shared" si="90"/>
        <v>3.0936915762659218</v>
      </c>
      <c r="AY72" s="94">
        <f t="shared" si="90"/>
        <v>3.0979953259468043</v>
      </c>
      <c r="AZ72" s="94">
        <f t="shared" si="90"/>
        <v>3.1055158530980442</v>
      </c>
      <c r="BA72" s="94">
        <f t="shared" si="76"/>
        <v>3.1186528490836736</v>
      </c>
      <c r="BB72"/>
      <c r="BC72">
        <v>15000</v>
      </c>
      <c r="BD72">
        <f t="shared" si="82"/>
        <v>-3.9422101825330846E-2</v>
      </c>
      <c r="BE72">
        <f t="shared" si="83"/>
        <v>-4.7779715041973862E-2</v>
      </c>
      <c r="BF72">
        <f t="shared" si="84"/>
        <v>8.3576132166430193E-3</v>
      </c>
      <c r="BG72">
        <f t="shared" si="85"/>
        <v>0.48997818236174717</v>
      </c>
      <c r="BH72">
        <f t="shared" si="86"/>
        <v>0.39435230611839178</v>
      </c>
      <c r="BI72">
        <f t="shared" si="87"/>
        <v>0.47230658873253634</v>
      </c>
      <c r="BJ72">
        <f t="shared" si="88"/>
        <v>0.24064344653090147</v>
      </c>
      <c r="BK72">
        <f t="shared" ref="BK72:BQ81" si="92">$BR72+$AH$7*SIN(BL72)</f>
        <v>0.86505624150962279</v>
      </c>
      <c r="BL72">
        <f t="shared" si="92"/>
        <v>0.86622920507637047</v>
      </c>
      <c r="BM72">
        <f t="shared" si="92"/>
        <v>0.86307304709437638</v>
      </c>
      <c r="BN72">
        <f t="shared" si="92"/>
        <v>0.87159233554591431</v>
      </c>
      <c r="BO72">
        <f t="shared" si="92"/>
        <v>0.8487875894607404</v>
      </c>
      <c r="BP72">
        <f t="shared" si="92"/>
        <v>0.91129488333492503</v>
      </c>
      <c r="BQ72">
        <f t="shared" si="92"/>
        <v>0.74934209134739016</v>
      </c>
      <c r="BR72">
        <f t="shared" si="89"/>
        <v>1.3014091338601741</v>
      </c>
      <c r="BS72"/>
      <c r="BT72"/>
      <c r="BU72"/>
      <c r="BV72"/>
      <c r="BW72"/>
      <c r="BX72"/>
      <c r="BY72"/>
      <c r="BZ72"/>
    </row>
    <row r="73" spans="1:78" s="94" customFormat="1" x14ac:dyDescent="0.2">
      <c r="A73" s="99" t="s">
        <v>58</v>
      </c>
      <c r="B73" s="100" t="s">
        <v>36</v>
      </c>
      <c r="C73" s="101">
        <v>52996.364000000001</v>
      </c>
      <c r="D73" s="102"/>
      <c r="E73" s="94">
        <f t="shared" si="57"/>
        <v>43330.299089005362</v>
      </c>
      <c r="F73" s="103">
        <f t="shared" si="91"/>
        <v>43330</v>
      </c>
      <c r="G73" s="94">
        <f t="shared" si="78"/>
        <v>0.10780399999930523</v>
      </c>
      <c r="K73" s="94">
        <f t="shared" si="79"/>
        <v>0.10780399999930523</v>
      </c>
      <c r="P73">
        <f t="shared" si="59"/>
        <v>0.17307029528689605</v>
      </c>
      <c r="Q73" s="96">
        <f t="shared" si="60"/>
        <v>37977.864000000001</v>
      </c>
      <c r="R73" s="94">
        <f t="shared" si="61"/>
        <v>4.2596893005669989E-3</v>
      </c>
      <c r="S73" s="92">
        <f t="shared" si="80"/>
        <v>1</v>
      </c>
      <c r="T73" s="22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>
        <f t="shared" si="62"/>
        <v>43330</v>
      </c>
      <c r="AG73" s="94">
        <f t="shared" si="63"/>
        <v>0.10674783074852531</v>
      </c>
      <c r="AH73" s="94">
        <f t="shared" si="64"/>
        <v>0.17412646453767597</v>
      </c>
      <c r="AI73" s="94">
        <f t="shared" si="65"/>
        <v>-6.5266295287590814E-2</v>
      </c>
      <c r="AJ73" s="94">
        <f t="shared" si="66"/>
        <v>1.0561692507799203E-3</v>
      </c>
      <c r="AK73" s="94">
        <f t="shared" si="67"/>
        <v>1.1154934862930182E-6</v>
      </c>
      <c r="AL73">
        <f t="shared" si="68"/>
        <v>-6.5266295287590814E-2</v>
      </c>
      <c r="AM73" s="92">
        <f t="shared" si="69"/>
        <v>1.1154934862930182E-6</v>
      </c>
      <c r="AN73">
        <f t="shared" si="70"/>
        <v>-6.6322464538370735E-2</v>
      </c>
      <c r="AO73">
        <f t="shared" si="71"/>
        <v>1.5698132473474016</v>
      </c>
      <c r="AP73">
        <f t="shared" si="72"/>
        <v>-0.82966678865784627</v>
      </c>
      <c r="AQ73">
        <f t="shared" si="73"/>
        <v>-5.7656116499697367E-2</v>
      </c>
      <c r="AR73">
        <f t="shared" si="74"/>
        <v>3.0407516309789635</v>
      </c>
      <c r="AS73">
        <f t="shared" si="75"/>
        <v>19.816388631451744</v>
      </c>
      <c r="AT73" s="94">
        <f t="shared" si="90"/>
        <v>3.0889989019452031</v>
      </c>
      <c r="AU73" s="94">
        <f t="shared" si="90"/>
        <v>3.0894558572242299</v>
      </c>
      <c r="AV73" s="94">
        <f t="shared" si="90"/>
        <v>3.0902547909849591</v>
      </c>
      <c r="AW73" s="94">
        <f t="shared" si="90"/>
        <v>3.0916515563086144</v>
      </c>
      <c r="AX73" s="94">
        <f t="shared" si="90"/>
        <v>3.0940932700379462</v>
      </c>
      <c r="AY73" s="94">
        <f t="shared" si="90"/>
        <v>3.0983610073332302</v>
      </c>
      <c r="AZ73" s="94">
        <f t="shared" si="90"/>
        <v>3.1058185059397285</v>
      </c>
      <c r="BA73" s="94">
        <f t="shared" si="76"/>
        <v>3.1188453061439221</v>
      </c>
      <c r="BB73"/>
      <c r="BC73">
        <v>15500</v>
      </c>
      <c r="BD73">
        <f t="shared" si="82"/>
        <v>-3.9457609119977421E-2</v>
      </c>
      <c r="BE73">
        <f t="shared" si="83"/>
        <v>-4.5997979947373743E-2</v>
      </c>
      <c r="BF73">
        <f t="shared" si="84"/>
        <v>6.5403708273963253E-3</v>
      </c>
      <c r="BG73">
        <f t="shared" si="85"/>
        <v>0.49370843621112759</v>
      </c>
      <c r="BH73">
        <f t="shared" si="86"/>
        <v>0.38133602069242267</v>
      </c>
      <c r="BI73">
        <f t="shared" si="87"/>
        <v>0.48642842721923713</v>
      </c>
      <c r="BJ73">
        <f t="shared" si="88"/>
        <v>0.24812609704505437</v>
      </c>
      <c r="BK73">
        <f t="shared" si="92"/>
        <v>0.88859345113703347</v>
      </c>
      <c r="BL73">
        <f t="shared" si="92"/>
        <v>0.8895706297977799</v>
      </c>
      <c r="BM73">
        <f t="shared" si="92"/>
        <v>0.8868657933921843</v>
      </c>
      <c r="BN73">
        <f t="shared" si="92"/>
        <v>0.89437502332306451</v>
      </c>
      <c r="BO73">
        <f t="shared" si="92"/>
        <v>0.87369529453217054</v>
      </c>
      <c r="BP73">
        <f t="shared" si="92"/>
        <v>0.93200046875924158</v>
      </c>
      <c r="BQ73">
        <f t="shared" si="92"/>
        <v>0.77681388023447639</v>
      </c>
      <c r="BR73">
        <f t="shared" si="89"/>
        <v>1.3334853105683235</v>
      </c>
      <c r="BS73"/>
      <c r="BT73"/>
      <c r="BU73"/>
      <c r="BV73"/>
      <c r="BW73"/>
      <c r="BX73"/>
      <c r="BY73"/>
      <c r="BZ73"/>
    </row>
    <row r="74" spans="1:78" s="94" customFormat="1" x14ac:dyDescent="0.2">
      <c r="A74" s="99" t="s">
        <v>58</v>
      </c>
      <c r="B74" s="100" t="s">
        <v>37</v>
      </c>
      <c r="C74" s="101">
        <v>52997.264199999998</v>
      </c>
      <c r="D74" s="102"/>
      <c r="E74" s="94">
        <f t="shared" si="57"/>
        <v>43332.796583742362</v>
      </c>
      <c r="F74" s="103">
        <f t="shared" si="91"/>
        <v>43332.5</v>
      </c>
      <c r="G74" s="94">
        <f t="shared" si="78"/>
        <v>0.10690099999919767</v>
      </c>
      <c r="K74" s="94">
        <f t="shared" si="79"/>
        <v>0.10690099999919767</v>
      </c>
      <c r="P74">
        <f t="shared" si="59"/>
        <v>0.1731005557682912</v>
      </c>
      <c r="Q74" s="96">
        <f t="shared" si="60"/>
        <v>37978.764199999998</v>
      </c>
      <c r="R74" s="94">
        <f t="shared" si="61"/>
        <v>4.3823811840253248E-3</v>
      </c>
      <c r="S74" s="92">
        <f t="shared" si="80"/>
        <v>1</v>
      </c>
      <c r="T74" s="225"/>
      <c r="U74" s="95"/>
      <c r="V74" s="95"/>
      <c r="W74" s="95"/>
      <c r="X74" s="95"/>
      <c r="Y74" s="95"/>
      <c r="Z74" s="95"/>
      <c r="AA74" s="95"/>
      <c r="AB74" s="95"/>
      <c r="AC74" s="120"/>
      <c r="AD74" s="95"/>
      <c r="AE74" s="95"/>
      <c r="AF74">
        <f t="shared" si="62"/>
        <v>43332.5</v>
      </c>
      <c r="AG74" s="94">
        <f t="shared" si="63"/>
        <v>0.1067929961616048</v>
      </c>
      <c r="AH74" s="94">
        <f t="shared" si="64"/>
        <v>0.17320855960588405</v>
      </c>
      <c r="AI74" s="94">
        <f t="shared" si="65"/>
        <v>-6.6199555769093532E-2</v>
      </c>
      <c r="AJ74" s="94">
        <f t="shared" si="66"/>
        <v>1.0800383759286547E-4</v>
      </c>
      <c r="AK74" s="94">
        <f t="shared" si="67"/>
        <v>1.1664828934786061E-8</v>
      </c>
      <c r="AL74">
        <f t="shared" si="68"/>
        <v>-6.6199555769093532E-2</v>
      </c>
      <c r="AM74" s="92">
        <f t="shared" si="69"/>
        <v>1.1664828934786061E-8</v>
      </c>
      <c r="AN74">
        <f t="shared" si="70"/>
        <v>-6.6307559606686398E-2</v>
      </c>
      <c r="AO74">
        <f t="shared" si="71"/>
        <v>1.5698540035533668</v>
      </c>
      <c r="AP74">
        <f t="shared" si="72"/>
        <v>-0.82927056726227866</v>
      </c>
      <c r="AQ74">
        <f t="shared" si="73"/>
        <v>-5.7251893039595519E-2</v>
      </c>
      <c r="AR74">
        <f t="shared" si="74"/>
        <v>3.0414610019691919</v>
      </c>
      <c r="AS74">
        <f t="shared" si="75"/>
        <v>19.957012896569506</v>
      </c>
      <c r="AT74" s="94">
        <f t="shared" si="90"/>
        <v>3.0893693273415717</v>
      </c>
      <c r="AU74" s="94">
        <f t="shared" si="90"/>
        <v>3.0898231000077971</v>
      </c>
      <c r="AV74" s="94">
        <f t="shared" si="90"/>
        <v>3.0906164544156853</v>
      </c>
      <c r="AW74" s="94">
        <f t="shared" si="90"/>
        <v>3.0920034404373919</v>
      </c>
      <c r="AX74" s="94">
        <f t="shared" si="90"/>
        <v>3.0944280183188493</v>
      </c>
      <c r="AY74" s="94">
        <f t="shared" si="90"/>
        <v>3.0986657434669662</v>
      </c>
      <c r="AZ74" s="94">
        <f t="shared" si="90"/>
        <v>3.1060707170098887</v>
      </c>
      <c r="BA74" s="94">
        <f t="shared" si="76"/>
        <v>3.1190056870274629</v>
      </c>
      <c r="BB74"/>
      <c r="BC74">
        <v>16000</v>
      </c>
      <c r="BD74">
        <f t="shared" si="82"/>
        <v>-3.9434164504688958E-2</v>
      </c>
      <c r="BE74">
        <f t="shared" si="83"/>
        <v>-4.4140209042679075E-2</v>
      </c>
      <c r="BF74">
        <f t="shared" si="84"/>
        <v>4.7060445379901172E-3</v>
      </c>
      <c r="BG74">
        <f t="shared" si="85"/>
        <v>0.49759862658532861</v>
      </c>
      <c r="BH74">
        <f t="shared" si="86"/>
        <v>0.3680442442282012</v>
      </c>
      <c r="BI74">
        <f t="shared" si="87"/>
        <v>0.50076477479964687</v>
      </c>
      <c r="BJ74">
        <f t="shared" si="88"/>
        <v>0.25574927988104929</v>
      </c>
      <c r="BK74">
        <f t="shared" si="92"/>
        <v>0.91230451715861971</v>
      </c>
      <c r="BL74">
        <f t="shared" si="92"/>
        <v>0.91310774429589658</v>
      </c>
      <c r="BM74">
        <f t="shared" si="92"/>
        <v>0.91081685547494606</v>
      </c>
      <c r="BN74">
        <f t="shared" si="92"/>
        <v>0.91736876724123673</v>
      </c>
      <c r="BO74">
        <f t="shared" si="92"/>
        <v>0.89877504504398786</v>
      </c>
      <c r="BP74">
        <f t="shared" si="92"/>
        <v>0.95278159507399962</v>
      </c>
      <c r="BQ74">
        <f t="shared" si="92"/>
        <v>0.80485836873609728</v>
      </c>
      <c r="BR74">
        <f t="shared" si="89"/>
        <v>1.365561487276473</v>
      </c>
      <c r="BS74"/>
      <c r="BT74"/>
      <c r="BU74"/>
      <c r="BV74"/>
      <c r="BW74"/>
      <c r="BX74"/>
      <c r="BY74"/>
      <c r="BZ74"/>
    </row>
    <row r="75" spans="1:78" s="94" customFormat="1" x14ac:dyDescent="0.2">
      <c r="A75" s="99" t="s">
        <v>58</v>
      </c>
      <c r="B75" s="100" t="s">
        <v>37</v>
      </c>
      <c r="C75" s="101">
        <v>53001.228999999999</v>
      </c>
      <c r="D75" s="98"/>
      <c r="E75" s="94">
        <f t="shared" si="57"/>
        <v>43343.796436145472</v>
      </c>
      <c r="F75" s="103">
        <f t="shared" si="91"/>
        <v>43343.5</v>
      </c>
      <c r="G75" s="94">
        <f t="shared" si="78"/>
        <v>0.10684780000156024</v>
      </c>
      <c r="K75" s="94">
        <f t="shared" si="79"/>
        <v>0.10684780000156024</v>
      </c>
      <c r="P75">
        <f t="shared" si="59"/>
        <v>0.1732337244690656</v>
      </c>
      <c r="Q75" s="96">
        <f t="shared" si="60"/>
        <v>37982.728999999999</v>
      </c>
      <c r="R75" s="94">
        <f t="shared" si="61"/>
        <v>4.4070909674053258E-3</v>
      </c>
      <c r="S75" s="92">
        <f t="shared" si="80"/>
        <v>1</v>
      </c>
      <c r="T75" s="22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>
        <f t="shared" si="62"/>
        <v>43343.5</v>
      </c>
      <c r="AG75" s="94">
        <f t="shared" si="63"/>
        <v>0.10699185853834492</v>
      </c>
      <c r="AH75" s="94">
        <f t="shared" si="64"/>
        <v>0.17308966593228092</v>
      </c>
      <c r="AI75" s="94">
        <f t="shared" si="65"/>
        <v>-6.6385924467505353E-2</v>
      </c>
      <c r="AJ75" s="94">
        <f t="shared" si="66"/>
        <v>-1.4405853678467473E-4</v>
      </c>
      <c r="AK75" s="94">
        <f t="shared" si="67"/>
        <v>2.0752862020541482E-8</v>
      </c>
      <c r="AL75">
        <f t="shared" si="68"/>
        <v>-6.6385924467505353E-2</v>
      </c>
      <c r="AM75" s="92">
        <f t="shared" si="69"/>
        <v>2.0752862020541482E-8</v>
      </c>
      <c r="AN75">
        <f t="shared" si="70"/>
        <v>-6.6241865930720678E-2</v>
      </c>
      <c r="AO75">
        <f t="shared" si="71"/>
        <v>1.5700299462468159</v>
      </c>
      <c r="AP75">
        <f t="shared" si="72"/>
        <v>-0.82752201259958602</v>
      </c>
      <c r="AQ75">
        <f t="shared" si="73"/>
        <v>-5.5472741092088045E-2</v>
      </c>
      <c r="AR75">
        <f t="shared" si="74"/>
        <v>3.0445826364181348</v>
      </c>
      <c r="AS75">
        <f t="shared" si="75"/>
        <v>20.60025677369428</v>
      </c>
      <c r="AT75" s="94">
        <f t="shared" si="90"/>
        <v>3.0909992960993096</v>
      </c>
      <c r="AU75" s="94">
        <f t="shared" si="90"/>
        <v>3.0914390555122289</v>
      </c>
      <c r="AV75" s="94">
        <f t="shared" si="90"/>
        <v>3.0922078474132411</v>
      </c>
      <c r="AW75" s="94">
        <f t="shared" si="90"/>
        <v>3.093551787375965</v>
      </c>
      <c r="AX75" s="94">
        <f t="shared" si="90"/>
        <v>3.0959009476605308</v>
      </c>
      <c r="AY75" s="94">
        <f t="shared" si="90"/>
        <v>3.1000065999467226</v>
      </c>
      <c r="AZ75" s="94">
        <f t="shared" si="90"/>
        <v>3.1071804496394302</v>
      </c>
      <c r="BA75" s="94">
        <f t="shared" si="76"/>
        <v>3.1197113629150426</v>
      </c>
      <c r="BB75"/>
      <c r="BC75">
        <v>16500</v>
      </c>
      <c r="BD75">
        <f t="shared" si="82"/>
        <v>-3.9351442425901953E-2</v>
      </c>
      <c r="BE75">
        <f t="shared" si="83"/>
        <v>-4.220640232788983E-2</v>
      </c>
      <c r="BF75">
        <f t="shared" si="84"/>
        <v>2.85495990198788E-3</v>
      </c>
      <c r="BG75">
        <f t="shared" si="85"/>
        <v>0.50165581862448527</v>
      </c>
      <c r="BH75">
        <f t="shared" si="86"/>
        <v>0.35446561104846191</v>
      </c>
      <c r="BI75">
        <f t="shared" si="87"/>
        <v>0.51532701222787181</v>
      </c>
      <c r="BJ75">
        <f t="shared" si="88"/>
        <v>0.26352124962698276</v>
      </c>
      <c r="BK75">
        <f t="shared" si="92"/>
        <v>0.93619764746132283</v>
      </c>
      <c r="BL75">
        <f t="shared" si="92"/>
        <v>0.9368483041641924</v>
      </c>
      <c r="BM75">
        <f t="shared" si="92"/>
        <v>0.93493282073066131</v>
      </c>
      <c r="BN75">
        <f t="shared" si="92"/>
        <v>0.94058621670712483</v>
      </c>
      <c r="BO75">
        <f t="shared" si="92"/>
        <v>0.92402337988607464</v>
      </c>
      <c r="BP75">
        <f t="shared" si="92"/>
        <v>0.97366516674037351</v>
      </c>
      <c r="BQ75">
        <f t="shared" si="92"/>
        <v>0.83347970462444998</v>
      </c>
      <c r="BR75">
        <f t="shared" si="89"/>
        <v>1.3976376639846224</v>
      </c>
      <c r="BS75"/>
      <c r="BT75"/>
      <c r="BU75"/>
      <c r="BV75"/>
      <c r="BW75"/>
      <c r="BX75"/>
      <c r="BY75"/>
      <c r="BZ75"/>
    </row>
    <row r="76" spans="1:78" s="94" customFormat="1" x14ac:dyDescent="0.2">
      <c r="A76" s="99" t="s">
        <v>58</v>
      </c>
      <c r="B76" s="100" t="s">
        <v>37</v>
      </c>
      <c r="C76" s="101">
        <v>53004.113499999999</v>
      </c>
      <c r="D76" s="98"/>
      <c r="E76" s="94">
        <f t="shared" si="57"/>
        <v>43351.799128401522</v>
      </c>
      <c r="F76" s="103">
        <f t="shared" si="91"/>
        <v>43351.5</v>
      </c>
      <c r="G76" s="94">
        <f t="shared" si="78"/>
        <v>0.10781819999829168</v>
      </c>
      <c r="K76" s="94">
        <f t="shared" si="79"/>
        <v>0.10781819999829168</v>
      </c>
      <c r="P76">
        <f t="shared" si="59"/>
        <v>0.17333059754815144</v>
      </c>
      <c r="Q76" s="96">
        <f t="shared" si="60"/>
        <v>37985.613499999999</v>
      </c>
      <c r="R76" s="94">
        <f t="shared" si="61"/>
        <v>4.2918742327308721E-3</v>
      </c>
      <c r="S76" s="92">
        <f t="shared" si="80"/>
        <v>1</v>
      </c>
      <c r="T76" s="22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>
        <f t="shared" si="62"/>
        <v>43351.5</v>
      </c>
      <c r="AG76" s="94">
        <f t="shared" si="63"/>
        <v>0.10713662331986284</v>
      </c>
      <c r="AH76" s="94">
        <f t="shared" si="64"/>
        <v>0.17401217422658027</v>
      </c>
      <c r="AI76" s="94">
        <f t="shared" si="65"/>
        <v>-6.5512397549859769E-2</v>
      </c>
      <c r="AJ76" s="94">
        <f t="shared" si="66"/>
        <v>6.8157667842883018E-4</v>
      </c>
      <c r="AK76" s="94">
        <f t="shared" si="67"/>
        <v>4.64546768578077E-7</v>
      </c>
      <c r="AL76">
        <f t="shared" si="68"/>
        <v>-6.5512397549859769E-2</v>
      </c>
      <c r="AM76" s="92">
        <f t="shared" si="69"/>
        <v>4.64546768578077E-7</v>
      </c>
      <c r="AN76">
        <f t="shared" si="70"/>
        <v>-6.6193974228288599E-2</v>
      </c>
      <c r="AO76">
        <f t="shared" si="71"/>
        <v>1.5701544376029117</v>
      </c>
      <c r="AP76">
        <f t="shared" si="72"/>
        <v>-0.82624504345025729</v>
      </c>
      <c r="AQ76">
        <f t="shared" si="73"/>
        <v>-5.4178241980754577E-2</v>
      </c>
      <c r="AR76">
        <f t="shared" si="74"/>
        <v>3.0468533192541152</v>
      </c>
      <c r="AS76">
        <f t="shared" si="75"/>
        <v>21.094763506718181</v>
      </c>
      <c r="AT76" s="94">
        <f t="shared" si="90"/>
        <v>3.0921848252028896</v>
      </c>
      <c r="AU76" s="94">
        <f t="shared" si="90"/>
        <v>3.0926143833726893</v>
      </c>
      <c r="AV76" s="94">
        <f t="shared" si="90"/>
        <v>3.0933652982393207</v>
      </c>
      <c r="AW76" s="94">
        <f t="shared" si="90"/>
        <v>3.0946779147989765</v>
      </c>
      <c r="AX76" s="94">
        <f t="shared" si="90"/>
        <v>3.0969722060020559</v>
      </c>
      <c r="AY76" s="94">
        <f t="shared" si="90"/>
        <v>3.1009817858321447</v>
      </c>
      <c r="AZ76" s="94">
        <f t="shared" si="90"/>
        <v>3.1079875318463661</v>
      </c>
      <c r="BA76" s="94">
        <f t="shared" si="76"/>
        <v>3.1202245817423728</v>
      </c>
      <c r="BB76"/>
      <c r="BC76">
        <v>17000</v>
      </c>
      <c r="BD76">
        <f t="shared" si="82"/>
        <v>-3.9209106930759588E-2</v>
      </c>
      <c r="BE76">
        <f t="shared" si="83"/>
        <v>-4.0196559803006029E-2</v>
      </c>
      <c r="BF76">
        <f t="shared" si="84"/>
        <v>9.874528722464439E-4</v>
      </c>
      <c r="BG76">
        <f t="shared" si="85"/>
        <v>0.50588759348946377</v>
      </c>
      <c r="BH76">
        <f t="shared" si="86"/>
        <v>0.3405880597062847</v>
      </c>
      <c r="BI76">
        <f t="shared" si="87"/>
        <v>0.53012724008034462</v>
      </c>
      <c r="BJ76">
        <f t="shared" si="88"/>
        <v>0.27145086116863182</v>
      </c>
      <c r="BK76">
        <f t="shared" si="92"/>
        <v>0.96028149984327815</v>
      </c>
      <c r="BL76">
        <f t="shared" si="92"/>
        <v>0.96080017449720834</v>
      </c>
      <c r="BM76">
        <f t="shared" si="92"/>
        <v>0.95922107803523282</v>
      </c>
      <c r="BN76">
        <f t="shared" si="92"/>
        <v>0.96403977076170699</v>
      </c>
      <c r="BO76">
        <f t="shared" si="92"/>
        <v>0.94943738093581675</v>
      </c>
      <c r="BP76">
        <f t="shared" si="92"/>
        <v>0.9946797516051975</v>
      </c>
      <c r="BQ76">
        <f t="shared" si="92"/>
        <v>0.86268144221523679</v>
      </c>
      <c r="BR76">
        <f t="shared" si="89"/>
        <v>1.4297138406927719</v>
      </c>
      <c r="BS76"/>
      <c r="BT76"/>
      <c r="BU76"/>
      <c r="BV76"/>
      <c r="BW76"/>
      <c r="BX76"/>
      <c r="BY76"/>
      <c r="BZ76"/>
    </row>
    <row r="77" spans="1:78" s="94" customFormat="1" x14ac:dyDescent="0.2">
      <c r="A77" s="99" t="s">
        <v>58</v>
      </c>
      <c r="B77" s="100" t="s">
        <v>36</v>
      </c>
      <c r="C77" s="101">
        <v>53004.295100000003</v>
      </c>
      <c r="D77" s="98"/>
      <c r="E77" s="94">
        <f t="shared" si="57"/>
        <v>43352.302955378029</v>
      </c>
      <c r="F77" s="103">
        <f t="shared" si="91"/>
        <v>43352</v>
      </c>
      <c r="G77" s="94">
        <f t="shared" si="78"/>
        <v>0.10919760000251699</v>
      </c>
      <c r="K77" s="94">
        <f t="shared" si="79"/>
        <v>0.10919760000251699</v>
      </c>
      <c r="P77">
        <f t="shared" si="59"/>
        <v>0.17333665276189866</v>
      </c>
      <c r="Q77" s="96">
        <f t="shared" si="60"/>
        <v>37985.795100000003</v>
      </c>
      <c r="R77" s="94">
        <f t="shared" si="61"/>
        <v>4.1138180888707458E-3</v>
      </c>
      <c r="S77" s="92">
        <f t="shared" si="80"/>
        <v>1</v>
      </c>
      <c r="T77" s="225"/>
      <c r="U77" s="95">
        <v>5.4484593374094788E-11</v>
      </c>
      <c r="V77" s="95">
        <v>8.0150543253550279E-20</v>
      </c>
      <c r="W77" s="95">
        <v>2.1125228560485125E-27</v>
      </c>
      <c r="X77" s="95">
        <v>1.1218041440670666E-9</v>
      </c>
      <c r="Y77" s="95">
        <v>1.6931034728560789E-6</v>
      </c>
      <c r="Z77" s="95">
        <v>8.2461868034036483E-4</v>
      </c>
      <c r="AA77" s="95">
        <v>1.5403270303038936E-2</v>
      </c>
      <c r="AB77" s="95">
        <v>89.712810293903857</v>
      </c>
      <c r="AC77" s="95">
        <v>3.3676259494883583E-5</v>
      </c>
      <c r="AD77" s="95">
        <v>3.3717744216739535E-7</v>
      </c>
      <c r="AE77" s="95">
        <v>8.6765929209333998E-21</v>
      </c>
      <c r="AF77">
        <f t="shared" si="62"/>
        <v>43352</v>
      </c>
      <c r="AG77" s="94">
        <f t="shared" si="63"/>
        <v>0.10714567496266533</v>
      </c>
      <c r="AH77" s="94">
        <f t="shared" si="64"/>
        <v>0.17538857780175032</v>
      </c>
      <c r="AI77" s="94">
        <f t="shared" si="65"/>
        <v>-6.4139052759381671E-2</v>
      </c>
      <c r="AJ77" s="94">
        <f t="shared" si="66"/>
        <v>2.0519250398516597E-3</v>
      </c>
      <c r="AK77" s="94">
        <f t="shared" si="67"/>
        <v>4.2103963691702352E-6</v>
      </c>
      <c r="AL77">
        <f t="shared" si="68"/>
        <v>-6.4139052759381671E-2</v>
      </c>
      <c r="AM77" s="92">
        <f t="shared" si="69"/>
        <v>4.2103963691702352E-6</v>
      </c>
      <c r="AN77">
        <f t="shared" si="70"/>
        <v>-6.619097779923333E-2</v>
      </c>
      <c r="AO77">
        <f t="shared" si="71"/>
        <v>1.5701621213100048</v>
      </c>
      <c r="AP77">
        <f t="shared" si="72"/>
        <v>-0.82616508512739795</v>
      </c>
      <c r="AQ77">
        <f t="shared" si="73"/>
        <v>-5.4097320134116798E-2</v>
      </c>
      <c r="AR77">
        <f t="shared" si="74"/>
        <v>3.0469952479946381</v>
      </c>
      <c r="AS77">
        <f t="shared" si="75"/>
        <v>21.126460288004115</v>
      </c>
      <c r="AT77" s="94">
        <f t="shared" si="90"/>
        <v>3.0922589234405971</v>
      </c>
      <c r="AU77" s="94">
        <f t="shared" si="90"/>
        <v>3.0926878437641721</v>
      </c>
      <c r="AV77" s="94">
        <f t="shared" si="90"/>
        <v>3.0934376409486859</v>
      </c>
      <c r="AW77" s="94">
        <f t="shared" si="90"/>
        <v>3.0947482993243622</v>
      </c>
      <c r="AX77" s="94">
        <f t="shared" si="90"/>
        <v>3.0970391606633831</v>
      </c>
      <c r="AY77" s="94">
        <f t="shared" si="90"/>
        <v>3.1010427354310037</v>
      </c>
      <c r="AZ77" s="94">
        <f t="shared" si="90"/>
        <v>3.1080379745921212</v>
      </c>
      <c r="BA77" s="94">
        <f t="shared" si="76"/>
        <v>3.1202566579190805</v>
      </c>
      <c r="BB77"/>
      <c r="BC77">
        <v>17500</v>
      </c>
      <c r="BD77">
        <f t="shared" si="82"/>
        <v>-3.9006807938110517E-2</v>
      </c>
      <c r="BE77">
        <f t="shared" si="83"/>
        <v>-3.8110681468027659E-2</v>
      </c>
      <c r="BF77">
        <f t="shared" si="84"/>
        <v>-8.9612647008285851E-4</v>
      </c>
      <c r="BG77">
        <f t="shared" si="85"/>
        <v>0.51030208804523747</v>
      </c>
      <c r="BH77">
        <f t="shared" si="86"/>
        <v>0.32639879864851001</v>
      </c>
      <c r="BI77">
        <f t="shared" si="87"/>
        <v>0.54517832339006378</v>
      </c>
      <c r="BJ77">
        <f t="shared" si="88"/>
        <v>0.27954761967850728</v>
      </c>
      <c r="BK77">
        <f t="shared" si="92"/>
        <v>0.98456518583294983</v>
      </c>
      <c r="BL77">
        <f t="shared" si="92"/>
        <v>0.98497137675038493</v>
      </c>
      <c r="BM77">
        <f t="shared" si="92"/>
        <v>0.98368984215603161</v>
      </c>
      <c r="BN77">
        <f t="shared" si="92"/>
        <v>0.98774154328316799</v>
      </c>
      <c r="BO77">
        <f t="shared" si="92"/>
        <v>0.9750148131476748</v>
      </c>
      <c r="BP77">
        <f t="shared" si="92"/>
        <v>1.0158555584633184</v>
      </c>
      <c r="BQ77">
        <f t="shared" si="92"/>
        <v>0.89246653871100989</v>
      </c>
      <c r="BR77">
        <f t="shared" si="89"/>
        <v>1.4617900174009213</v>
      </c>
      <c r="BS77"/>
      <c r="BT77"/>
      <c r="BU77"/>
      <c r="BV77"/>
      <c r="BW77"/>
      <c r="BX77"/>
      <c r="BY77"/>
      <c r="BZ77"/>
    </row>
    <row r="78" spans="1:78" s="94" customFormat="1" x14ac:dyDescent="0.2">
      <c r="A78" s="99" t="s">
        <v>58</v>
      </c>
      <c r="B78" s="100" t="s">
        <v>37</v>
      </c>
      <c r="C78" s="101">
        <v>53005.194799999997</v>
      </c>
      <c r="D78" s="98"/>
      <c r="E78" s="94">
        <f t="shared" si="57"/>
        <v>43354.799062926206</v>
      </c>
      <c r="F78" s="103">
        <f t="shared" si="91"/>
        <v>43354.5</v>
      </c>
      <c r="G78" s="94">
        <f t="shared" si="78"/>
        <v>0.10779460000048857</v>
      </c>
      <c r="K78" s="94">
        <f t="shared" si="79"/>
        <v>0.10779460000048857</v>
      </c>
      <c r="P78">
        <f t="shared" si="59"/>
        <v>0.17336692997117206</v>
      </c>
      <c r="Q78" s="96">
        <f t="shared" si="60"/>
        <v>37986.694799999997</v>
      </c>
      <c r="R78" s="94">
        <f t="shared" si="61"/>
        <v>4.2997304577841967E-3</v>
      </c>
      <c r="S78" s="92">
        <f t="shared" si="80"/>
        <v>1</v>
      </c>
      <c r="T78" s="22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>
        <f t="shared" si="62"/>
        <v>43354.5</v>
      </c>
      <c r="AG78" s="94">
        <f t="shared" si="63"/>
        <v>0.10719093995676618</v>
      </c>
      <c r="AH78" s="94">
        <f t="shared" si="64"/>
        <v>0.17397059001489446</v>
      </c>
      <c r="AI78" s="94">
        <f t="shared" si="65"/>
        <v>-6.5572329970683491E-2</v>
      </c>
      <c r="AJ78" s="94">
        <f t="shared" si="66"/>
        <v>6.0366004372239268E-4</v>
      </c>
      <c r="AK78" s="94">
        <f t="shared" si="67"/>
        <v>3.6440544838692102E-7</v>
      </c>
      <c r="AL78">
        <f t="shared" si="68"/>
        <v>-6.5572329970683491E-2</v>
      </c>
      <c r="AM78" s="92">
        <f t="shared" si="69"/>
        <v>3.6440544838692102E-7</v>
      </c>
      <c r="AN78">
        <f t="shared" si="70"/>
        <v>-6.6175990014405883E-2</v>
      </c>
      <c r="AO78">
        <f t="shared" si="71"/>
        <v>1.5702003686011434</v>
      </c>
      <c r="AP78">
        <f t="shared" si="72"/>
        <v>-0.82576503302146131</v>
      </c>
      <c r="AQ78">
        <f t="shared" si="73"/>
        <v>-5.3692683575492083E-2</v>
      </c>
      <c r="AR78">
        <f t="shared" si="74"/>
        <v>3.0477049110100785</v>
      </c>
      <c r="AS78">
        <f t="shared" si="75"/>
        <v>21.286384972452549</v>
      </c>
      <c r="AT78" s="94">
        <f t="shared" si="90"/>
        <v>3.0926294192876238</v>
      </c>
      <c r="AU78" s="94">
        <f t="shared" si="90"/>
        <v>3.0930551499112768</v>
      </c>
      <c r="AV78" s="94">
        <f t="shared" si="90"/>
        <v>3.0937993580437118</v>
      </c>
      <c r="AW78" s="94">
        <f t="shared" si="90"/>
        <v>3.0951002246767967</v>
      </c>
      <c r="AX78" s="94">
        <f t="shared" si="90"/>
        <v>3.0973739357416439</v>
      </c>
      <c r="AY78" s="94">
        <f t="shared" si="90"/>
        <v>3.101347484264898</v>
      </c>
      <c r="AZ78" s="94">
        <f t="shared" si="90"/>
        <v>3.1082901885090948</v>
      </c>
      <c r="BA78" s="94">
        <f t="shared" si="76"/>
        <v>3.1204170388026213</v>
      </c>
      <c r="BB78"/>
      <c r="BC78">
        <v>18000</v>
      </c>
      <c r="BD78">
        <f t="shared" si="82"/>
        <v>-3.8744177171055931E-2</v>
      </c>
      <c r="BE78">
        <f t="shared" si="83"/>
        <v>-3.5948767322954746E-2</v>
      </c>
      <c r="BF78">
        <f t="shared" si="84"/>
        <v>-2.7954098481011852E-3</v>
      </c>
      <c r="BG78">
        <f t="shared" si="85"/>
        <v>0.51490803789888806</v>
      </c>
      <c r="BH78">
        <f t="shared" si="86"/>
        <v>0.31188426996150526</v>
      </c>
      <c r="BI78">
        <f t="shared" si="87"/>
        <v>0.560493940787121</v>
      </c>
      <c r="BJ78">
        <f t="shared" si="88"/>
        <v>0.28782173649380211</v>
      </c>
      <c r="BK78">
        <f t="shared" si="92"/>
        <v>1.0090582756774968</v>
      </c>
      <c r="BL78">
        <f t="shared" si="92"/>
        <v>1.0093701420740977</v>
      </c>
      <c r="BM78">
        <f t="shared" si="92"/>
        <v>1.008348171578282</v>
      </c>
      <c r="BN78">
        <f t="shared" si="92"/>
        <v>1.0117033375407667</v>
      </c>
      <c r="BO78">
        <f t="shared" si="92"/>
        <v>1.0007542744625462</v>
      </c>
      <c r="BP78">
        <f t="shared" si="92"/>
        <v>1.0372244033583409</v>
      </c>
      <c r="BQ78">
        <f t="shared" si="92"/>
        <v>0.92283735115882259</v>
      </c>
      <c r="BR78">
        <f t="shared" si="89"/>
        <v>1.4938661941090707</v>
      </c>
      <c r="BS78"/>
      <c r="BT78"/>
      <c r="BU78"/>
      <c r="BV78"/>
      <c r="BW78"/>
      <c r="BX78"/>
      <c r="BY78"/>
      <c r="BZ78"/>
    </row>
    <row r="79" spans="1:78" s="94" customFormat="1" x14ac:dyDescent="0.2">
      <c r="A79" s="99" t="s">
        <v>58</v>
      </c>
      <c r="B79" s="100" t="s">
        <v>36</v>
      </c>
      <c r="C79" s="101">
        <v>53005.3747</v>
      </c>
      <c r="D79" s="98"/>
      <c r="E79" s="94">
        <f t="shared" si="57"/>
        <v>43355.298173460746</v>
      </c>
      <c r="F79" s="103">
        <f t="shared" si="91"/>
        <v>43355</v>
      </c>
      <c r="G79" s="94">
        <f t="shared" si="78"/>
        <v>0.10747400000400376</v>
      </c>
      <c r="K79" s="94">
        <f t="shared" si="79"/>
        <v>0.10747400000400376</v>
      </c>
      <c r="P79">
        <f t="shared" si="59"/>
        <v>0.17337298564113418</v>
      </c>
      <c r="Q79" s="96">
        <f t="shared" si="60"/>
        <v>37986.8747</v>
      </c>
      <c r="R79" s="94">
        <f t="shared" si="61"/>
        <v>4.3426763080027225E-3</v>
      </c>
      <c r="S79" s="92">
        <f t="shared" si="80"/>
        <v>1</v>
      </c>
      <c r="T79" s="22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>
        <f t="shared" si="62"/>
        <v>43355</v>
      </c>
      <c r="AG79" s="94">
        <f t="shared" si="63"/>
        <v>0.10719999431138934</v>
      </c>
      <c r="AH79" s="94">
        <f t="shared" si="64"/>
        <v>0.17364699133374861</v>
      </c>
      <c r="AI79" s="94">
        <f t="shared" si="65"/>
        <v>-6.5898985637130425E-2</v>
      </c>
      <c r="AJ79" s="94">
        <f t="shared" si="66"/>
        <v>2.7400569261441798E-4</v>
      </c>
      <c r="AK79" s="94">
        <f t="shared" si="67"/>
        <v>7.5079119585106909E-8</v>
      </c>
      <c r="AL79">
        <f t="shared" si="68"/>
        <v>-6.5898985637130425E-2</v>
      </c>
      <c r="AM79" s="92">
        <f t="shared" si="69"/>
        <v>7.5079119585106909E-8</v>
      </c>
      <c r="AN79">
        <f t="shared" si="70"/>
        <v>-6.6172991329744843E-2</v>
      </c>
      <c r="AO79">
        <f t="shared" si="71"/>
        <v>1.5702079838065202</v>
      </c>
      <c r="AP79">
        <f t="shared" si="72"/>
        <v>-0.82568497051762102</v>
      </c>
      <c r="AQ79">
        <f t="shared" si="73"/>
        <v>-5.3611750817529905E-2</v>
      </c>
      <c r="AR79">
        <f t="shared" si="74"/>
        <v>3.0478468474623246</v>
      </c>
      <c r="AS79">
        <f t="shared" si="75"/>
        <v>21.31866112500968</v>
      </c>
      <c r="AT79" s="94">
        <f t="shared" si="90"/>
        <v>3.0927035193854779</v>
      </c>
      <c r="AU79" s="94">
        <f t="shared" si="90"/>
        <v>3.0931286119757102</v>
      </c>
      <c r="AV79" s="94">
        <f t="shared" si="90"/>
        <v>3.0938717021698752</v>
      </c>
      <c r="AW79" s="94">
        <f t="shared" si="90"/>
        <v>3.0951706102904755</v>
      </c>
      <c r="AX79" s="94">
        <f t="shared" si="90"/>
        <v>3.0974408911103772</v>
      </c>
      <c r="AY79" s="94">
        <f t="shared" si="90"/>
        <v>3.1014084341990067</v>
      </c>
      <c r="AZ79" s="94">
        <f t="shared" si="90"/>
        <v>3.1083406313299973</v>
      </c>
      <c r="BA79" s="94">
        <f t="shared" si="76"/>
        <v>3.1204491149793299</v>
      </c>
      <c r="BB79"/>
      <c r="BC79">
        <v>18500</v>
      </c>
      <c r="BD79">
        <f t="shared" si="82"/>
        <v>-3.8420823795276893E-2</v>
      </c>
      <c r="BE79">
        <f t="shared" si="83"/>
        <v>-3.3710817367787256E-2</v>
      </c>
      <c r="BF79">
        <f t="shared" si="84"/>
        <v>-4.7100064274896367E-3</v>
      </c>
      <c r="BG79">
        <f t="shared" si="85"/>
        <v>0.51971482428807114</v>
      </c>
      <c r="BH79">
        <f t="shared" si="86"/>
        <v>0.29703011068950452</v>
      </c>
      <c r="BI79">
        <f t="shared" si="87"/>
        <v>0.57608863910664421</v>
      </c>
      <c r="BJ79">
        <f t="shared" si="88"/>
        <v>0.29628419193927441</v>
      </c>
      <c r="BK79">
        <f t="shared" si="92"/>
        <v>1.0337708053779047</v>
      </c>
      <c r="BL79">
        <f t="shared" si="92"/>
        <v>1.0340049706972949</v>
      </c>
      <c r="BM79">
        <f t="shared" si="92"/>
        <v>1.033205979672297</v>
      </c>
      <c r="BN79">
        <f t="shared" si="92"/>
        <v>1.0359366316943244</v>
      </c>
      <c r="BO79">
        <f t="shared" si="92"/>
        <v>1.0266553557275264</v>
      </c>
      <c r="BP79">
        <f t="shared" si="92"/>
        <v>1.0588196638431804</v>
      </c>
      <c r="BQ79">
        <f t="shared" si="92"/>
        <v>0.95379563402531575</v>
      </c>
      <c r="BR79">
        <f t="shared" si="89"/>
        <v>1.5259423708172202</v>
      </c>
      <c r="BS79"/>
      <c r="BT79"/>
      <c r="BU79"/>
      <c r="BV79"/>
      <c r="BW79"/>
      <c r="BX79"/>
      <c r="BY79"/>
      <c r="BZ79"/>
    </row>
    <row r="80" spans="1:78" s="94" customFormat="1" x14ac:dyDescent="0.2">
      <c r="A80" s="99" t="s">
        <v>58</v>
      </c>
      <c r="B80" s="100" t="s">
        <v>37</v>
      </c>
      <c r="C80" s="101">
        <v>53006.275800000003</v>
      </c>
      <c r="D80" s="98"/>
      <c r="E80" s="94">
        <f t="shared" si="57"/>
        <v>43357.798165137625</v>
      </c>
      <c r="F80" s="103">
        <f t="shared" si="91"/>
        <v>43357.5</v>
      </c>
      <c r="G80" s="94">
        <f t="shared" si="78"/>
        <v>0.10747100000298815</v>
      </c>
      <c r="K80" s="94">
        <f t="shared" si="79"/>
        <v>0.10747100000298815</v>
      </c>
      <c r="P80">
        <f t="shared" si="59"/>
        <v>0.17340326513148191</v>
      </c>
      <c r="Q80" s="96">
        <f t="shared" si="60"/>
        <v>37987.775800000003</v>
      </c>
      <c r="R80" s="94">
        <f t="shared" si="61"/>
        <v>4.3470635849739946E-3</v>
      </c>
      <c r="S80" s="92">
        <f t="shared" si="80"/>
        <v>1</v>
      </c>
      <c r="T80" s="22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>
        <f t="shared" si="62"/>
        <v>43357.5</v>
      </c>
      <c r="AG80" s="94">
        <f t="shared" si="63"/>
        <v>0.1072452728618304</v>
      </c>
      <c r="AH80" s="94">
        <f t="shared" si="64"/>
        <v>0.17362899227263967</v>
      </c>
      <c r="AI80" s="94">
        <f t="shared" si="65"/>
        <v>-6.5932265128493761E-2</v>
      </c>
      <c r="AJ80" s="94">
        <f t="shared" si="66"/>
        <v>2.2572714115774717E-4</v>
      </c>
      <c r="AK80" s="94">
        <f t="shared" si="67"/>
        <v>5.0952742255249518E-8</v>
      </c>
      <c r="AL80">
        <f t="shared" si="68"/>
        <v>-6.5932265128493761E-2</v>
      </c>
      <c r="AM80" s="92">
        <f t="shared" si="69"/>
        <v>5.0952742255249518E-8</v>
      </c>
      <c r="AN80">
        <f t="shared" si="70"/>
        <v>-6.6157992269651508E-2</v>
      </c>
      <c r="AO80">
        <f t="shared" si="71"/>
        <v>1.5702458885379711</v>
      </c>
      <c r="AP80">
        <f t="shared" si="72"/>
        <v>-0.82528439770856843</v>
      </c>
      <c r="AQ80">
        <f t="shared" si="73"/>
        <v>-5.3207059944689009E-2</v>
      </c>
      <c r="AR80">
        <f t="shared" si="74"/>
        <v>3.0485565488639654</v>
      </c>
      <c r="AS80">
        <f t="shared" si="75"/>
        <v>21.481522450535611</v>
      </c>
      <c r="AT80" s="94">
        <f t="shared" si="90"/>
        <v>3.0930740244914503</v>
      </c>
      <c r="AU80" s="94">
        <f t="shared" si="90"/>
        <v>3.0934959264499398</v>
      </c>
      <c r="AV80" s="94">
        <f t="shared" si="90"/>
        <v>3.0942334263169764</v>
      </c>
      <c r="AW80" s="94">
        <f t="shared" si="90"/>
        <v>3.0955225410598213</v>
      </c>
      <c r="AX80" s="94">
        <f t="shared" si="90"/>
        <v>3.0977756697096801</v>
      </c>
      <c r="AY80" s="94">
        <f t="shared" si="90"/>
        <v>3.1017131847015573</v>
      </c>
      <c r="AZ80" s="94">
        <f t="shared" si="90"/>
        <v>3.1085928456210001</v>
      </c>
      <c r="BA80" s="94">
        <f t="shared" si="76"/>
        <v>3.1206094958628707</v>
      </c>
      <c r="BB80"/>
      <c r="BC80">
        <v>19000</v>
      </c>
      <c r="BD80">
        <f t="shared" si="82"/>
        <v>-3.8036329806776466E-2</v>
      </c>
      <c r="BE80">
        <f t="shared" si="83"/>
        <v>-3.1396831602525217E-2</v>
      </c>
      <c r="BF80">
        <f t="shared" si="84"/>
        <v>-6.6394982042512493E-3</v>
      </c>
      <c r="BG80">
        <f t="shared" si="85"/>
        <v>0.52473252539793536</v>
      </c>
      <c r="BH80">
        <f t="shared" si="86"/>
        <v>0.28182111116693853</v>
      </c>
      <c r="BI80">
        <f t="shared" si="87"/>
        <v>0.59197789454023786</v>
      </c>
      <c r="BJ80">
        <f t="shared" si="88"/>
        <v>0.30494680631802923</v>
      </c>
      <c r="BK80">
        <f t="shared" si="92"/>
        <v>1.0587132866886613</v>
      </c>
      <c r="BL80">
        <f t="shared" si="92"/>
        <v>1.058884696821101</v>
      </c>
      <c r="BM80">
        <f t="shared" si="92"/>
        <v>1.0582740393083512</v>
      </c>
      <c r="BN80">
        <f t="shared" si="92"/>
        <v>1.0604525769177151</v>
      </c>
      <c r="BO80">
        <f t="shared" si="92"/>
        <v>1.0527188106906218</v>
      </c>
      <c r="BP80">
        <f t="shared" si="92"/>
        <v>1.0806762204613449</v>
      </c>
      <c r="BQ80">
        <f t="shared" si="92"/>
        <v>0.9853425373917355</v>
      </c>
      <c r="BR80">
        <f t="shared" si="89"/>
        <v>1.5580185475253696</v>
      </c>
      <c r="BS80"/>
      <c r="BT80"/>
      <c r="BU80"/>
      <c r="BV80"/>
      <c r="BW80"/>
      <c r="BX80"/>
      <c r="BY80"/>
      <c r="BZ80"/>
    </row>
    <row r="81" spans="1:78" s="94" customFormat="1" x14ac:dyDescent="0.2">
      <c r="A81" s="99" t="s">
        <v>58</v>
      </c>
      <c r="B81" s="100" t="s">
        <v>36</v>
      </c>
      <c r="C81" s="101">
        <v>53007.181799999998</v>
      </c>
      <c r="D81" s="93"/>
      <c r="E81" s="94">
        <f t="shared" si="57"/>
        <v>43360.311751264831</v>
      </c>
      <c r="F81" s="103">
        <f t="shared" si="91"/>
        <v>43360</v>
      </c>
      <c r="G81" s="94">
        <f t="shared" si="78"/>
        <v>0.11236799999460345</v>
      </c>
      <c r="K81" s="94">
        <f t="shared" si="79"/>
        <v>0.11236799999460345</v>
      </c>
      <c r="P81">
        <f t="shared" si="59"/>
        <v>0.17343354652272486</v>
      </c>
      <c r="Q81" s="96">
        <f t="shared" si="60"/>
        <v>37988.681799999998</v>
      </c>
      <c r="R81" s="94">
        <f t="shared" si="61"/>
        <v>3.7290009727781602E-3</v>
      </c>
      <c r="S81" s="92">
        <f t="shared" si="80"/>
        <v>1</v>
      </c>
      <c r="T81" s="22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>
        <f t="shared" si="62"/>
        <v>43360</v>
      </c>
      <c r="AG81" s="94">
        <f t="shared" si="63"/>
        <v>0.10729056270499433</v>
      </c>
      <c r="AH81" s="94">
        <f t="shared" si="64"/>
        <v>0.17851098381233399</v>
      </c>
      <c r="AI81" s="94">
        <f t="shared" si="65"/>
        <v>-6.1065546528121406E-2</v>
      </c>
      <c r="AJ81" s="94">
        <f t="shared" si="66"/>
        <v>5.0774372896091186E-3</v>
      </c>
      <c r="AK81" s="94">
        <f t="shared" si="67"/>
        <v>2.5780369429913192E-5</v>
      </c>
      <c r="AL81">
        <f t="shared" si="68"/>
        <v>-6.1065546528121406E-2</v>
      </c>
      <c r="AM81" s="92">
        <f t="shared" si="69"/>
        <v>2.5780369429913192E-5</v>
      </c>
      <c r="AN81">
        <f t="shared" si="70"/>
        <v>-6.6142983817730525E-2</v>
      </c>
      <c r="AO81">
        <f t="shared" si="71"/>
        <v>1.5702835077253776</v>
      </c>
      <c r="AP81">
        <f t="shared" si="72"/>
        <v>-0.82488339128925381</v>
      </c>
      <c r="AQ81">
        <f t="shared" si="73"/>
        <v>-5.2802324180445948E-2</v>
      </c>
      <c r="AR81">
        <f t="shared" si="74"/>
        <v>3.0492662819906688</v>
      </c>
      <c r="AS81">
        <f t="shared" si="75"/>
        <v>21.646893193756764</v>
      </c>
      <c r="AT81" s="94">
        <f t="shared" ref="AT81:AZ90" si="93">$BA81+$AH$7*SIN(AU81)</f>
        <v>3.0934445372493755</v>
      </c>
      <c r="AU81" s="94">
        <f t="shared" si="93"/>
        <v>3.0938632478059587</v>
      </c>
      <c r="AV81" s="94">
        <f t="shared" si="93"/>
        <v>3.0945951562920584</v>
      </c>
      <c r="AW81" s="94">
        <f t="shared" si="93"/>
        <v>3.095874476305756</v>
      </c>
      <c r="AX81" s="94">
        <f t="shared" si="93"/>
        <v>3.09811045121877</v>
      </c>
      <c r="AY81" s="94">
        <f t="shared" si="93"/>
        <v>3.1020179365830702</v>
      </c>
      <c r="AZ81" s="94">
        <f t="shared" si="93"/>
        <v>3.1088450602210957</v>
      </c>
      <c r="BA81" s="94">
        <f t="shared" si="76"/>
        <v>3.1207698767464116</v>
      </c>
      <c r="BB81"/>
      <c r="BC81">
        <v>19500</v>
      </c>
      <c r="BD81">
        <f t="shared" si="82"/>
        <v>-3.7590245208697144E-2</v>
      </c>
      <c r="BE81">
        <f t="shared" si="83"/>
        <v>-2.9006810027168602E-2</v>
      </c>
      <c r="BF81">
        <f t="shared" si="84"/>
        <v>-8.5834351815285426E-3</v>
      </c>
      <c r="BG81">
        <f t="shared" si="85"/>
        <v>0.52997197277316421</v>
      </c>
      <c r="BH81">
        <f t="shared" si="86"/>
        <v>0.26624116977117024</v>
      </c>
      <c r="BI81">
        <f t="shared" si="87"/>
        <v>0.6081781815247892</v>
      </c>
      <c r="BJ81">
        <f t="shared" si="88"/>
        <v>0.31382232048411163</v>
      </c>
      <c r="BK81">
        <f t="shared" si="92"/>
        <v>1.0838967210194306</v>
      </c>
      <c r="BL81">
        <f t="shared" si="92"/>
        <v>1.0840185583767932</v>
      </c>
      <c r="BM81">
        <f t="shared" si="92"/>
        <v>1.0835639812486519</v>
      </c>
      <c r="BN81">
        <f t="shared" si="92"/>
        <v>1.0852620099034971</v>
      </c>
      <c r="BO81">
        <f t="shared" si="92"/>
        <v>1.0789467359697134</v>
      </c>
      <c r="BP81">
        <f t="shared" si="92"/>
        <v>1.1028303847622443</v>
      </c>
      <c r="BQ81">
        <f t="shared" si="92"/>
        <v>1.0174786057707372</v>
      </c>
      <c r="BR81">
        <f t="shared" si="89"/>
        <v>1.5900947242335191</v>
      </c>
      <c r="BS81"/>
      <c r="BT81"/>
      <c r="BU81"/>
      <c r="BV81"/>
      <c r="BW81"/>
      <c r="BX81"/>
      <c r="BY81"/>
      <c r="BZ81"/>
    </row>
    <row r="82" spans="1:78" s="94" customFormat="1" x14ac:dyDescent="0.2">
      <c r="A82" s="99" t="s">
        <v>58</v>
      </c>
      <c r="B82" s="100" t="s">
        <v>36</v>
      </c>
      <c r="C82" s="101">
        <v>53008.260900000001</v>
      </c>
      <c r="D82" s="93"/>
      <c r="E82" s="94">
        <f t="shared" si="57"/>
        <v>43363.305582158755</v>
      </c>
      <c r="F82" s="103">
        <f t="shared" si="91"/>
        <v>43363</v>
      </c>
      <c r="G82" s="94">
        <f t="shared" si="78"/>
        <v>0.11014440000144532</v>
      </c>
      <c r="K82" s="94">
        <f t="shared" si="79"/>
        <v>0.11014440000144532</v>
      </c>
      <c r="P82">
        <f t="shared" si="59"/>
        <v>0.17346988670139812</v>
      </c>
      <c r="Q82" s="96">
        <f t="shared" si="60"/>
        <v>37989.760900000001</v>
      </c>
      <c r="R82" s="94">
        <f t="shared" si="61"/>
        <v>4.0101172657858999E-3</v>
      </c>
      <c r="S82" s="92">
        <f t="shared" si="80"/>
        <v>1</v>
      </c>
      <c r="T82" s="22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>
        <f t="shared" si="62"/>
        <v>43363</v>
      </c>
      <c r="AG82" s="94">
        <f t="shared" si="63"/>
        <v>0.10734492541776246</v>
      </c>
      <c r="AH82" s="94">
        <f t="shared" si="64"/>
        <v>0.17626936128508097</v>
      </c>
      <c r="AI82" s="94">
        <f t="shared" si="65"/>
        <v>-6.3325486699952804E-2</v>
      </c>
      <c r="AJ82" s="94">
        <f t="shared" si="66"/>
        <v>2.7994745836828622E-3</v>
      </c>
      <c r="AK82" s="94">
        <f t="shared" si="67"/>
        <v>7.8370579446863345E-6</v>
      </c>
      <c r="AL82">
        <f t="shared" si="68"/>
        <v>-6.3325486699952804E-2</v>
      </c>
      <c r="AM82" s="92">
        <f t="shared" si="69"/>
        <v>7.8370579446863345E-6</v>
      </c>
      <c r="AN82">
        <f t="shared" si="70"/>
        <v>-6.6124961283635666E-2</v>
      </c>
      <c r="AO82">
        <f t="shared" si="71"/>
        <v>1.5703282737335718</v>
      </c>
      <c r="AP82">
        <f t="shared" si="72"/>
        <v>-0.82440161161740388</v>
      </c>
      <c r="AQ82">
        <f t="shared" si="73"/>
        <v>-5.2316582481099556E-2</v>
      </c>
      <c r="AR82">
        <f t="shared" si="74"/>
        <v>3.0501180032824844</v>
      </c>
      <c r="AS82">
        <f t="shared" si="75"/>
        <v>21.848732920147853</v>
      </c>
      <c r="AT82" s="94">
        <f t="shared" si="93"/>
        <v>3.0938891625777365</v>
      </c>
      <c r="AU82" s="94">
        <f t="shared" si="93"/>
        <v>3.0943040424435546</v>
      </c>
      <c r="AV82" s="94">
        <f t="shared" si="93"/>
        <v>3.0950292398926851</v>
      </c>
      <c r="AW82" s="94">
        <f t="shared" si="93"/>
        <v>3.0962968044619683</v>
      </c>
      <c r="AX82" s="94">
        <f t="shared" si="93"/>
        <v>3.0985121928393458</v>
      </c>
      <c r="AY82" s="94">
        <f t="shared" si="93"/>
        <v>3.1023836406462872</v>
      </c>
      <c r="AZ82" s="94">
        <f t="shared" si="93"/>
        <v>3.1091477181458864</v>
      </c>
      <c r="BA82" s="94">
        <f t="shared" si="76"/>
        <v>3.1209623338066601</v>
      </c>
      <c r="BB82"/>
      <c r="BC82">
        <v>20000</v>
      </c>
      <c r="BD82">
        <f t="shared" si="82"/>
        <v>-3.7082083009191705E-2</v>
      </c>
      <c r="BE82">
        <f t="shared" si="83"/>
        <v>-2.654075264171743E-2</v>
      </c>
      <c r="BF82">
        <f t="shared" si="84"/>
        <v>-1.0541330367474278E-2</v>
      </c>
      <c r="BG82">
        <f t="shared" si="85"/>
        <v>0.53544481358644025</v>
      </c>
      <c r="BH82">
        <f t="shared" si="86"/>
        <v>0.25027324348550051</v>
      </c>
      <c r="BI82">
        <f t="shared" si="87"/>
        <v>0.62470705068290833</v>
      </c>
      <c r="BJ82">
        <f t="shared" si="88"/>
        <v>0.32292448763060116</v>
      </c>
      <c r="BK82">
        <f t="shared" ref="BK82:BQ91" si="94">$BR82+$AH$7*SIN(BL82)</f>
        <v>1.1093326181730314</v>
      </c>
      <c r="BL82">
        <f t="shared" si="94"/>
        <v>1.109416270911141</v>
      </c>
      <c r="BM82">
        <f t="shared" si="94"/>
        <v>1.1090882869042265</v>
      </c>
      <c r="BN82">
        <f t="shared" si="94"/>
        <v>1.1103754815769116</v>
      </c>
      <c r="BO82">
        <f t="shared" si="94"/>
        <v>1.105342760685244</v>
      </c>
      <c r="BP82">
        <f t="shared" si="94"/>
        <v>1.1253198132297213</v>
      </c>
      <c r="BQ82">
        <f t="shared" si="94"/>
        <v>1.0502037775461954</v>
      </c>
      <c r="BR82">
        <f t="shared" si="89"/>
        <v>1.6221709009416685</v>
      </c>
      <c r="BS82"/>
      <c r="BT82"/>
      <c r="BU82"/>
      <c r="BV82"/>
      <c r="BW82"/>
      <c r="BX82"/>
      <c r="BY82"/>
      <c r="BZ82"/>
    </row>
    <row r="83" spans="1:78" s="94" customFormat="1" x14ac:dyDescent="0.2">
      <c r="A83" s="99" t="s">
        <v>58</v>
      </c>
      <c r="B83" s="100" t="s">
        <v>36</v>
      </c>
      <c r="C83" s="101">
        <v>53009.343500000003</v>
      </c>
      <c r="D83" s="93"/>
      <c r="E83" s="94">
        <f t="shared" si="57"/>
        <v>43366.309123374362</v>
      </c>
      <c r="F83" s="103">
        <f t="shared" si="91"/>
        <v>43366</v>
      </c>
      <c r="G83" s="94">
        <f t="shared" si="78"/>
        <v>0.11142079999990528</v>
      </c>
      <c r="K83" s="94">
        <f t="shared" si="79"/>
        <v>0.11142079999990528</v>
      </c>
      <c r="P83">
        <f t="shared" si="59"/>
        <v>0.17350622961736054</v>
      </c>
      <c r="Q83" s="96">
        <f t="shared" si="60"/>
        <v>37990.843500000003</v>
      </c>
      <c r="R83" s="94">
        <f t="shared" si="61"/>
        <v>3.8546005707839896E-3</v>
      </c>
      <c r="S83" s="92">
        <f t="shared" si="80"/>
        <v>1</v>
      </c>
      <c r="T83" s="22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>
        <f t="shared" si="62"/>
        <v>43366</v>
      </c>
      <c r="AG83" s="94">
        <f t="shared" si="63"/>
        <v>0.10739930437983665</v>
      </c>
      <c r="AH83" s="94">
        <f t="shared" si="64"/>
        <v>0.17752772523742916</v>
      </c>
      <c r="AI83" s="94">
        <f t="shared" si="65"/>
        <v>-6.2085429617455251E-2</v>
      </c>
      <c r="AJ83" s="94">
        <f t="shared" si="66"/>
        <v>4.0214956200686353E-3</v>
      </c>
      <c r="AK83" s="94">
        <f t="shared" si="67"/>
        <v>1.6172427022231218E-5</v>
      </c>
      <c r="AL83">
        <f t="shared" si="68"/>
        <v>-6.2085429617455251E-2</v>
      </c>
      <c r="AM83" s="92">
        <f t="shared" si="69"/>
        <v>1.6172427022231218E-5</v>
      </c>
      <c r="AN83">
        <f t="shared" si="70"/>
        <v>-6.6106925237523886E-2</v>
      </c>
      <c r="AO83">
        <f t="shared" si="71"/>
        <v>1.5703726283375308</v>
      </c>
      <c r="AP83">
        <f t="shared" si="72"/>
        <v>-0.8239192084412843</v>
      </c>
      <c r="AQ83">
        <f t="shared" si="73"/>
        <v>-5.1830777205775211E-2</v>
      </c>
      <c r="AR83">
        <f t="shared" si="74"/>
        <v>3.0509697694993272</v>
      </c>
      <c r="AS83">
        <f t="shared" si="75"/>
        <v>22.054374913000913</v>
      </c>
      <c r="AT83" s="94">
        <f t="shared" si="93"/>
        <v>3.0943337987410082</v>
      </c>
      <c r="AU83" s="94">
        <f t="shared" si="93"/>
        <v>3.0947448468253405</v>
      </c>
      <c r="AV83" s="94">
        <f t="shared" si="93"/>
        <v>3.0954633317451816</v>
      </c>
      <c r="AW83" s="94">
        <f t="shared" si="93"/>
        <v>3.0967191389564479</v>
      </c>
      <c r="AX83" s="94">
        <f t="shared" si="93"/>
        <v>3.0989139385796984</v>
      </c>
      <c r="AY83" s="94">
        <f t="shared" si="93"/>
        <v>3.1027493466618461</v>
      </c>
      <c r="AZ83" s="94">
        <f t="shared" si="93"/>
        <v>3.1094503765082866</v>
      </c>
      <c r="BA83" s="94">
        <f t="shared" si="76"/>
        <v>3.1211547908669086</v>
      </c>
      <c r="BB83"/>
      <c r="BC83">
        <v>20500</v>
      </c>
      <c r="BD83">
        <f t="shared" si="82"/>
        <v>-3.651131406065241E-2</v>
      </c>
      <c r="BE83">
        <f t="shared" si="83"/>
        <v>-2.3998659446171688E-2</v>
      </c>
      <c r="BF83">
        <f t="shared" si="84"/>
        <v>-1.2512654614480721E-2</v>
      </c>
      <c r="BG83">
        <f t="shared" si="85"/>
        <v>0.54116357962456774</v>
      </c>
      <c r="BH83">
        <f t="shared" si="86"/>
        <v>0.23389929366994144</v>
      </c>
      <c r="BI83">
        <f t="shared" si="87"/>
        <v>0.64158321725247813</v>
      </c>
      <c r="BJ83">
        <f t="shared" si="88"/>
        <v>0.33226817818173049</v>
      </c>
      <c r="BK83">
        <f t="shared" si="94"/>
        <v>1.135033020826508</v>
      </c>
      <c r="BL83">
        <f t="shared" si="94"/>
        <v>1.135088104791679</v>
      </c>
      <c r="BM83">
        <f t="shared" si="94"/>
        <v>1.1348602763395275</v>
      </c>
      <c r="BN83">
        <f t="shared" si="94"/>
        <v>1.1358033039073743</v>
      </c>
      <c r="BO83">
        <f t="shared" si="94"/>
        <v>1.1319122451864208</v>
      </c>
      <c r="BP83">
        <f t="shared" si="94"/>
        <v>1.1481834065829597</v>
      </c>
      <c r="BQ83">
        <f t="shared" si="94"/>
        <v>1.0835173850365933</v>
      </c>
      <c r="BR83">
        <f t="shared" si="89"/>
        <v>1.6542470776498179</v>
      </c>
      <c r="BS83"/>
      <c r="BT83"/>
      <c r="BU83"/>
      <c r="BV83"/>
      <c r="BW83"/>
      <c r="BX83"/>
      <c r="BY83"/>
      <c r="BZ83"/>
    </row>
    <row r="84" spans="1:78" s="94" customFormat="1" x14ac:dyDescent="0.2">
      <c r="A84" s="20" t="s">
        <v>39</v>
      </c>
      <c r="B84" s="92" t="s">
        <v>37</v>
      </c>
      <c r="C84" s="98">
        <v>53047.370199999998</v>
      </c>
      <c r="D84" s="104">
        <v>5.0000000000000001E-3</v>
      </c>
      <c r="E84" s="94">
        <f t="shared" si="57"/>
        <v>43471.809548963873</v>
      </c>
      <c r="F84" s="103">
        <f t="shared" si="91"/>
        <v>43471.5</v>
      </c>
      <c r="G84" s="94">
        <f t="shared" si="78"/>
        <v>0.11157419999653939</v>
      </c>
      <c r="K84" s="94">
        <f t="shared" si="79"/>
        <v>0.11157419999653939</v>
      </c>
      <c r="P84">
        <f t="shared" si="59"/>
        <v>0.17478602955452491</v>
      </c>
      <c r="Q84" s="96">
        <f t="shared" si="60"/>
        <v>38028.870199999998</v>
      </c>
      <c r="R84" s="94">
        <f t="shared" si="61"/>
        <v>3.9957353960678116E-3</v>
      </c>
      <c r="S84" s="92">
        <f t="shared" si="80"/>
        <v>1</v>
      </c>
      <c r="T84" s="225"/>
      <c r="U84" s="95">
        <v>7.5443429729713988E-12</v>
      </c>
      <c r="V84" s="95">
        <v>7.2913387399816987E-20</v>
      </c>
      <c r="W84" s="95">
        <v>1.7987867477980217E-27</v>
      </c>
      <c r="X84" s="95">
        <v>1.1347117638694662E-9</v>
      </c>
      <c r="Y84" s="95">
        <v>1.4371233017054005E-6</v>
      </c>
      <c r="Z84" s="95">
        <v>9.851182552346599E-4</v>
      </c>
      <c r="AA84" s="95">
        <v>1.8465985774602896E-2</v>
      </c>
      <c r="AB84" s="95">
        <v>121.63447642029088</v>
      </c>
      <c r="AC84" s="95">
        <v>3.4063742779028086E-5</v>
      </c>
      <c r="AD84" s="95">
        <v>3.6085504160483476E-7</v>
      </c>
      <c r="AE84" s="95">
        <v>7.3880101782258352E-21</v>
      </c>
      <c r="AF84">
        <f t="shared" si="62"/>
        <v>43471.5</v>
      </c>
      <c r="AG84" s="94">
        <f t="shared" si="63"/>
        <v>0.10932191092566364</v>
      </c>
      <c r="AH84" s="94">
        <f t="shared" si="64"/>
        <v>0.17703831862540065</v>
      </c>
      <c r="AI84" s="94">
        <f t="shared" si="65"/>
        <v>-6.3211829557985516E-2</v>
      </c>
      <c r="AJ84" s="94">
        <f t="shared" si="66"/>
        <v>2.2522890708757543E-3</v>
      </c>
      <c r="AK84" s="94">
        <f t="shared" si="67"/>
        <v>5.0728060587863681E-6</v>
      </c>
      <c r="AL84">
        <f t="shared" si="68"/>
        <v>-6.3211829557985516E-2</v>
      </c>
      <c r="AM84" s="92">
        <f t="shared" si="69"/>
        <v>5.0728060587863681E-6</v>
      </c>
      <c r="AN84">
        <f t="shared" si="70"/>
        <v>-6.546411862886127E-2</v>
      </c>
      <c r="AO84">
        <f t="shared" si="71"/>
        <v>1.5716699438197741</v>
      </c>
      <c r="AP84">
        <f t="shared" si="72"/>
        <v>-0.80656217389400453</v>
      </c>
      <c r="AQ84">
        <f t="shared" si="73"/>
        <v>-3.4710804593297374E-2</v>
      </c>
      <c r="AR84">
        <f t="shared" si="74"/>
        <v>3.0809488452416214</v>
      </c>
      <c r="AS84">
        <f t="shared" si="75"/>
        <v>32.969351227070405</v>
      </c>
      <c r="AT84" s="94">
        <f t="shared" si="93"/>
        <v>3.1099762689114008</v>
      </c>
      <c r="AU84" s="94">
        <f t="shared" si="93"/>
        <v>3.1102519514629701</v>
      </c>
      <c r="AV84" s="94">
        <f t="shared" si="93"/>
        <v>3.1107335386215498</v>
      </c>
      <c r="AW84" s="94">
        <f t="shared" si="93"/>
        <v>3.1115748014185423</v>
      </c>
      <c r="AX84" s="94">
        <f t="shared" si="93"/>
        <v>3.1130443146726861</v>
      </c>
      <c r="AY84" s="94">
        <f t="shared" si="93"/>
        <v>3.1156111063563996</v>
      </c>
      <c r="AZ84" s="94">
        <f t="shared" si="93"/>
        <v>3.1200941083827636</v>
      </c>
      <c r="BA84" s="94">
        <f t="shared" si="76"/>
        <v>3.1279228641523282</v>
      </c>
      <c r="BB84"/>
      <c r="BC84">
        <v>21000</v>
      </c>
      <c r="BD84">
        <f t="shared" si="82"/>
        <v>-3.5877361744795104E-2</v>
      </c>
      <c r="BE84">
        <f t="shared" si="83"/>
        <v>-2.1380530440531398E-2</v>
      </c>
      <c r="BF84">
        <f t="shared" si="84"/>
        <v>-1.4496831304263704E-2</v>
      </c>
      <c r="BG84">
        <f t="shared" si="85"/>
        <v>0.54714176395785075</v>
      </c>
      <c r="BH84">
        <f t="shared" si="86"/>
        <v>0.21710022647538743</v>
      </c>
      <c r="BI84">
        <f t="shared" si="87"/>
        <v>0.65882666156952929</v>
      </c>
      <c r="BJ84">
        <f t="shared" si="88"/>
        <v>0.3418694999754685</v>
      </c>
      <c r="BK84">
        <f t="shared" si="94"/>
        <v>1.1610105356094507</v>
      </c>
      <c r="BL84">
        <f t="shared" si="94"/>
        <v>1.1610449648825498</v>
      </c>
      <c r="BM84">
        <f t="shared" si="94"/>
        <v>1.1608940927393174</v>
      </c>
      <c r="BN84">
        <f t="shared" si="94"/>
        <v>1.1615556167497023</v>
      </c>
      <c r="BO84">
        <f t="shared" si="94"/>
        <v>1.1586624879862073</v>
      </c>
      <c r="BP84">
        <f t="shared" si="94"/>
        <v>1.171461194003256</v>
      </c>
      <c r="BQ84">
        <f t="shared" si="94"/>
        <v>1.1174181551819293</v>
      </c>
      <c r="BR84">
        <f t="shared" si="89"/>
        <v>1.6863232543579674</v>
      </c>
      <c r="BS84"/>
      <c r="BT84"/>
      <c r="BU84"/>
      <c r="BV84"/>
      <c r="BW84"/>
      <c r="BX84"/>
      <c r="BY84"/>
      <c r="BZ84"/>
    </row>
    <row r="85" spans="1:78" s="94" customFormat="1" x14ac:dyDescent="0.2">
      <c r="A85" s="138" t="s">
        <v>198</v>
      </c>
      <c r="B85" s="92"/>
      <c r="C85" s="98">
        <v>53083.053999999996</v>
      </c>
      <c r="D85" s="93" t="s">
        <v>152</v>
      </c>
      <c r="E85" s="94">
        <f t="shared" ref="E85:E116" si="95">+(C85-C$7)/C$8</f>
        <v>43570.809885218434</v>
      </c>
      <c r="F85" s="103">
        <f t="shared" si="91"/>
        <v>43570.5</v>
      </c>
      <c r="G85" s="94">
        <f t="shared" si="78"/>
        <v>0.11169539999536937</v>
      </c>
      <c r="K85" s="94">
        <f t="shared" si="79"/>
        <v>0.11169539999536937</v>
      </c>
      <c r="P85">
        <f t="shared" ref="P85:P116" si="96">+D$11+D$12*F85+D$13*F85^2</f>
        <v>0.17599005802458034</v>
      </c>
      <c r="Q85" s="96">
        <f t="shared" ref="Q85:Q116" si="97">+C85-15018.5</f>
        <v>38064.553999999996</v>
      </c>
      <c r="R85" s="94">
        <f t="shared" ref="R85:R116" si="98">+(P85-G85)^2</f>
        <v>4.1338030510931828E-3</v>
      </c>
      <c r="S85" s="92">
        <f t="shared" si="80"/>
        <v>1</v>
      </c>
      <c r="T85" s="22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>
        <f t="shared" ref="AF85:AF116" si="99">F85</f>
        <v>43570.5</v>
      </c>
      <c r="AG85" s="94">
        <f t="shared" ref="AG85:AG116" si="100">AH$3+AH$4*AF85+AH$5*AF85^2+AN85</f>
        <v>0.11114406059827388</v>
      </c>
      <c r="AH85" s="94">
        <f t="shared" ref="AH85:AH116" si="101">IF(S85&lt;&gt;0,G85-AN85, -9999)</f>
        <v>0.17654139742167585</v>
      </c>
      <c r="AI85" s="94">
        <f t="shared" ref="AI85:AI116" si="102">+G85-P85</f>
        <v>-6.4294658029210972E-2</v>
      </c>
      <c r="AJ85" s="94">
        <f t="shared" ref="AJ85:AJ116" si="103">IF(S85&lt;&gt;0,G85-AG85, -9999)</f>
        <v>5.5133939709549329E-4</v>
      </c>
      <c r="AK85" s="94">
        <f t="shared" ref="AK85:AK116" si="104">+(G85-AG85)^2*S85</f>
        <v>3.0397513078962202E-7</v>
      </c>
      <c r="AL85">
        <f t="shared" ref="AL85:AL116" si="105">IF(S85&lt;&gt;0,G85-P85, -9999)</f>
        <v>-6.4294658029210972E-2</v>
      </c>
      <c r="AM85" s="92">
        <f t="shared" ref="AM85:AM116" si="106">+(G85-AG85)^2</f>
        <v>3.0397513078962202E-7</v>
      </c>
      <c r="AN85">
        <f t="shared" ref="AN85:AN116" si="107">$AH$6*($AH$11/AO85*AP85+$AH$12)</f>
        <v>-6.4845997426306465E-2</v>
      </c>
      <c r="AO85">
        <f t="shared" ref="AO85:AO116" si="108">1+$AH$7*COS(AR85)</f>
        <v>1.5724207334396496</v>
      </c>
      <c r="AP85">
        <f t="shared" ref="AP85:AP116" si="109">SIN(AR85+RADIANS($AH$9))</f>
        <v>-0.78959418721272312</v>
      </c>
      <c r="AQ85">
        <f t="shared" ref="AQ85:AQ116" si="110">$AH$7*SIN(AR85)</f>
        <v>-1.8597541526535311E-2</v>
      </c>
      <c r="AR85">
        <f t="shared" ref="AR85:AR116" si="111">2*ATAN(AS85)</f>
        <v>3.109114790694131</v>
      </c>
      <c r="AS85">
        <f t="shared" ref="AS85:AS116" si="112">SQRT((1+$AH$7)/(1-$AH$7))*TAN(AT85/2)</f>
        <v>61.574993447203795</v>
      </c>
      <c r="AT85" s="94">
        <f t="shared" si="93"/>
        <v>3.1246631571769972</v>
      </c>
      <c r="AU85" s="94">
        <f t="shared" si="93"/>
        <v>3.1248109894329623</v>
      </c>
      <c r="AV85" s="94">
        <f t="shared" si="93"/>
        <v>3.1250691470714687</v>
      </c>
      <c r="AW85" s="94">
        <f t="shared" si="93"/>
        <v>3.1255199619291698</v>
      </c>
      <c r="AX85" s="94">
        <f t="shared" si="93"/>
        <v>3.1263072019619749</v>
      </c>
      <c r="AY85" s="94">
        <f t="shared" si="93"/>
        <v>3.1276819054549754</v>
      </c>
      <c r="AZ85" s="94">
        <f t="shared" si="93"/>
        <v>3.1300823947718706</v>
      </c>
      <c r="BA85" s="94">
        <f t="shared" ref="BA85:BA116" si="113">RADIANS($AH$9)+$AH$18*(F85-AH$15)</f>
        <v>3.1342739471405423</v>
      </c>
      <c r="BB85"/>
      <c r="BC85">
        <v>21500</v>
      </c>
      <c r="BD85">
        <f t="shared" si="82"/>
        <v>-3.5179596488146989E-2</v>
      </c>
      <c r="BE85">
        <f t="shared" si="83"/>
        <v>-1.8686365624796544E-2</v>
      </c>
      <c r="BF85">
        <f t="shared" si="84"/>
        <v>-1.6493230863350444E-2</v>
      </c>
      <c r="BG85">
        <f t="shared" si="85"/>
        <v>0.55339390636611396</v>
      </c>
      <c r="BH85">
        <f t="shared" si="86"/>
        <v>0.19985582741260494</v>
      </c>
      <c r="BI85">
        <f t="shared" si="87"/>
        <v>0.67645874330051814</v>
      </c>
      <c r="BJ85">
        <f t="shared" si="88"/>
        <v>0.35174593627445927</v>
      </c>
      <c r="BK85">
        <f t="shared" si="94"/>
        <v>1.187278371556524</v>
      </c>
      <c r="BL85">
        <f t="shared" si="94"/>
        <v>1.1872984718366735</v>
      </c>
      <c r="BM85">
        <f t="shared" si="94"/>
        <v>1.1872046849198088</v>
      </c>
      <c r="BN85">
        <f t="shared" si="94"/>
        <v>1.1876424766698066</v>
      </c>
      <c r="BO85">
        <f t="shared" si="94"/>
        <v>1.1856029396466008</v>
      </c>
      <c r="BP85">
        <f t="shared" si="94"/>
        <v>1.1951942019490658</v>
      </c>
      <c r="BQ85">
        <f t="shared" si="94"/>
        <v>1.1519042108534321</v>
      </c>
      <c r="BR85">
        <f t="shared" si="89"/>
        <v>1.7183994310661168</v>
      </c>
      <c r="BS85"/>
      <c r="BT85"/>
      <c r="BU85"/>
      <c r="BV85"/>
      <c r="BW85"/>
      <c r="BX85"/>
      <c r="BY85"/>
      <c r="BZ85"/>
    </row>
    <row r="86" spans="1:78" s="94" customFormat="1" x14ac:dyDescent="0.2">
      <c r="A86" s="138" t="s">
        <v>198</v>
      </c>
      <c r="B86" s="92"/>
      <c r="C86" s="98">
        <v>53084.1348</v>
      </c>
      <c r="D86" s="93" t="s">
        <v>152</v>
      </c>
      <c r="E86" s="94">
        <f t="shared" si="95"/>
        <v>43573.808432554324</v>
      </c>
      <c r="F86" s="103">
        <f t="shared" si="91"/>
        <v>43573.5</v>
      </c>
      <c r="G86" s="94">
        <f t="shared" si="78"/>
        <v>0.11117180000292137</v>
      </c>
      <c r="K86" s="94">
        <f t="shared" si="79"/>
        <v>0.11117180000292137</v>
      </c>
      <c r="P86">
        <f t="shared" si="96"/>
        <v>0.17602659026970993</v>
      </c>
      <c r="Q86" s="96">
        <f t="shared" si="97"/>
        <v>38065.6348</v>
      </c>
      <c r="R86" s="94">
        <f t="shared" si="98"/>
        <v>4.206143820549132E-3</v>
      </c>
      <c r="S86" s="92">
        <f t="shared" si="80"/>
        <v>1</v>
      </c>
      <c r="T86" s="22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>
        <f t="shared" si="99"/>
        <v>43573.5</v>
      </c>
      <c r="AG86" s="94">
        <f t="shared" si="100"/>
        <v>0.11119954639500242</v>
      </c>
      <c r="AH86" s="94">
        <f t="shared" si="101"/>
        <v>0.17599884387762887</v>
      </c>
      <c r="AI86" s="94">
        <f t="shared" si="102"/>
        <v>-6.4854790266788559E-2</v>
      </c>
      <c r="AJ86" s="94">
        <f t="shared" si="103"/>
        <v>-2.7746392081043347E-5</v>
      </c>
      <c r="AK86" s="94">
        <f t="shared" si="104"/>
        <v>7.6986227351498495E-10</v>
      </c>
      <c r="AL86">
        <f t="shared" si="105"/>
        <v>-6.4854790266788559E-2</v>
      </c>
      <c r="AM86" s="92">
        <f t="shared" si="106"/>
        <v>7.6986227351498495E-10</v>
      </c>
      <c r="AN86">
        <f t="shared" si="107"/>
        <v>-6.4827043874707516E-2</v>
      </c>
      <c r="AO86">
        <f t="shared" si="108"/>
        <v>1.5724364045018349</v>
      </c>
      <c r="AP86">
        <f t="shared" si="109"/>
        <v>-0.78906994461045921</v>
      </c>
      <c r="AQ86">
        <f t="shared" si="110"/>
        <v>-1.8108766480061555E-2</v>
      </c>
      <c r="AR86">
        <f t="shared" si="111"/>
        <v>3.1099686527186212</v>
      </c>
      <c r="AS86">
        <f t="shared" si="112"/>
        <v>63.237834004517161</v>
      </c>
      <c r="AT86" s="94">
        <f t="shared" si="93"/>
        <v>3.1251082983106917</v>
      </c>
      <c r="AU86" s="94">
        <f t="shared" si="93"/>
        <v>3.1252522478337457</v>
      </c>
      <c r="AV86" s="94">
        <f t="shared" si="93"/>
        <v>3.1255036232947928</v>
      </c>
      <c r="AW86" s="94">
        <f t="shared" si="93"/>
        <v>3.125942591562894</v>
      </c>
      <c r="AX86" s="94">
        <f t="shared" si="93"/>
        <v>3.126709139476636</v>
      </c>
      <c r="AY86" s="94">
        <f t="shared" si="93"/>
        <v>3.1280477023272657</v>
      </c>
      <c r="AZ86" s="94">
        <f t="shared" si="93"/>
        <v>3.1303850734966083</v>
      </c>
      <c r="BA86" s="94">
        <f t="shared" si="113"/>
        <v>3.1344664042007908</v>
      </c>
      <c r="BB86"/>
      <c r="BC86">
        <v>22000</v>
      </c>
      <c r="BD86">
        <f t="shared" si="82"/>
        <v>-3.4417330068563817E-2</v>
      </c>
      <c r="BE86">
        <f t="shared" si="83"/>
        <v>-1.5916164998967128E-2</v>
      </c>
      <c r="BF86">
        <f t="shared" si="84"/>
        <v>-1.8501165069596686E-2</v>
      </c>
      <c r="BG86">
        <f t="shared" si="85"/>
        <v>0.55993568870485944</v>
      </c>
      <c r="BH86">
        <f t="shared" si="86"/>
        <v>0.18214468970904338</v>
      </c>
      <c r="BI86">
        <f t="shared" si="87"/>
        <v>0.69450233125972149</v>
      </c>
      <c r="BJ86">
        <f t="shared" si="88"/>
        <v>0.36191650456177743</v>
      </c>
      <c r="BK86">
        <f t="shared" si="94"/>
        <v>1.2138503866113504</v>
      </c>
      <c r="BL86">
        <f t="shared" si="94"/>
        <v>1.2138610441916624</v>
      </c>
      <c r="BM86">
        <f t="shared" si="94"/>
        <v>1.2138077898666997</v>
      </c>
      <c r="BN86">
        <f t="shared" si="94"/>
        <v>1.214073969702975</v>
      </c>
      <c r="BO86">
        <f t="shared" si="94"/>
        <v>1.2127454219191884</v>
      </c>
      <c r="BP86">
        <f t="shared" si="94"/>
        <v>1.2194243073451481</v>
      </c>
      <c r="BQ86">
        <f t="shared" si="94"/>
        <v>1.1869730727847367</v>
      </c>
      <c r="BR86">
        <f t="shared" si="89"/>
        <v>1.7504756077742663</v>
      </c>
      <c r="BS86"/>
      <c r="BT86"/>
      <c r="BU86"/>
      <c r="BV86"/>
      <c r="BW86"/>
      <c r="BX86"/>
      <c r="BY86"/>
      <c r="BZ86"/>
    </row>
    <row r="87" spans="1:78" s="94" customFormat="1" x14ac:dyDescent="0.2">
      <c r="A87" s="95" t="s">
        <v>272</v>
      </c>
      <c r="B87" s="95" t="s">
        <v>36</v>
      </c>
      <c r="C87" s="141">
        <v>53380.254099999998</v>
      </c>
      <c r="D87" s="141" t="s">
        <v>205</v>
      </c>
      <c r="E87" s="94">
        <f t="shared" si="95"/>
        <v>44395.355192469666</v>
      </c>
      <c r="F87" s="103">
        <f t="shared" si="91"/>
        <v>44395</v>
      </c>
      <c r="G87" s="94">
        <f t="shared" si="78"/>
        <v>0.12802599999849917</v>
      </c>
      <c r="K87" s="94">
        <f t="shared" si="79"/>
        <v>0.12802599999849917</v>
      </c>
      <c r="P87">
        <f t="shared" si="96"/>
        <v>0.1861333389039628</v>
      </c>
      <c r="Q87" s="96">
        <f t="shared" si="97"/>
        <v>38361.754099999998</v>
      </c>
      <c r="R87" s="94">
        <f t="shared" si="98"/>
        <v>3.3764628346744071E-3</v>
      </c>
      <c r="S87" s="92">
        <f t="shared" si="80"/>
        <v>1</v>
      </c>
      <c r="T87" s="22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>
        <f t="shared" si="99"/>
        <v>44395</v>
      </c>
      <c r="AG87" s="94">
        <f t="shared" si="100"/>
        <v>0.12695607072650703</v>
      </c>
      <c r="AH87" s="94">
        <f t="shared" si="101"/>
        <v>0.18720326817595495</v>
      </c>
      <c r="AI87" s="94">
        <f t="shared" si="102"/>
        <v>-5.8107338905463629E-2</v>
      </c>
      <c r="AJ87" s="94">
        <f t="shared" si="103"/>
        <v>1.0699292719921483E-3</v>
      </c>
      <c r="AK87" s="94">
        <f t="shared" si="104"/>
        <v>1.1447486470656484E-6</v>
      </c>
      <c r="AL87">
        <f t="shared" si="105"/>
        <v>-5.8107338905463629E-2</v>
      </c>
      <c r="AM87" s="92">
        <f t="shared" si="106"/>
        <v>1.1447486470656484E-6</v>
      </c>
      <c r="AN87">
        <f t="shared" si="107"/>
        <v>-5.9177268177455784E-2</v>
      </c>
      <c r="AO87">
        <f t="shared" si="108"/>
        <v>1.5611529484896063</v>
      </c>
      <c r="AP87">
        <f t="shared" si="109"/>
        <v>-0.62593119848495482</v>
      </c>
      <c r="AQ87">
        <f t="shared" si="110"/>
        <v>0.11453703778184196</v>
      </c>
      <c r="AR87">
        <f t="shared" si="111"/>
        <v>-2.9402481249889205</v>
      </c>
      <c r="AS87">
        <f t="shared" si="112"/>
        <v>-9.8996423745491846</v>
      </c>
      <c r="AT87" s="94">
        <f t="shared" si="93"/>
        <v>3.2467981550247544</v>
      </c>
      <c r="AU87" s="94">
        <f t="shared" si="93"/>
        <v>3.2458994190902444</v>
      </c>
      <c r="AV87" s="94">
        <f t="shared" si="93"/>
        <v>3.2443217394708341</v>
      </c>
      <c r="AW87" s="94">
        <f t="shared" si="93"/>
        <v>3.2415528310096144</v>
      </c>
      <c r="AX87" s="94">
        <f t="shared" si="93"/>
        <v>3.2366951001967945</v>
      </c>
      <c r="AY87" s="94">
        <f t="shared" si="93"/>
        <v>3.2281781360817732</v>
      </c>
      <c r="AZ87" s="94">
        <f t="shared" si="93"/>
        <v>3.2132603154144097</v>
      </c>
      <c r="BA87" s="94">
        <f t="shared" si="113"/>
        <v>3.1871675625322808</v>
      </c>
      <c r="BB87"/>
      <c r="BC87">
        <v>22500</v>
      </c>
      <c r="BD87">
        <f t="shared" si="82"/>
        <v>-3.358980964587828E-2</v>
      </c>
      <c r="BE87">
        <f t="shared" si="83"/>
        <v>-1.3069928563043148E-2</v>
      </c>
      <c r="BF87">
        <f t="shared" si="84"/>
        <v>-2.0519881082835131E-2</v>
      </c>
      <c r="BG87">
        <f t="shared" si="85"/>
        <v>0.56678404150626949</v>
      </c>
      <c r="BH87">
        <f t="shared" si="86"/>
        <v>0.16394413626277554</v>
      </c>
      <c r="BI87">
        <f t="shared" si="87"/>
        <v>0.71298195079906135</v>
      </c>
      <c r="BJ87">
        <f t="shared" si="88"/>
        <v>0.37240193958138157</v>
      </c>
      <c r="BK87">
        <f t="shared" si="94"/>
        <v>1.2407411427403483</v>
      </c>
      <c r="BL87">
        <f t="shared" si="94"/>
        <v>1.2407459805554488</v>
      </c>
      <c r="BM87">
        <f t="shared" si="94"/>
        <v>1.2407199177124149</v>
      </c>
      <c r="BN87">
        <f t="shared" si="94"/>
        <v>1.2408603499477888</v>
      </c>
      <c r="BO87">
        <f t="shared" si="94"/>
        <v>1.2401043499445286</v>
      </c>
      <c r="BP87">
        <f t="shared" si="94"/>
        <v>1.2441940750692688</v>
      </c>
      <c r="BQ87">
        <f t="shared" si="94"/>
        <v>1.2226216621225372</v>
      </c>
      <c r="BR87">
        <f t="shared" si="89"/>
        <v>1.7825517844824157</v>
      </c>
      <c r="BS87"/>
      <c r="BT87"/>
      <c r="BU87"/>
      <c r="BV87"/>
      <c r="BW87"/>
      <c r="BX87"/>
      <c r="BY87"/>
      <c r="BZ87"/>
    </row>
    <row r="88" spans="1:78" s="94" customFormat="1" x14ac:dyDescent="0.2">
      <c r="A88" s="138" t="s">
        <v>198</v>
      </c>
      <c r="B88" s="92"/>
      <c r="C88" s="98">
        <v>53426.392599999999</v>
      </c>
      <c r="D88" s="93" t="s">
        <v>152</v>
      </c>
      <c r="E88" s="94">
        <f t="shared" si="95"/>
        <v>44523.360814468484</v>
      </c>
      <c r="F88" s="103">
        <f t="shared" si="91"/>
        <v>44523</v>
      </c>
      <c r="G88" s="94">
        <f t="shared" si="78"/>
        <v>0.13005239999620244</v>
      </c>
      <c r="K88" s="94">
        <f t="shared" si="79"/>
        <v>0.13005239999620244</v>
      </c>
      <c r="P88">
        <f t="shared" si="96"/>
        <v>0.1877265792364311</v>
      </c>
      <c r="Q88" s="96">
        <f t="shared" si="97"/>
        <v>38407.892599999999</v>
      </c>
      <c r="R88" s="94">
        <f t="shared" si="98"/>
        <v>3.3263109510340227E-3</v>
      </c>
      <c r="S88" s="92">
        <f t="shared" si="80"/>
        <v>1</v>
      </c>
      <c r="T88" s="22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>
        <f t="shared" si="99"/>
        <v>44523</v>
      </c>
      <c r="AG88" s="94">
        <f t="shared" si="100"/>
        <v>0.12950518991653753</v>
      </c>
      <c r="AH88" s="94">
        <f t="shared" si="101"/>
        <v>0.18827378931609601</v>
      </c>
      <c r="AI88" s="94">
        <f t="shared" si="102"/>
        <v>-5.7674179240228662E-2</v>
      </c>
      <c r="AJ88" s="94">
        <f t="shared" si="103"/>
        <v>5.4721007966490598E-4</v>
      </c>
      <c r="AK88" s="94">
        <f t="shared" si="104"/>
        <v>2.9943887128687277E-7</v>
      </c>
      <c r="AL88">
        <f t="shared" si="105"/>
        <v>-5.7674179240228662E-2</v>
      </c>
      <c r="AM88" s="92">
        <f t="shared" si="106"/>
        <v>2.9943887128687277E-7</v>
      </c>
      <c r="AN88">
        <f t="shared" si="107"/>
        <v>-5.8221389319893582E-2</v>
      </c>
      <c r="AO88">
        <f t="shared" si="108"/>
        <v>1.5566866152940317</v>
      </c>
      <c r="AP88">
        <f t="shared" si="109"/>
        <v>-0.5975734121248083</v>
      </c>
      <c r="AQ88">
        <f t="shared" si="110"/>
        <v>0.13457851602277593</v>
      </c>
      <c r="AR88">
        <f t="shared" si="111"/>
        <v>-2.9043944445082315</v>
      </c>
      <c r="AS88">
        <f t="shared" si="112"/>
        <v>-8.3921967106083279</v>
      </c>
      <c r="AT88" s="94">
        <f t="shared" si="93"/>
        <v>3.2656508983741603</v>
      </c>
      <c r="AU88" s="94">
        <f t="shared" si="93"/>
        <v>3.2646004423677724</v>
      </c>
      <c r="AV88" s="94">
        <f t="shared" si="93"/>
        <v>3.2627525442636407</v>
      </c>
      <c r="AW88" s="94">
        <f t="shared" si="93"/>
        <v>3.259502839415453</v>
      </c>
      <c r="AX88" s="94">
        <f t="shared" si="93"/>
        <v>3.2537909352916956</v>
      </c>
      <c r="AY88" s="94">
        <f t="shared" si="93"/>
        <v>3.2437600861544018</v>
      </c>
      <c r="AZ88" s="94">
        <f t="shared" si="93"/>
        <v>3.2261689145450498</v>
      </c>
      <c r="BA88" s="94">
        <f t="shared" si="113"/>
        <v>3.1953790637695665</v>
      </c>
      <c r="BB88"/>
      <c r="BC88">
        <v>23000</v>
      </c>
      <c r="BD88">
        <f t="shared" si="82"/>
        <v>-3.2696211419229834E-2</v>
      </c>
      <c r="BE88">
        <f t="shared" si="83"/>
        <v>-1.0147656317024606E-2</v>
      </c>
      <c r="BF88">
        <f t="shared" si="84"/>
        <v>-2.2548555102205232E-2</v>
      </c>
      <c r="BG88">
        <f t="shared" si="85"/>
        <v>0.57395726322088536</v>
      </c>
      <c r="BH88">
        <f t="shared" si="86"/>
        <v>0.14523013524415565</v>
      </c>
      <c r="BI88">
        <f t="shared" si="87"/>
        <v>0.73192395092734452</v>
      </c>
      <c r="BJ88">
        <f t="shared" si="88"/>
        <v>0.38322490469460307</v>
      </c>
      <c r="BK88">
        <f t="shared" si="94"/>
        <v>1.2679659700839006</v>
      </c>
      <c r="BL88">
        <f t="shared" si="94"/>
        <v>1.2679675413339462</v>
      </c>
      <c r="BM88">
        <f t="shared" si="94"/>
        <v>1.267958342017288</v>
      </c>
      <c r="BN88">
        <f t="shared" si="94"/>
        <v>1.2680122058033307</v>
      </c>
      <c r="BO88">
        <f t="shared" si="94"/>
        <v>1.2676969547471826</v>
      </c>
      <c r="BP88">
        <f t="shared" si="94"/>
        <v>1.2695465798112333</v>
      </c>
      <c r="BQ88">
        <f t="shared" si="94"/>
        <v>1.2588463035940882</v>
      </c>
      <c r="BR88">
        <f t="shared" si="89"/>
        <v>1.8146279611905651</v>
      </c>
      <c r="BS88"/>
      <c r="BT88"/>
      <c r="BU88"/>
      <c r="BV88"/>
      <c r="BW88"/>
      <c r="BX88"/>
      <c r="BY88"/>
      <c r="BZ88"/>
    </row>
    <row r="89" spans="1:78" s="94" customFormat="1" x14ac:dyDescent="0.2">
      <c r="A89" s="138" t="s">
        <v>198</v>
      </c>
      <c r="B89" s="92"/>
      <c r="C89" s="98">
        <v>53426.393100000001</v>
      </c>
      <c r="D89" s="93" t="s">
        <v>152</v>
      </c>
      <c r="E89" s="94">
        <f t="shared" si="95"/>
        <v>44523.362201657306</v>
      </c>
      <c r="F89" s="103">
        <f t="shared" si="91"/>
        <v>44523</v>
      </c>
      <c r="G89" s="94">
        <f t="shared" si="78"/>
        <v>0.13055239999812329</v>
      </c>
      <c r="K89" s="94">
        <f t="shared" si="79"/>
        <v>0.13055239999812329</v>
      </c>
      <c r="P89">
        <f t="shared" si="96"/>
        <v>0.1877265792364311</v>
      </c>
      <c r="Q89" s="96">
        <f t="shared" si="97"/>
        <v>38407.893100000001</v>
      </c>
      <c r="R89" s="94">
        <f t="shared" si="98"/>
        <v>3.2688867715741478E-3</v>
      </c>
      <c r="S89" s="92">
        <f t="shared" si="80"/>
        <v>1</v>
      </c>
      <c r="T89" s="225"/>
      <c r="U89" s="95">
        <v>1.8482620492997135E-11</v>
      </c>
      <c r="V89" s="95">
        <v>1.5769157922110552E-24</v>
      </c>
      <c r="W89" s="95">
        <v>6.1919027902493751E-28</v>
      </c>
      <c r="X89" s="95">
        <v>1.5795671281456135E-9</v>
      </c>
      <c r="Y89" s="95">
        <v>1.3938841311944462E-8</v>
      </c>
      <c r="Z89" s="95">
        <v>9.7346141672169243E-4</v>
      </c>
      <c r="AA89" s="95">
        <v>2.3240265644180035E-2</v>
      </c>
      <c r="AB89" s="95">
        <v>381.83390388349505</v>
      </c>
      <c r="AC89" s="95">
        <v>4.7418181487686396E-5</v>
      </c>
      <c r="AD89" s="95">
        <v>4.4857555675146231E-7</v>
      </c>
      <c r="AE89" s="95">
        <v>2.5431497587485305E-21</v>
      </c>
      <c r="AF89">
        <f t="shared" si="99"/>
        <v>44523</v>
      </c>
      <c r="AG89" s="94">
        <f t="shared" si="100"/>
        <v>0.12950518991653753</v>
      </c>
      <c r="AH89" s="94">
        <f t="shared" si="101"/>
        <v>0.18877378931801686</v>
      </c>
      <c r="AI89" s="94">
        <f t="shared" si="102"/>
        <v>-5.717417923830781E-2</v>
      </c>
      <c r="AJ89" s="94">
        <f t="shared" si="103"/>
        <v>1.0472100815857588E-3</v>
      </c>
      <c r="AK89" s="94">
        <f t="shared" si="104"/>
        <v>1.0966489549748516E-6</v>
      </c>
      <c r="AL89">
        <f t="shared" si="105"/>
        <v>-5.717417923830781E-2</v>
      </c>
      <c r="AM89" s="92">
        <f t="shared" si="106"/>
        <v>1.0966489549748516E-6</v>
      </c>
      <c r="AN89">
        <f t="shared" si="107"/>
        <v>-5.8221389319893582E-2</v>
      </c>
      <c r="AO89">
        <f t="shared" si="108"/>
        <v>1.5566866152940317</v>
      </c>
      <c r="AP89">
        <f t="shared" si="109"/>
        <v>-0.5975734121248083</v>
      </c>
      <c r="AQ89">
        <f t="shared" si="110"/>
        <v>0.13457851602277593</v>
      </c>
      <c r="AR89">
        <f t="shared" si="111"/>
        <v>-2.9043944445082315</v>
      </c>
      <c r="AS89">
        <f t="shared" si="112"/>
        <v>-8.3921967106083279</v>
      </c>
      <c r="AT89" s="94">
        <f t="shared" si="93"/>
        <v>3.2656508983741603</v>
      </c>
      <c r="AU89" s="94">
        <f t="shared" si="93"/>
        <v>3.2646004423677724</v>
      </c>
      <c r="AV89" s="94">
        <f t="shared" si="93"/>
        <v>3.2627525442636407</v>
      </c>
      <c r="AW89" s="94">
        <f t="shared" si="93"/>
        <v>3.259502839415453</v>
      </c>
      <c r="AX89" s="94">
        <f t="shared" si="93"/>
        <v>3.2537909352916956</v>
      </c>
      <c r="AY89" s="94">
        <f t="shared" si="93"/>
        <v>3.2437600861544018</v>
      </c>
      <c r="AZ89" s="94">
        <f t="shared" si="93"/>
        <v>3.2261689145450498</v>
      </c>
      <c r="BA89" s="94">
        <f t="shared" si="113"/>
        <v>3.1953790637695665</v>
      </c>
      <c r="BB89"/>
      <c r="BC89">
        <v>23500</v>
      </c>
      <c r="BD89">
        <f t="shared" si="82"/>
        <v>-3.1735633780847344E-2</v>
      </c>
      <c r="BE89">
        <f t="shared" si="83"/>
        <v>-7.1493482609115006E-3</v>
      </c>
      <c r="BF89">
        <f t="shared" si="84"/>
        <v>-2.4586285519935844E-2</v>
      </c>
      <c r="BG89">
        <f t="shared" si="85"/>
        <v>0.58147515361567215</v>
      </c>
      <c r="BH89">
        <f t="shared" si="86"/>
        <v>0.12597720971352724</v>
      </c>
      <c r="BI89">
        <f t="shared" si="87"/>
        <v>0.75135669351224532</v>
      </c>
      <c r="BJ89">
        <f t="shared" si="88"/>
        <v>0.39441023637384565</v>
      </c>
      <c r="BK89">
        <f t="shared" si="94"/>
        <v>1.2955410404369274</v>
      </c>
      <c r="BL89">
        <f t="shared" si="94"/>
        <v>1.2955410296981911</v>
      </c>
      <c r="BM89">
        <f t="shared" si="94"/>
        <v>1.2955410986858014</v>
      </c>
      <c r="BN89">
        <f t="shared" si="94"/>
        <v>1.2955406554970397</v>
      </c>
      <c r="BO89">
        <f t="shared" si="94"/>
        <v>1.2955435026331346</v>
      </c>
      <c r="BP89">
        <f t="shared" si="94"/>
        <v>1.2955252125431636</v>
      </c>
      <c r="BQ89">
        <f t="shared" si="94"/>
        <v>1.2956427292882999</v>
      </c>
      <c r="BR89">
        <f t="shared" si="89"/>
        <v>1.8467041378987146</v>
      </c>
      <c r="BS89"/>
      <c r="BT89"/>
      <c r="BU89"/>
      <c r="BV89"/>
      <c r="BW89"/>
      <c r="BX89"/>
      <c r="BY89"/>
      <c r="BZ89"/>
    </row>
    <row r="90" spans="1:78" s="94" customFormat="1" x14ac:dyDescent="0.2">
      <c r="A90" s="105" t="s">
        <v>44</v>
      </c>
      <c r="B90" s="106" t="s">
        <v>37</v>
      </c>
      <c r="C90" s="107">
        <v>53437.746599999999</v>
      </c>
      <c r="D90" s="107">
        <v>1.1999999999999999E-3</v>
      </c>
      <c r="E90" s="94">
        <f t="shared" si="95"/>
        <v>44554.861098009875</v>
      </c>
      <c r="F90" s="103">
        <f t="shared" si="91"/>
        <v>44554.5</v>
      </c>
      <c r="G90" s="94">
        <f t="shared" si="78"/>
        <v>0.1301545999958762</v>
      </c>
      <c r="K90" s="94">
        <f t="shared" si="79"/>
        <v>0.1301545999958762</v>
      </c>
      <c r="P90">
        <f t="shared" si="96"/>
        <v>0.18811942977033719</v>
      </c>
      <c r="Q90" s="96">
        <f t="shared" si="97"/>
        <v>38419.246599999999</v>
      </c>
      <c r="R90" s="94">
        <f t="shared" si="98"/>
        <v>3.3599214907822396E-3</v>
      </c>
      <c r="S90" s="92">
        <f t="shared" si="80"/>
        <v>1</v>
      </c>
      <c r="T90" s="22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>
        <f t="shared" si="99"/>
        <v>44554.5</v>
      </c>
      <c r="AG90" s="94">
        <f t="shared" si="100"/>
        <v>0.1301360792234918</v>
      </c>
      <c r="AH90" s="94">
        <f t="shared" si="101"/>
        <v>0.18813795054272159</v>
      </c>
      <c r="AI90" s="94">
        <f t="shared" si="102"/>
        <v>-5.7964829774460991E-2</v>
      </c>
      <c r="AJ90" s="94">
        <f t="shared" si="103"/>
        <v>1.852077238440053E-5</v>
      </c>
      <c r="AK90" s="94">
        <f t="shared" si="104"/>
        <v>3.4301900971477329E-10</v>
      </c>
      <c r="AL90">
        <f t="shared" si="105"/>
        <v>-5.7964829774460991E-2</v>
      </c>
      <c r="AM90" s="92">
        <f t="shared" si="106"/>
        <v>3.4301900971477329E-10</v>
      </c>
      <c r="AN90">
        <f t="shared" si="107"/>
        <v>-5.7983350546845377E-2</v>
      </c>
      <c r="AO90">
        <f t="shared" si="108"/>
        <v>1.5554817762518742</v>
      </c>
      <c r="AP90">
        <f t="shared" si="109"/>
        <v>-0.59050013690098013</v>
      </c>
      <c r="AQ90">
        <f t="shared" si="110"/>
        <v>0.13946813569586544</v>
      </c>
      <c r="AR90">
        <f t="shared" si="111"/>
        <v>-2.8956015527000725</v>
      </c>
      <c r="AS90">
        <f t="shared" si="112"/>
        <v>-8.0893354945460736</v>
      </c>
      <c r="AT90" s="94">
        <f t="shared" si="93"/>
        <v>3.2702830058073533</v>
      </c>
      <c r="AU90" s="94">
        <f t="shared" si="93"/>
        <v>3.269195940336425</v>
      </c>
      <c r="AV90" s="94">
        <f t="shared" si="93"/>
        <v>3.2672825500046647</v>
      </c>
      <c r="AW90" s="94">
        <f t="shared" si="93"/>
        <v>3.2639158289405876</v>
      </c>
      <c r="AX90" s="94">
        <f t="shared" si="93"/>
        <v>3.2579952455235985</v>
      </c>
      <c r="AY90" s="94">
        <f t="shared" si="93"/>
        <v>3.2475933432389867</v>
      </c>
      <c r="AZ90" s="94">
        <f t="shared" si="93"/>
        <v>3.2293453339875309</v>
      </c>
      <c r="BA90" s="94">
        <f t="shared" si="113"/>
        <v>3.1973998629021798</v>
      </c>
      <c r="BB90"/>
      <c r="BC90">
        <v>24000</v>
      </c>
      <c r="BD90">
        <f t="shared" si="82"/>
        <v>-3.0707089802050822E-2</v>
      </c>
      <c r="BE90">
        <f t="shared" si="83"/>
        <v>-4.0750043947038322E-3</v>
      </c>
      <c r="BF90">
        <f t="shared" si="84"/>
        <v>-2.6632085407346989E-2</v>
      </c>
      <c r="BG90">
        <f t="shared" si="85"/>
        <v>0.58935916295175939</v>
      </c>
      <c r="BH90">
        <f t="shared" si="86"/>
        <v>0.10615834203084233</v>
      </c>
      <c r="BI90">
        <f t="shared" si="87"/>
        <v>0.77131076715313218</v>
      </c>
      <c r="BJ90">
        <f t="shared" si="88"/>
        <v>0.40598522758275724</v>
      </c>
      <c r="BK90">
        <f t="shared" si="94"/>
        <v>1.3234834502231068</v>
      </c>
      <c r="BL90">
        <f t="shared" si="94"/>
        <v>1.3234828718229623</v>
      </c>
      <c r="BM90">
        <f t="shared" si="94"/>
        <v>1.3234869973174024</v>
      </c>
      <c r="BN90">
        <f t="shared" si="94"/>
        <v>1.3234575733072349</v>
      </c>
      <c r="BO90">
        <f t="shared" si="94"/>
        <v>1.3236675074078303</v>
      </c>
      <c r="BP90">
        <f t="shared" si="94"/>
        <v>1.3221734720158012</v>
      </c>
      <c r="BQ90">
        <f t="shared" si="94"/>
        <v>1.3330060830465347</v>
      </c>
      <c r="BR90">
        <f t="shared" si="89"/>
        <v>1.878780314606864</v>
      </c>
      <c r="BS90"/>
      <c r="BT90"/>
      <c r="BU90"/>
      <c r="BV90"/>
      <c r="BW90"/>
      <c r="BX90"/>
      <c r="BY90"/>
      <c r="BZ90"/>
    </row>
    <row r="91" spans="1:78" s="94" customFormat="1" x14ac:dyDescent="0.2">
      <c r="A91" s="131" t="s">
        <v>59</v>
      </c>
      <c r="B91" s="132" t="s">
        <v>37</v>
      </c>
      <c r="C91" s="160">
        <v>53439.186699999998</v>
      </c>
      <c r="D91" s="160"/>
      <c r="E91" s="94">
        <f t="shared" si="95"/>
        <v>44558.856479226008</v>
      </c>
      <c r="F91" s="103">
        <f t="shared" si="91"/>
        <v>44558.5</v>
      </c>
      <c r="G91" s="94">
        <f t="shared" si="78"/>
        <v>0.1284897999939858</v>
      </c>
      <c r="K91" s="94">
        <f t="shared" si="79"/>
        <v>0.1284897999939858</v>
      </c>
      <c r="P91">
        <f t="shared" si="96"/>
        <v>0.18816933714659057</v>
      </c>
      <c r="Q91" s="96">
        <f t="shared" si="97"/>
        <v>38420.686699999998</v>
      </c>
      <c r="R91" s="94">
        <f t="shared" si="98"/>
        <v>3.5616471547491326E-3</v>
      </c>
      <c r="S91" s="92">
        <f t="shared" si="80"/>
        <v>1</v>
      </c>
      <c r="T91" s="22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>
        <f t="shared" si="99"/>
        <v>44558.5</v>
      </c>
      <c r="AG91" s="94">
        <f t="shared" si="100"/>
        <v>0.13021629134387941</v>
      </c>
      <c r="AH91" s="94">
        <f t="shared" si="101"/>
        <v>0.18644284579669695</v>
      </c>
      <c r="AI91" s="94">
        <f t="shared" si="102"/>
        <v>-5.9679537152604767E-2</v>
      </c>
      <c r="AJ91" s="94">
        <f t="shared" si="103"/>
        <v>-1.7264913498936107E-3</v>
      </c>
      <c r="AK91" s="94">
        <f t="shared" si="104"/>
        <v>2.9807723812574624E-6</v>
      </c>
      <c r="AL91">
        <f t="shared" si="105"/>
        <v>-5.9679537152604767E-2</v>
      </c>
      <c r="AM91" s="92">
        <f t="shared" si="106"/>
        <v>2.9807723812574624E-6</v>
      </c>
      <c r="AN91">
        <f t="shared" si="107"/>
        <v>-5.7953045802711163E-2</v>
      </c>
      <c r="AO91">
        <f t="shared" si="108"/>
        <v>1.5553258339880873</v>
      </c>
      <c r="AP91">
        <f t="shared" si="109"/>
        <v>-0.58959940408681566</v>
      </c>
      <c r="AQ91">
        <f t="shared" si="110"/>
        <v>0.1400877679451458</v>
      </c>
      <c r="AR91">
        <f t="shared" si="111"/>
        <v>-2.894485910028382</v>
      </c>
      <c r="AS91">
        <f t="shared" si="112"/>
        <v>-8.0524417993486548</v>
      </c>
      <c r="AT91" s="94">
        <f t="shared" ref="AT91:AZ100" si="114">$BA91+$AH$7*SIN(AU91)</f>
        <v>3.2708709862873269</v>
      </c>
      <c r="AU91" s="94">
        <f t="shared" si="114"/>
        <v>3.2697792937927703</v>
      </c>
      <c r="AV91" s="94">
        <f t="shared" si="114"/>
        <v>3.2678576171912166</v>
      </c>
      <c r="AW91" s="94">
        <f t="shared" si="114"/>
        <v>3.2644760761316007</v>
      </c>
      <c r="AX91" s="94">
        <f t="shared" si="114"/>
        <v>3.2585290397247548</v>
      </c>
      <c r="AY91" s="94">
        <f t="shared" si="114"/>
        <v>3.2480800649171888</v>
      </c>
      <c r="AZ91" s="94">
        <f t="shared" si="114"/>
        <v>3.2297486796010948</v>
      </c>
      <c r="BA91" s="94">
        <f t="shared" si="113"/>
        <v>3.1976564723158454</v>
      </c>
      <c r="BB91"/>
      <c r="BC91">
        <v>24500</v>
      </c>
      <c r="BD91">
        <f t="shared" si="82"/>
        <v>-2.9609498853177582E-2</v>
      </c>
      <c r="BE91">
        <f t="shared" si="83"/>
        <v>-9.2462471840161486E-4</v>
      </c>
      <c r="BF91">
        <f t="shared" si="84"/>
        <v>-2.8684874134775967E-2</v>
      </c>
      <c r="BG91">
        <f t="shared" si="85"/>
        <v>0.59763255866952836</v>
      </c>
      <c r="BH91">
        <f t="shared" si="86"/>
        <v>8.5744874346099897E-2</v>
      </c>
      <c r="BI91">
        <f t="shared" si="87"/>
        <v>0.79181922860160026</v>
      </c>
      <c r="BJ91">
        <f t="shared" si="88"/>
        <v>0.41797995695085721</v>
      </c>
      <c r="BK91">
        <f t="shared" si="94"/>
        <v>1.3518113130211988</v>
      </c>
      <c r="BL91">
        <f t="shared" si="94"/>
        <v>1.3518106968620383</v>
      </c>
      <c r="BM91">
        <f t="shared" si="94"/>
        <v>1.3518156492461566</v>
      </c>
      <c r="BN91">
        <f t="shared" si="94"/>
        <v>1.3517758475359687</v>
      </c>
      <c r="BO91">
        <f t="shared" si="94"/>
        <v>1.3520959305946132</v>
      </c>
      <c r="BP91">
        <f t="shared" si="94"/>
        <v>1.3495347418817958</v>
      </c>
      <c r="BQ91">
        <f t="shared" si="94"/>
        <v>1.3709309254585893</v>
      </c>
      <c r="BR91">
        <f t="shared" si="89"/>
        <v>1.9108564913150143</v>
      </c>
      <c r="BS91"/>
      <c r="BT91"/>
      <c r="BU91"/>
      <c r="BV91"/>
      <c r="BW91"/>
      <c r="BX91"/>
      <c r="BY91"/>
      <c r="BZ91"/>
    </row>
    <row r="92" spans="1:78" s="94" customFormat="1" x14ac:dyDescent="0.2">
      <c r="A92" s="131" t="s">
        <v>60</v>
      </c>
      <c r="B92" s="130" t="s">
        <v>37</v>
      </c>
      <c r="C92" s="141">
        <v>53439.187400000003</v>
      </c>
      <c r="D92" s="141"/>
      <c r="E92" s="94">
        <f t="shared" si="95"/>
        <v>44558.858421290359</v>
      </c>
      <c r="F92" s="103">
        <f t="shared" si="91"/>
        <v>44558.5</v>
      </c>
      <c r="G92" s="94">
        <f t="shared" si="78"/>
        <v>0.12918979999813018</v>
      </c>
      <c r="K92" s="94">
        <f t="shared" si="79"/>
        <v>0.12918979999813018</v>
      </c>
      <c r="P92">
        <f t="shared" si="96"/>
        <v>0.18816933714659057</v>
      </c>
      <c r="Q92" s="96">
        <f t="shared" si="97"/>
        <v>38420.687400000003</v>
      </c>
      <c r="R92" s="94">
        <f t="shared" si="98"/>
        <v>3.4785858022466183E-3</v>
      </c>
      <c r="S92" s="92">
        <f t="shared" si="80"/>
        <v>1</v>
      </c>
      <c r="T92" s="22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>
        <f t="shared" si="99"/>
        <v>44558.5</v>
      </c>
      <c r="AG92" s="94">
        <f t="shared" si="100"/>
        <v>0.13021629134387941</v>
      </c>
      <c r="AH92" s="94">
        <f t="shared" si="101"/>
        <v>0.18714284580084134</v>
      </c>
      <c r="AI92" s="94">
        <f t="shared" si="102"/>
        <v>-5.8979537148460381E-2</v>
      </c>
      <c r="AJ92" s="94">
        <f t="shared" si="103"/>
        <v>-1.0264913457492253E-3</v>
      </c>
      <c r="AK92" s="94">
        <f t="shared" si="104"/>
        <v>1.0536844828980557E-6</v>
      </c>
      <c r="AL92">
        <f t="shared" si="105"/>
        <v>-5.8979537148460381E-2</v>
      </c>
      <c r="AM92" s="92">
        <f t="shared" si="106"/>
        <v>1.0536844828980557E-6</v>
      </c>
      <c r="AN92">
        <f t="shared" si="107"/>
        <v>-5.7953045802711163E-2</v>
      </c>
      <c r="AO92">
        <f t="shared" si="108"/>
        <v>1.5553258339880873</v>
      </c>
      <c r="AP92">
        <f t="shared" si="109"/>
        <v>-0.58959940408681566</v>
      </c>
      <c r="AQ92">
        <f t="shared" si="110"/>
        <v>0.1400877679451458</v>
      </c>
      <c r="AR92">
        <f t="shared" si="111"/>
        <v>-2.894485910028382</v>
      </c>
      <c r="AS92">
        <f t="shared" si="112"/>
        <v>-8.0524417993486548</v>
      </c>
      <c r="AT92" s="94">
        <f t="shared" si="114"/>
        <v>3.2708709862873269</v>
      </c>
      <c r="AU92" s="94">
        <f t="shared" si="114"/>
        <v>3.2697792937927703</v>
      </c>
      <c r="AV92" s="94">
        <f t="shared" si="114"/>
        <v>3.2678576171912166</v>
      </c>
      <c r="AW92" s="94">
        <f t="shared" si="114"/>
        <v>3.2644760761316007</v>
      </c>
      <c r="AX92" s="94">
        <f t="shared" si="114"/>
        <v>3.2585290397247548</v>
      </c>
      <c r="AY92" s="94">
        <f t="shared" si="114"/>
        <v>3.2480800649171888</v>
      </c>
      <c r="AZ92" s="94">
        <f t="shared" si="114"/>
        <v>3.2297486796010948</v>
      </c>
      <c r="BA92" s="94">
        <f t="shared" si="113"/>
        <v>3.1976564723158454</v>
      </c>
      <c r="BB92"/>
      <c r="BC92">
        <v>25000</v>
      </c>
      <c r="BD92">
        <f t="shared" si="82"/>
        <v>-2.8441677126281532E-2</v>
      </c>
      <c r="BE92">
        <f t="shared" si="83"/>
        <v>2.3017907679951793E-3</v>
      </c>
      <c r="BF92">
        <f t="shared" si="84"/>
        <v>-3.0743467894276712E-2</v>
      </c>
      <c r="BG92">
        <f t="shared" si="85"/>
        <v>0.6063206114090709</v>
      </c>
      <c r="BH92">
        <f t="shared" si="86"/>
        <v>6.4706407097405202E-2</v>
      </c>
      <c r="BI92">
        <f t="shared" si="87"/>
        <v>0.81291787496953816</v>
      </c>
      <c r="BJ92">
        <f t="shared" si="88"/>
        <v>0.43042767210904631</v>
      </c>
      <c r="BK92">
        <f t="shared" ref="BK92:BQ101" si="115">$BR92+$AH$7*SIN(BL92)</f>
        <v>1.3805438616360117</v>
      </c>
      <c r="BL92">
        <f t="shared" si="115"/>
        <v>1.3805434176640055</v>
      </c>
      <c r="BM92">
        <f t="shared" si="115"/>
        <v>1.3805475169440875</v>
      </c>
      <c r="BN92">
        <f t="shared" si="115"/>
        <v>1.3805096708079563</v>
      </c>
      <c r="BO92">
        <f t="shared" si="115"/>
        <v>1.3808593640577134</v>
      </c>
      <c r="BP92">
        <f t="shared" si="115"/>
        <v>1.3776520542416759</v>
      </c>
      <c r="BQ92">
        <f t="shared" si="115"/>
        <v>1.4094112394587173</v>
      </c>
      <c r="BR92">
        <f t="shared" si="89"/>
        <v>1.9429326680231638</v>
      </c>
      <c r="BS92"/>
      <c r="BT92"/>
      <c r="BU92"/>
      <c r="BV92"/>
      <c r="BW92"/>
      <c r="BX92"/>
      <c r="BY92"/>
      <c r="BZ92"/>
    </row>
    <row r="93" spans="1:78" s="94" customFormat="1" x14ac:dyDescent="0.2">
      <c r="A93" s="131" t="s">
        <v>61</v>
      </c>
      <c r="B93" s="132" t="s">
        <v>37</v>
      </c>
      <c r="C93" s="160">
        <v>53439.188600000001</v>
      </c>
      <c r="D93" s="160"/>
      <c r="E93" s="94">
        <f t="shared" si="95"/>
        <v>44558.861750543503</v>
      </c>
      <c r="F93" s="103">
        <f t="shared" si="91"/>
        <v>44558.5</v>
      </c>
      <c r="G93" s="94">
        <f t="shared" si="78"/>
        <v>0.13038979999691946</v>
      </c>
      <c r="K93" s="94">
        <f t="shared" si="79"/>
        <v>0.13038979999691946</v>
      </c>
      <c r="P93">
        <f t="shared" si="96"/>
        <v>0.18816933714659057</v>
      </c>
      <c r="Q93" s="96">
        <f t="shared" si="97"/>
        <v>38420.688600000001</v>
      </c>
      <c r="R93" s="94">
        <f t="shared" si="98"/>
        <v>3.3384749132302229E-3</v>
      </c>
      <c r="S93" s="92">
        <f t="shared" si="80"/>
        <v>1</v>
      </c>
      <c r="T93" s="22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>
        <f t="shared" si="99"/>
        <v>44558.5</v>
      </c>
      <c r="AG93" s="94">
        <f t="shared" si="100"/>
        <v>0.13021629134387941</v>
      </c>
      <c r="AH93" s="94">
        <f t="shared" si="101"/>
        <v>0.18834284579963062</v>
      </c>
      <c r="AI93" s="94">
        <f t="shared" si="102"/>
        <v>-5.7779537149671101E-2</v>
      </c>
      <c r="AJ93" s="94">
        <f t="shared" si="103"/>
        <v>1.7350865304005536E-4</v>
      </c>
      <c r="AK93" s="94">
        <f t="shared" si="104"/>
        <v>3.0105252679774312E-8</v>
      </c>
      <c r="AL93">
        <f t="shared" si="105"/>
        <v>-5.7779537149671101E-2</v>
      </c>
      <c r="AM93" s="92">
        <f t="shared" si="106"/>
        <v>3.0105252679774312E-8</v>
      </c>
      <c r="AN93">
        <f t="shared" si="107"/>
        <v>-5.7953045802711163E-2</v>
      </c>
      <c r="AO93">
        <f t="shared" si="108"/>
        <v>1.5553258339880873</v>
      </c>
      <c r="AP93">
        <f t="shared" si="109"/>
        <v>-0.58959940408681566</v>
      </c>
      <c r="AQ93">
        <f t="shared" si="110"/>
        <v>0.1400877679451458</v>
      </c>
      <c r="AR93">
        <f t="shared" si="111"/>
        <v>-2.894485910028382</v>
      </c>
      <c r="AS93">
        <f t="shared" si="112"/>
        <v>-8.0524417993486548</v>
      </c>
      <c r="AT93" s="94">
        <f t="shared" si="114"/>
        <v>3.2708709862873269</v>
      </c>
      <c r="AU93" s="94">
        <f t="shared" si="114"/>
        <v>3.2697792937927703</v>
      </c>
      <c r="AV93" s="94">
        <f t="shared" si="114"/>
        <v>3.2678576171912166</v>
      </c>
      <c r="AW93" s="94">
        <f t="shared" si="114"/>
        <v>3.2644760761316007</v>
      </c>
      <c r="AX93" s="94">
        <f t="shared" si="114"/>
        <v>3.2585290397247548</v>
      </c>
      <c r="AY93" s="94">
        <f t="shared" si="114"/>
        <v>3.2480800649171888</v>
      </c>
      <c r="AZ93" s="94">
        <f t="shared" si="114"/>
        <v>3.2297486796010948</v>
      </c>
      <c r="BA93" s="94">
        <f t="shared" si="113"/>
        <v>3.1976564723158454</v>
      </c>
      <c r="BB93"/>
      <c r="BC93">
        <v>25500</v>
      </c>
      <c r="BD93">
        <f t="shared" si="82"/>
        <v>-2.7202326799057083E-2</v>
      </c>
      <c r="BE93">
        <f t="shared" si="83"/>
        <v>5.6042420644865226E-3</v>
      </c>
      <c r="BF93">
        <f t="shared" si="84"/>
        <v>-3.2806568863543606E-2</v>
      </c>
      <c r="BG93">
        <f t="shared" si="85"/>
        <v>0.61545080228937898</v>
      </c>
      <c r="BH93">
        <f t="shared" si="86"/>
        <v>4.3010698230712852E-2</v>
      </c>
      <c r="BI93">
        <f t="shared" si="87"/>
        <v>0.83464555042735911</v>
      </c>
      <c r="BJ93">
        <f t="shared" si="88"/>
        <v>0.44336523740191824</v>
      </c>
      <c r="BK93">
        <f t="shared" si="115"/>
        <v>1.4097015597013351</v>
      </c>
      <c r="BL93">
        <f t="shared" si="115"/>
        <v>1.4097013138798726</v>
      </c>
      <c r="BM93">
        <f t="shared" si="115"/>
        <v>1.4097039898231269</v>
      </c>
      <c r="BN93">
        <f t="shared" si="115"/>
        <v>1.4096748626285827</v>
      </c>
      <c r="BO93">
        <f t="shared" si="115"/>
        <v>1.4099921886389508</v>
      </c>
      <c r="BP93">
        <f t="shared" si="115"/>
        <v>1.4065678406095223</v>
      </c>
      <c r="BQ93">
        <f t="shared" si="115"/>
        <v>1.4484404365159507</v>
      </c>
      <c r="BR93">
        <f t="shared" si="89"/>
        <v>1.9750088447313132</v>
      </c>
      <c r="BS93"/>
      <c r="BT93"/>
      <c r="BU93"/>
      <c r="BV93"/>
      <c r="BW93"/>
      <c r="BX93"/>
      <c r="BY93"/>
      <c r="BZ93"/>
    </row>
    <row r="94" spans="1:78" s="94" customFormat="1" x14ac:dyDescent="0.2">
      <c r="A94" s="7" t="s">
        <v>41</v>
      </c>
      <c r="B94" s="92"/>
      <c r="C94" s="98">
        <v>53442.792870341123</v>
      </c>
      <c r="D94" s="98">
        <v>2.0000000000000001E-4</v>
      </c>
      <c r="E94" s="94">
        <f t="shared" si="95"/>
        <v>44568.86135752828</v>
      </c>
      <c r="F94" s="103">
        <f t="shared" si="91"/>
        <v>44568.5</v>
      </c>
      <c r="G94" s="94">
        <f t="shared" si="78"/>
        <v>0.13024814111849992</v>
      </c>
      <c r="K94" s="94">
        <f t="shared" si="79"/>
        <v>0.13024814111849992</v>
      </c>
      <c r="P94">
        <f t="shared" si="96"/>
        <v>0.18829412687725083</v>
      </c>
      <c r="Q94" s="96">
        <f t="shared" si="97"/>
        <v>38424.292870341123</v>
      </c>
      <c r="R94" s="94">
        <f t="shared" si="98"/>
        <v>3.3693364627051144E-3</v>
      </c>
      <c r="S94" s="92">
        <f t="shared" si="80"/>
        <v>1</v>
      </c>
      <c r="T94" s="225"/>
      <c r="U94" s="95">
        <v>1.6635332927625319E-11</v>
      </c>
      <c r="V94" s="95">
        <v>6.3988874570792288E-28</v>
      </c>
      <c r="W94" s="95">
        <v>6.6528458841070817E-28</v>
      </c>
      <c r="X94" s="95">
        <v>1.4689655391371676E-9</v>
      </c>
      <c r="Y94" s="95">
        <v>1.3179731939520155E-8</v>
      </c>
      <c r="Z94" s="95">
        <v>9.5874560736841261E-4</v>
      </c>
      <c r="AA94" s="95">
        <v>2.3851786666529172E-2</v>
      </c>
      <c r="AB94" s="95">
        <v>403.47341051904863</v>
      </c>
      <c r="AC94" s="95">
        <v>4.4097951453153997E-5</v>
      </c>
      <c r="AD94" s="95">
        <v>4.2476984981001072E-7</v>
      </c>
      <c r="AE94" s="95">
        <v>2.7324691582370714E-21</v>
      </c>
      <c r="AF94">
        <f t="shared" si="99"/>
        <v>44568.5</v>
      </c>
      <c r="AG94" s="94">
        <f t="shared" si="100"/>
        <v>0.13041691899116506</v>
      </c>
      <c r="AH94" s="94">
        <f t="shared" si="101"/>
        <v>0.18812534900458569</v>
      </c>
      <c r="AI94" s="94">
        <f t="shared" si="102"/>
        <v>-5.8045985758750918E-2</v>
      </c>
      <c r="AJ94" s="94">
        <f t="shared" si="103"/>
        <v>-1.6877787266514344E-4</v>
      </c>
      <c r="AK94" s="94">
        <f t="shared" si="104"/>
        <v>2.8485970301371373E-8</v>
      </c>
      <c r="AL94">
        <f t="shared" si="105"/>
        <v>-5.8045985758750918E-2</v>
      </c>
      <c r="AM94" s="92">
        <f t="shared" si="106"/>
        <v>2.8485970301371373E-8</v>
      </c>
      <c r="AN94">
        <f t="shared" si="107"/>
        <v>-5.7877207886085781E-2</v>
      </c>
      <c r="AO94">
        <f t="shared" si="108"/>
        <v>1.5549330846294276</v>
      </c>
      <c r="AP94">
        <f t="shared" si="109"/>
        <v>-0.58734510581546651</v>
      </c>
      <c r="AQ94">
        <f t="shared" si="110"/>
        <v>0.14163557535480392</v>
      </c>
      <c r="AR94">
        <f t="shared" si="111"/>
        <v>-2.891697720028767</v>
      </c>
      <c r="AS94">
        <f t="shared" si="112"/>
        <v>-7.9616709714028646</v>
      </c>
      <c r="AT94" s="94">
        <f t="shared" si="114"/>
        <v>3.2723407133219968</v>
      </c>
      <c r="AU94" s="94">
        <f t="shared" si="114"/>
        <v>3.2712374750877835</v>
      </c>
      <c r="AV94" s="94">
        <f t="shared" si="114"/>
        <v>3.2692951130618084</v>
      </c>
      <c r="AW94" s="94">
        <f t="shared" si="114"/>
        <v>3.2658765612999723</v>
      </c>
      <c r="AX94" s="94">
        <f t="shared" si="114"/>
        <v>3.2598634385018297</v>
      </c>
      <c r="AY94" s="94">
        <f t="shared" si="114"/>
        <v>3.2492968278553391</v>
      </c>
      <c r="AZ94" s="94">
        <f t="shared" si="114"/>
        <v>3.2307570343685295</v>
      </c>
      <c r="BA94" s="94">
        <f t="shared" si="113"/>
        <v>3.1982979958500088</v>
      </c>
      <c r="BB94"/>
      <c r="BC94">
        <v>26000</v>
      </c>
      <c r="BD94">
        <f t="shared" si="82"/>
        <v>-2.5890023551570773E-2</v>
      </c>
      <c r="BE94">
        <f t="shared" si="83"/>
        <v>8.9827291710724289E-3</v>
      </c>
      <c r="BF94">
        <f t="shared" si="84"/>
        <v>-3.4872752722643202E-2</v>
      </c>
      <c r="BG94">
        <f t="shared" si="85"/>
        <v>0.62505305345825168</v>
      </c>
      <c r="BH94">
        <f t="shared" si="86"/>
        <v>2.0623566824490562E-2</v>
      </c>
      <c r="BI94">
        <f t="shared" si="87"/>
        <v>0.85704449168939401</v>
      </c>
      <c r="BJ94">
        <f t="shared" si="88"/>
        <v>0.45683365855435054</v>
      </c>
      <c r="BK94">
        <f t="shared" si="115"/>
        <v>1.4393062228809572</v>
      </c>
      <c r="BL94">
        <f t="shared" si="115"/>
        <v>1.4393061198669865</v>
      </c>
      <c r="BM94">
        <f t="shared" si="115"/>
        <v>1.4393074917362183</v>
      </c>
      <c r="BN94">
        <f t="shared" si="115"/>
        <v>1.4392892232920353</v>
      </c>
      <c r="BO94">
        <f t="shared" si="115"/>
        <v>1.4395327016261694</v>
      </c>
      <c r="BP94">
        <f t="shared" si="115"/>
        <v>1.4363236715008707</v>
      </c>
      <c r="BQ94">
        <f t="shared" si="115"/>
        <v>1.4880113634123284</v>
      </c>
      <c r="BR94">
        <f t="shared" si="89"/>
        <v>2.0070850214394627</v>
      </c>
      <c r="BS94"/>
      <c r="BT94"/>
      <c r="BU94"/>
      <c r="BV94"/>
      <c r="BW94"/>
      <c r="BX94"/>
      <c r="BY94"/>
      <c r="BZ94"/>
    </row>
    <row r="95" spans="1:78" s="94" customFormat="1" x14ac:dyDescent="0.2">
      <c r="A95" s="131" t="s">
        <v>62</v>
      </c>
      <c r="B95" s="130" t="s">
        <v>36</v>
      </c>
      <c r="C95" s="141">
        <v>53471.083100000003</v>
      </c>
      <c r="D95" s="141"/>
      <c r="E95" s="94">
        <f t="shared" si="95"/>
        <v>44647.349137667952</v>
      </c>
      <c r="F95" s="103">
        <f t="shared" si="91"/>
        <v>44647</v>
      </c>
      <c r="G95" s="94">
        <f t="shared" si="78"/>
        <v>0.12584360000619199</v>
      </c>
      <c r="K95" s="94">
        <f t="shared" si="79"/>
        <v>0.12584360000619199</v>
      </c>
      <c r="P95">
        <f t="shared" si="96"/>
        <v>0.1892747827424974</v>
      </c>
      <c r="Q95" s="96">
        <f t="shared" si="97"/>
        <v>38452.583100000003</v>
      </c>
      <c r="R95" s="94">
        <f t="shared" si="98"/>
        <v>4.0235149433265694E-3</v>
      </c>
      <c r="S95" s="92">
        <f t="shared" si="80"/>
        <v>1</v>
      </c>
      <c r="T95" s="22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>
        <f t="shared" si="99"/>
        <v>44647</v>
      </c>
      <c r="AG95" s="94">
        <f t="shared" si="100"/>
        <v>0.13199663106454523</v>
      </c>
      <c r="AH95" s="94">
        <f t="shared" si="101"/>
        <v>0.18312175168414416</v>
      </c>
      <c r="AI95" s="94">
        <f t="shared" si="102"/>
        <v>-6.3431182736305408E-2</v>
      </c>
      <c r="AJ95" s="94">
        <f t="shared" si="103"/>
        <v>-6.1530310583532422E-3</v>
      </c>
      <c r="AK95" s="94">
        <f t="shared" si="104"/>
        <v>3.7859791205059617E-5</v>
      </c>
      <c r="AL95">
        <f t="shared" si="105"/>
        <v>-6.3431182736305408E-2</v>
      </c>
      <c r="AM95" s="92">
        <f t="shared" si="106"/>
        <v>3.7859791205059617E-5</v>
      </c>
      <c r="AN95">
        <f t="shared" si="107"/>
        <v>-5.7278151677952159E-2</v>
      </c>
      <c r="AO95">
        <f t="shared" si="108"/>
        <v>1.5517076135877264</v>
      </c>
      <c r="AP95">
        <f t="shared" si="109"/>
        <v>-0.56953024056529078</v>
      </c>
      <c r="AQ95">
        <f t="shared" si="110"/>
        <v>0.15372076545396798</v>
      </c>
      <c r="AR95">
        <f t="shared" si="111"/>
        <v>-2.8698573707127819</v>
      </c>
      <c r="AS95">
        <f t="shared" si="112"/>
        <v>-7.3147591638508844</v>
      </c>
      <c r="AT95" s="94">
        <f t="shared" si="114"/>
        <v>3.2838665780715015</v>
      </c>
      <c r="AU95" s="94">
        <f t="shared" si="114"/>
        <v>3.2826738212153415</v>
      </c>
      <c r="AV95" s="94">
        <f t="shared" si="114"/>
        <v>3.2805706267590136</v>
      </c>
      <c r="AW95" s="94">
        <f t="shared" si="114"/>
        <v>3.2768635537832407</v>
      </c>
      <c r="AX95" s="94">
        <f t="shared" si="114"/>
        <v>3.2703340161791572</v>
      </c>
      <c r="AY95" s="94">
        <f t="shared" si="114"/>
        <v>3.2588462979744088</v>
      </c>
      <c r="AZ95" s="94">
        <f t="shared" si="114"/>
        <v>3.2386721432923125</v>
      </c>
      <c r="BA95" s="94">
        <f t="shared" si="113"/>
        <v>3.2033339555931883</v>
      </c>
      <c r="BB95"/>
      <c r="BC95">
        <v>26500</v>
      </c>
      <c r="BD95">
        <f t="shared" si="82"/>
        <v>-2.4503202124732157E-2</v>
      </c>
      <c r="BE95">
        <f t="shared" si="83"/>
        <v>1.2437252087752898E-2</v>
      </c>
      <c r="BF95">
        <f t="shared" si="84"/>
        <v>-3.6940454212485055E-2</v>
      </c>
      <c r="BG95">
        <f t="shared" si="85"/>
        <v>0.63515998400340012</v>
      </c>
      <c r="BH95">
        <f t="shared" si="86"/>
        <v>-2.4911940018189156E-3</v>
      </c>
      <c r="BI95">
        <f t="shared" si="87"/>
        <v>0.88016071734781176</v>
      </c>
      <c r="BJ95">
        <f t="shared" si="88"/>
        <v>0.47087869990456782</v>
      </c>
      <c r="BK95">
        <f t="shared" si="115"/>
        <v>1.4693811499215121</v>
      </c>
      <c r="BL95">
        <f t="shared" si="115"/>
        <v>1.4693811206421092</v>
      </c>
      <c r="BM95">
        <f t="shared" si="115"/>
        <v>1.4693816256061827</v>
      </c>
      <c r="BN95">
        <f t="shared" si="115"/>
        <v>1.4693729171485792</v>
      </c>
      <c r="BO95">
        <f t="shared" si="115"/>
        <v>1.4695232051136897</v>
      </c>
      <c r="BP95">
        <f t="shared" si="115"/>
        <v>1.466959986052558</v>
      </c>
      <c r="BQ95">
        <f t="shared" si="115"/>
        <v>1.528116309602078</v>
      </c>
      <c r="BR95">
        <f t="shared" si="89"/>
        <v>2.0391611981476121</v>
      </c>
      <c r="BS95"/>
      <c r="BT95"/>
      <c r="BU95"/>
      <c r="BV95"/>
      <c r="BW95"/>
      <c r="BX95"/>
      <c r="BY95"/>
      <c r="BZ95"/>
    </row>
    <row r="96" spans="1:78" s="94" customFormat="1" x14ac:dyDescent="0.2">
      <c r="A96" s="131" t="s">
        <v>63</v>
      </c>
      <c r="B96" s="130" t="s">
        <v>36</v>
      </c>
      <c r="C96" s="141">
        <v>53471.087899999999</v>
      </c>
      <c r="D96" s="141"/>
      <c r="E96" s="94">
        <f t="shared" si="95"/>
        <v>44647.362454680537</v>
      </c>
      <c r="F96" s="103">
        <f t="shared" si="91"/>
        <v>44647</v>
      </c>
      <c r="G96" s="94">
        <f t="shared" si="78"/>
        <v>0.13064360000134911</v>
      </c>
      <c r="K96" s="94">
        <f t="shared" si="79"/>
        <v>0.13064360000134911</v>
      </c>
      <c r="P96">
        <f t="shared" si="96"/>
        <v>0.1892747827424974</v>
      </c>
      <c r="Q96" s="96">
        <f t="shared" si="97"/>
        <v>38452.587899999999</v>
      </c>
      <c r="R96" s="94">
        <f t="shared" si="98"/>
        <v>3.4376155896259247E-3</v>
      </c>
      <c r="S96" s="92">
        <f t="shared" si="80"/>
        <v>1</v>
      </c>
      <c r="T96" s="22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>
        <f t="shared" si="99"/>
        <v>44647</v>
      </c>
      <c r="AG96" s="94">
        <f t="shared" si="100"/>
        <v>0.13199663106454523</v>
      </c>
      <c r="AH96" s="94">
        <f t="shared" si="101"/>
        <v>0.18792175167930128</v>
      </c>
      <c r="AI96" s="94">
        <f t="shared" si="102"/>
        <v>-5.8631182741148286E-2</v>
      </c>
      <c r="AJ96" s="94">
        <f t="shared" si="103"/>
        <v>-1.3530310631961195E-3</v>
      </c>
      <c r="AK96" s="94">
        <f t="shared" si="104"/>
        <v>1.8306930579736216E-6</v>
      </c>
      <c r="AL96">
        <f t="shared" si="105"/>
        <v>-5.8631182741148286E-2</v>
      </c>
      <c r="AM96" s="92">
        <f t="shared" si="106"/>
        <v>1.8306930579736216E-6</v>
      </c>
      <c r="AN96">
        <f t="shared" si="107"/>
        <v>-5.7278151677952159E-2</v>
      </c>
      <c r="AO96">
        <f t="shared" si="108"/>
        <v>1.5517076135877264</v>
      </c>
      <c r="AP96">
        <f t="shared" si="109"/>
        <v>-0.56953024056529078</v>
      </c>
      <c r="AQ96">
        <f t="shared" si="110"/>
        <v>0.15372076545396798</v>
      </c>
      <c r="AR96">
        <f t="shared" si="111"/>
        <v>-2.8698573707127819</v>
      </c>
      <c r="AS96">
        <f t="shared" si="112"/>
        <v>-7.3147591638508844</v>
      </c>
      <c r="AT96" s="94">
        <f t="shared" si="114"/>
        <v>3.2838665780715015</v>
      </c>
      <c r="AU96" s="94">
        <f t="shared" si="114"/>
        <v>3.2826738212153415</v>
      </c>
      <c r="AV96" s="94">
        <f t="shared" si="114"/>
        <v>3.2805706267590136</v>
      </c>
      <c r="AW96" s="94">
        <f t="shared" si="114"/>
        <v>3.2768635537832407</v>
      </c>
      <c r="AX96" s="94">
        <f t="shared" si="114"/>
        <v>3.2703340161791572</v>
      </c>
      <c r="AY96" s="94">
        <f t="shared" si="114"/>
        <v>3.2588462979744088</v>
      </c>
      <c r="AZ96" s="94">
        <f t="shared" si="114"/>
        <v>3.2386721432923125</v>
      </c>
      <c r="BA96" s="94">
        <f t="shared" si="113"/>
        <v>3.2033339555931883</v>
      </c>
      <c r="BB96"/>
      <c r="BC96">
        <v>27000</v>
      </c>
      <c r="BD96">
        <f t="shared" si="82"/>
        <v>-2.3040139590977581E-2</v>
      </c>
      <c r="BE96">
        <f t="shared" si="83"/>
        <v>1.5967810814527944E-2</v>
      </c>
      <c r="BF96">
        <f t="shared" si="84"/>
        <v>-3.9007950405505525E-2</v>
      </c>
      <c r="BG96">
        <f t="shared" si="85"/>
        <v>0.64580719337641468</v>
      </c>
      <c r="BH96">
        <f t="shared" si="86"/>
        <v>-2.6371888531396357E-2</v>
      </c>
      <c r="BI96">
        <f t="shared" si="87"/>
        <v>0.90404446709585706</v>
      </c>
      <c r="BJ96">
        <f t="shared" si="88"/>
        <v>0.48555161373883365</v>
      </c>
      <c r="BK96">
        <f t="shared" si="115"/>
        <v>1.4999512641317381</v>
      </c>
      <c r="BL96">
        <f t="shared" si="115"/>
        <v>1.4999512600578662</v>
      </c>
      <c r="BM96">
        <f t="shared" si="115"/>
        <v>1.4999513605465076</v>
      </c>
      <c r="BN96">
        <f t="shared" si="115"/>
        <v>1.4999488818731668</v>
      </c>
      <c r="BO96">
        <f t="shared" si="115"/>
        <v>1.5000100466265365</v>
      </c>
      <c r="BP96">
        <f t="shared" si="115"/>
        <v>1.4985158132901479</v>
      </c>
      <c r="BQ96">
        <f t="shared" si="115"/>
        <v>1.56874701514417</v>
      </c>
      <c r="BR96">
        <f t="shared" si="89"/>
        <v>2.0712373748557615</v>
      </c>
      <c r="BS96"/>
      <c r="BT96"/>
      <c r="BU96"/>
      <c r="BV96"/>
      <c r="BW96"/>
      <c r="BX96"/>
      <c r="BY96"/>
      <c r="BZ96"/>
    </row>
    <row r="97" spans="1:78" s="94" customFormat="1" x14ac:dyDescent="0.2">
      <c r="A97" s="131" t="s">
        <v>64</v>
      </c>
      <c r="B97" s="130" t="s">
        <v>36</v>
      </c>
      <c r="C97" s="141">
        <v>53471.089599999999</v>
      </c>
      <c r="D97" s="141"/>
      <c r="E97" s="94">
        <f t="shared" si="95"/>
        <v>44647.367171122496</v>
      </c>
      <c r="F97" s="103">
        <f t="shared" si="91"/>
        <v>44647</v>
      </c>
      <c r="G97" s="94">
        <f t="shared" si="78"/>
        <v>0.13234360000205925</v>
      </c>
      <c r="K97" s="94">
        <f t="shared" si="79"/>
        <v>0.13234360000205925</v>
      </c>
      <c r="P97">
        <f t="shared" si="96"/>
        <v>0.1892747827424974</v>
      </c>
      <c r="Q97" s="96">
        <f t="shared" si="97"/>
        <v>38452.589599999999</v>
      </c>
      <c r="R97" s="94">
        <f t="shared" si="98"/>
        <v>3.2411595682251631E-3</v>
      </c>
      <c r="S97" s="92">
        <f t="shared" si="80"/>
        <v>1</v>
      </c>
      <c r="T97" s="22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>
        <f t="shared" si="99"/>
        <v>44647</v>
      </c>
      <c r="AG97" s="94">
        <f t="shared" si="100"/>
        <v>0.13199663106454523</v>
      </c>
      <c r="AH97" s="94">
        <f t="shared" si="101"/>
        <v>0.18962175168001141</v>
      </c>
      <c r="AI97" s="94">
        <f t="shared" si="102"/>
        <v>-5.6931182740438152E-2</v>
      </c>
      <c r="AJ97" s="94">
        <f t="shared" si="103"/>
        <v>3.4696893751401392E-4</v>
      </c>
      <c r="AK97" s="94">
        <f t="shared" si="104"/>
        <v>1.2038744359960369E-7</v>
      </c>
      <c r="AL97">
        <f t="shared" si="105"/>
        <v>-5.6931182740438152E-2</v>
      </c>
      <c r="AM97" s="92">
        <f t="shared" si="106"/>
        <v>1.2038744359960369E-7</v>
      </c>
      <c r="AN97">
        <f t="shared" si="107"/>
        <v>-5.7278151677952159E-2</v>
      </c>
      <c r="AO97">
        <f t="shared" si="108"/>
        <v>1.5517076135877264</v>
      </c>
      <c r="AP97">
        <f t="shared" si="109"/>
        <v>-0.56953024056529078</v>
      </c>
      <c r="AQ97">
        <f t="shared" si="110"/>
        <v>0.15372076545396798</v>
      </c>
      <c r="AR97">
        <f t="shared" si="111"/>
        <v>-2.8698573707127819</v>
      </c>
      <c r="AS97">
        <f t="shared" si="112"/>
        <v>-7.3147591638508844</v>
      </c>
      <c r="AT97" s="94">
        <f t="shared" si="114"/>
        <v>3.2838665780715015</v>
      </c>
      <c r="AU97" s="94">
        <f t="shared" si="114"/>
        <v>3.2826738212153415</v>
      </c>
      <c r="AV97" s="94">
        <f t="shared" si="114"/>
        <v>3.2805706267590136</v>
      </c>
      <c r="AW97" s="94">
        <f t="shared" si="114"/>
        <v>3.2768635537832407</v>
      </c>
      <c r="AX97" s="94">
        <f t="shared" si="114"/>
        <v>3.2703340161791572</v>
      </c>
      <c r="AY97" s="94">
        <f t="shared" si="114"/>
        <v>3.2588462979744088</v>
      </c>
      <c r="AZ97" s="94">
        <f t="shared" si="114"/>
        <v>3.2386721432923125</v>
      </c>
      <c r="BA97" s="94">
        <f t="shared" si="113"/>
        <v>3.2033339555931883</v>
      </c>
      <c r="BB97"/>
      <c r="BC97">
        <v>27500</v>
      </c>
      <c r="BD97">
        <f t="shared" si="82"/>
        <v>-2.1498935992349644E-2</v>
      </c>
      <c r="BE97">
        <f t="shared" si="83"/>
        <v>1.9574405351397539E-2</v>
      </c>
      <c r="BF97">
        <f t="shared" si="84"/>
        <v>-4.1073341343747183E-2</v>
      </c>
      <c r="BG97">
        <f t="shared" si="85"/>
        <v>0.65703357451097033</v>
      </c>
      <c r="BH97">
        <f t="shared" si="86"/>
        <v>-5.1058966016187292E-2</v>
      </c>
      <c r="BI97">
        <f t="shared" si="87"/>
        <v>0.92875069812672306</v>
      </c>
      <c r="BJ97">
        <f t="shared" si="88"/>
        <v>0.50091000636288618</v>
      </c>
      <c r="BK97">
        <f t="shared" si="115"/>
        <v>1.5310432663380218</v>
      </c>
      <c r="BL97">
        <f t="shared" si="115"/>
        <v>1.5310432663339637</v>
      </c>
      <c r="BM97">
        <f t="shared" si="115"/>
        <v>1.5310432665122484</v>
      </c>
      <c r="BN97">
        <f t="shared" si="115"/>
        <v>1.5310432586795115</v>
      </c>
      <c r="BO97">
        <f t="shared" si="115"/>
        <v>1.5310436028033163</v>
      </c>
      <c r="BP97">
        <f t="shared" si="115"/>
        <v>1.5310284868602002</v>
      </c>
      <c r="BQ97">
        <f t="shared" si="115"/>
        <v>1.609894679200087</v>
      </c>
      <c r="BR97">
        <f t="shared" si="89"/>
        <v>2.103313551563911</v>
      </c>
      <c r="BS97"/>
      <c r="BT97"/>
      <c r="BU97"/>
      <c r="BV97"/>
      <c r="BW97"/>
      <c r="BX97"/>
      <c r="BY97"/>
      <c r="BZ97"/>
    </row>
    <row r="98" spans="1:78" s="94" customFormat="1" x14ac:dyDescent="0.2">
      <c r="A98" s="138" t="s">
        <v>198</v>
      </c>
      <c r="B98" s="92"/>
      <c r="C98" s="93">
        <v>53489.292800000003</v>
      </c>
      <c r="D98" s="93" t="s">
        <v>152</v>
      </c>
      <c r="E98" s="94">
        <f t="shared" si="95"/>
        <v>44697.869721885298</v>
      </c>
      <c r="F98" s="103">
        <f t="shared" si="91"/>
        <v>44697.5</v>
      </c>
      <c r="G98" s="94">
        <f t="shared" si="78"/>
        <v>0.13326300000335323</v>
      </c>
      <c r="K98" s="94">
        <f t="shared" si="79"/>
        <v>0.13326300000335323</v>
      </c>
      <c r="P98">
        <f t="shared" si="96"/>
        <v>0.18990664119899006</v>
      </c>
      <c r="Q98" s="96">
        <f t="shared" si="97"/>
        <v>38470.792800000003</v>
      </c>
      <c r="R98" s="94">
        <f t="shared" si="98"/>
        <v>3.2085020879000464E-3</v>
      </c>
      <c r="S98" s="92">
        <f t="shared" si="80"/>
        <v>1</v>
      </c>
      <c r="T98" s="225"/>
      <c r="U98" s="95">
        <v>1.0397144182797196E-11</v>
      </c>
      <c r="V98" s="95">
        <v>4.3604284012615269E-23</v>
      </c>
      <c r="W98" s="95">
        <v>8.4035774439792524E-28</v>
      </c>
      <c r="X98" s="95">
        <v>1.2709210865250627E-9</v>
      </c>
      <c r="Y98" s="95">
        <v>9.4018027965283283E-9</v>
      </c>
      <c r="Z98" s="95">
        <v>8.2633884366324184E-4</v>
      </c>
      <c r="AA98" s="95">
        <v>2.5082934986322216E-2</v>
      </c>
      <c r="AB98" s="95">
        <v>478.84999021378189</v>
      </c>
      <c r="AC98" s="95">
        <v>3.8152710108699622E-5</v>
      </c>
      <c r="AD98" s="95">
        <v>3.6710667871720988E-7</v>
      </c>
      <c r="AE98" s="95">
        <v>3.451532860454835E-21</v>
      </c>
      <c r="AF98">
        <f t="shared" si="99"/>
        <v>44697.5</v>
      </c>
      <c r="AG98" s="94">
        <f t="shared" si="100"/>
        <v>0.13301730124605421</v>
      </c>
      <c r="AH98" s="94">
        <f t="shared" si="101"/>
        <v>0.19015233995628908</v>
      </c>
      <c r="AI98" s="94">
        <f t="shared" si="102"/>
        <v>-5.6643641195636835E-2</v>
      </c>
      <c r="AJ98" s="94">
        <f t="shared" si="103"/>
        <v>2.4569875729901769E-4</v>
      </c>
      <c r="AK98" s="94">
        <f t="shared" si="104"/>
        <v>6.0367879338281599E-8</v>
      </c>
      <c r="AL98">
        <f t="shared" si="105"/>
        <v>-5.6643641195636835E-2</v>
      </c>
      <c r="AM98" s="92">
        <f t="shared" si="106"/>
        <v>6.0367879338281599E-8</v>
      </c>
      <c r="AN98">
        <f t="shared" si="107"/>
        <v>-5.6889339952935852E-2</v>
      </c>
      <c r="AO98">
        <f t="shared" si="108"/>
        <v>1.5495008618845181</v>
      </c>
      <c r="AP98">
        <f t="shared" si="109"/>
        <v>-0.55796380045031535</v>
      </c>
      <c r="AQ98">
        <f t="shared" si="110"/>
        <v>0.16143161837319708</v>
      </c>
      <c r="AR98">
        <f t="shared" si="111"/>
        <v>-2.8558532523782012</v>
      </c>
      <c r="AS98">
        <f t="shared" si="112"/>
        <v>-6.9516965597224232</v>
      </c>
      <c r="AT98" s="94">
        <f t="shared" si="114"/>
        <v>3.2912700140043585</v>
      </c>
      <c r="AU98" s="94">
        <f t="shared" si="114"/>
        <v>3.2900207598728515</v>
      </c>
      <c r="AV98" s="94">
        <f t="shared" si="114"/>
        <v>3.2878156170344881</v>
      </c>
      <c r="AW98" s="94">
        <f t="shared" si="114"/>
        <v>3.2839249105629729</v>
      </c>
      <c r="AX98" s="94">
        <f t="shared" si="114"/>
        <v>3.2770654804442465</v>
      </c>
      <c r="AY98" s="94">
        <f t="shared" si="114"/>
        <v>3.2649874998655077</v>
      </c>
      <c r="AZ98" s="94">
        <f t="shared" si="114"/>
        <v>3.2437635595211556</v>
      </c>
      <c r="BA98" s="94">
        <f t="shared" si="113"/>
        <v>3.2065736494407107</v>
      </c>
      <c r="BB98"/>
      <c r="BC98">
        <v>28000</v>
      </c>
      <c r="BD98">
        <f t="shared" ref="BD98:BD129" si="116">AH$3+AH$4*BC98+AH$5*BC98^2+BF98</f>
        <v>-1.9877491986501773E-2</v>
      </c>
      <c r="BE98">
        <f t="shared" ref="BE98:BE129" si="117">AH$3+AH$4*BC98+AH$5*BC98^2</f>
        <v>2.3257035698361683E-2</v>
      </c>
      <c r="BF98">
        <f t="shared" ref="BF98:BF129" si="118">$AH$6*($AH$11/BG98*BH98+$AH$12)</f>
        <v>-4.3134527684863457E-2</v>
      </c>
      <c r="BG98">
        <f t="shared" ref="BG98:BG129" si="119">1+$AH$7*COS(BI98)</f>
        <v>0.66888165878811745</v>
      </c>
      <c r="BH98">
        <f t="shared" ref="BH98:BH129" si="120">SIN(BI98+RADIANS($AH$9))</f>
        <v>-7.6595033758321288E-2</v>
      </c>
      <c r="BI98">
        <f t="shared" ref="BI98:BI129" si="121">2*ATAN(BJ98)</f>
        <v>0.95433964756081713</v>
      </c>
      <c r="BJ98">
        <f t="shared" ref="BJ98:BJ129" si="122">SQRT((1+$AH$7)/(1-$AH$7))*TAN(BK98/2)</f>
        <v>0.51701887221174581</v>
      </c>
      <c r="BK98">
        <f t="shared" si="115"/>
        <v>1.5626858010096356</v>
      </c>
      <c r="BL98">
        <f t="shared" si="115"/>
        <v>1.5626858010104014</v>
      </c>
      <c r="BM98">
        <f t="shared" si="115"/>
        <v>1.5626858008454856</v>
      </c>
      <c r="BN98">
        <f t="shared" si="115"/>
        <v>1.5626858363493128</v>
      </c>
      <c r="BO98">
        <f t="shared" si="115"/>
        <v>1.562678196516067</v>
      </c>
      <c r="BP98">
        <f t="shared" si="115"/>
        <v>1.5645333552386984</v>
      </c>
      <c r="BQ98">
        <f t="shared" si="115"/>
        <v>1.6515499690880633</v>
      </c>
      <c r="BR98">
        <f t="shared" ref="BR98:BR129" si="123">RADIANS($AH$9)+$AH$18*(BC98-AH$15)</f>
        <v>2.1353897282720604</v>
      </c>
      <c r="BS98"/>
      <c r="BT98"/>
      <c r="BU98"/>
      <c r="BV98"/>
      <c r="BW98"/>
      <c r="BX98"/>
      <c r="BY98"/>
      <c r="BZ98"/>
    </row>
    <row r="99" spans="1:78" s="94" customFormat="1" x14ac:dyDescent="0.2">
      <c r="A99" s="138" t="s">
        <v>198</v>
      </c>
      <c r="B99" s="92"/>
      <c r="C99" s="93">
        <v>53683.581400000003</v>
      </c>
      <c r="D99" s="93" t="s">
        <v>152</v>
      </c>
      <c r="E99" s="94">
        <f t="shared" si="95"/>
        <v>45236.899666297868</v>
      </c>
      <c r="F99" s="103">
        <f t="shared" si="91"/>
        <v>45236.5</v>
      </c>
      <c r="G99" s="94">
        <f t="shared" si="78"/>
        <v>0.14405619999888586</v>
      </c>
      <c r="K99" s="94">
        <f t="shared" si="79"/>
        <v>0.14405619999888586</v>
      </c>
      <c r="P99">
        <f t="shared" si="96"/>
        <v>0.19669895473042767</v>
      </c>
      <c r="Q99" s="96">
        <f t="shared" si="97"/>
        <v>38665.081400000003</v>
      </c>
      <c r="R99" s="94">
        <f t="shared" si="98"/>
        <v>2.7712596257252679E-3</v>
      </c>
      <c r="S99" s="92">
        <f t="shared" si="80"/>
        <v>1</v>
      </c>
      <c r="T99" s="22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>
        <f t="shared" si="99"/>
        <v>45236.5</v>
      </c>
      <c r="AG99" s="94">
        <f t="shared" si="100"/>
        <v>0.14411132145315997</v>
      </c>
      <c r="AH99" s="94">
        <f t="shared" si="101"/>
        <v>0.19664383327615356</v>
      </c>
      <c r="AI99" s="94">
        <f t="shared" si="102"/>
        <v>-5.2642754731541813E-2</v>
      </c>
      <c r="AJ99" s="94">
        <f t="shared" si="103"/>
        <v>-5.5121454274109638E-5</v>
      </c>
      <c r="AK99" s="94">
        <f t="shared" si="104"/>
        <v>3.0383747212927597E-9</v>
      </c>
      <c r="AL99">
        <f t="shared" si="105"/>
        <v>-5.2642754731541813E-2</v>
      </c>
      <c r="AM99" s="92">
        <f t="shared" si="106"/>
        <v>3.0383747212927597E-9</v>
      </c>
      <c r="AN99">
        <f t="shared" si="107"/>
        <v>-5.258763327726771E-2</v>
      </c>
      <c r="AO99">
        <f t="shared" si="108"/>
        <v>1.5199825847008339</v>
      </c>
      <c r="AP99">
        <f t="shared" si="109"/>
        <v>-0.43059476638495831</v>
      </c>
      <c r="AQ99">
        <f t="shared" si="110"/>
        <v>0.24006140095870859</v>
      </c>
      <c r="AR99">
        <f t="shared" si="111"/>
        <v>-2.7090747940409772</v>
      </c>
      <c r="AS99">
        <f t="shared" si="112"/>
        <v>-4.5517744399052358</v>
      </c>
      <c r="AT99" s="94">
        <f t="shared" si="114"/>
        <v>3.3696218619015319</v>
      </c>
      <c r="AU99" s="94">
        <f t="shared" si="114"/>
        <v>3.3678323388811631</v>
      </c>
      <c r="AV99" s="94">
        <f t="shared" si="114"/>
        <v>3.3646272203474785</v>
      </c>
      <c r="AW99" s="94">
        <f t="shared" si="114"/>
        <v>3.3588924991730096</v>
      </c>
      <c r="AX99" s="94">
        <f t="shared" si="114"/>
        <v>3.3486496705830815</v>
      </c>
      <c r="AY99" s="94">
        <f t="shared" si="114"/>
        <v>3.3304088148119817</v>
      </c>
      <c r="AZ99" s="94">
        <f t="shared" si="114"/>
        <v>3.2980773889457398</v>
      </c>
      <c r="BA99" s="94">
        <f t="shared" si="113"/>
        <v>3.241151767932096</v>
      </c>
      <c r="BB99"/>
      <c r="BC99">
        <v>28500</v>
      </c>
      <c r="BD99">
        <f t="shared" si="116"/>
        <v>-1.8173483122708223E-2</v>
      </c>
      <c r="BE99">
        <f t="shared" si="117"/>
        <v>2.7015701855420418E-2</v>
      </c>
      <c r="BF99">
        <f t="shared" si="118"/>
        <v>-4.5189184978128641E-2</v>
      </c>
      <c r="BG99">
        <f t="shared" si="119"/>
        <v>0.68139799486654717</v>
      </c>
      <c r="BH99">
        <f t="shared" si="120"/>
        <v>-0.10302482201627162</v>
      </c>
      <c r="BI99">
        <f t="shared" si="121"/>
        <v>0.98087747169582939</v>
      </c>
      <c r="BJ99">
        <f t="shared" si="122"/>
        <v>0.53395183606154728</v>
      </c>
      <c r="BK99">
        <f t="shared" si="115"/>
        <v>1.5949096380592227</v>
      </c>
      <c r="BL99">
        <f t="shared" si="115"/>
        <v>1.594909638221214</v>
      </c>
      <c r="BM99">
        <f t="shared" si="115"/>
        <v>1.5949096499521507</v>
      </c>
      <c r="BN99">
        <f t="shared" si="115"/>
        <v>1.5949104994565197</v>
      </c>
      <c r="BO99">
        <f t="shared" si="115"/>
        <v>1.5949719376032794</v>
      </c>
      <c r="BP99">
        <f t="shared" si="115"/>
        <v>1.5990634896099913</v>
      </c>
      <c r="BQ99">
        <f t="shared" si="115"/>
        <v>1.6937030298844817</v>
      </c>
      <c r="BR99">
        <f t="shared" si="123"/>
        <v>2.1674659049802099</v>
      </c>
      <c r="BS99"/>
      <c r="BT99"/>
      <c r="BU99"/>
      <c r="BV99"/>
      <c r="BW99"/>
      <c r="BX99"/>
      <c r="BY99"/>
      <c r="BZ99"/>
    </row>
    <row r="100" spans="1:78" s="94" customFormat="1" x14ac:dyDescent="0.2">
      <c r="A100" s="138" t="s">
        <v>198</v>
      </c>
      <c r="B100" s="92"/>
      <c r="C100" s="93">
        <v>53750.623500000002</v>
      </c>
      <c r="D100" s="93" t="s">
        <v>152</v>
      </c>
      <c r="E100" s="94">
        <f t="shared" si="95"/>
        <v>45422.899768394956</v>
      </c>
      <c r="F100" s="103">
        <f t="shared" si="91"/>
        <v>45422.5</v>
      </c>
      <c r="G100" s="94">
        <f t="shared" si="78"/>
        <v>0.14409300000261283</v>
      </c>
      <c r="K100" s="94">
        <f t="shared" si="79"/>
        <v>0.14409300000261283</v>
      </c>
      <c r="P100">
        <f t="shared" si="96"/>
        <v>0.199063376833025</v>
      </c>
      <c r="Q100" s="96">
        <f t="shared" si="97"/>
        <v>38732.123500000002</v>
      </c>
      <c r="R100" s="94">
        <f t="shared" si="98"/>
        <v>3.0217423288775151E-3</v>
      </c>
      <c r="S100" s="92">
        <f t="shared" si="80"/>
        <v>1</v>
      </c>
      <c r="T100" s="22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>
        <f t="shared" si="99"/>
        <v>45422.5</v>
      </c>
      <c r="AG100" s="94">
        <f t="shared" si="100"/>
        <v>0.14801678562751902</v>
      </c>
      <c r="AH100" s="94">
        <f t="shared" si="101"/>
        <v>0.1951395912081188</v>
      </c>
      <c r="AI100" s="94">
        <f t="shared" si="102"/>
        <v>-5.4970376830412171E-2</v>
      </c>
      <c r="AJ100" s="94">
        <f t="shared" si="103"/>
        <v>-3.9237856249061953E-3</v>
      </c>
      <c r="AK100" s="94">
        <f t="shared" si="104"/>
        <v>1.5396093630220503E-5</v>
      </c>
      <c r="AL100">
        <f t="shared" si="105"/>
        <v>-5.4970376830412171E-2</v>
      </c>
      <c r="AM100" s="92">
        <f t="shared" si="106"/>
        <v>1.5396093630220503E-5</v>
      </c>
      <c r="AN100">
        <f t="shared" si="107"/>
        <v>-5.1046591205505976E-2</v>
      </c>
      <c r="AO100">
        <f t="shared" si="108"/>
        <v>1.50751820111187</v>
      </c>
      <c r="AP100">
        <f t="shared" si="109"/>
        <v>-0.38558588369958757</v>
      </c>
      <c r="AQ100">
        <f t="shared" si="110"/>
        <v>0.26539902065114918</v>
      </c>
      <c r="AR100">
        <f t="shared" si="111"/>
        <v>-2.6597658571120482</v>
      </c>
      <c r="AS100">
        <f t="shared" si="112"/>
        <v>-4.070252266388878</v>
      </c>
      <c r="AT100" s="94">
        <f t="shared" si="114"/>
        <v>3.3963227015454147</v>
      </c>
      <c r="AU100" s="94">
        <f t="shared" si="114"/>
        <v>3.3943773303849079</v>
      </c>
      <c r="AV100" s="94">
        <f t="shared" si="114"/>
        <v>3.3908707132968594</v>
      </c>
      <c r="AW100" s="94">
        <f t="shared" si="114"/>
        <v>3.3845577468431935</v>
      </c>
      <c r="AX100" s="94">
        <f t="shared" si="114"/>
        <v>3.3732171692852386</v>
      </c>
      <c r="AY100" s="94">
        <f t="shared" si="114"/>
        <v>3.352919889948383</v>
      </c>
      <c r="AZ100" s="94">
        <f t="shared" si="114"/>
        <v>3.3168055932533207</v>
      </c>
      <c r="BA100" s="94">
        <f t="shared" si="113"/>
        <v>3.2530841056675275</v>
      </c>
      <c r="BB100"/>
      <c r="BC100">
        <v>29000</v>
      </c>
      <c r="BD100">
        <f t="shared" si="116"/>
        <v>-1.6384330340870057E-2</v>
      </c>
      <c r="BE100">
        <f t="shared" si="117"/>
        <v>3.0850403822573674E-2</v>
      </c>
      <c r="BF100">
        <f t="shared" si="118"/>
        <v>-4.7234734163443731E-2</v>
      </c>
      <c r="BG100">
        <f t="shared" si="119"/>
        <v>0.69463356307061952</v>
      </c>
      <c r="BH100">
        <f t="shared" si="120"/>
        <v>-0.13039508297380506</v>
      </c>
      <c r="BI100">
        <f t="shared" si="121"/>
        <v>1.008436975236787</v>
      </c>
      <c r="BJ100">
        <f t="shared" si="122"/>
        <v>0.5517926549877602</v>
      </c>
      <c r="BK100">
        <f t="shared" si="115"/>
        <v>1.627747873783334</v>
      </c>
      <c r="BL100">
        <f t="shared" si="115"/>
        <v>1.6277478817976743</v>
      </c>
      <c r="BM100">
        <f t="shared" si="115"/>
        <v>1.6277481276371464</v>
      </c>
      <c r="BN100">
        <f t="shared" si="115"/>
        <v>1.6277556682351242</v>
      </c>
      <c r="BO100">
        <f t="shared" si="115"/>
        <v>1.6279864774630015</v>
      </c>
      <c r="BP100">
        <f t="shared" si="115"/>
        <v>1.6346493917791802</v>
      </c>
      <c r="BQ100">
        <f t="shared" si="115"/>
        <v>1.7363434945625498</v>
      </c>
      <c r="BR100">
        <f t="shared" si="123"/>
        <v>2.1995420816883593</v>
      </c>
      <c r="BS100"/>
      <c r="BT100"/>
      <c r="BU100"/>
      <c r="BV100"/>
      <c r="BW100"/>
      <c r="BX100"/>
      <c r="BY100"/>
      <c r="BZ100"/>
    </row>
    <row r="101" spans="1:78" s="94" customFormat="1" x14ac:dyDescent="0.2">
      <c r="A101" s="105" t="s">
        <v>43</v>
      </c>
      <c r="B101" s="106" t="s">
        <v>37</v>
      </c>
      <c r="C101" s="107">
        <v>53765.398200000003</v>
      </c>
      <c r="D101" s="93">
        <v>4.0000000000000002E-4</v>
      </c>
      <c r="E101" s="94">
        <f t="shared" si="95"/>
        <v>45463.890365474319</v>
      </c>
      <c r="F101" s="103">
        <f t="shared" si="91"/>
        <v>45463.5</v>
      </c>
      <c r="G101" s="94">
        <f t="shared" si="78"/>
        <v>0.14070380000339355</v>
      </c>
      <c r="K101" s="94">
        <f t="shared" si="79"/>
        <v>0.14070380000339355</v>
      </c>
      <c r="P101">
        <f t="shared" si="96"/>
        <v>0.19958598198190858</v>
      </c>
      <c r="Q101" s="96">
        <f t="shared" si="97"/>
        <v>38746.898200000003</v>
      </c>
      <c r="R101" s="94">
        <f t="shared" si="98"/>
        <v>3.4671113545509595E-3</v>
      </c>
      <c r="S101" s="92">
        <f t="shared" si="80"/>
        <v>1</v>
      </c>
      <c r="T101" s="22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>
        <f t="shared" si="99"/>
        <v>45463.5</v>
      </c>
      <c r="AG101" s="94">
        <f t="shared" si="100"/>
        <v>0.14888244852548782</v>
      </c>
      <c r="AH101" s="94">
        <f t="shared" si="101"/>
        <v>0.19140733345981431</v>
      </c>
      <c r="AI101" s="94">
        <f t="shared" si="102"/>
        <v>-5.8882181978515025E-2</v>
      </c>
      <c r="AJ101" s="94">
        <f t="shared" si="103"/>
        <v>-8.1786485220942673E-3</v>
      </c>
      <c r="AK101" s="94">
        <f t="shared" si="104"/>
        <v>6.6890291647954747E-5</v>
      </c>
      <c r="AL101">
        <f t="shared" si="105"/>
        <v>-5.8882181978515025E-2</v>
      </c>
      <c r="AM101" s="92">
        <f t="shared" si="106"/>
        <v>6.6890291647954747E-5</v>
      </c>
      <c r="AN101">
        <f t="shared" si="107"/>
        <v>-5.0703533456420757E-2</v>
      </c>
      <c r="AO101">
        <f t="shared" si="108"/>
        <v>1.5046320097091272</v>
      </c>
      <c r="AP101">
        <f t="shared" si="109"/>
        <v>-0.37563178805925723</v>
      </c>
      <c r="AQ101">
        <f t="shared" si="110"/>
        <v>0.27084663446191282</v>
      </c>
      <c r="AR101">
        <f t="shared" si="111"/>
        <v>-2.6490015236153535</v>
      </c>
      <c r="AS101">
        <f t="shared" si="112"/>
        <v>-3.9777299653006644</v>
      </c>
      <c r="AT101" s="94">
        <f t="shared" ref="AT101:AZ110" si="124">$BA101+$AH$7*SIN(AU101)</f>
        <v>3.4021816570862136</v>
      </c>
      <c r="AU101" s="94">
        <f t="shared" si="124"/>
        <v>3.4002042625383582</v>
      </c>
      <c r="AV101" s="94">
        <f t="shared" si="124"/>
        <v>3.3966345566984963</v>
      </c>
      <c r="AW101" s="94">
        <f t="shared" si="124"/>
        <v>3.3901986869487124</v>
      </c>
      <c r="AX101" s="94">
        <f t="shared" si="124"/>
        <v>3.3786216843516059</v>
      </c>
      <c r="AY101" s="94">
        <f t="shared" si="124"/>
        <v>3.3578767594648542</v>
      </c>
      <c r="AZ101" s="94">
        <f t="shared" si="124"/>
        <v>3.3209326667853696</v>
      </c>
      <c r="BA101" s="94">
        <f t="shared" si="113"/>
        <v>3.2557143521575957</v>
      </c>
      <c r="BB101"/>
      <c r="BC101">
        <v>29500</v>
      </c>
      <c r="BD101">
        <f t="shared" si="116"/>
        <v>-1.4507166237132288E-2</v>
      </c>
      <c r="BE101">
        <f t="shared" si="117"/>
        <v>3.4761141599821521E-2</v>
      </c>
      <c r="BF101">
        <f t="shared" si="118"/>
        <v>-4.9268307836953809E-2</v>
      </c>
      <c r="BG101">
        <f t="shared" si="119"/>
        <v>0.70864422637290647</v>
      </c>
      <c r="BH101">
        <f t="shared" si="120"/>
        <v>-0.15875440053860537</v>
      </c>
      <c r="BI101">
        <f t="shared" si="121"/>
        <v>1.0370984464716748</v>
      </c>
      <c r="BJ101">
        <f t="shared" si="122"/>
        <v>0.57063704711029373</v>
      </c>
      <c r="BK101">
        <f t="shared" si="115"/>
        <v>1.6612361554596489</v>
      </c>
      <c r="BL101">
        <f t="shared" si="115"/>
        <v>1.6612362279413015</v>
      </c>
      <c r="BM101">
        <f t="shared" si="115"/>
        <v>1.6612376291809299</v>
      </c>
      <c r="BN101">
        <f t="shared" si="115"/>
        <v>1.661264714161768</v>
      </c>
      <c r="BO101">
        <f t="shared" si="115"/>
        <v>1.6617866681570366</v>
      </c>
      <c r="BP101">
        <f t="shared" si="115"/>
        <v>1.6713187046314024</v>
      </c>
      <c r="BQ101">
        <f t="shared" si="115"/>
        <v>1.7794604946578223</v>
      </c>
      <c r="BR101">
        <f t="shared" si="123"/>
        <v>2.2316182583965087</v>
      </c>
      <c r="BS101"/>
      <c r="BT101"/>
      <c r="BU101"/>
      <c r="BV101"/>
      <c r="BW101"/>
      <c r="BX101"/>
      <c r="BY101"/>
      <c r="BZ101"/>
    </row>
    <row r="102" spans="1:78" s="94" customFormat="1" x14ac:dyDescent="0.2">
      <c r="A102" s="25" t="s">
        <v>53</v>
      </c>
      <c r="B102" s="108"/>
      <c r="C102" s="93">
        <v>54060.983699999997</v>
      </c>
      <c r="D102" s="93">
        <v>2.9999999999999997E-4</v>
      </c>
      <c r="E102" s="94">
        <f t="shared" si="95"/>
        <v>46283.956162614028</v>
      </c>
      <c r="F102" s="103">
        <f t="shared" si="91"/>
        <v>46283.5</v>
      </c>
      <c r="G102" s="94">
        <f t="shared" si="78"/>
        <v>0.16441979999945033</v>
      </c>
      <c r="K102" s="94">
        <f t="shared" si="79"/>
        <v>0.16441979999945033</v>
      </c>
      <c r="P102">
        <f t="shared" si="96"/>
        <v>0.2101454505648658</v>
      </c>
      <c r="Q102" s="96">
        <f t="shared" si="97"/>
        <v>39042.483699999997</v>
      </c>
      <c r="R102" s="94">
        <f t="shared" si="98"/>
        <v>2.0908351196304801E-3</v>
      </c>
      <c r="S102" s="92">
        <f t="shared" si="80"/>
        <v>1</v>
      </c>
      <c r="T102" s="22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>
        <f t="shared" si="99"/>
        <v>46283.5</v>
      </c>
      <c r="AG102" s="94">
        <f t="shared" si="100"/>
        <v>0.16650290089878214</v>
      </c>
      <c r="AH102" s="94">
        <f t="shared" si="101"/>
        <v>0.208062349665534</v>
      </c>
      <c r="AI102" s="94">
        <f t="shared" si="102"/>
        <v>-4.5725650565415471E-2</v>
      </c>
      <c r="AJ102" s="94">
        <f t="shared" si="103"/>
        <v>-2.0831008993318079E-3</v>
      </c>
      <c r="AK102" s="94">
        <f t="shared" si="104"/>
        <v>4.3393093567969866E-6</v>
      </c>
      <c r="AL102">
        <f t="shared" si="105"/>
        <v>-4.5725650565415471E-2</v>
      </c>
      <c r="AM102" s="92">
        <f t="shared" si="106"/>
        <v>4.3393093567969866E-6</v>
      </c>
      <c r="AN102">
        <f t="shared" si="107"/>
        <v>-4.3642549666083656E-2</v>
      </c>
      <c r="AO102">
        <f t="shared" si="108"/>
        <v>1.4384277097131499</v>
      </c>
      <c r="AP102">
        <f t="shared" si="109"/>
        <v>-0.17776433077365464</v>
      </c>
      <c r="AQ102">
        <f t="shared" si="110"/>
        <v>0.36850035003796089</v>
      </c>
      <c r="AR102">
        <f t="shared" si="111"/>
        <v>-2.4426372629198263</v>
      </c>
      <c r="AS102">
        <f t="shared" si="112"/>
        <v>-2.7439606876895648</v>
      </c>
      <c r="AT102" s="94">
        <f t="shared" si="124"/>
        <v>3.5170298308403374</v>
      </c>
      <c r="AU102" s="94">
        <f t="shared" si="124"/>
        <v>3.5146005251179768</v>
      </c>
      <c r="AV102" s="94">
        <f t="shared" si="124"/>
        <v>3.5100496680898381</v>
      </c>
      <c r="AW102" s="94">
        <f t="shared" si="124"/>
        <v>3.5015458516457412</v>
      </c>
      <c r="AX102" s="94">
        <f t="shared" si="124"/>
        <v>3.4857275050622007</v>
      </c>
      <c r="AY102" s="94">
        <f t="shared" si="124"/>
        <v>3.456536234862674</v>
      </c>
      <c r="AZ102" s="94">
        <f t="shared" si="124"/>
        <v>3.4033656390436136</v>
      </c>
      <c r="BA102" s="94">
        <f t="shared" si="113"/>
        <v>3.3083192819589611</v>
      </c>
      <c r="BB102"/>
      <c r="BC102">
        <v>30000</v>
      </c>
      <c r="BD102">
        <f t="shared" si="116"/>
        <v>-1.2538796557445796E-2</v>
      </c>
      <c r="BE102">
        <f t="shared" si="117"/>
        <v>3.8747915187163945E-2</v>
      </c>
      <c r="BF102">
        <f t="shared" si="118"/>
        <v>-5.1286711744609741E-2</v>
      </c>
      <c r="BG102">
        <f t="shared" si="119"/>
        <v>0.72349121779020042</v>
      </c>
      <c r="BH102">
        <f t="shared" si="120"/>
        <v>-0.18815288027166027</v>
      </c>
      <c r="BI102">
        <f t="shared" si="121"/>
        <v>1.0669506175942729</v>
      </c>
      <c r="BJ102">
        <f t="shared" si="122"/>
        <v>0.59059493476354186</v>
      </c>
      <c r="BK102">
        <f t="shared" ref="BK102:BQ111" si="125">$BR102+$AH$7*SIN(BL102)</f>
        <v>1.6954129351595124</v>
      </c>
      <c r="BL102">
        <f t="shared" si="125"/>
        <v>1.6954132808501146</v>
      </c>
      <c r="BM102">
        <f t="shared" si="125"/>
        <v>1.6954181368896601</v>
      </c>
      <c r="BN102">
        <f t="shared" si="125"/>
        <v>1.6954863315303277</v>
      </c>
      <c r="BO102">
        <f t="shared" si="125"/>
        <v>1.6964401174748609</v>
      </c>
      <c r="BP102">
        <f t="shared" si="125"/>
        <v>1.7090959277804951</v>
      </c>
      <c r="BQ102">
        <f t="shared" si="125"/>
        <v>1.8230426714496009</v>
      </c>
      <c r="BR102">
        <f t="shared" si="123"/>
        <v>2.2636944351046582</v>
      </c>
      <c r="BS102"/>
      <c r="BT102"/>
      <c r="BU102"/>
      <c r="BV102"/>
      <c r="BW102"/>
      <c r="BX102"/>
      <c r="BY102"/>
      <c r="BZ102"/>
    </row>
    <row r="103" spans="1:78" s="94" customFormat="1" x14ac:dyDescent="0.2">
      <c r="A103" s="12" t="s">
        <v>55</v>
      </c>
      <c r="B103" s="42" t="s">
        <v>36</v>
      </c>
      <c r="C103" s="12">
        <v>54831.836000000003</v>
      </c>
      <c r="D103" s="12">
        <v>4.0000000000000002E-4</v>
      </c>
      <c r="E103" s="94">
        <f t="shared" si="95"/>
        <v>48422.591535040949</v>
      </c>
      <c r="F103" s="103">
        <f t="shared" si="91"/>
        <v>48422</v>
      </c>
      <c r="G103" s="94">
        <f t="shared" si="78"/>
        <v>0.21321360000729328</v>
      </c>
      <c r="K103" s="94">
        <f t="shared" si="79"/>
        <v>0.21321360000729328</v>
      </c>
      <c r="P103">
        <f t="shared" si="96"/>
        <v>0.2386458914503683</v>
      </c>
      <c r="Q103" s="96">
        <f t="shared" si="97"/>
        <v>39813.336000000003</v>
      </c>
      <c r="R103" s="94">
        <f t="shared" si="98"/>
        <v>6.4680144804550675E-4</v>
      </c>
      <c r="S103" s="92">
        <f t="shared" si="80"/>
        <v>1</v>
      </c>
      <c r="T103" s="22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>
        <f t="shared" si="99"/>
        <v>48422</v>
      </c>
      <c r="AG103" s="94">
        <f t="shared" si="100"/>
        <v>0.21396454015406752</v>
      </c>
      <c r="AH103" s="94">
        <f t="shared" si="101"/>
        <v>0.23789495130359406</v>
      </c>
      <c r="AI103" s="94">
        <f t="shared" si="102"/>
        <v>-2.5432291443075017E-2</v>
      </c>
      <c r="AJ103" s="94">
        <f t="shared" si="103"/>
        <v>-7.5094014677423715E-4</v>
      </c>
      <c r="AK103" s="94">
        <f t="shared" si="104"/>
        <v>5.6391110403731281E-7</v>
      </c>
      <c r="AL103">
        <f t="shared" si="105"/>
        <v>-2.5432291443075017E-2</v>
      </c>
      <c r="AM103" s="92">
        <f t="shared" si="106"/>
        <v>5.6391110403731281E-7</v>
      </c>
      <c r="AN103">
        <f t="shared" si="107"/>
        <v>-2.4681351296300794E-2</v>
      </c>
      <c r="AO103">
        <f t="shared" si="108"/>
        <v>1.2357632177630775</v>
      </c>
      <c r="AP103">
        <f t="shared" si="109"/>
        <v>0.2656319295907677</v>
      </c>
      <c r="AQ103">
        <f t="shared" si="110"/>
        <v>0.5219454662820795</v>
      </c>
      <c r="AR103">
        <f t="shared" si="111"/>
        <v>-1.9950637916826641</v>
      </c>
      <c r="AS103">
        <f t="shared" si="112"/>
        <v>-1.5489855438594784</v>
      </c>
      <c r="AT103" s="94">
        <f t="shared" si="124"/>
        <v>3.790783267396229</v>
      </c>
      <c r="AU103" s="94">
        <f t="shared" si="124"/>
        <v>3.7886791169104987</v>
      </c>
      <c r="AV103" s="94">
        <f t="shared" si="124"/>
        <v>3.7840822441274908</v>
      </c>
      <c r="AW103" s="94">
        <f t="shared" si="124"/>
        <v>3.7740940745216269</v>
      </c>
      <c r="AX103" s="94">
        <f t="shared" si="124"/>
        <v>3.752638449334186</v>
      </c>
      <c r="AY103" s="94">
        <f t="shared" si="124"/>
        <v>3.7075946637807231</v>
      </c>
      <c r="AZ103" s="94">
        <f t="shared" si="124"/>
        <v>3.6169017863169812</v>
      </c>
      <c r="BA103" s="94">
        <f t="shared" si="113"/>
        <v>3.4455090897397165</v>
      </c>
      <c r="BB103"/>
      <c r="BC103">
        <v>30500</v>
      </c>
      <c r="BD103">
        <f t="shared" si="116"/>
        <v>-1.0475656249831114E-2</v>
      </c>
      <c r="BE103">
        <f t="shared" si="117"/>
        <v>4.2810724584600918E-2</v>
      </c>
      <c r="BF103">
        <f t="shared" si="118"/>
        <v>-5.3286380834432032E-2</v>
      </c>
      <c r="BG103">
        <f t="shared" si="119"/>
        <v>0.7392416618625961</v>
      </c>
      <c r="BH103">
        <f t="shared" si="120"/>
        <v>-0.21864167843676985</v>
      </c>
      <c r="BI103">
        <f t="shared" si="121"/>
        <v>1.0980917729467214</v>
      </c>
      <c r="BJ103">
        <f t="shared" si="122"/>
        <v>0.61179321747528337</v>
      </c>
      <c r="BK103">
        <f t="shared" si="125"/>
        <v>1.7303197591976684</v>
      </c>
      <c r="BL103">
        <f t="shared" si="125"/>
        <v>1.7303209274659634</v>
      </c>
      <c r="BM103">
        <f t="shared" si="125"/>
        <v>1.730333768402764</v>
      </c>
      <c r="BN103">
        <f t="shared" si="125"/>
        <v>1.7304748411606838</v>
      </c>
      <c r="BO103">
        <f t="shared" si="125"/>
        <v>1.7320166326533075</v>
      </c>
      <c r="BP103">
        <f t="shared" si="125"/>
        <v>1.7480021411536333</v>
      </c>
      <c r="BQ103">
        <f t="shared" si="125"/>
        <v>1.8670781876467046</v>
      </c>
      <c r="BR103">
        <f t="shared" si="123"/>
        <v>2.2957706118128076</v>
      </c>
      <c r="BS103"/>
      <c r="BT103"/>
      <c r="BU103"/>
      <c r="BV103"/>
      <c r="BW103"/>
      <c r="BX103"/>
      <c r="BY103"/>
      <c r="BZ103"/>
    </row>
    <row r="104" spans="1:78" s="94" customFormat="1" x14ac:dyDescent="0.2">
      <c r="A104" s="18" t="s">
        <v>75</v>
      </c>
      <c r="B104" s="82"/>
      <c r="C104" s="25">
        <v>54883.741199999997</v>
      </c>
      <c r="D104" s="93">
        <v>2.9999999999999997E-4</v>
      </c>
      <c r="E104" s="94">
        <f t="shared" si="95"/>
        <v>48566.596160483306</v>
      </c>
      <c r="F104" s="103">
        <f t="shared" si="91"/>
        <v>48566</v>
      </c>
      <c r="G104" s="94">
        <f t="shared" si="78"/>
        <v>0.21488079999835463</v>
      </c>
      <c r="K104" s="94">
        <f t="shared" si="79"/>
        <v>0.21488079999835463</v>
      </c>
      <c r="P104">
        <f t="shared" si="96"/>
        <v>0.2406150062127845</v>
      </c>
      <c r="Q104" s="96">
        <f t="shared" si="97"/>
        <v>39865.241199999997</v>
      </c>
      <c r="R104" s="94">
        <f t="shared" si="98"/>
        <v>6.6224936948680103E-4</v>
      </c>
      <c r="S104" s="92">
        <f t="shared" si="80"/>
        <v>1</v>
      </c>
      <c r="T104" s="22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>
        <f t="shared" si="99"/>
        <v>48566</v>
      </c>
      <c r="AG104" s="94">
        <f t="shared" si="100"/>
        <v>0.21718570960988245</v>
      </c>
      <c r="AH104" s="94">
        <f t="shared" si="101"/>
        <v>0.23831009660125668</v>
      </c>
      <c r="AI104" s="94">
        <f t="shared" si="102"/>
        <v>-2.5734206214429872E-2</v>
      </c>
      <c r="AJ104" s="94">
        <f t="shared" si="103"/>
        <v>-2.3049096115278223E-3</v>
      </c>
      <c r="AK104" s="94">
        <f t="shared" si="104"/>
        <v>5.3126083173133363E-6</v>
      </c>
      <c r="AL104">
        <f t="shared" si="105"/>
        <v>-2.5734206214429872E-2</v>
      </c>
      <c r="AM104" s="92">
        <f t="shared" si="106"/>
        <v>5.3126083173133363E-6</v>
      </c>
      <c r="AN104">
        <f t="shared" si="107"/>
        <v>-2.342929660290205E-2</v>
      </c>
      <c r="AO104">
        <f t="shared" si="108"/>
        <v>1.222401073083067</v>
      </c>
      <c r="AP104">
        <f t="shared" si="109"/>
        <v>0.2900856993911341</v>
      </c>
      <c r="AQ104">
        <f t="shared" si="110"/>
        <v>0.5277775358178084</v>
      </c>
      <c r="AR104">
        <f t="shared" si="111"/>
        <v>-1.9696067463067444</v>
      </c>
      <c r="AS104">
        <f t="shared" si="112"/>
        <v>-1.5065511191980832</v>
      </c>
      <c r="AT104" s="94">
        <f t="shared" si="124"/>
        <v>3.8077621050954846</v>
      </c>
      <c r="AU104" s="94">
        <f t="shared" si="124"/>
        <v>3.8057304011506128</v>
      </c>
      <c r="AV104" s="94">
        <f t="shared" si="124"/>
        <v>3.80123331157872</v>
      </c>
      <c r="AW104" s="94">
        <f t="shared" si="124"/>
        <v>3.7913344225682795</v>
      </c>
      <c r="AX104" s="94">
        <f t="shared" si="124"/>
        <v>3.7698019810610712</v>
      </c>
      <c r="AY104" s="94">
        <f t="shared" si="124"/>
        <v>3.7240769672622989</v>
      </c>
      <c r="AZ104" s="94">
        <f t="shared" si="124"/>
        <v>3.631180651133882</v>
      </c>
      <c r="BA104" s="94">
        <f t="shared" si="113"/>
        <v>3.4547470286316635</v>
      </c>
      <c r="BB104"/>
      <c r="BC104">
        <v>31000</v>
      </c>
      <c r="BD104">
        <f t="shared" si="116"/>
        <v>-8.3137592100557545E-3</v>
      </c>
      <c r="BE104">
        <f t="shared" si="117"/>
        <v>4.694956979213244E-2</v>
      </c>
      <c r="BF104">
        <f t="shared" si="118"/>
        <v>-5.5263329002188194E-2</v>
      </c>
      <c r="BG104">
        <f t="shared" si="119"/>
        <v>0.75596912422379514</v>
      </c>
      <c r="BH104">
        <f t="shared" si="120"/>
        <v>-0.25027231479936496</v>
      </c>
      <c r="BI104">
        <f t="shared" si="121"/>
        <v>1.1306310316428416</v>
      </c>
      <c r="BJ104">
        <f t="shared" si="122"/>
        <v>0.6343792277978656</v>
      </c>
      <c r="BK104">
        <f t="shared" si="125"/>
        <v>1.7660016000672814</v>
      </c>
      <c r="BL104">
        <f t="shared" si="125"/>
        <v>1.7660047750960126</v>
      </c>
      <c r="BM104">
        <f t="shared" si="125"/>
        <v>1.7660333533019617</v>
      </c>
      <c r="BN104">
        <f t="shared" si="125"/>
        <v>1.7662903980465718</v>
      </c>
      <c r="BO104">
        <f t="shared" si="125"/>
        <v>1.7685875471934642</v>
      </c>
      <c r="BP104">
        <f t="shared" si="125"/>
        <v>1.7880547393345454</v>
      </c>
      <c r="BQ104">
        <f t="shared" si="125"/>
        <v>1.9115547395655925</v>
      </c>
      <c r="BR104">
        <f t="shared" si="123"/>
        <v>2.3278467885209571</v>
      </c>
      <c r="BS104"/>
      <c r="BT104"/>
      <c r="BU104"/>
      <c r="BV104"/>
      <c r="BW104"/>
      <c r="BX104"/>
      <c r="BY104"/>
      <c r="BZ104"/>
    </row>
    <row r="105" spans="1:78" s="94" customFormat="1" x14ac:dyDescent="0.2">
      <c r="A105" s="43" t="s">
        <v>56</v>
      </c>
      <c r="B105" s="44" t="s">
        <v>57</v>
      </c>
      <c r="C105" s="43">
        <v>54946.642099999997</v>
      </c>
      <c r="D105" s="43">
        <v>1E-4</v>
      </c>
      <c r="E105" s="94">
        <f t="shared" si="95"/>
        <v>48741.107009964442</v>
      </c>
      <c r="F105" s="103">
        <f t="shared" si="91"/>
        <v>48740.5</v>
      </c>
      <c r="G105" s="94">
        <f t="shared" si="78"/>
        <v>0.21879139999509789</v>
      </c>
      <c r="K105" s="94">
        <f t="shared" si="79"/>
        <v>0.21879139999509789</v>
      </c>
      <c r="P105">
        <f t="shared" si="96"/>
        <v>0.24300964229593169</v>
      </c>
      <c r="Q105" s="96">
        <f t="shared" si="97"/>
        <v>39928.142099999997</v>
      </c>
      <c r="R105" s="94">
        <f t="shared" si="98"/>
        <v>5.865232601418958E-4</v>
      </c>
      <c r="S105" s="92">
        <f t="shared" si="80"/>
        <v>1</v>
      </c>
      <c r="T105" s="22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>
        <f t="shared" si="99"/>
        <v>48740.5</v>
      </c>
      <c r="AG105" s="94">
        <f t="shared" si="100"/>
        <v>0.22108841072550062</v>
      </c>
      <c r="AH105" s="94">
        <f t="shared" si="101"/>
        <v>0.24071263156552897</v>
      </c>
      <c r="AI105" s="94">
        <f t="shared" si="102"/>
        <v>-2.4218242300833803E-2</v>
      </c>
      <c r="AJ105" s="94">
        <f t="shared" si="103"/>
        <v>-2.2970107304027265E-3</v>
      </c>
      <c r="AK105" s="94">
        <f t="shared" si="104"/>
        <v>5.2762582955852674E-6</v>
      </c>
      <c r="AL105">
        <f t="shared" si="105"/>
        <v>-2.4218242300833803E-2</v>
      </c>
      <c r="AM105" s="92">
        <f t="shared" si="106"/>
        <v>5.2762582955852674E-6</v>
      </c>
      <c r="AN105">
        <f t="shared" si="107"/>
        <v>-2.1921231570431077E-2</v>
      </c>
      <c r="AO105">
        <f t="shared" si="108"/>
        <v>1.2064068997307738</v>
      </c>
      <c r="AP105">
        <f t="shared" si="109"/>
        <v>0.31877292744156449</v>
      </c>
      <c r="AQ105">
        <f t="shared" si="110"/>
        <v>0.5342354877448221</v>
      </c>
      <c r="AR105">
        <f t="shared" si="111"/>
        <v>-1.9394885388188861</v>
      </c>
      <c r="AS105">
        <f t="shared" si="112"/>
        <v>-1.4584011766245375</v>
      </c>
      <c r="AT105" s="94">
        <f t="shared" si="124"/>
        <v>3.8280925733884126</v>
      </c>
      <c r="AU105" s="94">
        <f t="shared" si="124"/>
        <v>3.826152451270096</v>
      </c>
      <c r="AV105" s="94">
        <f t="shared" si="124"/>
        <v>3.8217874850233367</v>
      </c>
      <c r="AW105" s="94">
        <f t="shared" si="124"/>
        <v>3.812022787753929</v>
      </c>
      <c r="AX105" s="94">
        <f t="shared" si="124"/>
        <v>3.7904463723530224</v>
      </c>
      <c r="AY105" s="94">
        <f t="shared" si="124"/>
        <v>3.7439664623492428</v>
      </c>
      <c r="AZ105" s="94">
        <f t="shared" si="124"/>
        <v>3.6484636402310553</v>
      </c>
      <c r="BA105" s="94">
        <f t="shared" si="113"/>
        <v>3.4659416143028077</v>
      </c>
      <c r="BB105"/>
      <c r="BC105">
        <v>31500</v>
      </c>
      <c r="BD105">
        <f t="shared" si="116"/>
        <v>-6.0486405770548632E-3</v>
      </c>
      <c r="BE105">
        <f t="shared" si="117"/>
        <v>5.1164450809758524E-2</v>
      </c>
      <c r="BF105">
        <f t="shared" si="118"/>
        <v>-5.7213091386813388E-2</v>
      </c>
      <c r="BG105">
        <f t="shared" si="119"/>
        <v>0.77375417720310669</v>
      </c>
      <c r="BH105">
        <f t="shared" si="120"/>
        <v>-0.2830956937233518</v>
      </c>
      <c r="BI105">
        <f t="shared" si="121"/>
        <v>1.1646898344256331</v>
      </c>
      <c r="BJ105">
        <f t="shared" si="122"/>
        <v>0.65852507458548259</v>
      </c>
      <c r="BK105">
        <f t="shared" si="125"/>
        <v>1.802507237323201</v>
      </c>
      <c r="BL105">
        <f t="shared" si="125"/>
        <v>1.8025146516316115</v>
      </c>
      <c r="BM105">
        <f t="shared" si="125"/>
        <v>1.8025710163562454</v>
      </c>
      <c r="BN105">
        <f t="shared" si="125"/>
        <v>1.8029990704251437</v>
      </c>
      <c r="BO105">
        <f t="shared" si="125"/>
        <v>1.8062249274950248</v>
      </c>
      <c r="BP105">
        <f t="shared" si="125"/>
        <v>1.8292671795328521</v>
      </c>
      <c r="BQ105">
        <f t="shared" si="125"/>
        <v>1.9564595697883043</v>
      </c>
      <c r="BR105">
        <f t="shared" si="123"/>
        <v>2.3599229652291065</v>
      </c>
      <c r="BS105"/>
      <c r="BT105"/>
      <c r="BU105"/>
      <c r="BV105"/>
      <c r="BW105"/>
      <c r="BX105"/>
      <c r="BY105"/>
      <c r="BZ105"/>
    </row>
    <row r="106" spans="1:78" s="94" customFormat="1" x14ac:dyDescent="0.2">
      <c r="A106" s="94" t="s">
        <v>187</v>
      </c>
      <c r="B106" s="94" t="s">
        <v>37</v>
      </c>
      <c r="C106" s="93">
        <v>55567.000399999997</v>
      </c>
      <c r="D106" s="93">
        <v>1.1999999999999999E-3</v>
      </c>
      <c r="E106" s="94">
        <f t="shared" si="95"/>
        <v>50462.21519626501</v>
      </c>
      <c r="F106" s="103">
        <f t="shared" si="91"/>
        <v>50461.5</v>
      </c>
      <c r="G106" s="94">
        <f t="shared" si="78"/>
        <v>0.25778619999618968</v>
      </c>
      <c r="K106" s="94">
        <f t="shared" si="79"/>
        <v>0.25778619999618968</v>
      </c>
      <c r="P106">
        <f t="shared" si="96"/>
        <v>0.2671227361703965</v>
      </c>
      <c r="Q106" s="96">
        <f t="shared" si="97"/>
        <v>40548.500399999997</v>
      </c>
      <c r="R106" s="94">
        <f t="shared" si="98"/>
        <v>8.7170907732272561E-5</v>
      </c>
      <c r="S106" s="92">
        <f t="shared" si="80"/>
        <v>1</v>
      </c>
      <c r="T106" s="22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>
        <f t="shared" si="99"/>
        <v>50461.5</v>
      </c>
      <c r="AG106" s="94">
        <f t="shared" si="100"/>
        <v>0.25940726478990256</v>
      </c>
      <c r="AH106" s="94">
        <f t="shared" si="101"/>
        <v>0.26550167137668362</v>
      </c>
      <c r="AI106" s="94">
        <f t="shared" si="102"/>
        <v>-9.336536174206822E-3</v>
      </c>
      <c r="AJ106" s="94">
        <f t="shared" si="103"/>
        <v>-1.6210647937128786E-3</v>
      </c>
      <c r="AK106" s="94">
        <f t="shared" si="104"/>
        <v>2.6278510654153775E-6</v>
      </c>
      <c r="AL106">
        <f t="shared" si="105"/>
        <v>-9.336536174206822E-3</v>
      </c>
      <c r="AM106" s="92">
        <f t="shared" si="106"/>
        <v>2.6278510654153775E-6</v>
      </c>
      <c r="AN106">
        <f t="shared" si="107"/>
        <v>-7.715471380493953E-3</v>
      </c>
      <c r="AO106">
        <f t="shared" si="108"/>
        <v>1.0629794001493253</v>
      </c>
      <c r="AP106">
        <f t="shared" si="109"/>
        <v>0.55047999077808407</v>
      </c>
      <c r="AQ106">
        <f t="shared" si="110"/>
        <v>0.56924947060076303</v>
      </c>
      <c r="AR106">
        <f t="shared" si="111"/>
        <v>-1.6809840601912585</v>
      </c>
      <c r="AS106">
        <f t="shared" si="112"/>
        <v>-1.1167373834696577</v>
      </c>
      <c r="AT106" s="94">
        <f t="shared" si="124"/>
        <v>4.0149721990164728</v>
      </c>
      <c r="AU106" s="94">
        <f t="shared" si="124"/>
        <v>4.0139674759482187</v>
      </c>
      <c r="AV106" s="94">
        <f t="shared" si="124"/>
        <v>4.0112436389635571</v>
      </c>
      <c r="AW106" s="94">
        <f t="shared" si="124"/>
        <v>4.0039029965378043</v>
      </c>
      <c r="AX106" s="94">
        <f t="shared" si="124"/>
        <v>3.9844252722428739</v>
      </c>
      <c r="AY106" s="94">
        <f t="shared" si="124"/>
        <v>3.934678442486276</v>
      </c>
      <c r="AZ106" s="94">
        <f t="shared" si="124"/>
        <v>3.8175719714663319</v>
      </c>
      <c r="BA106" s="94">
        <f t="shared" si="113"/>
        <v>3.5763478145322578</v>
      </c>
      <c r="BB106"/>
      <c r="BC106">
        <v>32000</v>
      </c>
      <c r="BD106">
        <f t="shared" si="116"/>
        <v>-3.6752900611409511E-3</v>
      </c>
      <c r="BE106">
        <f t="shared" si="117"/>
        <v>5.5455367637479172E-2</v>
      </c>
      <c r="BF106">
        <f t="shared" si="118"/>
        <v>-5.9130657698620123E-2</v>
      </c>
      <c r="BG106">
        <f t="shared" si="119"/>
        <v>0.79268495957426111</v>
      </c>
      <c r="BH106">
        <f t="shared" si="120"/>
        <v>-0.31716073003752565</v>
      </c>
      <c r="BI106">
        <f t="shared" si="121"/>
        <v>1.2004036669934004</v>
      </c>
      <c r="BJ106">
        <f t="shared" si="122"/>
        <v>0.68443314955183976</v>
      </c>
      <c r="BK106">
        <f t="shared" si="125"/>
        <v>1.8398896921612669</v>
      </c>
      <c r="BL106">
        <f t="shared" si="125"/>
        <v>1.8399051619535003</v>
      </c>
      <c r="BM106">
        <f t="shared" si="125"/>
        <v>1.8400067369295408</v>
      </c>
      <c r="BN106">
        <f t="shared" si="125"/>
        <v>1.8406727537548915</v>
      </c>
      <c r="BO106">
        <f t="shared" si="125"/>
        <v>1.8450006588577945</v>
      </c>
      <c r="BP106">
        <f t="shared" si="125"/>
        <v>1.8716487460583295</v>
      </c>
      <c r="BQ106">
        <f t="shared" si="125"/>
        <v>2.001779480287202</v>
      </c>
      <c r="BR106">
        <f t="shared" si="123"/>
        <v>2.3919991419372559</v>
      </c>
      <c r="BS106"/>
      <c r="BT106"/>
      <c r="BU106"/>
      <c r="BV106"/>
      <c r="BW106"/>
      <c r="BX106"/>
      <c r="BY106"/>
      <c r="BZ106"/>
    </row>
    <row r="107" spans="1:78" s="94" customFormat="1" x14ac:dyDescent="0.2">
      <c r="A107" s="94" t="s">
        <v>184</v>
      </c>
      <c r="B107" s="94" t="s">
        <v>37</v>
      </c>
      <c r="C107" s="93">
        <v>55621.42772</v>
      </c>
      <c r="D107" s="93">
        <v>5.9999999999999995E-4</v>
      </c>
      <c r="E107" s="94">
        <f t="shared" si="95"/>
        <v>50613.217135000101</v>
      </c>
      <c r="F107" s="103">
        <f t="shared" si="91"/>
        <v>50612.5</v>
      </c>
      <c r="G107" s="94">
        <f t="shared" si="78"/>
        <v>0.25848499999847263</v>
      </c>
      <c r="K107" s="94">
        <f t="shared" si="79"/>
        <v>0.25848499999847263</v>
      </c>
      <c r="P107">
        <f t="shared" si="96"/>
        <v>0.26928139784997307</v>
      </c>
      <c r="Q107" s="96">
        <f t="shared" si="97"/>
        <v>40602.92772</v>
      </c>
      <c r="R107" s="94">
        <f t="shared" si="98"/>
        <v>1.165622065678833E-4</v>
      </c>
      <c r="S107" s="92">
        <f t="shared" si="80"/>
        <v>1</v>
      </c>
      <c r="T107" s="225"/>
      <c r="U107" s="95">
        <v>2.9267586958351702E-7</v>
      </c>
      <c r="V107" s="95">
        <v>2.0728930394302766E-18</v>
      </c>
      <c r="W107" s="95">
        <v>4.9761753972549849E-25</v>
      </c>
      <c r="X107" s="95">
        <v>1.0693316458451033E-7</v>
      </c>
      <c r="Y107" s="95">
        <v>6.8648709391995676E-8</v>
      </c>
      <c r="Z107" s="95">
        <v>1.0300702084601578</v>
      </c>
      <c r="AA107" s="95">
        <v>2.1200181225735424</v>
      </c>
      <c r="AB107" s="95">
        <v>18337.882264410066</v>
      </c>
      <c r="AC107" s="95">
        <v>3.2101049173335495E-3</v>
      </c>
      <c r="AD107" s="95">
        <v>9.1645952749125542E-6</v>
      </c>
      <c r="AE107" s="95">
        <v>2.0438239568185842E-18</v>
      </c>
      <c r="AF107">
        <f t="shared" si="99"/>
        <v>50612.5</v>
      </c>
      <c r="AG107" s="94">
        <f t="shared" si="100"/>
        <v>0.26274721010891799</v>
      </c>
      <c r="AH107" s="94">
        <f t="shared" si="101"/>
        <v>0.26501918773952771</v>
      </c>
      <c r="AI107" s="94">
        <f t="shared" si="102"/>
        <v>-1.0796397851500439E-2</v>
      </c>
      <c r="AJ107" s="94">
        <f t="shared" si="103"/>
        <v>-4.2622101104453636E-3</v>
      </c>
      <c r="AK107" s="94">
        <f t="shared" si="104"/>
        <v>1.8166435025582677E-5</v>
      </c>
      <c r="AL107">
        <f t="shared" si="105"/>
        <v>-1.0796397851500439E-2</v>
      </c>
      <c r="AM107" s="92">
        <f t="shared" si="106"/>
        <v>1.8166435025582677E-5</v>
      </c>
      <c r="AN107">
        <f t="shared" si="107"/>
        <v>-6.5341877410550562E-3</v>
      </c>
      <c r="AO107">
        <f t="shared" si="108"/>
        <v>1.051738409074489</v>
      </c>
      <c r="AP107">
        <f t="shared" si="109"/>
        <v>0.56684069707361484</v>
      </c>
      <c r="AQ107">
        <f t="shared" si="110"/>
        <v>0.57038101445337275</v>
      </c>
      <c r="AR107">
        <f t="shared" si="111"/>
        <v>-1.6612572685910416</v>
      </c>
      <c r="AS107">
        <f t="shared" si="112"/>
        <v>-1.0948140934596198</v>
      </c>
      <c r="AT107" s="94">
        <f t="shared" si="124"/>
        <v>4.0302661016212085</v>
      </c>
      <c r="AU107" s="94">
        <f t="shared" si="124"/>
        <v>4.029333815462099</v>
      </c>
      <c r="AV107" s="94">
        <f t="shared" si="124"/>
        <v>4.0267588270668329</v>
      </c>
      <c r="AW107" s="94">
        <f t="shared" si="124"/>
        <v>4.0196883696631938</v>
      </c>
      <c r="AX107" s="94">
        <f t="shared" si="124"/>
        <v>4.0005759337863438</v>
      </c>
      <c r="AY107" s="94">
        <f t="shared" si="124"/>
        <v>3.9508974284585836</v>
      </c>
      <c r="AZ107" s="94">
        <f t="shared" si="124"/>
        <v>3.832279438914437</v>
      </c>
      <c r="BA107" s="94">
        <f t="shared" si="113"/>
        <v>3.5860348198981189</v>
      </c>
      <c r="BB107"/>
      <c r="BC107">
        <v>32500</v>
      </c>
      <c r="BD107">
        <f t="shared" si="116"/>
        <v>-1.1880743181133524E-3</v>
      </c>
      <c r="BE107">
        <f t="shared" si="117"/>
        <v>5.9822320275294383E-2</v>
      </c>
      <c r="BF107">
        <f t="shared" si="118"/>
        <v>-6.1010394593407735E-2</v>
      </c>
      <c r="BG107">
        <f t="shared" si="119"/>
        <v>0.81285769298036048</v>
      </c>
      <c r="BH107">
        <f t="shared" si="120"/>
        <v>-0.35251243705161339</v>
      </c>
      <c r="BI107">
        <f t="shared" si="121"/>
        <v>1.2379240522350341</v>
      </c>
      <c r="BJ107">
        <f t="shared" si="122"/>
        <v>0.7123431724579331</v>
      </c>
      <c r="BK107">
        <f t="shared" si="125"/>
        <v>1.8782067167063015</v>
      </c>
      <c r="BL107">
        <f t="shared" si="125"/>
        <v>1.8782362853267536</v>
      </c>
      <c r="BM107">
        <f t="shared" si="125"/>
        <v>1.8784068436420587</v>
      </c>
      <c r="BN107">
        <f t="shared" si="125"/>
        <v>1.8793888798354681</v>
      </c>
      <c r="BO107">
        <f t="shared" si="125"/>
        <v>1.884985413773955</v>
      </c>
      <c r="BP107">
        <f t="shared" si="125"/>
        <v>1.9152043341542573</v>
      </c>
      <c r="BQ107">
        <f t="shared" si="125"/>
        <v>2.0475008460030066</v>
      </c>
      <c r="BR107">
        <f t="shared" si="123"/>
        <v>2.4240753186454054</v>
      </c>
      <c r="BS107"/>
      <c r="BT107"/>
      <c r="BU107"/>
      <c r="BV107"/>
      <c r="BW107"/>
      <c r="BX107"/>
      <c r="BY107"/>
      <c r="BZ107"/>
    </row>
    <row r="108" spans="1:78" s="94" customFormat="1" x14ac:dyDescent="0.2">
      <c r="A108" s="94" t="s">
        <v>184</v>
      </c>
      <c r="B108" s="94" t="s">
        <v>37</v>
      </c>
      <c r="C108" s="93">
        <v>55621.428119999997</v>
      </c>
      <c r="D108" s="93">
        <v>1E-3</v>
      </c>
      <c r="E108" s="94">
        <f t="shared" si="95"/>
        <v>50613.218244751144</v>
      </c>
      <c r="F108" s="103">
        <f t="shared" si="91"/>
        <v>50612.5</v>
      </c>
      <c r="G108" s="94">
        <f t="shared" si="78"/>
        <v>0.25888499999564374</v>
      </c>
      <c r="K108" s="94">
        <f t="shared" si="79"/>
        <v>0.25888499999564374</v>
      </c>
      <c r="P108">
        <f t="shared" si="96"/>
        <v>0.26928139784997307</v>
      </c>
      <c r="Q108" s="96">
        <f t="shared" si="97"/>
        <v>40602.928119999997</v>
      </c>
      <c r="R108" s="94">
        <f t="shared" si="98"/>
        <v>1.0808508834550353E-4</v>
      </c>
      <c r="S108" s="92">
        <f t="shared" si="80"/>
        <v>1</v>
      </c>
      <c r="T108" s="22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>
        <f t="shared" si="99"/>
        <v>50612.5</v>
      </c>
      <c r="AG108" s="94">
        <f t="shared" si="100"/>
        <v>0.26274721010891799</v>
      </c>
      <c r="AH108" s="94">
        <f t="shared" si="101"/>
        <v>0.26541918773669881</v>
      </c>
      <c r="AI108" s="94">
        <f t="shared" si="102"/>
        <v>-1.0396397854329331E-2</v>
      </c>
      <c r="AJ108" s="94">
        <f t="shared" si="103"/>
        <v>-3.8622101132742559E-3</v>
      </c>
      <c r="AK108" s="94">
        <f t="shared" si="104"/>
        <v>1.4916666959077941E-5</v>
      </c>
      <c r="AL108">
        <f t="shared" si="105"/>
        <v>-1.0396397854329331E-2</v>
      </c>
      <c r="AM108" s="92">
        <f t="shared" si="106"/>
        <v>1.4916666959077941E-5</v>
      </c>
      <c r="AN108">
        <f t="shared" si="107"/>
        <v>-6.5341877410550562E-3</v>
      </c>
      <c r="AO108">
        <f t="shared" si="108"/>
        <v>1.051738409074489</v>
      </c>
      <c r="AP108">
        <f t="shared" si="109"/>
        <v>0.56684069707361484</v>
      </c>
      <c r="AQ108">
        <f t="shared" si="110"/>
        <v>0.57038101445337275</v>
      </c>
      <c r="AR108">
        <f t="shared" si="111"/>
        <v>-1.6612572685910416</v>
      </c>
      <c r="AS108">
        <f t="shared" si="112"/>
        <v>-1.0948140934596198</v>
      </c>
      <c r="AT108" s="94">
        <f t="shared" si="124"/>
        <v>4.0302661016212085</v>
      </c>
      <c r="AU108" s="94">
        <f t="shared" si="124"/>
        <v>4.029333815462099</v>
      </c>
      <c r="AV108" s="94">
        <f t="shared" si="124"/>
        <v>4.0267588270668329</v>
      </c>
      <c r="AW108" s="94">
        <f t="shared" si="124"/>
        <v>4.0196883696631938</v>
      </c>
      <c r="AX108" s="94">
        <f t="shared" si="124"/>
        <v>4.0005759337863438</v>
      </c>
      <c r="AY108" s="94">
        <f t="shared" si="124"/>
        <v>3.9508974284585836</v>
      </c>
      <c r="AZ108" s="94">
        <f t="shared" si="124"/>
        <v>3.832279438914437</v>
      </c>
      <c r="BA108" s="94">
        <f t="shared" si="113"/>
        <v>3.5860348198981189</v>
      </c>
      <c r="BB108"/>
      <c r="BC108">
        <v>33000</v>
      </c>
      <c r="BD108">
        <f t="shared" si="116"/>
        <v>1.4193541648941516E-3</v>
      </c>
      <c r="BE108">
        <f t="shared" si="117"/>
        <v>6.4265308723204156E-2</v>
      </c>
      <c r="BF108">
        <f t="shared" si="118"/>
        <v>-6.2845954558310005E-2</v>
      </c>
      <c r="BG108">
        <f t="shared" si="119"/>
        <v>0.83437709331408794</v>
      </c>
      <c r="BH108">
        <f t="shared" si="120"/>
        <v>-0.38918928014428067</v>
      </c>
      <c r="BI108">
        <f t="shared" si="121"/>
        <v>1.2774208400336577</v>
      </c>
      <c r="BJ108">
        <f t="shared" si="122"/>
        <v>0.74254129099099153</v>
      </c>
      <c r="BK108">
        <f t="shared" si="125"/>
        <v>1.9175213323881659</v>
      </c>
      <c r="BL108">
        <f t="shared" si="125"/>
        <v>1.9175739865872052</v>
      </c>
      <c r="BM108">
        <f t="shared" si="125"/>
        <v>1.9178443914497199</v>
      </c>
      <c r="BN108">
        <f t="shared" si="125"/>
        <v>1.9192298793185649</v>
      </c>
      <c r="BO108">
        <f t="shared" si="125"/>
        <v>1.9262475093180185</v>
      </c>
      <c r="BP108">
        <f t="shared" si="125"/>
        <v>1.959934255981707</v>
      </c>
      <c r="BQ108">
        <f t="shared" si="125"/>
        <v>2.0936096288621644</v>
      </c>
      <c r="BR108">
        <f t="shared" si="123"/>
        <v>2.4561514953535548</v>
      </c>
      <c r="BS108"/>
      <c r="BT108"/>
      <c r="BU108"/>
      <c r="BV108"/>
      <c r="BW108"/>
      <c r="BX108"/>
      <c r="BY108"/>
      <c r="BZ108"/>
    </row>
    <row r="109" spans="1:78" s="94" customFormat="1" x14ac:dyDescent="0.2">
      <c r="A109" s="94" t="s">
        <v>184</v>
      </c>
      <c r="B109" s="94" t="s">
        <v>37</v>
      </c>
      <c r="C109" s="93">
        <v>55621.429219999998</v>
      </c>
      <c r="D109" s="93">
        <v>5.0000000000000001E-4</v>
      </c>
      <c r="E109" s="94">
        <f t="shared" si="95"/>
        <v>50613.221296566531</v>
      </c>
      <c r="F109" s="103">
        <f t="shared" si="91"/>
        <v>50612.5</v>
      </c>
      <c r="G109" s="94">
        <f t="shared" si="78"/>
        <v>0.25998499999695923</v>
      </c>
      <c r="K109" s="94">
        <f t="shared" si="79"/>
        <v>0.25998499999695923</v>
      </c>
      <c r="P109">
        <f t="shared" si="96"/>
        <v>0.26928139784997307</v>
      </c>
      <c r="Q109" s="96">
        <f t="shared" si="97"/>
        <v>40602.929219999998</v>
      </c>
      <c r="R109" s="94">
        <f t="shared" si="98"/>
        <v>8.6423013041520293E-5</v>
      </c>
      <c r="S109" s="92">
        <f t="shared" si="80"/>
        <v>1</v>
      </c>
      <c r="T109" s="22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>
        <f t="shared" si="99"/>
        <v>50612.5</v>
      </c>
      <c r="AG109" s="94">
        <f t="shared" si="100"/>
        <v>0.26274721010891799</v>
      </c>
      <c r="AH109" s="94">
        <f t="shared" si="101"/>
        <v>0.26651918773801431</v>
      </c>
      <c r="AI109" s="94">
        <f t="shared" si="102"/>
        <v>-9.296397853013838E-3</v>
      </c>
      <c r="AJ109" s="94">
        <f t="shared" si="103"/>
        <v>-2.7622101119587628E-3</v>
      </c>
      <c r="AK109" s="94">
        <f t="shared" si="104"/>
        <v>7.6298047026072401E-6</v>
      </c>
      <c r="AL109">
        <f t="shared" si="105"/>
        <v>-9.296397853013838E-3</v>
      </c>
      <c r="AM109" s="92">
        <f t="shared" si="106"/>
        <v>7.6298047026072401E-6</v>
      </c>
      <c r="AN109">
        <f t="shared" si="107"/>
        <v>-6.5341877410550562E-3</v>
      </c>
      <c r="AO109">
        <f t="shared" si="108"/>
        <v>1.051738409074489</v>
      </c>
      <c r="AP109">
        <f t="shared" si="109"/>
        <v>0.56684069707361484</v>
      </c>
      <c r="AQ109">
        <f t="shared" si="110"/>
        <v>0.57038101445337275</v>
      </c>
      <c r="AR109">
        <f t="shared" si="111"/>
        <v>-1.6612572685910416</v>
      </c>
      <c r="AS109">
        <f t="shared" si="112"/>
        <v>-1.0948140934596198</v>
      </c>
      <c r="AT109" s="94">
        <f t="shared" si="124"/>
        <v>4.0302661016212085</v>
      </c>
      <c r="AU109" s="94">
        <f t="shared" si="124"/>
        <v>4.029333815462099</v>
      </c>
      <c r="AV109" s="94">
        <f t="shared" si="124"/>
        <v>4.0267588270668329</v>
      </c>
      <c r="AW109" s="94">
        <f t="shared" si="124"/>
        <v>4.0196883696631938</v>
      </c>
      <c r="AX109" s="94">
        <f t="shared" si="124"/>
        <v>4.0005759337863438</v>
      </c>
      <c r="AY109" s="94">
        <f t="shared" si="124"/>
        <v>3.9508974284585836</v>
      </c>
      <c r="AZ109" s="94">
        <f t="shared" si="124"/>
        <v>3.832279438914437</v>
      </c>
      <c r="BA109" s="94">
        <f t="shared" si="113"/>
        <v>3.5860348198981189</v>
      </c>
      <c r="BB109"/>
      <c r="BC109">
        <v>33500</v>
      </c>
      <c r="BD109">
        <f t="shared" si="116"/>
        <v>4.1541647753373517E-3</v>
      </c>
      <c r="BE109">
        <f t="shared" si="117"/>
        <v>6.8784332981208479E-2</v>
      </c>
      <c r="BF109">
        <f t="shared" si="118"/>
        <v>-6.4630168205871127E-2</v>
      </c>
      <c r="BG109">
        <f t="shared" si="119"/>
        <v>0.85735657831467571</v>
      </c>
      <c r="BH109">
        <f t="shared" si="120"/>
        <v>-0.42721952587219819</v>
      </c>
      <c r="BI109">
        <f t="shared" si="121"/>
        <v>1.3190848128046286</v>
      </c>
      <c r="BJ109">
        <f t="shared" si="122"/>
        <v>0.77537195310373763</v>
      </c>
      <c r="BK109">
        <f t="shared" si="125"/>
        <v>1.9579024011924127</v>
      </c>
      <c r="BL109">
        <f t="shared" si="125"/>
        <v>1.9579907981958455</v>
      </c>
      <c r="BM109">
        <f t="shared" si="125"/>
        <v>1.9583993552799601</v>
      </c>
      <c r="BN109">
        <f t="shared" si="125"/>
        <v>1.9602823557705493</v>
      </c>
      <c r="BO109">
        <f t="shared" si="125"/>
        <v>1.9688516647657359</v>
      </c>
      <c r="BP109">
        <f t="shared" si="125"/>
        <v>2.0058340714454861</v>
      </c>
      <c r="BQ109">
        <f t="shared" si="125"/>
        <v>2.1400913922191132</v>
      </c>
      <c r="BR109">
        <f t="shared" si="123"/>
        <v>2.4882276720617043</v>
      </c>
      <c r="BS109"/>
      <c r="BT109"/>
      <c r="BU109"/>
      <c r="BV109"/>
      <c r="BW109"/>
      <c r="BX109"/>
      <c r="BY109"/>
      <c r="BZ109"/>
    </row>
    <row r="110" spans="1:78" s="94" customFormat="1" x14ac:dyDescent="0.2">
      <c r="A110" s="94" t="s">
        <v>188</v>
      </c>
      <c r="B110" s="94" t="s">
        <v>36</v>
      </c>
      <c r="C110" s="93">
        <v>55621.432099999998</v>
      </c>
      <c r="D110" s="93" t="s">
        <v>189</v>
      </c>
      <c r="E110" s="94">
        <f t="shared" si="95"/>
        <v>50613.229286774091</v>
      </c>
      <c r="F110" s="103">
        <f t="shared" si="91"/>
        <v>50612.5</v>
      </c>
      <c r="G110" s="94">
        <f t="shared" ref="G110:G116" si="126">C110-($C$7+$C$8*$F110)+T110*J$18</f>
        <v>0.26286499999696389</v>
      </c>
      <c r="J110" s="94">
        <f t="shared" ref="J110:J116" si="127">G110</f>
        <v>0.26286499999696389</v>
      </c>
      <c r="P110">
        <f t="shared" si="96"/>
        <v>0.26928139784997307</v>
      </c>
      <c r="Q110" s="96">
        <f t="shared" si="97"/>
        <v>40602.932099999998</v>
      </c>
      <c r="R110" s="94">
        <f t="shared" si="98"/>
        <v>4.1170161408100834E-5</v>
      </c>
      <c r="S110" s="92">
        <f t="shared" ref="S110:S116" si="128">S$13</f>
        <v>1</v>
      </c>
      <c r="T110" s="22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>
        <f t="shared" si="99"/>
        <v>50612.5</v>
      </c>
      <c r="AG110" s="94">
        <f t="shared" si="100"/>
        <v>0.26274721010891799</v>
      </c>
      <c r="AH110" s="94">
        <f t="shared" si="101"/>
        <v>0.26939918773801896</v>
      </c>
      <c r="AI110" s="94">
        <f t="shared" si="102"/>
        <v>-6.4163978530091814E-3</v>
      </c>
      <c r="AJ110" s="94">
        <f t="shared" si="103"/>
        <v>1.1778988804589385E-4</v>
      </c>
      <c r="AK110" s="94">
        <f t="shared" si="104"/>
        <v>1.3874457725864208E-8</v>
      </c>
      <c r="AL110">
        <f t="shared" si="105"/>
        <v>-6.4163978530091814E-3</v>
      </c>
      <c r="AM110" s="92">
        <f t="shared" si="106"/>
        <v>1.3874457725864208E-8</v>
      </c>
      <c r="AN110">
        <f t="shared" si="107"/>
        <v>-6.5341877410550562E-3</v>
      </c>
      <c r="AO110">
        <f t="shared" si="108"/>
        <v>1.051738409074489</v>
      </c>
      <c r="AP110">
        <f t="shared" si="109"/>
        <v>0.56684069707361484</v>
      </c>
      <c r="AQ110">
        <f t="shared" si="110"/>
        <v>0.57038101445337275</v>
      </c>
      <c r="AR110">
        <f t="shared" si="111"/>
        <v>-1.6612572685910416</v>
      </c>
      <c r="AS110">
        <f t="shared" si="112"/>
        <v>-1.0948140934596198</v>
      </c>
      <c r="AT110" s="94">
        <f t="shared" si="124"/>
        <v>4.0302661016212085</v>
      </c>
      <c r="AU110" s="94">
        <f t="shared" si="124"/>
        <v>4.029333815462099</v>
      </c>
      <c r="AV110" s="94">
        <f t="shared" si="124"/>
        <v>4.0267588270668329</v>
      </c>
      <c r="AW110" s="94">
        <f t="shared" si="124"/>
        <v>4.0196883696631938</v>
      </c>
      <c r="AX110" s="94">
        <f t="shared" si="124"/>
        <v>4.0005759337863438</v>
      </c>
      <c r="AY110" s="94">
        <f t="shared" si="124"/>
        <v>3.9508974284585836</v>
      </c>
      <c r="AZ110" s="94">
        <f t="shared" si="124"/>
        <v>3.832279438914437</v>
      </c>
      <c r="BA110" s="94">
        <f t="shared" si="113"/>
        <v>3.5860348198981189</v>
      </c>
      <c r="BB110"/>
      <c r="BC110">
        <v>34000</v>
      </c>
      <c r="BD110">
        <f t="shared" si="116"/>
        <v>7.0244766560847577E-3</v>
      </c>
      <c r="BE110">
        <f t="shared" si="117"/>
        <v>7.3379393049307379E-2</v>
      </c>
      <c r="BF110">
        <f t="shared" si="118"/>
        <v>-6.6354916393222621E-2</v>
      </c>
      <c r="BG110">
        <f t="shared" si="119"/>
        <v>0.88191811724813907</v>
      </c>
      <c r="BH110">
        <f t="shared" si="120"/>
        <v>-0.46661621845280882</v>
      </c>
      <c r="BI110">
        <f t="shared" si="121"/>
        <v>1.3631306037651738</v>
      </c>
      <c r="BJ110">
        <f t="shared" si="122"/>
        <v>0.81125356323159237</v>
      </c>
      <c r="BK110">
        <f t="shared" si="125"/>
        <v>1.9994251978240771</v>
      </c>
      <c r="BL110">
        <f t="shared" si="125"/>
        <v>1.9995663104660149</v>
      </c>
      <c r="BM110">
        <f t="shared" si="125"/>
        <v>2.0001585609872494</v>
      </c>
      <c r="BN110">
        <f t="shared" si="125"/>
        <v>2.0026359319590581</v>
      </c>
      <c r="BO110">
        <f t="shared" si="125"/>
        <v>2.0128576752333114</v>
      </c>
      <c r="BP110">
        <f t="shared" si="125"/>
        <v>2.0528944464118242</v>
      </c>
      <c r="BQ110">
        <f t="shared" si="125"/>
        <v>2.186931315708605</v>
      </c>
      <c r="BR110">
        <f t="shared" si="123"/>
        <v>2.5203038487698537</v>
      </c>
      <c r="BS110"/>
      <c r="BT110"/>
      <c r="BU110"/>
      <c r="BV110"/>
      <c r="BW110"/>
      <c r="BX110"/>
      <c r="BY110"/>
      <c r="BZ110"/>
    </row>
    <row r="111" spans="1:78" s="94" customFormat="1" x14ac:dyDescent="0.2">
      <c r="A111" s="94" t="s">
        <v>188</v>
      </c>
      <c r="B111" s="94" t="s">
        <v>36</v>
      </c>
      <c r="C111" s="93">
        <v>55621.4323</v>
      </c>
      <c r="D111" s="93" t="s">
        <v>190</v>
      </c>
      <c r="E111" s="94">
        <f t="shared" si="95"/>
        <v>50613.22984164962</v>
      </c>
      <c r="F111" s="103">
        <f t="shared" si="91"/>
        <v>50612.5</v>
      </c>
      <c r="G111" s="94">
        <f t="shared" si="126"/>
        <v>0.26306499999918742</v>
      </c>
      <c r="J111" s="94">
        <f t="shared" si="127"/>
        <v>0.26306499999918742</v>
      </c>
      <c r="P111">
        <f t="shared" si="96"/>
        <v>0.26928139784997307</v>
      </c>
      <c r="Q111" s="96">
        <f t="shared" si="97"/>
        <v>40602.9323</v>
      </c>
      <c r="R111" s="94">
        <f t="shared" si="98"/>
        <v>3.8643602239252434E-5</v>
      </c>
      <c r="S111" s="92">
        <f t="shared" si="128"/>
        <v>1</v>
      </c>
      <c r="T111" s="22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>
        <f t="shared" si="99"/>
        <v>50612.5</v>
      </c>
      <c r="AG111" s="94">
        <f t="shared" si="100"/>
        <v>0.26274721010891799</v>
      </c>
      <c r="AH111" s="94">
        <f t="shared" si="101"/>
        <v>0.2695991877402425</v>
      </c>
      <c r="AI111" s="94">
        <f t="shared" si="102"/>
        <v>-6.2163978507856488E-3</v>
      </c>
      <c r="AJ111" s="94">
        <f t="shared" si="103"/>
        <v>3.177898902694265E-4</v>
      </c>
      <c r="AK111" s="94">
        <f t="shared" si="104"/>
        <v>1.0099041435745414E-7</v>
      </c>
      <c r="AL111">
        <f t="shared" si="105"/>
        <v>-6.2163978507856488E-3</v>
      </c>
      <c r="AM111" s="92">
        <f t="shared" si="106"/>
        <v>1.0099041435745414E-7</v>
      </c>
      <c r="AN111">
        <f t="shared" si="107"/>
        <v>-6.5341877410550562E-3</v>
      </c>
      <c r="AO111">
        <f t="shared" si="108"/>
        <v>1.051738409074489</v>
      </c>
      <c r="AP111">
        <f t="shared" si="109"/>
        <v>0.56684069707361484</v>
      </c>
      <c r="AQ111">
        <f t="shared" si="110"/>
        <v>0.57038101445337275</v>
      </c>
      <c r="AR111">
        <f t="shared" si="111"/>
        <v>-1.6612572685910416</v>
      </c>
      <c r="AS111">
        <f t="shared" si="112"/>
        <v>-1.0948140934596198</v>
      </c>
      <c r="AT111" s="94">
        <f t="shared" ref="AT111:AZ120" si="129">$BA111+$AH$7*SIN(AU111)</f>
        <v>4.0302661016212085</v>
      </c>
      <c r="AU111" s="94">
        <f t="shared" si="129"/>
        <v>4.029333815462099</v>
      </c>
      <c r="AV111" s="94">
        <f t="shared" si="129"/>
        <v>4.0267588270668329</v>
      </c>
      <c r="AW111" s="94">
        <f t="shared" si="129"/>
        <v>4.0196883696631938</v>
      </c>
      <c r="AX111" s="94">
        <f t="shared" si="129"/>
        <v>4.0005759337863438</v>
      </c>
      <c r="AY111" s="94">
        <f t="shared" si="129"/>
        <v>3.9508974284585836</v>
      </c>
      <c r="AZ111" s="94">
        <f t="shared" si="129"/>
        <v>3.832279438914437</v>
      </c>
      <c r="BA111" s="94">
        <f t="shared" si="113"/>
        <v>3.5860348198981189</v>
      </c>
      <c r="BB111"/>
      <c r="BC111">
        <v>34500</v>
      </c>
      <c r="BD111">
        <f t="shared" si="116"/>
        <v>1.0039510539526925E-2</v>
      </c>
      <c r="BE111">
        <f t="shared" si="117"/>
        <v>7.8050488927500855E-2</v>
      </c>
      <c r="BF111">
        <f t="shared" si="118"/>
        <v>-6.801097838797393E-2</v>
      </c>
      <c r="BG111">
        <f t="shared" si="119"/>
        <v>0.90819148743117295</v>
      </c>
      <c r="BH111">
        <f t="shared" si="120"/>
        <v>-0.50737028813140117</v>
      </c>
      <c r="BI111">
        <f t="shared" si="121"/>
        <v>1.4097998875120898</v>
      </c>
      <c r="BJ111">
        <f t="shared" si="122"/>
        <v>0.85069936878151353</v>
      </c>
      <c r="BK111">
        <f t="shared" si="125"/>
        <v>2.0421719287139641</v>
      </c>
      <c r="BL111">
        <f t="shared" si="125"/>
        <v>2.0423874835083962</v>
      </c>
      <c r="BM111">
        <f t="shared" si="125"/>
        <v>2.0432152618898423</v>
      </c>
      <c r="BN111">
        <f t="shared" si="125"/>
        <v>2.0463817348816455</v>
      </c>
      <c r="BO111">
        <f t="shared" si="125"/>
        <v>2.0583190219803531</v>
      </c>
      <c r="BP111">
        <f t="shared" si="125"/>
        <v>2.1011010406878499</v>
      </c>
      <c r="BQ111">
        <f t="shared" si="125"/>
        <v>2.2341142104927911</v>
      </c>
      <c r="BR111">
        <f t="shared" si="123"/>
        <v>2.5523800254780031</v>
      </c>
      <c r="BS111"/>
      <c r="BT111"/>
      <c r="BU111"/>
      <c r="BV111"/>
      <c r="BW111"/>
      <c r="BX111"/>
      <c r="BY111"/>
      <c r="BZ111"/>
    </row>
    <row r="112" spans="1:78" s="94" customFormat="1" x14ac:dyDescent="0.2">
      <c r="A112" s="94" t="s">
        <v>188</v>
      </c>
      <c r="B112" s="94" t="s">
        <v>36</v>
      </c>
      <c r="C112" s="93">
        <v>55621.432500000003</v>
      </c>
      <c r="D112" s="93" t="s">
        <v>191</v>
      </c>
      <c r="E112" s="94">
        <f t="shared" si="95"/>
        <v>50613.230396525156</v>
      </c>
      <c r="F112" s="103">
        <f t="shared" si="91"/>
        <v>50612.5</v>
      </c>
      <c r="G112" s="94">
        <f t="shared" si="126"/>
        <v>0.26326500000141095</v>
      </c>
      <c r="J112" s="94">
        <f t="shared" si="127"/>
        <v>0.26326500000141095</v>
      </c>
      <c r="P112">
        <f t="shared" si="96"/>
        <v>0.26928139784997307</v>
      </c>
      <c r="Q112" s="96">
        <f t="shared" si="97"/>
        <v>40602.932500000003</v>
      </c>
      <c r="R112" s="94">
        <f t="shared" si="98"/>
        <v>3.6197043072182857E-5</v>
      </c>
      <c r="S112" s="92">
        <f t="shared" si="128"/>
        <v>1</v>
      </c>
      <c r="T112" s="225"/>
      <c r="U112" s="95">
        <v>2.8777764531198444E-6</v>
      </c>
      <c r="V112" s="95">
        <v>3.3832250341746704E-18</v>
      </c>
      <c r="W112" s="95">
        <v>2.6391429924420282E-24</v>
      </c>
      <c r="X112" s="95">
        <v>4.1564719045372036E-8</v>
      </c>
      <c r="Y112" s="95">
        <v>6.6168149988909206E-6</v>
      </c>
      <c r="Z112" s="95">
        <v>2.1194360897636328</v>
      </c>
      <c r="AA112" s="95">
        <v>10.103043392478817</v>
      </c>
      <c r="AB112" s="95">
        <v>3203.4139823209839</v>
      </c>
      <c r="AC112" s="95">
        <v>1.2477617165223731E-3</v>
      </c>
      <c r="AD112" s="95">
        <v>5.6554414592475017E-5</v>
      </c>
      <c r="AE112" s="95">
        <v>1.0839536878861484E-17</v>
      </c>
      <c r="AF112">
        <f t="shared" si="99"/>
        <v>50612.5</v>
      </c>
      <c r="AG112" s="94">
        <f t="shared" si="100"/>
        <v>0.26274721010891799</v>
      </c>
      <c r="AH112" s="94">
        <f t="shared" si="101"/>
        <v>0.26979918774246603</v>
      </c>
      <c r="AI112" s="94">
        <f t="shared" si="102"/>
        <v>-6.0163978485621161E-3</v>
      </c>
      <c r="AJ112" s="94">
        <f t="shared" si="103"/>
        <v>5.1778989249295915E-4</v>
      </c>
      <c r="AK112" s="94">
        <f t="shared" si="104"/>
        <v>2.6810637276787021E-7</v>
      </c>
      <c r="AL112">
        <f t="shared" si="105"/>
        <v>-6.0163978485621161E-3</v>
      </c>
      <c r="AM112" s="92">
        <f t="shared" si="106"/>
        <v>2.6810637276787021E-7</v>
      </c>
      <c r="AN112">
        <f t="shared" si="107"/>
        <v>-6.5341877410550562E-3</v>
      </c>
      <c r="AO112">
        <f t="shared" si="108"/>
        <v>1.051738409074489</v>
      </c>
      <c r="AP112">
        <f t="shared" si="109"/>
        <v>0.56684069707361484</v>
      </c>
      <c r="AQ112">
        <f t="shared" si="110"/>
        <v>0.57038101445337275</v>
      </c>
      <c r="AR112">
        <f t="shared" si="111"/>
        <v>-1.6612572685910416</v>
      </c>
      <c r="AS112">
        <f t="shared" si="112"/>
        <v>-1.0948140934596198</v>
      </c>
      <c r="AT112" s="94">
        <f t="shared" si="129"/>
        <v>4.0302661016212085</v>
      </c>
      <c r="AU112" s="94">
        <f t="shared" si="129"/>
        <v>4.029333815462099</v>
      </c>
      <c r="AV112" s="94">
        <f t="shared" si="129"/>
        <v>4.0267588270668329</v>
      </c>
      <c r="AW112" s="94">
        <f t="shared" si="129"/>
        <v>4.0196883696631938</v>
      </c>
      <c r="AX112" s="94">
        <f t="shared" si="129"/>
        <v>4.0005759337863438</v>
      </c>
      <c r="AY112" s="94">
        <f t="shared" si="129"/>
        <v>3.9508974284585836</v>
      </c>
      <c r="AZ112" s="94">
        <f t="shared" si="129"/>
        <v>3.832279438914437</v>
      </c>
      <c r="BA112" s="94">
        <f t="shared" si="113"/>
        <v>3.5860348198981189</v>
      </c>
      <c r="BB112"/>
      <c r="BC112">
        <v>35000</v>
      </c>
      <c r="BD112">
        <f t="shared" si="116"/>
        <v>1.3209767916382814E-2</v>
      </c>
      <c r="BE112">
        <f t="shared" si="117"/>
        <v>8.2797620615788867E-2</v>
      </c>
      <c r="BF112">
        <f t="shared" si="118"/>
        <v>-6.9587852699406053E-2</v>
      </c>
      <c r="BG112">
        <f t="shared" si="119"/>
        <v>0.93631258658062488</v>
      </c>
      <c r="BH112">
        <f t="shared" si="120"/>
        <v>-0.54944113728708466</v>
      </c>
      <c r="BI112">
        <f t="shared" si="121"/>
        <v>1.4593647412580328</v>
      </c>
      <c r="BJ112">
        <f t="shared" si="122"/>
        <v>0.89434568022511729</v>
      </c>
      <c r="BK112">
        <f t="shared" ref="BK112:BQ121" si="130">$BR112+$AH$7*SIN(BL112)</f>
        <v>2.0862321143523861</v>
      </c>
      <c r="BL112">
        <f t="shared" si="130"/>
        <v>2.0865486674088549</v>
      </c>
      <c r="BM112">
        <f t="shared" si="130"/>
        <v>2.0876682593156817</v>
      </c>
      <c r="BN112">
        <f t="shared" si="130"/>
        <v>2.0916104959285091</v>
      </c>
      <c r="BO112">
        <f t="shared" si="130"/>
        <v>2.1052814448823947</v>
      </c>
      <c r="BP112">
        <f t="shared" si="130"/>
        <v>2.1504344279141221</v>
      </c>
      <c r="BQ112">
        <f t="shared" si="130"/>
        <v>2.2816245348873885</v>
      </c>
      <c r="BR112">
        <f t="shared" si="123"/>
        <v>2.5844562021861526</v>
      </c>
      <c r="BS112"/>
      <c r="BT112"/>
      <c r="BU112"/>
      <c r="BV112"/>
      <c r="BW112"/>
      <c r="BX112"/>
      <c r="BY112"/>
      <c r="BZ112"/>
    </row>
    <row r="113" spans="1:78" s="94" customFormat="1" x14ac:dyDescent="0.2">
      <c r="A113" s="94" t="s">
        <v>188</v>
      </c>
      <c r="B113" s="94" t="s">
        <v>36</v>
      </c>
      <c r="C113" s="93">
        <v>55621.432999999997</v>
      </c>
      <c r="D113" s="93" t="s">
        <v>192</v>
      </c>
      <c r="E113" s="94">
        <f t="shared" si="95"/>
        <v>50613.231783713949</v>
      </c>
      <c r="F113" s="103">
        <f t="shared" si="91"/>
        <v>50612.5</v>
      </c>
      <c r="G113" s="94">
        <f t="shared" si="126"/>
        <v>0.26376499999605585</v>
      </c>
      <c r="J113" s="94">
        <f t="shared" si="127"/>
        <v>0.26376499999605585</v>
      </c>
      <c r="P113">
        <f t="shared" si="96"/>
        <v>0.26928139784997307</v>
      </c>
      <c r="Q113" s="96">
        <f t="shared" si="97"/>
        <v>40602.932999999997</v>
      </c>
      <c r="R113" s="94">
        <f t="shared" si="98"/>
        <v>3.0430645282702521E-5</v>
      </c>
      <c r="S113" s="92">
        <f t="shared" si="128"/>
        <v>1</v>
      </c>
      <c r="T113" s="22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>
        <f t="shared" si="99"/>
        <v>50612.5</v>
      </c>
      <c r="AG113" s="94">
        <f t="shared" si="100"/>
        <v>0.26274721010891799</v>
      </c>
      <c r="AH113" s="94">
        <f t="shared" si="101"/>
        <v>0.27029918773711092</v>
      </c>
      <c r="AI113" s="94">
        <f t="shared" si="102"/>
        <v>-5.5163978539172209E-3</v>
      </c>
      <c r="AJ113" s="94">
        <f t="shared" si="103"/>
        <v>1.0177898871378543E-3</v>
      </c>
      <c r="AK113" s="94">
        <f t="shared" si="104"/>
        <v>1.0358962543600863E-6</v>
      </c>
      <c r="AL113">
        <f t="shared" si="105"/>
        <v>-5.5163978539172209E-3</v>
      </c>
      <c r="AM113" s="92">
        <f t="shared" si="106"/>
        <v>1.0358962543600863E-6</v>
      </c>
      <c r="AN113">
        <f t="shared" si="107"/>
        <v>-6.5341877410550562E-3</v>
      </c>
      <c r="AO113">
        <f t="shared" si="108"/>
        <v>1.051738409074489</v>
      </c>
      <c r="AP113">
        <f t="shared" si="109"/>
        <v>0.56684069707361484</v>
      </c>
      <c r="AQ113">
        <f t="shared" si="110"/>
        <v>0.57038101445337275</v>
      </c>
      <c r="AR113">
        <f t="shared" si="111"/>
        <v>-1.6612572685910416</v>
      </c>
      <c r="AS113">
        <f t="shared" si="112"/>
        <v>-1.0948140934596198</v>
      </c>
      <c r="AT113" s="94">
        <f t="shared" si="129"/>
        <v>4.0302661016212085</v>
      </c>
      <c r="AU113" s="94">
        <f t="shared" si="129"/>
        <v>4.029333815462099</v>
      </c>
      <c r="AV113" s="94">
        <f t="shared" si="129"/>
        <v>4.0267588270668329</v>
      </c>
      <c r="AW113" s="94">
        <f t="shared" si="129"/>
        <v>4.0196883696631938</v>
      </c>
      <c r="AX113" s="94">
        <f t="shared" si="129"/>
        <v>4.0005759337863438</v>
      </c>
      <c r="AY113" s="94">
        <f t="shared" si="129"/>
        <v>3.9508974284585836</v>
      </c>
      <c r="AZ113" s="94">
        <f t="shared" si="129"/>
        <v>3.832279438914437</v>
      </c>
      <c r="BA113" s="94">
        <f t="shared" si="113"/>
        <v>3.5860348198981189</v>
      </c>
      <c r="BB113"/>
      <c r="BC113">
        <v>35500</v>
      </c>
      <c r="BD113">
        <f t="shared" si="116"/>
        <v>1.6547239481293566E-2</v>
      </c>
      <c r="BE113">
        <f t="shared" si="117"/>
        <v>8.7620788114171427E-2</v>
      </c>
      <c r="BF113">
        <f t="shared" si="118"/>
        <v>-7.1073548632877862E-2</v>
      </c>
      <c r="BG113">
        <f t="shared" si="119"/>
        <v>0.96642028977747718</v>
      </c>
      <c r="BH113">
        <f t="shared" si="120"/>
        <v>-0.59274386466594287</v>
      </c>
      <c r="BI113">
        <f t="shared" si="121"/>
        <v>1.5121309802959826</v>
      </c>
      <c r="BJ113">
        <f t="shared" si="122"/>
        <v>0.9429905419470711</v>
      </c>
      <c r="BK113">
        <f t="shared" si="130"/>
        <v>2.1317027143272518</v>
      </c>
      <c r="BL113">
        <f t="shared" si="130"/>
        <v>2.132151188595258</v>
      </c>
      <c r="BM113">
        <f t="shared" si="130"/>
        <v>2.1336204608474221</v>
      </c>
      <c r="BN113">
        <f t="shared" si="130"/>
        <v>2.138410257028029</v>
      </c>
      <c r="BO113">
        <f t="shared" si="130"/>
        <v>2.1537815072354829</v>
      </c>
      <c r="BP113">
        <f t="shared" si="130"/>
        <v>2.2008700492654114</v>
      </c>
      <c r="BQ113">
        <f t="shared" si="130"/>
        <v>2.3294464103508576</v>
      </c>
      <c r="BR113">
        <f t="shared" si="123"/>
        <v>2.616532378894302</v>
      </c>
      <c r="BS113"/>
      <c r="BT113"/>
      <c r="BU113"/>
      <c r="BV113"/>
      <c r="BW113"/>
      <c r="BX113"/>
      <c r="BY113"/>
      <c r="BZ113"/>
    </row>
    <row r="114" spans="1:78" s="94" customFormat="1" x14ac:dyDescent="0.2">
      <c r="A114" s="94" t="s">
        <v>188</v>
      </c>
      <c r="B114" s="94" t="s">
        <v>36</v>
      </c>
      <c r="C114" s="93">
        <v>55621.433100000002</v>
      </c>
      <c r="D114" s="93" t="s">
        <v>189</v>
      </c>
      <c r="E114" s="94">
        <f t="shared" si="95"/>
        <v>50613.232061151728</v>
      </c>
      <c r="F114" s="103">
        <f t="shared" si="91"/>
        <v>50612.5</v>
      </c>
      <c r="G114" s="94">
        <f t="shared" si="126"/>
        <v>0.26386500000080559</v>
      </c>
      <c r="J114" s="94">
        <f t="shared" si="127"/>
        <v>0.26386500000080559</v>
      </c>
      <c r="P114">
        <f t="shared" si="96"/>
        <v>0.26928139784997307</v>
      </c>
      <c r="Q114" s="96">
        <f t="shared" si="97"/>
        <v>40602.933100000002</v>
      </c>
      <c r="R114" s="94">
        <f t="shared" si="98"/>
        <v>2.9337365660466059E-5</v>
      </c>
      <c r="S114" s="92">
        <f t="shared" si="128"/>
        <v>1</v>
      </c>
      <c r="T114" s="22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>
        <f t="shared" si="99"/>
        <v>50612.5</v>
      </c>
      <c r="AG114" s="94">
        <f t="shared" si="100"/>
        <v>0.26274721010891799</v>
      </c>
      <c r="AH114" s="94">
        <f t="shared" si="101"/>
        <v>0.27039918774186067</v>
      </c>
      <c r="AI114" s="94">
        <f t="shared" si="102"/>
        <v>-5.4163978491674758E-3</v>
      </c>
      <c r="AJ114" s="94">
        <f t="shared" si="103"/>
        <v>1.1177898918875995E-3</v>
      </c>
      <c r="AK114" s="94">
        <f t="shared" si="104"/>
        <v>1.2494542424060914E-6</v>
      </c>
      <c r="AL114">
        <f t="shared" si="105"/>
        <v>-5.4163978491674758E-3</v>
      </c>
      <c r="AM114" s="92">
        <f t="shared" si="106"/>
        <v>1.2494542424060914E-6</v>
      </c>
      <c r="AN114">
        <f t="shared" si="107"/>
        <v>-6.5341877410550562E-3</v>
      </c>
      <c r="AO114">
        <f t="shared" si="108"/>
        <v>1.051738409074489</v>
      </c>
      <c r="AP114">
        <f t="shared" si="109"/>
        <v>0.56684069707361484</v>
      </c>
      <c r="AQ114">
        <f t="shared" si="110"/>
        <v>0.57038101445337275</v>
      </c>
      <c r="AR114">
        <f t="shared" si="111"/>
        <v>-1.6612572685910416</v>
      </c>
      <c r="AS114">
        <f t="shared" si="112"/>
        <v>-1.0948140934596198</v>
      </c>
      <c r="AT114" s="94">
        <f t="shared" si="129"/>
        <v>4.0302661016212085</v>
      </c>
      <c r="AU114" s="94">
        <f t="shared" si="129"/>
        <v>4.029333815462099</v>
      </c>
      <c r="AV114" s="94">
        <f t="shared" si="129"/>
        <v>4.0267588270668329</v>
      </c>
      <c r="AW114" s="94">
        <f t="shared" si="129"/>
        <v>4.0196883696631938</v>
      </c>
      <c r="AX114" s="94">
        <f t="shared" si="129"/>
        <v>4.0005759337863438</v>
      </c>
      <c r="AY114" s="94">
        <f t="shared" si="129"/>
        <v>3.9508974284585836</v>
      </c>
      <c r="AZ114" s="94">
        <f t="shared" si="129"/>
        <v>3.832279438914437</v>
      </c>
      <c r="BA114" s="94">
        <f t="shared" si="113"/>
        <v>3.5860348198981189</v>
      </c>
      <c r="BB114"/>
      <c r="BC114">
        <v>36000</v>
      </c>
      <c r="BD114">
        <f t="shared" si="116"/>
        <v>2.0065641707584084E-2</v>
      </c>
      <c r="BE114">
        <f t="shared" si="117"/>
        <v>9.2519991422648579E-2</v>
      </c>
      <c r="BF114">
        <f t="shared" si="118"/>
        <v>-7.2454349715064495E-2</v>
      </c>
      <c r="BG114">
        <f t="shared" si="119"/>
        <v>0.99865112709495629</v>
      </c>
      <c r="BH114">
        <f t="shared" si="120"/>
        <v>-0.63713209411325988</v>
      </c>
      <c r="BI114">
        <f t="shared" si="121"/>
        <v>1.5684411311637763</v>
      </c>
      <c r="BJ114">
        <f t="shared" si="122"/>
        <v>0.99764757349379585</v>
      </c>
      <c r="BK114">
        <f t="shared" si="130"/>
        <v>2.1786878306250914</v>
      </c>
      <c r="BL114">
        <f t="shared" si="130"/>
        <v>2.1793023334485668</v>
      </c>
      <c r="BM114">
        <f t="shared" si="130"/>
        <v>2.1811767733468441</v>
      </c>
      <c r="BN114">
        <f t="shared" si="130"/>
        <v>2.1868636929581466</v>
      </c>
      <c r="BO114">
        <f t="shared" si="130"/>
        <v>2.2038451872623708</v>
      </c>
      <c r="BP114">
        <f t="shared" si="130"/>
        <v>2.2523782025636558</v>
      </c>
      <c r="BQ114">
        <f t="shared" si="130"/>
        <v>2.3775636378201312</v>
      </c>
      <c r="BR114">
        <f t="shared" si="123"/>
        <v>2.6486085556024515</v>
      </c>
      <c r="BS114"/>
      <c r="BT114"/>
      <c r="BU114"/>
      <c r="BV114"/>
      <c r="BW114"/>
      <c r="BX114"/>
      <c r="BY114"/>
      <c r="BZ114"/>
    </row>
    <row r="115" spans="1:78" s="94" customFormat="1" x14ac:dyDescent="0.2">
      <c r="A115" s="94" t="s">
        <v>188</v>
      </c>
      <c r="B115" s="94" t="s">
        <v>36</v>
      </c>
      <c r="C115" s="93">
        <v>55625.415200000003</v>
      </c>
      <c r="D115" s="93" t="s">
        <v>193</v>
      </c>
      <c r="E115" s="94">
        <f t="shared" si="95"/>
        <v>50624.279910287732</v>
      </c>
      <c r="F115" s="135">
        <f>ROUND(2*E115,0)/2-1</f>
        <v>50623.5</v>
      </c>
      <c r="G115" s="94">
        <f t="shared" si="126"/>
        <v>0.28111180000269087</v>
      </c>
      <c r="J115" s="94">
        <f t="shared" si="127"/>
        <v>0.28111180000269087</v>
      </c>
      <c r="P115">
        <f t="shared" si="96"/>
        <v>0.26943892234143696</v>
      </c>
      <c r="Q115" s="96">
        <f t="shared" si="97"/>
        <v>40606.915200000003</v>
      </c>
      <c r="R115" s="94">
        <f t="shared" si="98"/>
        <v>1.3625607289460058E-4</v>
      </c>
      <c r="S115" s="92">
        <f t="shared" si="128"/>
        <v>1</v>
      </c>
      <c r="T115" s="225"/>
      <c r="U115" s="95"/>
      <c r="V115" s="95"/>
      <c r="W115" s="95"/>
      <c r="X115" s="95"/>
      <c r="Y115" s="95"/>
      <c r="Z115" s="95"/>
      <c r="AA115" s="95"/>
      <c r="AB115" s="95"/>
      <c r="AC115" s="95"/>
      <c r="AD115" s="126"/>
      <c r="AE115" s="126"/>
      <c r="AF115">
        <f t="shared" si="99"/>
        <v>50623.5</v>
      </c>
      <c r="AG115" s="94">
        <f t="shared" si="100"/>
        <v>0.26299035275939053</v>
      </c>
      <c r="AH115" s="94">
        <f t="shared" si="101"/>
        <v>0.2875603695847373</v>
      </c>
      <c r="AI115" s="94">
        <f t="shared" si="102"/>
        <v>1.1672877661253911E-2</v>
      </c>
      <c r="AJ115" s="94">
        <f t="shared" si="103"/>
        <v>1.8121447243300337E-2</v>
      </c>
      <c r="AK115" s="94">
        <f t="shared" si="104"/>
        <v>3.2838685019171738E-4</v>
      </c>
      <c r="AL115">
        <f t="shared" si="105"/>
        <v>1.1672877661253911E-2</v>
      </c>
      <c r="AM115" s="92">
        <f t="shared" si="106"/>
        <v>3.2838685019171738E-4</v>
      </c>
      <c r="AN115">
        <f t="shared" si="107"/>
        <v>-6.448569582046401E-3</v>
      </c>
      <c r="AO115">
        <f t="shared" si="108"/>
        <v>1.0509280746330922</v>
      </c>
      <c r="AP115">
        <f t="shared" si="109"/>
        <v>0.56801045284713414</v>
      </c>
      <c r="AQ115">
        <f t="shared" si="110"/>
        <v>0.57045393840044967</v>
      </c>
      <c r="AR115">
        <f t="shared" si="111"/>
        <v>-1.6598366699267182</v>
      </c>
      <c r="AS115">
        <f t="shared" si="112"/>
        <v>-1.0932536298595203</v>
      </c>
      <c r="AT115" s="94">
        <f t="shared" si="129"/>
        <v>4.0313737756870811</v>
      </c>
      <c r="AU115" s="94">
        <f t="shared" si="129"/>
        <v>4.0304466572099873</v>
      </c>
      <c r="AV115" s="94">
        <f t="shared" si="129"/>
        <v>4.0278824259297386</v>
      </c>
      <c r="AW115" s="94">
        <f t="shared" si="129"/>
        <v>4.0208318013982369</v>
      </c>
      <c r="AX115" s="94">
        <f t="shared" si="129"/>
        <v>4.0017468644709675</v>
      </c>
      <c r="AY115" s="94">
        <f t="shared" si="129"/>
        <v>3.9520754811405361</v>
      </c>
      <c r="AZ115" s="94">
        <f t="shared" si="129"/>
        <v>3.8333499465486156</v>
      </c>
      <c r="BA115" s="94">
        <f t="shared" si="113"/>
        <v>3.5867404957856985</v>
      </c>
      <c r="BB115"/>
      <c r="BC115">
        <v>36500</v>
      </c>
      <c r="BD115">
        <f t="shared" si="116"/>
        <v>2.3780674916951988E-2</v>
      </c>
      <c r="BE115">
        <f t="shared" si="117"/>
        <v>9.7495230541220279E-2</v>
      </c>
      <c r="BF115">
        <f t="shared" si="118"/>
        <v>-7.3714555624268291E-2</v>
      </c>
      <c r="BG115">
        <f t="shared" si="119"/>
        <v>1.0331307914003329</v>
      </c>
      <c r="BH115">
        <f t="shared" si="120"/>
        <v>-0.68237521555035163</v>
      </c>
      <c r="BI115">
        <f t="shared" si="121"/>
        <v>1.628676507866557</v>
      </c>
      <c r="BJ115">
        <f t="shared" si="122"/>
        <v>1.0596223019499744</v>
      </c>
      <c r="BK115">
        <f t="shared" si="130"/>
        <v>2.2272977773462284</v>
      </c>
      <c r="BL115">
        <f t="shared" si="130"/>
        <v>2.2281135400160785</v>
      </c>
      <c r="BM115">
        <f t="shared" si="130"/>
        <v>2.2304412428250622</v>
      </c>
      <c r="BN115">
        <f t="shared" si="130"/>
        <v>2.2370450841169589</v>
      </c>
      <c r="BO115">
        <f t="shared" si="130"/>
        <v>2.2554865341856991</v>
      </c>
      <c r="BP115">
        <f t="shared" si="130"/>
        <v>2.3049240680834071</v>
      </c>
      <c r="BQ115">
        <f t="shared" si="130"/>
        <v>2.4259597143760958</v>
      </c>
      <c r="BR115">
        <f t="shared" si="123"/>
        <v>2.6806847323106009</v>
      </c>
      <c r="BS115"/>
      <c r="BT115"/>
      <c r="BU115"/>
      <c r="BV115"/>
      <c r="BW115"/>
      <c r="BX115"/>
      <c r="BY115"/>
      <c r="BZ115"/>
    </row>
    <row r="116" spans="1:78" s="94" customFormat="1" x14ac:dyDescent="0.2">
      <c r="A116" s="94" t="s">
        <v>188</v>
      </c>
      <c r="B116" s="94" t="s">
        <v>37</v>
      </c>
      <c r="C116" s="93">
        <v>55649.380400000002</v>
      </c>
      <c r="D116" s="93" t="s">
        <v>194</v>
      </c>
      <c r="E116" s="94">
        <f t="shared" si="95"/>
        <v>50690.768424919239</v>
      </c>
      <c r="F116" s="135">
        <f>ROUND(2*E116,0)/2-1</f>
        <v>50690</v>
      </c>
      <c r="G116" s="94">
        <f t="shared" si="126"/>
        <v>0.2769719999996596</v>
      </c>
      <c r="J116" s="94">
        <f t="shared" si="127"/>
        <v>0.2769719999996596</v>
      </c>
      <c r="P116">
        <f t="shared" si="96"/>
        <v>0.27039201323349027</v>
      </c>
      <c r="Q116" s="96">
        <f t="shared" si="97"/>
        <v>40630.880400000002</v>
      </c>
      <c r="R116" s="94">
        <f t="shared" si="98"/>
        <v>4.3296225842963546E-5</v>
      </c>
      <c r="S116" s="92">
        <f t="shared" si="128"/>
        <v>1</v>
      </c>
      <c r="T116" s="22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>
        <f t="shared" si="99"/>
        <v>50690</v>
      </c>
      <c r="AG116" s="94">
        <f t="shared" si="100"/>
        <v>0.26445978022907657</v>
      </c>
      <c r="AH116" s="94">
        <f t="shared" si="101"/>
        <v>0.2829042330040733</v>
      </c>
      <c r="AI116" s="94">
        <f t="shared" si="102"/>
        <v>6.5799867661693323E-3</v>
      </c>
      <c r="AJ116" s="94">
        <f t="shared" si="103"/>
        <v>1.2512219770583033E-2</v>
      </c>
      <c r="AK116" s="94">
        <f t="shared" si="104"/>
        <v>1.5655564358736893E-4</v>
      </c>
      <c r="AL116">
        <f t="shared" si="105"/>
        <v>6.5799867661693323E-3</v>
      </c>
      <c r="AM116" s="92">
        <f t="shared" si="106"/>
        <v>1.5655564358736893E-4</v>
      </c>
      <c r="AN116">
        <f t="shared" si="107"/>
        <v>-5.9322330044136919E-3</v>
      </c>
      <c r="AO116">
        <f t="shared" si="108"/>
        <v>1.0460538556779695</v>
      </c>
      <c r="AP116">
        <f t="shared" si="109"/>
        <v>0.57501932368379871</v>
      </c>
      <c r="AQ116">
        <f t="shared" si="110"/>
        <v>0.57086811699341777</v>
      </c>
      <c r="AR116">
        <f t="shared" si="111"/>
        <v>-1.6512953659200389</v>
      </c>
      <c r="AS116">
        <f t="shared" si="112"/>
        <v>-1.0839221905187653</v>
      </c>
      <c r="AT116" s="94">
        <f t="shared" si="129"/>
        <v>4.038051694141676</v>
      </c>
      <c r="AU116" s="94">
        <f t="shared" si="129"/>
        <v>4.0371554914550476</v>
      </c>
      <c r="AV116" s="94">
        <f t="shared" si="129"/>
        <v>4.0346560112547918</v>
      </c>
      <c r="AW116" s="94">
        <f t="shared" si="129"/>
        <v>4.0277256523327498</v>
      </c>
      <c r="AX116" s="94">
        <f t="shared" si="129"/>
        <v>4.0088094330815327</v>
      </c>
      <c r="AY116" s="94">
        <f t="shared" si="129"/>
        <v>3.9591872593573343</v>
      </c>
      <c r="AZ116" s="94">
        <f t="shared" si="129"/>
        <v>3.8398190299483899</v>
      </c>
      <c r="BA116" s="94">
        <f t="shared" si="113"/>
        <v>3.5910066272878822</v>
      </c>
      <c r="BB116"/>
      <c r="BC116">
        <v>37000</v>
      </c>
      <c r="BD116">
        <f t="shared" si="116"/>
        <v>2.7710287531164057E-2</v>
      </c>
      <c r="BE116">
        <f t="shared" si="117"/>
        <v>0.10254650546988656</v>
      </c>
      <c r="BF116">
        <f t="shared" si="118"/>
        <v>-7.4836217938722499E-2</v>
      </c>
      <c r="BG116">
        <f t="shared" si="119"/>
        <v>1.0699611812762626</v>
      </c>
      <c r="BH116">
        <f t="shared" si="120"/>
        <v>-0.72812881051144052</v>
      </c>
      <c r="BI116">
        <f t="shared" si="121"/>
        <v>1.69325758951797</v>
      </c>
      <c r="BJ116">
        <f t="shared" si="122"/>
        <v>1.1306226541844955</v>
      </c>
      <c r="BK116">
        <f t="shared" si="130"/>
        <v>2.2776472603674827</v>
      </c>
      <c r="BL116">
        <f t="shared" si="130"/>
        <v>2.2786976023581538</v>
      </c>
      <c r="BM116">
        <f t="shared" si="130"/>
        <v>2.281513383337554</v>
      </c>
      <c r="BN116">
        <f t="shared" si="130"/>
        <v>2.2890170022992793</v>
      </c>
      <c r="BO116">
        <f t="shared" si="130"/>
        <v>2.3087064292519779</v>
      </c>
      <c r="BP116">
        <f t="shared" si="130"/>
        <v>2.3584677719776521</v>
      </c>
      <c r="BQ116">
        <f t="shared" si="130"/>
        <v>2.4746178502216774</v>
      </c>
      <c r="BR116">
        <f t="shared" si="123"/>
        <v>2.7127609090187503</v>
      </c>
      <c r="BS116"/>
      <c r="BT116"/>
      <c r="BU116"/>
      <c r="BV116"/>
      <c r="BW116"/>
      <c r="BX116"/>
      <c r="BY116"/>
      <c r="BZ116"/>
    </row>
    <row r="117" spans="1:78" s="94" customFormat="1" x14ac:dyDescent="0.2">
      <c r="A117" s="94" t="s">
        <v>187</v>
      </c>
      <c r="B117" s="94" t="s">
        <v>37</v>
      </c>
      <c r="C117" s="93">
        <v>55660.7209</v>
      </c>
      <c r="D117" s="93">
        <v>4.0000000000000002E-4</v>
      </c>
      <c r="E117" s="94">
        <f t="shared" ref="E117:E128" si="131">+(C117-C$7)/C$8</f>
        <v>50722.231254362705</v>
      </c>
      <c r="F117" s="103">
        <f>ROUND(2*E117,0)/2-0.5</f>
        <v>50721.5</v>
      </c>
      <c r="G117" s="94">
        <f>C117-($C$7+$C$8*$F117)+T117*K$18</f>
        <v>0.26357419999840204</v>
      </c>
      <c r="K117" s="94">
        <f>G117</f>
        <v>0.26357419999840204</v>
      </c>
      <c r="P117">
        <f t="shared" ref="P117:P128" si="132">+D$11+D$12*F117+D$13*F117^2</f>
        <v>0.27084394678534385</v>
      </c>
      <c r="Q117" s="96">
        <f t="shared" ref="Q117:Q128" si="133">+C117-15018.5</f>
        <v>40642.2209</v>
      </c>
      <c r="R117" s="94">
        <f t="shared" ref="R117:R128" si="134">+(P117-G117)^2</f>
        <v>5.2849218346250783E-5</v>
      </c>
      <c r="S117" s="92">
        <f>S$14</f>
        <v>1</v>
      </c>
      <c r="T117" s="22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>
        <f t="shared" ref="AF117:AF128" si="135">F117</f>
        <v>50721.5</v>
      </c>
      <c r="AG117" s="94">
        <f t="shared" ref="AG117:AG128" si="136">AH$3+AH$4*AF117+AH$5*AF117^2+AN117</f>
        <v>0.26515553600416908</v>
      </c>
      <c r="AH117" s="94">
        <f t="shared" ref="AH117:AH128" si="137">IF(S117&lt;&gt;0,G117-AN117, -9999)</f>
        <v>0.26926261077957681</v>
      </c>
      <c r="AI117" s="94">
        <f t="shared" ref="AI117:AI128" si="138">+G117-P117</f>
        <v>-7.2697467869418109E-3</v>
      </c>
      <c r="AJ117" s="94">
        <f t="shared" ref="AJ117:AJ128" si="139">IF(S117&lt;&gt;0,G117-AG117, -9999)</f>
        <v>-1.5813360057670423E-3</v>
      </c>
      <c r="AK117" s="94">
        <f t="shared" ref="AK117:AK128" si="140">+(G117-AG117)^2*S117</f>
        <v>2.500623563135263E-6</v>
      </c>
      <c r="AL117">
        <f t="shared" ref="AL117:AL128" si="141">IF(S117&lt;&gt;0,G117-P117, -9999)</f>
        <v>-7.2697467869418109E-3</v>
      </c>
      <c r="AM117" s="92">
        <f t="shared" ref="AM117:AM128" si="142">+(G117-AG117)^2</f>
        <v>2.500623563135263E-6</v>
      </c>
      <c r="AN117">
        <f t="shared" ref="AN117:AN128" si="143">$AH$6*($AH$11/AO117*AP117+$AH$12)</f>
        <v>-5.6884107811747886E-3</v>
      </c>
      <c r="AO117">
        <f t="shared" ref="AO117:AO128" si="144">1+$AH$7*COS(AR117)</f>
        <v>1.0437597326792911</v>
      </c>
      <c r="AP117">
        <f t="shared" ref="AP117:AP128" si="145">SIN(AR117+RADIANS($AH$9))</f>
        <v>0.57830197234161007</v>
      </c>
      <c r="AQ117">
        <f t="shared" ref="AQ117:AQ128" si="146">$AH$7*SIN(AR117)</f>
        <v>0.57104855346831473</v>
      </c>
      <c r="AR117">
        <f t="shared" ref="AR117:AR128" si="147">2*ATAN(AS117)</f>
        <v>-1.6472773495943767</v>
      </c>
      <c r="AS117">
        <f t="shared" ref="AS117:AS128" si="148">SQRT((1+$AH$7)/(1-$AH$7))*TAN(AT117/2)</f>
        <v>-1.0795623123916305</v>
      </c>
      <c r="AT117" s="94">
        <f t="shared" si="129"/>
        <v>4.041203904976582</v>
      </c>
      <c r="AU117" s="94">
        <f t="shared" si="129"/>
        <v>4.0403221493890653</v>
      </c>
      <c r="AV117" s="94">
        <f t="shared" si="129"/>
        <v>4.0378531641138204</v>
      </c>
      <c r="AW117" s="94">
        <f t="shared" si="129"/>
        <v>4.0309799736380647</v>
      </c>
      <c r="AX117" s="94">
        <f t="shared" si="129"/>
        <v>4.0121451277024036</v>
      </c>
      <c r="AY117" s="94">
        <f t="shared" si="129"/>
        <v>3.9625499353159062</v>
      </c>
      <c r="AZ117" s="94">
        <f t="shared" si="129"/>
        <v>3.8428817545317733</v>
      </c>
      <c r="BA117" s="94">
        <f t="shared" ref="BA117:BA128" si="149">RADIANS($AH$9)+$AH$18*(F117-AH$15)</f>
        <v>3.5930274264204956</v>
      </c>
      <c r="BB117"/>
      <c r="BC117">
        <v>37500</v>
      </c>
      <c r="BD117">
        <f t="shared" si="116"/>
        <v>3.1874918686422948E-2</v>
      </c>
      <c r="BE117">
        <f t="shared" si="117"/>
        <v>0.10767381620864738</v>
      </c>
      <c r="BF117">
        <f t="shared" si="118"/>
        <v>-7.5798897522224434E-2</v>
      </c>
      <c r="BG117">
        <f t="shared" si="119"/>
        <v>1.1092013918438037</v>
      </c>
      <c r="BH117">
        <f t="shared" si="120"/>
        <v>-0.77389727865573921</v>
      </c>
      <c r="BI117">
        <f t="shared" si="121"/>
        <v>1.7626415585627813</v>
      </c>
      <c r="BJ117">
        <f t="shared" si="122"/>
        <v>1.2129227882457934</v>
      </c>
      <c r="BK117">
        <f t="shared" si="130"/>
        <v>2.3298523794005206</v>
      </c>
      <c r="BL117">
        <f t="shared" si="130"/>
        <v>2.3311647087888581</v>
      </c>
      <c r="BM117">
        <f t="shared" si="130"/>
        <v>2.3344836852971667</v>
      </c>
      <c r="BN117">
        <f t="shared" si="130"/>
        <v>2.3428268031451633</v>
      </c>
      <c r="BO117">
        <f t="shared" si="130"/>
        <v>2.3634914933766273</v>
      </c>
      <c r="BP117">
        <f t="shared" si="130"/>
        <v>2.4129644878747682</v>
      </c>
      <c r="BQ117">
        <f t="shared" si="130"/>
        <v>2.523520985955066</v>
      </c>
      <c r="BR117">
        <f t="shared" si="123"/>
        <v>2.7448370857268998</v>
      </c>
      <c r="BS117"/>
      <c r="BT117"/>
      <c r="BU117"/>
      <c r="BV117"/>
      <c r="BW117"/>
      <c r="BX117"/>
      <c r="BY117"/>
      <c r="BZ117"/>
    </row>
    <row r="118" spans="1:78" s="94" customFormat="1" x14ac:dyDescent="0.2">
      <c r="A118" s="101" t="s">
        <v>201</v>
      </c>
      <c r="B118" s="100" t="s">
        <v>37</v>
      </c>
      <c r="C118" s="141">
        <v>56001.721400000002</v>
      </c>
      <c r="D118" s="141">
        <v>5.0000000000000001E-4</v>
      </c>
      <c r="E118" s="94">
        <f t="shared" si="131"/>
        <v>51668.29541129039</v>
      </c>
      <c r="F118" s="135">
        <f t="shared" ref="F118:F128" si="150">ROUND(2*E118,0)/2-1</f>
        <v>51667.5</v>
      </c>
      <c r="G118" s="94">
        <f>C118-($C$7+$C$8*$F118)+T118*K$18</f>
        <v>0.2866989999965881</v>
      </c>
      <c r="K118" s="94">
        <f>G118</f>
        <v>0.2866989999965881</v>
      </c>
      <c r="P118">
        <f t="shared" si="132"/>
        <v>0.28455692334609928</v>
      </c>
      <c r="Q118" s="96">
        <f t="shared" si="133"/>
        <v>40983.221400000002</v>
      </c>
      <c r="R118" s="94">
        <f t="shared" si="134"/>
        <v>4.5884923765694116E-6</v>
      </c>
      <c r="S118" s="92">
        <f>S$14</f>
        <v>1</v>
      </c>
      <c r="T118" s="22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>
        <f t="shared" si="135"/>
        <v>51667.5</v>
      </c>
      <c r="AG118" s="94">
        <f t="shared" si="136"/>
        <v>0.28596202493628514</v>
      </c>
      <c r="AH118" s="94">
        <f t="shared" si="137"/>
        <v>0.28529389840640224</v>
      </c>
      <c r="AI118" s="94">
        <f t="shared" si="138"/>
        <v>2.1420766504888222E-3</v>
      </c>
      <c r="AJ118" s="94">
        <f t="shared" si="139"/>
        <v>7.369750603029579E-4</v>
      </c>
      <c r="AK118" s="94">
        <f t="shared" si="140"/>
        <v>5.4313223950854841E-7</v>
      </c>
      <c r="AL118">
        <f t="shared" si="141"/>
        <v>2.1420766504888222E-3</v>
      </c>
      <c r="AM118" s="92">
        <f t="shared" si="142"/>
        <v>5.4313223950854841E-7</v>
      </c>
      <c r="AN118">
        <f t="shared" si="143"/>
        <v>1.4051015901858817E-3</v>
      </c>
      <c r="AO118">
        <f t="shared" si="144"/>
        <v>0.97915713906334856</v>
      </c>
      <c r="AP118">
        <f t="shared" si="145"/>
        <v>0.6665174115127751</v>
      </c>
      <c r="AQ118">
        <f t="shared" si="146"/>
        <v>0.57234337575479388</v>
      </c>
      <c r="AR118">
        <f t="shared" si="147"/>
        <v>-1.5343957054674713</v>
      </c>
      <c r="AS118">
        <f t="shared" si="148"/>
        <v>-0.96424616171437294</v>
      </c>
      <c r="AT118" s="94">
        <f t="shared" si="129"/>
        <v>4.1327202751476912</v>
      </c>
      <c r="AU118" s="94">
        <f t="shared" si="129"/>
        <v>4.1322090599991981</v>
      </c>
      <c r="AV118" s="94">
        <f t="shared" si="129"/>
        <v>4.1305827541723996</v>
      </c>
      <c r="AW118" s="94">
        <f t="shared" si="129"/>
        <v>4.1254355752668284</v>
      </c>
      <c r="AX118" s="94">
        <f t="shared" si="129"/>
        <v>4.1094006928971698</v>
      </c>
      <c r="AY118" s="94">
        <f t="shared" si="129"/>
        <v>4.0616675379474287</v>
      </c>
      <c r="AZ118" s="94">
        <f t="shared" si="129"/>
        <v>3.9343662554812422</v>
      </c>
      <c r="BA118" s="94">
        <f t="shared" si="149"/>
        <v>3.6537155527523142</v>
      </c>
      <c r="BB118"/>
      <c r="BC118">
        <v>38000</v>
      </c>
      <c r="BD118">
        <f t="shared" si="116"/>
        <v>3.6297674958879825E-2</v>
      </c>
      <c r="BE118">
        <f t="shared" si="117"/>
        <v>0.11287716275750277</v>
      </c>
      <c r="BF118">
        <f t="shared" si="118"/>
        <v>-7.6579487798622947E-2</v>
      </c>
      <c r="BG118">
        <f t="shared" si="119"/>
        <v>1.1508408988448215</v>
      </c>
      <c r="BH118">
        <f t="shared" si="120"/>
        <v>-0.81898845712988133</v>
      </c>
      <c r="BI118">
        <f t="shared" si="121"/>
        <v>1.8373154619145939</v>
      </c>
      <c r="BJ118">
        <f t="shared" si="122"/>
        <v>1.3096129037370556</v>
      </c>
      <c r="BK118">
        <f t="shared" si="130"/>
        <v>2.3840261631542221</v>
      </c>
      <c r="BL118">
        <f t="shared" si="130"/>
        <v>2.3856171854880035</v>
      </c>
      <c r="BM118">
        <f t="shared" si="130"/>
        <v>2.389428361462469</v>
      </c>
      <c r="BN118">
        <f t="shared" si="130"/>
        <v>2.3985030509295937</v>
      </c>
      <c r="BO118">
        <f t="shared" si="130"/>
        <v>2.4198131829096772</v>
      </c>
      <c r="BP118">
        <f t="shared" si="130"/>
        <v>2.4683645768003704</v>
      </c>
      <c r="BQ118">
        <f t="shared" si="130"/>
        <v>2.5726518101203069</v>
      </c>
      <c r="BR118">
        <f t="shared" si="123"/>
        <v>2.7769132624350492</v>
      </c>
      <c r="BS118"/>
      <c r="BT118"/>
      <c r="BU118"/>
      <c r="BV118"/>
      <c r="BW118"/>
      <c r="BX118"/>
      <c r="BY118"/>
      <c r="BZ118"/>
    </row>
    <row r="119" spans="1:78" s="94" customFormat="1" x14ac:dyDescent="0.2">
      <c r="A119" s="157" t="s">
        <v>4</v>
      </c>
      <c r="B119" s="158" t="s">
        <v>37</v>
      </c>
      <c r="C119" s="161">
        <v>56693.447800000002</v>
      </c>
      <c r="D119" s="161">
        <v>2.0000000000000001E-4</v>
      </c>
      <c r="E119" s="94">
        <f t="shared" si="131"/>
        <v>53587.405657288902</v>
      </c>
      <c r="F119" s="135">
        <f t="shared" si="150"/>
        <v>53586.5</v>
      </c>
      <c r="G119" s="94">
        <f>C119-($C$7+$C$8*$F119)+T119*K$18</f>
        <v>0.3264361999972607</v>
      </c>
      <c r="K119" s="94">
        <f>G119</f>
        <v>0.3264361999972607</v>
      </c>
      <c r="P119">
        <f t="shared" si="132"/>
        <v>0.31321034151686489</v>
      </c>
      <c r="Q119" s="96">
        <f t="shared" si="133"/>
        <v>41674.947800000002</v>
      </c>
      <c r="R119" s="94">
        <f t="shared" si="134"/>
        <v>1.7492333254345786E-4</v>
      </c>
      <c r="S119" s="92">
        <f>S$14</f>
        <v>1</v>
      </c>
      <c r="T119" s="225"/>
      <c r="U119" s="95"/>
      <c r="V119" s="95"/>
      <c r="W119" s="95"/>
      <c r="X119" s="95"/>
      <c r="Y119" s="95"/>
      <c r="Z119" s="95"/>
      <c r="AA119" s="95"/>
      <c r="AB119" s="95"/>
      <c r="AC119" s="120"/>
      <c r="AD119" s="95"/>
      <c r="AE119" s="95"/>
      <c r="AF119">
        <f t="shared" si="135"/>
        <v>53586.5</v>
      </c>
      <c r="AG119" s="94">
        <f t="shared" si="136"/>
        <v>0.32765770787311449</v>
      </c>
      <c r="AH119" s="94">
        <f t="shared" si="137"/>
        <v>0.3119888336410111</v>
      </c>
      <c r="AI119" s="94">
        <f t="shared" si="138"/>
        <v>1.3225858480395813E-2</v>
      </c>
      <c r="AJ119" s="94">
        <f t="shared" si="139"/>
        <v>-1.2215078758537889E-3</v>
      </c>
      <c r="AK119" s="94">
        <f t="shared" si="140"/>
        <v>1.4920814907728355E-6</v>
      </c>
      <c r="AL119">
        <f t="shared" si="141"/>
        <v>1.3225858480395813E-2</v>
      </c>
      <c r="AM119" s="92">
        <f t="shared" si="142"/>
        <v>1.4920814907728355E-6</v>
      </c>
      <c r="AN119">
        <f t="shared" si="143"/>
        <v>1.4447366356249576E-2</v>
      </c>
      <c r="AO119">
        <f t="shared" si="144"/>
        <v>0.87103948795417763</v>
      </c>
      <c r="AP119">
        <f t="shared" si="145"/>
        <v>0.7957501821490508</v>
      </c>
      <c r="AQ119">
        <f t="shared" si="146"/>
        <v>0.55801483040802513</v>
      </c>
      <c r="AR119">
        <f t="shared" si="147"/>
        <v>-1.3436778685419044</v>
      </c>
      <c r="AS119">
        <f t="shared" si="148"/>
        <v>-0.79525171727166011</v>
      </c>
      <c r="AT119" s="94">
        <f t="shared" si="129"/>
        <v>4.3019540899868183</v>
      </c>
      <c r="AU119" s="94">
        <f t="shared" si="129"/>
        <v>4.3018382746265704</v>
      </c>
      <c r="AV119" s="94">
        <f t="shared" si="129"/>
        <v>4.3013319000700143</v>
      </c>
      <c r="AW119" s="94">
        <f t="shared" si="129"/>
        <v>4.2991247724285664</v>
      </c>
      <c r="AX119" s="94">
        <f t="shared" si="129"/>
        <v>4.2896314299923448</v>
      </c>
      <c r="AY119" s="94">
        <f t="shared" si="129"/>
        <v>4.2508882501415766</v>
      </c>
      <c r="AZ119" s="94">
        <f t="shared" si="129"/>
        <v>4.1166568080538726</v>
      </c>
      <c r="BA119" s="94">
        <f t="shared" si="149"/>
        <v>3.7768239189581916</v>
      </c>
      <c r="BB119"/>
      <c r="BC119">
        <v>38500</v>
      </c>
      <c r="BD119">
        <f t="shared" si="116"/>
        <v>4.1004377608026998E-2</v>
      </c>
      <c r="BE119">
        <f t="shared" si="117"/>
        <v>0.11815654511645272</v>
      </c>
      <c r="BF119">
        <f t="shared" si="118"/>
        <v>-7.7152167508425726E-2</v>
      </c>
      <c r="BG119">
        <f t="shared" si="119"/>
        <v>1.1947633487825862</v>
      </c>
      <c r="BH119">
        <f t="shared" si="120"/>
        <v>-0.86246169352402002</v>
      </c>
      <c r="BI119">
        <f t="shared" si="121"/>
        <v>1.91778305205903</v>
      </c>
      <c r="BJ119">
        <f t="shared" si="122"/>
        <v>1.4249928285631595</v>
      </c>
      <c r="BK119">
        <f t="shared" si="130"/>
        <v>2.4402723963857929</v>
      </c>
      <c r="BL119">
        <f t="shared" si="130"/>
        <v>2.4421429105983261</v>
      </c>
      <c r="BM119">
        <f t="shared" si="130"/>
        <v>2.4464034754400279</v>
      </c>
      <c r="BN119">
        <f t="shared" si="130"/>
        <v>2.4560520315837149</v>
      </c>
      <c r="BO119">
        <f t="shared" si="130"/>
        <v>2.4776271132174137</v>
      </c>
      <c r="BP119">
        <f t="shared" si="130"/>
        <v>2.5246137651661371</v>
      </c>
      <c r="BQ119">
        <f t="shared" si="130"/>
        <v>2.6219927770172031</v>
      </c>
      <c r="BR119">
        <f t="shared" si="123"/>
        <v>2.8089894391431987</v>
      </c>
      <c r="BS119"/>
      <c r="BT119"/>
      <c r="BU119"/>
      <c r="BV119"/>
      <c r="BW119"/>
      <c r="BX119"/>
      <c r="BY119"/>
      <c r="BZ119"/>
    </row>
    <row r="120" spans="1:78" s="94" customFormat="1" x14ac:dyDescent="0.2">
      <c r="A120" s="206" t="s">
        <v>436</v>
      </c>
      <c r="B120" s="92"/>
      <c r="C120" s="94">
        <v>56708.211472000003</v>
      </c>
      <c r="D120" s="93">
        <v>1.8100000000000001E-4</v>
      </c>
      <c r="E120" s="94">
        <f t="shared" si="131"/>
        <v>53628.365658531824</v>
      </c>
      <c r="F120" s="135">
        <f t="shared" si="150"/>
        <v>53627.5</v>
      </c>
      <c r="G120" s="94">
        <f>C120-($C$7+$C$8*$F120)+T120*K$18</f>
        <v>0.31201899999723537</v>
      </c>
      <c r="K120" s="94">
        <f>G120</f>
        <v>0.31201899999723537</v>
      </c>
      <c r="P120">
        <f t="shared" si="132"/>
        <v>0.31383475070774086</v>
      </c>
      <c r="Q120" s="96">
        <f t="shared" si="133"/>
        <v>41689.711472000003</v>
      </c>
      <c r="R120" s="94">
        <f t="shared" si="134"/>
        <v>3.2969506427012012E-6</v>
      </c>
      <c r="S120" s="92">
        <f>S$14</f>
        <v>1</v>
      </c>
      <c r="T120" s="225"/>
      <c r="U120" s="95"/>
      <c r="V120" s="95"/>
      <c r="W120" s="95"/>
      <c r="X120" s="95"/>
      <c r="Y120" s="95"/>
      <c r="Z120" s="95"/>
      <c r="AA120" s="95"/>
      <c r="AB120" s="95"/>
      <c r="AC120" s="120"/>
      <c r="AD120" s="95"/>
      <c r="AE120" s="95"/>
      <c r="AF120">
        <f t="shared" si="135"/>
        <v>53627.5</v>
      </c>
      <c r="AG120" s="94">
        <f t="shared" si="136"/>
        <v>0.3285416771001779</v>
      </c>
      <c r="AH120" s="94">
        <f t="shared" si="137"/>
        <v>0.29731207360479833</v>
      </c>
      <c r="AI120" s="94">
        <f t="shared" si="138"/>
        <v>-1.8157507105054926E-3</v>
      </c>
      <c r="AJ120" s="94">
        <f t="shared" si="139"/>
        <v>-1.6522677102942529E-2</v>
      </c>
      <c r="AK120" s="94">
        <f t="shared" si="140"/>
        <v>2.7299885864810134E-4</v>
      </c>
      <c r="AL120">
        <f t="shared" si="141"/>
        <v>-1.8157507105054926E-3</v>
      </c>
      <c r="AM120" s="92">
        <f t="shared" si="142"/>
        <v>2.7299885864810134E-4</v>
      </c>
      <c r="AN120">
        <f t="shared" si="143"/>
        <v>1.4706926392437021E-2</v>
      </c>
      <c r="AO120">
        <f t="shared" si="144"/>
        <v>0.86902259650623992</v>
      </c>
      <c r="AP120">
        <f t="shared" si="145"/>
        <v>0.79793486887170861</v>
      </c>
      <c r="AQ120">
        <f t="shared" si="146"/>
        <v>0.55754487209232817</v>
      </c>
      <c r="AR120">
        <f t="shared" si="147"/>
        <v>-1.3400619450805928</v>
      </c>
      <c r="AS120">
        <f t="shared" si="148"/>
        <v>-0.7923045889370971</v>
      </c>
      <c r="AT120" s="94">
        <f t="shared" si="129"/>
        <v>4.3053610395965576</v>
      </c>
      <c r="AU120" s="94">
        <f t="shared" si="129"/>
        <v>4.3052495692523074</v>
      </c>
      <c r="AV120" s="94">
        <f t="shared" si="129"/>
        <v>4.3047583337211872</v>
      </c>
      <c r="AW120" s="94">
        <f t="shared" si="129"/>
        <v>4.3026001446353126</v>
      </c>
      <c r="AX120" s="94">
        <f t="shared" si="129"/>
        <v>4.2932425954888922</v>
      </c>
      <c r="AY120" s="94">
        <f t="shared" si="129"/>
        <v>4.2547495526231378</v>
      </c>
      <c r="AZ120" s="94">
        <f t="shared" si="129"/>
        <v>4.1204984325944913</v>
      </c>
      <c r="BA120" s="94">
        <f t="shared" si="149"/>
        <v>3.7794541654482599</v>
      </c>
      <c r="BB120"/>
      <c r="BC120">
        <v>39000</v>
      </c>
      <c r="BD120">
        <f t="shared" si="116"/>
        <v>4.6023397350439019E-2</v>
      </c>
      <c r="BE120">
        <f t="shared" si="117"/>
        <v>0.12351196328549724</v>
      </c>
      <c r="BF120">
        <f t="shared" si="118"/>
        <v>-7.7488565935058221E-2</v>
      </c>
      <c r="BG120">
        <f t="shared" si="119"/>
        <v>1.2407002118528447</v>
      </c>
      <c r="BH120">
        <f t="shared" si="120"/>
        <v>-0.90307383571770672</v>
      </c>
      <c r="BI120">
        <f t="shared" si="121"/>
        <v>2.0045430588779611</v>
      </c>
      <c r="BJ120">
        <f t="shared" si="122"/>
        <v>1.5652165301224557</v>
      </c>
      <c r="BK120">
        <f t="shared" si="130"/>
        <v>2.4986776181249208</v>
      </c>
      <c r="BL120">
        <f t="shared" si="130"/>
        <v>2.5008075074701921</v>
      </c>
      <c r="BM120">
        <f t="shared" si="130"/>
        <v>2.5054386983510208</v>
      </c>
      <c r="BN120">
        <f t="shared" si="130"/>
        <v>2.5154545350569899</v>
      </c>
      <c r="BO120">
        <f t="shared" si="130"/>
        <v>2.5368726462274789</v>
      </c>
      <c r="BP120">
        <f t="shared" si="130"/>
        <v>2.5816533601471456</v>
      </c>
      <c r="BQ120">
        <f t="shared" si="130"/>
        <v>2.6715261247522077</v>
      </c>
      <c r="BR120">
        <f t="shared" si="123"/>
        <v>2.8410656158513481</v>
      </c>
      <c r="BS120"/>
      <c r="BT120"/>
      <c r="BU120"/>
      <c r="BV120"/>
      <c r="BW120"/>
      <c r="BX120"/>
      <c r="BY120"/>
      <c r="BZ120"/>
    </row>
    <row r="121" spans="1:78" s="94" customFormat="1" x14ac:dyDescent="0.2">
      <c r="A121" s="206" t="s">
        <v>436</v>
      </c>
      <c r="B121" s="130"/>
      <c r="C121" s="94">
        <v>56719.222626000002</v>
      </c>
      <c r="D121" s="93">
        <v>1.7100000000000001E-4</v>
      </c>
      <c r="E121" s="94">
        <f t="shared" si="131"/>
        <v>53658.914757802384</v>
      </c>
      <c r="F121" s="135">
        <f t="shared" si="150"/>
        <v>53658</v>
      </c>
      <c r="G121" s="94">
        <f>C121-($C$7+$C$8*$F121)+T121*K$18</f>
        <v>0.32971640000323532</v>
      </c>
      <c r="K121" s="94">
        <f>G121</f>
        <v>0.32971640000323532</v>
      </c>
      <c r="P121">
        <f t="shared" si="132"/>
        <v>0.31429958185796841</v>
      </c>
      <c r="Q121" s="96">
        <f t="shared" si="133"/>
        <v>41700.722626000002</v>
      </c>
      <c r="R121" s="94">
        <f t="shared" si="134"/>
        <v>2.37678281724231E-4</v>
      </c>
      <c r="S121" s="92">
        <f>S$14</f>
        <v>1</v>
      </c>
      <c r="T121" s="22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>
        <f t="shared" si="135"/>
        <v>53658</v>
      </c>
      <c r="AG121" s="94">
        <f t="shared" si="136"/>
        <v>0.32919909307757728</v>
      </c>
      <c r="AH121" s="94">
        <f t="shared" si="137"/>
        <v>0.31481688878362646</v>
      </c>
      <c r="AI121" s="94">
        <f t="shared" si="138"/>
        <v>1.5416818145266908E-2</v>
      </c>
      <c r="AJ121" s="94">
        <f t="shared" si="139"/>
        <v>5.1730692565804537E-4</v>
      </c>
      <c r="AK121" s="94">
        <f t="shared" si="140"/>
        <v>2.6760645533377847E-7</v>
      </c>
      <c r="AL121">
        <f t="shared" si="141"/>
        <v>1.5416818145266908E-2</v>
      </c>
      <c r="AM121" s="92">
        <f t="shared" si="142"/>
        <v>2.6760645533377847E-7</v>
      </c>
      <c r="AN121">
        <f t="shared" si="143"/>
        <v>1.489951121960887E-2</v>
      </c>
      <c r="AO121">
        <f t="shared" si="144"/>
        <v>0.86752939715859867</v>
      </c>
      <c r="AP121">
        <f t="shared" si="145"/>
        <v>0.79954676295191107</v>
      </c>
      <c r="AQ121">
        <f t="shared" si="146"/>
        <v>0.55719198128226277</v>
      </c>
      <c r="AR121">
        <f t="shared" si="147"/>
        <v>-1.3373829299389512</v>
      </c>
      <c r="AS121">
        <f t="shared" si="148"/>
        <v>-0.79012652037150188</v>
      </c>
      <c r="AT121" s="94">
        <f t="shared" ref="AT121:AZ128" si="151">$BA121+$AH$7*SIN(AU121)</f>
        <v>4.3078903287614114</v>
      </c>
      <c r="AU121" s="94">
        <f t="shared" si="151"/>
        <v>4.3077820067598029</v>
      </c>
      <c r="AV121" s="94">
        <f t="shared" si="151"/>
        <v>4.307301819872519</v>
      </c>
      <c r="AW121" s="94">
        <f t="shared" si="151"/>
        <v>4.3051796134563132</v>
      </c>
      <c r="AX121" s="94">
        <f t="shared" si="151"/>
        <v>4.2959227153856485</v>
      </c>
      <c r="AY121" s="94">
        <f t="shared" si="151"/>
        <v>4.2576169492637854</v>
      </c>
      <c r="AZ121" s="94">
        <f t="shared" si="151"/>
        <v>4.1233546965001837</v>
      </c>
      <c r="BA121" s="94">
        <f t="shared" si="149"/>
        <v>3.781410812227457</v>
      </c>
      <c r="BB121"/>
      <c r="BC121">
        <v>39500</v>
      </c>
      <c r="BD121">
        <f t="shared" si="116"/>
        <v>5.1385179600605152E-2</v>
      </c>
      <c r="BE121">
        <f t="shared" si="117"/>
        <v>0.12894341726463632</v>
      </c>
      <c r="BF121">
        <f t="shared" si="118"/>
        <v>-7.7558237664031165E-2</v>
      </c>
      <c r="BG121">
        <f t="shared" si="119"/>
        <v>1.2881755477285926</v>
      </c>
      <c r="BH121">
        <f t="shared" si="120"/>
        <v>-0.93923231382743522</v>
      </c>
      <c r="BI121">
        <f t="shared" si="121"/>
        <v>2.0980566283537398</v>
      </c>
      <c r="BJ121">
        <f t="shared" si="122"/>
        <v>1.7393971628026463</v>
      </c>
      <c r="BK121">
        <f t="shared" si="130"/>
        <v>2.5593013823736137</v>
      </c>
      <c r="BL121">
        <f t="shared" si="130"/>
        <v>2.5616456182131793</v>
      </c>
      <c r="BM121">
        <f t="shared" si="130"/>
        <v>2.5665310455116073</v>
      </c>
      <c r="BN121">
        <f t="shared" si="130"/>
        <v>2.57666310482713</v>
      </c>
      <c r="BO121">
        <f t="shared" si="130"/>
        <v>2.5974727727669671</v>
      </c>
      <c r="BP121">
        <f t="shared" si="130"/>
        <v>2.6394205013458216</v>
      </c>
      <c r="BQ121">
        <f t="shared" si="130"/>
        <v>2.7212338935117346</v>
      </c>
      <c r="BR121">
        <f t="shared" si="123"/>
        <v>2.8731417925594975</v>
      </c>
      <c r="BS121"/>
      <c r="BT121"/>
      <c r="BU121"/>
      <c r="BV121"/>
      <c r="BW121"/>
      <c r="BX121"/>
      <c r="BY121"/>
      <c r="BZ121"/>
    </row>
    <row r="122" spans="1:78" s="94" customFormat="1" x14ac:dyDescent="0.2">
      <c r="A122" s="142" t="s">
        <v>202</v>
      </c>
      <c r="B122" s="143" t="s">
        <v>37</v>
      </c>
      <c r="C122" s="160">
        <v>56736.343999999997</v>
      </c>
      <c r="D122" s="160">
        <v>2.9999999999999997E-4</v>
      </c>
      <c r="E122" s="94">
        <f t="shared" si="131"/>
        <v>53706.415914717843</v>
      </c>
      <c r="F122" s="135">
        <f t="shared" si="150"/>
        <v>53705.5</v>
      </c>
      <c r="G122" s="94">
        <f>C122-($C$7+$C$8*$F122)+T122*J$18</f>
        <v>0.33013339999888558</v>
      </c>
      <c r="J122" s="94">
        <f>G122</f>
        <v>0.33013339999888558</v>
      </c>
      <c r="P122">
        <f t="shared" si="132"/>
        <v>0.31502406264842975</v>
      </c>
      <c r="Q122" s="96">
        <f t="shared" si="133"/>
        <v>41717.843999999997</v>
      </c>
      <c r="R122" s="94">
        <f t="shared" si="134"/>
        <v>2.2829207516987965E-4</v>
      </c>
      <c r="S122" s="92">
        <f>S$13</f>
        <v>1</v>
      </c>
      <c r="T122" s="22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>
        <f t="shared" si="135"/>
        <v>53705.5</v>
      </c>
      <c r="AG122" s="94">
        <f t="shared" si="136"/>
        <v>0.33022264904981141</v>
      </c>
      <c r="AH122" s="94">
        <f t="shared" si="137"/>
        <v>0.31493481359750392</v>
      </c>
      <c r="AI122" s="94">
        <f t="shared" si="138"/>
        <v>1.5109337350455831E-2</v>
      </c>
      <c r="AJ122" s="94">
        <f t="shared" si="139"/>
        <v>-8.9249050925832574E-5</v>
      </c>
      <c r="AK122" s="94">
        <f t="shared" si="140"/>
        <v>7.9653930911618565E-9</v>
      </c>
      <c r="AL122">
        <f t="shared" si="141"/>
        <v>1.5109337350455831E-2</v>
      </c>
      <c r="AM122" s="92">
        <f t="shared" si="142"/>
        <v>7.9653930911618565E-9</v>
      </c>
      <c r="AN122">
        <f t="shared" si="143"/>
        <v>1.5198586401381676E-2</v>
      </c>
      <c r="AO122">
        <f t="shared" si="144"/>
        <v>0.86521602999622194</v>
      </c>
      <c r="AP122">
        <f t="shared" si="145"/>
        <v>0.80203470274260535</v>
      </c>
      <c r="AQ122">
        <f t="shared" si="146"/>
        <v>0.55663690683643896</v>
      </c>
      <c r="AR122">
        <f t="shared" si="147"/>
        <v>-1.3332290354572145</v>
      </c>
      <c r="AS122">
        <f t="shared" si="148"/>
        <v>-0.78675845745845141</v>
      </c>
      <c r="AT122" s="94">
        <f t="shared" si="151"/>
        <v>4.3118206858820916</v>
      </c>
      <c r="AU122" s="94">
        <f t="shared" si="151"/>
        <v>4.3117171272628569</v>
      </c>
      <c r="AV122" s="94">
        <f t="shared" si="151"/>
        <v>4.3112537886733406</v>
      </c>
      <c r="AW122" s="94">
        <f t="shared" si="151"/>
        <v>4.3091869014390456</v>
      </c>
      <c r="AX122" s="94">
        <f t="shared" si="151"/>
        <v>4.3000861114868716</v>
      </c>
      <c r="AY122" s="94">
        <f t="shared" si="151"/>
        <v>4.2620740032833524</v>
      </c>
      <c r="AZ122" s="94">
        <f t="shared" si="151"/>
        <v>4.1278003680982351</v>
      </c>
      <c r="BA122" s="94">
        <f t="shared" si="149"/>
        <v>3.7844580490147317</v>
      </c>
      <c r="BB122"/>
      <c r="BC122">
        <v>40000</v>
      </c>
      <c r="BD122">
        <f t="shared" si="116"/>
        <v>5.7121362430567132E-2</v>
      </c>
      <c r="BE122">
        <f t="shared" si="117"/>
        <v>0.13445090705386994</v>
      </c>
      <c r="BF122">
        <f t="shared" si="118"/>
        <v>-7.7329544623302812E-2</v>
      </c>
      <c r="BG122">
        <f t="shared" si="119"/>
        <v>1.3364467809588709</v>
      </c>
      <c r="BH122">
        <f t="shared" si="120"/>
        <v>-0.96897087819637784</v>
      </c>
      <c r="BI122">
        <f t="shared" si="121"/>
        <v>2.1987022364955608</v>
      </c>
      <c r="BJ122">
        <f t="shared" si="122"/>
        <v>1.9616099250556385</v>
      </c>
      <c r="BK122">
        <f t="shared" ref="BK122:BQ131" si="152">$BR122+$AH$7*SIN(BL122)</f>
        <v>2.6221651824662979</v>
      </c>
      <c r="BL122">
        <f t="shared" si="152"/>
        <v>2.6246517872972266</v>
      </c>
      <c r="BM122">
        <f t="shared" si="152"/>
        <v>2.6296390431965437</v>
      </c>
      <c r="BN122">
        <f t="shared" si="152"/>
        <v>2.6395999570998838</v>
      </c>
      <c r="BO122">
        <f t="shared" si="152"/>
        <v>2.6593343135032748</v>
      </c>
      <c r="BP122">
        <f t="shared" si="152"/>
        <v>2.6978484472206117</v>
      </c>
      <c r="BQ122">
        <f t="shared" si="152"/>
        <v>2.7710979440390848</v>
      </c>
      <c r="BR122">
        <f t="shared" si="123"/>
        <v>2.905217969267647</v>
      </c>
      <c r="BS122"/>
      <c r="BT122"/>
      <c r="BU122"/>
      <c r="BV122"/>
      <c r="BW122"/>
      <c r="BX122"/>
      <c r="BY122"/>
      <c r="BZ122"/>
    </row>
    <row r="123" spans="1:78" s="94" customFormat="1" x14ac:dyDescent="0.2">
      <c r="A123" s="206" t="s">
        <v>436</v>
      </c>
      <c r="B123" s="132"/>
      <c r="C123" s="94">
        <v>56998.398467999999</v>
      </c>
      <c r="D123" s="93">
        <v>3.1E-4</v>
      </c>
      <c r="E123" s="94">
        <f t="shared" si="131"/>
        <v>54433.453966971589</v>
      </c>
      <c r="F123" s="135">
        <f t="shared" si="150"/>
        <v>54432.5</v>
      </c>
      <c r="G123" s="94">
        <f t="shared" ref="G123:G128" si="153">C123-($C$7+$C$8*$F123)+T123*K$18</f>
        <v>0.34384899999713525</v>
      </c>
      <c r="K123" s="94">
        <f t="shared" ref="K123:K128" si="154">G123</f>
        <v>0.34384899999713525</v>
      </c>
      <c r="P123">
        <f t="shared" si="132"/>
        <v>0.32619805747385111</v>
      </c>
      <c r="Q123" s="96">
        <f t="shared" si="133"/>
        <v>41979.898467999999</v>
      </c>
      <c r="R123" s="94">
        <f t="shared" si="134"/>
        <v>3.1155577196028029E-4</v>
      </c>
      <c r="S123" s="92">
        <f t="shared" ref="S123:S128" si="155">S$14</f>
        <v>1</v>
      </c>
      <c r="T123" s="22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>
        <f t="shared" si="135"/>
        <v>54432.5</v>
      </c>
      <c r="AG123" s="94">
        <f t="shared" si="136"/>
        <v>0.34584641416931283</v>
      </c>
      <c r="AH123" s="94">
        <f t="shared" si="137"/>
        <v>0.32420064330167353</v>
      </c>
      <c r="AI123" s="94">
        <f t="shared" si="138"/>
        <v>1.7650942523284141E-2</v>
      </c>
      <c r="AJ123" s="94">
        <f t="shared" si="139"/>
        <v>-1.9974141721775807E-3</v>
      </c>
      <c r="AK123" s="94">
        <f t="shared" si="140"/>
        <v>3.9896633752158502E-6</v>
      </c>
      <c r="AL123">
        <f t="shared" si="141"/>
        <v>1.7650942523284141E-2</v>
      </c>
      <c r="AM123" s="92">
        <f t="shared" si="142"/>
        <v>3.9896633752158502E-6</v>
      </c>
      <c r="AN123">
        <f t="shared" si="143"/>
        <v>1.9648356695461704E-2</v>
      </c>
      <c r="AO123">
        <f t="shared" si="144"/>
        <v>0.83157297358038929</v>
      </c>
      <c r="AP123">
        <f t="shared" si="145"/>
        <v>0.83691426560935844</v>
      </c>
      <c r="AQ123">
        <f t="shared" si="146"/>
        <v>0.54739720623498389</v>
      </c>
      <c r="AR123">
        <f t="shared" si="147"/>
        <v>-1.272302206775072</v>
      </c>
      <c r="AS123">
        <f t="shared" si="148"/>
        <v>-0.73857837264462367</v>
      </c>
      <c r="AT123" s="94">
        <f t="shared" si="151"/>
        <v>4.3707013418064129</v>
      </c>
      <c r="AU123" s="94">
        <f t="shared" si="151"/>
        <v>4.3706522288001732</v>
      </c>
      <c r="AV123" s="94">
        <f t="shared" si="151"/>
        <v>4.3703964347023909</v>
      </c>
      <c r="AW123" s="94">
        <f t="shared" si="151"/>
        <v>4.3690671485649624</v>
      </c>
      <c r="AX123" s="94">
        <f t="shared" si="151"/>
        <v>4.3622372791716808</v>
      </c>
      <c r="AY123" s="94">
        <f t="shared" si="151"/>
        <v>4.3289817108889741</v>
      </c>
      <c r="AZ123" s="94">
        <f t="shared" si="151"/>
        <v>4.1954370804853198</v>
      </c>
      <c r="BA123" s="94">
        <f t="shared" si="149"/>
        <v>3.8310968099483809</v>
      </c>
      <c r="BB123"/>
      <c r="BC123">
        <v>40500</v>
      </c>
      <c r="BD123">
        <f t="shared" si="116"/>
        <v>6.3263412024543775E-2</v>
      </c>
      <c r="BE123">
        <f t="shared" si="117"/>
        <v>0.14003443265319815</v>
      </c>
      <c r="BF123">
        <f t="shared" si="118"/>
        <v>-7.6771020628654374E-2</v>
      </c>
      <c r="BG123">
        <f t="shared" si="119"/>
        <v>1.384451917666792</v>
      </c>
      <c r="BH123">
        <f t="shared" si="120"/>
        <v>-0.98997057247716025</v>
      </c>
      <c r="BI123">
        <f t="shared" si="121"/>
        <v>2.3067179205344277</v>
      </c>
      <c r="BJ123">
        <f t="shared" si="122"/>
        <v>2.2547794272601385</v>
      </c>
      <c r="BK123">
        <f t="shared" si="152"/>
        <v>2.6872408298069246</v>
      </c>
      <c r="BL123">
        <f t="shared" si="152"/>
        <v>2.6897717213873049</v>
      </c>
      <c r="BM123">
        <f t="shared" si="152"/>
        <v>2.6946778487644458</v>
      </c>
      <c r="BN123">
        <f t="shared" si="152"/>
        <v>2.7041557621251853</v>
      </c>
      <c r="BO123">
        <f t="shared" si="152"/>
        <v>2.7223484537463758</v>
      </c>
      <c r="BP123">
        <f t="shared" si="152"/>
        <v>2.756866894347374</v>
      </c>
      <c r="BQ123">
        <f t="shared" si="152"/>
        <v>2.8210999762959874</v>
      </c>
      <c r="BR123">
        <f t="shared" si="123"/>
        <v>2.9372941459757964</v>
      </c>
      <c r="BS123"/>
      <c r="BT123"/>
      <c r="BU123"/>
      <c r="BV123"/>
      <c r="BW123"/>
      <c r="BX123"/>
      <c r="BY123"/>
      <c r="BZ123"/>
    </row>
    <row r="124" spans="1:78" s="94" customFormat="1" x14ac:dyDescent="0.2">
      <c r="A124" s="206" t="s">
        <v>436</v>
      </c>
      <c r="B124" s="92"/>
      <c r="C124" s="94">
        <v>57008.310059000003</v>
      </c>
      <c r="D124" s="93">
        <v>1.37E-4</v>
      </c>
      <c r="E124" s="94">
        <f t="shared" si="131"/>
        <v>54460.952463258924</v>
      </c>
      <c r="F124" s="135">
        <f t="shared" si="150"/>
        <v>54460</v>
      </c>
      <c r="G124" s="94">
        <f t="shared" si="153"/>
        <v>0.34330700000282377</v>
      </c>
      <c r="K124" s="94">
        <f t="shared" si="154"/>
        <v>0.34330700000282377</v>
      </c>
      <c r="P124">
        <f t="shared" si="132"/>
        <v>0.32662388795241015</v>
      </c>
      <c r="Q124" s="96">
        <f t="shared" si="133"/>
        <v>41989.810059000003</v>
      </c>
      <c r="R124" s="94">
        <f t="shared" si="134"/>
        <v>2.7832622768665606E-4</v>
      </c>
      <c r="S124" s="92">
        <f t="shared" si="155"/>
        <v>1</v>
      </c>
      <c r="T124" s="22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>
        <f t="shared" si="135"/>
        <v>54460</v>
      </c>
      <c r="AG124" s="94">
        <f t="shared" si="136"/>
        <v>0.3464359287169167</v>
      </c>
      <c r="AH124" s="94">
        <f t="shared" si="137"/>
        <v>0.32349495923831723</v>
      </c>
      <c r="AI124" s="94">
        <f t="shared" si="138"/>
        <v>1.6683112050413618E-2</v>
      </c>
      <c r="AJ124" s="94">
        <f t="shared" si="139"/>
        <v>-3.1289287140929267E-3</v>
      </c>
      <c r="AK124" s="94">
        <f t="shared" si="140"/>
        <v>9.7901948978752157E-6</v>
      </c>
      <c r="AL124">
        <f t="shared" si="141"/>
        <v>1.6683112050413618E-2</v>
      </c>
      <c r="AM124" s="92">
        <f t="shared" si="142"/>
        <v>9.7901948978752157E-6</v>
      </c>
      <c r="AN124">
        <f t="shared" si="143"/>
        <v>1.9812040764506537E-2</v>
      </c>
      <c r="AO124">
        <f t="shared" si="144"/>
        <v>0.8303626305385392</v>
      </c>
      <c r="AP124">
        <f t="shared" si="145"/>
        <v>0.83812283365742335</v>
      </c>
      <c r="AQ124">
        <f t="shared" si="146"/>
        <v>0.54702333360160571</v>
      </c>
      <c r="AR124">
        <f t="shared" si="147"/>
        <v>-1.2700903649750459</v>
      </c>
      <c r="AS124">
        <f t="shared" si="148"/>
        <v>-0.73687056834574238</v>
      </c>
      <c r="AT124" s="94">
        <f t="shared" si="151"/>
        <v>4.3728833226926431</v>
      </c>
      <c r="AU124" s="94">
        <f t="shared" si="151"/>
        <v>4.3728356863933371</v>
      </c>
      <c r="AV124" s="94">
        <f t="shared" si="151"/>
        <v>4.3725860488292909</v>
      </c>
      <c r="AW124" s="94">
        <f t="shared" si="151"/>
        <v>4.3712806971470064</v>
      </c>
      <c r="AX124" s="94">
        <f t="shared" si="151"/>
        <v>4.3645316863418664</v>
      </c>
      <c r="AY124" s="94">
        <f t="shared" si="151"/>
        <v>4.3314641639886347</v>
      </c>
      <c r="AZ124" s="94">
        <f t="shared" si="151"/>
        <v>4.1979802821315877</v>
      </c>
      <c r="BA124" s="94">
        <f t="shared" si="149"/>
        <v>3.8328609996673286</v>
      </c>
      <c r="BB124"/>
      <c r="BC124">
        <v>41000</v>
      </c>
      <c r="BD124">
        <f t="shared" si="116"/>
        <v>6.9840754940446031E-2</v>
      </c>
      <c r="BE124">
        <f t="shared" si="117"/>
        <v>0.14569399406262093</v>
      </c>
      <c r="BF124">
        <f t="shared" si="118"/>
        <v>-7.5853239122174898E-2</v>
      </c>
      <c r="BG124">
        <f t="shared" si="119"/>
        <v>1.4307804428714959</v>
      </c>
      <c r="BH124">
        <f t="shared" si="120"/>
        <v>-0.99965332396349615</v>
      </c>
      <c r="BI124">
        <f t="shared" si="121"/>
        <v>2.4221335074072812</v>
      </c>
      <c r="BJ124">
        <f t="shared" si="122"/>
        <v>2.6589087345734619</v>
      </c>
      <c r="BK124">
        <f t="shared" si="152"/>
        <v>2.7544394932191452</v>
      </c>
      <c r="BL124">
        <f t="shared" si="152"/>
        <v>2.7568948918412803</v>
      </c>
      <c r="BM124">
        <f t="shared" si="152"/>
        <v>2.7615158770597739</v>
      </c>
      <c r="BN124">
        <f t="shared" si="152"/>
        <v>2.7701894532664948</v>
      </c>
      <c r="BO124">
        <f t="shared" si="152"/>
        <v>2.7863916175611916</v>
      </c>
      <c r="BP124">
        <f t="shared" si="152"/>
        <v>2.8164023271875758</v>
      </c>
      <c r="BQ124">
        <f t="shared" si="152"/>
        <v>2.8712215482895473</v>
      </c>
      <c r="BR124">
        <f t="shared" si="123"/>
        <v>2.9693703226839459</v>
      </c>
      <c r="BS124"/>
      <c r="BT124"/>
      <c r="BU124"/>
      <c r="BV124"/>
      <c r="BW124"/>
      <c r="BX124"/>
      <c r="BY124"/>
      <c r="BZ124"/>
    </row>
    <row r="125" spans="1:78" s="94" customFormat="1" x14ac:dyDescent="0.2">
      <c r="A125" s="206" t="s">
        <v>436</v>
      </c>
      <c r="B125" s="92"/>
      <c r="C125" s="94">
        <v>57009.397766000002</v>
      </c>
      <c r="D125" s="93">
        <v>7.6500000000000003E-5</v>
      </c>
      <c r="E125" s="94">
        <f t="shared" si="131"/>
        <v>54463.970173221045</v>
      </c>
      <c r="F125" s="135">
        <f t="shared" si="150"/>
        <v>54463</v>
      </c>
      <c r="G125" s="94">
        <f t="shared" si="153"/>
        <v>0.34969039999850793</v>
      </c>
      <c r="K125" s="94">
        <f t="shared" si="154"/>
        <v>0.34969039999850793</v>
      </c>
      <c r="P125">
        <f t="shared" si="132"/>
        <v>0.32667035610098805</v>
      </c>
      <c r="Q125" s="96">
        <f t="shared" si="133"/>
        <v>41990.897766000002</v>
      </c>
      <c r="R125" s="94">
        <f t="shared" si="134"/>
        <v>5.2992242104374235E-4</v>
      </c>
      <c r="S125" s="92">
        <f t="shared" si="155"/>
        <v>1</v>
      </c>
      <c r="T125" s="22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>
        <f t="shared" si="135"/>
        <v>54463</v>
      </c>
      <c r="AG125" s="94">
        <f t="shared" si="136"/>
        <v>0.34650023315127482</v>
      </c>
      <c r="AH125" s="94">
        <f t="shared" si="137"/>
        <v>0.32986052294822116</v>
      </c>
      <c r="AI125" s="94">
        <f t="shared" si="138"/>
        <v>2.3020043897519882E-2</v>
      </c>
      <c r="AJ125" s="94">
        <f t="shared" si="139"/>
        <v>3.1901668472331113E-3</v>
      </c>
      <c r="AK125" s="94">
        <f t="shared" si="140"/>
        <v>1.017716451318525E-5</v>
      </c>
      <c r="AL125">
        <f t="shared" si="141"/>
        <v>2.3020043897519882E-2</v>
      </c>
      <c r="AM125" s="92">
        <f t="shared" si="142"/>
        <v>1.017716451318525E-5</v>
      </c>
      <c r="AN125">
        <f t="shared" si="143"/>
        <v>1.9829877050286764E-2</v>
      </c>
      <c r="AO125">
        <f t="shared" si="144"/>
        <v>0.83023085663770502</v>
      </c>
      <c r="AP125">
        <f t="shared" si="145"/>
        <v>0.83825421674147815</v>
      </c>
      <c r="AQ125">
        <f t="shared" si="146"/>
        <v>0.54698245180668303</v>
      </c>
      <c r="AR125">
        <f t="shared" si="147"/>
        <v>-1.2698494633236022</v>
      </c>
      <c r="AS125">
        <f t="shared" si="148"/>
        <v>-0.73668473183665728</v>
      </c>
      <c r="AT125" s="94">
        <f t="shared" si="151"/>
        <v>4.3731211640682837</v>
      </c>
      <c r="AU125" s="94">
        <f t="shared" si="151"/>
        <v>4.3730736866782554</v>
      </c>
      <c r="AV125" s="94">
        <f t="shared" si="151"/>
        <v>4.3728247139506458</v>
      </c>
      <c r="AW125" s="94">
        <f t="shared" si="151"/>
        <v>4.3715219561886949</v>
      </c>
      <c r="AX125" s="94">
        <f t="shared" si="151"/>
        <v>4.3647817415401162</v>
      </c>
      <c r="AY125" s="94">
        <f t="shared" si="151"/>
        <v>4.3317347626937295</v>
      </c>
      <c r="AZ125" s="94">
        <f t="shared" si="151"/>
        <v>4.1982576536081506</v>
      </c>
      <c r="BA125" s="94">
        <f t="shared" si="149"/>
        <v>3.833053456727578</v>
      </c>
      <c r="BB125"/>
      <c r="BC125">
        <v>41500</v>
      </c>
      <c r="BD125">
        <f t="shared" si="116"/>
        <v>7.6878476080142782E-2</v>
      </c>
      <c r="BE125">
        <f t="shared" si="117"/>
        <v>0.15142959128213823</v>
      </c>
      <c r="BF125">
        <f t="shared" si="118"/>
        <v>-7.4551115201995449E-2</v>
      </c>
      <c r="BG125">
        <f t="shared" si="119"/>
        <v>1.4736909862980312</v>
      </c>
      <c r="BH125">
        <f t="shared" si="120"/>
        <v>-0.99537309320910317</v>
      </c>
      <c r="BI125">
        <f t="shared" si="121"/>
        <v>2.5446997214783265</v>
      </c>
      <c r="BJ125">
        <f t="shared" si="122"/>
        <v>3.2506067361527222</v>
      </c>
      <c r="BK125">
        <f t="shared" si="152"/>
        <v>2.8236029537850675</v>
      </c>
      <c r="BL125">
        <f t="shared" si="152"/>
        <v>2.8258495551718328</v>
      </c>
      <c r="BM125">
        <f t="shared" si="152"/>
        <v>2.8299734553724831</v>
      </c>
      <c r="BN125">
        <f t="shared" si="152"/>
        <v>2.8375291857127682</v>
      </c>
      <c r="BO125">
        <f t="shared" si="152"/>
        <v>2.8513266759367255</v>
      </c>
      <c r="BP125">
        <f t="shared" si="152"/>
        <v>2.8763783956660527</v>
      </c>
      <c r="BQ125">
        <f t="shared" si="152"/>
        <v>2.9214440950452376</v>
      </c>
      <c r="BR125">
        <f t="shared" si="123"/>
        <v>3.0014464993920953</v>
      </c>
      <c r="BS125"/>
      <c r="BT125"/>
      <c r="BU125"/>
      <c r="BV125"/>
      <c r="BW125"/>
      <c r="BX125"/>
      <c r="BY125"/>
      <c r="BZ125"/>
    </row>
    <row r="126" spans="1:78" s="94" customFormat="1" x14ac:dyDescent="0.2">
      <c r="A126" s="206" t="s">
        <v>436</v>
      </c>
      <c r="B126" s="92"/>
      <c r="C126" s="94">
        <v>57043.281189000001</v>
      </c>
      <c r="D126" s="93">
        <v>8.8999999999999995E-5</v>
      </c>
      <c r="E126" s="94">
        <f t="shared" si="131"/>
        <v>54557.975583812287</v>
      </c>
      <c r="F126" s="135">
        <f t="shared" si="150"/>
        <v>54557</v>
      </c>
      <c r="G126" s="94">
        <f t="shared" si="153"/>
        <v>0.35164059999806341</v>
      </c>
      <c r="K126" s="94">
        <f t="shared" si="154"/>
        <v>0.35164059999806341</v>
      </c>
      <c r="P126">
        <f t="shared" si="132"/>
        <v>0.32812774467879435</v>
      </c>
      <c r="Q126" s="96">
        <f t="shared" si="133"/>
        <v>42024.781189000001</v>
      </c>
      <c r="R126" s="94">
        <f t="shared" si="134"/>
        <v>5.5285436526487908E-4</v>
      </c>
      <c r="S126" s="92">
        <f t="shared" si="155"/>
        <v>1</v>
      </c>
      <c r="T126" s="22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>
        <f t="shared" si="135"/>
        <v>54557</v>
      </c>
      <c r="AG126" s="94">
        <f t="shared" si="136"/>
        <v>0.34851448797315532</v>
      </c>
      <c r="AH126" s="94">
        <f t="shared" si="137"/>
        <v>0.33125385670370244</v>
      </c>
      <c r="AI126" s="94">
        <f t="shared" si="138"/>
        <v>2.3512855319269055E-2</v>
      </c>
      <c r="AJ126" s="94">
        <f t="shared" si="139"/>
        <v>3.1261120249080898E-3</v>
      </c>
      <c r="AK126" s="94">
        <f t="shared" si="140"/>
        <v>9.7725763922749572E-6</v>
      </c>
      <c r="AL126">
        <f t="shared" si="141"/>
        <v>2.3512855319269055E-2</v>
      </c>
      <c r="AM126" s="92">
        <f t="shared" si="142"/>
        <v>9.7725763922749572E-6</v>
      </c>
      <c r="AN126">
        <f t="shared" si="143"/>
        <v>2.0386743294360993E-2</v>
      </c>
      <c r="AO126">
        <f t="shared" si="144"/>
        <v>0.82612802568905686</v>
      </c>
      <c r="AP126">
        <f t="shared" si="145"/>
        <v>0.84232541058008203</v>
      </c>
      <c r="AQ126">
        <f t="shared" si="146"/>
        <v>0.54569213039188358</v>
      </c>
      <c r="AR126">
        <f t="shared" si="147"/>
        <v>-1.2623397953330828</v>
      </c>
      <c r="AS126">
        <f t="shared" si="148"/>
        <v>-0.73090808473540669</v>
      </c>
      <c r="AT126" s="94">
        <f t="shared" si="151"/>
        <v>4.3805544111221328</v>
      </c>
      <c r="AU126" s="94">
        <f t="shared" si="151"/>
        <v>4.3805117009228391</v>
      </c>
      <c r="AV126" s="94">
        <f t="shared" si="151"/>
        <v>4.3802828949555677</v>
      </c>
      <c r="AW126" s="94">
        <f t="shared" si="151"/>
        <v>4.3790597170074701</v>
      </c>
      <c r="AX126" s="94">
        <f t="shared" si="151"/>
        <v>4.3725926094105212</v>
      </c>
      <c r="AY126" s="94">
        <f t="shared" si="151"/>
        <v>4.340192152290161</v>
      </c>
      <c r="AZ126" s="94">
        <f t="shared" si="151"/>
        <v>4.2069417582446382</v>
      </c>
      <c r="BA126" s="94">
        <f t="shared" si="149"/>
        <v>3.8390837779487104</v>
      </c>
      <c r="BB126"/>
      <c r="BC126">
        <v>42000</v>
      </c>
      <c r="BD126">
        <f t="shared" si="116"/>
        <v>8.4394767532466289E-2</v>
      </c>
      <c r="BE126">
        <f t="shared" si="117"/>
        <v>0.15724122431175008</v>
      </c>
      <c r="BF126">
        <f t="shared" si="118"/>
        <v>-7.2846456779283794E-2</v>
      </c>
      <c r="BG126">
        <f t="shared" si="119"/>
        <v>1.5111994657929175</v>
      </c>
      <c r="BH126">
        <f t="shared" si="120"/>
        <v>-0.97471368836663119</v>
      </c>
      <c r="BI126">
        <f t="shared" si="121"/>
        <v>2.6738260142492849</v>
      </c>
      <c r="BJ126">
        <f t="shared" si="122"/>
        <v>4.1973893493102219</v>
      </c>
      <c r="BK126">
        <f t="shared" si="152"/>
        <v>2.8944987905854589</v>
      </c>
      <c r="BL126">
        <f t="shared" si="152"/>
        <v>2.8964012290417953</v>
      </c>
      <c r="BM126">
        <f t="shared" si="152"/>
        <v>2.8998239276877817</v>
      </c>
      <c r="BN126">
        <f t="shared" si="152"/>
        <v>2.9059745076135073</v>
      </c>
      <c r="BO126">
        <f t="shared" si="152"/>
        <v>2.9170044726104951</v>
      </c>
      <c r="BP126">
        <f t="shared" si="152"/>
        <v>2.9367163175182722</v>
      </c>
      <c r="BQ126">
        <f t="shared" si="152"/>
        <v>2.9717489477064127</v>
      </c>
      <c r="BR126">
        <f t="shared" si="123"/>
        <v>3.0335226761002447</v>
      </c>
      <c r="BS126"/>
      <c r="BT126"/>
      <c r="BU126"/>
      <c r="BV126"/>
      <c r="BW126"/>
      <c r="BX126"/>
      <c r="BY126"/>
      <c r="BZ126"/>
    </row>
    <row r="127" spans="1:78" s="94" customFormat="1" x14ac:dyDescent="0.2">
      <c r="A127" s="206" t="s">
        <v>436</v>
      </c>
      <c r="B127" s="92"/>
      <c r="C127" s="94">
        <v>57044.181335000001</v>
      </c>
      <c r="D127" s="93">
        <v>2.9799999999999998E-4</v>
      </c>
      <c r="E127" s="94">
        <f t="shared" si="131"/>
        <v>54560.472928732896</v>
      </c>
      <c r="F127" s="135">
        <f t="shared" si="150"/>
        <v>54559.5</v>
      </c>
      <c r="G127" s="94">
        <f t="shared" si="153"/>
        <v>0.35068360000150278</v>
      </c>
      <c r="K127" s="94">
        <f t="shared" si="154"/>
        <v>0.35068360000150278</v>
      </c>
      <c r="P127">
        <f t="shared" si="132"/>
        <v>0.3281665417005889</v>
      </c>
      <c r="Q127" s="96">
        <f t="shared" si="133"/>
        <v>42025.681335000001</v>
      </c>
      <c r="R127" s="94">
        <f t="shared" si="134"/>
        <v>5.070179145267548E-4</v>
      </c>
      <c r="S127" s="92">
        <f t="shared" si="155"/>
        <v>1</v>
      </c>
      <c r="T127" s="22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>
        <f t="shared" si="135"/>
        <v>54559.5</v>
      </c>
      <c r="AG127" s="94">
        <f t="shared" si="136"/>
        <v>0.34856804234292332</v>
      </c>
      <c r="AH127" s="94">
        <f t="shared" si="137"/>
        <v>0.33028209935916836</v>
      </c>
      <c r="AI127" s="94">
        <f t="shared" si="138"/>
        <v>2.2517058300913884E-2</v>
      </c>
      <c r="AJ127" s="94">
        <f t="shared" si="139"/>
        <v>2.1155576585794589E-3</v>
      </c>
      <c r="AK127" s="94">
        <f t="shared" si="140"/>
        <v>4.4755842067742022E-6</v>
      </c>
      <c r="AL127">
        <f t="shared" si="141"/>
        <v>2.2517058300913884E-2</v>
      </c>
      <c r="AM127" s="92">
        <f t="shared" si="142"/>
        <v>4.4755842067742022E-6</v>
      </c>
      <c r="AN127">
        <f t="shared" si="143"/>
        <v>2.0401500642334421E-2</v>
      </c>
      <c r="AO127">
        <f t="shared" si="144"/>
        <v>0.82601959431669869</v>
      </c>
      <c r="AP127">
        <f t="shared" si="145"/>
        <v>0.842432492856932</v>
      </c>
      <c r="AQ127">
        <f t="shared" si="146"/>
        <v>0.54565756941573862</v>
      </c>
      <c r="AR127">
        <f t="shared" si="147"/>
        <v>-1.2621410847419303</v>
      </c>
      <c r="AS127">
        <f t="shared" si="148"/>
        <v>-0.73075566226362343</v>
      </c>
      <c r="AT127" s="94">
        <f t="shared" si="151"/>
        <v>4.3807516003230269</v>
      </c>
      <c r="AU127" s="94">
        <f t="shared" si="151"/>
        <v>4.3807090114251102</v>
      </c>
      <c r="AV127" s="94">
        <f t="shared" si="151"/>
        <v>4.3804807244594794</v>
      </c>
      <c r="AW127" s="94">
        <f t="shared" si="151"/>
        <v>4.379259618305209</v>
      </c>
      <c r="AX127" s="94">
        <f t="shared" si="151"/>
        <v>4.3727997071368039</v>
      </c>
      <c r="AY127" s="94">
        <f t="shared" si="151"/>
        <v>4.340416517272164</v>
      </c>
      <c r="AZ127" s="94">
        <f t="shared" si="151"/>
        <v>4.2071725362836325</v>
      </c>
      <c r="BA127" s="94">
        <f t="shared" si="149"/>
        <v>3.8392441588322503</v>
      </c>
      <c r="BB127"/>
      <c r="BC127">
        <v>42500</v>
      </c>
      <c r="BD127">
        <f t="shared" si="116"/>
        <v>9.2398432734125069E-2</v>
      </c>
      <c r="BE127">
        <f t="shared" si="117"/>
        <v>0.16312889315145657</v>
      </c>
      <c r="BF127">
        <f t="shared" si="118"/>
        <v>-7.0730460417331498E-2</v>
      </c>
      <c r="BG127">
        <f t="shared" si="119"/>
        <v>1.541251504585528</v>
      </c>
      <c r="BH127">
        <f t="shared" si="120"/>
        <v>-0.93586961807395119</v>
      </c>
      <c r="BI127">
        <f t="shared" si="121"/>
        <v>2.8085430681243082</v>
      </c>
      <c r="BJ127">
        <f t="shared" si="122"/>
        <v>5.9495006588543928</v>
      </c>
      <c r="BK127">
        <f t="shared" si="152"/>
        <v>2.9668210658609802</v>
      </c>
      <c r="BL127">
        <f t="shared" si="152"/>
        <v>2.9682554382135256</v>
      </c>
      <c r="BM127">
        <f t="shared" si="152"/>
        <v>2.9707974559947234</v>
      </c>
      <c r="BN127">
        <f t="shared" si="152"/>
        <v>2.9752997355407147</v>
      </c>
      <c r="BO127">
        <f t="shared" si="152"/>
        <v>2.9832656400548352</v>
      </c>
      <c r="BP127">
        <f t="shared" si="152"/>
        <v>2.9973353020584108</v>
      </c>
      <c r="BQ127">
        <f t="shared" si="152"/>
        <v>3.0221173527406968</v>
      </c>
      <c r="BR127">
        <f t="shared" si="123"/>
        <v>3.0655988528083942</v>
      </c>
      <c r="BS127"/>
      <c r="BT127"/>
      <c r="BU127"/>
      <c r="BV127"/>
      <c r="BW127"/>
      <c r="BX127"/>
      <c r="BY127"/>
      <c r="BZ127"/>
    </row>
    <row r="128" spans="1:78" s="94" customFormat="1" x14ac:dyDescent="0.2">
      <c r="A128" s="206" t="s">
        <v>436</v>
      </c>
      <c r="B128" s="92"/>
      <c r="C128" s="94">
        <v>57044.363159</v>
      </c>
      <c r="D128" s="93">
        <v>1.55E-4</v>
      </c>
      <c r="E128" s="94">
        <f t="shared" si="131"/>
        <v>54560.977377169977</v>
      </c>
      <c r="F128" s="135">
        <f t="shared" si="150"/>
        <v>54560</v>
      </c>
      <c r="G128" s="94">
        <f t="shared" si="153"/>
        <v>0.35228700000152458</v>
      </c>
      <c r="K128" s="94">
        <f t="shared" si="154"/>
        <v>0.35228700000152458</v>
      </c>
      <c r="P128">
        <f t="shared" si="132"/>
        <v>0.3281743013330552</v>
      </c>
      <c r="Q128" s="96">
        <f t="shared" si="133"/>
        <v>42025.863159</v>
      </c>
      <c r="R128" s="94">
        <f t="shared" si="134"/>
        <v>5.8142223707640501E-4</v>
      </c>
      <c r="S128" s="92">
        <f t="shared" si="155"/>
        <v>1</v>
      </c>
      <c r="T128" s="22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>
        <f t="shared" si="135"/>
        <v>54560</v>
      </c>
      <c r="AG128" s="94">
        <f t="shared" si="136"/>
        <v>0.34857875311652559</v>
      </c>
      <c r="AH128" s="94">
        <f t="shared" si="137"/>
        <v>0.33188254821805419</v>
      </c>
      <c r="AI128" s="94">
        <f t="shared" si="138"/>
        <v>2.4112698668469379E-2</v>
      </c>
      <c r="AJ128" s="94">
        <f t="shared" si="139"/>
        <v>3.7082468849989891E-3</v>
      </c>
      <c r="AK128" s="94">
        <f t="shared" si="140"/>
        <v>1.3751094960104707E-5</v>
      </c>
      <c r="AL128">
        <f t="shared" si="141"/>
        <v>2.4112698668469379E-2</v>
      </c>
      <c r="AM128" s="92">
        <f t="shared" si="142"/>
        <v>1.3751094960104707E-5</v>
      </c>
      <c r="AN128">
        <f t="shared" si="143"/>
        <v>2.0404451783470404E-2</v>
      </c>
      <c r="AO128">
        <f t="shared" si="144"/>
        <v>0.82599791228815433</v>
      </c>
      <c r="AP128">
        <f t="shared" si="145"/>
        <v>0.84245390194219871</v>
      </c>
      <c r="AQ128">
        <f t="shared" si="146"/>
        <v>0.54565065572611282</v>
      </c>
      <c r="AR128">
        <f t="shared" si="147"/>
        <v>-1.2621013488945465</v>
      </c>
      <c r="AS128">
        <f t="shared" si="148"/>
        <v>-0.73072518523490804</v>
      </c>
      <c r="AT128" s="94">
        <f t="shared" si="151"/>
        <v>4.3807910350459363</v>
      </c>
      <c r="AU128" s="94">
        <f t="shared" si="151"/>
        <v>4.3807484703749235</v>
      </c>
      <c r="AV128" s="94">
        <f t="shared" si="151"/>
        <v>4.3805202871032156</v>
      </c>
      <c r="AW128" s="94">
        <f t="shared" si="151"/>
        <v>4.3792995950310445</v>
      </c>
      <c r="AX128" s="94">
        <f t="shared" si="151"/>
        <v>4.3728411227269124</v>
      </c>
      <c r="AY128" s="94">
        <f t="shared" si="151"/>
        <v>4.3404613867509125</v>
      </c>
      <c r="AZ128" s="94">
        <f t="shared" si="151"/>
        <v>4.207218690755826</v>
      </c>
      <c r="BA128" s="94">
        <f t="shared" si="149"/>
        <v>3.8392762350089589</v>
      </c>
      <c r="BB128"/>
      <c r="BC128">
        <v>43000</v>
      </c>
      <c r="BD128">
        <f t="shared" si="116"/>
        <v>0.10088683559589867</v>
      </c>
      <c r="BE128">
        <f t="shared" si="117"/>
        <v>0.16909259780125757</v>
      </c>
      <c r="BF128">
        <f t="shared" si="118"/>
        <v>-6.82057622053589E-2</v>
      </c>
      <c r="BG128">
        <f t="shared" si="119"/>
        <v>1.5619695305263224</v>
      </c>
      <c r="BH128">
        <f t="shared" si="120"/>
        <v>-0.87804201401707405</v>
      </c>
      <c r="BI128">
        <f t="shared" si="121"/>
        <v>2.9475066665014764</v>
      </c>
      <c r="BJ128">
        <f t="shared" si="122"/>
        <v>10.272342977248163</v>
      </c>
      <c r="BK128">
        <f t="shared" si="152"/>
        <v>3.0401975527186287</v>
      </c>
      <c r="BL128">
        <f t="shared" si="152"/>
        <v>3.0410651317131783</v>
      </c>
      <c r="BM128">
        <f t="shared" si="152"/>
        <v>3.0425875344486135</v>
      </c>
      <c r="BN128">
        <f t="shared" si="152"/>
        <v>3.0452584489577954</v>
      </c>
      <c r="BO128">
        <f t="shared" si="152"/>
        <v>3.049942667625916</v>
      </c>
      <c r="BP128">
        <f t="shared" si="152"/>
        <v>3.0581529917502444</v>
      </c>
      <c r="BQ128">
        <f t="shared" si="152"/>
        <v>3.0725304912334828</v>
      </c>
      <c r="BR128">
        <f t="shared" si="123"/>
        <v>3.0976750295165436</v>
      </c>
      <c r="BS128"/>
      <c r="BT128"/>
      <c r="BU128"/>
      <c r="BV128"/>
      <c r="BW128"/>
      <c r="BX128"/>
      <c r="BY128"/>
      <c r="BZ128"/>
    </row>
    <row r="129" spans="1:78" s="94" customFormat="1" x14ac:dyDescent="0.2">
      <c r="A129" s="207"/>
      <c r="B129" s="92"/>
      <c r="C129" s="159"/>
      <c r="D129" s="159"/>
      <c r="S129" s="92"/>
      <c r="T129" s="92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/>
      <c r="AL129"/>
      <c r="AM129" s="92"/>
      <c r="AN129"/>
      <c r="AO129"/>
      <c r="AP129"/>
      <c r="AQ129"/>
      <c r="AR129"/>
      <c r="AS129"/>
      <c r="BB129"/>
      <c r="BC129">
        <v>43500</v>
      </c>
      <c r="BD129">
        <f t="shared" si="116"/>
        <v>0.10984469508334012</v>
      </c>
      <c r="BE129">
        <f t="shared" si="117"/>
        <v>0.17513233826115315</v>
      </c>
      <c r="BF129">
        <f t="shared" si="118"/>
        <v>-6.5287643177813035E-2</v>
      </c>
      <c r="BG129">
        <f t="shared" si="119"/>
        <v>1.5719325163869942</v>
      </c>
      <c r="BH129">
        <f t="shared" si="120"/>
        <v>-0.8017440471264885</v>
      </c>
      <c r="BI129">
        <f t="shared" si="121"/>
        <v>3.0890545523018016</v>
      </c>
      <c r="BJ129">
        <f t="shared" si="122"/>
        <v>38.058854199157722</v>
      </c>
      <c r="BK129">
        <f t="shared" si="152"/>
        <v>3.114203669272293</v>
      </c>
      <c r="BL129">
        <f t="shared" si="152"/>
        <v>3.1144426114262096</v>
      </c>
      <c r="BM129">
        <f t="shared" si="152"/>
        <v>3.1148599667565242</v>
      </c>
      <c r="BN129">
        <f t="shared" si="152"/>
        <v>3.1155889415721227</v>
      </c>
      <c r="BO129">
        <f t="shared" si="152"/>
        <v>3.1168621744819767</v>
      </c>
      <c r="BP129">
        <f t="shared" si="152"/>
        <v>3.1190859177373613</v>
      </c>
      <c r="BQ129">
        <f t="shared" si="152"/>
        <v>3.1229694982487</v>
      </c>
      <c r="BR129">
        <f t="shared" si="123"/>
        <v>3.129751206224693</v>
      </c>
      <c r="BS129"/>
      <c r="BT129"/>
      <c r="BU129"/>
      <c r="BV129"/>
      <c r="BW129"/>
      <c r="BX129"/>
      <c r="BY129"/>
      <c r="BZ129"/>
    </row>
    <row r="130" spans="1:78" s="94" customFormat="1" x14ac:dyDescent="0.2">
      <c r="A130" s="207"/>
      <c r="B130" s="92"/>
      <c r="S130" s="92"/>
      <c r="T130" s="92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/>
      <c r="AL130"/>
      <c r="AM130" s="92"/>
      <c r="AN130"/>
      <c r="AO130"/>
      <c r="AP130"/>
      <c r="AQ130"/>
      <c r="AR130"/>
      <c r="AS130"/>
      <c r="BB130"/>
      <c r="BC130">
        <v>44000</v>
      </c>
      <c r="BD130">
        <f t="shared" ref="BD130:BD161" si="156">AH$3+AH$4*BC130+AH$5*BC130^2+BF130</f>
        <v>0.11924403601226978</v>
      </c>
      <c r="BE130">
        <f t="shared" ref="BE130:BE161" si="157">AH$3+AH$4*BC130+AH$5*BC130^2</f>
        <v>0.18124811453114326</v>
      </c>
      <c r="BF130">
        <f t="shared" ref="BF130:BF161" si="158">$AH$6*($AH$11/BG130*BH130+$AH$12)</f>
        <v>-6.2004078518873476E-2</v>
      </c>
      <c r="BG130">
        <f t="shared" ref="BG130:BG161" si="159">1+$AH$7*COS(BI130)</f>
        <v>1.5704189970569549</v>
      </c>
      <c r="BH130">
        <f t="shared" ref="BH130:BH161" si="160">SIN(BI130+RADIANS($AH$9))</f>
        <v>-0.70890586641515485</v>
      </c>
      <c r="BI130">
        <f t="shared" ref="BI130:BI161" si="161">2*ATAN(BJ130)</f>
        <v>-3.0518688346780762</v>
      </c>
      <c r="BJ130">
        <f t="shared" ref="BJ130:BJ161" si="162">SQRT((1+$AH$7)/(1-$AH$7))*TAN(BK130/2)</f>
        <v>-22.275669013027851</v>
      </c>
      <c r="BK130">
        <f t="shared" si="152"/>
        <v>3.1883821949866831</v>
      </c>
      <c r="BL130">
        <f t="shared" si="152"/>
        <v>3.1879751924193345</v>
      </c>
      <c r="BM130">
        <f t="shared" si="152"/>
        <v>3.1872637940017401</v>
      </c>
      <c r="BN130">
        <f t="shared" si="152"/>
        <v>3.1860203984297666</v>
      </c>
      <c r="BO130">
        <f t="shared" si="152"/>
        <v>3.1838473320803282</v>
      </c>
      <c r="BP130">
        <f t="shared" si="152"/>
        <v>3.1800499653113974</v>
      </c>
      <c r="BQ130">
        <f t="shared" si="152"/>
        <v>3.1734154822369249</v>
      </c>
      <c r="BR130">
        <f t="shared" ref="BR130:BR161" si="163">RADIANS($AH$9)+$AH$18*(BC130-AH$15)</f>
        <v>3.1618273829328425</v>
      </c>
      <c r="BS130"/>
      <c r="BT130"/>
      <c r="BU130"/>
      <c r="BV130"/>
      <c r="BW130"/>
      <c r="BX130"/>
      <c r="BY130"/>
      <c r="BZ130"/>
    </row>
    <row r="131" spans="1:78" s="94" customFormat="1" x14ac:dyDescent="0.2">
      <c r="A131" s="207"/>
      <c r="B131" s="92"/>
      <c r="S131" s="92"/>
      <c r="T131" s="92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/>
      <c r="AL131"/>
      <c r="AM131" s="92"/>
      <c r="AN131"/>
      <c r="AO131"/>
      <c r="AP131"/>
      <c r="AQ131"/>
      <c r="AR131"/>
      <c r="AS131"/>
      <c r="BB131"/>
      <c r="BC131">
        <v>44500</v>
      </c>
      <c r="BD131">
        <f t="shared" si="156"/>
        <v>0.12904542135125327</v>
      </c>
      <c r="BE131">
        <f t="shared" si="157"/>
        <v>0.18743992661122799</v>
      </c>
      <c r="BF131">
        <f t="shared" si="158"/>
        <v>-5.8394505259974715E-2</v>
      </c>
      <c r="BG131">
        <f t="shared" si="159"/>
        <v>1.5575401943096914</v>
      </c>
      <c r="BH131">
        <f t="shared" si="160"/>
        <v>-0.60271518504082722</v>
      </c>
      <c r="BI131">
        <f t="shared" si="161"/>
        <v>-2.9108225601650175</v>
      </c>
      <c r="BJ131">
        <f t="shared" si="162"/>
        <v>-8.6281384058555126</v>
      </c>
      <c r="BK131">
        <f t="shared" si="152"/>
        <v>3.2622667929917446</v>
      </c>
      <c r="BL131">
        <f t="shared" si="152"/>
        <v>3.2612432562990552</v>
      </c>
      <c r="BM131">
        <f t="shared" si="152"/>
        <v>3.2594434390706772</v>
      </c>
      <c r="BN131">
        <f t="shared" si="152"/>
        <v>3.2562795134164175</v>
      </c>
      <c r="BO131">
        <f t="shared" si="152"/>
        <v>3.2507203752769502</v>
      </c>
      <c r="BP131">
        <f t="shared" si="152"/>
        <v>3.2409608451698433</v>
      </c>
      <c r="BQ131">
        <f t="shared" si="152"/>
        <v>3.2238495444708746</v>
      </c>
      <c r="BR131">
        <f t="shared" si="163"/>
        <v>3.1939035596409919</v>
      </c>
      <c r="BS131"/>
      <c r="BT131"/>
      <c r="BU131"/>
      <c r="BV131"/>
      <c r="BW131"/>
      <c r="BX131"/>
      <c r="BY131"/>
      <c r="BZ131"/>
    </row>
    <row r="132" spans="1:78" s="94" customFormat="1" x14ac:dyDescent="0.2">
      <c r="A132" s="207"/>
      <c r="B132" s="92"/>
      <c r="S132" s="92"/>
      <c r="T132" s="92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/>
      <c r="AL132"/>
      <c r="AM132" s="92"/>
      <c r="AN132"/>
      <c r="AO132"/>
      <c r="AP132"/>
      <c r="AQ132"/>
      <c r="AR132"/>
      <c r="AS132"/>
      <c r="BB132"/>
      <c r="BC132">
        <v>45000</v>
      </c>
      <c r="BD132">
        <f t="shared" si="156"/>
        <v>0.1392003521627761</v>
      </c>
      <c r="BE132">
        <f t="shared" si="157"/>
        <v>0.19370777450140725</v>
      </c>
      <c r="BF132">
        <f t="shared" si="158"/>
        <v>-5.4507422338631151E-2</v>
      </c>
      <c r="BG132">
        <f t="shared" si="159"/>
        <v>1.5342190775874447</v>
      </c>
      <c r="BH132">
        <f t="shared" si="160"/>
        <v>-0.48721502290844715</v>
      </c>
      <c r="BI132">
        <f t="shared" si="161"/>
        <v>-2.7728209458253703</v>
      </c>
      <c r="BJ132">
        <f t="shared" si="162"/>
        <v>-5.3618078354576966</v>
      </c>
      <c r="BK132">
        <f t="shared" ref="BK132:BQ141" si="164">$BR132+$AH$7*SIN(BL132)</f>
        <v>3.3354066219212983</v>
      </c>
      <c r="BL132">
        <f t="shared" si="164"/>
        <v>3.3338389814928155</v>
      </c>
      <c r="BM132">
        <f t="shared" si="164"/>
        <v>3.3310511908808835</v>
      </c>
      <c r="BN132">
        <f t="shared" si="164"/>
        <v>3.3260972282183587</v>
      </c>
      <c r="BO132">
        <f t="shared" si="164"/>
        <v>3.3173051375907718</v>
      </c>
      <c r="BP132">
        <f t="shared" si="164"/>
        <v>3.3017345662407225</v>
      </c>
      <c r="BQ132">
        <f t="shared" si="164"/>
        <v>3.2742527984882814</v>
      </c>
      <c r="BR132">
        <f t="shared" si="163"/>
        <v>3.2259797363491414</v>
      </c>
      <c r="BS132"/>
      <c r="BT132"/>
      <c r="BU132"/>
      <c r="BV132"/>
      <c r="BW132"/>
      <c r="BX132"/>
      <c r="BY132"/>
      <c r="BZ132"/>
    </row>
    <row r="133" spans="1:78" s="94" customFormat="1" x14ac:dyDescent="0.2">
      <c r="A133" s="207"/>
      <c r="B133" s="92"/>
      <c r="S133" s="92"/>
      <c r="T133" s="92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/>
      <c r="AL133"/>
      <c r="AM133" s="92"/>
      <c r="AN133"/>
      <c r="AO133"/>
      <c r="AP133"/>
      <c r="AQ133"/>
      <c r="AR133"/>
      <c r="AS133"/>
      <c r="BB133"/>
      <c r="BC133">
        <v>45500</v>
      </c>
      <c r="BD133">
        <f t="shared" si="156"/>
        <v>0.14965449614271925</v>
      </c>
      <c r="BE133">
        <f t="shared" si="157"/>
        <v>0.200051658201681</v>
      </c>
      <c r="BF133">
        <f t="shared" si="158"/>
        <v>-5.0397162058961747E-2</v>
      </c>
      <c r="BG133">
        <f t="shared" si="159"/>
        <v>1.5020224827481239</v>
      </c>
      <c r="BH133">
        <f t="shared" si="160"/>
        <v>-0.36676425339588625</v>
      </c>
      <c r="BI133">
        <f t="shared" si="161"/>
        <v>-2.6394516351926032</v>
      </c>
      <c r="BJ133">
        <f t="shared" si="162"/>
        <v>-3.8989008870967998</v>
      </c>
      <c r="BK133">
        <f t="shared" si="164"/>
        <v>3.4073891026286489</v>
      </c>
      <c r="BL133">
        <f t="shared" si="164"/>
        <v>3.4053839251009679</v>
      </c>
      <c r="BM133">
        <f t="shared" si="164"/>
        <v>3.4017591110226095</v>
      </c>
      <c r="BN133">
        <f t="shared" si="164"/>
        <v>3.3952152644357305</v>
      </c>
      <c r="BO133">
        <f t="shared" si="164"/>
        <v>3.3834295452462073</v>
      </c>
      <c r="BP133">
        <f t="shared" si="164"/>
        <v>3.3622879058312964</v>
      </c>
      <c r="BQ133">
        <f t="shared" si="164"/>
        <v>3.3246063895221525</v>
      </c>
      <c r="BR133">
        <f t="shared" si="163"/>
        <v>3.2580559130572908</v>
      </c>
      <c r="BS133"/>
      <c r="BT133"/>
      <c r="BU133"/>
      <c r="BV133"/>
      <c r="BW133"/>
      <c r="BX133"/>
      <c r="BY133"/>
      <c r="BZ133"/>
    </row>
    <row r="134" spans="1:78" s="94" customFormat="1" x14ac:dyDescent="0.2">
      <c r="A134" s="207"/>
      <c r="B134" s="92"/>
      <c r="S134" s="92"/>
      <c r="T134" s="92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/>
      <c r="AL134"/>
      <c r="AM134" s="92"/>
      <c r="AN134"/>
      <c r="AO134"/>
      <c r="AP134"/>
      <c r="AQ134"/>
      <c r="AR134"/>
      <c r="AS134"/>
      <c r="BB134"/>
      <c r="BC134">
        <v>46000</v>
      </c>
      <c r="BD134">
        <f t="shared" si="156"/>
        <v>0.1603512615877436</v>
      </c>
      <c r="BE134">
        <f t="shared" si="157"/>
        <v>0.20647157771204941</v>
      </c>
      <c r="BF134">
        <f t="shared" si="158"/>
        <v>-4.6120316124305796E-2</v>
      </c>
      <c r="BG134">
        <f t="shared" si="159"/>
        <v>1.4629010047361193</v>
      </c>
      <c r="BH134">
        <f t="shared" si="160"/>
        <v>-0.2455052290808149</v>
      </c>
      <c r="BI134">
        <f t="shared" si="161"/>
        <v>-2.5119639706317631</v>
      </c>
      <c r="BJ134">
        <f t="shared" si="162"/>
        <v>-3.0708372928355998</v>
      </c>
      <c r="BK134">
        <f t="shared" si="164"/>
        <v>3.4778582730545899</v>
      </c>
      <c r="BL134">
        <f t="shared" si="164"/>
        <v>3.4755438156636473</v>
      </c>
      <c r="BM134">
        <f t="shared" si="164"/>
        <v>3.4712695142463899</v>
      </c>
      <c r="BN134">
        <f t="shared" si="164"/>
        <v>3.4633921364596416</v>
      </c>
      <c r="BO134">
        <f t="shared" si="164"/>
        <v>3.4489280062244352</v>
      </c>
      <c r="BP134">
        <f t="shared" si="164"/>
        <v>3.4225388728923356</v>
      </c>
      <c r="BQ134">
        <f t="shared" si="164"/>
        <v>3.3748915138984197</v>
      </c>
      <c r="BR134">
        <f t="shared" si="163"/>
        <v>3.2901320897654402</v>
      </c>
      <c r="BS134"/>
      <c r="BT134"/>
      <c r="BU134"/>
      <c r="BV134"/>
      <c r="BW134"/>
      <c r="BX134"/>
      <c r="BY134"/>
      <c r="BZ134"/>
    </row>
    <row r="135" spans="1:78" s="94" customFormat="1" x14ac:dyDescent="0.2">
      <c r="A135" s="138"/>
      <c r="B135" s="92"/>
      <c r="S135" s="92"/>
      <c r="T135" s="92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/>
      <c r="AL135"/>
      <c r="AM135" s="92"/>
      <c r="AN135"/>
      <c r="AO135"/>
      <c r="AP135"/>
      <c r="AQ135"/>
      <c r="AR135"/>
      <c r="AS135"/>
      <c r="BB135"/>
      <c r="BC135">
        <v>46500</v>
      </c>
      <c r="BD135">
        <f t="shared" si="156"/>
        <v>0.17123520912590556</v>
      </c>
      <c r="BE135">
        <f t="shared" si="157"/>
        <v>0.21296753303251234</v>
      </c>
      <c r="BF135">
        <f t="shared" si="158"/>
        <v>-4.1732323906606784E-2</v>
      </c>
      <c r="BG135">
        <f t="shared" si="159"/>
        <v>1.4189119324820032</v>
      </c>
      <c r="BH135">
        <f t="shared" si="160"/>
        <v>-0.12695987687435159</v>
      </c>
      <c r="BI135">
        <f t="shared" si="161"/>
        <v>-2.3912265813568911</v>
      </c>
      <c r="BJ135">
        <f t="shared" si="162"/>
        <v>-2.5391151499048745</v>
      </c>
      <c r="BK135">
        <f t="shared" si="164"/>
        <v>3.5465270110058591</v>
      </c>
      <c r="BL135">
        <f t="shared" si="164"/>
        <v>3.5440393514538009</v>
      </c>
      <c r="BM135">
        <f t="shared" si="164"/>
        <v>3.5393233405725901</v>
      </c>
      <c r="BN135">
        <f t="shared" si="164"/>
        <v>3.5304083721723973</v>
      </c>
      <c r="BO135">
        <f t="shared" si="164"/>
        <v>3.5136436346473552</v>
      </c>
      <c r="BP135">
        <f t="shared" si="164"/>
        <v>3.4824071602777376</v>
      </c>
      <c r="BQ135">
        <f t="shared" si="164"/>
        <v>3.425089438381026</v>
      </c>
      <c r="BR135">
        <f t="shared" si="163"/>
        <v>3.3222082664735897</v>
      </c>
      <c r="BS135"/>
      <c r="BT135"/>
      <c r="BU135"/>
      <c r="BV135"/>
      <c r="BW135"/>
      <c r="BX135"/>
      <c r="BY135"/>
      <c r="BZ135"/>
    </row>
    <row r="136" spans="1:78" s="94" customFormat="1" x14ac:dyDescent="0.2">
      <c r="A136" s="138"/>
      <c r="B136" s="92"/>
      <c r="C136" s="159"/>
      <c r="D136" s="159"/>
      <c r="S136" s="92"/>
      <c r="T136" s="92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/>
      <c r="AL136"/>
      <c r="AM136" s="92"/>
      <c r="AN136"/>
      <c r="AO136"/>
      <c r="AP136"/>
      <c r="AQ136"/>
      <c r="AR136"/>
      <c r="AS136"/>
      <c r="BB136"/>
      <c r="BC136">
        <v>47000</v>
      </c>
      <c r="BD136">
        <f t="shared" si="156"/>
        <v>0.18225488451861538</v>
      </c>
      <c r="BE136">
        <f t="shared" si="157"/>
        <v>0.21953952416306985</v>
      </c>
      <c r="BF136">
        <f t="shared" si="158"/>
        <v>-3.7284639644454456E-2</v>
      </c>
      <c r="BG136">
        <f t="shared" si="159"/>
        <v>1.3719890042409895</v>
      </c>
      <c r="BH136">
        <f t="shared" si="160"/>
        <v>-1.38122129091465E-2</v>
      </c>
      <c r="BI136">
        <f t="shared" si="161"/>
        <v>-2.2777357849433493</v>
      </c>
      <c r="BJ136">
        <f t="shared" si="162"/>
        <v>-2.1693990867956701</v>
      </c>
      <c r="BK136">
        <f t="shared" si="164"/>
        <v>3.6131824930555019</v>
      </c>
      <c r="BL136">
        <f t="shared" si="164"/>
        <v>3.6106523860772359</v>
      </c>
      <c r="BM136">
        <f t="shared" si="164"/>
        <v>3.6057059726475633</v>
      </c>
      <c r="BN136">
        <f t="shared" si="164"/>
        <v>3.5960707272279597</v>
      </c>
      <c r="BO136">
        <f t="shared" si="164"/>
        <v>3.5774302571649392</v>
      </c>
      <c r="BP136">
        <f t="shared" si="164"/>
        <v>3.5418145820199367</v>
      </c>
      <c r="BQ136">
        <f t="shared" si="164"/>
        <v>3.4751815194445461</v>
      </c>
      <c r="BR136">
        <f t="shared" si="163"/>
        <v>3.3542844431817391</v>
      </c>
      <c r="BS136"/>
      <c r="BT136"/>
      <c r="BU136"/>
      <c r="BV136"/>
      <c r="BW136"/>
      <c r="BX136"/>
      <c r="BY136"/>
      <c r="BZ136"/>
    </row>
    <row r="137" spans="1:78" s="94" customFormat="1" x14ac:dyDescent="0.2">
      <c r="A137" s="88"/>
      <c r="B137" s="130"/>
      <c r="C137" s="159"/>
      <c r="D137" s="159"/>
      <c r="S137" s="92"/>
      <c r="T137" s="92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/>
      <c r="AL137"/>
      <c r="AM137" s="92"/>
      <c r="AN137"/>
      <c r="AO137"/>
      <c r="AP137"/>
      <c r="AQ137"/>
      <c r="AR137"/>
      <c r="AS137"/>
      <c r="BB137"/>
      <c r="BC137">
        <v>47500</v>
      </c>
      <c r="BD137">
        <f t="shared" si="156"/>
        <v>0.19336482144264933</v>
      </c>
      <c r="BE137">
        <f t="shared" si="157"/>
        <v>0.22618755110372188</v>
      </c>
      <c r="BF137">
        <f t="shared" si="158"/>
        <v>-3.282272966107256E-2</v>
      </c>
      <c r="BG137">
        <f t="shared" si="159"/>
        <v>1.3237922969270333</v>
      </c>
      <c r="BH137">
        <f t="shared" si="160"/>
        <v>9.213108674055813E-2</v>
      </c>
      <c r="BI137">
        <f t="shared" si="161"/>
        <v>-2.1716612088239913</v>
      </c>
      <c r="BJ137">
        <f t="shared" si="162"/>
        <v>-1.8977533547047016</v>
      </c>
      <c r="BK137">
        <f t="shared" si="164"/>
        <v>3.6776853117076262</v>
      </c>
      <c r="BL137">
        <f t="shared" si="164"/>
        <v>3.6752274984390438</v>
      </c>
      <c r="BM137">
        <f t="shared" si="164"/>
        <v>3.6702503195312741</v>
      </c>
      <c r="BN137">
        <f t="shared" si="164"/>
        <v>3.6602152504354186</v>
      </c>
      <c r="BO137">
        <f t="shared" si="164"/>
        <v>3.6401541562750896</v>
      </c>
      <c r="BP137">
        <f t="shared" si="164"/>
        <v>3.6006854918321518</v>
      </c>
      <c r="BQ137">
        <f t="shared" si="164"/>
        <v>3.525149222454512</v>
      </c>
      <c r="BR137">
        <f t="shared" si="163"/>
        <v>3.3863606198898886</v>
      </c>
      <c r="BS137"/>
      <c r="BT137"/>
      <c r="BU137"/>
      <c r="BV137"/>
      <c r="BW137"/>
      <c r="BX137"/>
      <c r="BY137"/>
      <c r="BZ137"/>
    </row>
    <row r="138" spans="1:78" s="94" customFormat="1" x14ac:dyDescent="0.2">
      <c r="A138" s="138"/>
      <c r="B138" s="92"/>
      <c r="C138" s="159"/>
      <c r="D138" s="141"/>
      <c r="S138" s="92"/>
      <c r="T138" s="92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/>
      <c r="AL138"/>
      <c r="AM138" s="92"/>
      <c r="AN138"/>
      <c r="AO138"/>
      <c r="AP138"/>
      <c r="AQ138"/>
      <c r="AR138"/>
      <c r="AS138"/>
      <c r="BB138"/>
      <c r="BC138">
        <v>48000</v>
      </c>
      <c r="BD138">
        <f t="shared" si="156"/>
        <v>0.20452664692198921</v>
      </c>
      <c r="BE138">
        <f t="shared" si="157"/>
        <v>0.23291161385446851</v>
      </c>
      <c r="BF138">
        <f t="shared" si="158"/>
        <v>-2.83849669324793E-2</v>
      </c>
      <c r="BG138">
        <f t="shared" si="159"/>
        <v>1.2756404923832489</v>
      </c>
      <c r="BH138">
        <f t="shared" si="160"/>
        <v>0.18985207469230836</v>
      </c>
      <c r="BI138">
        <f t="shared" si="161"/>
        <v>-2.072911653990404</v>
      </c>
      <c r="BJ138">
        <f t="shared" si="162"/>
        <v>-1.6898671246677364</v>
      </c>
      <c r="BK138">
        <f t="shared" si="164"/>
        <v>3.7399634686738099</v>
      </c>
      <c r="BL138">
        <f t="shared" si="164"/>
        <v>3.7376694733274927</v>
      </c>
      <c r="BM138">
        <f t="shared" si="164"/>
        <v>3.7328372478966232</v>
      </c>
      <c r="BN138">
        <f t="shared" si="164"/>
        <v>3.7227091353841391</v>
      </c>
      <c r="BO138">
        <f t="shared" si="164"/>
        <v>3.7016955152394049</v>
      </c>
      <c r="BP138">
        <f t="shared" si="164"/>
        <v>3.6589471792858772</v>
      </c>
      <c r="BQ138">
        <f t="shared" si="164"/>
        <v>3.5749741407357143</v>
      </c>
      <c r="BR138">
        <f t="shared" si="163"/>
        <v>3.418436796598038</v>
      </c>
      <c r="BS138"/>
      <c r="BT138"/>
      <c r="BU138"/>
      <c r="BV138"/>
      <c r="BW138"/>
      <c r="BX138"/>
      <c r="BY138"/>
      <c r="BZ138"/>
    </row>
    <row r="139" spans="1:78" s="94" customFormat="1" x14ac:dyDescent="0.2">
      <c r="A139" s="138"/>
      <c r="B139" s="92"/>
      <c r="C139" s="159"/>
      <c r="D139" s="141"/>
      <c r="S139" s="92"/>
      <c r="T139" s="92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/>
      <c r="AL139"/>
      <c r="AM139" s="92"/>
      <c r="AN139"/>
      <c r="AO139"/>
      <c r="AP139"/>
      <c r="AQ139"/>
      <c r="AR139"/>
      <c r="AS139"/>
      <c r="BB139"/>
      <c r="BC139">
        <v>48500</v>
      </c>
      <c r="BD139">
        <f t="shared" si="156"/>
        <v>0.21570937512027269</v>
      </c>
      <c r="BE139">
        <f t="shared" si="157"/>
        <v>0.2397117124153097</v>
      </c>
      <c r="BF139">
        <f t="shared" si="158"/>
        <v>-2.4002337295037007E-2</v>
      </c>
      <c r="BG139">
        <f t="shared" si="159"/>
        <v>1.2285078587243206</v>
      </c>
      <c r="BH139">
        <f t="shared" si="160"/>
        <v>0.27896583363273586</v>
      </c>
      <c r="BI139">
        <f t="shared" si="161"/>
        <v>-1.9812061112692174</v>
      </c>
      <c r="BJ139">
        <f t="shared" si="162"/>
        <v>-1.5256816875843615</v>
      </c>
      <c r="BK139">
        <f t="shared" si="164"/>
        <v>3.80000288624323</v>
      </c>
      <c r="BL139">
        <f t="shared" si="164"/>
        <v>3.7979375843539978</v>
      </c>
      <c r="BM139">
        <f t="shared" si="164"/>
        <v>3.793393660113761</v>
      </c>
      <c r="BN139">
        <f t="shared" si="164"/>
        <v>3.783451369622532</v>
      </c>
      <c r="BO139">
        <f t="shared" si="164"/>
        <v>3.7619495399689251</v>
      </c>
      <c r="BP139">
        <f t="shared" si="164"/>
        <v>3.7165302403920948</v>
      </c>
      <c r="BQ139">
        <f t="shared" si="164"/>
        <v>3.624638014508859</v>
      </c>
      <c r="BR139">
        <f t="shared" si="163"/>
        <v>3.4505129733061874</v>
      </c>
      <c r="BS139"/>
      <c r="BT139"/>
      <c r="BU139"/>
      <c r="BV139"/>
      <c r="BW139"/>
      <c r="BX139"/>
      <c r="BY139"/>
      <c r="BZ139"/>
    </row>
    <row r="140" spans="1:78" s="94" customFormat="1" x14ac:dyDescent="0.2">
      <c r="A140" s="138"/>
      <c r="B140" s="92"/>
      <c r="C140" s="159"/>
      <c r="D140" s="141"/>
      <c r="S140" s="92"/>
      <c r="T140" s="92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/>
      <c r="AL140"/>
      <c r="AM140" s="92"/>
      <c r="AN140"/>
      <c r="AO140"/>
      <c r="AP140"/>
      <c r="AQ140"/>
      <c r="AR140"/>
      <c r="AS140"/>
      <c r="BB140"/>
      <c r="BC140">
        <v>49000</v>
      </c>
      <c r="BD140">
        <f t="shared" si="156"/>
        <v>0.22688907054107002</v>
      </c>
      <c r="BE140">
        <f t="shared" si="157"/>
        <v>0.24658784678624546</v>
      </c>
      <c r="BF140">
        <f t="shared" si="158"/>
        <v>-1.9698776245175437E-2</v>
      </c>
      <c r="BG140">
        <f t="shared" si="159"/>
        <v>1.1830615931673218</v>
      </c>
      <c r="BH140">
        <f t="shared" si="160"/>
        <v>0.35954827019874552</v>
      </c>
      <c r="BI140">
        <f t="shared" si="161"/>
        <v>-1.8961393880647979</v>
      </c>
      <c r="BJ140">
        <f t="shared" si="162"/>
        <v>-1.3926929714015257</v>
      </c>
      <c r="BK140">
        <f t="shared" si="164"/>
        <v>3.8578361354441957</v>
      </c>
      <c r="BL140">
        <f t="shared" si="164"/>
        <v>3.8560377434944084</v>
      </c>
      <c r="BM140">
        <f t="shared" si="164"/>
        <v>3.8518886736151554</v>
      </c>
      <c r="BN140">
        <f t="shared" si="164"/>
        <v>3.8423722609552891</v>
      </c>
      <c r="BO140">
        <f t="shared" si="164"/>
        <v>3.8208272444112028</v>
      </c>
      <c r="BP140">
        <f t="shared" si="164"/>
        <v>3.7733689196327647</v>
      </c>
      <c r="BQ140">
        <f t="shared" si="164"/>
        <v>3.6741227496760982</v>
      </c>
      <c r="BR140">
        <f t="shared" si="163"/>
        <v>3.4825891500143369</v>
      </c>
      <c r="BS140"/>
      <c r="BT140"/>
      <c r="BU140"/>
      <c r="BV140"/>
      <c r="BW140"/>
      <c r="BX140"/>
      <c r="BY140"/>
      <c r="BZ140"/>
    </row>
    <row r="141" spans="1:78" s="94" customFormat="1" x14ac:dyDescent="0.2">
      <c r="A141" s="138"/>
      <c r="B141" s="100"/>
      <c r="C141" s="141"/>
      <c r="D141" s="141"/>
      <c r="S141" s="92"/>
      <c r="T141" s="92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/>
      <c r="AL141"/>
      <c r="AM141" s="92"/>
      <c r="AN141"/>
      <c r="AO141"/>
      <c r="AP141"/>
      <c r="AQ141"/>
      <c r="AR141"/>
      <c r="AS141"/>
      <c r="BB141"/>
      <c r="BC141">
        <v>49500</v>
      </c>
      <c r="BD141">
        <f t="shared" si="156"/>
        <v>0.23804809605456123</v>
      </c>
      <c r="BE141">
        <f t="shared" si="157"/>
        <v>0.25354001696727574</v>
      </c>
      <c r="BF141">
        <f t="shared" si="158"/>
        <v>-1.5491920912714518E-2</v>
      </c>
      <c r="BG141">
        <f t="shared" si="159"/>
        <v>1.1397176713080703</v>
      </c>
      <c r="BH141">
        <f t="shared" si="160"/>
        <v>0.43197948063357294</v>
      </c>
      <c r="BI141">
        <f t="shared" si="161"/>
        <v>-1.8172366767965227</v>
      </c>
      <c r="BJ141">
        <f t="shared" si="162"/>
        <v>-1.2827079251311291</v>
      </c>
      <c r="BK141">
        <f t="shared" si="164"/>
        <v>3.9135308576097296</v>
      </c>
      <c r="BL141">
        <f t="shared" si="164"/>
        <v>3.9120135761064421</v>
      </c>
      <c r="BM141">
        <f t="shared" si="164"/>
        <v>3.9083284384051753</v>
      </c>
      <c r="BN141">
        <f t="shared" si="164"/>
        <v>3.8994319757797995</v>
      </c>
      <c r="BO141">
        <f t="shared" si="164"/>
        <v>3.8782558970481387</v>
      </c>
      <c r="BP141">
        <f t="shared" si="164"/>
        <v>3.8294014208399934</v>
      </c>
      <c r="BQ141">
        <f t="shared" si="164"/>
        <v>3.7234104364361089</v>
      </c>
      <c r="BR141">
        <f t="shared" si="163"/>
        <v>3.5146653267224863</v>
      </c>
      <c r="BS141"/>
      <c r="BT141"/>
      <c r="BU141"/>
      <c r="BV141"/>
      <c r="BW141"/>
      <c r="BX141"/>
      <c r="BY141"/>
      <c r="BZ141"/>
    </row>
    <row r="142" spans="1:78" s="94" customFormat="1" x14ac:dyDescent="0.2">
      <c r="A142" s="138"/>
      <c r="B142" s="100"/>
      <c r="C142" s="141"/>
      <c r="D142" s="141"/>
      <c r="S142" s="92"/>
      <c r="T142" s="92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/>
      <c r="AL142"/>
      <c r="AM142" s="92"/>
      <c r="AN142"/>
      <c r="AO142"/>
      <c r="AP142"/>
      <c r="AQ142"/>
      <c r="AR142"/>
      <c r="AS142"/>
      <c r="BB142"/>
      <c r="BC142">
        <v>50000</v>
      </c>
      <c r="BD142">
        <f t="shared" si="156"/>
        <v>0.24917414785624767</v>
      </c>
      <c r="BE142">
        <f t="shared" si="157"/>
        <v>0.26056822295840065</v>
      </c>
      <c r="BF142">
        <f t="shared" si="158"/>
        <v>-1.1394075102152972E-2</v>
      </c>
      <c r="BG142">
        <f t="shared" si="159"/>
        <v>1.0986997784520505</v>
      </c>
      <c r="BH142">
        <f t="shared" si="160"/>
        <v>0.49681753858869937</v>
      </c>
      <c r="BI142">
        <f t="shared" si="161"/>
        <v>-1.7439952653153168</v>
      </c>
      <c r="BJ142">
        <f t="shared" si="162"/>
        <v>-1.1901405661474114</v>
      </c>
      <c r="BK142">
        <f t="shared" ref="BK142:BQ151" si="165">$BR142+$AH$7*SIN(BL142)</f>
        <v>3.9671789788891467</v>
      </c>
      <c r="BL142">
        <f t="shared" si="165"/>
        <v>3.9659373419273125</v>
      </c>
      <c r="BM142">
        <f t="shared" si="165"/>
        <v>3.9627501430899668</v>
      </c>
      <c r="BN142">
        <f t="shared" si="165"/>
        <v>3.9546182637663057</v>
      </c>
      <c r="BO142">
        <f t="shared" si="165"/>
        <v>3.9341791366228342</v>
      </c>
      <c r="BP142">
        <f t="shared" si="165"/>
        <v>3.8845701846981298</v>
      </c>
      <c r="BQ142">
        <f t="shared" si="165"/>
        <v>3.7724833677095715</v>
      </c>
      <c r="BR142">
        <f t="shared" si="163"/>
        <v>3.5467415034306358</v>
      </c>
      <c r="BS142"/>
      <c r="BT142"/>
      <c r="BU142"/>
      <c r="BV142"/>
      <c r="BW142"/>
      <c r="BX142"/>
      <c r="BY142"/>
      <c r="BZ142"/>
    </row>
    <row r="143" spans="1:78" s="94" customFormat="1" x14ac:dyDescent="0.2">
      <c r="A143" s="131"/>
      <c r="B143" s="132"/>
      <c r="C143" s="160"/>
      <c r="D143" s="160"/>
      <c r="S143" s="92"/>
      <c r="T143" s="92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/>
      <c r="AL143"/>
      <c r="AM143" s="92"/>
      <c r="AN143"/>
      <c r="AO143"/>
      <c r="AP143"/>
      <c r="AQ143"/>
      <c r="AR143"/>
      <c r="AS143"/>
      <c r="BB143"/>
      <c r="BC143">
        <v>50500</v>
      </c>
      <c r="BD143">
        <f t="shared" si="156"/>
        <v>0.26025923828526548</v>
      </c>
      <c r="BE143">
        <f t="shared" si="157"/>
        <v>0.26767246475962009</v>
      </c>
      <c r="BF143">
        <f t="shared" si="158"/>
        <v>-7.4132264743545871E-3</v>
      </c>
      <c r="BG143">
        <f t="shared" si="159"/>
        <v>1.0600925098913618</v>
      </c>
      <c r="BH143">
        <f t="shared" si="160"/>
        <v>0.55470557643174845</v>
      </c>
      <c r="BI143">
        <f t="shared" si="161"/>
        <v>-1.6759140630555549</v>
      </c>
      <c r="BJ143">
        <f t="shared" si="162"/>
        <v>-1.1110570505891404</v>
      </c>
      <c r="BK143">
        <f t="shared" si="165"/>
        <v>4.018887401101285</v>
      </c>
      <c r="BL143">
        <f t="shared" si="165"/>
        <v>4.017901407816967</v>
      </c>
      <c r="BM143">
        <f t="shared" si="165"/>
        <v>4.0152157170063507</v>
      </c>
      <c r="BN143">
        <f t="shared" si="165"/>
        <v>4.0079435655155331</v>
      </c>
      <c r="BO143">
        <f t="shared" si="165"/>
        <v>3.9885567747260988</v>
      </c>
      <c r="BP143">
        <f t="shared" si="165"/>
        <v>3.9388221310427696</v>
      </c>
      <c r="BQ143">
        <f t="shared" si="165"/>
        <v>3.8213240573560845</v>
      </c>
      <c r="BR143">
        <f t="shared" si="163"/>
        <v>3.5788176801387852</v>
      </c>
      <c r="BS143"/>
      <c r="BT143"/>
      <c r="BU143"/>
      <c r="BV143"/>
      <c r="BW143"/>
      <c r="BX143"/>
      <c r="BY143"/>
      <c r="BZ143"/>
    </row>
    <row r="144" spans="1:78" s="94" customFormat="1" x14ac:dyDescent="0.2">
      <c r="A144" s="138"/>
      <c r="B144" s="100"/>
      <c r="C144" s="141"/>
      <c r="D144" s="141"/>
      <c r="S144" s="92"/>
      <c r="T144" s="92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/>
      <c r="AL144"/>
      <c r="AM144" s="92"/>
      <c r="AN144"/>
      <c r="AO144"/>
      <c r="AP144"/>
      <c r="AQ144"/>
      <c r="AR144"/>
      <c r="AS144"/>
      <c r="BB144"/>
      <c r="BC144">
        <v>51000</v>
      </c>
      <c r="BD144">
        <f t="shared" si="156"/>
        <v>0.27129873675753391</v>
      </c>
      <c r="BE144">
        <f t="shared" si="157"/>
        <v>0.27485274237093404</v>
      </c>
      <c r="BF144">
        <f t="shared" si="158"/>
        <v>-3.5540056134001478E-3</v>
      </c>
      <c r="BG144">
        <f t="shared" si="159"/>
        <v>1.0238850797427252</v>
      </c>
      <c r="BH144">
        <f t="shared" si="160"/>
        <v>0.60630849793876729</v>
      </c>
      <c r="BI144">
        <f t="shared" si="161"/>
        <v>-1.6125128611956654</v>
      </c>
      <c r="BJ144">
        <f t="shared" si="162"/>
        <v>-1.0426115166051537</v>
      </c>
      <c r="BK144">
        <f t="shared" si="165"/>
        <v>4.0687704800416453</v>
      </c>
      <c r="BL144">
        <f t="shared" si="165"/>
        <v>4.0680107399798633</v>
      </c>
      <c r="BM144">
        <f t="shared" si="165"/>
        <v>4.0658056544934036</v>
      </c>
      <c r="BN144">
        <f t="shared" si="165"/>
        <v>4.0594417058287497</v>
      </c>
      <c r="BO144">
        <f t="shared" si="165"/>
        <v>4.0413643110458839</v>
      </c>
      <c r="BP144">
        <f t="shared" si="165"/>
        <v>3.9921088645439951</v>
      </c>
      <c r="BQ144">
        <f t="shared" si="165"/>
        <v>3.8699152581637843</v>
      </c>
      <c r="BR144">
        <f t="shared" si="163"/>
        <v>3.6108938568469346</v>
      </c>
      <c r="BS144"/>
      <c r="BT144"/>
      <c r="BU144"/>
      <c r="BV144"/>
      <c r="BW144"/>
      <c r="BX144"/>
      <c r="BY144"/>
      <c r="BZ144"/>
    </row>
    <row r="145" spans="1:78" s="94" customFormat="1" x14ac:dyDescent="0.2">
      <c r="A145" s="131"/>
      <c r="B145" s="132"/>
      <c r="C145" s="160"/>
      <c r="D145" s="160"/>
      <c r="S145" s="92"/>
      <c r="T145" s="92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/>
      <c r="AL145"/>
      <c r="AM145" s="92"/>
      <c r="AN145"/>
      <c r="AO145"/>
      <c r="AP145"/>
      <c r="AQ145"/>
      <c r="AR145"/>
      <c r="AS145"/>
      <c r="BB145"/>
      <c r="BC145">
        <v>51500</v>
      </c>
      <c r="BD145">
        <f t="shared" si="156"/>
        <v>0.28229053174177265</v>
      </c>
      <c r="BE145">
        <f t="shared" si="157"/>
        <v>0.28210905579234263</v>
      </c>
      <c r="BF145">
        <f t="shared" si="158"/>
        <v>1.8147594943004113E-4</v>
      </c>
      <c r="BG145">
        <f t="shared" si="159"/>
        <v>0.99000495052128734</v>
      </c>
      <c r="BH145">
        <f t="shared" si="160"/>
        <v>0.65227313459835767</v>
      </c>
      <c r="BI145">
        <f t="shared" si="161"/>
        <v>-1.5533436297284444</v>
      </c>
      <c r="BJ145">
        <f t="shared" si="162"/>
        <v>-0.9826978483555121</v>
      </c>
      <c r="BK145">
        <f t="shared" si="165"/>
        <v>4.1169443175376763</v>
      </c>
      <c r="BL145">
        <f t="shared" si="165"/>
        <v>4.1163766621953757</v>
      </c>
      <c r="BM145">
        <f t="shared" si="165"/>
        <v>4.11461328551915</v>
      </c>
      <c r="BN145">
        <f t="shared" si="165"/>
        <v>4.1091643670493978</v>
      </c>
      <c r="BO145">
        <f t="shared" si="165"/>
        <v>4.0925921936696801</v>
      </c>
      <c r="BP145">
        <f t="shared" si="165"/>
        <v>4.0443868427826786</v>
      </c>
      <c r="BQ145">
        <f t="shared" si="165"/>
        <v>3.9182399795931526</v>
      </c>
      <c r="BR145">
        <f t="shared" si="163"/>
        <v>3.6429700335550841</v>
      </c>
      <c r="BS145"/>
      <c r="BT145"/>
      <c r="BU145"/>
      <c r="BV145"/>
      <c r="BW145"/>
      <c r="BX145"/>
      <c r="BY145"/>
      <c r="BZ145"/>
    </row>
    <row r="146" spans="1:78" s="94" customFormat="1" x14ac:dyDescent="0.2">
      <c r="A146" s="138"/>
      <c r="B146" s="100"/>
      <c r="C146" s="141"/>
      <c r="D146" s="141"/>
      <c r="S146" s="92"/>
      <c r="T146" s="92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/>
      <c r="AL146"/>
      <c r="AM146" s="92"/>
      <c r="AN146"/>
      <c r="AO146"/>
      <c r="AP146"/>
      <c r="AQ146"/>
      <c r="AR146"/>
      <c r="AS146"/>
      <c r="BB146"/>
      <c r="BC146">
        <v>52000</v>
      </c>
      <c r="BD146">
        <f t="shared" si="156"/>
        <v>0.29323433937871196</v>
      </c>
      <c r="BE146">
        <f t="shared" si="157"/>
        <v>0.28944140502384574</v>
      </c>
      <c r="BF146">
        <f t="shared" si="158"/>
        <v>3.7929343548662154E-3</v>
      </c>
      <c r="BG146">
        <f t="shared" si="159"/>
        <v>0.95834243747758885</v>
      </c>
      <c r="BH146">
        <f t="shared" si="160"/>
        <v>0.69320548987517339</v>
      </c>
      <c r="BI146">
        <f t="shared" si="161"/>
        <v>-1.4979960391380289</v>
      </c>
      <c r="BJ146">
        <f t="shared" si="162"/>
        <v>-0.92972663353605256</v>
      </c>
      <c r="BK146">
        <f t="shared" si="165"/>
        <v>4.1635227068022935</v>
      </c>
      <c r="BL146">
        <f t="shared" si="165"/>
        <v>4.1631119462145811</v>
      </c>
      <c r="BM146">
        <f t="shared" si="165"/>
        <v>4.1617397109723386</v>
      </c>
      <c r="BN146">
        <f t="shared" si="165"/>
        <v>4.1571775176648318</v>
      </c>
      <c r="BO146">
        <f t="shared" si="165"/>
        <v>4.1422448616872209</v>
      </c>
      <c r="BP146">
        <f t="shared" si="165"/>
        <v>4.0956175061519495</v>
      </c>
      <c r="BQ146">
        <f t="shared" si="165"/>
        <v>3.966281505256763</v>
      </c>
      <c r="BR146">
        <f t="shared" si="163"/>
        <v>3.6750462102632335</v>
      </c>
      <c r="BS146"/>
      <c r="BT146"/>
      <c r="BU146"/>
      <c r="BV146"/>
      <c r="BW146"/>
      <c r="BX146"/>
      <c r="BY146"/>
      <c r="BZ146"/>
    </row>
    <row r="147" spans="1:78" s="94" customFormat="1" x14ac:dyDescent="0.2">
      <c r="A147" s="131"/>
      <c r="B147" s="132"/>
      <c r="C147" s="160"/>
      <c r="D147" s="160"/>
      <c r="S147" s="92"/>
      <c r="T147" s="92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/>
      <c r="AL147"/>
      <c r="AM147" s="92"/>
      <c r="AN147"/>
      <c r="AO147"/>
      <c r="AP147"/>
      <c r="AQ147"/>
      <c r="AR147"/>
      <c r="AS147"/>
      <c r="BB147"/>
      <c r="BC147">
        <v>52500</v>
      </c>
      <c r="BD147">
        <f t="shared" si="156"/>
        <v>0.30413115879859948</v>
      </c>
      <c r="BE147">
        <f t="shared" si="157"/>
        <v>0.29684979006544343</v>
      </c>
      <c r="BF147">
        <f t="shared" si="158"/>
        <v>7.2813687331560462E-3</v>
      </c>
      <c r="BG147">
        <f t="shared" si="159"/>
        <v>0.92876796764258251</v>
      </c>
      <c r="BH147">
        <f t="shared" si="160"/>
        <v>0.72965964492413293</v>
      </c>
      <c r="BI147">
        <f t="shared" si="161"/>
        <v>-1.4460990474883366</v>
      </c>
      <c r="BJ147">
        <f t="shared" si="162"/>
        <v>-0.88247775013652818</v>
      </c>
      <c r="BK147">
        <f t="shared" si="165"/>
        <v>4.2086144712089659</v>
      </c>
      <c r="BL147">
        <f t="shared" si="165"/>
        <v>4.2083271702815654</v>
      </c>
      <c r="BM147">
        <f t="shared" si="165"/>
        <v>4.2072895231733307</v>
      </c>
      <c r="BN147">
        <f t="shared" si="165"/>
        <v>4.2035579444952562</v>
      </c>
      <c r="BO147">
        <f t="shared" si="165"/>
        <v>4.1903396104262196</v>
      </c>
      <c r="BP147">
        <f t="shared" si="165"/>
        <v>4.1457673694347319</v>
      </c>
      <c r="BQ147">
        <f t="shared" si="165"/>
        <v>4.014023410116982</v>
      </c>
      <c r="BR147">
        <f t="shared" si="163"/>
        <v>3.707122386971383</v>
      </c>
      <c r="BS147"/>
      <c r="BT147"/>
      <c r="BU147"/>
      <c r="BV147"/>
      <c r="BW147"/>
      <c r="BX147"/>
      <c r="BY147"/>
      <c r="BZ147"/>
    </row>
    <row r="148" spans="1:78" s="94" customFormat="1" x14ac:dyDescent="0.2">
      <c r="A148" s="138"/>
      <c r="B148" s="92"/>
      <c r="C148" s="159"/>
      <c r="D148" s="141"/>
      <c r="S148" s="92"/>
      <c r="T148" s="92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/>
      <c r="AL148"/>
      <c r="AM148" s="92"/>
      <c r="AN148"/>
      <c r="AO148"/>
      <c r="AP148"/>
      <c r="AQ148"/>
      <c r="AR148"/>
      <c r="AS148"/>
      <c r="BB148"/>
      <c r="BC148">
        <v>53000</v>
      </c>
      <c r="BD148">
        <f t="shared" si="156"/>
        <v>0.31498285924822322</v>
      </c>
      <c r="BE148">
        <f t="shared" si="157"/>
        <v>0.30433421091713564</v>
      </c>
      <c r="BF148">
        <f t="shared" si="158"/>
        <v>1.0648648331087574E-2</v>
      </c>
      <c r="BG148">
        <f t="shared" si="159"/>
        <v>0.90114372612512617</v>
      </c>
      <c r="BH148">
        <f t="shared" si="160"/>
        <v>0.76213415235123139</v>
      </c>
      <c r="BI148">
        <f t="shared" si="161"/>
        <v>-1.3973199831213601</v>
      </c>
      <c r="BJ148">
        <f t="shared" si="162"/>
        <v>-0.84000028456100806</v>
      </c>
      <c r="BK148">
        <f t="shared" si="165"/>
        <v>4.2523219037390927</v>
      </c>
      <c r="BL148">
        <f t="shared" si="165"/>
        <v>4.2521282002930576</v>
      </c>
      <c r="BM148">
        <f t="shared" si="165"/>
        <v>4.2513673502031271</v>
      </c>
      <c r="BN148">
        <f t="shared" si="165"/>
        <v>4.2483900058174457</v>
      </c>
      <c r="BO148">
        <f t="shared" si="165"/>
        <v>4.2369053210170726</v>
      </c>
      <c r="BP148">
        <f t="shared" si="165"/>
        <v>4.1948080753166375</v>
      </c>
      <c r="BQ148">
        <f t="shared" si="165"/>
        <v>4.0614495773839314</v>
      </c>
      <c r="BR148">
        <f t="shared" si="163"/>
        <v>3.7391985636795324</v>
      </c>
      <c r="BS148"/>
      <c r="BT148"/>
      <c r="BU148"/>
      <c r="BV148"/>
      <c r="BW148"/>
      <c r="BX148"/>
      <c r="BY148"/>
      <c r="BZ148"/>
    </row>
    <row r="149" spans="1:78" s="94" customFormat="1" x14ac:dyDescent="0.2">
      <c r="A149" s="138"/>
      <c r="B149" s="92"/>
      <c r="C149" s="159"/>
      <c r="D149" s="141"/>
      <c r="S149" s="92"/>
      <c r="T149" s="92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/>
      <c r="AL149"/>
      <c r="AM149" s="92"/>
      <c r="AN149"/>
      <c r="AO149"/>
      <c r="AP149"/>
      <c r="AQ149"/>
      <c r="AR149"/>
      <c r="AS149"/>
      <c r="BB149"/>
      <c r="BC149">
        <v>53500</v>
      </c>
      <c r="BD149">
        <f t="shared" si="156"/>
        <v>0.32579187731602793</v>
      </c>
      <c r="BE149">
        <f t="shared" si="157"/>
        <v>0.31189466757892248</v>
      </c>
      <c r="BF149">
        <f t="shared" si="158"/>
        <v>1.3897209737105447E-2</v>
      </c>
      <c r="BG149">
        <f t="shared" si="159"/>
        <v>0.87533120649800267</v>
      </c>
      <c r="BH149">
        <f t="shared" si="160"/>
        <v>0.79107292998394396</v>
      </c>
      <c r="BI149">
        <f t="shared" si="161"/>
        <v>-1.3513621684352943</v>
      </c>
      <c r="BJ149">
        <f t="shared" si="162"/>
        <v>-0.80154299383155359</v>
      </c>
      <c r="BK149">
        <f t="shared" si="165"/>
        <v>4.2947400255828123</v>
      </c>
      <c r="BL149">
        <f t="shared" si="165"/>
        <v>4.2946146076775165</v>
      </c>
      <c r="BM149">
        <f t="shared" si="165"/>
        <v>4.2940751999574172</v>
      </c>
      <c r="BN149">
        <f t="shared" si="165"/>
        <v>4.2917626907678592</v>
      </c>
      <c r="BO149">
        <f t="shared" si="165"/>
        <v>4.2819810957524709</v>
      </c>
      <c r="BP149">
        <f t="shared" si="165"/>
        <v>4.2427164104857686</v>
      </c>
      <c r="BQ149">
        <f t="shared" si="165"/>
        <v>4.1085442150963258</v>
      </c>
      <c r="BR149">
        <f t="shared" si="163"/>
        <v>3.7712747403876818</v>
      </c>
      <c r="BS149"/>
      <c r="BT149"/>
      <c r="BU149"/>
      <c r="BV149"/>
      <c r="BW149"/>
      <c r="BX149"/>
      <c r="BY149"/>
      <c r="BZ149"/>
    </row>
    <row r="150" spans="1:78" s="94" customFormat="1" x14ac:dyDescent="0.2">
      <c r="A150" s="131"/>
      <c r="B150" s="132"/>
      <c r="C150" s="160"/>
      <c r="D150" s="160"/>
      <c r="S150" s="92"/>
      <c r="T150" s="92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/>
      <c r="AL150"/>
      <c r="AM150" s="92"/>
      <c r="AN150"/>
      <c r="AO150"/>
      <c r="AP150"/>
      <c r="AQ150"/>
      <c r="AR150"/>
      <c r="AS150"/>
      <c r="BB150"/>
      <c r="BC150">
        <v>54000</v>
      </c>
      <c r="BD150">
        <f t="shared" si="156"/>
        <v>0.33656100117730092</v>
      </c>
      <c r="BE150">
        <f t="shared" si="157"/>
        <v>0.31953116005080384</v>
      </c>
      <c r="BF150">
        <f t="shared" si="158"/>
        <v>1.7029841126497094E-2</v>
      </c>
      <c r="BG150">
        <f t="shared" si="159"/>
        <v>0.85119587894390336</v>
      </c>
      <c r="BH150">
        <f t="shared" si="160"/>
        <v>0.81686863195442949</v>
      </c>
      <c r="BI150">
        <f t="shared" si="161"/>
        <v>-1.307961809464852</v>
      </c>
      <c r="BJ150">
        <f t="shared" si="162"/>
        <v>-0.76650501225681944</v>
      </c>
      <c r="BK150">
        <f t="shared" si="165"/>
        <v>4.3359564183173323</v>
      </c>
      <c r="BL150">
        <f t="shared" si="165"/>
        <v>4.3358788283576866</v>
      </c>
      <c r="BM150">
        <f t="shared" si="165"/>
        <v>4.3355105365800943</v>
      </c>
      <c r="BN150">
        <f t="shared" si="165"/>
        <v>4.3337670398379897</v>
      </c>
      <c r="BO150">
        <f t="shared" si="165"/>
        <v>4.32561483907579</v>
      </c>
      <c r="BP150">
        <f t="shared" si="165"/>
        <v>4.2894742853421111</v>
      </c>
      <c r="BQ150">
        <f t="shared" si="165"/>
        <v>4.1552918723681316</v>
      </c>
      <c r="BR150">
        <f t="shared" si="163"/>
        <v>3.8033509170958313</v>
      </c>
      <c r="BS150"/>
      <c r="BT150"/>
      <c r="BU150"/>
      <c r="BV150"/>
      <c r="BW150"/>
      <c r="BX150"/>
      <c r="BY150"/>
      <c r="BZ150"/>
    </row>
    <row r="151" spans="1:78" s="94" customFormat="1" x14ac:dyDescent="0.2">
      <c r="A151" s="138"/>
      <c r="B151" s="92"/>
      <c r="C151" s="159"/>
      <c r="D151" s="141"/>
      <c r="S151" s="92"/>
      <c r="T151" s="92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/>
      <c r="AL151"/>
      <c r="AM151" s="92"/>
      <c r="AN151"/>
      <c r="AO151"/>
      <c r="AP151"/>
      <c r="AQ151"/>
      <c r="AR151"/>
      <c r="AS151"/>
      <c r="BB151"/>
      <c r="BC151">
        <v>54500</v>
      </c>
      <c r="BD151">
        <f t="shared" si="156"/>
        <v>0.34729322060134532</v>
      </c>
      <c r="BE151">
        <f t="shared" si="157"/>
        <v>0.32724368833277973</v>
      </c>
      <c r="BF151">
        <f t="shared" si="158"/>
        <v>2.0049532268565595E-2</v>
      </c>
      <c r="BG151">
        <f t="shared" si="159"/>
        <v>0.82860989215451786</v>
      </c>
      <c r="BH151">
        <f t="shared" si="160"/>
        <v>0.83986719455377745</v>
      </c>
      <c r="BI151">
        <f t="shared" si="161"/>
        <v>-1.2668846277795189</v>
      </c>
      <c r="BJ151">
        <f t="shared" si="162"/>
        <v>-0.73440029253040762</v>
      </c>
      <c r="BK151">
        <f t="shared" si="165"/>
        <v>4.376051430277343</v>
      </c>
      <c r="BL151">
        <f t="shared" si="165"/>
        <v>4.3760058779290771</v>
      </c>
      <c r="BM151">
        <f t="shared" si="165"/>
        <v>4.3757649960995844</v>
      </c>
      <c r="BN151">
        <f t="shared" si="165"/>
        <v>4.3744939540098997</v>
      </c>
      <c r="BO151">
        <f t="shared" si="165"/>
        <v>4.3678618212325535</v>
      </c>
      <c r="BP151">
        <f t="shared" si="165"/>
        <v>4.3350686786844363</v>
      </c>
      <c r="BQ151">
        <f t="shared" si="165"/>
        <v>4.2016774552843303</v>
      </c>
      <c r="BR151">
        <f t="shared" si="163"/>
        <v>3.8354270938039807</v>
      </c>
      <c r="BS151"/>
      <c r="BT151"/>
      <c r="BU151"/>
      <c r="BV151"/>
      <c r="BW151"/>
      <c r="BX151"/>
      <c r="BY151"/>
      <c r="BZ151"/>
    </row>
    <row r="152" spans="1:78" s="94" customFormat="1" x14ac:dyDescent="0.2">
      <c r="A152" s="138"/>
      <c r="B152" s="92"/>
      <c r="C152" s="159"/>
      <c r="D152" s="141"/>
      <c r="S152" s="92"/>
      <c r="T152" s="92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/>
      <c r="AL152"/>
      <c r="AM152" s="92"/>
      <c r="AN152"/>
      <c r="AO152"/>
      <c r="AP152"/>
      <c r="AQ152"/>
      <c r="AR152"/>
      <c r="AS152"/>
      <c r="BB152"/>
      <c r="BC152">
        <v>55000</v>
      </c>
      <c r="BD152">
        <f t="shared" si="156"/>
        <v>0.35799162479478541</v>
      </c>
      <c r="BE152">
        <f t="shared" si="157"/>
        <v>0.33503225242485019</v>
      </c>
      <c r="BF152">
        <f t="shared" si="158"/>
        <v>2.2959372369935255E-2</v>
      </c>
      <c r="BG152">
        <f t="shared" si="159"/>
        <v>0.80745347192303862</v>
      </c>
      <c r="BH152">
        <f t="shared" si="160"/>
        <v>0.86037275989213302</v>
      </c>
      <c r="BI152">
        <f t="shared" si="161"/>
        <v>-1.2279225294784928</v>
      </c>
      <c r="BJ152">
        <f t="shared" si="162"/>
        <v>-0.70483155645454176</v>
      </c>
      <c r="BK152">
        <f t="shared" ref="BK152:BQ161" si="166">$BR152+$AH$7*SIN(BL152)</f>
        <v>4.4150986046637151</v>
      </c>
      <c r="BL152">
        <f t="shared" si="166"/>
        <v>4.4150734607424296</v>
      </c>
      <c r="BM152">
        <f t="shared" si="166"/>
        <v>4.4149236364867868</v>
      </c>
      <c r="BN152">
        <f t="shared" si="166"/>
        <v>4.414032397181991</v>
      </c>
      <c r="BO152">
        <f t="shared" si="166"/>
        <v>4.4087832579115513</v>
      </c>
      <c r="BP152">
        <f t="shared" si="166"/>
        <v>4.3794915490581197</v>
      </c>
      <c r="BQ152">
        <f t="shared" si="166"/>
        <v>4.2476862424294275</v>
      </c>
      <c r="BR152">
        <f t="shared" si="163"/>
        <v>3.8675032705121302</v>
      </c>
      <c r="BS152"/>
      <c r="BT152"/>
      <c r="BU152"/>
      <c r="BV152"/>
      <c r="BW152"/>
      <c r="BX152"/>
      <c r="BY152"/>
      <c r="BZ152"/>
    </row>
    <row r="153" spans="1:78" s="94" customFormat="1" x14ac:dyDescent="0.2">
      <c r="A153" s="134"/>
      <c r="B153" s="132"/>
      <c r="C153" s="160"/>
      <c r="D153" s="160"/>
      <c r="S153" s="92"/>
      <c r="T153" s="92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/>
      <c r="AL153"/>
      <c r="AM153" s="92"/>
      <c r="AN153"/>
      <c r="AO153"/>
      <c r="AP153"/>
      <c r="AQ153"/>
      <c r="AR153"/>
      <c r="AS153"/>
      <c r="BB153"/>
      <c r="BC153">
        <v>55500</v>
      </c>
      <c r="BD153">
        <f t="shared" si="156"/>
        <v>0.36865933390204286</v>
      </c>
      <c r="BE153">
        <f t="shared" si="157"/>
        <v>0.34289685232701522</v>
      </c>
      <c r="BF153">
        <f t="shared" si="158"/>
        <v>2.576248157502762E-2</v>
      </c>
      <c r="BG153">
        <f t="shared" si="159"/>
        <v>0.78761548091282862</v>
      </c>
      <c r="BH153">
        <f t="shared" si="160"/>
        <v>0.87865251880175799</v>
      </c>
      <c r="BI153">
        <f t="shared" si="161"/>
        <v>-1.1908904790415935</v>
      </c>
      <c r="BJ153">
        <f t="shared" si="162"/>
        <v>-0.67747094856897505</v>
      </c>
      <c r="BK153">
        <f t="shared" si="166"/>
        <v>4.4531652191945454</v>
      </c>
      <c r="BL153">
        <f t="shared" si="166"/>
        <v>4.4531523383182927</v>
      </c>
      <c r="BM153">
        <f t="shared" si="166"/>
        <v>4.4530646164120569</v>
      </c>
      <c r="BN153">
        <f t="shared" si="166"/>
        <v>4.4524679784858279</v>
      </c>
      <c r="BO153">
        <f t="shared" si="166"/>
        <v>4.4484449348527244</v>
      </c>
      <c r="BP153">
        <f t="shared" si="166"/>
        <v>4.4227397147295662</v>
      </c>
      <c r="BQ153">
        <f t="shared" si="166"/>
        <v>4.2933039000327424</v>
      </c>
      <c r="BR153">
        <f t="shared" si="163"/>
        <v>3.8995794472202796</v>
      </c>
      <c r="BS153"/>
      <c r="BT153"/>
      <c r="BU153"/>
      <c r="BV153"/>
      <c r="BW153"/>
      <c r="BX153"/>
      <c r="BY153"/>
      <c r="BZ153"/>
    </row>
    <row r="154" spans="1:78" s="94" customFormat="1" x14ac:dyDescent="0.2">
      <c r="A154" s="138"/>
      <c r="B154" s="106"/>
      <c r="C154" s="160"/>
      <c r="D154" s="141"/>
      <c r="S154" s="92"/>
      <c r="T154" s="92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/>
      <c r="AL154"/>
      <c r="AM154" s="92"/>
      <c r="AN154"/>
      <c r="AO154"/>
      <c r="AP154"/>
      <c r="AQ154"/>
      <c r="AR154"/>
      <c r="AS154"/>
      <c r="BB154"/>
      <c r="BC154">
        <v>56000</v>
      </c>
      <c r="BD154">
        <f t="shared" si="156"/>
        <v>0.3792994535108975</v>
      </c>
      <c r="BE154">
        <f t="shared" si="157"/>
        <v>0.35083748803927484</v>
      </c>
      <c r="BF154">
        <f t="shared" si="158"/>
        <v>2.8461965471622663E-2</v>
      </c>
      <c r="BG154">
        <f t="shared" si="159"/>
        <v>0.76899345642867889</v>
      </c>
      <c r="BH154">
        <f t="shared" si="160"/>
        <v>0.89494123157932448</v>
      </c>
      <c r="BI154">
        <f t="shared" si="161"/>
        <v>-1.155623660858724</v>
      </c>
      <c r="BJ154">
        <f t="shared" si="162"/>
        <v>-0.65204548897222947</v>
      </c>
      <c r="BK154">
        <f t="shared" si="166"/>
        <v>4.4903128622317583</v>
      </c>
      <c r="BL154">
        <f t="shared" si="166"/>
        <v>4.4903068509220576</v>
      </c>
      <c r="BM154">
        <f t="shared" si="166"/>
        <v>4.490259203319976</v>
      </c>
      <c r="BN154">
        <f t="shared" si="166"/>
        <v>4.4898818878786484</v>
      </c>
      <c r="BO154">
        <f t="shared" si="166"/>
        <v>4.4869159016658546</v>
      </c>
      <c r="BP154">
        <f t="shared" si="166"/>
        <v>4.4648147044994246</v>
      </c>
      <c r="BQ154">
        <f t="shared" si="166"/>
        <v>4.3385164967148899</v>
      </c>
      <c r="BR154">
        <f t="shared" si="163"/>
        <v>3.931655623928429</v>
      </c>
      <c r="BS154"/>
      <c r="BT154"/>
      <c r="BU154"/>
      <c r="BV154"/>
      <c r="BW154"/>
      <c r="BX154"/>
      <c r="BY154"/>
      <c r="BZ154"/>
    </row>
    <row r="155" spans="1:78" s="94" customFormat="1" x14ac:dyDescent="0.2">
      <c r="A155" s="131"/>
      <c r="B155" s="130"/>
      <c r="C155" s="141"/>
      <c r="D155" s="141"/>
      <c r="S155" s="92"/>
      <c r="T155" s="92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/>
      <c r="AL155"/>
      <c r="AM155" s="92"/>
      <c r="AN155"/>
      <c r="AO155"/>
      <c r="AP155"/>
      <c r="AQ155"/>
      <c r="AR155"/>
      <c r="AS155"/>
      <c r="BB155"/>
      <c r="BC155">
        <v>56500</v>
      </c>
      <c r="BD155">
        <f t="shared" si="156"/>
        <v>0.38991504451191333</v>
      </c>
      <c r="BE155">
        <f t="shared" si="157"/>
        <v>0.35885415956162903</v>
      </c>
      <c r="BF155">
        <f t="shared" si="158"/>
        <v>3.1060884950284282E-2</v>
      </c>
      <c r="BG155">
        <f t="shared" si="159"/>
        <v>0.75149333724667255</v>
      </c>
      <c r="BH155">
        <f t="shared" si="160"/>
        <v>0.9094453187606516</v>
      </c>
      <c r="BI155">
        <f t="shared" si="161"/>
        <v>-1.1219749571148623</v>
      </c>
      <c r="BJ155">
        <f t="shared" si="162"/>
        <v>-0.62832601020190093</v>
      </c>
      <c r="BK155">
        <f t="shared" si="166"/>
        <v>4.526597997774239</v>
      </c>
      <c r="BL155">
        <f t="shared" si="166"/>
        <v>4.526595512421558</v>
      </c>
      <c r="BM155">
        <f t="shared" si="166"/>
        <v>4.526572022180849</v>
      </c>
      <c r="BN155">
        <f t="shared" si="166"/>
        <v>4.5263501496374925</v>
      </c>
      <c r="BO155">
        <f t="shared" si="166"/>
        <v>4.524267254224859</v>
      </c>
      <c r="BP155">
        <f t="shared" si="166"/>
        <v>4.5057225817755384</v>
      </c>
      <c r="BQ155">
        <f t="shared" si="166"/>
        <v>4.3833105178202851</v>
      </c>
      <c r="BR155">
        <f t="shared" si="163"/>
        <v>3.9637318006365785</v>
      </c>
      <c r="BS155"/>
      <c r="BT155"/>
      <c r="BU155"/>
      <c r="BV155"/>
      <c r="BW155"/>
      <c r="BX155"/>
      <c r="BY155"/>
      <c r="BZ155"/>
    </row>
    <row r="156" spans="1:78" s="94" customFormat="1" x14ac:dyDescent="0.2">
      <c r="C156" s="93"/>
      <c r="D156" s="93"/>
      <c r="S156" s="92"/>
      <c r="T156" s="92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/>
      <c r="AL156"/>
      <c r="AM156" s="92"/>
      <c r="AN156"/>
      <c r="AO156"/>
      <c r="AP156"/>
      <c r="AQ156"/>
      <c r="AR156"/>
      <c r="AS156"/>
      <c r="BB156"/>
      <c r="BC156">
        <v>57000</v>
      </c>
      <c r="BD156">
        <f t="shared" si="156"/>
        <v>0.40050910303972359</v>
      </c>
      <c r="BE156">
        <f t="shared" si="157"/>
        <v>0.36694686689407779</v>
      </c>
      <c r="BF156">
        <f t="shared" si="158"/>
        <v>3.3562236145645803E-2</v>
      </c>
      <c r="BG156">
        <f t="shared" si="159"/>
        <v>0.7350290169866559</v>
      </c>
      <c r="BH156">
        <f t="shared" si="160"/>
        <v>0.92234649242324684</v>
      </c>
      <c r="BI156">
        <f t="shared" si="161"/>
        <v>-1.0898127381829941</v>
      </c>
      <c r="BJ156">
        <f t="shared" si="162"/>
        <v>-0.60611865481764926</v>
      </c>
      <c r="BK156">
        <f t="shared" si="166"/>
        <v>4.5620724920438702</v>
      </c>
      <c r="BL156">
        <f t="shared" si="166"/>
        <v>4.562071621302378</v>
      </c>
      <c r="BM156">
        <f t="shared" si="166"/>
        <v>4.5620614691567507</v>
      </c>
      <c r="BN156">
        <f t="shared" si="166"/>
        <v>4.5619431534776371</v>
      </c>
      <c r="BO156">
        <f t="shared" si="166"/>
        <v>4.5605710201845469</v>
      </c>
      <c r="BP156">
        <f t="shared" si="166"/>
        <v>4.5454737444963422</v>
      </c>
      <c r="BQ156">
        <f t="shared" si="166"/>
        <v>4.4276728793209212</v>
      </c>
      <c r="BR156">
        <f t="shared" si="163"/>
        <v>3.9958079773447279</v>
      </c>
      <c r="BS156"/>
      <c r="BT156"/>
      <c r="BU156"/>
      <c r="BV156"/>
      <c r="BW156"/>
      <c r="BX156"/>
      <c r="BY156"/>
      <c r="BZ156"/>
    </row>
    <row r="157" spans="1:78" s="94" customFormat="1" x14ac:dyDescent="0.2">
      <c r="S157" s="92"/>
      <c r="T157" s="92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/>
      <c r="AL157"/>
      <c r="AM157" s="92"/>
      <c r="AN157"/>
      <c r="AO157"/>
      <c r="AP157"/>
      <c r="AQ157"/>
      <c r="AR157"/>
      <c r="AS157"/>
      <c r="BB157"/>
      <c r="BC157">
        <v>57500</v>
      </c>
      <c r="BD157">
        <f t="shared" si="156"/>
        <v>0.41108454700652358</v>
      </c>
      <c r="BE157">
        <f t="shared" si="157"/>
        <v>0.37511561003662108</v>
      </c>
      <c r="BF157">
        <f t="shared" si="158"/>
        <v>3.5968936969902485E-2</v>
      </c>
      <c r="BG157">
        <f t="shared" si="159"/>
        <v>0.71952181156151451</v>
      </c>
      <c r="BH157">
        <f t="shared" si="160"/>
        <v>0.93380494152998439</v>
      </c>
      <c r="BI157">
        <f t="shared" si="161"/>
        <v>-1.0590189437684046</v>
      </c>
      <c r="BJ157">
        <f t="shared" si="162"/>
        <v>-0.58525827606963232</v>
      </c>
      <c r="BK157">
        <f t="shared" si="166"/>
        <v>4.596784088670721</v>
      </c>
      <c r="BL157">
        <f t="shared" si="166"/>
        <v>4.5967838494147815</v>
      </c>
      <c r="BM157">
        <f t="shared" si="166"/>
        <v>4.5967802278005312</v>
      </c>
      <c r="BN157">
        <f t="shared" si="166"/>
        <v>4.5967254212576467</v>
      </c>
      <c r="BO157">
        <f t="shared" si="166"/>
        <v>4.5958991575822141</v>
      </c>
      <c r="BP157">
        <f t="shared" si="166"/>
        <v>4.5840827036256702</v>
      </c>
      <c r="BQ157">
        <f t="shared" si="166"/>
        <v>4.4715909412771309</v>
      </c>
      <c r="BR157">
        <f t="shared" si="163"/>
        <v>4.0278841540528774</v>
      </c>
      <c r="BS157"/>
      <c r="BT157"/>
      <c r="BU157"/>
      <c r="BV157"/>
      <c r="BW157"/>
      <c r="BX157"/>
      <c r="BY157"/>
      <c r="BZ157"/>
    </row>
    <row r="158" spans="1:78" s="94" customFormat="1" x14ac:dyDescent="0.2">
      <c r="S158" s="92"/>
      <c r="T158" s="92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/>
      <c r="AL158"/>
      <c r="AM158" s="92"/>
      <c r="AN158"/>
      <c r="AO158"/>
      <c r="AP158"/>
      <c r="AQ158"/>
      <c r="AR158"/>
      <c r="AS158"/>
      <c r="BB158"/>
      <c r="BC158">
        <v>58000</v>
      </c>
      <c r="BD158">
        <f t="shared" si="156"/>
        <v>0.42164420700703303</v>
      </c>
      <c r="BE158">
        <f t="shared" si="157"/>
        <v>0.38336038898925889</v>
      </c>
      <c r="BF158">
        <f t="shared" si="158"/>
        <v>3.8283818017774127E-2</v>
      </c>
      <c r="BG158">
        <f t="shared" si="159"/>
        <v>0.7048998950362747</v>
      </c>
      <c r="BH158">
        <f t="shared" si="160"/>
        <v>0.94396210613403164</v>
      </c>
      <c r="BI158">
        <f t="shared" si="161"/>
        <v>-1.0294874246370715</v>
      </c>
      <c r="BJ158">
        <f t="shared" si="162"/>
        <v>-0.56560326734420552</v>
      </c>
      <c r="BK158">
        <f t="shared" si="166"/>
        <v>4.6307768289288429</v>
      </c>
      <c r="BL158">
        <f t="shared" si="166"/>
        <v>4.6307767847355379</v>
      </c>
      <c r="BM158">
        <f t="shared" si="166"/>
        <v>4.6307758382005471</v>
      </c>
      <c r="BN158">
        <f t="shared" si="166"/>
        <v>4.6307555678833934</v>
      </c>
      <c r="BO158">
        <f t="shared" si="166"/>
        <v>4.6303226722688366</v>
      </c>
      <c r="BP158">
        <f t="shared" si="166"/>
        <v>4.6215678430308609</v>
      </c>
      <c r="BQ158">
        <f t="shared" si="166"/>
        <v>4.5150525208414614</v>
      </c>
      <c r="BR158">
        <f t="shared" si="163"/>
        <v>4.0599603307610268</v>
      </c>
      <c r="BS158"/>
      <c r="BT158"/>
      <c r="BU158"/>
      <c r="BV158"/>
      <c r="BW158"/>
      <c r="BX158"/>
      <c r="BY158"/>
      <c r="BZ158"/>
    </row>
    <row r="159" spans="1:78" s="94" customFormat="1" x14ac:dyDescent="0.2">
      <c r="S159" s="92"/>
      <c r="T159" s="92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/>
      <c r="AL159"/>
      <c r="AM159" s="92"/>
      <c r="AN159"/>
      <c r="AO159"/>
      <c r="AP159"/>
      <c r="AQ159"/>
      <c r="AR159"/>
      <c r="AS159"/>
      <c r="BB159"/>
      <c r="BC159">
        <v>58500</v>
      </c>
      <c r="BD159">
        <f t="shared" si="156"/>
        <v>0.43219082023311828</v>
      </c>
      <c r="BE159">
        <f t="shared" si="157"/>
        <v>0.39168120375199134</v>
      </c>
      <c r="BF159">
        <f t="shared" si="158"/>
        <v>4.0509616481126949E-2</v>
      </c>
      <c r="BG159">
        <f t="shared" si="159"/>
        <v>0.6910977365890687</v>
      </c>
      <c r="BH159">
        <f t="shared" si="160"/>
        <v>0.95294308375097969</v>
      </c>
      <c r="BI159">
        <f t="shared" si="161"/>
        <v>-1.0011225122437508</v>
      </c>
      <c r="BJ159">
        <f t="shared" si="162"/>
        <v>-0.54703147443516564</v>
      </c>
      <c r="BK159">
        <f t="shared" si="166"/>
        <v>4.6640914192535945</v>
      </c>
      <c r="BL159">
        <f t="shared" si="166"/>
        <v>4.6640914155349247</v>
      </c>
      <c r="BM159">
        <f t="shared" si="166"/>
        <v>4.6640912810461126</v>
      </c>
      <c r="BN159">
        <f t="shared" si="166"/>
        <v>4.6640864173965264</v>
      </c>
      <c r="BO159">
        <f t="shared" si="166"/>
        <v>4.6639108561594513</v>
      </c>
      <c r="BP159">
        <f t="shared" si="166"/>
        <v>4.6579511636083399</v>
      </c>
      <c r="BQ159">
        <f t="shared" si="166"/>
        <v>4.5580459047923023</v>
      </c>
      <c r="BR159">
        <f t="shared" si="163"/>
        <v>4.0920365074691762</v>
      </c>
      <c r="BS159"/>
      <c r="BT159"/>
      <c r="BU159"/>
      <c r="BV159"/>
      <c r="BW159"/>
      <c r="BX159"/>
      <c r="BY159"/>
      <c r="BZ159"/>
    </row>
    <row r="160" spans="1:78" s="94" customFormat="1" x14ac:dyDescent="0.2">
      <c r="C160" s="93"/>
      <c r="D160" s="93"/>
      <c r="S160" s="92"/>
      <c r="T160" s="92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/>
      <c r="AL160"/>
      <c r="AM160" s="92"/>
      <c r="AN160"/>
      <c r="AO160"/>
      <c r="AP160"/>
      <c r="AQ160"/>
      <c r="AR160"/>
      <c r="AS160"/>
      <c r="BB160"/>
      <c r="BC160">
        <v>59000</v>
      </c>
      <c r="BD160">
        <f t="shared" si="156"/>
        <v>0.44272702658657398</v>
      </c>
      <c r="BE160">
        <f t="shared" si="157"/>
        <v>0.4000780543248183</v>
      </c>
      <c r="BF160">
        <f t="shared" si="158"/>
        <v>4.2648972261755666E-2</v>
      </c>
      <c r="BG160">
        <f t="shared" si="159"/>
        <v>0.67805555742649015</v>
      </c>
      <c r="BH160">
        <f t="shared" si="160"/>
        <v>0.96085871250914057</v>
      </c>
      <c r="BI160">
        <f t="shared" si="161"/>
        <v>-0.97383778449515168</v>
      </c>
      <c r="BJ160">
        <f t="shared" si="162"/>
        <v>-0.52943693576868578</v>
      </c>
      <c r="BK160">
        <f t="shared" si="166"/>
        <v>4.6967655514009437</v>
      </c>
      <c r="BL160">
        <f t="shared" si="166"/>
        <v>4.6967655513761351</v>
      </c>
      <c r="BM160">
        <f t="shared" si="166"/>
        <v>4.6967655486034756</v>
      </c>
      <c r="BN160">
        <f t="shared" si="166"/>
        <v>4.6967652387267664</v>
      </c>
      <c r="BO160">
        <f t="shared" si="166"/>
        <v>4.6967306450587323</v>
      </c>
      <c r="BP160">
        <f t="shared" si="166"/>
        <v>4.6932580145359184</v>
      </c>
      <c r="BQ160">
        <f t="shared" si="166"/>
        <v>4.6005598615843688</v>
      </c>
      <c r="BR160">
        <f t="shared" si="163"/>
        <v>4.1241126841773257</v>
      </c>
      <c r="BS160"/>
      <c r="BT160"/>
      <c r="BU160"/>
      <c r="BV160"/>
      <c r="BW160"/>
      <c r="BX160"/>
      <c r="BY160"/>
      <c r="BZ160"/>
    </row>
    <row r="161" spans="3:78" s="94" customFormat="1" x14ac:dyDescent="0.2">
      <c r="C161" s="93"/>
      <c r="D161" s="93"/>
      <c r="S161" s="92"/>
      <c r="T161" s="92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/>
      <c r="AL161"/>
      <c r="AM161" s="92"/>
      <c r="AN161"/>
      <c r="AO161"/>
      <c r="AP161"/>
      <c r="AQ161"/>
      <c r="AR161"/>
      <c r="AS161"/>
      <c r="BB161"/>
      <c r="BC161">
        <v>59500</v>
      </c>
      <c r="BD161">
        <f t="shared" si="156"/>
        <v>0.45325536650876319</v>
      </c>
      <c r="BE161">
        <f t="shared" si="157"/>
        <v>0.4085509407077399</v>
      </c>
      <c r="BF161">
        <f t="shared" si="158"/>
        <v>4.4704425801023295E-2</v>
      </c>
      <c r="BG161">
        <f t="shared" si="159"/>
        <v>0.66571881782683562</v>
      </c>
      <c r="BH161">
        <f t="shared" si="160"/>
        <v>0.96780737327792843</v>
      </c>
      <c r="BI161">
        <f t="shared" si="161"/>
        <v>-0.9475549986204016</v>
      </c>
      <c r="BJ161">
        <f t="shared" si="162"/>
        <v>-0.51272726110378031</v>
      </c>
      <c r="BK161">
        <f t="shared" si="166"/>
        <v>4.728834181917053</v>
      </c>
      <c r="BL161">
        <f t="shared" si="166"/>
        <v>4.7288341819070059</v>
      </c>
      <c r="BM161">
        <f t="shared" si="166"/>
        <v>4.7288341829737854</v>
      </c>
      <c r="BN161">
        <f t="shared" si="166"/>
        <v>4.7288340697045399</v>
      </c>
      <c r="BO161">
        <f t="shared" si="166"/>
        <v>4.7288460921328488</v>
      </c>
      <c r="BP161">
        <f t="shared" si="166"/>
        <v>4.7275168145107465</v>
      </c>
      <c r="BQ161">
        <f t="shared" si="166"/>
        <v>4.6425836529036291</v>
      </c>
      <c r="BR161">
        <f t="shared" si="163"/>
        <v>4.1561888608854751</v>
      </c>
      <c r="BS161"/>
      <c r="BT161"/>
      <c r="BU161"/>
      <c r="BV161"/>
      <c r="BW161"/>
      <c r="BX161"/>
      <c r="BY161"/>
      <c r="BZ161"/>
    </row>
    <row r="162" spans="3:78" s="94" customFormat="1" x14ac:dyDescent="0.2">
      <c r="C162" s="93"/>
      <c r="D162" s="93"/>
      <c r="S162" s="92"/>
      <c r="T162" s="92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/>
      <c r="AL162"/>
      <c r="AM162" s="92"/>
      <c r="AN162"/>
      <c r="AO162"/>
      <c r="AP162"/>
      <c r="AQ162"/>
      <c r="AR162"/>
      <c r="AS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</row>
    <row r="163" spans="3:78" s="94" customFormat="1" x14ac:dyDescent="0.2">
      <c r="C163" s="93"/>
      <c r="D163" s="93"/>
      <c r="S163" s="92"/>
      <c r="T163" s="92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/>
      <c r="AL163"/>
      <c r="AM163" s="92"/>
      <c r="AN163"/>
      <c r="AO163"/>
      <c r="AP163"/>
      <c r="AQ163"/>
      <c r="AR163"/>
      <c r="AS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</row>
    <row r="164" spans="3:78" s="94" customFormat="1" x14ac:dyDescent="0.2">
      <c r="C164" s="93"/>
      <c r="D164" s="93"/>
      <c r="S164" s="92"/>
      <c r="T164" s="92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/>
      <c r="AL164"/>
      <c r="AM164" s="92"/>
      <c r="AN164"/>
      <c r="AO164"/>
      <c r="AP164"/>
      <c r="AQ164"/>
      <c r="AR164"/>
      <c r="AS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</row>
    <row r="165" spans="3:78" s="94" customFormat="1" x14ac:dyDescent="0.2">
      <c r="C165" s="93"/>
      <c r="D165" s="93"/>
      <c r="S165" s="92"/>
      <c r="T165" s="92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/>
      <c r="AL165"/>
      <c r="AM165" s="92"/>
      <c r="AN165"/>
      <c r="AO165"/>
      <c r="AP165"/>
      <c r="AQ165"/>
      <c r="AR165"/>
      <c r="AS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</row>
    <row r="166" spans="3:78" s="94" customFormat="1" x14ac:dyDescent="0.2">
      <c r="C166" s="93"/>
      <c r="D166" s="93"/>
      <c r="S166" s="92"/>
      <c r="T166" s="92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/>
      <c r="AL166"/>
      <c r="AM166" s="92"/>
      <c r="AN166"/>
      <c r="AO166"/>
      <c r="AP166"/>
      <c r="AQ166"/>
      <c r="AR166"/>
      <c r="AS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</row>
    <row r="167" spans="3:78" s="94" customFormat="1" x14ac:dyDescent="0.2">
      <c r="C167" s="93"/>
      <c r="D167" s="93"/>
      <c r="S167" s="92"/>
      <c r="T167" s="92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/>
      <c r="AL167"/>
      <c r="AM167" s="92"/>
      <c r="AN167"/>
      <c r="AO167"/>
      <c r="AP167"/>
      <c r="AQ167"/>
      <c r="AR167"/>
      <c r="AS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</row>
    <row r="168" spans="3:78" s="94" customFormat="1" x14ac:dyDescent="0.2">
      <c r="C168" s="93"/>
      <c r="D168" s="93"/>
      <c r="S168" s="92"/>
      <c r="T168" s="92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/>
      <c r="AL168"/>
      <c r="AM168" s="92"/>
      <c r="AN168"/>
      <c r="AO168"/>
      <c r="AP168"/>
      <c r="AQ168"/>
      <c r="AR168"/>
      <c r="AS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</row>
    <row r="169" spans="3:78" s="94" customFormat="1" x14ac:dyDescent="0.2">
      <c r="C169" s="93"/>
      <c r="D169" s="93"/>
      <c r="S169" s="92"/>
      <c r="T169" s="92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/>
      <c r="AL169"/>
      <c r="AM169" s="92"/>
      <c r="AN169"/>
      <c r="AO169"/>
      <c r="AP169"/>
      <c r="AQ169"/>
      <c r="AR169"/>
      <c r="AS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</row>
    <row r="170" spans="3:78" s="94" customFormat="1" x14ac:dyDescent="0.2">
      <c r="C170" s="93"/>
      <c r="D170" s="93"/>
      <c r="S170" s="92"/>
      <c r="T170" s="92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/>
      <c r="AL170"/>
      <c r="AM170" s="92"/>
      <c r="AN170"/>
      <c r="AO170"/>
      <c r="AP170"/>
      <c r="AQ170"/>
      <c r="AR170"/>
      <c r="AS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</row>
    <row r="171" spans="3:78" s="94" customFormat="1" x14ac:dyDescent="0.2">
      <c r="C171" s="93"/>
      <c r="D171" s="93"/>
      <c r="S171" s="92"/>
      <c r="T171" s="92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/>
      <c r="AL171"/>
      <c r="AM171" s="92"/>
      <c r="AN171"/>
      <c r="AO171"/>
      <c r="AP171"/>
      <c r="AQ171"/>
      <c r="AR171"/>
      <c r="AS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</row>
    <row r="172" spans="3:78" s="94" customFormat="1" x14ac:dyDescent="0.2">
      <c r="C172" s="93"/>
      <c r="D172" s="93"/>
      <c r="S172" s="92"/>
      <c r="T172" s="92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/>
      <c r="AL172"/>
      <c r="AM172" s="92"/>
      <c r="AN172"/>
      <c r="AO172"/>
      <c r="AP172"/>
      <c r="AQ172"/>
      <c r="AR172"/>
      <c r="AS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</row>
    <row r="173" spans="3:78" s="94" customFormat="1" x14ac:dyDescent="0.2">
      <c r="C173" s="93"/>
      <c r="D173" s="93"/>
      <c r="S173" s="92"/>
      <c r="T173" s="92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/>
      <c r="AL173"/>
      <c r="AM173" s="92"/>
      <c r="AN173"/>
      <c r="AO173"/>
      <c r="AP173"/>
      <c r="AQ173"/>
      <c r="AR173"/>
      <c r="AS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</row>
    <row r="174" spans="3:78" s="94" customFormat="1" x14ac:dyDescent="0.2">
      <c r="C174" s="93"/>
      <c r="D174" s="93"/>
      <c r="S174" s="92"/>
      <c r="T174" s="92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/>
      <c r="AL174"/>
      <c r="AM174" s="92"/>
      <c r="AN174"/>
      <c r="AO174"/>
      <c r="AP174"/>
      <c r="AQ174"/>
      <c r="AR174"/>
      <c r="AS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</row>
    <row r="175" spans="3:78" s="94" customFormat="1" x14ac:dyDescent="0.2">
      <c r="C175" s="93"/>
      <c r="D175" s="93"/>
      <c r="S175" s="92"/>
      <c r="T175" s="92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/>
      <c r="AL175"/>
      <c r="AM175" s="92"/>
      <c r="AN175"/>
      <c r="AO175"/>
      <c r="AP175"/>
      <c r="AQ175"/>
      <c r="AR175"/>
      <c r="AS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</row>
    <row r="176" spans="3:78" s="94" customFormat="1" x14ac:dyDescent="0.2">
      <c r="C176" s="93"/>
      <c r="D176" s="93"/>
      <c r="S176" s="92"/>
      <c r="T176" s="92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/>
      <c r="AL176"/>
      <c r="AM176" s="92"/>
      <c r="AN176"/>
      <c r="AO176"/>
      <c r="AP176"/>
      <c r="AQ176"/>
      <c r="AR176"/>
      <c r="AS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</row>
    <row r="177" spans="3:78" s="94" customFormat="1" x14ac:dyDescent="0.2">
      <c r="C177" s="93"/>
      <c r="D177" s="93"/>
      <c r="S177" s="92"/>
      <c r="T177" s="92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/>
      <c r="AL177"/>
      <c r="AM177" s="92"/>
      <c r="AN177"/>
      <c r="AO177"/>
      <c r="AP177"/>
      <c r="AQ177"/>
      <c r="AR177"/>
      <c r="AS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</row>
    <row r="178" spans="3:78" s="94" customFormat="1" x14ac:dyDescent="0.2">
      <c r="C178" s="93"/>
      <c r="D178" s="93"/>
      <c r="S178" s="92"/>
      <c r="T178" s="92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/>
      <c r="AL178"/>
      <c r="AM178" s="92"/>
      <c r="AN178"/>
      <c r="AO178"/>
      <c r="AP178"/>
      <c r="AQ178"/>
      <c r="AR178"/>
      <c r="AS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</row>
    <row r="179" spans="3:78" s="94" customFormat="1" x14ac:dyDescent="0.2">
      <c r="C179" s="93"/>
      <c r="D179" s="93"/>
      <c r="S179" s="92"/>
      <c r="T179" s="92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/>
      <c r="AL179"/>
      <c r="AM179" s="92"/>
      <c r="AN179"/>
      <c r="AO179"/>
      <c r="AP179"/>
      <c r="AQ179"/>
      <c r="AR179"/>
      <c r="AS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</row>
    <row r="180" spans="3:78" s="94" customFormat="1" x14ac:dyDescent="0.2">
      <c r="C180" s="93"/>
      <c r="D180" s="93"/>
      <c r="S180" s="92"/>
      <c r="T180" s="92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/>
      <c r="AL180"/>
      <c r="AM180" s="92"/>
      <c r="AN180"/>
      <c r="AO180"/>
      <c r="AP180"/>
      <c r="AQ180"/>
      <c r="AR180"/>
      <c r="AS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</row>
    <row r="181" spans="3:78" s="94" customFormat="1" x14ac:dyDescent="0.2">
      <c r="C181" s="93"/>
      <c r="D181" s="93"/>
      <c r="S181" s="92"/>
      <c r="T181" s="92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/>
      <c r="AL181"/>
      <c r="AM181" s="92"/>
      <c r="AN181"/>
      <c r="AO181"/>
      <c r="AP181"/>
      <c r="AQ181"/>
      <c r="AR181"/>
      <c r="AS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</row>
    <row r="182" spans="3:78" s="94" customFormat="1" x14ac:dyDescent="0.2">
      <c r="C182" s="93"/>
      <c r="D182" s="93"/>
      <c r="S182" s="92"/>
      <c r="T182" s="92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/>
      <c r="AL182"/>
      <c r="AM182" s="92"/>
      <c r="AN182"/>
      <c r="AO182"/>
      <c r="AP182"/>
      <c r="AQ182"/>
      <c r="AR182"/>
      <c r="AS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</row>
    <row r="183" spans="3:78" s="94" customFormat="1" x14ac:dyDescent="0.2">
      <c r="C183" s="93"/>
      <c r="D183" s="93"/>
      <c r="S183" s="92"/>
      <c r="T183" s="92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/>
      <c r="AL183"/>
      <c r="AM183" s="92"/>
      <c r="AN183"/>
      <c r="AO183"/>
      <c r="AP183"/>
      <c r="AQ183"/>
      <c r="AR183"/>
      <c r="AS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</row>
    <row r="184" spans="3:78" s="94" customFormat="1" x14ac:dyDescent="0.2">
      <c r="C184" s="93"/>
      <c r="D184" s="93"/>
      <c r="S184" s="92"/>
      <c r="T184" s="92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/>
      <c r="AL184"/>
      <c r="AM184" s="92"/>
      <c r="AN184"/>
      <c r="AO184"/>
      <c r="AP184"/>
      <c r="AQ184"/>
      <c r="AR184"/>
      <c r="AS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</row>
    <row r="185" spans="3:78" s="94" customFormat="1" x14ac:dyDescent="0.2">
      <c r="C185" s="93"/>
      <c r="D185" s="93"/>
      <c r="S185" s="92"/>
      <c r="T185" s="92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/>
      <c r="AL185"/>
      <c r="AM185" s="92"/>
      <c r="AN185"/>
      <c r="AO185"/>
      <c r="AP185"/>
      <c r="AQ185"/>
      <c r="AR185"/>
      <c r="AS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</row>
    <row r="186" spans="3:78" s="94" customFormat="1" x14ac:dyDescent="0.2">
      <c r="C186" s="93"/>
      <c r="D186" s="93"/>
      <c r="S186" s="92"/>
      <c r="T186" s="92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/>
      <c r="AL186"/>
      <c r="AM186" s="92"/>
      <c r="AN186"/>
      <c r="AO186"/>
      <c r="AP186"/>
      <c r="AQ186"/>
      <c r="AR186"/>
      <c r="AS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</row>
    <row r="187" spans="3:78" s="94" customFormat="1" x14ac:dyDescent="0.2">
      <c r="C187" s="93"/>
      <c r="D187" s="93"/>
      <c r="S187" s="92"/>
      <c r="T187" s="92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/>
      <c r="AL187"/>
      <c r="AM187" s="92"/>
      <c r="AN187"/>
      <c r="AO187"/>
      <c r="AP187"/>
      <c r="AQ187"/>
      <c r="AR187"/>
      <c r="AS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</row>
    <row r="188" spans="3:78" s="94" customFormat="1" x14ac:dyDescent="0.2">
      <c r="C188" s="93"/>
      <c r="D188" s="93"/>
      <c r="S188" s="92"/>
      <c r="T188" s="92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/>
      <c r="AL188"/>
      <c r="AM188" s="92"/>
      <c r="AN188"/>
      <c r="AO188"/>
      <c r="AP188"/>
      <c r="AQ188"/>
      <c r="AR188"/>
      <c r="AS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</row>
    <row r="189" spans="3:78" s="94" customFormat="1" x14ac:dyDescent="0.2">
      <c r="C189" s="93"/>
      <c r="D189" s="93"/>
      <c r="S189" s="92"/>
      <c r="T189" s="92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/>
      <c r="AL189"/>
      <c r="AM189" s="92"/>
      <c r="AN189"/>
      <c r="AO189"/>
      <c r="AP189"/>
      <c r="AQ189"/>
      <c r="AR189"/>
      <c r="AS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</row>
    <row r="190" spans="3:78" s="94" customFormat="1" x14ac:dyDescent="0.2">
      <c r="C190" s="93"/>
      <c r="D190" s="93"/>
      <c r="S190" s="92"/>
      <c r="T190" s="92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/>
      <c r="AL190"/>
      <c r="AM190" s="92"/>
      <c r="AN190"/>
      <c r="AO190"/>
      <c r="AP190"/>
      <c r="AQ190"/>
      <c r="AR190"/>
      <c r="AS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</row>
    <row r="191" spans="3:78" s="94" customFormat="1" x14ac:dyDescent="0.2">
      <c r="C191" s="93"/>
      <c r="D191" s="93"/>
      <c r="S191" s="92"/>
      <c r="T191" s="92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/>
      <c r="AL191"/>
      <c r="AM191" s="92"/>
      <c r="AN191"/>
      <c r="AO191"/>
      <c r="AP191"/>
      <c r="AQ191"/>
      <c r="AR191"/>
      <c r="AS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</row>
    <row r="192" spans="3:78" s="94" customFormat="1" x14ac:dyDescent="0.2">
      <c r="C192" s="93"/>
      <c r="D192" s="93"/>
      <c r="S192" s="92"/>
      <c r="T192" s="92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/>
      <c r="AL192"/>
      <c r="AM192" s="92"/>
      <c r="AN192"/>
      <c r="AO192"/>
      <c r="AP192"/>
      <c r="AQ192"/>
      <c r="AR192"/>
      <c r="AS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</row>
    <row r="193" spans="3:78" s="94" customFormat="1" x14ac:dyDescent="0.2">
      <c r="C193" s="93"/>
      <c r="D193" s="93"/>
      <c r="S193" s="92"/>
      <c r="T193" s="92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/>
      <c r="AL193"/>
      <c r="AM193" s="92"/>
      <c r="AN193"/>
      <c r="AO193"/>
      <c r="AP193"/>
      <c r="AQ193"/>
      <c r="AR193"/>
      <c r="AS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</row>
    <row r="194" spans="3:78" s="94" customFormat="1" x14ac:dyDescent="0.2">
      <c r="C194" s="93"/>
      <c r="D194" s="93"/>
      <c r="S194" s="92"/>
      <c r="T194" s="92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/>
      <c r="AL194"/>
      <c r="AM194" s="92"/>
      <c r="AN194"/>
      <c r="AO194"/>
      <c r="AP194"/>
      <c r="AQ194"/>
      <c r="AR194"/>
      <c r="AS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</row>
    <row r="195" spans="3:78" s="94" customFormat="1" x14ac:dyDescent="0.2">
      <c r="C195" s="93"/>
      <c r="D195" s="93"/>
      <c r="S195" s="92"/>
      <c r="T195" s="92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/>
      <c r="AL195"/>
      <c r="AM195" s="92"/>
      <c r="AN195"/>
      <c r="AO195"/>
      <c r="AP195"/>
      <c r="AQ195"/>
      <c r="AR195"/>
      <c r="AS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</row>
    <row r="196" spans="3:78" s="94" customFormat="1" x14ac:dyDescent="0.2">
      <c r="C196" s="93"/>
      <c r="D196" s="93"/>
      <c r="S196" s="92"/>
      <c r="T196" s="92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/>
      <c r="AL196"/>
      <c r="AM196" s="92"/>
      <c r="AN196"/>
      <c r="AO196"/>
      <c r="AP196"/>
      <c r="AQ196"/>
      <c r="AR196"/>
      <c r="AS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</row>
    <row r="197" spans="3:78" s="94" customFormat="1" x14ac:dyDescent="0.2">
      <c r="C197" s="93"/>
      <c r="D197" s="93"/>
      <c r="S197" s="92"/>
      <c r="T197" s="92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/>
      <c r="AL197"/>
      <c r="AM197" s="92"/>
      <c r="AN197"/>
      <c r="AO197"/>
      <c r="AP197"/>
      <c r="AQ197"/>
      <c r="AR197"/>
      <c r="AS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</row>
    <row r="198" spans="3:78" s="94" customFormat="1" x14ac:dyDescent="0.2">
      <c r="C198" s="93"/>
      <c r="D198" s="93"/>
      <c r="S198" s="92"/>
      <c r="T198" s="92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/>
      <c r="AL198"/>
      <c r="AM198" s="92"/>
      <c r="AN198"/>
      <c r="AO198"/>
      <c r="AP198"/>
      <c r="AQ198"/>
      <c r="AR198"/>
      <c r="AS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</row>
    <row r="199" spans="3:78" s="94" customFormat="1" x14ac:dyDescent="0.2">
      <c r="C199" s="93"/>
      <c r="D199" s="93"/>
      <c r="S199" s="92"/>
      <c r="T199" s="92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/>
      <c r="AL199"/>
      <c r="AM199" s="92"/>
      <c r="AN199"/>
      <c r="AO199"/>
      <c r="AP199"/>
      <c r="AQ199"/>
      <c r="AR199"/>
      <c r="AS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</row>
    <row r="200" spans="3:78" s="94" customFormat="1" x14ac:dyDescent="0.2">
      <c r="C200" s="93"/>
      <c r="D200" s="93"/>
      <c r="S200" s="92"/>
      <c r="T200" s="92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/>
      <c r="AL200"/>
      <c r="AM200" s="92"/>
      <c r="AN200"/>
      <c r="AO200"/>
      <c r="AP200"/>
      <c r="AQ200"/>
      <c r="AR200"/>
      <c r="AS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</row>
    <row r="201" spans="3:78" s="94" customFormat="1" x14ac:dyDescent="0.2">
      <c r="C201" s="93"/>
      <c r="D201" s="93"/>
      <c r="S201" s="92"/>
      <c r="T201" s="92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/>
      <c r="AL201"/>
      <c r="AM201" s="92"/>
      <c r="AN201"/>
      <c r="AO201"/>
      <c r="AP201"/>
      <c r="AQ201"/>
      <c r="AR201"/>
      <c r="AS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</row>
    <row r="202" spans="3:78" s="94" customFormat="1" x14ac:dyDescent="0.2">
      <c r="C202" s="93"/>
      <c r="D202" s="93"/>
      <c r="S202" s="92"/>
      <c r="T202" s="92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/>
      <c r="AL202"/>
      <c r="AM202" s="92"/>
      <c r="AN202"/>
      <c r="AO202"/>
      <c r="AP202"/>
      <c r="AQ202"/>
      <c r="AR202"/>
      <c r="AS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</row>
    <row r="203" spans="3:78" s="94" customFormat="1" x14ac:dyDescent="0.2">
      <c r="C203" s="93"/>
      <c r="D203" s="93"/>
      <c r="S203" s="92"/>
      <c r="T203" s="92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/>
      <c r="AL203"/>
      <c r="AM203" s="92"/>
      <c r="AN203"/>
      <c r="AO203"/>
      <c r="AP203"/>
      <c r="AQ203"/>
      <c r="AR203"/>
      <c r="AS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</row>
    <row r="204" spans="3:78" s="94" customFormat="1" x14ac:dyDescent="0.2">
      <c r="C204" s="93"/>
      <c r="D204" s="93"/>
      <c r="S204" s="92"/>
      <c r="T204" s="92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/>
      <c r="AL204"/>
      <c r="AM204" s="92"/>
      <c r="AN204"/>
      <c r="AO204"/>
      <c r="AP204"/>
      <c r="AQ204"/>
      <c r="AR204"/>
      <c r="AS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</row>
    <row r="205" spans="3:78" s="94" customFormat="1" x14ac:dyDescent="0.2">
      <c r="C205" s="93"/>
      <c r="D205" s="93"/>
      <c r="S205" s="92"/>
      <c r="T205" s="92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/>
      <c r="AL205"/>
      <c r="AM205" s="92"/>
      <c r="AN205"/>
      <c r="AO205"/>
      <c r="AP205"/>
      <c r="AQ205"/>
      <c r="AR205"/>
      <c r="AS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</row>
    <row r="206" spans="3:78" s="94" customFormat="1" x14ac:dyDescent="0.2">
      <c r="C206" s="93"/>
      <c r="D206" s="93"/>
      <c r="S206" s="92"/>
      <c r="T206" s="92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/>
      <c r="AL206"/>
      <c r="AM206" s="92"/>
      <c r="AN206"/>
      <c r="AO206"/>
      <c r="AP206"/>
      <c r="AQ206"/>
      <c r="AR206"/>
      <c r="AS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</row>
    <row r="207" spans="3:78" s="94" customFormat="1" x14ac:dyDescent="0.2">
      <c r="C207" s="93"/>
      <c r="D207" s="93"/>
      <c r="S207" s="92"/>
      <c r="T207" s="92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/>
      <c r="AL207"/>
      <c r="AM207" s="92"/>
      <c r="AN207"/>
      <c r="AO207"/>
      <c r="AP207"/>
      <c r="AQ207"/>
      <c r="AR207"/>
      <c r="AS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</row>
    <row r="208" spans="3:78" s="94" customFormat="1" x14ac:dyDescent="0.2">
      <c r="C208" s="93"/>
      <c r="D208" s="93"/>
      <c r="S208" s="92"/>
      <c r="T208" s="92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/>
      <c r="AL208"/>
      <c r="AM208" s="92"/>
      <c r="AN208"/>
      <c r="AO208"/>
      <c r="AP208"/>
      <c r="AQ208"/>
      <c r="AR208"/>
      <c r="AS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</row>
    <row r="209" spans="3:78" s="94" customFormat="1" x14ac:dyDescent="0.2">
      <c r="C209" s="93"/>
      <c r="D209" s="93"/>
      <c r="S209" s="92"/>
      <c r="T209" s="92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/>
      <c r="AL209"/>
      <c r="AM209" s="92"/>
      <c r="AN209"/>
      <c r="AO209"/>
      <c r="AP209"/>
      <c r="AQ209"/>
      <c r="AR209"/>
      <c r="AS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</row>
    <row r="210" spans="3:78" s="94" customFormat="1" x14ac:dyDescent="0.2">
      <c r="C210" s="93"/>
      <c r="D210" s="93"/>
      <c r="S210" s="92"/>
      <c r="T210" s="92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/>
      <c r="AL210"/>
      <c r="AM210" s="92"/>
      <c r="AN210"/>
      <c r="AO210"/>
      <c r="AP210"/>
      <c r="AQ210"/>
      <c r="AR210"/>
      <c r="AS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</row>
    <row r="211" spans="3:78" s="94" customFormat="1" x14ac:dyDescent="0.2">
      <c r="C211" s="93"/>
      <c r="D211" s="93"/>
      <c r="S211" s="92"/>
      <c r="T211" s="92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/>
      <c r="AL211"/>
      <c r="AM211" s="92"/>
      <c r="AN211"/>
      <c r="AO211"/>
      <c r="AP211"/>
      <c r="AQ211"/>
      <c r="AR211"/>
      <c r="AS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</row>
    <row r="212" spans="3:78" s="94" customFormat="1" x14ac:dyDescent="0.2">
      <c r="C212" s="93"/>
      <c r="D212" s="93"/>
      <c r="S212" s="92"/>
      <c r="T212" s="92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/>
      <c r="AL212"/>
      <c r="AM212" s="92"/>
      <c r="AN212"/>
      <c r="AO212"/>
      <c r="AP212"/>
      <c r="AQ212"/>
      <c r="AR212"/>
      <c r="AS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</row>
    <row r="213" spans="3:78" s="94" customFormat="1" x14ac:dyDescent="0.2">
      <c r="C213" s="93"/>
      <c r="D213" s="93"/>
      <c r="S213" s="92"/>
      <c r="T213" s="92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/>
      <c r="AL213"/>
      <c r="AM213" s="92"/>
      <c r="AN213"/>
      <c r="AO213"/>
      <c r="AP213"/>
      <c r="AQ213"/>
      <c r="AR213"/>
      <c r="AS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</row>
    <row r="214" spans="3:78" s="94" customFormat="1" x14ac:dyDescent="0.2">
      <c r="C214" s="93"/>
      <c r="D214" s="93"/>
      <c r="S214" s="92"/>
      <c r="T214" s="92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/>
      <c r="AL214"/>
      <c r="AM214" s="92"/>
      <c r="AN214"/>
      <c r="AO214"/>
      <c r="AP214"/>
      <c r="AQ214"/>
      <c r="AR214"/>
      <c r="AS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</row>
    <row r="215" spans="3:78" s="94" customFormat="1" x14ac:dyDescent="0.2">
      <c r="C215" s="93"/>
      <c r="D215" s="93"/>
      <c r="S215" s="92"/>
      <c r="T215" s="92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/>
      <c r="AL215"/>
      <c r="AM215" s="92"/>
      <c r="AN215"/>
      <c r="AO215"/>
      <c r="AP215"/>
      <c r="AQ215"/>
      <c r="AR215"/>
      <c r="AS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</row>
    <row r="216" spans="3:78" s="94" customFormat="1" x14ac:dyDescent="0.2">
      <c r="C216" s="93"/>
      <c r="D216" s="93"/>
      <c r="S216" s="92"/>
      <c r="T216" s="92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/>
      <c r="AL216"/>
      <c r="AM216" s="92"/>
      <c r="AN216"/>
      <c r="AO216"/>
      <c r="AP216"/>
      <c r="AQ216"/>
      <c r="AR216"/>
      <c r="AS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</row>
    <row r="217" spans="3:78" s="94" customFormat="1" x14ac:dyDescent="0.2">
      <c r="C217" s="93"/>
      <c r="D217" s="93"/>
      <c r="S217" s="92"/>
      <c r="T217" s="92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/>
      <c r="AL217"/>
      <c r="AM217" s="92"/>
      <c r="AN217"/>
      <c r="AO217"/>
      <c r="AP217"/>
      <c r="AQ217"/>
      <c r="AR217"/>
      <c r="AS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</row>
    <row r="218" spans="3:78" s="94" customFormat="1" x14ac:dyDescent="0.2">
      <c r="C218" s="93"/>
      <c r="D218" s="93"/>
      <c r="S218" s="92"/>
      <c r="T218" s="92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/>
      <c r="AL218"/>
      <c r="AM218" s="92"/>
      <c r="AN218"/>
      <c r="AO218"/>
      <c r="AP218"/>
      <c r="AQ218"/>
      <c r="AR218"/>
      <c r="AS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</row>
    <row r="219" spans="3:78" s="94" customFormat="1" x14ac:dyDescent="0.2">
      <c r="C219" s="93"/>
      <c r="D219" s="93"/>
      <c r="S219" s="92"/>
      <c r="T219" s="92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/>
      <c r="AL219"/>
      <c r="AM219" s="92"/>
      <c r="AN219"/>
      <c r="AO219"/>
      <c r="AP219"/>
      <c r="AQ219"/>
      <c r="AR219"/>
      <c r="AS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</row>
    <row r="220" spans="3:78" s="94" customFormat="1" x14ac:dyDescent="0.2">
      <c r="C220" s="93"/>
      <c r="D220" s="93"/>
      <c r="S220" s="92"/>
      <c r="T220" s="92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/>
      <c r="AL220"/>
      <c r="AM220" s="92"/>
      <c r="AN220"/>
      <c r="AO220"/>
      <c r="AP220"/>
      <c r="AQ220"/>
      <c r="AR220"/>
      <c r="AS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</row>
    <row r="221" spans="3:78" s="94" customFormat="1" x14ac:dyDescent="0.2">
      <c r="C221" s="93"/>
      <c r="D221" s="93"/>
      <c r="S221" s="92"/>
      <c r="T221" s="92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/>
      <c r="AL221"/>
      <c r="AM221" s="92"/>
      <c r="AN221"/>
      <c r="AO221"/>
      <c r="AP221"/>
      <c r="AQ221"/>
      <c r="AR221"/>
      <c r="AS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</row>
    <row r="222" spans="3:78" s="94" customFormat="1" x14ac:dyDescent="0.2">
      <c r="C222" s="93"/>
      <c r="D222" s="93"/>
      <c r="S222" s="92"/>
      <c r="T222" s="92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/>
      <c r="AL222"/>
      <c r="AM222" s="92"/>
      <c r="AN222"/>
      <c r="AO222"/>
      <c r="AP222"/>
      <c r="AQ222"/>
      <c r="AR222"/>
      <c r="AS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</row>
    <row r="223" spans="3:78" s="94" customFormat="1" x14ac:dyDescent="0.2">
      <c r="C223" s="93"/>
      <c r="D223" s="93"/>
      <c r="S223" s="92"/>
      <c r="T223" s="92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/>
      <c r="AL223"/>
      <c r="AM223" s="92"/>
      <c r="AN223"/>
      <c r="AO223"/>
      <c r="AP223"/>
      <c r="AQ223"/>
      <c r="AR223"/>
      <c r="AS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</row>
    <row r="224" spans="3:78" s="94" customFormat="1" x14ac:dyDescent="0.2">
      <c r="C224" s="93"/>
      <c r="D224" s="93"/>
      <c r="S224" s="92"/>
      <c r="T224" s="92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/>
      <c r="AL224"/>
      <c r="AM224" s="92"/>
      <c r="AN224"/>
      <c r="AO224"/>
      <c r="AP224"/>
      <c r="AQ224"/>
      <c r="AR224"/>
      <c r="AS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</row>
    <row r="225" spans="3:78" s="94" customFormat="1" x14ac:dyDescent="0.2">
      <c r="C225" s="93"/>
      <c r="D225" s="93"/>
      <c r="S225" s="92"/>
      <c r="T225" s="92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/>
      <c r="AL225"/>
      <c r="AM225" s="92"/>
      <c r="AN225"/>
      <c r="AO225"/>
      <c r="AP225"/>
      <c r="AQ225"/>
      <c r="AR225"/>
      <c r="AS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</row>
    <row r="226" spans="3:78" s="94" customFormat="1" x14ac:dyDescent="0.2">
      <c r="C226" s="93"/>
      <c r="D226" s="93"/>
      <c r="S226" s="92"/>
      <c r="T226" s="92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/>
      <c r="AL226"/>
      <c r="AM226" s="92"/>
      <c r="AN226"/>
      <c r="AO226"/>
      <c r="AP226"/>
      <c r="AQ226"/>
      <c r="AR226"/>
      <c r="AS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</row>
    <row r="227" spans="3:78" s="94" customFormat="1" x14ac:dyDescent="0.2">
      <c r="C227" s="93"/>
      <c r="D227" s="93"/>
      <c r="S227" s="92"/>
      <c r="T227" s="92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/>
      <c r="AL227"/>
      <c r="AM227" s="92"/>
      <c r="AN227"/>
      <c r="AO227"/>
      <c r="AP227"/>
      <c r="AQ227"/>
      <c r="AR227"/>
      <c r="AS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</row>
    <row r="228" spans="3:78" s="94" customFormat="1" x14ac:dyDescent="0.2">
      <c r="C228" s="93"/>
      <c r="D228" s="93"/>
      <c r="S228" s="92"/>
      <c r="T228" s="92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/>
      <c r="AL228"/>
      <c r="AM228" s="92"/>
      <c r="AN228"/>
      <c r="AO228"/>
      <c r="AP228"/>
      <c r="AQ228"/>
      <c r="AR228"/>
      <c r="AS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</row>
    <row r="229" spans="3:78" s="94" customFormat="1" x14ac:dyDescent="0.2">
      <c r="C229" s="93"/>
      <c r="D229" s="93"/>
      <c r="S229" s="92"/>
      <c r="T229" s="92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/>
      <c r="AL229"/>
      <c r="AM229" s="92"/>
      <c r="AN229"/>
      <c r="AO229"/>
      <c r="AP229"/>
      <c r="AQ229"/>
      <c r="AR229"/>
      <c r="AS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</row>
    <row r="230" spans="3:78" s="94" customFormat="1" x14ac:dyDescent="0.2">
      <c r="C230" s="93"/>
      <c r="D230" s="93"/>
      <c r="S230" s="92"/>
      <c r="T230" s="92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/>
      <c r="AL230"/>
      <c r="AM230" s="92"/>
      <c r="AN230"/>
      <c r="AO230"/>
      <c r="AP230"/>
      <c r="AQ230"/>
      <c r="AR230"/>
      <c r="AS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</row>
    <row r="231" spans="3:78" s="94" customFormat="1" x14ac:dyDescent="0.2">
      <c r="C231" s="93"/>
      <c r="D231" s="93"/>
      <c r="S231" s="92"/>
      <c r="T231" s="92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/>
      <c r="AL231"/>
      <c r="AM231" s="92"/>
      <c r="AN231"/>
      <c r="AO231"/>
      <c r="AP231"/>
      <c r="AQ231"/>
      <c r="AR231"/>
      <c r="AS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</row>
    <row r="232" spans="3:78" s="94" customFormat="1" x14ac:dyDescent="0.2">
      <c r="C232" s="93"/>
      <c r="D232" s="93"/>
      <c r="S232" s="92"/>
      <c r="T232" s="92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/>
      <c r="AL232"/>
      <c r="AM232" s="92"/>
      <c r="AN232"/>
      <c r="AO232"/>
      <c r="AP232"/>
      <c r="AQ232"/>
      <c r="AR232"/>
      <c r="AS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</row>
    <row r="233" spans="3:78" s="94" customFormat="1" x14ac:dyDescent="0.2">
      <c r="C233" s="93"/>
      <c r="D233" s="93"/>
      <c r="S233" s="92"/>
      <c r="T233" s="92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/>
      <c r="AL233"/>
      <c r="AM233" s="92"/>
      <c r="AN233"/>
      <c r="AO233"/>
      <c r="AP233"/>
      <c r="AQ233"/>
      <c r="AR233"/>
      <c r="AS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</row>
    <row r="234" spans="3:78" s="94" customFormat="1" x14ac:dyDescent="0.2">
      <c r="C234" s="93"/>
      <c r="D234" s="93"/>
      <c r="S234" s="92"/>
      <c r="T234" s="92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/>
      <c r="AL234"/>
      <c r="AM234" s="92"/>
      <c r="AN234"/>
      <c r="AO234"/>
      <c r="AP234"/>
      <c r="AQ234"/>
      <c r="AR234"/>
      <c r="AS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</row>
    <row r="235" spans="3:78" s="94" customFormat="1" x14ac:dyDescent="0.2">
      <c r="C235" s="93"/>
      <c r="D235" s="93"/>
      <c r="S235" s="92"/>
      <c r="T235" s="92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/>
      <c r="AL235"/>
      <c r="AM235" s="92"/>
      <c r="AN235"/>
      <c r="AO235"/>
      <c r="AP235"/>
      <c r="AQ235"/>
      <c r="AR235"/>
      <c r="AS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</row>
    <row r="236" spans="3:78" s="94" customFormat="1" x14ac:dyDescent="0.2">
      <c r="C236" s="93"/>
      <c r="D236" s="93"/>
      <c r="S236" s="92"/>
      <c r="T236" s="92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/>
      <c r="AL236"/>
      <c r="AM236" s="92"/>
      <c r="AN236"/>
      <c r="AO236"/>
      <c r="AP236"/>
      <c r="AQ236"/>
      <c r="AR236"/>
      <c r="AS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</row>
    <row r="237" spans="3:78" s="94" customFormat="1" x14ac:dyDescent="0.2">
      <c r="C237" s="93"/>
      <c r="D237" s="93"/>
      <c r="S237" s="92"/>
      <c r="T237" s="92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/>
      <c r="AL237"/>
      <c r="AM237" s="92"/>
      <c r="AN237"/>
      <c r="AO237"/>
      <c r="AP237"/>
      <c r="AQ237"/>
      <c r="AR237"/>
      <c r="AS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</row>
    <row r="238" spans="3:78" s="94" customFormat="1" x14ac:dyDescent="0.2">
      <c r="C238" s="93"/>
      <c r="D238" s="93"/>
      <c r="S238" s="92"/>
      <c r="T238" s="92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/>
      <c r="AL238"/>
      <c r="AM238" s="92"/>
      <c r="AN238"/>
      <c r="AO238"/>
      <c r="AP238"/>
      <c r="AQ238"/>
      <c r="AR238"/>
      <c r="AS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</row>
    <row r="239" spans="3:78" s="94" customFormat="1" x14ac:dyDescent="0.2">
      <c r="C239" s="93"/>
      <c r="D239" s="93"/>
      <c r="S239" s="92"/>
      <c r="T239" s="92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/>
      <c r="AL239"/>
      <c r="AM239" s="92"/>
      <c r="AN239"/>
      <c r="AO239"/>
      <c r="AP239"/>
      <c r="AQ239"/>
      <c r="AR239"/>
      <c r="AS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</row>
    <row r="240" spans="3:78" s="94" customFormat="1" x14ac:dyDescent="0.2">
      <c r="C240" s="93"/>
      <c r="D240" s="93"/>
      <c r="S240" s="92"/>
      <c r="T240" s="92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/>
      <c r="AL240"/>
      <c r="AM240" s="92"/>
      <c r="AN240"/>
      <c r="AO240"/>
      <c r="AP240"/>
      <c r="AQ240"/>
      <c r="AR240"/>
      <c r="AS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</row>
    <row r="241" spans="3:78" s="94" customFormat="1" x14ac:dyDescent="0.2">
      <c r="C241" s="93"/>
      <c r="D241" s="93"/>
      <c r="S241" s="92"/>
      <c r="T241" s="92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/>
      <c r="AL241"/>
      <c r="AM241" s="92"/>
      <c r="AN241"/>
      <c r="AO241"/>
      <c r="AP241"/>
      <c r="AQ241"/>
      <c r="AR241"/>
      <c r="AS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</row>
    <row r="242" spans="3:78" s="94" customFormat="1" x14ac:dyDescent="0.2">
      <c r="C242" s="93"/>
      <c r="D242" s="93"/>
      <c r="S242" s="92"/>
      <c r="T242" s="92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/>
      <c r="AL242"/>
      <c r="AM242" s="92"/>
      <c r="AN242"/>
      <c r="AO242"/>
      <c r="AP242"/>
      <c r="AQ242"/>
      <c r="AR242"/>
      <c r="AS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</row>
    <row r="243" spans="3:78" s="94" customFormat="1" x14ac:dyDescent="0.2">
      <c r="C243" s="93"/>
      <c r="D243" s="93"/>
      <c r="S243" s="92"/>
      <c r="T243" s="92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/>
      <c r="AL243"/>
      <c r="AM243" s="92"/>
      <c r="AN243"/>
      <c r="AO243"/>
      <c r="AP243"/>
      <c r="AQ243"/>
      <c r="AR243"/>
      <c r="AS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</row>
    <row r="244" spans="3:78" s="94" customFormat="1" x14ac:dyDescent="0.2">
      <c r="C244" s="93"/>
      <c r="D244" s="93"/>
      <c r="S244" s="92"/>
      <c r="T244" s="92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/>
      <c r="AL244"/>
      <c r="AM244" s="92"/>
      <c r="AN244"/>
      <c r="AO244"/>
      <c r="AP244"/>
      <c r="AQ244"/>
      <c r="AR244"/>
      <c r="AS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</row>
    <row r="245" spans="3:78" s="94" customFormat="1" x14ac:dyDescent="0.2">
      <c r="C245" s="93"/>
      <c r="D245" s="93"/>
      <c r="S245" s="92"/>
      <c r="T245" s="92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/>
      <c r="AL245"/>
      <c r="AM245" s="92"/>
      <c r="AN245"/>
      <c r="AO245"/>
      <c r="AP245"/>
      <c r="AQ245"/>
      <c r="AR245"/>
      <c r="AS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</row>
    <row r="246" spans="3:78" s="94" customFormat="1" x14ac:dyDescent="0.2">
      <c r="C246" s="93"/>
      <c r="D246" s="93"/>
      <c r="S246" s="92"/>
      <c r="T246" s="92"/>
      <c r="AF246"/>
      <c r="AL246"/>
      <c r="AM246" s="92"/>
      <c r="AN246"/>
      <c r="AO246"/>
      <c r="AP246"/>
      <c r="AQ246"/>
      <c r="AR246"/>
      <c r="AS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</row>
    <row r="247" spans="3:78" s="94" customFormat="1" x14ac:dyDescent="0.2">
      <c r="C247" s="93"/>
      <c r="D247" s="93"/>
      <c r="S247" s="92"/>
      <c r="T247" s="92"/>
      <c r="AF247"/>
      <c r="AL247"/>
      <c r="AM247" s="92"/>
      <c r="AN247"/>
      <c r="AO247"/>
      <c r="AP247"/>
      <c r="AQ247"/>
      <c r="AR247"/>
      <c r="AS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</row>
    <row r="248" spans="3:78" s="94" customFormat="1" x14ac:dyDescent="0.2">
      <c r="C248" s="93"/>
      <c r="D248" s="93"/>
      <c r="S248" s="92"/>
      <c r="T248" s="92"/>
      <c r="AF248"/>
      <c r="AL248"/>
      <c r="AM248" s="92"/>
      <c r="AN248"/>
      <c r="AO248"/>
      <c r="AP248"/>
      <c r="AQ248"/>
      <c r="AR248"/>
      <c r="AS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</row>
    <row r="249" spans="3:78" s="94" customFormat="1" x14ac:dyDescent="0.2">
      <c r="C249" s="93"/>
      <c r="D249" s="93"/>
      <c r="S249" s="92"/>
      <c r="T249" s="92"/>
      <c r="AF249"/>
      <c r="AL249"/>
      <c r="AM249" s="92"/>
      <c r="AN249"/>
      <c r="AO249"/>
      <c r="AP249"/>
      <c r="AQ249"/>
      <c r="AR249"/>
      <c r="AS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</row>
    <row r="250" spans="3:78" s="94" customFormat="1" x14ac:dyDescent="0.2">
      <c r="C250" s="93"/>
      <c r="D250" s="93"/>
      <c r="S250" s="92"/>
      <c r="T250" s="92"/>
      <c r="AF250"/>
      <c r="AL250"/>
      <c r="AM250" s="92"/>
      <c r="AN250"/>
      <c r="AO250"/>
      <c r="AP250"/>
      <c r="AQ250"/>
      <c r="AR250"/>
      <c r="AS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</row>
    <row r="251" spans="3:78" s="94" customFormat="1" x14ac:dyDescent="0.2">
      <c r="C251" s="93"/>
      <c r="D251" s="93"/>
      <c r="S251" s="92"/>
      <c r="T251" s="92"/>
      <c r="AF251"/>
      <c r="AL251"/>
      <c r="AM251" s="92"/>
      <c r="AN251"/>
      <c r="AO251"/>
      <c r="AP251"/>
      <c r="AQ251"/>
      <c r="AR251"/>
      <c r="AS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</row>
    <row r="252" spans="3:78" s="94" customFormat="1" x14ac:dyDescent="0.2">
      <c r="C252" s="93"/>
      <c r="D252" s="93"/>
      <c r="S252" s="92"/>
      <c r="T252" s="92"/>
      <c r="AF252"/>
      <c r="AL252"/>
      <c r="AM252" s="92"/>
      <c r="AN252"/>
      <c r="AO252"/>
      <c r="AP252"/>
      <c r="AQ252"/>
      <c r="AR252"/>
      <c r="AS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</row>
    <row r="253" spans="3:78" s="94" customFormat="1" x14ac:dyDescent="0.2">
      <c r="C253" s="93"/>
      <c r="D253" s="93"/>
      <c r="S253" s="92"/>
      <c r="T253" s="92"/>
      <c r="AF253"/>
      <c r="AL253"/>
      <c r="AM253" s="92"/>
      <c r="AN253"/>
      <c r="AO253"/>
      <c r="AP253"/>
      <c r="AQ253"/>
      <c r="AR253"/>
      <c r="AS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</row>
    <row r="254" spans="3:78" s="94" customFormat="1" x14ac:dyDescent="0.2">
      <c r="C254" s="93"/>
      <c r="D254" s="93"/>
      <c r="S254" s="92"/>
      <c r="T254" s="92"/>
      <c r="AF254"/>
      <c r="AL254"/>
      <c r="AM254" s="92"/>
      <c r="AN254"/>
      <c r="AO254"/>
      <c r="AP254"/>
      <c r="AQ254"/>
      <c r="AR254"/>
      <c r="AS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</row>
    <row r="255" spans="3:78" s="94" customFormat="1" x14ac:dyDescent="0.2">
      <c r="C255" s="93"/>
      <c r="D255" s="93"/>
      <c r="S255" s="92"/>
      <c r="T255" s="92"/>
      <c r="AF255"/>
      <c r="AL255"/>
      <c r="AM255" s="92"/>
      <c r="AN255"/>
      <c r="AO255"/>
      <c r="AP255"/>
      <c r="AQ255"/>
      <c r="AR255"/>
      <c r="AS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</row>
    <row r="256" spans="3:78" s="94" customFormat="1" x14ac:dyDescent="0.2">
      <c r="C256" s="93"/>
      <c r="D256" s="93"/>
      <c r="S256" s="92"/>
      <c r="T256" s="92"/>
      <c r="AF256"/>
      <c r="AL256"/>
      <c r="AM256" s="92"/>
      <c r="AN256"/>
      <c r="AO256"/>
      <c r="AP256"/>
      <c r="AQ256"/>
      <c r="AR256"/>
      <c r="AS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</row>
    <row r="257" spans="3:78" s="94" customFormat="1" x14ac:dyDescent="0.2">
      <c r="C257" s="93"/>
      <c r="D257" s="93"/>
      <c r="S257" s="92"/>
      <c r="T257" s="92"/>
      <c r="AF257"/>
      <c r="AL257"/>
      <c r="AM257" s="92"/>
      <c r="AN257"/>
      <c r="AO257"/>
      <c r="AP257"/>
      <c r="AQ257"/>
      <c r="AR257"/>
      <c r="AS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</row>
    <row r="258" spans="3:78" s="94" customFormat="1" x14ac:dyDescent="0.2">
      <c r="C258" s="93"/>
      <c r="D258" s="93"/>
      <c r="S258" s="92"/>
      <c r="T258" s="92"/>
      <c r="AF258"/>
      <c r="AL258"/>
      <c r="AM258" s="92"/>
      <c r="AN258"/>
      <c r="AO258"/>
      <c r="AP258"/>
      <c r="AQ258"/>
      <c r="AR258"/>
      <c r="AS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</row>
    <row r="259" spans="3:78" s="94" customFormat="1" x14ac:dyDescent="0.2">
      <c r="C259" s="93"/>
      <c r="D259" s="93"/>
      <c r="S259" s="92"/>
      <c r="T259" s="92"/>
      <c r="AF259"/>
      <c r="AL259"/>
      <c r="AM259" s="92"/>
      <c r="AN259"/>
      <c r="AO259"/>
      <c r="AP259"/>
      <c r="AQ259"/>
      <c r="AR259"/>
      <c r="AS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</row>
    <row r="260" spans="3:78" s="94" customFormat="1" x14ac:dyDescent="0.2">
      <c r="C260" s="93"/>
      <c r="D260" s="93"/>
      <c r="S260" s="92"/>
      <c r="T260" s="92"/>
      <c r="AF260"/>
      <c r="AL260"/>
      <c r="AM260" s="92"/>
      <c r="AN260"/>
      <c r="AO260"/>
      <c r="AP260"/>
      <c r="AQ260"/>
      <c r="AR260"/>
      <c r="AS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</row>
    <row r="261" spans="3:78" s="94" customFormat="1" x14ac:dyDescent="0.2">
      <c r="C261" s="93"/>
      <c r="D261" s="93"/>
      <c r="S261" s="92"/>
      <c r="T261" s="92"/>
      <c r="AF261"/>
      <c r="AL261"/>
      <c r="AM261" s="92"/>
      <c r="AN261"/>
      <c r="AO261"/>
      <c r="AP261"/>
      <c r="AQ261"/>
      <c r="AR261"/>
      <c r="AS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</row>
    <row r="262" spans="3:78" s="94" customFormat="1" x14ac:dyDescent="0.2">
      <c r="C262" s="93"/>
      <c r="D262" s="93"/>
      <c r="S262" s="92"/>
      <c r="T262" s="92"/>
      <c r="AF262"/>
      <c r="AL262"/>
      <c r="AM262" s="92"/>
      <c r="AN262"/>
      <c r="AO262"/>
      <c r="AP262"/>
      <c r="AQ262"/>
      <c r="AR262"/>
      <c r="AS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</row>
    <row r="263" spans="3:78" s="94" customFormat="1" x14ac:dyDescent="0.2">
      <c r="C263" s="93"/>
      <c r="D263" s="93"/>
      <c r="S263" s="92"/>
      <c r="T263" s="92"/>
      <c r="AF263"/>
      <c r="AL263"/>
      <c r="AM263" s="92"/>
      <c r="AN263"/>
      <c r="AO263"/>
      <c r="AP263"/>
      <c r="AQ263"/>
      <c r="AR263"/>
      <c r="AS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</row>
    <row r="264" spans="3:78" s="94" customFormat="1" x14ac:dyDescent="0.2">
      <c r="C264" s="93"/>
      <c r="D264" s="93"/>
      <c r="S264" s="92"/>
      <c r="T264" s="92"/>
      <c r="AF264"/>
      <c r="AL264"/>
      <c r="AM264" s="92"/>
      <c r="AN264"/>
      <c r="AO264"/>
      <c r="AP264"/>
      <c r="AQ264"/>
      <c r="AR264"/>
      <c r="AS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</row>
    <row r="265" spans="3:78" s="94" customFormat="1" x14ac:dyDescent="0.2">
      <c r="C265" s="93"/>
      <c r="D265" s="93"/>
      <c r="S265" s="92"/>
      <c r="T265" s="92"/>
      <c r="AF265"/>
      <c r="AL265"/>
      <c r="AM265" s="92"/>
      <c r="AN265"/>
      <c r="AO265"/>
      <c r="AP265"/>
      <c r="AQ265"/>
      <c r="AR265"/>
      <c r="AS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</row>
    <row r="266" spans="3:78" s="94" customFormat="1" x14ac:dyDescent="0.2">
      <c r="C266" s="93"/>
      <c r="D266" s="93"/>
      <c r="S266" s="92"/>
      <c r="T266" s="92"/>
      <c r="AF266"/>
      <c r="AL266"/>
      <c r="AM266" s="92"/>
      <c r="AN266"/>
      <c r="AO266"/>
      <c r="AP266"/>
      <c r="AQ266"/>
      <c r="AR266"/>
      <c r="AS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</row>
    <row r="267" spans="3:78" s="94" customFormat="1" x14ac:dyDescent="0.2">
      <c r="C267" s="93"/>
      <c r="D267" s="93"/>
      <c r="S267" s="92"/>
      <c r="T267" s="92"/>
      <c r="AF267"/>
      <c r="AL267"/>
      <c r="AM267" s="92"/>
      <c r="AN267"/>
      <c r="AO267"/>
      <c r="AP267"/>
      <c r="AQ267"/>
      <c r="AR267"/>
      <c r="AS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</row>
    <row r="268" spans="3:78" s="94" customFormat="1" x14ac:dyDescent="0.2">
      <c r="C268" s="93"/>
      <c r="D268" s="93"/>
      <c r="S268" s="92"/>
      <c r="T268" s="92"/>
      <c r="AF268"/>
      <c r="AL268"/>
      <c r="AM268" s="92"/>
      <c r="AN268"/>
      <c r="AO268"/>
      <c r="AP268"/>
      <c r="AQ268"/>
      <c r="AR268"/>
      <c r="AS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</row>
    <row r="269" spans="3:78" s="94" customFormat="1" x14ac:dyDescent="0.2">
      <c r="C269" s="93"/>
      <c r="D269" s="93"/>
      <c r="S269" s="92"/>
      <c r="T269" s="92"/>
      <c r="AF269"/>
      <c r="AL269"/>
      <c r="AM269" s="92"/>
      <c r="AN269"/>
      <c r="AO269"/>
      <c r="AP269"/>
      <c r="AQ269"/>
      <c r="AR269"/>
      <c r="AS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</row>
    <row r="270" spans="3:78" s="94" customFormat="1" x14ac:dyDescent="0.2">
      <c r="C270" s="93"/>
      <c r="D270" s="93"/>
      <c r="S270" s="92"/>
      <c r="T270" s="92"/>
      <c r="AF270"/>
      <c r="AL270"/>
      <c r="AM270" s="92"/>
      <c r="AN270"/>
      <c r="AO270"/>
      <c r="AP270"/>
      <c r="AQ270"/>
      <c r="AR270"/>
      <c r="AS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</row>
    <row r="271" spans="3:78" s="94" customFormat="1" x14ac:dyDescent="0.2">
      <c r="C271" s="93"/>
      <c r="D271" s="93"/>
      <c r="S271" s="92"/>
      <c r="T271" s="92"/>
      <c r="AF271"/>
      <c r="AL271"/>
      <c r="AM271" s="92"/>
      <c r="AN271"/>
      <c r="AO271"/>
      <c r="AP271"/>
      <c r="AQ271"/>
      <c r="AR271"/>
      <c r="AS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</row>
    <row r="272" spans="3:78" s="94" customFormat="1" x14ac:dyDescent="0.2">
      <c r="C272" s="93"/>
      <c r="D272" s="93"/>
      <c r="S272" s="92"/>
      <c r="T272" s="92"/>
      <c r="AF272"/>
      <c r="AL272"/>
      <c r="AM272" s="92"/>
      <c r="AN272"/>
      <c r="AO272"/>
      <c r="AP272"/>
      <c r="AQ272"/>
      <c r="AR272"/>
      <c r="AS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</row>
    <row r="273" spans="3:78" s="94" customFormat="1" x14ac:dyDescent="0.2">
      <c r="C273" s="93"/>
      <c r="D273" s="93"/>
      <c r="S273" s="92"/>
      <c r="T273" s="92"/>
      <c r="AF273"/>
      <c r="AL273"/>
      <c r="AM273" s="92"/>
      <c r="AN273"/>
      <c r="AO273"/>
      <c r="AP273"/>
      <c r="AQ273"/>
      <c r="AR273"/>
      <c r="AS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</row>
    <row r="274" spans="3:78" s="94" customFormat="1" x14ac:dyDescent="0.2">
      <c r="C274" s="93"/>
      <c r="D274" s="93"/>
      <c r="S274" s="92"/>
      <c r="T274" s="92"/>
      <c r="AF274"/>
      <c r="AL274"/>
      <c r="AM274" s="92"/>
      <c r="AN274"/>
      <c r="AO274"/>
      <c r="AP274"/>
      <c r="AQ274"/>
      <c r="AR274"/>
      <c r="AS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</row>
    <row r="275" spans="3:78" s="94" customFormat="1" x14ac:dyDescent="0.2">
      <c r="C275" s="93"/>
      <c r="D275" s="93"/>
      <c r="S275" s="92"/>
      <c r="T275" s="92"/>
      <c r="AF275"/>
      <c r="AL275"/>
      <c r="AM275" s="92"/>
      <c r="AN275"/>
      <c r="AO275"/>
      <c r="AP275"/>
      <c r="AQ275"/>
      <c r="AR275"/>
      <c r="AS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</row>
    <row r="276" spans="3:78" s="94" customFormat="1" x14ac:dyDescent="0.2">
      <c r="C276" s="93"/>
      <c r="D276" s="93"/>
      <c r="S276" s="92"/>
      <c r="T276" s="92"/>
      <c r="AF276"/>
      <c r="AL276"/>
      <c r="AM276" s="92"/>
      <c r="AN276"/>
      <c r="AO276"/>
      <c r="AP276"/>
      <c r="AQ276"/>
      <c r="AR276"/>
      <c r="AS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</row>
    <row r="277" spans="3:78" s="94" customFormat="1" x14ac:dyDescent="0.2">
      <c r="C277" s="93"/>
      <c r="D277" s="93"/>
      <c r="S277" s="92"/>
      <c r="T277" s="92"/>
      <c r="AF277"/>
      <c r="AL277"/>
      <c r="AM277" s="92"/>
      <c r="AN277"/>
      <c r="AO277"/>
      <c r="AP277"/>
      <c r="AQ277"/>
      <c r="AR277"/>
      <c r="AS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</row>
    <row r="278" spans="3:78" s="94" customFormat="1" x14ac:dyDescent="0.2">
      <c r="C278" s="93"/>
      <c r="D278" s="93"/>
      <c r="S278" s="92"/>
      <c r="T278" s="92"/>
      <c r="AF278"/>
      <c r="AL278"/>
      <c r="AM278" s="92"/>
      <c r="AN278"/>
      <c r="AO278"/>
      <c r="AP278"/>
      <c r="AQ278"/>
      <c r="AR278"/>
      <c r="AS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</row>
    <row r="279" spans="3:78" s="94" customFormat="1" x14ac:dyDescent="0.2">
      <c r="C279" s="93"/>
      <c r="D279" s="93"/>
      <c r="S279" s="92"/>
      <c r="T279" s="92"/>
      <c r="AF279"/>
      <c r="AL279"/>
      <c r="AM279" s="92"/>
      <c r="AN279"/>
      <c r="AO279"/>
      <c r="AP279"/>
      <c r="AQ279"/>
      <c r="AR279"/>
      <c r="AS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</row>
    <row r="280" spans="3:78" s="94" customFormat="1" x14ac:dyDescent="0.2">
      <c r="C280" s="93"/>
      <c r="D280" s="93"/>
      <c r="S280" s="92"/>
      <c r="T280" s="92"/>
      <c r="AF280"/>
      <c r="AL280"/>
      <c r="AM280" s="92"/>
      <c r="AN280"/>
      <c r="AO280"/>
      <c r="AP280"/>
      <c r="AQ280"/>
      <c r="AR280"/>
      <c r="AS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</row>
    <row r="281" spans="3:78" s="94" customFormat="1" x14ac:dyDescent="0.2">
      <c r="C281" s="93"/>
      <c r="D281" s="93"/>
      <c r="S281" s="92"/>
      <c r="T281" s="92"/>
      <c r="AF281"/>
      <c r="AL281"/>
      <c r="AM281" s="92"/>
      <c r="AN281"/>
      <c r="AO281"/>
      <c r="AP281"/>
      <c r="AQ281"/>
      <c r="AR281"/>
      <c r="AS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</row>
    <row r="282" spans="3:78" s="94" customFormat="1" x14ac:dyDescent="0.2">
      <c r="C282" s="93"/>
      <c r="D282" s="93"/>
      <c r="S282" s="92"/>
      <c r="T282" s="92"/>
      <c r="AF282"/>
      <c r="AL282"/>
      <c r="AM282" s="92"/>
      <c r="AN282"/>
      <c r="AO282"/>
      <c r="AP282"/>
      <c r="AQ282"/>
      <c r="AR282"/>
      <c r="AS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</row>
    <row r="283" spans="3:78" s="94" customFormat="1" x14ac:dyDescent="0.2">
      <c r="C283" s="93"/>
      <c r="D283" s="93"/>
      <c r="S283" s="92"/>
      <c r="T283" s="92"/>
      <c r="AF283"/>
      <c r="AL283"/>
      <c r="AM283" s="92"/>
      <c r="AN283"/>
      <c r="AO283"/>
      <c r="AP283"/>
      <c r="AQ283"/>
      <c r="AR283"/>
      <c r="AS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</row>
    <row r="284" spans="3:78" s="94" customFormat="1" x14ac:dyDescent="0.2">
      <c r="C284" s="93"/>
      <c r="D284" s="93"/>
      <c r="S284" s="92"/>
      <c r="T284" s="92"/>
      <c r="AF284"/>
      <c r="AL284"/>
      <c r="AM284" s="92"/>
      <c r="AN284"/>
      <c r="AO284"/>
      <c r="AP284"/>
      <c r="AQ284"/>
      <c r="AR284"/>
      <c r="AS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</row>
    <row r="285" spans="3:78" s="94" customFormat="1" x14ac:dyDescent="0.2">
      <c r="C285" s="93"/>
      <c r="D285" s="93"/>
      <c r="S285" s="92"/>
      <c r="T285" s="92"/>
      <c r="AF285"/>
      <c r="AL285"/>
      <c r="AM285" s="92"/>
      <c r="AN285"/>
      <c r="AO285"/>
      <c r="AP285"/>
      <c r="AQ285"/>
      <c r="AR285"/>
      <c r="AS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</row>
    <row r="286" spans="3:78" s="94" customFormat="1" x14ac:dyDescent="0.2">
      <c r="C286" s="93"/>
      <c r="D286" s="93"/>
      <c r="S286" s="92"/>
      <c r="T286" s="92"/>
      <c r="AF286"/>
      <c r="AL286"/>
      <c r="AM286" s="92"/>
      <c r="AN286"/>
      <c r="AO286"/>
      <c r="AP286"/>
      <c r="AQ286"/>
      <c r="AR286"/>
      <c r="AS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</row>
    <row r="287" spans="3:78" s="94" customFormat="1" x14ac:dyDescent="0.2">
      <c r="C287" s="93"/>
      <c r="D287" s="93"/>
      <c r="S287" s="92"/>
      <c r="T287" s="92"/>
      <c r="AF287"/>
      <c r="AL287"/>
      <c r="AM287" s="92"/>
      <c r="AN287"/>
      <c r="AO287"/>
      <c r="AP287"/>
      <c r="AQ287"/>
      <c r="AR287"/>
      <c r="AS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</row>
    <row r="288" spans="3:78" s="94" customFormat="1" x14ac:dyDescent="0.2">
      <c r="C288" s="93"/>
      <c r="D288" s="93"/>
      <c r="S288" s="92"/>
      <c r="T288" s="92"/>
      <c r="AF288"/>
      <c r="AL288"/>
      <c r="AM288" s="92"/>
      <c r="AN288"/>
      <c r="AO288"/>
      <c r="AP288"/>
      <c r="AQ288"/>
      <c r="AR288"/>
      <c r="AS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</row>
    <row r="289" spans="3:78" s="94" customFormat="1" x14ac:dyDescent="0.2">
      <c r="C289" s="93"/>
      <c r="D289" s="93"/>
      <c r="S289" s="92"/>
      <c r="T289" s="92"/>
      <c r="AF289"/>
      <c r="AL289"/>
      <c r="AM289" s="92"/>
      <c r="AN289"/>
      <c r="AO289"/>
      <c r="AP289"/>
      <c r="AQ289"/>
      <c r="AR289"/>
      <c r="AS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</row>
    <row r="290" spans="3:78" s="94" customFormat="1" x14ac:dyDescent="0.2">
      <c r="C290" s="93"/>
      <c r="D290" s="93"/>
      <c r="S290" s="92"/>
      <c r="T290" s="92"/>
      <c r="AF290"/>
      <c r="AL290"/>
      <c r="AM290" s="92"/>
      <c r="AN290"/>
      <c r="AO290"/>
      <c r="AP290"/>
      <c r="AQ290"/>
      <c r="AR290"/>
      <c r="AS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</row>
    <row r="291" spans="3:78" s="94" customFormat="1" x14ac:dyDescent="0.2">
      <c r="C291" s="93"/>
      <c r="D291" s="93"/>
      <c r="S291" s="92"/>
      <c r="T291" s="92"/>
      <c r="AF291"/>
      <c r="AL291"/>
      <c r="AM291" s="92"/>
      <c r="AN291"/>
      <c r="AO291"/>
      <c r="AP291"/>
      <c r="AQ291"/>
      <c r="AR291"/>
      <c r="AS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</row>
    <row r="292" spans="3:78" s="94" customFormat="1" x14ac:dyDescent="0.2">
      <c r="C292" s="93"/>
      <c r="D292" s="93"/>
      <c r="S292" s="92"/>
      <c r="T292" s="92"/>
      <c r="AF292"/>
      <c r="AL292"/>
      <c r="AM292" s="92"/>
      <c r="AN292"/>
      <c r="AO292"/>
      <c r="AP292"/>
      <c r="AQ292"/>
      <c r="AR292"/>
      <c r="AS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</row>
    <row r="293" spans="3:78" s="94" customFormat="1" x14ac:dyDescent="0.2">
      <c r="C293" s="93"/>
      <c r="D293" s="93"/>
      <c r="S293" s="92"/>
      <c r="T293" s="92"/>
      <c r="AF293"/>
      <c r="AL293"/>
      <c r="AM293" s="92"/>
      <c r="AN293"/>
      <c r="AO293"/>
      <c r="AP293"/>
      <c r="AQ293"/>
      <c r="AR293"/>
      <c r="AS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</row>
    <row r="294" spans="3:78" s="94" customFormat="1" x14ac:dyDescent="0.2">
      <c r="C294" s="93"/>
      <c r="D294" s="93"/>
      <c r="S294" s="92"/>
      <c r="T294" s="92"/>
      <c r="AF294"/>
      <c r="AL294"/>
      <c r="AM294" s="92"/>
      <c r="AN294"/>
      <c r="AO294"/>
      <c r="AP294"/>
      <c r="AQ294"/>
      <c r="AR294"/>
      <c r="AS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</row>
    <row r="295" spans="3:78" s="94" customFormat="1" x14ac:dyDescent="0.2">
      <c r="C295" s="93"/>
      <c r="D295" s="93"/>
      <c r="S295" s="92"/>
      <c r="T295" s="92"/>
      <c r="AF295"/>
      <c r="AL295"/>
      <c r="AM295" s="92"/>
      <c r="AN295"/>
      <c r="AO295"/>
      <c r="AP295"/>
      <c r="AQ295"/>
      <c r="AR295"/>
      <c r="AS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</row>
    <row r="296" spans="3:78" s="94" customFormat="1" x14ac:dyDescent="0.2">
      <c r="C296" s="93"/>
      <c r="D296" s="93"/>
      <c r="S296" s="92"/>
      <c r="T296" s="92"/>
      <c r="AF296"/>
      <c r="AL296"/>
      <c r="AM296" s="92"/>
      <c r="AN296"/>
      <c r="AO296"/>
      <c r="AP296"/>
      <c r="AQ296"/>
      <c r="AR296"/>
      <c r="AS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</row>
    <row r="297" spans="3:78" s="94" customFormat="1" x14ac:dyDescent="0.2">
      <c r="C297" s="93"/>
      <c r="D297" s="93"/>
      <c r="S297" s="92"/>
      <c r="T297" s="92"/>
      <c r="AF297"/>
      <c r="AL297"/>
      <c r="AM297" s="92"/>
      <c r="AN297"/>
      <c r="AO297"/>
      <c r="AP297"/>
      <c r="AQ297"/>
      <c r="AR297"/>
      <c r="AS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</row>
    <row r="298" spans="3:78" s="94" customFormat="1" x14ac:dyDescent="0.2">
      <c r="C298" s="93"/>
      <c r="D298" s="93"/>
      <c r="S298" s="92"/>
      <c r="T298" s="92"/>
      <c r="AF298"/>
      <c r="AL298"/>
      <c r="AM298" s="92"/>
      <c r="AN298"/>
      <c r="AO298"/>
      <c r="AP298"/>
      <c r="AQ298"/>
      <c r="AR298"/>
      <c r="AS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</row>
    <row r="299" spans="3:78" s="94" customFormat="1" x14ac:dyDescent="0.2">
      <c r="C299" s="93"/>
      <c r="D299" s="93"/>
      <c r="S299" s="92"/>
      <c r="T299" s="92"/>
      <c r="AF299"/>
      <c r="AL299"/>
      <c r="AM299" s="92"/>
      <c r="AN299"/>
      <c r="AO299"/>
      <c r="AP299"/>
      <c r="AQ299"/>
      <c r="AR299"/>
      <c r="AS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</row>
    <row r="300" spans="3:78" s="94" customFormat="1" x14ac:dyDescent="0.2">
      <c r="C300" s="93"/>
      <c r="D300" s="93"/>
      <c r="S300" s="92"/>
      <c r="T300" s="92"/>
      <c r="AF300"/>
      <c r="AL300"/>
      <c r="AM300" s="92"/>
      <c r="AN300"/>
      <c r="AO300"/>
      <c r="AP300"/>
      <c r="AQ300"/>
      <c r="AR300"/>
      <c r="AS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</row>
    <row r="301" spans="3:78" s="94" customFormat="1" x14ac:dyDescent="0.2">
      <c r="C301" s="93"/>
      <c r="D301" s="93"/>
      <c r="S301" s="92"/>
      <c r="T301" s="92"/>
      <c r="AF301"/>
      <c r="AL301"/>
      <c r="AM301" s="92"/>
      <c r="AN301"/>
      <c r="AO301"/>
      <c r="AP301"/>
      <c r="AQ301"/>
      <c r="AR301"/>
      <c r="AS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</row>
    <row r="302" spans="3:78" s="94" customFormat="1" x14ac:dyDescent="0.2">
      <c r="C302" s="93"/>
      <c r="D302" s="93"/>
      <c r="S302" s="92"/>
      <c r="T302" s="92"/>
      <c r="AF302"/>
      <c r="AL302"/>
      <c r="AM302" s="92"/>
      <c r="AN302"/>
      <c r="AO302"/>
      <c r="AP302"/>
      <c r="AQ302"/>
      <c r="AR302"/>
      <c r="AS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</row>
    <row r="303" spans="3:78" s="94" customFormat="1" x14ac:dyDescent="0.2">
      <c r="C303" s="93"/>
      <c r="D303" s="93"/>
      <c r="S303" s="92"/>
      <c r="T303" s="92"/>
      <c r="AF303"/>
      <c r="AL303"/>
      <c r="AM303" s="92"/>
      <c r="AN303"/>
      <c r="AO303"/>
      <c r="AP303"/>
      <c r="AQ303"/>
      <c r="AR303"/>
      <c r="AS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</row>
    <row r="304" spans="3:78" s="94" customFormat="1" x14ac:dyDescent="0.2">
      <c r="C304" s="93"/>
      <c r="D304" s="93"/>
      <c r="S304" s="92"/>
      <c r="T304" s="92"/>
      <c r="AF304"/>
      <c r="AL304"/>
      <c r="AM304" s="92"/>
      <c r="AN304"/>
      <c r="AO304"/>
      <c r="AP304"/>
      <c r="AQ304"/>
      <c r="AR304"/>
      <c r="AS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</row>
    <row r="305" spans="3:78" s="94" customFormat="1" x14ac:dyDescent="0.2">
      <c r="C305" s="93"/>
      <c r="D305" s="93"/>
      <c r="S305" s="92"/>
      <c r="T305" s="92"/>
      <c r="AF305"/>
      <c r="AL305"/>
      <c r="AM305" s="92"/>
      <c r="AN305"/>
      <c r="AO305"/>
      <c r="AP305"/>
      <c r="AQ305"/>
      <c r="AR305"/>
      <c r="AS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</row>
    <row r="306" spans="3:78" s="94" customFormat="1" x14ac:dyDescent="0.2">
      <c r="C306" s="93"/>
      <c r="D306" s="93"/>
      <c r="S306" s="92"/>
      <c r="T306" s="92"/>
      <c r="AF306"/>
      <c r="AL306"/>
      <c r="AM306" s="92"/>
      <c r="AN306"/>
      <c r="AO306"/>
      <c r="AP306"/>
      <c r="AQ306"/>
      <c r="AR306"/>
      <c r="AS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</row>
    <row r="307" spans="3:78" s="94" customFormat="1" x14ac:dyDescent="0.2">
      <c r="C307" s="93"/>
      <c r="D307" s="93"/>
      <c r="S307" s="92"/>
      <c r="T307" s="92"/>
      <c r="AF307"/>
      <c r="AL307"/>
      <c r="AM307" s="92"/>
      <c r="AN307"/>
      <c r="AO307"/>
      <c r="AP307"/>
      <c r="AQ307"/>
      <c r="AR307"/>
      <c r="AS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</row>
    <row r="308" spans="3:78" s="94" customFormat="1" x14ac:dyDescent="0.2">
      <c r="C308" s="93"/>
      <c r="D308" s="93"/>
      <c r="S308" s="92"/>
      <c r="T308" s="92"/>
      <c r="AF308"/>
      <c r="AL308"/>
      <c r="AM308" s="92"/>
      <c r="AN308"/>
      <c r="AO308"/>
      <c r="AP308"/>
      <c r="AQ308"/>
      <c r="AR308"/>
      <c r="AS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</row>
    <row r="309" spans="3:78" s="94" customFormat="1" x14ac:dyDescent="0.2">
      <c r="C309" s="93"/>
      <c r="D309" s="93"/>
      <c r="S309" s="92"/>
      <c r="T309" s="92"/>
      <c r="AF309"/>
      <c r="AL309"/>
      <c r="AM309" s="92"/>
      <c r="AN309"/>
      <c r="AO309"/>
      <c r="AP309"/>
      <c r="AQ309"/>
      <c r="AR309"/>
      <c r="AS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</row>
    <row r="310" spans="3:78" s="94" customFormat="1" x14ac:dyDescent="0.2">
      <c r="C310" s="93"/>
      <c r="D310" s="93"/>
      <c r="S310" s="92"/>
      <c r="T310" s="92"/>
      <c r="AF310"/>
      <c r="AL310"/>
      <c r="AM310" s="92"/>
      <c r="AN310"/>
      <c r="AO310"/>
      <c r="AP310"/>
      <c r="AQ310"/>
      <c r="AR310"/>
      <c r="AS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</row>
    <row r="311" spans="3:78" s="94" customFormat="1" x14ac:dyDescent="0.2">
      <c r="C311" s="93"/>
      <c r="D311" s="93"/>
      <c r="S311" s="92"/>
      <c r="T311" s="92"/>
      <c r="AF311"/>
      <c r="AL311"/>
      <c r="AM311" s="92"/>
      <c r="AN311"/>
      <c r="AO311"/>
      <c r="AP311"/>
      <c r="AQ311"/>
      <c r="AR311"/>
      <c r="AS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</row>
    <row r="312" spans="3:78" s="94" customFormat="1" x14ac:dyDescent="0.2">
      <c r="C312" s="93"/>
      <c r="D312" s="93"/>
      <c r="S312" s="92"/>
      <c r="T312" s="92"/>
      <c r="AF312"/>
      <c r="AL312"/>
      <c r="AM312" s="92"/>
      <c r="AN312"/>
      <c r="AO312"/>
      <c r="AP312"/>
      <c r="AQ312"/>
      <c r="AR312"/>
      <c r="AS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</row>
    <row r="313" spans="3:78" s="94" customFormat="1" x14ac:dyDescent="0.2">
      <c r="C313" s="93"/>
      <c r="D313" s="93"/>
      <c r="S313" s="92"/>
      <c r="T313" s="92"/>
      <c r="AF313"/>
      <c r="AL313"/>
      <c r="AM313" s="92"/>
      <c r="AN313"/>
      <c r="AO313"/>
      <c r="AP313"/>
      <c r="AQ313"/>
      <c r="AR313"/>
      <c r="AS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</row>
    <row r="314" spans="3:78" s="94" customFormat="1" x14ac:dyDescent="0.2">
      <c r="C314" s="93"/>
      <c r="D314" s="93"/>
      <c r="S314" s="92"/>
      <c r="T314" s="92"/>
      <c r="AF314"/>
      <c r="AL314"/>
      <c r="AM314" s="92"/>
      <c r="AN314"/>
      <c r="AO314"/>
      <c r="AP314"/>
      <c r="AQ314"/>
      <c r="AR314"/>
      <c r="AS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</row>
    <row r="315" spans="3:78" s="94" customFormat="1" x14ac:dyDescent="0.2">
      <c r="C315" s="93"/>
      <c r="D315" s="93"/>
      <c r="S315" s="92"/>
      <c r="T315" s="92"/>
      <c r="AF315"/>
      <c r="AL315"/>
      <c r="AM315" s="92"/>
      <c r="AN315"/>
      <c r="AO315"/>
      <c r="AP315"/>
      <c r="AQ315"/>
      <c r="AR315"/>
      <c r="AS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</row>
    <row r="316" spans="3:78" s="94" customFormat="1" x14ac:dyDescent="0.2">
      <c r="C316" s="93"/>
      <c r="D316" s="93"/>
      <c r="S316" s="92"/>
      <c r="T316" s="92"/>
      <c r="AF316"/>
      <c r="AL316"/>
      <c r="AM316" s="92"/>
      <c r="AN316"/>
      <c r="AO316"/>
      <c r="AP316"/>
      <c r="AQ316"/>
      <c r="AR316"/>
      <c r="AS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</row>
    <row r="317" spans="3:78" s="94" customFormat="1" x14ac:dyDescent="0.2">
      <c r="C317" s="93"/>
      <c r="D317" s="93"/>
      <c r="S317" s="92"/>
      <c r="T317" s="92"/>
      <c r="AF317"/>
      <c r="AL317"/>
      <c r="AM317" s="92"/>
      <c r="AN317"/>
      <c r="AO317"/>
      <c r="AP317"/>
      <c r="AQ317"/>
      <c r="AR317"/>
      <c r="AS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</row>
    <row r="318" spans="3:78" s="94" customFormat="1" x14ac:dyDescent="0.2">
      <c r="C318" s="93"/>
      <c r="D318" s="93"/>
      <c r="S318" s="92"/>
      <c r="T318" s="92"/>
      <c r="AF318"/>
      <c r="AL318"/>
      <c r="AM318" s="92"/>
      <c r="AN318"/>
      <c r="AO318"/>
      <c r="AP318"/>
      <c r="AQ318"/>
      <c r="AR318"/>
      <c r="AS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</row>
    <row r="319" spans="3:78" s="94" customFormat="1" x14ac:dyDescent="0.2">
      <c r="C319" s="93"/>
      <c r="D319" s="93"/>
      <c r="S319" s="92"/>
      <c r="T319" s="92"/>
      <c r="AF319"/>
      <c r="AL319"/>
      <c r="AM319" s="92"/>
      <c r="AN319"/>
      <c r="AO319"/>
      <c r="AP319"/>
      <c r="AQ319"/>
      <c r="AR319"/>
      <c r="AS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</row>
    <row r="320" spans="3:78" s="94" customFormat="1" x14ac:dyDescent="0.2">
      <c r="C320" s="93"/>
      <c r="D320" s="93"/>
      <c r="S320" s="92"/>
      <c r="T320" s="92"/>
      <c r="AF320"/>
      <c r="AL320"/>
      <c r="AM320" s="92"/>
      <c r="AN320"/>
      <c r="AO320"/>
      <c r="AP320"/>
      <c r="AQ320"/>
      <c r="AR320"/>
      <c r="AS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</row>
    <row r="321" spans="3:78" s="94" customFormat="1" x14ac:dyDescent="0.2">
      <c r="C321" s="93"/>
      <c r="D321" s="93"/>
      <c r="S321" s="92"/>
      <c r="T321" s="92"/>
      <c r="AF321"/>
      <c r="AL321"/>
      <c r="AM321" s="92"/>
      <c r="AN321"/>
      <c r="AO321"/>
      <c r="AP321"/>
      <c r="AQ321"/>
      <c r="AR321"/>
      <c r="AS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</row>
    <row r="322" spans="3:78" s="94" customFormat="1" x14ac:dyDescent="0.2">
      <c r="C322" s="93"/>
      <c r="D322" s="93"/>
      <c r="S322" s="92"/>
      <c r="T322" s="92"/>
      <c r="AF322"/>
      <c r="AL322"/>
      <c r="AM322" s="92"/>
      <c r="AN322"/>
      <c r="AO322"/>
      <c r="AP322"/>
      <c r="AQ322"/>
      <c r="AR322"/>
      <c r="AS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</row>
    <row r="323" spans="3:78" s="94" customFormat="1" x14ac:dyDescent="0.2">
      <c r="C323" s="93"/>
      <c r="D323" s="93"/>
      <c r="S323" s="92"/>
      <c r="T323" s="92"/>
      <c r="AF323"/>
      <c r="AL323"/>
      <c r="AM323" s="92"/>
      <c r="AN323"/>
      <c r="AO323"/>
      <c r="AP323"/>
      <c r="AQ323"/>
      <c r="AR323"/>
      <c r="AS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</row>
    <row r="324" spans="3:78" s="94" customFormat="1" x14ac:dyDescent="0.2">
      <c r="C324" s="93"/>
      <c r="D324" s="93"/>
      <c r="S324" s="92"/>
      <c r="T324" s="92"/>
      <c r="AF324"/>
      <c r="AL324"/>
      <c r="AM324" s="92"/>
      <c r="AN324"/>
      <c r="AO324"/>
      <c r="AP324"/>
      <c r="AQ324"/>
      <c r="AR324"/>
      <c r="AS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</row>
    <row r="325" spans="3:78" s="94" customFormat="1" x14ac:dyDescent="0.2">
      <c r="C325" s="93"/>
      <c r="D325" s="93"/>
      <c r="S325" s="92"/>
      <c r="T325" s="92"/>
      <c r="AF325"/>
      <c r="AL325"/>
      <c r="AM325" s="92"/>
      <c r="AN325"/>
      <c r="AO325"/>
      <c r="AP325"/>
      <c r="AQ325"/>
      <c r="AR325"/>
      <c r="AS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</row>
    <row r="326" spans="3:78" s="94" customFormat="1" x14ac:dyDescent="0.2">
      <c r="C326" s="93"/>
      <c r="D326" s="93"/>
      <c r="S326" s="92"/>
      <c r="T326" s="92"/>
      <c r="AF326"/>
      <c r="AL326"/>
      <c r="AM326" s="92"/>
      <c r="AN326"/>
      <c r="AO326"/>
      <c r="AP326"/>
      <c r="AQ326"/>
      <c r="AR326"/>
      <c r="AS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</row>
    <row r="327" spans="3:78" s="94" customFormat="1" x14ac:dyDescent="0.2">
      <c r="C327" s="93"/>
      <c r="D327" s="93"/>
      <c r="S327" s="92"/>
      <c r="T327" s="92"/>
      <c r="AF327"/>
      <c r="AL327"/>
      <c r="AM327" s="92"/>
      <c r="AN327"/>
      <c r="AO327"/>
      <c r="AP327"/>
      <c r="AQ327"/>
      <c r="AR327"/>
      <c r="AS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</row>
    <row r="328" spans="3:78" s="94" customFormat="1" x14ac:dyDescent="0.2">
      <c r="C328" s="93"/>
      <c r="D328" s="93"/>
      <c r="S328" s="92"/>
      <c r="T328" s="92"/>
      <c r="AF328"/>
      <c r="AL328"/>
      <c r="AM328" s="92"/>
      <c r="AN328"/>
      <c r="AO328"/>
      <c r="AP328"/>
      <c r="AQ328"/>
      <c r="AR328"/>
      <c r="AS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</row>
    <row r="329" spans="3:78" s="94" customFormat="1" x14ac:dyDescent="0.2">
      <c r="C329" s="93"/>
      <c r="D329" s="93"/>
      <c r="S329" s="92"/>
      <c r="T329" s="92"/>
      <c r="AF329"/>
      <c r="AL329"/>
      <c r="AM329" s="92"/>
      <c r="AN329"/>
      <c r="AO329"/>
      <c r="AP329"/>
      <c r="AQ329"/>
      <c r="AR329"/>
      <c r="AS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</row>
    <row r="330" spans="3:78" s="94" customFormat="1" x14ac:dyDescent="0.2">
      <c r="C330" s="93"/>
      <c r="D330" s="93"/>
      <c r="S330" s="92"/>
      <c r="T330" s="92"/>
      <c r="AF330"/>
      <c r="AL330"/>
      <c r="AM330" s="92"/>
      <c r="AN330"/>
      <c r="AO330"/>
      <c r="AP330"/>
      <c r="AQ330"/>
      <c r="AR330"/>
      <c r="AS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</row>
    <row r="331" spans="3:78" s="94" customFormat="1" x14ac:dyDescent="0.2">
      <c r="C331" s="93"/>
      <c r="D331" s="93"/>
      <c r="S331" s="92"/>
      <c r="T331" s="92"/>
      <c r="AF331"/>
      <c r="AL331"/>
      <c r="AM331" s="92"/>
      <c r="AN331"/>
      <c r="AO331"/>
      <c r="AP331"/>
      <c r="AQ331"/>
      <c r="AR331"/>
      <c r="AS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</row>
    <row r="332" spans="3:78" s="94" customFormat="1" x14ac:dyDescent="0.2">
      <c r="C332" s="93"/>
      <c r="D332" s="93"/>
      <c r="S332" s="92"/>
      <c r="T332" s="92"/>
      <c r="AF332"/>
      <c r="AL332"/>
      <c r="AM332" s="92"/>
      <c r="AN332"/>
      <c r="AO332"/>
      <c r="AP332"/>
      <c r="AQ332"/>
      <c r="AR332"/>
      <c r="AS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</row>
    <row r="333" spans="3:78" s="94" customFormat="1" x14ac:dyDescent="0.2">
      <c r="C333" s="93"/>
      <c r="D333" s="93"/>
      <c r="S333" s="92"/>
      <c r="T333" s="92"/>
      <c r="AF333"/>
      <c r="AL333"/>
      <c r="AM333" s="92"/>
      <c r="AN333"/>
      <c r="AO333"/>
      <c r="AP333"/>
      <c r="AQ333"/>
      <c r="AR333"/>
      <c r="AS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</row>
    <row r="334" spans="3:78" s="94" customFormat="1" x14ac:dyDescent="0.2">
      <c r="C334" s="93"/>
      <c r="D334" s="93"/>
      <c r="S334" s="92"/>
      <c r="T334" s="92"/>
      <c r="AF334"/>
      <c r="AL334"/>
      <c r="AM334" s="92"/>
      <c r="AN334"/>
      <c r="AO334"/>
      <c r="AP334"/>
      <c r="AQ334"/>
      <c r="AR334"/>
      <c r="AS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</row>
    <row r="335" spans="3:78" s="94" customFormat="1" x14ac:dyDescent="0.2">
      <c r="C335" s="93"/>
      <c r="D335" s="93"/>
      <c r="S335" s="92"/>
      <c r="T335" s="92"/>
      <c r="AF335"/>
      <c r="AL335"/>
      <c r="AM335" s="92"/>
      <c r="AN335"/>
      <c r="AO335"/>
      <c r="AP335"/>
      <c r="AQ335"/>
      <c r="AR335"/>
      <c r="AS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</row>
    <row r="336" spans="3:78" s="94" customFormat="1" x14ac:dyDescent="0.2">
      <c r="C336" s="93"/>
      <c r="D336" s="93"/>
      <c r="S336" s="92"/>
      <c r="T336" s="92"/>
      <c r="AF336"/>
      <c r="AL336"/>
      <c r="AM336" s="92"/>
      <c r="AN336"/>
      <c r="AO336"/>
      <c r="AP336"/>
      <c r="AQ336"/>
      <c r="AR336"/>
      <c r="AS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</row>
    <row r="337" spans="3:78" s="94" customFormat="1" x14ac:dyDescent="0.2">
      <c r="C337" s="93"/>
      <c r="D337" s="93"/>
      <c r="S337" s="92"/>
      <c r="T337" s="92"/>
      <c r="AF337"/>
      <c r="AL337"/>
      <c r="AM337" s="92"/>
      <c r="AN337"/>
      <c r="AO337"/>
      <c r="AP337"/>
      <c r="AQ337"/>
      <c r="AR337"/>
      <c r="AS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</row>
    <row r="338" spans="3:78" s="94" customFormat="1" x14ac:dyDescent="0.2">
      <c r="C338" s="93"/>
      <c r="D338" s="93"/>
      <c r="S338" s="92"/>
      <c r="T338" s="92"/>
      <c r="AF338"/>
      <c r="AL338"/>
      <c r="AM338" s="92"/>
      <c r="AN338"/>
      <c r="AO338"/>
      <c r="AP338"/>
      <c r="AQ338"/>
      <c r="AR338"/>
      <c r="AS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</row>
    <row r="339" spans="3:78" s="94" customFormat="1" x14ac:dyDescent="0.2">
      <c r="C339" s="93"/>
      <c r="D339" s="93"/>
      <c r="S339" s="92"/>
      <c r="T339" s="92"/>
      <c r="AF339"/>
      <c r="AL339"/>
      <c r="AM339" s="92"/>
      <c r="AN339"/>
      <c r="AO339"/>
      <c r="AP339"/>
      <c r="AQ339"/>
      <c r="AR339"/>
      <c r="AS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</row>
    <row r="340" spans="3:78" s="94" customFormat="1" x14ac:dyDescent="0.2">
      <c r="C340" s="93"/>
      <c r="D340" s="93"/>
      <c r="S340" s="92"/>
      <c r="T340" s="92"/>
      <c r="AF340"/>
      <c r="AL340"/>
      <c r="AM340" s="92"/>
      <c r="AN340"/>
      <c r="AO340"/>
      <c r="AP340"/>
      <c r="AQ340"/>
      <c r="AR340"/>
      <c r="AS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</row>
    <row r="341" spans="3:78" s="94" customFormat="1" x14ac:dyDescent="0.2">
      <c r="C341" s="93"/>
      <c r="D341" s="93"/>
      <c r="S341" s="92"/>
      <c r="T341" s="92"/>
      <c r="AF341"/>
      <c r="AL341"/>
      <c r="AM341" s="92"/>
      <c r="AN341"/>
      <c r="AO341"/>
      <c r="AP341"/>
      <c r="AQ341"/>
      <c r="AR341"/>
      <c r="AS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</row>
    <row r="342" spans="3:78" s="94" customFormat="1" x14ac:dyDescent="0.2">
      <c r="C342" s="93"/>
      <c r="D342" s="93"/>
      <c r="S342" s="92"/>
      <c r="T342" s="92"/>
      <c r="AF342"/>
      <c r="AL342"/>
      <c r="AM342" s="92"/>
      <c r="AN342"/>
      <c r="AO342"/>
      <c r="AP342"/>
      <c r="AQ342"/>
      <c r="AR342"/>
      <c r="AS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</row>
    <row r="343" spans="3:78" s="94" customFormat="1" x14ac:dyDescent="0.2">
      <c r="C343" s="93"/>
      <c r="D343" s="93"/>
      <c r="S343" s="92"/>
      <c r="T343" s="92"/>
      <c r="AF343"/>
      <c r="AL343"/>
      <c r="AM343" s="92"/>
      <c r="AN343"/>
      <c r="AO343"/>
      <c r="AP343"/>
      <c r="AQ343"/>
      <c r="AR343"/>
      <c r="AS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</row>
    <row r="344" spans="3:78" s="94" customFormat="1" x14ac:dyDescent="0.2">
      <c r="C344" s="93"/>
      <c r="D344" s="93"/>
      <c r="S344" s="92"/>
      <c r="T344" s="92"/>
      <c r="AF344"/>
      <c r="AL344"/>
      <c r="AM344" s="92"/>
      <c r="AN344"/>
      <c r="AO344"/>
      <c r="AP344"/>
      <c r="AQ344"/>
      <c r="AR344"/>
      <c r="AS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</row>
    <row r="345" spans="3:78" s="94" customFormat="1" x14ac:dyDescent="0.2">
      <c r="C345" s="93"/>
      <c r="D345" s="93"/>
      <c r="S345" s="92"/>
      <c r="T345" s="92"/>
      <c r="AF345"/>
      <c r="AL345"/>
      <c r="AM345" s="92"/>
      <c r="AN345"/>
      <c r="AO345"/>
      <c r="AP345"/>
      <c r="AQ345"/>
      <c r="AR345"/>
      <c r="AS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</row>
    <row r="346" spans="3:78" s="94" customFormat="1" x14ac:dyDescent="0.2">
      <c r="C346" s="93"/>
      <c r="D346" s="93"/>
      <c r="S346" s="92"/>
      <c r="T346" s="92"/>
      <c r="AF346"/>
      <c r="AL346"/>
      <c r="AM346" s="92"/>
      <c r="AN346"/>
      <c r="AO346"/>
      <c r="AP346"/>
      <c r="AQ346"/>
      <c r="AR346"/>
      <c r="AS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</row>
    <row r="347" spans="3:78" s="94" customFormat="1" x14ac:dyDescent="0.2">
      <c r="C347" s="93"/>
      <c r="D347" s="93"/>
      <c r="S347" s="92"/>
      <c r="T347" s="92"/>
      <c r="AF347"/>
      <c r="AL347"/>
      <c r="AM347" s="92"/>
      <c r="AN347"/>
      <c r="AO347"/>
      <c r="AP347"/>
      <c r="AQ347"/>
      <c r="AR347"/>
      <c r="AS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</row>
    <row r="348" spans="3:78" s="94" customFormat="1" x14ac:dyDescent="0.2">
      <c r="C348" s="93"/>
      <c r="D348" s="93"/>
      <c r="S348" s="92"/>
      <c r="T348" s="92"/>
      <c r="AF348"/>
      <c r="AL348"/>
      <c r="AM348" s="92"/>
      <c r="AN348"/>
      <c r="AO348"/>
      <c r="AP348"/>
      <c r="AQ348"/>
      <c r="AR348"/>
      <c r="AS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</row>
    <row r="349" spans="3:78" s="94" customFormat="1" x14ac:dyDescent="0.2">
      <c r="C349" s="93"/>
      <c r="D349" s="93"/>
      <c r="S349" s="92"/>
      <c r="T349" s="92"/>
      <c r="AF349"/>
      <c r="AL349"/>
      <c r="AM349" s="92"/>
      <c r="AN349"/>
      <c r="AO349"/>
      <c r="AP349"/>
      <c r="AQ349"/>
      <c r="AR349"/>
      <c r="AS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</row>
    <row r="350" spans="3:78" s="94" customFormat="1" x14ac:dyDescent="0.2">
      <c r="C350" s="93"/>
      <c r="D350" s="93"/>
      <c r="S350" s="92"/>
      <c r="T350" s="92"/>
      <c r="AF350"/>
      <c r="AL350"/>
      <c r="AM350" s="92"/>
      <c r="AN350"/>
      <c r="AO350"/>
      <c r="AP350"/>
      <c r="AQ350"/>
      <c r="AR350"/>
      <c r="AS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</row>
    <row r="351" spans="3:78" s="94" customFormat="1" x14ac:dyDescent="0.2">
      <c r="C351" s="93"/>
      <c r="D351" s="93"/>
      <c r="S351" s="92"/>
      <c r="T351" s="92"/>
      <c r="AF351"/>
      <c r="AL351"/>
      <c r="AM351" s="92"/>
      <c r="AN351"/>
      <c r="AO351"/>
      <c r="AP351"/>
      <c r="AQ351"/>
      <c r="AR351"/>
      <c r="AS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</row>
    <row r="352" spans="3:78" s="94" customFormat="1" x14ac:dyDescent="0.2">
      <c r="C352" s="93"/>
      <c r="D352" s="93"/>
      <c r="S352" s="92"/>
      <c r="T352" s="92"/>
      <c r="AF352"/>
      <c r="AL352"/>
      <c r="AM352" s="92"/>
      <c r="AN352"/>
      <c r="AO352"/>
      <c r="AP352"/>
      <c r="AQ352"/>
      <c r="AR352"/>
      <c r="AS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</row>
    <row r="353" spans="3:78" s="94" customFormat="1" x14ac:dyDescent="0.2">
      <c r="C353" s="93"/>
      <c r="D353" s="93"/>
      <c r="S353" s="92"/>
      <c r="T353" s="92"/>
      <c r="AF353"/>
      <c r="AL353"/>
      <c r="AM353" s="92"/>
      <c r="AN353"/>
      <c r="AO353"/>
      <c r="AP353"/>
      <c r="AQ353"/>
      <c r="AR353"/>
      <c r="AS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</row>
    <row r="354" spans="3:78" s="94" customFormat="1" x14ac:dyDescent="0.2">
      <c r="C354" s="93"/>
      <c r="D354" s="93"/>
      <c r="S354" s="92"/>
      <c r="T354" s="92"/>
      <c r="AF354"/>
      <c r="AL354"/>
      <c r="AM354" s="92"/>
      <c r="AN354"/>
      <c r="AO354"/>
      <c r="AP354"/>
      <c r="AQ354"/>
      <c r="AR354"/>
      <c r="AS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</row>
    <row r="355" spans="3:78" s="94" customFormat="1" x14ac:dyDescent="0.2">
      <c r="C355" s="93"/>
      <c r="D355" s="93"/>
      <c r="S355" s="92"/>
      <c r="T355" s="92"/>
      <c r="AF355"/>
      <c r="AL355"/>
      <c r="AM355" s="92"/>
      <c r="AN355"/>
      <c r="AO355"/>
      <c r="AP355"/>
      <c r="AQ355"/>
      <c r="AR355"/>
      <c r="AS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</row>
    <row r="356" spans="3:78" s="94" customFormat="1" x14ac:dyDescent="0.2">
      <c r="C356" s="93"/>
      <c r="D356" s="93"/>
      <c r="S356" s="92"/>
      <c r="T356" s="92"/>
      <c r="AF356"/>
      <c r="AL356"/>
      <c r="AM356" s="92"/>
      <c r="AN356"/>
      <c r="AO356"/>
      <c r="AP356"/>
      <c r="AQ356"/>
      <c r="AR356"/>
      <c r="AS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</row>
    <row r="357" spans="3:78" s="94" customFormat="1" x14ac:dyDescent="0.2">
      <c r="C357" s="93"/>
      <c r="D357" s="93"/>
      <c r="S357" s="92"/>
      <c r="T357" s="92"/>
      <c r="AF357"/>
      <c r="AL357"/>
      <c r="AM357" s="92"/>
      <c r="AN357"/>
      <c r="AO357"/>
      <c r="AP357"/>
      <c r="AQ357"/>
      <c r="AR357"/>
      <c r="AS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</row>
    <row r="358" spans="3:78" s="94" customFormat="1" x14ac:dyDescent="0.2">
      <c r="C358" s="93"/>
      <c r="D358" s="93"/>
      <c r="S358" s="92"/>
      <c r="T358" s="92"/>
      <c r="AF358"/>
      <c r="AL358"/>
      <c r="AM358" s="92"/>
      <c r="AN358"/>
      <c r="AO358"/>
      <c r="AP358"/>
      <c r="AQ358"/>
      <c r="AR358"/>
      <c r="AS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</row>
    <row r="359" spans="3:78" s="94" customFormat="1" x14ac:dyDescent="0.2">
      <c r="C359" s="93"/>
      <c r="D359" s="93"/>
      <c r="S359" s="92"/>
      <c r="T359" s="92"/>
      <c r="AF359"/>
      <c r="AL359"/>
      <c r="AM359" s="92"/>
      <c r="AN359"/>
      <c r="AO359"/>
      <c r="AP359"/>
      <c r="AQ359"/>
      <c r="AR359"/>
      <c r="AS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</row>
    <row r="360" spans="3:78" s="94" customFormat="1" x14ac:dyDescent="0.2">
      <c r="C360" s="93"/>
      <c r="D360" s="93"/>
      <c r="S360" s="92"/>
      <c r="T360" s="92"/>
      <c r="AF360"/>
      <c r="AL360"/>
      <c r="AM360" s="92"/>
      <c r="AN360"/>
      <c r="AO360"/>
      <c r="AP360"/>
      <c r="AQ360"/>
      <c r="AR360"/>
      <c r="AS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</row>
    <row r="361" spans="3:78" s="94" customFormat="1" x14ac:dyDescent="0.2">
      <c r="C361" s="93"/>
      <c r="D361" s="93"/>
      <c r="S361" s="92"/>
      <c r="T361" s="92"/>
      <c r="AF361"/>
      <c r="AL361"/>
      <c r="AM361" s="92"/>
      <c r="AN361"/>
      <c r="AO361"/>
      <c r="AP361"/>
      <c r="AQ361"/>
      <c r="AR361"/>
      <c r="AS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</row>
    <row r="362" spans="3:78" s="94" customFormat="1" x14ac:dyDescent="0.2">
      <c r="C362" s="93"/>
      <c r="D362" s="93"/>
      <c r="S362" s="92"/>
      <c r="T362" s="92"/>
      <c r="AF362"/>
      <c r="AL362"/>
      <c r="AM362" s="92"/>
      <c r="AN362"/>
      <c r="AO362"/>
      <c r="AP362"/>
      <c r="AQ362"/>
      <c r="AR362"/>
      <c r="AS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</row>
    <row r="363" spans="3:78" s="94" customFormat="1" x14ac:dyDescent="0.2">
      <c r="C363" s="93"/>
      <c r="D363" s="93"/>
      <c r="S363" s="92"/>
      <c r="T363" s="92"/>
      <c r="AF363"/>
      <c r="AL363"/>
      <c r="AM363" s="92"/>
      <c r="AN363"/>
      <c r="AO363"/>
      <c r="AP363"/>
      <c r="AQ363"/>
      <c r="AR363"/>
      <c r="AS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</row>
    <row r="364" spans="3:78" s="94" customFormat="1" x14ac:dyDescent="0.2">
      <c r="C364" s="93"/>
      <c r="D364" s="93"/>
      <c r="S364" s="92"/>
      <c r="T364" s="92"/>
      <c r="AF364"/>
      <c r="AL364"/>
      <c r="AM364" s="92"/>
      <c r="AN364"/>
      <c r="AO364"/>
      <c r="AP364"/>
      <c r="AQ364"/>
      <c r="AR364"/>
      <c r="AS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</row>
    <row r="365" spans="3:78" s="94" customFormat="1" x14ac:dyDescent="0.2">
      <c r="C365" s="93"/>
      <c r="D365" s="93"/>
      <c r="S365" s="92"/>
      <c r="T365" s="92"/>
      <c r="AF365"/>
      <c r="AL365"/>
      <c r="AM365" s="92"/>
      <c r="AN365"/>
      <c r="AO365"/>
      <c r="AP365"/>
      <c r="AQ365"/>
      <c r="AR365"/>
      <c r="AS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</row>
    <row r="366" spans="3:78" s="94" customFormat="1" x14ac:dyDescent="0.2">
      <c r="C366" s="93"/>
      <c r="D366" s="93"/>
      <c r="S366" s="92"/>
      <c r="T366" s="92"/>
      <c r="AF366"/>
      <c r="AL366"/>
      <c r="AM366" s="92"/>
      <c r="AN366"/>
      <c r="AO366"/>
      <c r="AP366"/>
      <c r="AQ366"/>
      <c r="AR366"/>
      <c r="AS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</row>
    <row r="367" spans="3:78" s="94" customFormat="1" x14ac:dyDescent="0.2">
      <c r="C367" s="93"/>
      <c r="D367" s="93"/>
      <c r="S367" s="92"/>
      <c r="T367" s="92"/>
      <c r="AF367"/>
      <c r="AL367"/>
      <c r="AM367" s="92"/>
      <c r="AN367"/>
      <c r="AO367"/>
      <c r="AP367"/>
      <c r="AQ367"/>
      <c r="AR367"/>
      <c r="AS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</row>
    <row r="368" spans="3:78" s="94" customFormat="1" x14ac:dyDescent="0.2">
      <c r="C368" s="93"/>
      <c r="D368" s="93"/>
      <c r="S368" s="92"/>
      <c r="T368" s="92"/>
      <c r="AF368"/>
      <c r="AL368"/>
      <c r="AM368" s="92"/>
      <c r="AN368"/>
      <c r="AO368"/>
      <c r="AP368"/>
      <c r="AQ368"/>
      <c r="AR368"/>
      <c r="AS368"/>
      <c r="BS368"/>
      <c r="BT368"/>
      <c r="BU368"/>
      <c r="BV368"/>
      <c r="BW368"/>
      <c r="BX368"/>
      <c r="BY368"/>
      <c r="BZ368"/>
    </row>
    <row r="369" spans="3:78" s="94" customFormat="1" x14ac:dyDescent="0.2">
      <c r="C369" s="93"/>
      <c r="D369" s="93"/>
      <c r="S369" s="92"/>
      <c r="T369" s="92"/>
      <c r="AF369"/>
      <c r="AL369"/>
      <c r="AM369" s="92"/>
      <c r="AN369"/>
      <c r="AO369"/>
      <c r="AP369"/>
      <c r="AQ369"/>
      <c r="AR369"/>
      <c r="AS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</row>
    <row r="370" spans="3:78" s="94" customFormat="1" x14ac:dyDescent="0.2">
      <c r="C370" s="93"/>
      <c r="D370" s="93"/>
      <c r="S370" s="92"/>
      <c r="T370" s="92"/>
      <c r="AF370"/>
      <c r="AL370"/>
      <c r="AM370" s="92"/>
      <c r="AN370"/>
      <c r="AO370"/>
      <c r="AP370"/>
      <c r="AQ370"/>
      <c r="AR370"/>
      <c r="AS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</row>
    <row r="371" spans="3:78" s="94" customFormat="1" x14ac:dyDescent="0.2">
      <c r="C371" s="93"/>
      <c r="D371" s="93"/>
      <c r="S371" s="92"/>
      <c r="T371" s="92"/>
      <c r="AF371"/>
      <c r="AL371"/>
      <c r="AM371" s="92"/>
      <c r="AN371"/>
      <c r="AO371"/>
      <c r="AP371"/>
      <c r="AQ371"/>
      <c r="AR371"/>
      <c r="AS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</row>
    <row r="372" spans="3:78" s="94" customFormat="1" x14ac:dyDescent="0.2">
      <c r="C372" s="93"/>
      <c r="D372" s="93"/>
      <c r="S372" s="92"/>
      <c r="T372" s="92"/>
      <c r="AF372"/>
      <c r="AL372"/>
      <c r="AM372" s="92"/>
      <c r="AN372"/>
      <c r="AO372"/>
      <c r="AP372"/>
      <c r="AQ372"/>
      <c r="AR372"/>
      <c r="AS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</row>
    <row r="373" spans="3:78" s="94" customFormat="1" x14ac:dyDescent="0.2">
      <c r="C373" s="93"/>
      <c r="D373" s="93"/>
      <c r="S373" s="92"/>
      <c r="T373" s="92"/>
      <c r="AF373"/>
      <c r="AL373"/>
      <c r="AM373" s="92"/>
      <c r="AN373"/>
      <c r="AO373"/>
      <c r="AP373"/>
      <c r="AQ373"/>
      <c r="AR373"/>
      <c r="AS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</row>
    <row r="374" spans="3:78" s="94" customFormat="1" x14ac:dyDescent="0.2">
      <c r="C374" s="93"/>
      <c r="D374" s="93"/>
      <c r="S374" s="92"/>
      <c r="T374" s="92"/>
      <c r="AF374"/>
      <c r="AL374"/>
      <c r="AM374" s="92"/>
      <c r="AN374"/>
      <c r="AO374"/>
      <c r="AP374"/>
      <c r="AQ374"/>
      <c r="AR374"/>
      <c r="AS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</row>
    <row r="375" spans="3:78" s="94" customFormat="1" x14ac:dyDescent="0.2">
      <c r="C375" s="93"/>
      <c r="D375" s="93"/>
      <c r="S375" s="92"/>
      <c r="T375" s="92"/>
      <c r="AF375"/>
      <c r="AL375"/>
      <c r="AM375" s="92"/>
      <c r="AN375"/>
      <c r="AO375"/>
      <c r="AP375"/>
      <c r="AQ375"/>
      <c r="AR375"/>
      <c r="AS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</row>
    <row r="376" spans="3:78" s="94" customFormat="1" x14ac:dyDescent="0.2">
      <c r="C376" s="93"/>
      <c r="D376" s="93"/>
      <c r="S376" s="92"/>
      <c r="T376" s="92"/>
      <c r="AF376"/>
      <c r="AL376"/>
      <c r="AM376" s="92"/>
      <c r="AN376"/>
      <c r="AO376"/>
      <c r="AP376"/>
      <c r="AQ376"/>
      <c r="AR376"/>
      <c r="AS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</row>
    <row r="377" spans="3:78" s="94" customFormat="1" x14ac:dyDescent="0.2">
      <c r="C377" s="93"/>
      <c r="D377" s="93"/>
      <c r="S377" s="92"/>
      <c r="T377" s="92"/>
      <c r="AF377"/>
      <c r="AL377"/>
      <c r="AM377" s="92"/>
      <c r="AN377"/>
      <c r="AO377"/>
      <c r="AP377"/>
      <c r="AQ377"/>
      <c r="AR377"/>
      <c r="AS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</row>
    <row r="378" spans="3:78" s="94" customFormat="1" x14ac:dyDescent="0.2">
      <c r="C378" s="93"/>
      <c r="D378" s="93"/>
      <c r="S378" s="92"/>
      <c r="T378" s="92"/>
      <c r="AF378"/>
      <c r="AL378"/>
      <c r="AM378" s="92"/>
      <c r="AN378"/>
      <c r="AO378"/>
      <c r="AP378"/>
      <c r="AQ378"/>
      <c r="AR378"/>
      <c r="AS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</row>
    <row r="379" spans="3:78" s="94" customFormat="1" x14ac:dyDescent="0.2">
      <c r="C379" s="93"/>
      <c r="D379" s="93"/>
      <c r="S379" s="92"/>
      <c r="T379" s="92"/>
      <c r="AF379"/>
      <c r="AL379"/>
      <c r="AM379" s="92"/>
      <c r="AN379"/>
      <c r="AO379"/>
      <c r="AP379"/>
      <c r="AQ379"/>
      <c r="AR379"/>
      <c r="AS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</row>
    <row r="380" spans="3:78" s="94" customFormat="1" x14ac:dyDescent="0.2">
      <c r="C380" s="93"/>
      <c r="D380" s="93"/>
      <c r="S380" s="92"/>
      <c r="T380" s="92"/>
      <c r="AF380"/>
      <c r="AL380"/>
      <c r="AM380" s="92"/>
      <c r="AN380"/>
      <c r="AO380"/>
      <c r="AP380"/>
      <c r="AQ380"/>
      <c r="AR380"/>
      <c r="AS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</row>
    <row r="381" spans="3:78" s="94" customFormat="1" x14ac:dyDescent="0.2">
      <c r="C381" s="93"/>
      <c r="D381" s="93"/>
      <c r="S381" s="92"/>
      <c r="T381" s="92"/>
      <c r="AF381"/>
      <c r="AL381"/>
      <c r="AM381" s="92"/>
      <c r="AN381"/>
      <c r="AO381"/>
      <c r="AP381"/>
      <c r="AQ381"/>
      <c r="AR381"/>
      <c r="AS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</row>
    <row r="382" spans="3:78" s="94" customFormat="1" x14ac:dyDescent="0.2">
      <c r="C382" s="93"/>
      <c r="D382" s="93"/>
      <c r="S382" s="92"/>
      <c r="T382" s="92"/>
      <c r="AF382"/>
      <c r="AL382"/>
      <c r="AM382" s="92"/>
      <c r="AN382"/>
      <c r="AO382"/>
      <c r="AP382"/>
      <c r="AQ382"/>
      <c r="AR382"/>
      <c r="AS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</row>
    <row r="383" spans="3:78" s="94" customFormat="1" x14ac:dyDescent="0.2">
      <c r="C383" s="93"/>
      <c r="D383" s="93"/>
      <c r="S383" s="92"/>
      <c r="T383" s="92"/>
      <c r="AF383"/>
      <c r="AL383"/>
      <c r="AM383" s="92"/>
      <c r="AN383"/>
      <c r="AO383"/>
      <c r="AP383"/>
      <c r="AQ383"/>
      <c r="AR383"/>
      <c r="AS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</row>
    <row r="384" spans="3:78" s="94" customFormat="1" x14ac:dyDescent="0.2">
      <c r="C384" s="93"/>
      <c r="D384" s="93"/>
      <c r="S384" s="92"/>
      <c r="T384" s="92"/>
      <c r="AF384"/>
      <c r="AL384"/>
      <c r="AM384" s="92"/>
      <c r="AN384"/>
      <c r="AO384"/>
      <c r="AP384"/>
      <c r="AQ384"/>
      <c r="AR384"/>
      <c r="AS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</row>
    <row r="385" spans="3:78" s="94" customFormat="1" x14ac:dyDescent="0.2">
      <c r="C385" s="93"/>
      <c r="D385" s="93"/>
      <c r="S385" s="92"/>
      <c r="T385" s="92"/>
      <c r="AF385"/>
      <c r="AL385"/>
      <c r="AM385" s="92"/>
      <c r="AN385"/>
      <c r="AO385"/>
      <c r="AP385"/>
      <c r="AQ385"/>
      <c r="AR385"/>
      <c r="AS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</row>
    <row r="386" spans="3:78" s="94" customFormat="1" x14ac:dyDescent="0.2">
      <c r="C386" s="93"/>
      <c r="D386" s="93"/>
      <c r="S386" s="92"/>
      <c r="T386" s="92"/>
      <c r="AF386"/>
      <c r="AL386"/>
      <c r="AM386" s="92"/>
      <c r="AN386"/>
      <c r="AO386"/>
      <c r="AP386"/>
      <c r="AQ386"/>
      <c r="AR386"/>
      <c r="AS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</row>
    <row r="387" spans="3:78" s="94" customFormat="1" x14ac:dyDescent="0.2">
      <c r="C387" s="93"/>
      <c r="D387" s="93"/>
      <c r="S387" s="92"/>
      <c r="T387" s="92"/>
      <c r="AF387"/>
      <c r="AL387"/>
      <c r="AM387" s="92"/>
      <c r="AN387"/>
      <c r="AO387"/>
      <c r="AP387"/>
      <c r="AQ387"/>
      <c r="AR387"/>
      <c r="AS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</row>
    <row r="388" spans="3:78" s="94" customFormat="1" x14ac:dyDescent="0.2">
      <c r="C388" s="93"/>
      <c r="D388" s="93"/>
      <c r="S388" s="92"/>
      <c r="T388" s="92"/>
      <c r="AF388"/>
      <c r="AL388"/>
      <c r="AM388" s="92"/>
      <c r="AN388"/>
      <c r="AO388"/>
      <c r="AP388"/>
      <c r="AQ388"/>
      <c r="AR388"/>
      <c r="AS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</row>
    <row r="389" spans="3:78" s="94" customFormat="1" x14ac:dyDescent="0.2">
      <c r="C389" s="93"/>
      <c r="D389" s="93"/>
      <c r="S389" s="92"/>
      <c r="T389" s="92"/>
      <c r="AF389"/>
      <c r="AL389"/>
      <c r="AM389" s="92"/>
      <c r="AN389"/>
      <c r="AO389"/>
      <c r="AP389"/>
      <c r="AQ389"/>
      <c r="AR389"/>
      <c r="AS389"/>
      <c r="BS389"/>
      <c r="BT389"/>
      <c r="BU389"/>
      <c r="BV389"/>
      <c r="BW389"/>
      <c r="BX389"/>
      <c r="BY389"/>
      <c r="BZ389"/>
    </row>
    <row r="390" spans="3:78" s="94" customFormat="1" x14ac:dyDescent="0.2">
      <c r="C390" s="93"/>
      <c r="D390" s="93"/>
      <c r="S390" s="92"/>
      <c r="T390" s="92"/>
      <c r="AF390"/>
      <c r="AL390"/>
      <c r="AM390" s="92"/>
      <c r="AN390"/>
      <c r="AO390"/>
      <c r="AP390"/>
      <c r="AQ390"/>
      <c r="AR390"/>
      <c r="AS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</row>
    <row r="391" spans="3:78" s="94" customFormat="1" x14ac:dyDescent="0.2">
      <c r="C391" s="93"/>
      <c r="D391" s="93"/>
      <c r="S391" s="92"/>
      <c r="T391" s="92"/>
      <c r="AF391"/>
      <c r="AL391"/>
      <c r="AM391" s="92"/>
      <c r="AN391"/>
      <c r="AO391"/>
      <c r="AP391"/>
      <c r="AQ391"/>
      <c r="AR391"/>
      <c r="AS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</row>
    <row r="392" spans="3:78" s="94" customFormat="1" x14ac:dyDescent="0.2">
      <c r="C392" s="93"/>
      <c r="D392" s="93"/>
      <c r="S392" s="92"/>
      <c r="T392" s="92"/>
      <c r="AF392"/>
      <c r="AL392"/>
      <c r="AM392" s="92"/>
      <c r="AN392"/>
      <c r="AO392"/>
      <c r="AP392"/>
      <c r="AQ392"/>
      <c r="AR392"/>
      <c r="AS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</row>
    <row r="393" spans="3:78" s="94" customFormat="1" x14ac:dyDescent="0.2">
      <c r="C393" s="93"/>
      <c r="D393" s="93"/>
      <c r="S393" s="92"/>
      <c r="T393" s="92"/>
      <c r="AF393"/>
      <c r="AL393"/>
      <c r="AM393" s="92"/>
      <c r="AN393"/>
      <c r="AO393"/>
      <c r="AP393"/>
      <c r="AQ393"/>
      <c r="AR393"/>
      <c r="AS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</row>
    <row r="394" spans="3:78" s="94" customFormat="1" x14ac:dyDescent="0.2">
      <c r="C394" s="93"/>
      <c r="D394" s="93"/>
      <c r="S394" s="92"/>
      <c r="T394" s="92"/>
      <c r="AF394"/>
      <c r="AL394"/>
      <c r="AM394" s="92"/>
      <c r="AN394"/>
      <c r="AO394"/>
      <c r="AP394"/>
      <c r="AQ394"/>
      <c r="AR394"/>
      <c r="AS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</row>
    <row r="395" spans="3:78" s="94" customFormat="1" x14ac:dyDescent="0.2">
      <c r="C395" s="93"/>
      <c r="D395" s="93"/>
      <c r="S395" s="92"/>
      <c r="T395" s="92"/>
      <c r="AF395"/>
      <c r="AL395"/>
      <c r="AM395" s="92"/>
      <c r="AN395"/>
      <c r="AO395"/>
      <c r="AP395"/>
      <c r="AQ395"/>
      <c r="AR395"/>
      <c r="AS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</row>
    <row r="396" spans="3:78" s="94" customFormat="1" x14ac:dyDescent="0.2">
      <c r="C396" s="93"/>
      <c r="D396" s="93"/>
      <c r="S396" s="92"/>
      <c r="T396" s="92"/>
      <c r="AF396"/>
      <c r="AL396"/>
      <c r="AM396" s="92"/>
      <c r="AN396"/>
      <c r="AO396"/>
      <c r="AP396"/>
      <c r="AQ396"/>
      <c r="AR396"/>
      <c r="AS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</row>
    <row r="397" spans="3:78" s="94" customFormat="1" x14ac:dyDescent="0.2">
      <c r="C397" s="93"/>
      <c r="D397" s="93"/>
      <c r="S397" s="92"/>
      <c r="T397" s="92"/>
      <c r="AF397"/>
      <c r="AL397"/>
      <c r="AM397" s="92"/>
      <c r="AN397"/>
      <c r="AO397"/>
      <c r="AP397"/>
      <c r="AQ397"/>
      <c r="AR397"/>
      <c r="AS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</row>
    <row r="398" spans="3:78" s="94" customFormat="1" x14ac:dyDescent="0.2">
      <c r="C398" s="93"/>
      <c r="D398" s="93"/>
      <c r="S398" s="92"/>
      <c r="T398" s="92"/>
      <c r="AF398"/>
      <c r="AL398"/>
      <c r="AM398" s="92"/>
      <c r="AN398"/>
      <c r="AO398"/>
      <c r="AP398"/>
      <c r="AQ398"/>
      <c r="AR398"/>
      <c r="AS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</row>
    <row r="399" spans="3:78" s="94" customFormat="1" x14ac:dyDescent="0.2">
      <c r="C399" s="93"/>
      <c r="D399" s="93"/>
      <c r="S399" s="92"/>
      <c r="T399" s="92"/>
      <c r="AF399"/>
      <c r="AL399"/>
      <c r="AM399" s="92"/>
      <c r="AN399"/>
      <c r="AO399"/>
      <c r="AP399"/>
      <c r="AQ399"/>
      <c r="AR399"/>
      <c r="AS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</row>
    <row r="400" spans="3:78" s="94" customFormat="1" x14ac:dyDescent="0.2">
      <c r="C400" s="93"/>
      <c r="D400" s="93"/>
      <c r="S400" s="92"/>
      <c r="T400" s="92"/>
      <c r="AF400"/>
      <c r="AL400"/>
      <c r="AM400" s="92"/>
      <c r="AN400"/>
      <c r="AO400"/>
      <c r="AP400"/>
      <c r="AQ400"/>
      <c r="AR400"/>
      <c r="AS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</row>
    <row r="401" spans="3:78" s="94" customFormat="1" x14ac:dyDescent="0.2">
      <c r="C401" s="93"/>
      <c r="D401" s="93"/>
      <c r="S401" s="92"/>
      <c r="T401" s="92"/>
      <c r="AF401"/>
      <c r="AL401"/>
      <c r="AM401" s="92"/>
      <c r="AN401"/>
      <c r="AO401"/>
      <c r="AP401"/>
      <c r="AQ401"/>
      <c r="AR401"/>
      <c r="AS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</row>
    <row r="402" spans="3:78" s="94" customFormat="1" x14ac:dyDescent="0.2">
      <c r="C402" s="93"/>
      <c r="D402" s="93"/>
      <c r="S402" s="92"/>
      <c r="T402" s="92"/>
      <c r="AF402"/>
      <c r="AL402"/>
      <c r="AM402" s="92"/>
      <c r="AN402"/>
      <c r="AO402"/>
      <c r="AP402"/>
      <c r="AQ402"/>
      <c r="AR402"/>
      <c r="AS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</row>
    <row r="403" spans="3:78" s="94" customFormat="1" x14ac:dyDescent="0.2">
      <c r="C403" s="93"/>
      <c r="D403" s="93"/>
      <c r="S403" s="92"/>
      <c r="T403" s="92"/>
      <c r="AF403"/>
      <c r="AL403"/>
      <c r="AM403" s="92"/>
      <c r="AN403"/>
      <c r="AO403"/>
      <c r="AP403"/>
      <c r="AQ403"/>
      <c r="AR403"/>
      <c r="AS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</row>
    <row r="404" spans="3:78" s="94" customFormat="1" x14ac:dyDescent="0.2">
      <c r="C404" s="93"/>
      <c r="D404" s="93"/>
      <c r="S404" s="92"/>
      <c r="T404" s="92"/>
      <c r="AF404"/>
      <c r="AL404"/>
      <c r="AM404" s="92"/>
      <c r="AN404"/>
      <c r="AO404"/>
      <c r="AP404"/>
      <c r="AQ404"/>
      <c r="AR404"/>
      <c r="AS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</row>
    <row r="405" spans="3:78" s="94" customFormat="1" x14ac:dyDescent="0.2">
      <c r="C405" s="93"/>
      <c r="D405" s="93"/>
      <c r="S405" s="92"/>
      <c r="T405" s="92"/>
      <c r="AF405"/>
      <c r="AL405"/>
      <c r="AM405" s="92"/>
      <c r="AN405"/>
      <c r="AO405"/>
      <c r="AP405"/>
      <c r="AQ405"/>
      <c r="AR405"/>
      <c r="AS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</row>
    <row r="406" spans="3:78" s="94" customFormat="1" x14ac:dyDescent="0.2">
      <c r="C406" s="93"/>
      <c r="D406" s="93"/>
      <c r="S406" s="92"/>
      <c r="T406" s="92"/>
      <c r="AF406"/>
      <c r="AL406"/>
      <c r="AM406" s="92"/>
      <c r="AN406"/>
      <c r="AO406"/>
      <c r="AP406"/>
      <c r="AQ406"/>
      <c r="AR406"/>
      <c r="AS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</row>
    <row r="407" spans="3:78" s="94" customFormat="1" x14ac:dyDescent="0.2">
      <c r="C407" s="93"/>
      <c r="D407" s="93"/>
      <c r="S407" s="92"/>
      <c r="T407" s="92"/>
      <c r="AF407"/>
      <c r="AL407"/>
      <c r="AM407" s="92"/>
      <c r="AN407"/>
      <c r="AO407"/>
      <c r="AP407"/>
      <c r="AQ407"/>
      <c r="AR407"/>
      <c r="AS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</row>
    <row r="408" spans="3:78" s="94" customFormat="1" x14ac:dyDescent="0.2">
      <c r="C408" s="93"/>
      <c r="D408" s="93"/>
      <c r="S408" s="92"/>
      <c r="T408" s="92"/>
      <c r="AF408"/>
      <c r="AL408"/>
      <c r="AM408" s="92"/>
      <c r="AN408"/>
      <c r="AO408"/>
      <c r="AP408"/>
      <c r="AQ408"/>
      <c r="AR408"/>
      <c r="AS408"/>
      <c r="BS408"/>
      <c r="BT408"/>
      <c r="BU408"/>
      <c r="BV408"/>
      <c r="BW408"/>
      <c r="BX408"/>
      <c r="BY408"/>
      <c r="BZ408"/>
    </row>
    <row r="409" spans="3:78" s="94" customFormat="1" x14ac:dyDescent="0.2">
      <c r="C409" s="93"/>
      <c r="D409" s="93"/>
      <c r="S409" s="92"/>
      <c r="T409" s="92"/>
      <c r="AF409"/>
      <c r="AL409"/>
      <c r="AM409" s="92"/>
      <c r="AN409"/>
      <c r="AO409"/>
      <c r="AP409"/>
      <c r="AQ409"/>
      <c r="AR409"/>
      <c r="AS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</row>
    <row r="410" spans="3:78" s="94" customFormat="1" x14ac:dyDescent="0.2">
      <c r="C410" s="93"/>
      <c r="D410" s="93"/>
      <c r="S410" s="92"/>
      <c r="T410" s="92"/>
      <c r="AF410"/>
      <c r="AL410"/>
      <c r="AM410" s="92"/>
      <c r="AN410"/>
      <c r="AO410"/>
      <c r="AP410"/>
      <c r="AQ410"/>
      <c r="AR410"/>
      <c r="AS410"/>
      <c r="BC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</row>
    <row r="411" spans="3:78" s="94" customFormat="1" x14ac:dyDescent="0.2">
      <c r="C411" s="93"/>
      <c r="D411" s="93"/>
      <c r="S411" s="92"/>
      <c r="T411" s="92"/>
      <c r="AF411"/>
      <c r="AL411"/>
      <c r="AM411" s="92"/>
      <c r="AN411"/>
      <c r="AO411"/>
      <c r="AP411"/>
      <c r="AQ411"/>
      <c r="AR411"/>
      <c r="AS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</row>
    <row r="412" spans="3:78" s="94" customFormat="1" x14ac:dyDescent="0.2">
      <c r="C412" s="93"/>
      <c r="D412" s="93"/>
      <c r="S412" s="92"/>
      <c r="T412" s="92"/>
      <c r="AF412"/>
      <c r="AL412"/>
      <c r="AM412" s="92"/>
      <c r="AN412"/>
      <c r="AO412"/>
      <c r="AP412"/>
      <c r="AQ412"/>
      <c r="AR412"/>
      <c r="AS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</row>
    <row r="413" spans="3:78" s="94" customFormat="1" x14ac:dyDescent="0.2">
      <c r="C413" s="93"/>
      <c r="D413" s="93"/>
      <c r="S413" s="92"/>
      <c r="T413" s="92"/>
      <c r="AF413"/>
      <c r="AL413"/>
      <c r="AM413" s="92"/>
      <c r="AN413"/>
      <c r="AO413"/>
      <c r="AP413"/>
      <c r="AQ413"/>
      <c r="AR413"/>
      <c r="AS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</row>
    <row r="414" spans="3:78" s="94" customFormat="1" x14ac:dyDescent="0.2">
      <c r="C414" s="93"/>
      <c r="D414" s="93"/>
      <c r="S414" s="92"/>
      <c r="T414" s="92"/>
      <c r="AF414"/>
      <c r="AL414"/>
      <c r="AM414" s="92"/>
      <c r="AN414"/>
      <c r="AO414"/>
      <c r="AP414"/>
      <c r="AQ414"/>
      <c r="AR414"/>
      <c r="AS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</row>
    <row r="415" spans="3:78" s="94" customFormat="1" x14ac:dyDescent="0.2">
      <c r="C415" s="93"/>
      <c r="D415" s="93"/>
      <c r="S415" s="92"/>
      <c r="T415" s="92"/>
      <c r="AF415"/>
      <c r="AL415"/>
      <c r="AM415" s="92"/>
      <c r="AN415"/>
      <c r="AO415"/>
      <c r="AP415"/>
      <c r="AQ415"/>
      <c r="AR415"/>
      <c r="AS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</row>
    <row r="416" spans="3:78" s="94" customFormat="1" x14ac:dyDescent="0.2">
      <c r="C416" s="93"/>
      <c r="D416" s="93"/>
      <c r="S416" s="92"/>
      <c r="T416" s="92"/>
      <c r="AF416"/>
      <c r="AL416"/>
      <c r="AM416" s="92"/>
      <c r="AN416"/>
      <c r="AO416"/>
      <c r="AP416"/>
      <c r="AQ416"/>
      <c r="AR416"/>
      <c r="AS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</row>
    <row r="417" spans="3:78" s="94" customFormat="1" x14ac:dyDescent="0.2">
      <c r="C417" s="93"/>
      <c r="D417" s="93"/>
      <c r="S417" s="92"/>
      <c r="T417" s="92"/>
      <c r="AF417"/>
      <c r="AL417"/>
      <c r="AM417" s="92"/>
      <c r="AN417"/>
      <c r="AO417"/>
      <c r="AP417"/>
      <c r="AQ417"/>
      <c r="AR417"/>
      <c r="AS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</row>
    <row r="418" spans="3:78" s="94" customFormat="1" x14ac:dyDescent="0.2">
      <c r="C418" s="93"/>
      <c r="D418" s="93"/>
      <c r="S418" s="92"/>
      <c r="T418" s="92"/>
      <c r="AF418"/>
      <c r="AL418"/>
      <c r="AM418" s="92"/>
      <c r="AN418"/>
      <c r="AO418"/>
      <c r="AP418"/>
      <c r="AQ418"/>
      <c r="AR418"/>
      <c r="AS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</row>
    <row r="419" spans="3:78" s="94" customFormat="1" x14ac:dyDescent="0.2">
      <c r="C419" s="93"/>
      <c r="D419" s="93"/>
      <c r="S419" s="92"/>
      <c r="T419" s="92"/>
      <c r="AF419"/>
      <c r="AL419"/>
      <c r="AM419" s="92"/>
      <c r="AN419"/>
      <c r="AO419"/>
      <c r="AP419"/>
      <c r="AQ419"/>
      <c r="AR419"/>
      <c r="AS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</row>
    <row r="420" spans="3:78" s="94" customFormat="1" x14ac:dyDescent="0.2">
      <c r="C420" s="93"/>
      <c r="D420" s="93"/>
      <c r="S420" s="92"/>
      <c r="T420" s="92"/>
      <c r="AF420"/>
      <c r="AL420"/>
      <c r="AM420" s="92"/>
      <c r="AN420"/>
      <c r="AO420"/>
      <c r="AP420"/>
      <c r="AQ420"/>
      <c r="AR420"/>
      <c r="AS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</row>
    <row r="421" spans="3:78" s="94" customFormat="1" x14ac:dyDescent="0.2">
      <c r="C421" s="93"/>
      <c r="D421" s="93"/>
      <c r="S421" s="92"/>
      <c r="T421" s="92"/>
      <c r="AF421"/>
      <c r="AL421"/>
      <c r="AM421" s="92"/>
      <c r="AN421"/>
      <c r="AO421"/>
      <c r="AP421"/>
      <c r="AQ421"/>
      <c r="AR421"/>
      <c r="AS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</row>
    <row r="422" spans="3:78" s="94" customFormat="1" x14ac:dyDescent="0.2">
      <c r="C422" s="93"/>
      <c r="D422" s="93"/>
      <c r="S422" s="92"/>
      <c r="T422" s="92"/>
      <c r="AF422"/>
      <c r="AL422"/>
      <c r="AM422" s="92"/>
      <c r="AN422"/>
      <c r="AO422"/>
      <c r="AP422"/>
      <c r="AQ422"/>
      <c r="AR422"/>
      <c r="AS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</row>
    <row r="423" spans="3:78" s="94" customFormat="1" x14ac:dyDescent="0.2">
      <c r="C423" s="93"/>
      <c r="D423" s="93"/>
      <c r="S423" s="92"/>
      <c r="T423" s="92"/>
      <c r="AF423"/>
      <c r="AL423"/>
      <c r="AM423" s="92"/>
      <c r="AN423"/>
      <c r="AO423"/>
      <c r="AP423"/>
      <c r="AQ423"/>
      <c r="AR423"/>
      <c r="AS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</row>
    <row r="424" spans="3:78" s="94" customFormat="1" x14ac:dyDescent="0.2">
      <c r="C424" s="93"/>
      <c r="D424" s="93"/>
      <c r="S424" s="92"/>
      <c r="T424" s="92"/>
      <c r="AF424"/>
      <c r="AL424"/>
      <c r="AM424" s="92"/>
      <c r="AN424"/>
      <c r="AO424"/>
      <c r="AP424"/>
      <c r="AQ424"/>
      <c r="AR424"/>
      <c r="AS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</row>
    <row r="425" spans="3:78" s="94" customFormat="1" x14ac:dyDescent="0.2">
      <c r="C425" s="93"/>
      <c r="D425" s="93"/>
      <c r="S425" s="92"/>
      <c r="T425" s="92"/>
      <c r="AF425"/>
      <c r="AL425"/>
      <c r="AM425" s="92"/>
      <c r="AN425"/>
      <c r="AO425"/>
      <c r="AP425"/>
      <c r="AQ425"/>
      <c r="AR425"/>
      <c r="AS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</row>
    <row r="426" spans="3:78" s="94" customFormat="1" x14ac:dyDescent="0.2">
      <c r="C426" s="93"/>
      <c r="D426" s="93"/>
      <c r="S426" s="92"/>
      <c r="T426" s="92"/>
      <c r="AF426"/>
      <c r="AL426"/>
      <c r="AM426" s="92"/>
      <c r="AN426"/>
      <c r="AO426"/>
      <c r="AP426"/>
      <c r="AQ426"/>
      <c r="AR426"/>
      <c r="AS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</row>
    <row r="427" spans="3:78" s="94" customFormat="1" x14ac:dyDescent="0.2">
      <c r="C427" s="93"/>
      <c r="D427" s="93"/>
      <c r="S427" s="92"/>
      <c r="T427" s="92"/>
      <c r="AF427"/>
      <c r="AL427"/>
      <c r="AM427" s="92"/>
      <c r="AN427"/>
      <c r="AO427"/>
      <c r="AP427"/>
      <c r="AQ427"/>
      <c r="AR427"/>
      <c r="AS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</row>
    <row r="428" spans="3:78" s="94" customFormat="1" x14ac:dyDescent="0.2">
      <c r="C428" s="93"/>
      <c r="D428" s="93"/>
      <c r="S428" s="92"/>
      <c r="T428" s="92"/>
      <c r="AF428"/>
      <c r="AL428"/>
      <c r="AM428" s="92"/>
      <c r="AN428"/>
      <c r="AO428"/>
      <c r="AP428"/>
      <c r="AQ428"/>
      <c r="AR428"/>
      <c r="AS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</row>
    <row r="429" spans="3:78" s="94" customFormat="1" x14ac:dyDescent="0.2">
      <c r="C429" s="93"/>
      <c r="D429" s="93"/>
      <c r="S429" s="92"/>
      <c r="T429" s="92"/>
      <c r="AF429"/>
      <c r="AL429"/>
      <c r="AM429" s="92"/>
      <c r="AN429"/>
      <c r="AO429"/>
      <c r="AP429"/>
      <c r="AQ429"/>
      <c r="AR429"/>
      <c r="AS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</row>
    <row r="430" spans="3:78" s="94" customFormat="1" x14ac:dyDescent="0.2">
      <c r="C430" s="93"/>
      <c r="D430" s="93"/>
      <c r="S430" s="92"/>
      <c r="T430" s="92"/>
      <c r="AF430"/>
      <c r="AL430"/>
      <c r="AM430" s="92"/>
      <c r="AN430"/>
      <c r="AO430"/>
      <c r="AP430"/>
      <c r="AQ430"/>
      <c r="AR430"/>
      <c r="AS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</row>
    <row r="431" spans="3:78" s="94" customFormat="1" x14ac:dyDescent="0.2">
      <c r="C431" s="93"/>
      <c r="D431" s="93"/>
      <c r="S431" s="92"/>
      <c r="T431" s="92"/>
      <c r="AF431"/>
      <c r="AL431"/>
      <c r="AM431" s="92"/>
      <c r="AN431"/>
      <c r="AO431"/>
      <c r="AP431"/>
      <c r="AQ431"/>
      <c r="AR431"/>
      <c r="AS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</row>
    <row r="432" spans="3:78" s="94" customFormat="1" x14ac:dyDescent="0.2">
      <c r="C432" s="93"/>
      <c r="D432" s="93"/>
      <c r="S432" s="92"/>
      <c r="T432" s="92"/>
      <c r="AF432"/>
      <c r="AL432"/>
      <c r="AM432" s="92"/>
      <c r="AN432"/>
      <c r="AO432"/>
      <c r="AP432"/>
      <c r="AQ432"/>
      <c r="AR432"/>
      <c r="AS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</row>
    <row r="433" spans="3:78" s="94" customFormat="1" x14ac:dyDescent="0.2">
      <c r="C433" s="93"/>
      <c r="D433" s="93"/>
      <c r="S433" s="92"/>
      <c r="T433" s="92"/>
      <c r="AF433"/>
      <c r="AL433"/>
      <c r="AM433" s="92"/>
      <c r="AN433"/>
      <c r="AO433"/>
      <c r="AP433"/>
      <c r="AQ433"/>
      <c r="AR433"/>
      <c r="AS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</row>
    <row r="434" spans="3:78" s="94" customFormat="1" x14ac:dyDescent="0.2">
      <c r="C434" s="93"/>
      <c r="D434" s="93"/>
      <c r="S434" s="92"/>
      <c r="T434" s="92"/>
      <c r="AF434"/>
      <c r="AL434"/>
      <c r="AM434" s="92"/>
      <c r="AN434"/>
      <c r="AO434"/>
      <c r="AP434"/>
      <c r="AQ434"/>
      <c r="AR434"/>
      <c r="AS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</row>
    <row r="435" spans="3:78" s="94" customFormat="1" x14ac:dyDescent="0.2">
      <c r="C435" s="93"/>
      <c r="D435" s="93"/>
      <c r="S435" s="92"/>
      <c r="T435" s="92"/>
      <c r="AF435"/>
      <c r="AL435"/>
      <c r="AM435" s="92"/>
      <c r="AN435"/>
      <c r="AO435"/>
      <c r="AP435"/>
      <c r="AQ435"/>
      <c r="AR435"/>
      <c r="AS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</row>
    <row r="436" spans="3:78" s="94" customFormat="1" x14ac:dyDescent="0.2">
      <c r="C436" s="93"/>
      <c r="D436" s="93"/>
      <c r="S436" s="92"/>
      <c r="T436" s="92"/>
      <c r="AF436"/>
      <c r="AL436"/>
      <c r="AM436" s="92"/>
      <c r="AN436"/>
      <c r="AO436"/>
      <c r="AP436"/>
      <c r="AQ436"/>
      <c r="AR436"/>
      <c r="AS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</row>
    <row r="437" spans="3:78" s="94" customFormat="1" x14ac:dyDescent="0.2">
      <c r="C437" s="93"/>
      <c r="D437" s="93"/>
      <c r="S437" s="92"/>
      <c r="T437" s="92"/>
      <c r="AF437"/>
      <c r="AL437"/>
      <c r="AM437" s="92"/>
      <c r="AN437"/>
      <c r="AO437"/>
      <c r="AP437"/>
      <c r="AQ437"/>
      <c r="AR437"/>
      <c r="AS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</row>
    <row r="438" spans="3:78" s="94" customFormat="1" x14ac:dyDescent="0.2">
      <c r="C438" s="93"/>
      <c r="D438" s="93"/>
      <c r="S438" s="92"/>
      <c r="T438" s="92"/>
      <c r="AF438"/>
      <c r="AL438"/>
      <c r="AM438" s="92"/>
      <c r="AN438"/>
      <c r="AO438"/>
      <c r="AP438"/>
      <c r="AQ438"/>
      <c r="AR438"/>
      <c r="AS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</row>
    <row r="439" spans="3:78" s="94" customFormat="1" x14ac:dyDescent="0.2">
      <c r="C439" s="93"/>
      <c r="D439" s="93"/>
      <c r="S439" s="92"/>
      <c r="T439" s="92"/>
      <c r="AF439"/>
      <c r="AL439"/>
      <c r="AM439" s="92"/>
      <c r="AN439"/>
      <c r="AO439"/>
      <c r="AP439"/>
      <c r="AQ439"/>
      <c r="AR439"/>
      <c r="AS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</row>
    <row r="440" spans="3:78" s="94" customFormat="1" x14ac:dyDescent="0.2">
      <c r="C440" s="93"/>
      <c r="D440" s="93"/>
      <c r="S440" s="92"/>
      <c r="T440" s="92"/>
      <c r="AF440"/>
      <c r="AL440"/>
      <c r="AM440" s="92"/>
      <c r="AN440"/>
      <c r="AO440"/>
      <c r="AP440"/>
      <c r="AQ440"/>
      <c r="AR440"/>
      <c r="AS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</row>
    <row r="441" spans="3:78" s="94" customFormat="1" x14ac:dyDescent="0.2">
      <c r="C441" s="93"/>
      <c r="D441" s="93"/>
      <c r="S441" s="92"/>
      <c r="T441" s="92"/>
      <c r="AF441"/>
      <c r="AL441"/>
      <c r="AM441" s="92"/>
      <c r="AN441"/>
      <c r="AO441"/>
      <c r="AP441"/>
      <c r="AQ441"/>
      <c r="AR441"/>
      <c r="AS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</row>
    <row r="442" spans="3:78" s="94" customFormat="1" x14ac:dyDescent="0.2">
      <c r="C442" s="93"/>
      <c r="D442" s="93"/>
      <c r="S442" s="92"/>
      <c r="T442" s="92"/>
      <c r="AF442"/>
      <c r="AL442"/>
      <c r="AM442" s="92"/>
      <c r="AN442"/>
      <c r="AO442"/>
      <c r="AP442"/>
      <c r="AQ442"/>
      <c r="AR442"/>
      <c r="AS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</row>
    <row r="443" spans="3:78" s="94" customFormat="1" x14ac:dyDescent="0.2">
      <c r="C443" s="93"/>
      <c r="D443" s="93"/>
      <c r="S443" s="92"/>
      <c r="T443" s="92"/>
      <c r="AF443"/>
      <c r="AL443"/>
      <c r="AM443" s="92"/>
      <c r="AN443"/>
      <c r="AO443"/>
      <c r="AP443"/>
      <c r="AQ443"/>
      <c r="AR443"/>
      <c r="AS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</row>
    <row r="444" spans="3:78" s="94" customFormat="1" x14ac:dyDescent="0.2">
      <c r="C444" s="93"/>
      <c r="D444" s="93"/>
      <c r="S444" s="92"/>
      <c r="T444" s="92"/>
      <c r="AF444"/>
      <c r="AL444"/>
      <c r="AM444" s="92"/>
      <c r="AN444"/>
      <c r="AO444"/>
      <c r="AP444"/>
      <c r="AQ444"/>
      <c r="AR444"/>
      <c r="AS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</row>
    <row r="445" spans="3:78" s="94" customFormat="1" x14ac:dyDescent="0.2">
      <c r="C445" s="93"/>
      <c r="D445" s="93"/>
      <c r="S445" s="92"/>
      <c r="T445" s="92"/>
      <c r="AF445"/>
      <c r="AL445"/>
      <c r="AM445" s="92"/>
      <c r="AN445"/>
      <c r="AO445"/>
      <c r="AP445"/>
      <c r="AQ445"/>
      <c r="AR445"/>
      <c r="AS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</row>
    <row r="446" spans="3:78" s="94" customFormat="1" x14ac:dyDescent="0.2">
      <c r="C446" s="93"/>
      <c r="D446" s="93"/>
      <c r="S446" s="92"/>
      <c r="T446" s="92"/>
      <c r="AF446"/>
      <c r="AL446"/>
      <c r="AM446" s="92"/>
      <c r="AN446"/>
      <c r="AO446"/>
      <c r="AP446"/>
      <c r="AQ446"/>
      <c r="AR446"/>
      <c r="AS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</row>
    <row r="447" spans="3:78" s="94" customFormat="1" x14ac:dyDescent="0.2">
      <c r="C447" s="93"/>
      <c r="D447" s="93"/>
      <c r="S447" s="92"/>
      <c r="T447" s="92"/>
      <c r="AF447"/>
      <c r="AL447"/>
      <c r="AM447" s="92"/>
      <c r="AN447"/>
      <c r="AO447"/>
      <c r="AP447"/>
      <c r="AQ447"/>
      <c r="AR447"/>
      <c r="AS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</row>
    <row r="448" spans="3:78" s="94" customFormat="1" x14ac:dyDescent="0.2">
      <c r="C448" s="93"/>
      <c r="D448" s="93"/>
      <c r="S448" s="92"/>
      <c r="T448" s="92"/>
      <c r="AF448"/>
      <c r="AL448"/>
      <c r="AM448" s="92"/>
      <c r="AN448"/>
      <c r="AO448"/>
      <c r="AP448"/>
      <c r="AQ448"/>
      <c r="AR448"/>
      <c r="AS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</row>
    <row r="449" spans="3:78" s="94" customFormat="1" x14ac:dyDescent="0.2">
      <c r="C449" s="93"/>
      <c r="D449" s="93"/>
      <c r="S449" s="92"/>
      <c r="T449" s="92"/>
      <c r="AF449"/>
      <c r="AL449"/>
      <c r="AM449" s="92"/>
      <c r="AN449"/>
      <c r="AO449"/>
      <c r="AP449"/>
      <c r="AQ449"/>
      <c r="AR449"/>
      <c r="AS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</row>
    <row r="450" spans="3:78" s="94" customFormat="1" x14ac:dyDescent="0.2">
      <c r="C450" s="93"/>
      <c r="D450" s="93"/>
      <c r="S450" s="92"/>
      <c r="T450" s="92"/>
      <c r="AF450"/>
      <c r="AL450"/>
      <c r="AM450" s="92"/>
      <c r="AN450"/>
      <c r="AO450"/>
      <c r="AP450"/>
      <c r="AQ450"/>
      <c r="AR450"/>
      <c r="AS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</row>
    <row r="451" spans="3:78" s="94" customFormat="1" x14ac:dyDescent="0.2">
      <c r="C451" s="93"/>
      <c r="D451" s="93"/>
      <c r="S451" s="92"/>
      <c r="T451" s="92"/>
      <c r="AF451"/>
      <c r="AL451"/>
      <c r="AM451" s="92"/>
      <c r="AN451"/>
      <c r="AO451"/>
      <c r="AP451"/>
      <c r="AQ451"/>
      <c r="AR451"/>
      <c r="AS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</row>
    <row r="452" spans="3:78" s="94" customFormat="1" x14ac:dyDescent="0.2">
      <c r="C452" s="93"/>
      <c r="D452" s="93"/>
      <c r="S452" s="92"/>
      <c r="T452" s="92"/>
      <c r="AF452"/>
      <c r="AL452"/>
      <c r="AM452" s="92"/>
      <c r="AN452"/>
      <c r="AO452"/>
      <c r="AP452"/>
      <c r="AQ452"/>
      <c r="AR452"/>
      <c r="AS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</row>
    <row r="453" spans="3:78" s="94" customFormat="1" x14ac:dyDescent="0.2">
      <c r="C453" s="93"/>
      <c r="D453" s="93"/>
      <c r="S453" s="92"/>
      <c r="T453" s="92"/>
      <c r="AF453"/>
      <c r="AL453"/>
      <c r="AM453" s="92"/>
      <c r="AN453"/>
      <c r="AO453"/>
      <c r="AP453"/>
      <c r="AQ453"/>
      <c r="AR453"/>
      <c r="AS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</row>
    <row r="454" spans="3:78" s="94" customFormat="1" x14ac:dyDescent="0.2">
      <c r="C454" s="93"/>
      <c r="D454" s="93"/>
      <c r="S454" s="92"/>
      <c r="T454" s="92"/>
      <c r="AF454"/>
      <c r="AL454"/>
      <c r="AM454" s="92"/>
      <c r="AN454"/>
      <c r="AO454"/>
      <c r="AP454"/>
      <c r="AQ454"/>
      <c r="AR454"/>
      <c r="AS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</row>
    <row r="455" spans="3:78" s="94" customFormat="1" x14ac:dyDescent="0.2">
      <c r="C455" s="93"/>
      <c r="D455" s="93"/>
      <c r="S455" s="92"/>
      <c r="T455" s="92"/>
      <c r="AF455"/>
      <c r="AL455"/>
      <c r="AM455" s="92"/>
      <c r="AN455"/>
      <c r="AO455"/>
      <c r="AP455"/>
      <c r="AQ455"/>
      <c r="AR455"/>
      <c r="AS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</row>
    <row r="456" spans="3:78" s="94" customFormat="1" x14ac:dyDescent="0.2">
      <c r="C456" s="93"/>
      <c r="D456" s="93"/>
      <c r="S456" s="92"/>
      <c r="T456" s="92"/>
      <c r="AF456"/>
      <c r="AL456"/>
      <c r="AM456" s="92"/>
      <c r="AN456"/>
      <c r="AO456"/>
      <c r="AP456"/>
      <c r="AQ456"/>
      <c r="AR456"/>
      <c r="AS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</row>
    <row r="457" spans="3:78" s="94" customFormat="1" x14ac:dyDescent="0.2">
      <c r="C457" s="93"/>
      <c r="D457" s="93"/>
      <c r="S457" s="92"/>
      <c r="T457" s="92"/>
      <c r="AF457"/>
      <c r="AL457"/>
      <c r="AM457" s="92"/>
      <c r="AN457"/>
      <c r="AO457"/>
      <c r="AP457"/>
      <c r="AQ457"/>
      <c r="AR457"/>
      <c r="AS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</row>
    <row r="458" spans="3:78" s="94" customFormat="1" x14ac:dyDescent="0.2">
      <c r="C458" s="93"/>
      <c r="D458" s="93"/>
      <c r="S458" s="92"/>
      <c r="T458" s="92"/>
      <c r="AF458"/>
      <c r="AL458"/>
      <c r="AM458" s="92"/>
      <c r="AN458"/>
      <c r="AO458"/>
      <c r="AP458"/>
      <c r="AQ458"/>
      <c r="AR458"/>
      <c r="AS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</row>
    <row r="459" spans="3:78" s="94" customFormat="1" x14ac:dyDescent="0.2">
      <c r="C459" s="93"/>
      <c r="D459" s="93"/>
      <c r="S459" s="92"/>
      <c r="T459" s="92"/>
      <c r="AF459"/>
      <c r="AL459"/>
      <c r="AM459" s="92"/>
      <c r="AN459"/>
      <c r="AO459"/>
      <c r="AP459"/>
      <c r="AQ459"/>
      <c r="AR459"/>
      <c r="AS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</row>
    <row r="460" spans="3:78" s="94" customFormat="1" x14ac:dyDescent="0.2">
      <c r="C460" s="93"/>
      <c r="D460" s="93"/>
      <c r="S460" s="92"/>
      <c r="T460" s="92"/>
      <c r="AF460"/>
      <c r="AL460"/>
      <c r="AM460" s="92"/>
      <c r="AN460"/>
      <c r="AO460"/>
      <c r="AP460"/>
      <c r="AQ460"/>
      <c r="AR460"/>
      <c r="AS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</row>
    <row r="461" spans="3:78" s="94" customFormat="1" x14ac:dyDescent="0.2">
      <c r="C461" s="93"/>
      <c r="D461" s="93"/>
      <c r="S461" s="92"/>
      <c r="T461" s="92"/>
      <c r="AF461"/>
      <c r="AL461"/>
      <c r="AM461" s="92"/>
      <c r="AN461"/>
      <c r="AO461"/>
      <c r="AP461"/>
      <c r="AQ461"/>
      <c r="AR461"/>
      <c r="AS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</row>
    <row r="462" spans="3:78" s="94" customFormat="1" x14ac:dyDescent="0.2">
      <c r="C462" s="93"/>
      <c r="D462" s="93"/>
      <c r="S462" s="92"/>
      <c r="T462" s="92"/>
      <c r="AF462"/>
      <c r="AL462"/>
      <c r="AM462" s="92"/>
      <c r="AN462"/>
      <c r="AO462"/>
      <c r="AP462"/>
      <c r="AQ462"/>
      <c r="AR462"/>
      <c r="AS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</row>
    <row r="463" spans="3:78" s="94" customFormat="1" x14ac:dyDescent="0.2">
      <c r="C463" s="93"/>
      <c r="D463" s="93"/>
      <c r="S463" s="92"/>
      <c r="T463" s="92"/>
      <c r="AF463"/>
      <c r="AL463"/>
      <c r="AM463" s="92"/>
      <c r="AN463"/>
      <c r="AO463"/>
      <c r="AP463"/>
      <c r="AQ463"/>
      <c r="AR463"/>
      <c r="AS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</row>
    <row r="464" spans="3:78" s="94" customFormat="1" x14ac:dyDescent="0.2">
      <c r="C464" s="93"/>
      <c r="D464" s="93"/>
      <c r="S464" s="92"/>
      <c r="T464" s="92"/>
      <c r="AF464"/>
      <c r="AL464"/>
      <c r="AM464" s="92"/>
      <c r="AN464"/>
      <c r="AO464"/>
      <c r="AP464"/>
      <c r="AQ464"/>
      <c r="AR464"/>
      <c r="AS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</row>
    <row r="465" spans="3:78" s="94" customFormat="1" x14ac:dyDescent="0.2">
      <c r="C465" s="93"/>
      <c r="D465" s="93"/>
      <c r="S465" s="92"/>
      <c r="T465" s="92"/>
      <c r="AF465"/>
      <c r="AL465"/>
      <c r="AM465" s="92"/>
      <c r="AN465"/>
      <c r="AO465"/>
      <c r="AP465"/>
      <c r="AQ465"/>
      <c r="AR465"/>
      <c r="AS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</row>
    <row r="466" spans="3:78" s="94" customFormat="1" x14ac:dyDescent="0.2">
      <c r="C466" s="93"/>
      <c r="D466" s="93"/>
      <c r="S466" s="92"/>
      <c r="T466" s="92"/>
      <c r="AF466"/>
      <c r="AL466"/>
      <c r="AM466" s="92"/>
      <c r="AN466"/>
      <c r="AO466"/>
      <c r="AP466"/>
      <c r="AQ466"/>
      <c r="AR466"/>
      <c r="AS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</row>
    <row r="467" spans="3:78" s="94" customFormat="1" x14ac:dyDescent="0.2">
      <c r="C467" s="93"/>
      <c r="D467" s="93"/>
      <c r="S467" s="92"/>
      <c r="T467" s="92"/>
      <c r="AF467"/>
      <c r="AL467"/>
      <c r="AM467" s="92"/>
      <c r="AN467"/>
      <c r="AO467"/>
      <c r="AP467"/>
      <c r="AQ467"/>
      <c r="AR467"/>
      <c r="AS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</row>
    <row r="468" spans="3:78" s="94" customFormat="1" x14ac:dyDescent="0.2">
      <c r="C468" s="93"/>
      <c r="D468" s="93"/>
      <c r="S468" s="92"/>
      <c r="T468" s="92"/>
      <c r="AF468"/>
      <c r="AL468"/>
      <c r="AM468" s="92"/>
      <c r="AN468"/>
      <c r="AO468"/>
      <c r="AP468"/>
      <c r="AQ468"/>
      <c r="AR468"/>
      <c r="AS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</row>
    <row r="469" spans="3:78" s="94" customFormat="1" x14ac:dyDescent="0.2">
      <c r="C469" s="93"/>
      <c r="D469" s="93"/>
      <c r="S469" s="92"/>
      <c r="T469" s="92"/>
      <c r="AF469"/>
      <c r="AL469"/>
      <c r="AM469" s="92"/>
      <c r="AN469"/>
      <c r="AO469"/>
      <c r="AP469"/>
      <c r="AQ469"/>
      <c r="AR469"/>
      <c r="AS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</row>
    <row r="470" spans="3:78" s="94" customFormat="1" x14ac:dyDescent="0.2">
      <c r="C470" s="93"/>
      <c r="D470" s="93"/>
      <c r="S470" s="92"/>
      <c r="T470" s="92"/>
      <c r="AF470"/>
      <c r="AL470"/>
      <c r="AM470" s="92"/>
      <c r="AN470"/>
      <c r="AO470"/>
      <c r="AP470"/>
      <c r="AQ470"/>
      <c r="AR470"/>
      <c r="AS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</row>
    <row r="471" spans="3:78" s="94" customFormat="1" x14ac:dyDescent="0.2">
      <c r="C471" s="93"/>
      <c r="D471" s="93"/>
      <c r="S471" s="92"/>
      <c r="T471" s="92"/>
      <c r="AF471"/>
      <c r="AL471"/>
      <c r="AM471" s="92"/>
      <c r="AN471"/>
      <c r="AO471"/>
      <c r="AP471"/>
      <c r="AQ471"/>
      <c r="AR471"/>
      <c r="AS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</row>
    <row r="472" spans="3:78" s="94" customFormat="1" x14ac:dyDescent="0.2">
      <c r="C472" s="93"/>
      <c r="D472" s="93"/>
      <c r="S472" s="92"/>
      <c r="T472" s="92"/>
      <c r="AF472"/>
      <c r="AL472"/>
      <c r="AM472" s="92"/>
      <c r="AN472"/>
      <c r="AO472"/>
      <c r="AP472"/>
      <c r="AQ472"/>
      <c r="AR472"/>
      <c r="AS472"/>
      <c r="BC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</row>
    <row r="473" spans="3:78" s="94" customFormat="1" x14ac:dyDescent="0.2">
      <c r="C473" s="93"/>
      <c r="D473" s="93"/>
      <c r="S473" s="92"/>
      <c r="T473" s="92"/>
      <c r="AF473"/>
      <c r="AL473"/>
      <c r="AM473" s="92"/>
      <c r="AN473"/>
      <c r="AO473"/>
      <c r="AP473"/>
      <c r="AQ473"/>
      <c r="AR473"/>
      <c r="AS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</row>
    <row r="474" spans="3:78" s="94" customFormat="1" x14ac:dyDescent="0.2">
      <c r="C474" s="93"/>
      <c r="D474" s="93"/>
      <c r="S474" s="92"/>
      <c r="T474" s="92"/>
      <c r="AF474"/>
      <c r="AL474"/>
      <c r="AM474" s="92"/>
      <c r="AN474"/>
      <c r="AO474"/>
      <c r="AP474"/>
      <c r="AQ474"/>
      <c r="AR474"/>
      <c r="AS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</row>
    <row r="475" spans="3:78" s="94" customFormat="1" x14ac:dyDescent="0.2">
      <c r="C475" s="93"/>
      <c r="D475" s="93"/>
      <c r="S475" s="92"/>
      <c r="T475" s="92"/>
      <c r="AF475"/>
      <c r="AL475"/>
      <c r="AM475" s="92"/>
      <c r="AN475"/>
      <c r="AO475"/>
      <c r="AP475"/>
      <c r="AQ475"/>
      <c r="AR475"/>
      <c r="AS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</row>
    <row r="476" spans="3:78" s="94" customFormat="1" x14ac:dyDescent="0.2">
      <c r="C476" s="93"/>
      <c r="D476" s="93"/>
      <c r="S476" s="92"/>
      <c r="T476" s="92"/>
      <c r="AF476"/>
      <c r="AL476"/>
      <c r="AM476" s="92"/>
      <c r="AN476"/>
      <c r="AO476"/>
      <c r="AP476"/>
      <c r="AQ476"/>
      <c r="AR476"/>
      <c r="AS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</row>
    <row r="477" spans="3:78" s="94" customFormat="1" x14ac:dyDescent="0.2">
      <c r="C477" s="93"/>
      <c r="D477" s="93"/>
      <c r="S477" s="92"/>
      <c r="T477" s="92"/>
      <c r="AF477"/>
      <c r="AL477"/>
      <c r="AM477" s="92"/>
      <c r="AN477"/>
      <c r="AO477"/>
      <c r="AP477"/>
      <c r="AQ477"/>
      <c r="AR477"/>
      <c r="AS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</row>
    <row r="478" spans="3:78" s="94" customFormat="1" x14ac:dyDescent="0.2">
      <c r="C478" s="93"/>
      <c r="D478" s="93"/>
      <c r="S478" s="92"/>
      <c r="T478" s="92"/>
      <c r="AF478"/>
      <c r="AL478"/>
      <c r="AM478" s="92"/>
      <c r="AN478"/>
      <c r="AO478"/>
      <c r="AP478"/>
      <c r="AQ478"/>
      <c r="AR478"/>
      <c r="AS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</row>
    <row r="479" spans="3:78" s="94" customFormat="1" x14ac:dyDescent="0.2">
      <c r="C479" s="93"/>
      <c r="D479" s="93"/>
      <c r="S479" s="92"/>
      <c r="T479" s="92"/>
      <c r="AF479"/>
      <c r="AL479"/>
      <c r="AM479" s="92"/>
      <c r="AN479"/>
      <c r="AO479"/>
      <c r="AP479"/>
      <c r="AQ479"/>
      <c r="AR479"/>
      <c r="AS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</row>
    <row r="480" spans="3:78" s="94" customFormat="1" x14ac:dyDescent="0.2">
      <c r="C480" s="93"/>
      <c r="D480" s="93"/>
      <c r="S480" s="92"/>
      <c r="T480" s="92"/>
      <c r="AF480"/>
      <c r="AL480"/>
      <c r="AM480" s="92"/>
      <c r="AN480"/>
      <c r="AO480"/>
      <c r="AP480"/>
      <c r="AQ480"/>
      <c r="AR480"/>
      <c r="AS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</row>
    <row r="481" spans="3:78" s="94" customFormat="1" x14ac:dyDescent="0.2">
      <c r="C481" s="93"/>
      <c r="D481" s="93"/>
      <c r="S481" s="92"/>
      <c r="T481" s="92"/>
      <c r="AF481"/>
      <c r="AL481"/>
      <c r="AM481" s="92"/>
      <c r="AN481"/>
      <c r="AO481"/>
      <c r="AP481"/>
      <c r="AQ481"/>
      <c r="AR481"/>
      <c r="AS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</row>
    <row r="482" spans="3:78" s="94" customFormat="1" x14ac:dyDescent="0.2">
      <c r="C482" s="93"/>
      <c r="D482" s="93"/>
      <c r="S482" s="92"/>
      <c r="T482" s="92"/>
      <c r="AF482"/>
      <c r="AL482"/>
      <c r="AM482" s="92"/>
      <c r="AN482"/>
      <c r="AO482"/>
      <c r="AP482"/>
      <c r="AQ482"/>
      <c r="AR482"/>
      <c r="AS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</row>
    <row r="483" spans="3:78" s="94" customFormat="1" x14ac:dyDescent="0.2">
      <c r="C483" s="93"/>
      <c r="D483" s="93"/>
      <c r="S483" s="92"/>
      <c r="T483" s="92"/>
      <c r="AF483"/>
      <c r="AL483"/>
      <c r="AM483" s="92"/>
      <c r="AN483"/>
      <c r="AO483"/>
      <c r="AP483"/>
      <c r="AQ483"/>
      <c r="AR483"/>
      <c r="AS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</row>
    <row r="484" spans="3:78" s="94" customFormat="1" x14ac:dyDescent="0.2">
      <c r="C484" s="93"/>
      <c r="D484" s="93"/>
      <c r="S484" s="92"/>
      <c r="T484" s="92"/>
      <c r="AF484"/>
      <c r="AL484"/>
      <c r="AM484" s="92"/>
      <c r="AN484"/>
      <c r="AO484"/>
      <c r="AP484"/>
      <c r="AQ484"/>
      <c r="AR484"/>
      <c r="AS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</row>
    <row r="485" spans="3:78" s="94" customFormat="1" x14ac:dyDescent="0.2">
      <c r="C485" s="93"/>
      <c r="D485" s="93"/>
      <c r="S485" s="92"/>
      <c r="T485" s="92"/>
      <c r="AF485"/>
      <c r="AL485"/>
      <c r="AM485" s="92"/>
      <c r="AN485"/>
      <c r="AO485"/>
      <c r="AP485"/>
      <c r="AQ485"/>
      <c r="AR485"/>
      <c r="AS485"/>
      <c r="BS485"/>
      <c r="BT485"/>
      <c r="BU485"/>
      <c r="BV485"/>
      <c r="BW485"/>
      <c r="BX485"/>
      <c r="BY485"/>
      <c r="BZ485"/>
    </row>
    <row r="486" spans="3:78" s="94" customFormat="1" x14ac:dyDescent="0.2">
      <c r="C486" s="93"/>
      <c r="D486" s="93"/>
      <c r="S486" s="92"/>
      <c r="T486" s="92"/>
      <c r="AF486"/>
      <c r="AL486"/>
      <c r="AM486" s="92"/>
      <c r="AN486"/>
      <c r="AO486"/>
      <c r="AP486"/>
      <c r="AQ486"/>
      <c r="AR486"/>
      <c r="AS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</row>
    <row r="487" spans="3:78" s="94" customFormat="1" x14ac:dyDescent="0.2">
      <c r="C487" s="93"/>
      <c r="D487" s="93"/>
      <c r="S487" s="92"/>
      <c r="T487" s="92"/>
      <c r="AF487"/>
      <c r="AL487"/>
      <c r="AM487" s="92"/>
      <c r="AN487"/>
      <c r="AO487"/>
      <c r="AP487"/>
      <c r="AQ487"/>
      <c r="AR487"/>
      <c r="AS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</row>
    <row r="488" spans="3:78" s="94" customFormat="1" x14ac:dyDescent="0.2">
      <c r="C488" s="93"/>
      <c r="D488" s="93"/>
      <c r="S488" s="92"/>
      <c r="T488" s="92"/>
      <c r="AF488"/>
      <c r="AL488"/>
      <c r="AM488" s="92"/>
      <c r="AN488"/>
      <c r="AO488"/>
      <c r="AP488"/>
      <c r="AQ488"/>
      <c r="AR488"/>
      <c r="AS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</row>
    <row r="489" spans="3:78" s="94" customFormat="1" x14ac:dyDescent="0.2">
      <c r="C489" s="93"/>
      <c r="D489" s="93"/>
      <c r="S489" s="92"/>
      <c r="T489" s="92"/>
      <c r="AF489"/>
      <c r="AL489"/>
      <c r="AM489" s="92"/>
      <c r="AN489"/>
      <c r="AO489"/>
      <c r="AP489"/>
      <c r="AQ489"/>
      <c r="AR489"/>
      <c r="AS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</row>
    <row r="490" spans="3:78" s="94" customFormat="1" x14ac:dyDescent="0.2">
      <c r="C490" s="93"/>
      <c r="D490" s="93"/>
      <c r="S490" s="92"/>
      <c r="T490" s="92"/>
      <c r="AF490"/>
      <c r="AL490"/>
      <c r="AM490" s="92"/>
      <c r="AN490"/>
      <c r="AO490"/>
      <c r="AP490"/>
      <c r="AQ490"/>
      <c r="AR490"/>
      <c r="AS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</row>
    <row r="491" spans="3:78" s="94" customFormat="1" x14ac:dyDescent="0.2">
      <c r="C491" s="93"/>
      <c r="D491" s="93"/>
      <c r="S491" s="92"/>
      <c r="T491" s="92"/>
      <c r="AF491"/>
      <c r="AL491"/>
      <c r="AM491" s="92"/>
      <c r="AN491"/>
      <c r="AO491"/>
      <c r="AP491"/>
      <c r="AQ491"/>
      <c r="AR491"/>
      <c r="AS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</row>
    <row r="492" spans="3:78" s="94" customFormat="1" x14ac:dyDescent="0.2">
      <c r="C492" s="93"/>
      <c r="D492" s="93"/>
      <c r="S492" s="92"/>
      <c r="T492" s="92"/>
      <c r="AF492"/>
      <c r="AL492"/>
      <c r="AM492" s="92"/>
      <c r="AN492"/>
      <c r="AO492"/>
      <c r="AP492"/>
      <c r="AQ492"/>
      <c r="AR492"/>
      <c r="AS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</row>
    <row r="493" spans="3:78" s="94" customFormat="1" x14ac:dyDescent="0.2">
      <c r="C493" s="93"/>
      <c r="D493" s="93"/>
      <c r="S493" s="92"/>
      <c r="T493" s="92"/>
      <c r="AF493"/>
      <c r="AL493"/>
      <c r="AM493" s="92"/>
      <c r="AN493"/>
      <c r="AO493"/>
      <c r="AP493"/>
      <c r="AQ493"/>
      <c r="AR493"/>
      <c r="AS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</row>
    <row r="494" spans="3:78" s="94" customFormat="1" x14ac:dyDescent="0.2">
      <c r="C494" s="93"/>
      <c r="D494" s="93"/>
      <c r="S494" s="92"/>
      <c r="T494" s="92"/>
      <c r="AF494"/>
      <c r="AL494"/>
      <c r="AM494" s="92"/>
      <c r="AN494"/>
      <c r="AO494"/>
      <c r="AP494"/>
      <c r="AQ494"/>
      <c r="AR494"/>
      <c r="AS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</row>
    <row r="495" spans="3:78" s="94" customFormat="1" x14ac:dyDescent="0.2">
      <c r="C495" s="93"/>
      <c r="D495" s="93"/>
      <c r="S495" s="92"/>
      <c r="T495" s="92"/>
      <c r="AF495"/>
      <c r="AL495"/>
      <c r="AM495" s="92"/>
      <c r="AN495"/>
      <c r="AO495"/>
      <c r="AP495"/>
      <c r="AQ495"/>
      <c r="AR495"/>
      <c r="AS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</row>
    <row r="496" spans="3:78" s="94" customFormat="1" x14ac:dyDescent="0.2">
      <c r="C496" s="93"/>
      <c r="D496" s="93"/>
      <c r="S496" s="92"/>
      <c r="T496" s="92"/>
      <c r="AF496"/>
      <c r="AL496"/>
      <c r="AM496" s="92"/>
      <c r="AN496"/>
      <c r="AO496"/>
      <c r="AP496"/>
      <c r="AQ496"/>
      <c r="AR496"/>
      <c r="AS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</row>
    <row r="497" spans="3:78" s="94" customFormat="1" x14ac:dyDescent="0.2">
      <c r="C497" s="93"/>
      <c r="D497" s="93"/>
      <c r="S497" s="92"/>
      <c r="T497" s="92"/>
      <c r="AF497"/>
      <c r="AL497"/>
      <c r="AM497" s="92"/>
      <c r="AN497"/>
      <c r="AO497"/>
      <c r="AP497"/>
      <c r="AQ497"/>
      <c r="AR497"/>
      <c r="AS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</row>
    <row r="498" spans="3:78" s="94" customFormat="1" x14ac:dyDescent="0.2">
      <c r="C498" s="93"/>
      <c r="D498" s="93"/>
      <c r="S498" s="92"/>
      <c r="T498" s="92"/>
      <c r="AF498"/>
      <c r="AL498"/>
      <c r="AM498" s="92"/>
      <c r="AN498"/>
      <c r="AO498"/>
      <c r="AP498"/>
      <c r="AQ498"/>
      <c r="AR498"/>
      <c r="AS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</row>
    <row r="499" spans="3:78" s="94" customFormat="1" x14ac:dyDescent="0.2">
      <c r="C499" s="93"/>
      <c r="D499" s="93"/>
      <c r="S499" s="92"/>
      <c r="T499" s="92"/>
      <c r="AF499"/>
      <c r="AL499"/>
      <c r="AM499" s="92"/>
      <c r="AN499"/>
      <c r="AO499"/>
      <c r="AP499"/>
      <c r="AQ499"/>
      <c r="AR499"/>
      <c r="AS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</row>
    <row r="500" spans="3:78" s="94" customFormat="1" x14ac:dyDescent="0.2">
      <c r="C500" s="93"/>
      <c r="D500" s="93"/>
      <c r="S500" s="92"/>
      <c r="T500" s="92"/>
      <c r="AF500"/>
      <c r="AL500"/>
      <c r="AM500" s="92"/>
      <c r="AN500"/>
      <c r="AO500"/>
      <c r="AP500"/>
      <c r="AQ500"/>
      <c r="AR500"/>
      <c r="AS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</row>
    <row r="501" spans="3:78" s="94" customFormat="1" x14ac:dyDescent="0.2">
      <c r="C501" s="93"/>
      <c r="D501" s="93"/>
      <c r="S501" s="92"/>
      <c r="T501" s="92"/>
      <c r="AF501"/>
      <c r="AL501"/>
      <c r="AM501" s="92"/>
      <c r="AN501"/>
      <c r="AO501"/>
      <c r="AP501"/>
      <c r="AQ501"/>
      <c r="AR501"/>
      <c r="AS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</row>
    <row r="502" spans="3:78" s="94" customFormat="1" x14ac:dyDescent="0.2">
      <c r="C502" s="93"/>
      <c r="D502" s="93"/>
      <c r="S502" s="92"/>
      <c r="T502" s="92"/>
      <c r="AF502"/>
      <c r="AL502"/>
      <c r="AM502" s="92"/>
      <c r="AN502"/>
      <c r="AO502"/>
      <c r="AP502"/>
      <c r="AQ502"/>
      <c r="AR502"/>
      <c r="AS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</row>
    <row r="503" spans="3:78" s="94" customFormat="1" x14ac:dyDescent="0.2">
      <c r="C503" s="93"/>
      <c r="D503" s="93"/>
      <c r="S503" s="92"/>
      <c r="T503" s="92"/>
      <c r="AF503"/>
      <c r="AL503"/>
      <c r="AM503" s="92"/>
      <c r="AN503"/>
      <c r="AO503"/>
      <c r="AP503"/>
      <c r="AQ503"/>
      <c r="AR503"/>
      <c r="AS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</row>
    <row r="504" spans="3:78" s="94" customFormat="1" x14ac:dyDescent="0.2">
      <c r="C504" s="93"/>
      <c r="D504" s="93"/>
      <c r="S504" s="92"/>
      <c r="T504" s="92"/>
      <c r="AF504"/>
      <c r="AL504"/>
      <c r="AM504" s="92"/>
      <c r="AN504"/>
      <c r="AO504"/>
      <c r="AP504"/>
      <c r="AQ504"/>
      <c r="AR504"/>
      <c r="AS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</row>
    <row r="505" spans="3:78" s="94" customFormat="1" x14ac:dyDescent="0.2">
      <c r="C505" s="93"/>
      <c r="D505" s="93"/>
      <c r="S505" s="92"/>
      <c r="T505" s="92"/>
      <c r="AF505"/>
      <c r="AL505"/>
      <c r="AM505" s="92"/>
      <c r="AN505"/>
      <c r="AO505"/>
      <c r="AP505"/>
      <c r="AQ505"/>
      <c r="AR505"/>
      <c r="AS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</row>
    <row r="506" spans="3:78" s="94" customFormat="1" x14ac:dyDescent="0.2">
      <c r="C506" s="93"/>
      <c r="D506" s="93"/>
      <c r="S506" s="92"/>
      <c r="T506" s="92"/>
      <c r="AF506"/>
      <c r="AL506"/>
      <c r="AM506" s="92"/>
      <c r="AN506"/>
      <c r="AO506"/>
      <c r="AP506"/>
      <c r="AQ506"/>
      <c r="AR506"/>
      <c r="AS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</row>
    <row r="507" spans="3:78" s="94" customFormat="1" x14ac:dyDescent="0.2">
      <c r="C507" s="93"/>
      <c r="D507" s="93"/>
      <c r="S507" s="92"/>
      <c r="T507" s="92"/>
      <c r="AF507"/>
      <c r="AL507"/>
      <c r="AM507" s="92"/>
      <c r="AN507"/>
      <c r="AO507"/>
      <c r="AP507"/>
      <c r="AQ507"/>
      <c r="AR507"/>
      <c r="AS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</row>
    <row r="508" spans="3:78" s="94" customFormat="1" x14ac:dyDescent="0.2">
      <c r="C508" s="93"/>
      <c r="D508" s="93"/>
      <c r="S508" s="92"/>
      <c r="T508" s="92"/>
      <c r="AF508"/>
      <c r="AL508"/>
      <c r="AM508" s="92"/>
      <c r="AN508"/>
      <c r="AO508"/>
      <c r="AP508"/>
      <c r="AQ508"/>
      <c r="AR508"/>
      <c r="AS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</row>
    <row r="509" spans="3:78" s="94" customFormat="1" x14ac:dyDescent="0.2">
      <c r="C509" s="93"/>
      <c r="D509" s="93"/>
      <c r="S509" s="92"/>
      <c r="T509" s="92"/>
      <c r="AF509"/>
      <c r="AL509"/>
      <c r="AM509" s="92"/>
      <c r="AN509"/>
      <c r="AO509"/>
      <c r="AP509"/>
      <c r="AQ509"/>
      <c r="AR509"/>
      <c r="AS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</row>
    <row r="510" spans="3:78" s="94" customFormat="1" x14ac:dyDescent="0.2">
      <c r="C510" s="93"/>
      <c r="D510" s="93"/>
      <c r="S510" s="92"/>
      <c r="T510" s="92"/>
      <c r="AF510"/>
      <c r="AL510"/>
      <c r="AM510" s="92"/>
      <c r="AN510"/>
      <c r="AO510"/>
      <c r="AP510"/>
      <c r="AQ510"/>
      <c r="AR510"/>
      <c r="AS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</row>
    <row r="511" spans="3:78" s="94" customFormat="1" x14ac:dyDescent="0.2">
      <c r="C511" s="93"/>
      <c r="D511" s="93"/>
      <c r="S511" s="92"/>
      <c r="T511" s="92"/>
      <c r="AF511"/>
      <c r="AL511"/>
      <c r="AM511" s="92"/>
      <c r="AN511"/>
      <c r="AO511"/>
      <c r="AP511"/>
      <c r="AQ511"/>
      <c r="AR511"/>
      <c r="AS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</row>
    <row r="512" spans="3:78" s="94" customFormat="1" x14ac:dyDescent="0.2">
      <c r="C512" s="93"/>
      <c r="D512" s="93"/>
      <c r="S512" s="92"/>
      <c r="T512" s="92"/>
      <c r="AF512"/>
      <c r="AL512"/>
      <c r="AM512" s="92"/>
      <c r="AN512"/>
      <c r="AO512"/>
      <c r="AP512"/>
      <c r="AQ512"/>
      <c r="AR512"/>
      <c r="AS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</row>
    <row r="513" spans="3:78" s="94" customFormat="1" x14ac:dyDescent="0.2">
      <c r="C513" s="93"/>
      <c r="D513" s="93"/>
      <c r="S513" s="92"/>
      <c r="T513" s="92"/>
      <c r="AF513"/>
      <c r="AL513"/>
      <c r="AM513" s="92"/>
      <c r="AN513"/>
      <c r="AO513"/>
      <c r="AP513"/>
      <c r="AQ513"/>
      <c r="AR513"/>
      <c r="AS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</row>
    <row r="514" spans="3:78" s="94" customFormat="1" x14ac:dyDescent="0.2">
      <c r="C514" s="93"/>
      <c r="D514" s="93"/>
      <c r="S514" s="92"/>
      <c r="T514" s="92"/>
      <c r="AF514"/>
      <c r="AL514"/>
      <c r="AM514" s="92"/>
      <c r="AN514"/>
      <c r="AO514"/>
      <c r="AP514"/>
      <c r="AQ514"/>
      <c r="AR514"/>
      <c r="AS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</row>
    <row r="515" spans="3:78" s="94" customFormat="1" x14ac:dyDescent="0.2">
      <c r="C515" s="93"/>
      <c r="D515" s="93"/>
      <c r="S515" s="92"/>
      <c r="T515" s="92"/>
      <c r="AF515"/>
      <c r="AL515"/>
      <c r="AM515" s="92"/>
      <c r="AN515"/>
      <c r="AO515"/>
      <c r="AP515"/>
      <c r="AQ515"/>
      <c r="AR515"/>
      <c r="AS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</row>
    <row r="516" spans="3:78" s="94" customFormat="1" x14ac:dyDescent="0.2">
      <c r="C516" s="93"/>
      <c r="D516" s="93"/>
      <c r="S516" s="92"/>
      <c r="T516" s="92"/>
      <c r="AF516"/>
      <c r="AL516"/>
      <c r="AM516" s="92"/>
      <c r="AN516"/>
      <c r="AO516"/>
      <c r="AP516"/>
      <c r="AQ516"/>
      <c r="AR516"/>
      <c r="AS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</row>
    <row r="517" spans="3:78" s="94" customFormat="1" x14ac:dyDescent="0.2">
      <c r="C517" s="93"/>
      <c r="D517" s="93"/>
      <c r="S517" s="92"/>
      <c r="T517" s="92"/>
      <c r="AF517"/>
      <c r="AL517"/>
      <c r="AM517" s="92"/>
      <c r="AN517"/>
      <c r="AO517"/>
      <c r="AP517"/>
      <c r="AQ517"/>
      <c r="AR517"/>
      <c r="AS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</row>
    <row r="518" spans="3:78" s="94" customFormat="1" x14ac:dyDescent="0.2">
      <c r="C518" s="93"/>
      <c r="D518" s="93"/>
      <c r="S518" s="92"/>
      <c r="T518" s="92"/>
      <c r="AF518"/>
      <c r="AL518"/>
      <c r="AM518" s="92"/>
      <c r="AN518"/>
      <c r="AO518"/>
      <c r="AP518"/>
      <c r="AQ518"/>
      <c r="AR518"/>
      <c r="AS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</row>
    <row r="519" spans="3:78" s="94" customFormat="1" x14ac:dyDescent="0.2">
      <c r="C519" s="93"/>
      <c r="D519" s="93"/>
      <c r="S519" s="92"/>
      <c r="T519" s="92"/>
      <c r="AF519"/>
      <c r="AL519"/>
      <c r="AM519" s="92"/>
      <c r="AN519"/>
      <c r="AO519"/>
      <c r="AP519"/>
      <c r="AQ519"/>
      <c r="AR519"/>
      <c r="AS519"/>
      <c r="BS519"/>
      <c r="BT519"/>
      <c r="BU519"/>
      <c r="BV519"/>
      <c r="BW519"/>
      <c r="BX519"/>
      <c r="BY519"/>
      <c r="BZ519"/>
    </row>
    <row r="520" spans="3:78" s="94" customFormat="1" x14ac:dyDescent="0.2">
      <c r="C520" s="93"/>
      <c r="D520" s="93"/>
      <c r="S520" s="92"/>
      <c r="T520" s="92"/>
      <c r="AF520"/>
      <c r="AL520"/>
      <c r="AM520" s="92"/>
      <c r="AN520"/>
      <c r="AO520"/>
      <c r="AP520"/>
      <c r="AQ520"/>
      <c r="AR520"/>
      <c r="AS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</row>
    <row r="521" spans="3:78" s="94" customFormat="1" x14ac:dyDescent="0.2">
      <c r="C521" s="93"/>
      <c r="D521" s="93"/>
      <c r="S521" s="92"/>
      <c r="T521" s="92"/>
      <c r="AF521"/>
      <c r="AL521"/>
      <c r="AM521" s="92"/>
      <c r="AN521"/>
      <c r="AO521"/>
      <c r="AP521"/>
      <c r="AQ521"/>
      <c r="AR521"/>
      <c r="AS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</row>
    <row r="522" spans="3:78" s="94" customFormat="1" x14ac:dyDescent="0.2">
      <c r="C522" s="93"/>
      <c r="D522" s="93"/>
      <c r="S522" s="92"/>
      <c r="T522" s="92"/>
      <c r="AF522"/>
      <c r="AL522"/>
      <c r="AM522" s="92"/>
      <c r="AN522"/>
      <c r="AO522"/>
      <c r="AP522"/>
      <c r="AQ522"/>
      <c r="AR522"/>
      <c r="AS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</row>
    <row r="523" spans="3:78" s="94" customFormat="1" x14ac:dyDescent="0.2">
      <c r="C523" s="93"/>
      <c r="D523" s="93"/>
      <c r="S523" s="92"/>
      <c r="T523" s="92"/>
      <c r="AF523"/>
      <c r="AL523"/>
      <c r="AM523" s="92"/>
      <c r="AN523"/>
      <c r="AO523"/>
      <c r="AP523"/>
      <c r="AQ523"/>
      <c r="AR523"/>
      <c r="AS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</row>
    <row r="524" spans="3:78" s="94" customFormat="1" x14ac:dyDescent="0.2">
      <c r="C524" s="93"/>
      <c r="D524" s="93"/>
      <c r="S524" s="92"/>
      <c r="T524" s="92"/>
      <c r="AF524"/>
      <c r="AL524"/>
      <c r="AM524" s="92"/>
      <c r="AN524"/>
      <c r="AO524"/>
      <c r="AP524"/>
      <c r="AQ524"/>
      <c r="AR524"/>
      <c r="AS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</row>
    <row r="525" spans="3:78" s="94" customFormat="1" x14ac:dyDescent="0.2">
      <c r="C525" s="93"/>
      <c r="D525" s="93"/>
      <c r="S525" s="92"/>
      <c r="T525" s="92"/>
      <c r="AF525"/>
      <c r="AL525"/>
      <c r="AM525" s="92"/>
      <c r="AN525"/>
      <c r="AO525"/>
      <c r="AP525"/>
      <c r="AQ525"/>
      <c r="AR525"/>
      <c r="AS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</row>
    <row r="526" spans="3:78" s="94" customFormat="1" x14ac:dyDescent="0.2">
      <c r="C526" s="93"/>
      <c r="D526" s="93"/>
      <c r="S526" s="92"/>
      <c r="T526" s="92"/>
      <c r="AF526"/>
      <c r="AL526"/>
      <c r="AM526" s="92"/>
      <c r="AN526"/>
      <c r="AO526"/>
      <c r="AP526"/>
      <c r="AQ526"/>
      <c r="AR526"/>
      <c r="AS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</row>
    <row r="527" spans="3:78" s="94" customFormat="1" x14ac:dyDescent="0.2">
      <c r="C527" s="93"/>
      <c r="D527" s="93"/>
      <c r="S527" s="92"/>
      <c r="T527" s="92"/>
      <c r="AF527"/>
      <c r="AL527"/>
      <c r="AM527" s="92"/>
      <c r="AN527"/>
      <c r="AO527"/>
      <c r="AP527"/>
      <c r="AQ527"/>
      <c r="AR527"/>
      <c r="AS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</row>
    <row r="528" spans="3:78" s="94" customFormat="1" x14ac:dyDescent="0.2">
      <c r="C528" s="93"/>
      <c r="D528" s="93"/>
      <c r="S528" s="92"/>
      <c r="T528" s="92"/>
      <c r="AF528"/>
      <c r="AL528"/>
      <c r="AM528" s="92"/>
      <c r="AN528"/>
      <c r="AO528"/>
      <c r="AP528"/>
      <c r="AQ528"/>
      <c r="AR528"/>
      <c r="AS528"/>
      <c r="BC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</row>
    <row r="529" spans="3:78" s="94" customFormat="1" x14ac:dyDescent="0.2">
      <c r="C529" s="93"/>
      <c r="D529" s="93"/>
      <c r="S529" s="92"/>
      <c r="T529" s="92"/>
      <c r="AF529"/>
      <c r="AL529"/>
      <c r="AM529" s="92"/>
      <c r="AN529"/>
      <c r="AO529"/>
      <c r="AP529"/>
      <c r="AQ529"/>
      <c r="AR529"/>
      <c r="AS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</row>
    <row r="530" spans="3:78" s="94" customFormat="1" x14ac:dyDescent="0.2">
      <c r="C530" s="93"/>
      <c r="D530" s="93"/>
      <c r="S530" s="92"/>
      <c r="T530" s="92"/>
      <c r="AF530"/>
      <c r="AL530"/>
      <c r="AM530" s="92"/>
      <c r="AN530"/>
      <c r="AO530"/>
      <c r="AP530"/>
      <c r="AQ530"/>
      <c r="AR530"/>
      <c r="AS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</row>
    <row r="531" spans="3:78" s="94" customFormat="1" x14ac:dyDescent="0.2">
      <c r="C531" s="93"/>
      <c r="D531" s="93"/>
      <c r="S531" s="92"/>
      <c r="T531" s="92"/>
      <c r="AF531"/>
      <c r="AL531"/>
      <c r="AM531" s="92"/>
      <c r="AN531"/>
      <c r="AO531"/>
      <c r="AP531"/>
      <c r="AQ531"/>
      <c r="AR531"/>
      <c r="AS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</row>
    <row r="532" spans="3:78" s="94" customFormat="1" x14ac:dyDescent="0.2">
      <c r="C532" s="93"/>
      <c r="D532" s="93"/>
      <c r="S532" s="92"/>
      <c r="T532" s="92"/>
      <c r="AF532"/>
      <c r="AL532"/>
      <c r="AM532" s="92"/>
      <c r="AN532"/>
      <c r="AO532"/>
      <c r="AP532"/>
      <c r="AQ532"/>
      <c r="AR532"/>
      <c r="AS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</row>
    <row r="533" spans="3:78" s="94" customFormat="1" x14ac:dyDescent="0.2">
      <c r="C533" s="93"/>
      <c r="D533" s="93"/>
      <c r="S533" s="92"/>
      <c r="T533" s="92"/>
      <c r="AF533"/>
      <c r="AL533"/>
      <c r="AM533" s="92"/>
      <c r="AN533"/>
      <c r="AO533"/>
      <c r="AP533"/>
      <c r="AQ533"/>
      <c r="AR533"/>
      <c r="AS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</row>
    <row r="534" spans="3:78" s="94" customFormat="1" x14ac:dyDescent="0.2">
      <c r="C534" s="93"/>
      <c r="D534" s="93"/>
      <c r="S534" s="92"/>
      <c r="T534" s="92"/>
      <c r="AF534"/>
      <c r="AL534"/>
      <c r="AM534" s="92"/>
      <c r="AN534"/>
      <c r="AO534"/>
      <c r="AP534"/>
      <c r="AQ534"/>
      <c r="AR534"/>
      <c r="AS534"/>
      <c r="BS534"/>
      <c r="BT534"/>
      <c r="BU534"/>
      <c r="BV534"/>
      <c r="BW534"/>
      <c r="BX534"/>
      <c r="BY534"/>
      <c r="BZ534"/>
    </row>
    <row r="535" spans="3:78" s="94" customFormat="1" x14ac:dyDescent="0.2">
      <c r="C535" s="93"/>
      <c r="D535" s="93"/>
      <c r="S535" s="92"/>
      <c r="T535" s="92"/>
      <c r="AF535"/>
      <c r="AL535"/>
      <c r="AM535" s="92"/>
      <c r="AN535"/>
      <c r="AO535"/>
      <c r="AP535"/>
      <c r="AQ535"/>
      <c r="AR535"/>
      <c r="AS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</row>
    <row r="536" spans="3:78" s="94" customFormat="1" x14ac:dyDescent="0.2">
      <c r="C536" s="93"/>
      <c r="D536" s="93"/>
      <c r="S536" s="92"/>
      <c r="T536" s="92"/>
      <c r="AF536"/>
      <c r="AL536"/>
      <c r="AM536" s="92"/>
      <c r="AN536"/>
      <c r="AO536"/>
      <c r="AP536"/>
      <c r="AQ536"/>
      <c r="AR536"/>
      <c r="AS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</row>
    <row r="537" spans="3:78" s="94" customFormat="1" x14ac:dyDescent="0.2">
      <c r="C537" s="93"/>
      <c r="D537" s="93"/>
      <c r="S537" s="92"/>
      <c r="T537" s="92"/>
      <c r="AF537"/>
      <c r="AL537"/>
      <c r="AM537" s="92"/>
      <c r="AN537"/>
      <c r="AO537"/>
      <c r="AP537"/>
      <c r="AQ537"/>
      <c r="AR537"/>
      <c r="AS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</row>
    <row r="538" spans="3:78" s="94" customFormat="1" x14ac:dyDescent="0.2">
      <c r="C538" s="93"/>
      <c r="D538" s="93"/>
      <c r="S538" s="92"/>
      <c r="T538" s="92"/>
      <c r="AF538"/>
      <c r="AL538"/>
      <c r="AM538" s="92"/>
      <c r="AN538"/>
      <c r="AO538"/>
      <c r="AP538"/>
      <c r="AQ538"/>
      <c r="AR538"/>
      <c r="AS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</row>
    <row r="539" spans="3:78" s="94" customFormat="1" x14ac:dyDescent="0.2">
      <c r="C539" s="93"/>
      <c r="D539" s="93"/>
      <c r="S539" s="92"/>
      <c r="T539" s="92"/>
      <c r="AF539"/>
      <c r="AL539"/>
      <c r="AM539" s="92"/>
      <c r="AN539"/>
      <c r="AO539"/>
      <c r="AP539"/>
      <c r="AQ539"/>
      <c r="AR539"/>
      <c r="AS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</row>
    <row r="540" spans="3:78" s="94" customFormat="1" x14ac:dyDescent="0.2">
      <c r="C540" s="93"/>
      <c r="D540" s="93"/>
      <c r="S540" s="92"/>
      <c r="T540" s="92"/>
      <c r="AF540"/>
      <c r="AL540"/>
      <c r="AM540" s="92"/>
      <c r="AN540"/>
      <c r="AO540"/>
      <c r="AP540"/>
      <c r="AQ540"/>
      <c r="AR540"/>
      <c r="AS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</row>
    <row r="541" spans="3:78" s="94" customFormat="1" x14ac:dyDescent="0.2">
      <c r="C541" s="93"/>
      <c r="D541" s="93"/>
      <c r="S541" s="92"/>
      <c r="T541" s="92"/>
      <c r="AF541"/>
      <c r="AL541"/>
      <c r="AM541" s="92"/>
      <c r="AN541"/>
      <c r="AO541"/>
      <c r="AP541"/>
      <c r="AQ541"/>
      <c r="AR541"/>
      <c r="AS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</row>
    <row r="542" spans="3:78" s="94" customFormat="1" x14ac:dyDescent="0.2">
      <c r="C542" s="93"/>
      <c r="D542" s="93"/>
      <c r="S542" s="92"/>
      <c r="T542" s="92"/>
      <c r="AF542"/>
      <c r="AL542"/>
      <c r="AM542" s="92"/>
      <c r="AN542"/>
      <c r="AO542"/>
      <c r="AP542"/>
      <c r="AQ542"/>
      <c r="AR542"/>
      <c r="AS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</row>
    <row r="543" spans="3:78" s="94" customFormat="1" x14ac:dyDescent="0.2">
      <c r="C543" s="93"/>
      <c r="D543" s="93"/>
      <c r="S543" s="92"/>
      <c r="T543" s="92"/>
      <c r="AF543"/>
      <c r="AL543"/>
      <c r="AM543" s="92"/>
      <c r="AN543"/>
      <c r="AO543"/>
      <c r="AP543"/>
      <c r="AQ543"/>
      <c r="AR543"/>
      <c r="AS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</row>
    <row r="544" spans="3:78" s="94" customFormat="1" x14ac:dyDescent="0.2">
      <c r="C544" s="93"/>
      <c r="D544" s="93"/>
      <c r="S544" s="92"/>
      <c r="T544" s="92"/>
      <c r="AF544"/>
      <c r="AL544"/>
      <c r="AM544" s="92"/>
      <c r="AN544"/>
      <c r="AO544"/>
      <c r="AP544"/>
      <c r="AQ544"/>
      <c r="AR544"/>
      <c r="AS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</row>
    <row r="545" spans="3:78" s="94" customFormat="1" x14ac:dyDescent="0.2">
      <c r="C545" s="93"/>
      <c r="D545" s="93"/>
      <c r="S545" s="92"/>
      <c r="T545" s="92"/>
      <c r="AF545"/>
      <c r="AL545"/>
      <c r="AM545" s="92"/>
      <c r="AN545"/>
      <c r="AO545"/>
      <c r="AP545"/>
      <c r="AQ545"/>
      <c r="AR545"/>
      <c r="AS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</row>
    <row r="546" spans="3:78" s="94" customFormat="1" x14ac:dyDescent="0.2">
      <c r="C546" s="93"/>
      <c r="D546" s="93"/>
      <c r="S546" s="92"/>
      <c r="T546" s="92"/>
      <c r="AF546"/>
      <c r="AL546"/>
      <c r="AM546" s="92"/>
      <c r="AN546"/>
      <c r="AO546"/>
      <c r="AP546"/>
      <c r="AQ546"/>
      <c r="AR546"/>
      <c r="AS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</row>
    <row r="547" spans="3:78" s="94" customFormat="1" x14ac:dyDescent="0.2">
      <c r="C547" s="93"/>
      <c r="D547" s="93"/>
      <c r="S547" s="92"/>
      <c r="T547" s="92"/>
      <c r="AF547"/>
      <c r="AL547"/>
      <c r="AM547" s="92"/>
      <c r="AN547"/>
      <c r="AO547"/>
      <c r="AP547"/>
      <c r="AQ547"/>
      <c r="AR547"/>
      <c r="AS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</row>
    <row r="548" spans="3:78" s="94" customFormat="1" x14ac:dyDescent="0.2">
      <c r="C548" s="93"/>
      <c r="D548" s="93"/>
      <c r="S548" s="92"/>
      <c r="T548" s="92"/>
      <c r="AF548"/>
      <c r="AL548"/>
      <c r="AM548" s="92"/>
      <c r="AN548"/>
      <c r="AO548"/>
      <c r="AP548"/>
      <c r="AQ548"/>
      <c r="AR548"/>
      <c r="AS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</row>
    <row r="549" spans="3:78" s="94" customFormat="1" x14ac:dyDescent="0.2">
      <c r="C549" s="93"/>
      <c r="D549" s="93"/>
      <c r="S549" s="92"/>
      <c r="T549" s="92"/>
      <c r="AF549"/>
      <c r="AL549"/>
      <c r="AM549" s="92"/>
      <c r="AN549"/>
      <c r="AO549"/>
      <c r="AP549"/>
      <c r="AQ549"/>
      <c r="AR549"/>
      <c r="AS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</row>
    <row r="550" spans="3:78" s="94" customFormat="1" x14ac:dyDescent="0.2">
      <c r="C550" s="93"/>
      <c r="D550" s="93"/>
      <c r="S550" s="92"/>
      <c r="T550" s="92"/>
      <c r="AF550"/>
      <c r="AL550"/>
      <c r="AM550" s="92"/>
      <c r="AN550"/>
      <c r="AO550"/>
      <c r="AP550"/>
      <c r="AQ550"/>
      <c r="AR550"/>
      <c r="AS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</row>
    <row r="551" spans="3:78" s="94" customFormat="1" x14ac:dyDescent="0.2">
      <c r="C551" s="93"/>
      <c r="D551" s="93"/>
      <c r="S551" s="92"/>
      <c r="T551" s="92"/>
      <c r="AF551"/>
      <c r="AL551"/>
      <c r="AM551" s="92"/>
      <c r="AN551"/>
      <c r="AO551"/>
      <c r="AP551"/>
      <c r="AQ551"/>
      <c r="AR551"/>
      <c r="AS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</row>
    <row r="552" spans="3:78" s="94" customFormat="1" x14ac:dyDescent="0.2">
      <c r="C552" s="93"/>
      <c r="D552" s="93"/>
      <c r="S552" s="92"/>
      <c r="T552" s="92"/>
      <c r="AF552"/>
      <c r="AL552"/>
      <c r="AM552" s="92"/>
      <c r="AN552"/>
      <c r="AO552"/>
      <c r="AP552"/>
      <c r="AQ552"/>
      <c r="AR552"/>
      <c r="AS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</row>
    <row r="553" spans="3:78" s="94" customFormat="1" x14ac:dyDescent="0.2">
      <c r="C553" s="93"/>
      <c r="D553" s="93"/>
      <c r="S553" s="92"/>
      <c r="T553" s="92"/>
      <c r="AF553"/>
      <c r="AL553"/>
      <c r="AM553" s="92"/>
      <c r="AN553"/>
      <c r="AO553"/>
      <c r="AP553"/>
      <c r="AQ553"/>
      <c r="AR553"/>
      <c r="AS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</row>
    <row r="554" spans="3:78" s="94" customFormat="1" x14ac:dyDescent="0.2">
      <c r="C554" s="93"/>
      <c r="D554" s="93"/>
      <c r="S554" s="92"/>
      <c r="T554" s="92"/>
      <c r="AF554"/>
      <c r="AL554"/>
      <c r="AM554" s="92"/>
      <c r="AN554"/>
      <c r="AO554"/>
      <c r="AP554"/>
      <c r="AQ554"/>
      <c r="AR554"/>
      <c r="AS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</row>
    <row r="555" spans="3:78" s="94" customFormat="1" x14ac:dyDescent="0.2">
      <c r="C555" s="93"/>
      <c r="D555" s="93"/>
      <c r="S555" s="92"/>
      <c r="T555" s="92"/>
      <c r="AF555"/>
      <c r="AL555"/>
      <c r="AM555" s="92"/>
      <c r="AN555"/>
      <c r="AO555"/>
      <c r="AP555"/>
      <c r="AQ555"/>
      <c r="AR555"/>
      <c r="AS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</row>
    <row r="556" spans="3:78" s="94" customFormat="1" x14ac:dyDescent="0.2">
      <c r="C556" s="93"/>
      <c r="D556" s="93"/>
      <c r="S556" s="92"/>
      <c r="T556" s="92"/>
      <c r="AF556"/>
      <c r="AL556"/>
      <c r="AM556" s="92"/>
      <c r="AN556"/>
      <c r="AO556"/>
      <c r="AP556"/>
      <c r="AQ556"/>
      <c r="AR556"/>
      <c r="AS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</row>
    <row r="557" spans="3:78" s="94" customFormat="1" x14ac:dyDescent="0.2">
      <c r="C557" s="93"/>
      <c r="D557" s="93"/>
      <c r="S557" s="92"/>
      <c r="T557" s="92"/>
      <c r="AF557"/>
      <c r="AL557"/>
      <c r="AM557" s="92"/>
      <c r="AN557"/>
      <c r="AO557"/>
      <c r="AP557"/>
      <c r="AQ557"/>
      <c r="AR557"/>
      <c r="AS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</row>
    <row r="558" spans="3:78" s="94" customFormat="1" x14ac:dyDescent="0.2">
      <c r="C558" s="93"/>
      <c r="D558" s="93"/>
      <c r="S558" s="92"/>
      <c r="T558" s="92"/>
      <c r="AF558"/>
      <c r="AL558"/>
      <c r="AM558" s="92"/>
      <c r="AN558"/>
      <c r="AO558"/>
      <c r="AP558"/>
      <c r="AQ558"/>
      <c r="AR558"/>
      <c r="AS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</row>
    <row r="559" spans="3:78" s="94" customFormat="1" x14ac:dyDescent="0.2">
      <c r="C559" s="93"/>
      <c r="D559" s="93"/>
      <c r="S559" s="92"/>
      <c r="T559" s="92"/>
      <c r="AF559"/>
      <c r="AL559"/>
      <c r="AM559" s="92"/>
      <c r="AN559"/>
      <c r="AO559"/>
      <c r="AP559"/>
      <c r="AQ559"/>
      <c r="AR559"/>
      <c r="AS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</row>
    <row r="560" spans="3:78" s="94" customFormat="1" x14ac:dyDescent="0.2">
      <c r="C560" s="93"/>
      <c r="D560" s="93"/>
      <c r="S560" s="92"/>
      <c r="T560" s="92"/>
      <c r="AF560"/>
      <c r="AL560"/>
      <c r="AM560" s="92"/>
      <c r="AN560"/>
      <c r="AO560"/>
      <c r="AP560"/>
      <c r="AQ560"/>
      <c r="AR560"/>
      <c r="AS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</row>
    <row r="561" spans="3:78" s="94" customFormat="1" x14ac:dyDescent="0.2">
      <c r="C561" s="93"/>
      <c r="D561" s="93"/>
      <c r="S561" s="92"/>
      <c r="T561" s="92"/>
      <c r="AF561"/>
      <c r="AL561"/>
      <c r="AM561" s="92"/>
      <c r="AN561"/>
      <c r="AO561"/>
      <c r="AP561"/>
      <c r="AQ561"/>
      <c r="AR561"/>
      <c r="AS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</row>
    <row r="562" spans="3:78" s="94" customFormat="1" x14ac:dyDescent="0.2">
      <c r="C562" s="93"/>
      <c r="D562" s="93"/>
      <c r="S562" s="92"/>
      <c r="T562" s="92"/>
      <c r="AF562"/>
      <c r="AL562"/>
      <c r="AM562" s="92"/>
      <c r="AN562"/>
      <c r="AO562"/>
      <c r="AP562"/>
      <c r="AQ562"/>
      <c r="AR562"/>
      <c r="AS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</row>
    <row r="563" spans="3:78" s="94" customFormat="1" x14ac:dyDescent="0.2">
      <c r="C563" s="93"/>
      <c r="D563" s="93"/>
      <c r="S563" s="92"/>
      <c r="T563" s="92"/>
      <c r="AF563"/>
      <c r="AL563"/>
      <c r="AM563" s="92"/>
      <c r="AN563"/>
      <c r="AO563"/>
      <c r="AP563"/>
      <c r="AQ563"/>
      <c r="AR563"/>
      <c r="AS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</row>
    <row r="564" spans="3:78" s="94" customFormat="1" x14ac:dyDescent="0.2">
      <c r="C564" s="93"/>
      <c r="D564" s="93"/>
      <c r="S564" s="92"/>
      <c r="T564" s="92"/>
      <c r="AF564"/>
      <c r="AL564"/>
      <c r="AM564" s="92"/>
      <c r="AN564"/>
      <c r="AO564"/>
      <c r="AP564"/>
      <c r="AQ564"/>
      <c r="AR564"/>
      <c r="AS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</row>
    <row r="565" spans="3:78" s="94" customFormat="1" x14ac:dyDescent="0.2">
      <c r="C565" s="93"/>
      <c r="D565" s="93"/>
      <c r="S565" s="92"/>
      <c r="T565" s="92"/>
      <c r="AF565"/>
      <c r="AL565"/>
      <c r="AM565" s="92"/>
      <c r="AN565"/>
      <c r="AO565"/>
      <c r="AP565"/>
      <c r="AQ565"/>
      <c r="AR565"/>
      <c r="AS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</row>
    <row r="566" spans="3:78" s="94" customFormat="1" x14ac:dyDescent="0.2">
      <c r="C566" s="93"/>
      <c r="D566" s="93"/>
      <c r="S566" s="92"/>
      <c r="T566" s="92"/>
      <c r="AF566"/>
      <c r="AL566"/>
      <c r="AM566" s="92"/>
      <c r="AN566"/>
      <c r="AO566"/>
      <c r="AP566"/>
      <c r="AQ566"/>
      <c r="AR566"/>
      <c r="AS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</row>
    <row r="567" spans="3:78" s="94" customFormat="1" x14ac:dyDescent="0.2">
      <c r="C567" s="93"/>
      <c r="D567" s="93"/>
      <c r="S567" s="92"/>
      <c r="T567" s="92"/>
      <c r="AF567"/>
      <c r="AL567"/>
      <c r="AM567" s="92"/>
      <c r="AN567"/>
      <c r="AO567"/>
      <c r="AP567"/>
      <c r="AQ567"/>
      <c r="AR567"/>
      <c r="AS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</row>
    <row r="568" spans="3:78" s="94" customFormat="1" x14ac:dyDescent="0.2">
      <c r="C568" s="93"/>
      <c r="D568" s="93"/>
      <c r="S568" s="92"/>
      <c r="T568" s="92"/>
      <c r="AF568"/>
      <c r="AL568"/>
      <c r="AM568" s="92"/>
      <c r="AN568"/>
      <c r="AO568"/>
      <c r="AP568"/>
      <c r="AQ568"/>
      <c r="AR568"/>
      <c r="AS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</row>
    <row r="569" spans="3:78" s="94" customFormat="1" x14ac:dyDescent="0.2">
      <c r="C569" s="93"/>
      <c r="D569" s="93"/>
      <c r="S569" s="92"/>
      <c r="T569" s="92"/>
      <c r="AF569"/>
      <c r="AL569"/>
      <c r="AM569" s="92"/>
      <c r="AN569"/>
      <c r="AO569"/>
      <c r="AP569"/>
      <c r="AQ569"/>
      <c r="AR569"/>
      <c r="AS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</row>
    <row r="570" spans="3:78" s="94" customFormat="1" x14ac:dyDescent="0.2">
      <c r="C570" s="93"/>
      <c r="D570" s="93"/>
      <c r="S570" s="92"/>
      <c r="T570" s="92"/>
      <c r="AF570"/>
      <c r="AL570"/>
      <c r="AM570" s="92"/>
      <c r="AN570"/>
      <c r="AO570"/>
      <c r="AP570"/>
      <c r="AQ570"/>
      <c r="AR570"/>
      <c r="AS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</row>
    <row r="571" spans="3:78" s="94" customFormat="1" x14ac:dyDescent="0.2">
      <c r="C571" s="93"/>
      <c r="D571" s="93"/>
      <c r="S571" s="92"/>
      <c r="T571" s="92"/>
      <c r="AF571"/>
      <c r="AL571"/>
      <c r="AM571" s="92"/>
      <c r="AN571"/>
      <c r="AO571"/>
      <c r="AP571"/>
      <c r="AQ571"/>
      <c r="AR571"/>
      <c r="AS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</row>
    <row r="572" spans="3:78" s="94" customFormat="1" x14ac:dyDescent="0.2">
      <c r="C572" s="93"/>
      <c r="D572" s="93"/>
      <c r="S572" s="92"/>
      <c r="T572" s="92"/>
      <c r="AF572"/>
      <c r="AL572"/>
      <c r="AM572" s="92"/>
      <c r="AN572"/>
      <c r="AO572"/>
      <c r="AP572"/>
      <c r="AQ572"/>
      <c r="AR572"/>
      <c r="AS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</row>
    <row r="573" spans="3:78" s="94" customFormat="1" x14ac:dyDescent="0.2">
      <c r="C573" s="93"/>
      <c r="D573" s="93"/>
      <c r="S573" s="92"/>
      <c r="T573" s="92"/>
      <c r="AF573"/>
      <c r="AL573"/>
      <c r="AM573" s="92"/>
      <c r="AN573"/>
      <c r="AO573"/>
      <c r="AP573"/>
      <c r="AQ573"/>
      <c r="AR573"/>
      <c r="AS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</row>
    <row r="574" spans="3:78" s="94" customFormat="1" x14ac:dyDescent="0.2">
      <c r="C574" s="93"/>
      <c r="D574" s="93"/>
      <c r="S574" s="92"/>
      <c r="T574" s="92"/>
      <c r="AF574"/>
      <c r="AL574"/>
      <c r="AM574" s="92"/>
      <c r="AN574"/>
      <c r="AO574"/>
      <c r="AP574"/>
      <c r="AQ574"/>
      <c r="AR574"/>
      <c r="AS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</row>
    <row r="575" spans="3:78" s="94" customFormat="1" x14ac:dyDescent="0.2">
      <c r="C575" s="93"/>
      <c r="D575" s="93"/>
      <c r="S575" s="92"/>
      <c r="T575" s="92"/>
      <c r="AF575"/>
      <c r="AL575"/>
      <c r="AM575" s="92"/>
      <c r="AN575"/>
      <c r="AO575"/>
      <c r="AP575"/>
      <c r="AQ575"/>
      <c r="AR575"/>
      <c r="AS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</row>
    <row r="576" spans="3:78" s="94" customFormat="1" x14ac:dyDescent="0.2">
      <c r="C576" s="93"/>
      <c r="D576" s="93"/>
      <c r="S576" s="92"/>
      <c r="T576" s="92"/>
      <c r="AF576"/>
      <c r="AL576"/>
      <c r="AM576" s="92"/>
      <c r="AN576"/>
      <c r="AO576"/>
      <c r="AP576"/>
      <c r="AQ576"/>
      <c r="AR576"/>
      <c r="AS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</row>
    <row r="577" spans="3:78" s="94" customFormat="1" x14ac:dyDescent="0.2">
      <c r="C577" s="93"/>
      <c r="D577" s="93"/>
      <c r="S577" s="92"/>
      <c r="T577" s="92"/>
      <c r="AF577"/>
      <c r="AL577"/>
      <c r="AM577" s="92"/>
      <c r="AN577"/>
      <c r="AO577"/>
      <c r="AP577"/>
      <c r="AQ577"/>
      <c r="AR577"/>
      <c r="AS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</row>
    <row r="578" spans="3:78" s="94" customFormat="1" x14ac:dyDescent="0.2">
      <c r="C578" s="93"/>
      <c r="D578" s="93"/>
      <c r="S578" s="92"/>
      <c r="T578" s="92"/>
      <c r="AF578"/>
      <c r="AL578"/>
      <c r="AM578" s="92"/>
      <c r="AN578"/>
      <c r="AO578"/>
      <c r="AP578"/>
      <c r="AQ578"/>
      <c r="AR578"/>
      <c r="AS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</row>
    <row r="579" spans="3:78" s="94" customFormat="1" x14ac:dyDescent="0.2">
      <c r="C579" s="93"/>
      <c r="D579" s="93"/>
      <c r="S579" s="92"/>
      <c r="T579" s="92"/>
      <c r="AF579"/>
      <c r="AL579"/>
      <c r="AM579" s="92"/>
      <c r="AN579"/>
      <c r="AO579"/>
      <c r="AP579"/>
      <c r="AQ579"/>
      <c r="AR579"/>
      <c r="AS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</row>
    <row r="580" spans="3:78" s="94" customFormat="1" x14ac:dyDescent="0.2">
      <c r="C580" s="93"/>
      <c r="D580" s="93"/>
      <c r="S580" s="92"/>
      <c r="T580" s="92"/>
      <c r="AF580"/>
      <c r="AL580"/>
      <c r="AM580" s="92"/>
      <c r="AN580"/>
      <c r="AO580"/>
      <c r="AP580"/>
      <c r="AQ580"/>
      <c r="AR580"/>
      <c r="AS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</row>
    <row r="581" spans="3:78" s="94" customFormat="1" x14ac:dyDescent="0.2">
      <c r="C581" s="93"/>
      <c r="D581" s="93"/>
      <c r="S581" s="92"/>
      <c r="T581" s="92"/>
      <c r="AF581"/>
      <c r="AL581"/>
      <c r="AM581" s="92"/>
      <c r="AN581"/>
      <c r="AO581"/>
      <c r="AP581"/>
      <c r="AQ581"/>
      <c r="AR581"/>
      <c r="AS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</row>
    <row r="582" spans="3:78" s="94" customFormat="1" x14ac:dyDescent="0.2">
      <c r="C582" s="93"/>
      <c r="D582" s="93"/>
      <c r="S582" s="92"/>
      <c r="T582" s="92"/>
      <c r="AF582"/>
      <c r="AL582"/>
      <c r="AM582" s="92"/>
      <c r="AN582"/>
      <c r="AO582"/>
      <c r="AP582"/>
      <c r="AQ582"/>
      <c r="AR582"/>
      <c r="AS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</row>
    <row r="583" spans="3:78" s="94" customFormat="1" x14ac:dyDescent="0.2">
      <c r="C583" s="93"/>
      <c r="D583" s="93"/>
      <c r="S583" s="92"/>
      <c r="T583" s="92"/>
      <c r="AF583"/>
      <c r="AL583"/>
      <c r="AM583" s="92"/>
      <c r="AN583"/>
      <c r="AO583"/>
      <c r="AP583"/>
      <c r="AQ583"/>
      <c r="AR583"/>
      <c r="AS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</row>
    <row r="584" spans="3:78" s="94" customFormat="1" x14ac:dyDescent="0.2">
      <c r="C584" s="93"/>
      <c r="D584" s="93"/>
      <c r="S584" s="92"/>
      <c r="T584" s="92"/>
      <c r="AF584"/>
      <c r="AL584"/>
      <c r="AM584" s="92"/>
      <c r="AN584"/>
      <c r="AO584"/>
      <c r="AP584"/>
      <c r="AQ584"/>
      <c r="AR584"/>
      <c r="AS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</row>
    <row r="585" spans="3:78" s="94" customFormat="1" x14ac:dyDescent="0.2">
      <c r="C585" s="93"/>
      <c r="D585" s="93"/>
      <c r="S585" s="92"/>
      <c r="T585" s="92"/>
      <c r="AF585"/>
      <c r="AL585"/>
      <c r="AM585" s="92"/>
      <c r="AN585"/>
      <c r="AO585"/>
      <c r="AP585"/>
      <c r="AQ585"/>
      <c r="AR585"/>
      <c r="AS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</row>
    <row r="586" spans="3:78" s="94" customFormat="1" x14ac:dyDescent="0.2">
      <c r="C586" s="93"/>
      <c r="D586" s="93"/>
      <c r="S586" s="92"/>
      <c r="T586" s="92"/>
      <c r="AF586"/>
      <c r="AL586"/>
      <c r="AM586" s="92"/>
      <c r="AN586"/>
      <c r="AO586"/>
      <c r="AP586"/>
      <c r="AQ586"/>
      <c r="AR586"/>
      <c r="AS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</row>
    <row r="587" spans="3:78" s="94" customFormat="1" x14ac:dyDescent="0.2">
      <c r="C587" s="93"/>
      <c r="D587" s="93"/>
      <c r="S587" s="92"/>
      <c r="T587" s="92"/>
      <c r="AF587"/>
      <c r="AL587"/>
      <c r="AM587" s="92"/>
      <c r="AN587"/>
      <c r="AO587"/>
      <c r="AP587"/>
      <c r="AQ587"/>
      <c r="AR587"/>
      <c r="AS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</row>
    <row r="588" spans="3:78" s="94" customFormat="1" x14ac:dyDescent="0.2">
      <c r="C588" s="93"/>
      <c r="D588" s="93"/>
      <c r="S588" s="92"/>
      <c r="T588" s="92"/>
      <c r="AF588"/>
      <c r="AL588"/>
      <c r="AM588" s="92"/>
      <c r="AN588"/>
      <c r="AO588"/>
      <c r="AP588"/>
      <c r="AQ588"/>
      <c r="AR588"/>
      <c r="AS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</row>
    <row r="589" spans="3:78" s="94" customFormat="1" x14ac:dyDescent="0.2">
      <c r="C589" s="93"/>
      <c r="D589" s="93"/>
      <c r="S589" s="92"/>
      <c r="T589" s="92"/>
      <c r="AF589"/>
      <c r="AL589"/>
      <c r="AM589" s="92"/>
      <c r="AN589"/>
      <c r="AO589"/>
      <c r="AP589"/>
      <c r="AQ589"/>
      <c r="AR589"/>
      <c r="AS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</row>
    <row r="590" spans="3:78" s="94" customFormat="1" x14ac:dyDescent="0.2">
      <c r="C590" s="93"/>
      <c r="D590" s="93"/>
      <c r="S590" s="92"/>
      <c r="T590" s="92"/>
      <c r="AF590"/>
      <c r="AL590"/>
      <c r="AM590" s="92"/>
      <c r="AN590"/>
      <c r="AO590"/>
      <c r="AP590"/>
      <c r="AQ590"/>
      <c r="AR590"/>
      <c r="AS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</row>
    <row r="591" spans="3:78" s="94" customFormat="1" x14ac:dyDescent="0.2">
      <c r="C591" s="93"/>
      <c r="D591" s="93"/>
      <c r="S591" s="92"/>
      <c r="T591" s="92"/>
      <c r="AF591"/>
      <c r="AL591"/>
      <c r="AM591" s="92"/>
      <c r="AN591"/>
      <c r="AO591"/>
      <c r="AP591"/>
      <c r="AQ591"/>
      <c r="AR591"/>
      <c r="AS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</row>
    <row r="592" spans="3:78" s="94" customFormat="1" x14ac:dyDescent="0.2">
      <c r="C592" s="93"/>
      <c r="D592" s="93"/>
      <c r="S592" s="92"/>
      <c r="T592" s="92"/>
      <c r="AF592"/>
      <c r="AL592"/>
      <c r="AM592" s="92"/>
      <c r="AN592"/>
      <c r="AO592"/>
      <c r="AP592"/>
      <c r="AQ592"/>
      <c r="AR592"/>
      <c r="AS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</row>
    <row r="593" spans="3:78" s="94" customFormat="1" x14ac:dyDescent="0.2">
      <c r="C593" s="93"/>
      <c r="D593" s="93"/>
      <c r="S593" s="92"/>
      <c r="T593" s="92"/>
      <c r="AF593"/>
      <c r="AL593"/>
      <c r="AM593" s="92"/>
      <c r="AN593"/>
      <c r="AO593"/>
      <c r="AP593"/>
      <c r="AQ593"/>
      <c r="AR593"/>
      <c r="AS593"/>
      <c r="BC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</row>
    <row r="594" spans="3:78" s="94" customFormat="1" x14ac:dyDescent="0.2">
      <c r="C594" s="93"/>
      <c r="D594" s="93"/>
      <c r="S594" s="92"/>
      <c r="T594" s="92"/>
      <c r="AF594"/>
      <c r="AL594"/>
      <c r="AM594" s="92"/>
      <c r="AN594"/>
      <c r="AO594"/>
      <c r="AP594"/>
      <c r="AQ594"/>
      <c r="AR594"/>
      <c r="AS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</row>
    <row r="595" spans="3:78" s="94" customFormat="1" x14ac:dyDescent="0.2">
      <c r="C595" s="93"/>
      <c r="D595" s="93"/>
      <c r="S595" s="92"/>
      <c r="T595" s="92"/>
      <c r="AF595"/>
      <c r="AL595"/>
      <c r="AM595" s="92"/>
      <c r="AN595"/>
      <c r="AO595"/>
      <c r="AP595"/>
      <c r="AQ595"/>
      <c r="AR595"/>
      <c r="AS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</row>
    <row r="596" spans="3:78" s="94" customFormat="1" x14ac:dyDescent="0.2">
      <c r="C596" s="93"/>
      <c r="D596" s="93"/>
      <c r="S596" s="92"/>
      <c r="T596" s="92"/>
      <c r="AF596"/>
      <c r="AL596"/>
      <c r="AM596" s="92"/>
      <c r="AN596"/>
      <c r="AO596"/>
      <c r="AP596"/>
      <c r="AQ596"/>
      <c r="AR596"/>
      <c r="AS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</row>
    <row r="597" spans="3:78" s="94" customFormat="1" x14ac:dyDescent="0.2">
      <c r="C597" s="93"/>
      <c r="D597" s="93"/>
      <c r="S597" s="92"/>
      <c r="T597" s="92"/>
      <c r="AF597"/>
      <c r="AL597"/>
      <c r="AM597" s="92"/>
      <c r="AN597"/>
      <c r="AO597"/>
      <c r="AP597"/>
      <c r="AQ597"/>
      <c r="AR597"/>
      <c r="AS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</row>
    <row r="598" spans="3:78" s="94" customFormat="1" x14ac:dyDescent="0.2">
      <c r="C598" s="93"/>
      <c r="D598" s="93"/>
      <c r="S598" s="92"/>
      <c r="T598" s="92"/>
      <c r="AF598"/>
      <c r="AL598"/>
      <c r="AM598" s="92"/>
      <c r="AN598"/>
      <c r="AO598"/>
      <c r="AP598"/>
      <c r="AQ598"/>
      <c r="AR598"/>
      <c r="AS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</row>
    <row r="599" spans="3:78" s="94" customFormat="1" x14ac:dyDescent="0.2">
      <c r="C599" s="93"/>
      <c r="D599" s="93"/>
      <c r="S599" s="92"/>
      <c r="T599" s="92"/>
      <c r="AF599"/>
      <c r="AL599"/>
      <c r="AM599" s="92"/>
      <c r="AN599"/>
      <c r="AO599"/>
      <c r="AP599"/>
      <c r="AQ599"/>
      <c r="AR599"/>
      <c r="AS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</row>
    <row r="600" spans="3:78" s="94" customFormat="1" x14ac:dyDescent="0.2">
      <c r="C600" s="93"/>
      <c r="D600" s="93"/>
      <c r="S600" s="92"/>
      <c r="T600" s="92"/>
      <c r="AF600"/>
      <c r="AL600"/>
      <c r="AM600" s="92"/>
      <c r="AN600"/>
      <c r="AO600"/>
      <c r="AP600"/>
      <c r="AQ600"/>
      <c r="AR600"/>
      <c r="AS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</row>
    <row r="601" spans="3:78" s="94" customFormat="1" x14ac:dyDescent="0.2">
      <c r="C601" s="93"/>
      <c r="D601" s="93"/>
      <c r="S601" s="92"/>
      <c r="T601" s="92"/>
      <c r="AF601"/>
      <c r="AL601"/>
      <c r="AM601" s="92"/>
      <c r="AN601"/>
      <c r="AO601"/>
      <c r="AP601"/>
      <c r="AQ601"/>
      <c r="AR601"/>
      <c r="AS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</row>
    <row r="602" spans="3:78" s="94" customFormat="1" x14ac:dyDescent="0.2">
      <c r="C602" s="93"/>
      <c r="D602" s="93"/>
      <c r="S602" s="92"/>
      <c r="T602" s="92"/>
      <c r="AF602"/>
      <c r="AL602"/>
      <c r="AM602" s="92"/>
      <c r="AN602"/>
      <c r="AO602"/>
      <c r="AP602"/>
      <c r="AQ602"/>
      <c r="AR602"/>
      <c r="AS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</row>
    <row r="603" spans="3:78" s="94" customFormat="1" x14ac:dyDescent="0.2">
      <c r="C603" s="93"/>
      <c r="D603" s="93"/>
      <c r="S603" s="92"/>
      <c r="T603" s="92"/>
      <c r="AF603"/>
      <c r="AL603"/>
      <c r="AM603" s="92"/>
      <c r="AN603"/>
      <c r="AO603"/>
      <c r="AP603"/>
      <c r="AQ603"/>
      <c r="AR603"/>
      <c r="AS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</row>
    <row r="604" spans="3:78" s="94" customFormat="1" x14ac:dyDescent="0.2">
      <c r="C604" s="93"/>
      <c r="D604" s="93"/>
      <c r="S604" s="92"/>
      <c r="T604" s="92"/>
      <c r="AF604"/>
      <c r="AL604"/>
      <c r="AM604" s="92"/>
      <c r="AN604"/>
      <c r="AO604"/>
      <c r="AP604"/>
      <c r="AQ604"/>
      <c r="AR604"/>
      <c r="AS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</row>
    <row r="605" spans="3:78" s="94" customFormat="1" x14ac:dyDescent="0.2">
      <c r="C605" s="93"/>
      <c r="D605" s="93"/>
      <c r="S605" s="92"/>
      <c r="T605" s="92"/>
      <c r="AF605"/>
      <c r="AL605"/>
      <c r="AM605" s="92"/>
      <c r="AN605"/>
      <c r="AO605"/>
      <c r="AP605"/>
      <c r="AQ605"/>
      <c r="AR605"/>
      <c r="AS605"/>
      <c r="BS605"/>
      <c r="BT605"/>
      <c r="BU605"/>
      <c r="BV605"/>
      <c r="BW605"/>
      <c r="BX605"/>
      <c r="BY605"/>
      <c r="BZ605"/>
    </row>
    <row r="606" spans="3:78" s="94" customFormat="1" x14ac:dyDescent="0.2">
      <c r="C606" s="93"/>
      <c r="D606" s="93"/>
      <c r="S606" s="92"/>
      <c r="T606" s="92"/>
      <c r="AF606"/>
      <c r="AL606"/>
      <c r="AM606" s="92"/>
      <c r="AN606"/>
      <c r="AO606"/>
      <c r="AP606"/>
      <c r="AQ606"/>
      <c r="AR606"/>
      <c r="AS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</row>
    <row r="607" spans="3:78" s="94" customFormat="1" x14ac:dyDescent="0.2">
      <c r="C607" s="93"/>
      <c r="D607" s="93"/>
      <c r="S607" s="92"/>
      <c r="T607" s="92"/>
      <c r="AF607"/>
      <c r="AL607"/>
      <c r="AM607" s="92"/>
      <c r="AN607"/>
      <c r="AO607"/>
      <c r="AP607"/>
      <c r="AQ607"/>
      <c r="AR607"/>
      <c r="AS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</row>
    <row r="608" spans="3:78" s="94" customFormat="1" x14ac:dyDescent="0.2">
      <c r="C608" s="93"/>
      <c r="D608" s="93"/>
      <c r="S608" s="92"/>
      <c r="T608" s="92"/>
      <c r="AF608"/>
      <c r="AL608"/>
      <c r="AM608" s="92"/>
      <c r="AN608"/>
      <c r="AO608"/>
      <c r="AP608"/>
      <c r="AQ608"/>
      <c r="AR608"/>
      <c r="AS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</row>
    <row r="609" spans="3:78" s="94" customFormat="1" x14ac:dyDescent="0.2">
      <c r="C609" s="93"/>
      <c r="D609" s="93"/>
      <c r="S609" s="92"/>
      <c r="T609" s="92"/>
      <c r="AF609"/>
      <c r="AL609"/>
      <c r="AM609" s="92"/>
      <c r="AN609"/>
      <c r="AO609"/>
      <c r="AP609"/>
      <c r="AQ609"/>
      <c r="AR609"/>
      <c r="AS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</row>
    <row r="610" spans="3:78" s="94" customFormat="1" x14ac:dyDescent="0.2">
      <c r="C610" s="93"/>
      <c r="D610" s="93"/>
      <c r="S610" s="92"/>
      <c r="T610" s="92"/>
      <c r="AF610"/>
      <c r="AL610"/>
      <c r="AM610" s="92"/>
      <c r="AN610"/>
      <c r="AO610"/>
      <c r="AP610"/>
      <c r="AQ610"/>
      <c r="AR610"/>
      <c r="AS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</row>
    <row r="611" spans="3:78" s="94" customFormat="1" x14ac:dyDescent="0.2">
      <c r="C611" s="93"/>
      <c r="D611" s="93"/>
      <c r="S611" s="92"/>
      <c r="T611" s="92"/>
      <c r="AF611"/>
      <c r="AL611"/>
      <c r="AM611" s="92"/>
      <c r="AN611"/>
      <c r="AO611"/>
      <c r="AP611"/>
      <c r="AQ611"/>
      <c r="AR611"/>
      <c r="AS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</row>
    <row r="612" spans="3:78" s="94" customFormat="1" x14ac:dyDescent="0.2">
      <c r="C612" s="93"/>
      <c r="D612" s="93"/>
      <c r="S612" s="92"/>
      <c r="T612" s="92"/>
      <c r="AF612"/>
      <c r="AL612"/>
      <c r="AM612" s="92"/>
      <c r="AN612"/>
      <c r="AO612"/>
      <c r="AP612"/>
      <c r="AQ612"/>
      <c r="AR612"/>
      <c r="AS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</row>
    <row r="613" spans="3:78" s="94" customFormat="1" x14ac:dyDescent="0.2">
      <c r="C613" s="93"/>
      <c r="D613" s="93"/>
      <c r="S613" s="92"/>
      <c r="T613" s="92"/>
      <c r="AF613"/>
      <c r="AL613"/>
      <c r="AM613" s="92"/>
      <c r="AN613"/>
      <c r="AO613"/>
      <c r="AP613"/>
      <c r="AQ613"/>
      <c r="AR613"/>
      <c r="AS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</row>
    <row r="614" spans="3:78" s="94" customFormat="1" x14ac:dyDescent="0.2">
      <c r="C614" s="93"/>
      <c r="D614" s="93"/>
      <c r="S614" s="92"/>
      <c r="T614" s="92"/>
      <c r="AF614"/>
      <c r="AL614"/>
      <c r="AM614" s="92"/>
      <c r="AN614"/>
      <c r="AO614"/>
      <c r="AP614"/>
      <c r="AQ614"/>
      <c r="AR614"/>
      <c r="AS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</row>
    <row r="615" spans="3:78" s="94" customFormat="1" x14ac:dyDescent="0.2">
      <c r="C615" s="93"/>
      <c r="D615" s="93"/>
      <c r="S615" s="92"/>
      <c r="T615" s="92"/>
      <c r="AF615"/>
      <c r="AL615"/>
      <c r="AM615" s="92"/>
      <c r="AN615"/>
      <c r="AO615"/>
      <c r="AP615"/>
      <c r="AQ615"/>
      <c r="AR615"/>
      <c r="AS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</row>
    <row r="616" spans="3:78" s="94" customFormat="1" x14ac:dyDescent="0.2">
      <c r="C616" s="93"/>
      <c r="D616" s="93"/>
      <c r="S616" s="92"/>
      <c r="T616" s="92"/>
      <c r="AF616"/>
      <c r="AL616"/>
      <c r="AM616" s="92"/>
      <c r="AN616"/>
      <c r="AO616"/>
      <c r="AP616"/>
      <c r="AQ616"/>
      <c r="AR616"/>
      <c r="AS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</row>
    <row r="617" spans="3:78" s="94" customFormat="1" x14ac:dyDescent="0.2">
      <c r="C617" s="93"/>
      <c r="D617" s="93"/>
      <c r="S617" s="92"/>
      <c r="T617" s="92"/>
      <c r="AF617"/>
      <c r="AL617"/>
      <c r="AM617" s="92"/>
      <c r="AN617"/>
      <c r="AO617"/>
      <c r="AP617"/>
      <c r="AQ617"/>
      <c r="AR617"/>
      <c r="AS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</row>
    <row r="618" spans="3:78" s="94" customFormat="1" x14ac:dyDescent="0.2">
      <c r="C618" s="93"/>
      <c r="D618" s="93"/>
      <c r="S618" s="92"/>
      <c r="T618" s="92"/>
      <c r="AF618"/>
      <c r="AL618"/>
      <c r="AM618" s="92"/>
      <c r="AN618"/>
      <c r="AO618"/>
      <c r="AP618"/>
      <c r="AQ618"/>
      <c r="AR618"/>
      <c r="AS618"/>
      <c r="BS618"/>
      <c r="BT618"/>
      <c r="BU618"/>
      <c r="BV618"/>
      <c r="BW618"/>
      <c r="BX618"/>
      <c r="BY618"/>
      <c r="BZ618"/>
    </row>
    <row r="619" spans="3:78" s="94" customFormat="1" x14ac:dyDescent="0.2">
      <c r="C619" s="93"/>
      <c r="D619" s="93"/>
      <c r="S619" s="92"/>
      <c r="T619" s="92"/>
      <c r="AF619"/>
      <c r="AL619"/>
      <c r="AM619" s="92"/>
      <c r="AN619"/>
      <c r="AO619"/>
      <c r="AP619"/>
      <c r="AQ619"/>
      <c r="AR619"/>
      <c r="AS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</row>
    <row r="620" spans="3:78" s="94" customFormat="1" x14ac:dyDescent="0.2">
      <c r="C620" s="93"/>
      <c r="D620" s="93"/>
      <c r="S620" s="92"/>
      <c r="T620" s="92"/>
      <c r="AF620"/>
      <c r="AL620"/>
      <c r="AM620" s="92"/>
      <c r="AN620"/>
      <c r="AO620"/>
      <c r="AP620"/>
      <c r="AQ620"/>
      <c r="AR620"/>
      <c r="AS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</row>
    <row r="621" spans="3:78" s="94" customFormat="1" x14ac:dyDescent="0.2">
      <c r="C621" s="93"/>
      <c r="D621" s="93"/>
      <c r="S621" s="92"/>
      <c r="T621" s="92"/>
      <c r="AF621"/>
      <c r="AL621"/>
      <c r="AM621" s="92"/>
      <c r="AN621"/>
      <c r="AO621"/>
      <c r="AP621"/>
      <c r="AQ621"/>
      <c r="AR621"/>
      <c r="AS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</row>
    <row r="622" spans="3:78" s="94" customFormat="1" x14ac:dyDescent="0.2">
      <c r="C622" s="93"/>
      <c r="D622" s="93"/>
      <c r="S622" s="92"/>
      <c r="T622" s="92"/>
      <c r="AF622"/>
      <c r="AL622"/>
      <c r="AM622" s="92"/>
      <c r="AN622"/>
      <c r="AO622"/>
      <c r="AP622"/>
      <c r="AQ622"/>
      <c r="AR622"/>
      <c r="AS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</row>
    <row r="623" spans="3:78" s="94" customFormat="1" x14ac:dyDescent="0.2">
      <c r="C623" s="93"/>
      <c r="D623" s="93"/>
      <c r="S623" s="92"/>
      <c r="T623" s="92"/>
      <c r="AF623"/>
      <c r="AL623"/>
      <c r="AM623" s="92"/>
      <c r="AN623"/>
      <c r="AO623"/>
      <c r="AP623"/>
      <c r="AQ623"/>
      <c r="AR623"/>
      <c r="AS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</row>
    <row r="624" spans="3:78" s="94" customFormat="1" x14ac:dyDescent="0.2">
      <c r="C624" s="93"/>
      <c r="D624" s="93"/>
      <c r="S624" s="92"/>
      <c r="T624" s="92"/>
      <c r="AF624"/>
      <c r="AL624"/>
      <c r="AM624" s="92"/>
      <c r="AN624"/>
      <c r="AO624"/>
      <c r="AP624"/>
      <c r="AQ624"/>
      <c r="AR624"/>
      <c r="AS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</row>
    <row r="625" spans="3:78" s="94" customFormat="1" x14ac:dyDescent="0.2">
      <c r="C625" s="93"/>
      <c r="D625" s="93"/>
      <c r="S625" s="92"/>
      <c r="T625" s="92"/>
      <c r="AF625"/>
      <c r="AL625"/>
      <c r="AM625" s="92"/>
      <c r="AN625"/>
      <c r="AO625"/>
      <c r="AP625"/>
      <c r="AQ625"/>
      <c r="AR625"/>
      <c r="AS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</row>
    <row r="626" spans="3:78" s="94" customFormat="1" x14ac:dyDescent="0.2">
      <c r="C626" s="93"/>
      <c r="D626" s="93"/>
      <c r="S626" s="92"/>
      <c r="T626" s="92"/>
      <c r="AF626"/>
      <c r="AL626"/>
      <c r="AM626" s="92"/>
      <c r="AN626"/>
      <c r="AO626"/>
      <c r="AP626"/>
      <c r="AQ626"/>
      <c r="AR626"/>
      <c r="AS626"/>
      <c r="BS626"/>
      <c r="BT626"/>
      <c r="BU626"/>
      <c r="BV626"/>
      <c r="BW626"/>
      <c r="BX626"/>
      <c r="BY626"/>
      <c r="BZ626"/>
    </row>
    <row r="627" spans="3:78" s="94" customFormat="1" x14ac:dyDescent="0.2">
      <c r="C627" s="93"/>
      <c r="D627" s="93"/>
      <c r="S627" s="92"/>
      <c r="T627" s="92"/>
      <c r="AF627"/>
      <c r="AL627"/>
      <c r="AM627" s="92"/>
      <c r="AN627"/>
      <c r="AO627"/>
      <c r="AP627"/>
      <c r="AQ627"/>
      <c r="AR627"/>
      <c r="AS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</row>
    <row r="628" spans="3:78" s="94" customFormat="1" x14ac:dyDescent="0.2">
      <c r="C628" s="93"/>
      <c r="D628" s="93"/>
      <c r="S628" s="92"/>
      <c r="T628" s="92"/>
      <c r="AF628"/>
      <c r="AL628"/>
      <c r="AM628" s="92"/>
      <c r="AN628"/>
      <c r="AO628"/>
      <c r="AP628"/>
      <c r="AQ628"/>
      <c r="AR628"/>
      <c r="AS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</row>
    <row r="629" spans="3:78" s="94" customFormat="1" x14ac:dyDescent="0.2">
      <c r="C629" s="93"/>
      <c r="D629" s="93"/>
      <c r="S629" s="92"/>
      <c r="T629" s="92"/>
      <c r="AF629"/>
      <c r="AL629"/>
      <c r="AM629" s="92"/>
      <c r="AN629"/>
      <c r="AO629"/>
      <c r="AP629"/>
      <c r="AQ629"/>
      <c r="AR629"/>
      <c r="AS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</row>
    <row r="630" spans="3:78" s="94" customFormat="1" x14ac:dyDescent="0.2">
      <c r="C630" s="93"/>
      <c r="D630" s="93"/>
      <c r="S630" s="92"/>
      <c r="T630" s="92"/>
      <c r="AF630"/>
      <c r="AL630"/>
      <c r="AM630" s="92"/>
      <c r="AN630"/>
      <c r="AO630"/>
      <c r="AP630"/>
      <c r="AQ630"/>
      <c r="AR630"/>
      <c r="AS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</row>
    <row r="631" spans="3:78" s="94" customFormat="1" x14ac:dyDescent="0.2">
      <c r="C631" s="93"/>
      <c r="D631" s="93"/>
      <c r="S631" s="92"/>
      <c r="T631" s="92"/>
      <c r="AF631"/>
      <c r="AL631"/>
      <c r="AM631" s="92"/>
      <c r="AN631"/>
      <c r="AO631"/>
      <c r="AP631"/>
      <c r="AQ631"/>
      <c r="AR631"/>
      <c r="AS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</row>
    <row r="632" spans="3:78" s="94" customFormat="1" x14ac:dyDescent="0.2">
      <c r="C632" s="93"/>
      <c r="D632" s="93"/>
      <c r="S632" s="92"/>
      <c r="T632" s="92"/>
      <c r="AF632"/>
      <c r="AL632"/>
      <c r="AM632" s="92"/>
      <c r="AN632"/>
      <c r="AO632"/>
      <c r="AP632"/>
      <c r="AQ632"/>
      <c r="AR632"/>
      <c r="AS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</row>
    <row r="633" spans="3:78" s="94" customFormat="1" x14ac:dyDescent="0.2">
      <c r="C633" s="93"/>
      <c r="D633" s="93"/>
      <c r="S633" s="92"/>
      <c r="T633" s="92"/>
      <c r="AF633"/>
      <c r="AL633"/>
      <c r="AM633" s="92"/>
      <c r="AN633"/>
      <c r="AO633"/>
      <c r="AP633"/>
      <c r="AQ633"/>
      <c r="AR633"/>
      <c r="AS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</row>
    <row r="634" spans="3:78" s="94" customFormat="1" x14ac:dyDescent="0.2">
      <c r="C634" s="93"/>
      <c r="D634" s="93"/>
      <c r="S634" s="92"/>
      <c r="T634" s="92"/>
      <c r="AF634"/>
      <c r="AL634"/>
      <c r="AM634" s="92"/>
      <c r="AN634"/>
      <c r="AO634"/>
      <c r="AP634"/>
      <c r="AQ634"/>
      <c r="AR634"/>
      <c r="AS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</row>
    <row r="635" spans="3:78" s="94" customFormat="1" x14ac:dyDescent="0.2">
      <c r="C635" s="93"/>
      <c r="D635" s="93"/>
      <c r="S635" s="92"/>
      <c r="T635" s="92"/>
      <c r="AF635"/>
      <c r="AL635"/>
      <c r="AM635" s="92"/>
      <c r="AN635"/>
      <c r="AO635"/>
      <c r="AP635"/>
      <c r="AQ635"/>
      <c r="AR635"/>
      <c r="AS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</row>
    <row r="636" spans="3:78" s="94" customFormat="1" x14ac:dyDescent="0.2">
      <c r="C636" s="93"/>
      <c r="D636" s="93"/>
      <c r="S636" s="92"/>
      <c r="T636" s="92"/>
      <c r="AF636"/>
      <c r="AL636"/>
      <c r="AM636" s="92"/>
      <c r="AN636"/>
      <c r="AO636"/>
      <c r="AP636"/>
      <c r="AQ636"/>
      <c r="AR636"/>
      <c r="AS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</row>
    <row r="637" spans="3:78" s="94" customFormat="1" x14ac:dyDescent="0.2">
      <c r="C637" s="93"/>
      <c r="D637" s="93"/>
      <c r="S637" s="92"/>
      <c r="T637" s="92"/>
      <c r="AF637"/>
      <c r="AL637"/>
      <c r="AM637" s="92"/>
      <c r="AN637"/>
      <c r="AO637"/>
      <c r="AP637"/>
      <c r="AQ637"/>
      <c r="AR637"/>
      <c r="AS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</row>
    <row r="638" spans="3:78" s="94" customFormat="1" x14ac:dyDescent="0.2">
      <c r="C638" s="93"/>
      <c r="D638" s="93"/>
      <c r="S638" s="92"/>
      <c r="T638" s="92"/>
      <c r="AF638"/>
      <c r="AL638"/>
      <c r="AM638" s="92"/>
      <c r="AN638"/>
      <c r="AO638"/>
      <c r="AP638"/>
      <c r="AQ638"/>
      <c r="AR638"/>
      <c r="AS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</row>
    <row r="639" spans="3:78" s="94" customFormat="1" x14ac:dyDescent="0.2">
      <c r="C639" s="93"/>
      <c r="D639" s="93"/>
      <c r="S639" s="92"/>
      <c r="T639" s="92"/>
      <c r="AF639"/>
      <c r="AL639"/>
      <c r="AM639" s="92"/>
      <c r="AN639"/>
      <c r="AO639"/>
      <c r="AP639"/>
      <c r="AQ639"/>
      <c r="AR639"/>
      <c r="AS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</row>
    <row r="640" spans="3:78" s="94" customFormat="1" x14ac:dyDescent="0.2">
      <c r="C640" s="93"/>
      <c r="D640" s="93"/>
      <c r="S640" s="92"/>
      <c r="T640" s="92"/>
      <c r="AF640"/>
      <c r="AL640"/>
      <c r="AM640" s="92"/>
      <c r="AN640"/>
      <c r="AO640"/>
      <c r="AP640"/>
      <c r="AQ640"/>
      <c r="AR640"/>
      <c r="AS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</row>
    <row r="641" spans="3:78" s="94" customFormat="1" x14ac:dyDescent="0.2">
      <c r="C641" s="93"/>
      <c r="D641" s="93"/>
      <c r="S641" s="92"/>
      <c r="T641" s="92"/>
      <c r="AF641"/>
      <c r="AL641"/>
      <c r="AM641" s="92"/>
      <c r="AN641"/>
      <c r="AO641"/>
      <c r="AP641"/>
      <c r="AQ641"/>
      <c r="AR641"/>
      <c r="AS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</row>
    <row r="642" spans="3:78" s="94" customFormat="1" x14ac:dyDescent="0.2">
      <c r="C642" s="93"/>
      <c r="D642" s="93"/>
      <c r="S642" s="92"/>
      <c r="T642" s="92"/>
      <c r="AF642"/>
      <c r="AL642"/>
      <c r="AM642" s="92"/>
      <c r="AN642"/>
      <c r="AO642"/>
      <c r="AP642"/>
      <c r="AQ642"/>
      <c r="AR642"/>
      <c r="AS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</row>
    <row r="643" spans="3:78" s="94" customFormat="1" x14ac:dyDescent="0.2">
      <c r="C643" s="93"/>
      <c r="D643" s="93"/>
      <c r="S643" s="92"/>
      <c r="T643" s="92"/>
      <c r="AF643"/>
      <c r="AL643"/>
      <c r="AM643" s="92"/>
      <c r="AN643"/>
      <c r="AO643"/>
      <c r="AP643"/>
      <c r="AQ643"/>
      <c r="AR643"/>
      <c r="AS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</row>
    <row r="644" spans="3:78" s="94" customFormat="1" x14ac:dyDescent="0.2">
      <c r="C644" s="93"/>
      <c r="D644" s="93"/>
      <c r="S644" s="92"/>
      <c r="T644" s="92"/>
      <c r="AF644"/>
      <c r="AL644"/>
      <c r="AM644" s="92"/>
      <c r="AN644"/>
      <c r="AO644"/>
      <c r="AP644"/>
      <c r="AQ644"/>
      <c r="AR644"/>
      <c r="AS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</row>
    <row r="645" spans="3:78" s="94" customFormat="1" x14ac:dyDescent="0.2">
      <c r="C645" s="93"/>
      <c r="D645" s="93"/>
      <c r="S645" s="92"/>
      <c r="T645" s="92"/>
      <c r="AF645"/>
      <c r="AL645"/>
      <c r="AM645" s="92"/>
      <c r="AN645"/>
      <c r="AO645"/>
      <c r="AP645"/>
      <c r="AQ645"/>
      <c r="AR645"/>
      <c r="AS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</row>
    <row r="646" spans="3:78" s="94" customFormat="1" x14ac:dyDescent="0.2">
      <c r="C646" s="93"/>
      <c r="D646" s="93"/>
      <c r="S646" s="92"/>
      <c r="T646" s="92"/>
      <c r="AF646"/>
      <c r="AL646"/>
      <c r="AM646" s="92"/>
      <c r="AN646"/>
      <c r="AO646"/>
      <c r="AP646"/>
      <c r="AQ646"/>
      <c r="AR646"/>
      <c r="AS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</row>
    <row r="647" spans="3:78" s="94" customFormat="1" x14ac:dyDescent="0.2">
      <c r="C647" s="93"/>
      <c r="D647" s="93"/>
      <c r="S647" s="92"/>
      <c r="T647" s="92"/>
      <c r="AF647"/>
      <c r="AL647"/>
      <c r="AM647" s="92"/>
      <c r="AN647"/>
      <c r="AO647"/>
      <c r="AP647"/>
      <c r="AQ647"/>
      <c r="AR647"/>
      <c r="AS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</row>
    <row r="648" spans="3:78" s="94" customFormat="1" x14ac:dyDescent="0.2">
      <c r="C648" s="93"/>
      <c r="D648" s="93"/>
      <c r="S648" s="92"/>
      <c r="T648" s="92"/>
      <c r="AF648"/>
      <c r="AL648"/>
      <c r="AM648" s="92"/>
      <c r="AN648"/>
      <c r="AO648"/>
      <c r="AP648"/>
      <c r="AQ648"/>
      <c r="AR648"/>
      <c r="AS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</row>
    <row r="649" spans="3:78" x14ac:dyDescent="0.2">
      <c r="C649" s="24"/>
      <c r="D649" s="24"/>
      <c r="AG649" s="94"/>
      <c r="AH649" s="94"/>
      <c r="AI649" s="94"/>
      <c r="AJ649" s="94"/>
      <c r="AK649" s="94"/>
      <c r="AM649" s="92"/>
      <c r="AT649" s="94"/>
      <c r="AU649" s="94"/>
      <c r="AV649" s="94"/>
      <c r="AW649" s="94"/>
      <c r="AX649" s="94"/>
      <c r="AY649" s="94"/>
      <c r="AZ649" s="94"/>
      <c r="BA649" s="94"/>
    </row>
    <row r="650" spans="3:78" x14ac:dyDescent="0.2">
      <c r="C650" s="24"/>
      <c r="D650" s="24"/>
      <c r="AG650" s="94"/>
      <c r="AH650" s="94"/>
      <c r="AI650" s="94"/>
      <c r="AJ650" s="94"/>
      <c r="AK650" s="94"/>
      <c r="AM650" s="92"/>
      <c r="AT650" s="94"/>
      <c r="AU650" s="94"/>
      <c r="AV650" s="94"/>
      <c r="AW650" s="94"/>
      <c r="AX650" s="94"/>
      <c r="AY650" s="94"/>
      <c r="AZ650" s="94"/>
      <c r="BA650" s="94"/>
    </row>
    <row r="651" spans="3:78" x14ac:dyDescent="0.2">
      <c r="C651" s="24"/>
      <c r="D651" s="24"/>
      <c r="AG651" s="94"/>
      <c r="AH651" s="94"/>
      <c r="AI651" s="94"/>
      <c r="AJ651" s="94"/>
      <c r="AK651" s="94"/>
      <c r="AM651" s="92"/>
      <c r="AT651" s="94"/>
      <c r="AU651" s="94"/>
      <c r="AV651" s="94"/>
      <c r="AW651" s="94"/>
      <c r="AX651" s="94"/>
      <c r="AY651" s="94"/>
      <c r="AZ651" s="94"/>
      <c r="BA651" s="94"/>
    </row>
    <row r="652" spans="3:78" x14ac:dyDescent="0.2">
      <c r="C652" s="24"/>
      <c r="D652" s="24"/>
      <c r="AG652" s="94"/>
      <c r="AH652" s="94"/>
      <c r="AI652" s="94"/>
      <c r="AJ652" s="94"/>
      <c r="AK652" s="94"/>
      <c r="AM652" s="92"/>
      <c r="AT652" s="94"/>
      <c r="AU652" s="94"/>
      <c r="AV652" s="94"/>
      <c r="AW652" s="94"/>
      <c r="AX652" s="94"/>
      <c r="AY652" s="94"/>
      <c r="AZ652" s="94"/>
      <c r="BA652" s="94"/>
    </row>
    <row r="653" spans="3:78" x14ac:dyDescent="0.2">
      <c r="C653" s="24"/>
      <c r="D653" s="24"/>
      <c r="AG653" s="94"/>
      <c r="AH653" s="94"/>
      <c r="AI653" s="94"/>
      <c r="AJ653" s="94"/>
      <c r="AK653" s="94"/>
      <c r="AM653" s="92"/>
      <c r="AT653" s="94"/>
      <c r="AU653" s="94"/>
      <c r="AV653" s="94"/>
      <c r="AW653" s="94"/>
      <c r="AX653" s="94"/>
      <c r="AY653" s="94"/>
      <c r="AZ653" s="94"/>
      <c r="BA653" s="94"/>
    </row>
    <row r="654" spans="3:78" x14ac:dyDescent="0.2">
      <c r="C654" s="24"/>
      <c r="D654" s="24"/>
      <c r="AG654" s="94"/>
      <c r="AH654" s="94"/>
      <c r="AI654" s="94"/>
      <c r="AJ654" s="94"/>
      <c r="AK654" s="94"/>
      <c r="AM654" s="92"/>
      <c r="AT654" s="94"/>
      <c r="AU654" s="94"/>
      <c r="AV654" s="94"/>
      <c r="AW654" s="94"/>
      <c r="AX654" s="94"/>
      <c r="AY654" s="94"/>
      <c r="AZ654" s="94"/>
      <c r="BA654" s="94"/>
    </row>
    <row r="655" spans="3:78" x14ac:dyDescent="0.2">
      <c r="C655" s="24"/>
      <c r="D655" s="24"/>
      <c r="AG655" s="94"/>
      <c r="AH655" s="94"/>
      <c r="AI655" s="94"/>
      <c r="AJ655" s="94"/>
      <c r="AK655" s="94"/>
      <c r="AM655" s="92"/>
      <c r="AT655" s="94"/>
      <c r="AU655" s="94"/>
      <c r="AV655" s="94"/>
      <c r="AW655" s="94"/>
      <c r="AX655" s="94"/>
      <c r="AY655" s="94"/>
      <c r="AZ655" s="94"/>
      <c r="BA655" s="94"/>
    </row>
    <row r="656" spans="3:78" x14ac:dyDescent="0.2">
      <c r="C656" s="24"/>
      <c r="D656" s="24"/>
      <c r="AG656" s="94"/>
      <c r="AH656" s="94"/>
      <c r="AI656" s="94"/>
      <c r="AJ656" s="94"/>
      <c r="AK656" s="94"/>
      <c r="AM656" s="92"/>
      <c r="AT656" s="94"/>
      <c r="AU656" s="94"/>
      <c r="AV656" s="94"/>
      <c r="AW656" s="94"/>
      <c r="AX656" s="94"/>
      <c r="AY656" s="94"/>
      <c r="AZ656" s="94"/>
      <c r="BA656" s="94"/>
    </row>
    <row r="657" spans="3:70" x14ac:dyDescent="0.2">
      <c r="C657" s="24"/>
      <c r="D657" s="24"/>
      <c r="AG657" s="94"/>
      <c r="AH657" s="94"/>
      <c r="AI657" s="94"/>
      <c r="AJ657" s="94"/>
      <c r="AK657" s="94"/>
      <c r="AM657" s="92"/>
      <c r="AT657" s="94"/>
      <c r="AU657" s="94"/>
      <c r="AV657" s="94"/>
      <c r="AW657" s="94"/>
      <c r="AX657" s="94"/>
      <c r="AY657" s="94"/>
      <c r="AZ657" s="94"/>
      <c r="BA657" s="94"/>
    </row>
    <row r="658" spans="3:70" x14ac:dyDescent="0.2">
      <c r="C658" s="24"/>
      <c r="D658" s="24"/>
      <c r="AG658" s="94"/>
      <c r="AH658" s="94"/>
      <c r="AI658" s="94"/>
      <c r="AJ658" s="94"/>
      <c r="AK658" s="94"/>
      <c r="AM658" s="92"/>
      <c r="AT658" s="94"/>
      <c r="AU658" s="94"/>
      <c r="AV658" s="94"/>
      <c r="AW658" s="94"/>
      <c r="AX658" s="94"/>
      <c r="AY658" s="94"/>
      <c r="AZ658" s="94"/>
      <c r="BA658" s="94"/>
    </row>
    <row r="659" spans="3:70" x14ac:dyDescent="0.2">
      <c r="C659" s="24"/>
      <c r="D659" s="24"/>
      <c r="AG659" s="94"/>
      <c r="AH659" s="94"/>
      <c r="AI659" s="94"/>
      <c r="AJ659" s="94"/>
      <c r="AK659" s="94"/>
      <c r="AM659" s="92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</row>
    <row r="660" spans="3:70" x14ac:dyDescent="0.2">
      <c r="C660" s="24"/>
      <c r="D660" s="24"/>
      <c r="AG660" s="94"/>
      <c r="AH660" s="94"/>
      <c r="AI660" s="94"/>
      <c r="AJ660" s="94"/>
      <c r="AK660" s="94"/>
      <c r="AM660" s="92"/>
      <c r="AT660" s="94"/>
      <c r="AU660" s="94"/>
      <c r="AV660" s="94"/>
      <c r="AW660" s="94"/>
      <c r="AX660" s="94"/>
      <c r="AY660" s="94"/>
      <c r="AZ660" s="94"/>
      <c r="BA660" s="94"/>
    </row>
    <row r="661" spans="3:70" x14ac:dyDescent="0.2">
      <c r="C661" s="24"/>
      <c r="D661" s="24"/>
      <c r="AG661" s="94"/>
      <c r="AH661" s="94"/>
      <c r="AI661" s="94"/>
      <c r="AJ661" s="94"/>
      <c r="AK661" s="94"/>
      <c r="AM661" s="92"/>
      <c r="AT661" s="94"/>
      <c r="AU661" s="94"/>
      <c r="AV661" s="94"/>
      <c r="AW661" s="94"/>
      <c r="AX661" s="94"/>
      <c r="AY661" s="94"/>
      <c r="AZ661" s="94"/>
      <c r="BA661" s="94"/>
    </row>
    <row r="662" spans="3:70" x14ac:dyDescent="0.2">
      <c r="C662" s="24"/>
      <c r="D662" s="24"/>
      <c r="AG662" s="94"/>
      <c r="AH662" s="94"/>
      <c r="AI662" s="94"/>
      <c r="AJ662" s="94"/>
      <c r="AK662" s="94"/>
      <c r="AM662" s="92"/>
      <c r="AT662" s="94"/>
      <c r="AU662" s="94"/>
      <c r="AV662" s="94"/>
      <c r="AW662" s="94"/>
      <c r="AX662" s="94"/>
      <c r="AY662" s="94"/>
      <c r="AZ662" s="94"/>
      <c r="BA662" s="94"/>
    </row>
    <row r="663" spans="3:70" x14ac:dyDescent="0.2">
      <c r="C663" s="24"/>
      <c r="D663" s="24"/>
      <c r="AG663" s="94"/>
      <c r="AH663" s="94"/>
      <c r="AI663" s="94"/>
      <c r="AJ663" s="94"/>
      <c r="AK663" s="94"/>
      <c r="AM663" s="92"/>
      <c r="AT663" s="94"/>
      <c r="AU663" s="94"/>
      <c r="AV663" s="94"/>
      <c r="AW663" s="94"/>
      <c r="AX663" s="94"/>
      <c r="AY663" s="94"/>
      <c r="AZ663" s="94"/>
      <c r="BA663" s="94"/>
    </row>
    <row r="664" spans="3:70" x14ac:dyDescent="0.2">
      <c r="C664" s="24"/>
      <c r="D664" s="24"/>
      <c r="AG664" s="94"/>
      <c r="AH664" s="94"/>
      <c r="AI664" s="94"/>
      <c r="AJ664" s="94"/>
      <c r="AK664" s="94"/>
      <c r="AM664" s="92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</row>
    <row r="665" spans="3:70" x14ac:dyDescent="0.2">
      <c r="C665" s="24"/>
      <c r="D665" s="24"/>
      <c r="AG665" s="94"/>
      <c r="AH665" s="94"/>
      <c r="AI665" s="94"/>
      <c r="AJ665" s="94"/>
      <c r="AK665" s="94"/>
      <c r="AM665" s="92"/>
      <c r="AT665" s="94"/>
      <c r="AU665" s="94"/>
      <c r="AV665" s="94"/>
      <c r="AW665" s="94"/>
      <c r="AX665" s="94"/>
      <c r="AY665" s="94"/>
      <c r="AZ665" s="94"/>
      <c r="BA665" s="94"/>
    </row>
    <row r="666" spans="3:70" x14ac:dyDescent="0.2">
      <c r="C666" s="24"/>
      <c r="D666" s="24"/>
      <c r="AG666" s="94"/>
      <c r="AH666" s="94"/>
      <c r="AI666" s="94"/>
      <c r="AJ666" s="94"/>
      <c r="AK666" s="94"/>
      <c r="AM666" s="92"/>
      <c r="AT666" s="94"/>
      <c r="AU666" s="94"/>
      <c r="AV666" s="94"/>
      <c r="AW666" s="94"/>
      <c r="AX666" s="94"/>
      <c r="AY666" s="94"/>
      <c r="AZ666" s="94"/>
      <c r="BA666" s="94"/>
    </row>
    <row r="667" spans="3:70" x14ac:dyDescent="0.2">
      <c r="C667" s="24"/>
      <c r="D667" s="24"/>
      <c r="AG667" s="94"/>
      <c r="AH667" s="94"/>
      <c r="AI667" s="94"/>
      <c r="AJ667" s="94"/>
      <c r="AK667" s="94"/>
      <c r="AM667" s="92"/>
      <c r="AT667" s="94"/>
      <c r="AU667" s="94"/>
      <c r="AV667" s="94"/>
      <c r="AW667" s="94"/>
      <c r="AX667" s="94"/>
      <c r="AY667" s="94"/>
      <c r="AZ667" s="94"/>
      <c r="BA667" s="94"/>
    </row>
    <row r="668" spans="3:70" x14ac:dyDescent="0.2">
      <c r="C668" s="24"/>
      <c r="D668" s="24"/>
      <c r="AG668" s="94"/>
      <c r="AH668" s="94"/>
      <c r="AI668" s="94"/>
      <c r="AJ668" s="94"/>
      <c r="AK668" s="94"/>
      <c r="AM668" s="92"/>
      <c r="AT668" s="94"/>
      <c r="AU668" s="94"/>
      <c r="AV668" s="94"/>
      <c r="AW668" s="94"/>
      <c r="AX668" s="94"/>
      <c r="AY668" s="94"/>
      <c r="AZ668" s="94"/>
      <c r="BA668" s="94"/>
    </row>
    <row r="669" spans="3:70" x14ac:dyDescent="0.2">
      <c r="C669" s="24"/>
      <c r="D669" s="24"/>
      <c r="AG669" s="94"/>
      <c r="AH669" s="94"/>
      <c r="AI669" s="94"/>
      <c r="AJ669" s="94"/>
      <c r="AK669" s="94"/>
      <c r="AM669" s="92"/>
      <c r="AT669" s="94"/>
      <c r="AU669" s="94"/>
      <c r="AV669" s="94"/>
      <c r="AW669" s="94"/>
      <c r="AX669" s="94"/>
      <c r="AY669" s="94"/>
      <c r="AZ669" s="94"/>
      <c r="BA669" s="94"/>
      <c r="BB669" s="94"/>
      <c r="BD669" s="94"/>
    </row>
    <row r="670" spans="3:70" x14ac:dyDescent="0.2">
      <c r="C670" s="24"/>
      <c r="D670" s="24"/>
      <c r="AG670" s="94"/>
      <c r="AH670" s="94"/>
      <c r="AI670" s="94"/>
      <c r="AJ670" s="94"/>
      <c r="AK670" s="94"/>
      <c r="AM670" s="92"/>
      <c r="AT670" s="94"/>
      <c r="AU670" s="94"/>
      <c r="AV670" s="94"/>
      <c r="AW670" s="94"/>
      <c r="AX670" s="94"/>
      <c r="AY670" s="94"/>
      <c r="AZ670" s="94"/>
      <c r="BA670" s="94"/>
    </row>
    <row r="671" spans="3:70" x14ac:dyDescent="0.2">
      <c r="C671" s="24"/>
      <c r="D671" s="24"/>
      <c r="AG671" s="94"/>
      <c r="AH671" s="94"/>
      <c r="AI671" s="94"/>
      <c r="AJ671" s="94"/>
      <c r="AK671" s="94"/>
      <c r="AM671" s="92"/>
      <c r="AT671" s="94"/>
      <c r="AU671" s="94"/>
      <c r="AV671" s="94"/>
      <c r="AW671" s="94"/>
      <c r="AX671" s="94"/>
      <c r="AY671" s="94"/>
      <c r="AZ671" s="94"/>
      <c r="BA671" s="94"/>
    </row>
    <row r="672" spans="3:70" x14ac:dyDescent="0.2">
      <c r="C672" s="24"/>
      <c r="D672" s="24"/>
      <c r="AG672" s="94"/>
      <c r="AH672" s="94"/>
      <c r="AI672" s="94"/>
      <c r="AJ672" s="94"/>
      <c r="AK672" s="94"/>
      <c r="AM672" s="92"/>
      <c r="AT672" s="94"/>
      <c r="AU672" s="94"/>
      <c r="AV672" s="94"/>
      <c r="AW672" s="94"/>
      <c r="AX672" s="94"/>
      <c r="AY672" s="94"/>
      <c r="AZ672" s="94"/>
      <c r="BA672" s="94"/>
    </row>
    <row r="673" spans="3:53" x14ac:dyDescent="0.2">
      <c r="C673" s="24"/>
      <c r="D673" s="24"/>
      <c r="AG673" s="94"/>
      <c r="AH673" s="94"/>
      <c r="AI673" s="94"/>
      <c r="AJ673" s="94"/>
      <c r="AK673" s="94"/>
      <c r="AM673" s="92"/>
      <c r="AT673" s="94"/>
      <c r="AU673" s="94"/>
      <c r="AV673" s="94"/>
      <c r="AW673" s="94"/>
      <c r="AX673" s="94"/>
      <c r="AY673" s="94"/>
      <c r="AZ673" s="94"/>
      <c r="BA673" s="94"/>
    </row>
    <row r="674" spans="3:53" x14ac:dyDescent="0.2">
      <c r="C674" s="24"/>
      <c r="D674" s="24"/>
      <c r="AG674" s="94"/>
      <c r="AH674" s="94"/>
      <c r="AI674" s="94"/>
      <c r="AJ674" s="94"/>
      <c r="AK674" s="94"/>
      <c r="AM674" s="92"/>
      <c r="AT674" s="94"/>
      <c r="AU674" s="94"/>
      <c r="AV674" s="94"/>
      <c r="AW674" s="94"/>
      <c r="AX674" s="94"/>
      <c r="AY674" s="94"/>
      <c r="AZ674" s="94"/>
      <c r="BA674" s="94"/>
    </row>
    <row r="675" spans="3:53" x14ac:dyDescent="0.2">
      <c r="C675" s="24"/>
      <c r="D675" s="24"/>
      <c r="AG675" s="94"/>
      <c r="AH675" s="94"/>
      <c r="AI675" s="94"/>
      <c r="AJ675" s="94"/>
      <c r="AK675" s="94"/>
      <c r="AM675" s="92"/>
      <c r="AT675" s="94"/>
      <c r="AU675" s="94"/>
      <c r="AV675" s="94"/>
      <c r="AW675" s="94"/>
      <c r="AX675" s="94"/>
      <c r="AY675" s="94"/>
      <c r="AZ675" s="94"/>
      <c r="BA675" s="94"/>
    </row>
    <row r="676" spans="3:53" x14ac:dyDescent="0.2">
      <c r="C676" s="24"/>
      <c r="D676" s="24"/>
      <c r="AG676" s="94"/>
      <c r="AH676" s="94"/>
      <c r="AI676" s="94"/>
      <c r="AJ676" s="94"/>
      <c r="AK676" s="94"/>
      <c r="AM676" s="92"/>
      <c r="AT676" s="94"/>
      <c r="AU676" s="94"/>
      <c r="AV676" s="94"/>
      <c r="AW676" s="94"/>
      <c r="AX676" s="94"/>
      <c r="AY676" s="94"/>
      <c r="AZ676" s="94"/>
      <c r="BA676" s="94"/>
    </row>
    <row r="677" spans="3:53" x14ac:dyDescent="0.2">
      <c r="C677" s="24"/>
      <c r="D677" s="24"/>
      <c r="AG677" s="94"/>
      <c r="AH677" s="94"/>
      <c r="AI677" s="94"/>
      <c r="AJ677" s="94"/>
      <c r="AK677" s="94"/>
      <c r="AM677" s="92"/>
      <c r="AT677" s="94"/>
      <c r="AU677" s="94"/>
      <c r="AV677" s="94"/>
      <c r="AW677" s="94"/>
      <c r="AX677" s="94"/>
      <c r="AY677" s="94"/>
      <c r="AZ677" s="94"/>
      <c r="BA677" s="94"/>
    </row>
    <row r="678" spans="3:53" x14ac:dyDescent="0.2">
      <c r="C678" s="24"/>
      <c r="D678" s="24"/>
      <c r="AG678" s="94"/>
      <c r="AH678" s="94"/>
      <c r="AI678" s="94"/>
      <c r="AJ678" s="94"/>
      <c r="AK678" s="94"/>
      <c r="AM678" s="92"/>
      <c r="AT678" s="94"/>
      <c r="AU678" s="94"/>
      <c r="AV678" s="94"/>
      <c r="AW678" s="94"/>
      <c r="AX678" s="94"/>
      <c r="AY678" s="94"/>
      <c r="AZ678" s="94"/>
      <c r="BA678" s="94"/>
    </row>
    <row r="679" spans="3:53" x14ac:dyDescent="0.2">
      <c r="C679" s="24"/>
      <c r="D679" s="24"/>
      <c r="AG679" s="94"/>
      <c r="AH679" s="94"/>
      <c r="AI679" s="94"/>
      <c r="AJ679" s="94"/>
      <c r="AK679" s="94"/>
      <c r="AM679" s="92"/>
      <c r="AT679" s="94"/>
      <c r="AU679" s="94"/>
      <c r="AV679" s="94"/>
      <c r="AW679" s="94"/>
      <c r="AX679" s="94"/>
      <c r="AY679" s="94"/>
      <c r="AZ679" s="94"/>
      <c r="BA679" s="94"/>
    </row>
    <row r="680" spans="3:53" x14ac:dyDescent="0.2">
      <c r="C680" s="24"/>
      <c r="D680" s="24"/>
      <c r="AG680" s="94"/>
      <c r="AH680" s="94"/>
      <c r="AI680" s="94"/>
      <c r="AJ680" s="94"/>
      <c r="AK680" s="94"/>
      <c r="AM680" s="92"/>
      <c r="AT680" s="94"/>
      <c r="AU680" s="94"/>
      <c r="AV680" s="94"/>
      <c r="AW680" s="94"/>
      <c r="AX680" s="94"/>
      <c r="AY680" s="94"/>
      <c r="AZ680" s="94"/>
      <c r="BA680" s="94"/>
    </row>
    <row r="681" spans="3:53" x14ac:dyDescent="0.2">
      <c r="C681" s="24"/>
      <c r="D681" s="24"/>
      <c r="AG681" s="94"/>
      <c r="AH681" s="94"/>
      <c r="AI681" s="94"/>
      <c r="AJ681" s="94"/>
      <c r="AK681" s="94"/>
      <c r="AM681" s="92"/>
      <c r="AT681" s="94"/>
      <c r="AU681" s="94"/>
      <c r="AV681" s="94"/>
      <c r="AW681" s="94"/>
      <c r="AX681" s="94"/>
      <c r="AY681" s="94"/>
      <c r="AZ681" s="94"/>
      <c r="BA681" s="94"/>
    </row>
    <row r="682" spans="3:53" x14ac:dyDescent="0.2">
      <c r="C682" s="24"/>
      <c r="D682" s="24"/>
      <c r="AG682" s="94"/>
      <c r="AH682" s="94"/>
      <c r="AI682" s="94"/>
      <c r="AJ682" s="94"/>
      <c r="AK682" s="94"/>
      <c r="AM682" s="92"/>
      <c r="AT682" s="94"/>
      <c r="AU682" s="94"/>
      <c r="AV682" s="94"/>
      <c r="AW682" s="94"/>
      <c r="AX682" s="94"/>
      <c r="AY682" s="94"/>
      <c r="AZ682" s="94"/>
      <c r="BA682" s="94"/>
    </row>
    <row r="683" spans="3:53" x14ac:dyDescent="0.2">
      <c r="C683" s="24"/>
      <c r="D683" s="24"/>
      <c r="AG683" s="94"/>
      <c r="AH683" s="94"/>
      <c r="AI683" s="94"/>
      <c r="AJ683" s="94"/>
      <c r="AK683" s="94"/>
      <c r="AM683" s="92"/>
      <c r="AT683" s="94"/>
      <c r="AU683" s="94"/>
      <c r="AV683" s="94"/>
      <c r="AW683" s="94"/>
      <c r="AX683" s="94"/>
      <c r="AY683" s="94"/>
      <c r="AZ683" s="94"/>
      <c r="BA683" s="94"/>
    </row>
    <row r="684" spans="3:53" x14ac:dyDescent="0.2">
      <c r="C684" s="24"/>
      <c r="D684" s="24"/>
      <c r="AG684" s="94"/>
      <c r="AH684" s="94"/>
      <c r="AI684" s="94"/>
      <c r="AJ684" s="94"/>
      <c r="AK684" s="94"/>
      <c r="AM684" s="92"/>
      <c r="AT684" s="94"/>
      <c r="AU684" s="94"/>
      <c r="AV684" s="94"/>
      <c r="AW684" s="94"/>
      <c r="AX684" s="94"/>
      <c r="AY684" s="94"/>
      <c r="AZ684" s="94"/>
      <c r="BA684" s="94"/>
    </row>
    <row r="685" spans="3:53" x14ac:dyDescent="0.2">
      <c r="C685" s="24"/>
      <c r="D685" s="24"/>
      <c r="AG685" s="94"/>
      <c r="AH685" s="94"/>
      <c r="AI685" s="94"/>
      <c r="AJ685" s="94"/>
      <c r="AK685" s="94"/>
      <c r="AM685" s="92"/>
      <c r="AT685" s="94"/>
      <c r="AU685" s="94"/>
      <c r="AV685" s="94"/>
      <c r="AW685" s="94"/>
      <c r="AX685" s="94"/>
      <c r="AY685" s="94"/>
      <c r="AZ685" s="94"/>
      <c r="BA685" s="94"/>
    </row>
    <row r="686" spans="3:53" x14ac:dyDescent="0.2">
      <c r="C686" s="24"/>
      <c r="D686" s="24"/>
      <c r="AG686" s="94"/>
      <c r="AH686" s="94"/>
      <c r="AI686" s="94"/>
      <c r="AJ686" s="94"/>
      <c r="AK686" s="94"/>
      <c r="AM686" s="92"/>
      <c r="AT686" s="94"/>
      <c r="AU686" s="94"/>
      <c r="AV686" s="94"/>
      <c r="AW686" s="94"/>
      <c r="AX686" s="94"/>
      <c r="AY686" s="94"/>
      <c r="AZ686" s="94"/>
      <c r="BA686" s="94"/>
    </row>
    <row r="687" spans="3:53" x14ac:dyDescent="0.2">
      <c r="C687" s="24"/>
      <c r="D687" s="24"/>
      <c r="AG687" s="94"/>
      <c r="AH687" s="94"/>
      <c r="AI687" s="94"/>
      <c r="AJ687" s="94"/>
      <c r="AK687" s="94"/>
      <c r="AM687" s="92"/>
      <c r="AT687" s="94"/>
      <c r="AU687" s="94"/>
      <c r="AV687" s="94"/>
      <c r="AW687" s="94"/>
      <c r="AX687" s="94"/>
      <c r="AY687" s="94"/>
      <c r="AZ687" s="94"/>
      <c r="BA687" s="94"/>
    </row>
    <row r="688" spans="3:53" x14ac:dyDescent="0.2">
      <c r="C688" s="24"/>
      <c r="D688" s="24"/>
      <c r="AG688" s="94"/>
      <c r="AH688" s="94"/>
      <c r="AI688" s="94"/>
      <c r="AJ688" s="94"/>
      <c r="AK688" s="94"/>
      <c r="AM688" s="92"/>
      <c r="AT688" s="94"/>
      <c r="AU688" s="94"/>
      <c r="AV688" s="94"/>
      <c r="AW688" s="94"/>
      <c r="AX688" s="94"/>
      <c r="AY688" s="94"/>
      <c r="AZ688" s="94"/>
      <c r="BA688" s="94"/>
    </row>
    <row r="689" spans="3:70" x14ac:dyDescent="0.2">
      <c r="C689" s="24"/>
      <c r="D689" s="24"/>
      <c r="AG689" s="94"/>
      <c r="AH689" s="94"/>
      <c r="AI689" s="94"/>
      <c r="AJ689" s="94"/>
      <c r="AK689" s="94"/>
      <c r="AM689" s="92"/>
      <c r="AT689" s="94"/>
      <c r="AU689" s="94"/>
      <c r="AV689" s="94"/>
      <c r="AW689" s="94"/>
      <c r="AX689" s="94"/>
      <c r="AY689" s="94"/>
      <c r="AZ689" s="94"/>
      <c r="BA689" s="94"/>
    </row>
    <row r="690" spans="3:70" x14ac:dyDescent="0.2">
      <c r="C690" s="24"/>
      <c r="D690" s="24"/>
      <c r="AG690" s="94"/>
      <c r="AH690" s="94"/>
      <c r="AI690" s="94"/>
      <c r="AJ690" s="94"/>
      <c r="AK690" s="94"/>
      <c r="AM690" s="92"/>
      <c r="AT690" s="94"/>
      <c r="AU690" s="94"/>
      <c r="AV690" s="94"/>
      <c r="AW690" s="94"/>
      <c r="AX690" s="94"/>
      <c r="AY690" s="94"/>
      <c r="AZ690" s="94"/>
      <c r="BA690" s="94"/>
    </row>
    <row r="691" spans="3:70" x14ac:dyDescent="0.2">
      <c r="C691" s="24"/>
      <c r="D691" s="24"/>
      <c r="AG691" s="94"/>
      <c r="AH691" s="94"/>
      <c r="AI691" s="94"/>
      <c r="AJ691" s="94"/>
      <c r="AK691" s="94"/>
      <c r="AM691" s="92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</row>
    <row r="692" spans="3:70" x14ac:dyDescent="0.2">
      <c r="C692" s="24"/>
      <c r="D692" s="24"/>
      <c r="AG692" s="94"/>
      <c r="AH692" s="94"/>
      <c r="AI692" s="94"/>
      <c r="AJ692" s="94"/>
      <c r="AK692" s="94"/>
      <c r="AM692" s="92"/>
      <c r="AT692" s="94"/>
      <c r="AU692" s="94"/>
      <c r="AV692" s="94"/>
      <c r="AW692" s="94"/>
      <c r="AX692" s="94"/>
      <c r="AY692" s="94"/>
      <c r="AZ692" s="94"/>
      <c r="BA692" s="94"/>
    </row>
    <row r="693" spans="3:70" x14ac:dyDescent="0.2">
      <c r="C693" s="24"/>
      <c r="D693" s="24"/>
      <c r="AG693" s="94"/>
      <c r="AH693" s="94"/>
      <c r="AI693" s="94"/>
      <c r="AJ693" s="94"/>
      <c r="AK693" s="94"/>
      <c r="AM693" s="92"/>
      <c r="AT693" s="94"/>
      <c r="AU693" s="94"/>
      <c r="AV693" s="94"/>
      <c r="AW693" s="94"/>
      <c r="AX693" s="94"/>
      <c r="AY693" s="94"/>
      <c r="AZ693" s="94"/>
      <c r="BA693" s="94"/>
    </row>
    <row r="694" spans="3:70" x14ac:dyDescent="0.2">
      <c r="C694" s="24"/>
      <c r="D694" s="24"/>
      <c r="AG694" s="94"/>
      <c r="AH694" s="94"/>
      <c r="AI694" s="94"/>
      <c r="AJ694" s="94"/>
      <c r="AK694" s="94"/>
      <c r="AM694" s="92"/>
      <c r="AT694" s="94"/>
      <c r="AU694" s="94"/>
      <c r="AV694" s="94"/>
      <c r="AW694" s="94"/>
      <c r="AX694" s="94"/>
      <c r="AY694" s="94"/>
      <c r="AZ694" s="94"/>
      <c r="BA694" s="94"/>
    </row>
    <row r="695" spans="3:70" x14ac:dyDescent="0.2">
      <c r="C695" s="24"/>
      <c r="D695" s="24"/>
      <c r="AG695" s="94"/>
      <c r="AH695" s="94"/>
      <c r="AI695" s="94"/>
      <c r="AJ695" s="94"/>
      <c r="AK695" s="94"/>
      <c r="AM695" s="92"/>
      <c r="AT695" s="94"/>
      <c r="AU695" s="94"/>
      <c r="AV695" s="94"/>
      <c r="AW695" s="94"/>
      <c r="AX695" s="94"/>
      <c r="AY695" s="94"/>
      <c r="AZ695" s="94"/>
      <c r="BA695" s="94"/>
    </row>
    <row r="696" spans="3:70" x14ac:dyDescent="0.2">
      <c r="C696" s="24"/>
      <c r="D696" s="24"/>
      <c r="AG696" s="94"/>
      <c r="AH696" s="94"/>
      <c r="AI696" s="94"/>
      <c r="AJ696" s="94"/>
      <c r="AK696" s="94"/>
      <c r="AM696" s="92"/>
      <c r="AT696" s="94"/>
      <c r="AU696" s="94"/>
      <c r="AV696" s="94"/>
      <c r="AW696" s="94"/>
      <c r="AX696" s="94"/>
      <c r="AY696" s="94"/>
      <c r="AZ696" s="94"/>
      <c r="BA696" s="94"/>
    </row>
    <row r="697" spans="3:70" x14ac:dyDescent="0.2">
      <c r="C697" s="24"/>
      <c r="D697" s="24"/>
      <c r="AG697" s="94"/>
      <c r="AH697" s="94"/>
      <c r="AI697" s="94"/>
      <c r="AJ697" s="94"/>
      <c r="AK697" s="94"/>
      <c r="AM697" s="92"/>
      <c r="AT697" s="94"/>
      <c r="AU697" s="94"/>
      <c r="AV697" s="94"/>
      <c r="AW697" s="94"/>
      <c r="AX697" s="94"/>
      <c r="AY697" s="94"/>
      <c r="AZ697" s="94"/>
      <c r="BA697" s="94"/>
    </row>
    <row r="698" spans="3:70" x14ac:dyDescent="0.2">
      <c r="C698" s="24"/>
      <c r="D698" s="24"/>
      <c r="AG698" s="94"/>
      <c r="AH698" s="94"/>
      <c r="AI698" s="94"/>
      <c r="AJ698" s="94"/>
      <c r="AK698" s="94"/>
      <c r="AM698" s="92"/>
      <c r="AT698" s="94"/>
      <c r="AU698" s="94"/>
      <c r="AV698" s="94"/>
      <c r="AW698" s="94"/>
      <c r="AX698" s="94"/>
      <c r="AY698" s="94"/>
      <c r="AZ698" s="94"/>
      <c r="BA698" s="94"/>
    </row>
    <row r="699" spans="3:70" x14ac:dyDescent="0.2">
      <c r="C699" s="24"/>
      <c r="D699" s="24"/>
      <c r="AG699" s="94"/>
      <c r="AH699" s="94"/>
      <c r="AI699" s="94"/>
      <c r="AJ699" s="94"/>
      <c r="AK699" s="94"/>
      <c r="AM699" s="92"/>
      <c r="AT699" s="94"/>
      <c r="AU699" s="94"/>
      <c r="AV699" s="94"/>
      <c r="AW699" s="94"/>
      <c r="AX699" s="94"/>
      <c r="AY699" s="94"/>
      <c r="AZ699" s="94"/>
      <c r="BA699" s="94"/>
    </row>
    <row r="700" spans="3:70" x14ac:dyDescent="0.2">
      <c r="C700" s="24"/>
      <c r="D700" s="24"/>
      <c r="AG700" s="94"/>
      <c r="AH700" s="94"/>
      <c r="AI700" s="94"/>
      <c r="AJ700" s="94"/>
      <c r="AK700" s="94"/>
      <c r="AM700" s="92"/>
      <c r="AT700" s="94"/>
      <c r="AU700" s="94"/>
      <c r="AV700" s="94"/>
      <c r="AW700" s="94"/>
      <c r="AX700" s="94"/>
      <c r="AY700" s="94"/>
      <c r="AZ700" s="94"/>
      <c r="BA700" s="94"/>
    </row>
    <row r="701" spans="3:70" x14ac:dyDescent="0.2">
      <c r="C701" s="24"/>
      <c r="D701" s="24"/>
      <c r="AG701" s="94"/>
      <c r="AH701" s="94"/>
      <c r="AI701" s="94"/>
      <c r="AJ701" s="94"/>
      <c r="AK701" s="94"/>
      <c r="AM701" s="92"/>
      <c r="AT701" s="94"/>
      <c r="AU701" s="94"/>
      <c r="AV701" s="94"/>
      <c r="AW701" s="94"/>
      <c r="AX701" s="94"/>
      <c r="AY701" s="94"/>
      <c r="AZ701" s="94"/>
      <c r="BA701" s="94"/>
    </row>
    <row r="702" spans="3:70" x14ac:dyDescent="0.2">
      <c r="C702" s="24"/>
      <c r="D702" s="24"/>
      <c r="AG702" s="94"/>
      <c r="AH702" s="94"/>
      <c r="AI702" s="94"/>
      <c r="AJ702" s="94"/>
      <c r="AK702" s="94"/>
      <c r="AM702" s="92"/>
      <c r="AT702" s="94"/>
      <c r="AU702" s="94"/>
      <c r="AV702" s="94"/>
      <c r="AW702" s="94"/>
      <c r="AX702" s="94"/>
      <c r="AY702" s="94"/>
      <c r="AZ702" s="94"/>
      <c r="BA702" s="94"/>
    </row>
    <row r="703" spans="3:70" x14ac:dyDescent="0.2">
      <c r="C703" s="24"/>
      <c r="D703" s="24"/>
      <c r="AG703" s="94"/>
      <c r="AH703" s="94"/>
      <c r="AI703" s="94"/>
      <c r="AJ703" s="94"/>
      <c r="AK703" s="94"/>
      <c r="AM703" s="92"/>
      <c r="AT703" s="94"/>
      <c r="AU703" s="94"/>
      <c r="AV703" s="94"/>
      <c r="AW703" s="94"/>
      <c r="AX703" s="94"/>
      <c r="AY703" s="94"/>
      <c r="AZ703" s="94"/>
      <c r="BA703" s="94"/>
    </row>
    <row r="704" spans="3:70" x14ac:dyDescent="0.2">
      <c r="C704" s="24"/>
      <c r="D704" s="24"/>
      <c r="AG704" s="94"/>
      <c r="AH704" s="94"/>
      <c r="AI704" s="94"/>
      <c r="AJ704" s="94"/>
      <c r="AK704" s="94"/>
      <c r="AM704" s="92"/>
      <c r="AT704" s="94"/>
      <c r="AU704" s="94"/>
      <c r="AV704" s="94"/>
      <c r="AW704" s="94"/>
      <c r="AX704" s="94"/>
      <c r="AY704" s="94"/>
      <c r="AZ704" s="94"/>
      <c r="BA704" s="94"/>
    </row>
    <row r="705" spans="3:53" x14ac:dyDescent="0.2">
      <c r="C705" s="24"/>
      <c r="D705" s="24"/>
      <c r="AG705" s="94"/>
      <c r="AH705" s="94"/>
      <c r="AI705" s="94"/>
      <c r="AJ705" s="94"/>
      <c r="AK705" s="94"/>
      <c r="AM705" s="92"/>
      <c r="AT705" s="94"/>
      <c r="AU705" s="94"/>
      <c r="AV705" s="94"/>
      <c r="AW705" s="94"/>
      <c r="AX705" s="94"/>
      <c r="AY705" s="94"/>
      <c r="AZ705" s="94"/>
      <c r="BA705" s="94"/>
    </row>
    <row r="706" spans="3:53" x14ac:dyDescent="0.2">
      <c r="C706" s="24"/>
      <c r="D706" s="24"/>
      <c r="AG706" s="94"/>
      <c r="AH706" s="94"/>
      <c r="AI706" s="94"/>
      <c r="AJ706" s="94"/>
      <c r="AK706" s="94"/>
      <c r="AM706" s="92"/>
      <c r="AT706" s="94"/>
      <c r="AU706" s="94"/>
      <c r="AV706" s="94"/>
      <c r="AW706" s="94"/>
      <c r="AX706" s="94"/>
      <c r="AY706" s="94"/>
      <c r="AZ706" s="94"/>
      <c r="BA706" s="94"/>
    </row>
    <row r="707" spans="3:53" x14ac:dyDescent="0.2">
      <c r="C707" s="24"/>
      <c r="D707" s="24"/>
      <c r="AG707" s="94"/>
      <c r="AH707" s="94"/>
      <c r="AI707" s="94"/>
      <c r="AJ707" s="94"/>
      <c r="AK707" s="94"/>
      <c r="AM707" s="92"/>
      <c r="AT707" s="94"/>
      <c r="AU707" s="94"/>
      <c r="AV707" s="94"/>
      <c r="AW707" s="94"/>
      <c r="AX707" s="94"/>
      <c r="AY707" s="94"/>
      <c r="AZ707" s="94"/>
      <c r="BA707" s="94"/>
    </row>
    <row r="708" spans="3:53" x14ac:dyDescent="0.2">
      <c r="C708" s="24"/>
      <c r="D708" s="24"/>
      <c r="AG708" s="94"/>
      <c r="AH708" s="94"/>
      <c r="AI708" s="94"/>
      <c r="AJ708" s="94"/>
      <c r="AK708" s="94"/>
      <c r="AM708" s="92"/>
      <c r="AT708" s="94"/>
      <c r="AU708" s="94"/>
      <c r="AV708" s="94"/>
      <c r="AW708" s="94"/>
      <c r="AX708" s="94"/>
      <c r="AY708" s="94"/>
      <c r="AZ708" s="94"/>
      <c r="BA708" s="94"/>
    </row>
    <row r="709" spans="3:53" x14ac:dyDescent="0.2">
      <c r="C709" s="24"/>
      <c r="D709" s="24"/>
      <c r="AG709" s="94"/>
      <c r="AH709" s="94"/>
      <c r="AI709" s="94"/>
      <c r="AJ709" s="94"/>
      <c r="AK709" s="94"/>
      <c r="AM709" s="92"/>
      <c r="AT709" s="94"/>
      <c r="AU709" s="94"/>
      <c r="AV709" s="94"/>
      <c r="AW709" s="94"/>
      <c r="AX709" s="94"/>
      <c r="AY709" s="94"/>
      <c r="AZ709" s="94"/>
      <c r="BA709" s="94"/>
    </row>
    <row r="710" spans="3:53" x14ac:dyDescent="0.2">
      <c r="C710" s="24"/>
      <c r="D710" s="24"/>
      <c r="AG710" s="94"/>
      <c r="AH710" s="94"/>
      <c r="AI710" s="94"/>
      <c r="AJ710" s="94"/>
      <c r="AK710" s="94"/>
      <c r="AM710" s="92"/>
      <c r="AT710" s="94"/>
      <c r="AU710" s="94"/>
      <c r="AV710" s="94"/>
      <c r="AW710" s="94"/>
      <c r="AX710" s="94"/>
      <c r="AY710" s="94"/>
      <c r="AZ710" s="94"/>
      <c r="BA710" s="94"/>
    </row>
    <row r="711" spans="3:53" x14ac:dyDescent="0.2">
      <c r="C711" s="24"/>
      <c r="D711" s="24"/>
      <c r="AG711" s="94"/>
      <c r="AH711" s="94"/>
      <c r="AI711" s="94"/>
      <c r="AJ711" s="94"/>
      <c r="AK711" s="94"/>
      <c r="AM711" s="92"/>
      <c r="AT711" s="94"/>
      <c r="AU711" s="94"/>
      <c r="AV711" s="94"/>
      <c r="AW711" s="94"/>
      <c r="AX711" s="94"/>
      <c r="AY711" s="94"/>
      <c r="AZ711" s="94"/>
      <c r="BA711" s="94"/>
    </row>
    <row r="712" spans="3:53" x14ac:dyDescent="0.2">
      <c r="C712" s="24"/>
      <c r="D712" s="24"/>
      <c r="AG712" s="94"/>
      <c r="AH712" s="94"/>
      <c r="AI712" s="94"/>
      <c r="AJ712" s="94"/>
      <c r="AK712" s="94"/>
      <c r="AM712" s="92"/>
      <c r="AT712" s="94"/>
      <c r="AU712" s="94"/>
      <c r="AV712" s="94"/>
      <c r="AW712" s="94"/>
      <c r="AX712" s="94"/>
      <c r="AY712" s="94"/>
      <c r="AZ712" s="94"/>
      <c r="BA712" s="94"/>
    </row>
    <row r="713" spans="3:53" x14ac:dyDescent="0.2">
      <c r="C713" s="24"/>
      <c r="D713" s="24"/>
      <c r="AG713" s="94"/>
      <c r="AH713" s="94"/>
      <c r="AI713" s="94"/>
      <c r="AJ713" s="94"/>
      <c r="AK713" s="94"/>
      <c r="AM713" s="92"/>
      <c r="AT713" s="94"/>
      <c r="AU713" s="94"/>
      <c r="AV713" s="94"/>
      <c r="AW713" s="94"/>
      <c r="AX713" s="94"/>
      <c r="AY713" s="94"/>
      <c r="AZ713" s="94"/>
      <c r="BA713" s="94"/>
    </row>
    <row r="714" spans="3:53" x14ac:dyDescent="0.2">
      <c r="C714" s="24"/>
      <c r="D714" s="24"/>
      <c r="AG714" s="94"/>
      <c r="AH714" s="94"/>
      <c r="AI714" s="94"/>
      <c r="AJ714" s="94"/>
      <c r="AK714" s="94"/>
      <c r="AM714" s="92"/>
      <c r="AT714" s="94"/>
      <c r="AU714" s="94"/>
      <c r="AV714" s="94"/>
      <c r="AW714" s="94"/>
      <c r="AX714" s="94"/>
      <c r="AY714" s="94"/>
      <c r="AZ714" s="94"/>
      <c r="BA714" s="94"/>
    </row>
    <row r="715" spans="3:53" x14ac:dyDescent="0.2">
      <c r="C715" s="24"/>
      <c r="D715" s="24"/>
      <c r="AG715" s="94"/>
      <c r="AH715" s="94"/>
      <c r="AI715" s="94"/>
      <c r="AJ715" s="94"/>
      <c r="AK715" s="94"/>
      <c r="AM715" s="92"/>
      <c r="AT715" s="94"/>
      <c r="AU715" s="94"/>
      <c r="AV715" s="94"/>
      <c r="AW715" s="94"/>
      <c r="AX715" s="94"/>
      <c r="AY715" s="94"/>
      <c r="AZ715" s="94"/>
      <c r="BA715" s="94"/>
    </row>
    <row r="716" spans="3:53" x14ac:dyDescent="0.2">
      <c r="C716" s="24"/>
      <c r="D716" s="24"/>
      <c r="AG716" s="94"/>
      <c r="AH716" s="94"/>
      <c r="AI716" s="94"/>
      <c r="AJ716" s="94"/>
      <c r="AK716" s="94"/>
      <c r="AM716" s="92"/>
      <c r="AT716" s="94"/>
      <c r="AU716" s="94"/>
      <c r="AV716" s="94"/>
      <c r="AW716" s="94"/>
      <c r="AX716" s="94"/>
      <c r="AY716" s="94"/>
      <c r="AZ716" s="94"/>
      <c r="BA716" s="94"/>
    </row>
    <row r="717" spans="3:53" x14ac:dyDescent="0.2">
      <c r="C717" s="24"/>
      <c r="D717" s="24"/>
      <c r="AG717" s="94"/>
      <c r="AH717" s="94"/>
      <c r="AI717" s="94"/>
      <c r="AJ717" s="94"/>
      <c r="AK717" s="94"/>
      <c r="AM717" s="92"/>
      <c r="AT717" s="94"/>
      <c r="AU717" s="94"/>
      <c r="AV717" s="94"/>
      <c r="AW717" s="94"/>
      <c r="AX717" s="94"/>
      <c r="AY717" s="94"/>
      <c r="AZ717" s="94"/>
      <c r="BA717" s="94"/>
    </row>
    <row r="718" spans="3:53" x14ac:dyDescent="0.2">
      <c r="C718" s="24"/>
      <c r="D718" s="24"/>
      <c r="AG718" s="94"/>
      <c r="AH718" s="94"/>
      <c r="AI718" s="94"/>
      <c r="AJ718" s="94"/>
      <c r="AK718" s="94"/>
      <c r="AM718" s="92"/>
      <c r="AT718" s="94"/>
      <c r="AU718" s="94"/>
      <c r="AV718" s="94"/>
      <c r="AW718" s="94"/>
      <c r="AX718" s="94"/>
      <c r="AY718" s="94"/>
      <c r="AZ718" s="94"/>
      <c r="BA718" s="94"/>
    </row>
    <row r="719" spans="3:53" x14ac:dyDescent="0.2">
      <c r="C719" s="24"/>
      <c r="D719" s="24"/>
      <c r="AG719" s="94"/>
      <c r="AH719" s="94"/>
      <c r="AI719" s="94"/>
      <c r="AJ719" s="94"/>
      <c r="AK719" s="94"/>
      <c r="AM719" s="92"/>
      <c r="AT719" s="94"/>
      <c r="AU719" s="94"/>
      <c r="AV719" s="94"/>
      <c r="AW719" s="94"/>
      <c r="AX719" s="94"/>
      <c r="AY719" s="94"/>
      <c r="AZ719" s="94"/>
      <c r="BA719" s="94"/>
    </row>
    <row r="720" spans="3:53" x14ac:dyDescent="0.2">
      <c r="C720" s="24"/>
      <c r="D720" s="24"/>
      <c r="AG720" s="94"/>
      <c r="AH720" s="94"/>
      <c r="AI720" s="94"/>
      <c r="AJ720" s="94"/>
      <c r="AK720" s="94"/>
      <c r="AM720" s="92"/>
      <c r="AT720" s="94"/>
      <c r="AU720" s="94"/>
      <c r="AV720" s="94"/>
      <c r="AW720" s="94"/>
      <c r="AX720" s="94"/>
      <c r="AY720" s="94"/>
      <c r="AZ720" s="94"/>
      <c r="BA720" s="94"/>
    </row>
    <row r="721" spans="3:70" x14ac:dyDescent="0.2">
      <c r="C721" s="24"/>
      <c r="D721" s="24"/>
      <c r="AG721" s="94"/>
      <c r="AH721" s="94"/>
      <c r="AI721" s="94"/>
      <c r="AJ721" s="94"/>
      <c r="AK721" s="94"/>
      <c r="AM721" s="92"/>
      <c r="AT721" s="94"/>
      <c r="AU721" s="94"/>
      <c r="AV721" s="94"/>
      <c r="AW721" s="94"/>
      <c r="AX721" s="94"/>
      <c r="AY721" s="94"/>
      <c r="AZ721" s="94"/>
      <c r="BA721" s="94"/>
    </row>
    <row r="722" spans="3:70" x14ac:dyDescent="0.2">
      <c r="C722" s="24"/>
      <c r="D722" s="24"/>
      <c r="AG722" s="94"/>
      <c r="AH722" s="94"/>
      <c r="AI722" s="94"/>
      <c r="AJ722" s="94"/>
      <c r="AK722" s="94"/>
      <c r="AM722" s="92"/>
      <c r="AT722" s="94"/>
      <c r="AU722" s="94"/>
      <c r="AV722" s="94"/>
      <c r="AW722" s="94"/>
      <c r="AX722" s="94"/>
      <c r="AY722" s="94"/>
      <c r="AZ722" s="94"/>
      <c r="BA722" s="94"/>
    </row>
    <row r="723" spans="3:70" x14ac:dyDescent="0.2">
      <c r="C723" s="24"/>
      <c r="D723" s="24"/>
      <c r="AG723" s="94"/>
      <c r="AH723" s="94"/>
      <c r="AI723" s="94"/>
      <c r="AJ723" s="94"/>
      <c r="AK723" s="94"/>
      <c r="AM723" s="92"/>
      <c r="AT723" s="94"/>
      <c r="AU723" s="94"/>
      <c r="AV723" s="94"/>
      <c r="AW723" s="94"/>
      <c r="AX723" s="94"/>
      <c r="AY723" s="94"/>
      <c r="AZ723" s="94"/>
      <c r="BA723" s="94"/>
    </row>
    <row r="724" spans="3:70" x14ac:dyDescent="0.2">
      <c r="C724" s="24"/>
      <c r="D724" s="24"/>
      <c r="AG724" s="94"/>
      <c r="AH724" s="94"/>
      <c r="AI724" s="94"/>
      <c r="AJ724" s="94"/>
      <c r="AK724" s="94"/>
      <c r="AM724" s="92"/>
      <c r="AT724" s="94"/>
      <c r="AU724" s="94"/>
      <c r="AV724" s="94"/>
      <c r="AW724" s="94"/>
      <c r="AX724" s="94"/>
      <c r="AY724" s="94"/>
      <c r="AZ724" s="94"/>
      <c r="BA724" s="94"/>
    </row>
    <row r="725" spans="3:70" x14ac:dyDescent="0.2">
      <c r="C725" s="24"/>
      <c r="D725" s="24"/>
      <c r="AG725" s="94"/>
      <c r="AH725" s="94"/>
      <c r="AI725" s="94"/>
      <c r="AJ725" s="94"/>
      <c r="AK725" s="94"/>
      <c r="AM725" s="92"/>
      <c r="AT725" s="94"/>
      <c r="AU725" s="94"/>
      <c r="AV725" s="94"/>
      <c r="AW725" s="94"/>
      <c r="AX725" s="94"/>
      <c r="AY725" s="94"/>
      <c r="AZ725" s="94"/>
      <c r="BA725" s="94"/>
    </row>
    <row r="726" spans="3:70" x14ac:dyDescent="0.2">
      <c r="C726" s="24"/>
      <c r="D726" s="24"/>
      <c r="AG726" s="94"/>
      <c r="AH726" s="94"/>
      <c r="AI726" s="94"/>
      <c r="AJ726" s="94"/>
      <c r="AK726" s="94"/>
      <c r="AM726" s="92"/>
      <c r="AT726" s="94"/>
      <c r="AU726" s="94"/>
      <c r="AV726" s="94"/>
      <c r="AW726" s="94"/>
      <c r="AX726" s="94"/>
      <c r="AY726" s="94"/>
      <c r="AZ726" s="94"/>
      <c r="BA726" s="94"/>
    </row>
    <row r="727" spans="3:70" x14ac:dyDescent="0.2">
      <c r="C727" s="24"/>
      <c r="D727" s="24"/>
      <c r="AG727" s="94"/>
      <c r="AH727" s="94"/>
      <c r="AI727" s="94"/>
      <c r="AJ727" s="94"/>
      <c r="AK727" s="94"/>
      <c r="AM727" s="92"/>
      <c r="AT727" s="94"/>
      <c r="AU727" s="94"/>
      <c r="AV727" s="94"/>
      <c r="AW727" s="94"/>
      <c r="AX727" s="94"/>
      <c r="AY727" s="94"/>
      <c r="AZ727" s="94"/>
      <c r="BA727" s="94"/>
      <c r="BB727" s="94"/>
    </row>
    <row r="728" spans="3:70" x14ac:dyDescent="0.2">
      <c r="C728" s="24"/>
      <c r="D728" s="24"/>
      <c r="AG728" s="94"/>
      <c r="AH728" s="94"/>
      <c r="AI728" s="94"/>
      <c r="AJ728" s="94"/>
      <c r="AK728" s="94"/>
      <c r="AM728" s="92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</row>
    <row r="729" spans="3:70" x14ac:dyDescent="0.2">
      <c r="C729" s="24"/>
      <c r="D729" s="24"/>
      <c r="AG729" s="94"/>
      <c r="AH729" s="94"/>
      <c r="AI729" s="94"/>
      <c r="AJ729" s="94"/>
      <c r="AK729" s="94"/>
      <c r="AM729" s="92"/>
      <c r="AT729" s="94"/>
      <c r="AU729" s="94"/>
      <c r="AV729" s="94"/>
      <c r="AW729" s="94"/>
      <c r="AX729" s="94"/>
      <c r="AY729" s="94"/>
      <c r="AZ729" s="94"/>
      <c r="BA729" s="94"/>
    </row>
    <row r="730" spans="3:70" x14ac:dyDescent="0.2">
      <c r="C730" s="24"/>
      <c r="D730" s="24"/>
      <c r="AG730" s="94"/>
      <c r="AH730" s="94"/>
      <c r="AI730" s="94"/>
      <c r="AJ730" s="94"/>
      <c r="AK730" s="94"/>
      <c r="AM730" s="92"/>
      <c r="AT730" s="94"/>
      <c r="AU730" s="94"/>
      <c r="AV730" s="94"/>
      <c r="AW730" s="94"/>
      <c r="AX730" s="94"/>
      <c r="AY730" s="94"/>
      <c r="AZ730" s="94"/>
      <c r="BA730" s="94"/>
    </row>
    <row r="731" spans="3:70" x14ac:dyDescent="0.2">
      <c r="C731" s="24"/>
      <c r="D731" s="24"/>
      <c r="AG731" s="94"/>
      <c r="AH731" s="94"/>
      <c r="AI731" s="94"/>
      <c r="AJ731" s="94"/>
      <c r="AK731" s="94"/>
      <c r="AM731" s="92"/>
      <c r="AT731" s="94"/>
      <c r="AU731" s="94"/>
      <c r="AV731" s="94"/>
      <c r="AW731" s="94"/>
      <c r="AX731" s="94"/>
      <c r="AY731" s="94"/>
      <c r="AZ731" s="94"/>
      <c r="BA731" s="94"/>
    </row>
    <row r="732" spans="3:70" x14ac:dyDescent="0.2">
      <c r="C732" s="24"/>
      <c r="D732" s="24"/>
      <c r="AG732" s="94"/>
      <c r="AH732" s="94"/>
      <c r="AI732" s="94"/>
      <c r="AJ732" s="94"/>
      <c r="AK732" s="94"/>
      <c r="AM732" s="92"/>
      <c r="AT732" s="94"/>
      <c r="AU732" s="94"/>
      <c r="AV732" s="94"/>
      <c r="AW732" s="94"/>
      <c r="AX732" s="94"/>
      <c r="AY732" s="94"/>
      <c r="AZ732" s="94"/>
      <c r="BA732" s="94"/>
    </row>
    <row r="733" spans="3:70" x14ac:dyDescent="0.2">
      <c r="C733" s="24"/>
      <c r="D733" s="24"/>
      <c r="AG733" s="94"/>
      <c r="AH733" s="94"/>
      <c r="AI733" s="94"/>
      <c r="AJ733" s="94"/>
      <c r="AK733" s="94"/>
      <c r="AM733" s="92"/>
      <c r="AT733" s="94"/>
      <c r="AU733" s="94"/>
      <c r="AV733" s="94"/>
      <c r="AW733" s="94"/>
      <c r="AX733" s="94"/>
      <c r="AY733" s="94"/>
      <c r="AZ733" s="94"/>
      <c r="BA733" s="94"/>
    </row>
    <row r="734" spans="3:70" x14ac:dyDescent="0.2">
      <c r="C734" s="24"/>
      <c r="D734" s="24"/>
      <c r="AG734" s="94"/>
      <c r="AH734" s="94"/>
      <c r="AI734" s="94"/>
      <c r="AJ734" s="94"/>
      <c r="AK734" s="94"/>
      <c r="AM734" s="92"/>
      <c r="AT734" s="94"/>
      <c r="AU734" s="94"/>
      <c r="AV734" s="94"/>
      <c r="AW734" s="94"/>
      <c r="AX734" s="94"/>
      <c r="AY734" s="94"/>
      <c r="AZ734" s="94"/>
      <c r="BA734" s="94"/>
    </row>
    <row r="735" spans="3:70" x14ac:dyDescent="0.2">
      <c r="C735" s="24"/>
      <c r="D735" s="24"/>
      <c r="AG735" s="94"/>
      <c r="AH735" s="94"/>
      <c r="AI735" s="94"/>
      <c r="AJ735" s="94"/>
      <c r="AK735" s="94"/>
      <c r="AM735" s="92"/>
      <c r="AT735" s="94"/>
      <c r="AU735" s="94"/>
      <c r="AV735" s="94"/>
      <c r="AW735" s="94"/>
      <c r="AX735" s="94"/>
      <c r="AY735" s="94"/>
      <c r="AZ735" s="94"/>
      <c r="BA735" s="94"/>
    </row>
    <row r="736" spans="3:70" x14ac:dyDescent="0.2">
      <c r="C736" s="24"/>
      <c r="D736" s="24"/>
      <c r="AG736" s="94"/>
      <c r="AH736" s="94"/>
      <c r="AI736" s="94"/>
      <c r="AJ736" s="94"/>
      <c r="AK736" s="94"/>
      <c r="AM736" s="92"/>
      <c r="AT736" s="94"/>
      <c r="AU736" s="94"/>
      <c r="AV736" s="94"/>
      <c r="AW736" s="94"/>
      <c r="AX736" s="94"/>
      <c r="AY736" s="94"/>
      <c r="AZ736" s="94"/>
      <c r="BA736" s="94"/>
    </row>
    <row r="737" spans="3:70" x14ac:dyDescent="0.2">
      <c r="C737" s="24"/>
      <c r="D737" s="24"/>
      <c r="AG737" s="94"/>
      <c r="AH737" s="94"/>
      <c r="AI737" s="94"/>
      <c r="AJ737" s="94"/>
      <c r="AK737" s="94"/>
      <c r="AM737" s="92"/>
      <c r="AT737" s="94"/>
      <c r="AU737" s="94"/>
      <c r="AV737" s="94"/>
      <c r="AW737" s="94"/>
      <c r="AX737" s="94"/>
      <c r="AY737" s="94"/>
      <c r="AZ737" s="94"/>
      <c r="BA737" s="94"/>
    </row>
    <row r="738" spans="3:70" x14ac:dyDescent="0.2">
      <c r="C738" s="24"/>
      <c r="D738" s="24"/>
      <c r="AG738" s="94"/>
      <c r="AH738" s="94"/>
      <c r="AI738" s="94"/>
      <c r="AJ738" s="94"/>
      <c r="AK738" s="94"/>
      <c r="AM738" s="92"/>
      <c r="AT738" s="94"/>
      <c r="AU738" s="94"/>
      <c r="AV738" s="94"/>
      <c r="AW738" s="94"/>
      <c r="AX738" s="94"/>
      <c r="AY738" s="94"/>
      <c r="AZ738" s="94"/>
      <c r="BA738" s="94"/>
    </row>
    <row r="739" spans="3:70" x14ac:dyDescent="0.2">
      <c r="C739" s="24"/>
      <c r="D739" s="24"/>
      <c r="AG739" s="94"/>
      <c r="AH739" s="94"/>
      <c r="AI739" s="94"/>
      <c r="AJ739" s="94"/>
      <c r="AK739" s="94"/>
      <c r="AM739" s="92"/>
      <c r="AT739" s="94"/>
      <c r="AU739" s="94"/>
      <c r="AV739" s="94"/>
      <c r="AW739" s="94"/>
      <c r="AX739" s="94"/>
      <c r="AY739" s="94"/>
      <c r="AZ739" s="94"/>
      <c r="BA739" s="94"/>
    </row>
    <row r="740" spans="3:70" x14ac:dyDescent="0.2">
      <c r="C740" s="24"/>
      <c r="D740" s="24"/>
      <c r="AG740" s="94"/>
      <c r="AH740" s="94"/>
      <c r="AI740" s="94"/>
      <c r="AJ740" s="94"/>
      <c r="AK740" s="94"/>
      <c r="AM740" s="92"/>
      <c r="AT740" s="94"/>
      <c r="AU740" s="94"/>
      <c r="AV740" s="94"/>
      <c r="AW740" s="94"/>
      <c r="AX740" s="94"/>
      <c r="AY740" s="94"/>
      <c r="AZ740" s="94"/>
      <c r="BA740" s="94"/>
    </row>
    <row r="741" spans="3:70" x14ac:dyDescent="0.2">
      <c r="C741" s="24"/>
      <c r="D741" s="24"/>
      <c r="AG741" s="94"/>
      <c r="AH741" s="94"/>
      <c r="AI741" s="94"/>
      <c r="AJ741" s="94"/>
      <c r="AK741" s="94"/>
      <c r="AM741" s="92"/>
      <c r="AT741" s="94"/>
      <c r="AU741" s="94"/>
      <c r="AV741" s="94"/>
      <c r="AW741" s="94"/>
      <c r="AX741" s="94"/>
      <c r="AY741" s="94"/>
      <c r="AZ741" s="94"/>
      <c r="BA741" s="94"/>
    </row>
    <row r="742" spans="3:70" x14ac:dyDescent="0.2">
      <c r="C742" s="24"/>
      <c r="D742" s="24"/>
      <c r="AG742" s="94"/>
      <c r="AH742" s="94"/>
      <c r="AI742" s="94"/>
      <c r="AJ742" s="94"/>
      <c r="AK742" s="94"/>
      <c r="AM742" s="92"/>
      <c r="AT742" s="94"/>
      <c r="AU742" s="94"/>
      <c r="AV742" s="94"/>
      <c r="AW742" s="94"/>
      <c r="AX742" s="94"/>
      <c r="AY742" s="94"/>
      <c r="AZ742" s="94"/>
      <c r="BA742" s="94"/>
    </row>
    <row r="743" spans="3:70" x14ac:dyDescent="0.2">
      <c r="C743" s="24"/>
      <c r="D743" s="24"/>
      <c r="AG743" s="94"/>
      <c r="AH743" s="94"/>
      <c r="AI743" s="94"/>
      <c r="AJ743" s="94"/>
      <c r="AK743" s="94"/>
      <c r="AM743" s="92"/>
      <c r="AT743" s="94"/>
      <c r="AU743" s="94"/>
      <c r="AV743" s="94"/>
      <c r="AW743" s="94"/>
      <c r="AX743" s="94"/>
      <c r="AY743" s="94"/>
      <c r="AZ743" s="94"/>
      <c r="BA743" s="94"/>
    </row>
    <row r="744" spans="3:70" x14ac:dyDescent="0.2">
      <c r="C744" s="24"/>
      <c r="D744" s="24"/>
      <c r="AG744" s="94"/>
      <c r="AH744" s="94"/>
      <c r="AI744" s="94"/>
      <c r="AJ744" s="94"/>
      <c r="AK744" s="94"/>
      <c r="AM744" s="92"/>
      <c r="AT744" s="94"/>
      <c r="AU744" s="94"/>
      <c r="AV744" s="94"/>
      <c r="AW744" s="94"/>
      <c r="AX744" s="94"/>
      <c r="AY744" s="94"/>
      <c r="AZ744" s="94"/>
      <c r="BA744" s="94"/>
    </row>
    <row r="745" spans="3:70" x14ac:dyDescent="0.2">
      <c r="C745" s="24"/>
      <c r="D745" s="24"/>
      <c r="AG745" s="94"/>
      <c r="AH745" s="94"/>
      <c r="AI745" s="94"/>
      <c r="AJ745" s="94"/>
      <c r="AK745" s="94"/>
      <c r="AM745" s="92"/>
      <c r="AT745" s="94"/>
      <c r="AU745" s="94"/>
      <c r="AV745" s="94"/>
      <c r="AW745" s="94"/>
      <c r="AX745" s="94"/>
      <c r="AY745" s="94"/>
      <c r="AZ745" s="94"/>
      <c r="BA745" s="94"/>
    </row>
    <row r="746" spans="3:70" x14ac:dyDescent="0.2">
      <c r="C746" s="24"/>
      <c r="D746" s="24"/>
      <c r="AG746" s="94"/>
      <c r="AH746" s="94"/>
      <c r="AI746" s="94"/>
      <c r="AJ746" s="94"/>
      <c r="AK746" s="94"/>
      <c r="AM746" s="92"/>
      <c r="AT746" s="94"/>
      <c r="AU746" s="94"/>
      <c r="AV746" s="94"/>
      <c r="AW746" s="94"/>
      <c r="AX746" s="94"/>
      <c r="AY746" s="94"/>
      <c r="AZ746" s="94"/>
      <c r="BA746" s="94"/>
    </row>
    <row r="747" spans="3:70" x14ac:dyDescent="0.2">
      <c r="C747" s="24"/>
      <c r="D747" s="24"/>
      <c r="AG747" s="94"/>
      <c r="AH747" s="94"/>
      <c r="AI747" s="94"/>
      <c r="AJ747" s="94"/>
      <c r="AK747" s="94"/>
      <c r="AM747" s="92"/>
      <c r="AT747" s="94"/>
      <c r="AU747" s="94"/>
      <c r="AV747" s="94"/>
      <c r="AW747" s="94"/>
      <c r="AX747" s="94"/>
      <c r="AY747" s="94"/>
      <c r="AZ747" s="94"/>
      <c r="BA747" s="94"/>
    </row>
    <row r="748" spans="3:70" x14ac:dyDescent="0.2">
      <c r="C748" s="24"/>
      <c r="D748" s="24"/>
      <c r="AG748" s="94"/>
      <c r="AH748" s="94"/>
      <c r="AI748" s="94"/>
      <c r="AJ748" s="94"/>
      <c r="AK748" s="94"/>
      <c r="AM748" s="92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</row>
    <row r="749" spans="3:70" x14ac:dyDescent="0.2">
      <c r="C749" s="24"/>
      <c r="D749" s="24"/>
      <c r="AG749" s="94"/>
      <c r="AH749" s="94"/>
      <c r="AI749" s="94"/>
      <c r="AJ749" s="94"/>
      <c r="AK749" s="94"/>
      <c r="AM749" s="92"/>
      <c r="AT749" s="94"/>
      <c r="AU749" s="94"/>
      <c r="AV749" s="94"/>
      <c r="AW749" s="94"/>
      <c r="AX749" s="94"/>
      <c r="AY749" s="94"/>
      <c r="AZ749" s="94"/>
      <c r="BA749" s="94"/>
    </row>
    <row r="750" spans="3:70" x14ac:dyDescent="0.2">
      <c r="C750" s="24"/>
      <c r="D750" s="24"/>
      <c r="AG750" s="94"/>
      <c r="AH750" s="94"/>
      <c r="AI750" s="94"/>
      <c r="AJ750" s="94"/>
      <c r="AK750" s="94"/>
      <c r="AM750" s="92"/>
      <c r="AT750" s="94"/>
      <c r="AU750" s="94"/>
      <c r="AV750" s="94"/>
      <c r="AW750" s="94"/>
      <c r="AX750" s="94"/>
      <c r="AY750" s="94"/>
      <c r="AZ750" s="94"/>
      <c r="BA750" s="94"/>
    </row>
    <row r="751" spans="3:70" x14ac:dyDescent="0.2">
      <c r="C751" s="24"/>
      <c r="D751" s="24"/>
      <c r="AG751" s="94"/>
      <c r="AH751" s="94"/>
      <c r="AI751" s="94"/>
      <c r="AJ751" s="94"/>
      <c r="AK751" s="94"/>
      <c r="AM751" s="92"/>
      <c r="AT751" s="94"/>
      <c r="AU751" s="94"/>
      <c r="AV751" s="94"/>
      <c r="AW751" s="94"/>
      <c r="AX751" s="94"/>
      <c r="AY751" s="94"/>
      <c r="AZ751" s="94"/>
      <c r="BA751" s="94"/>
    </row>
    <row r="752" spans="3:70" x14ac:dyDescent="0.2">
      <c r="C752" s="24"/>
      <c r="D752" s="24"/>
      <c r="AG752" s="94"/>
      <c r="AH752" s="94"/>
      <c r="AI752" s="94"/>
      <c r="AJ752" s="94"/>
      <c r="AK752" s="94"/>
      <c r="AM752" s="92"/>
      <c r="AT752" s="94"/>
      <c r="AU752" s="94"/>
      <c r="AV752" s="94"/>
      <c r="AW752" s="94"/>
      <c r="AX752" s="94"/>
      <c r="AY752" s="94"/>
      <c r="AZ752" s="94"/>
      <c r="BA752" s="94"/>
    </row>
    <row r="753" spans="3:54" x14ac:dyDescent="0.2">
      <c r="C753" s="24"/>
      <c r="D753" s="24"/>
      <c r="AG753" s="94"/>
      <c r="AH753" s="94"/>
      <c r="AI753" s="94"/>
      <c r="AJ753" s="94"/>
      <c r="AK753" s="94"/>
      <c r="AM753" s="92"/>
      <c r="AT753" s="94"/>
      <c r="AU753" s="94"/>
      <c r="AV753" s="94"/>
      <c r="AW753" s="94"/>
      <c r="AX753" s="94"/>
      <c r="AY753" s="94"/>
      <c r="AZ753" s="94"/>
      <c r="BA753" s="94"/>
    </row>
    <row r="754" spans="3:54" x14ac:dyDescent="0.2">
      <c r="C754" s="24"/>
      <c r="D754" s="24"/>
      <c r="AG754" s="94"/>
      <c r="AH754" s="94"/>
      <c r="AI754" s="94"/>
      <c r="AJ754" s="94"/>
      <c r="AK754" s="94"/>
      <c r="AM754" s="92"/>
      <c r="AT754" s="94"/>
      <c r="AU754" s="94"/>
      <c r="AV754" s="94"/>
      <c r="AW754" s="94"/>
      <c r="AX754" s="94"/>
      <c r="AY754" s="94"/>
      <c r="AZ754" s="94"/>
      <c r="BA754" s="94"/>
    </row>
    <row r="755" spans="3:54" x14ac:dyDescent="0.2">
      <c r="C755" s="24"/>
      <c r="D755" s="24"/>
      <c r="AG755" s="94"/>
      <c r="AH755" s="94"/>
      <c r="AI755" s="94"/>
      <c r="AJ755" s="94"/>
      <c r="AK755" s="94"/>
      <c r="AM755" s="92"/>
      <c r="AT755" s="94"/>
      <c r="AU755" s="94"/>
      <c r="AV755" s="94"/>
      <c r="AW755" s="94"/>
      <c r="AX755" s="94"/>
      <c r="AY755" s="94"/>
      <c r="AZ755" s="94"/>
      <c r="BA755" s="94"/>
    </row>
    <row r="756" spans="3:54" x14ac:dyDescent="0.2">
      <c r="C756" s="24"/>
      <c r="D756" s="24"/>
      <c r="AG756" s="94"/>
      <c r="AH756" s="94"/>
      <c r="AI756" s="94"/>
      <c r="AJ756" s="94"/>
      <c r="AK756" s="94"/>
      <c r="AM756" s="92"/>
      <c r="AT756" s="94"/>
      <c r="AU756" s="94"/>
      <c r="AV756" s="94"/>
      <c r="AW756" s="94"/>
      <c r="AX756" s="94"/>
      <c r="AY756" s="94"/>
      <c r="AZ756" s="94"/>
      <c r="BA756" s="94"/>
    </row>
    <row r="757" spans="3:54" x14ac:dyDescent="0.2">
      <c r="C757" s="24"/>
      <c r="D757" s="24"/>
      <c r="AG757" s="94"/>
      <c r="AH757" s="94"/>
      <c r="AI757" s="94"/>
      <c r="AJ757" s="94"/>
      <c r="AK757" s="94"/>
      <c r="AM757" s="92"/>
      <c r="AT757" s="94"/>
      <c r="AU757" s="94"/>
      <c r="AV757" s="94"/>
      <c r="AW757" s="94"/>
      <c r="AX757" s="94"/>
      <c r="AY757" s="94"/>
      <c r="AZ757" s="94"/>
      <c r="BA757" s="94"/>
    </row>
    <row r="758" spans="3:54" x14ac:dyDescent="0.2">
      <c r="C758" s="24"/>
      <c r="D758" s="24"/>
      <c r="AG758" s="94"/>
      <c r="AH758" s="94"/>
      <c r="AI758" s="94"/>
      <c r="AJ758" s="94"/>
      <c r="AK758" s="94"/>
      <c r="AM758" s="92"/>
      <c r="AT758" s="94"/>
      <c r="AU758" s="94"/>
      <c r="AV758" s="94"/>
      <c r="AW758" s="94"/>
      <c r="AX758" s="94"/>
      <c r="AY758" s="94"/>
      <c r="AZ758" s="94"/>
      <c r="BA758" s="94"/>
    </row>
    <row r="759" spans="3:54" x14ac:dyDescent="0.2">
      <c r="C759" s="24"/>
      <c r="D759" s="24"/>
      <c r="AG759" s="94"/>
      <c r="AH759" s="94"/>
      <c r="AI759" s="94"/>
      <c r="AJ759" s="94"/>
      <c r="AK759" s="94"/>
      <c r="AM759" s="92"/>
      <c r="AT759" s="94"/>
      <c r="AU759" s="94"/>
      <c r="AV759" s="94"/>
      <c r="AW759" s="94"/>
      <c r="AX759" s="94"/>
      <c r="AY759" s="94"/>
      <c r="AZ759" s="94"/>
      <c r="BA759" s="94"/>
      <c r="BB759" s="94"/>
    </row>
    <row r="760" spans="3:54" x14ac:dyDescent="0.2">
      <c r="C760" s="24"/>
      <c r="D760" s="24"/>
      <c r="AG760" s="94"/>
      <c r="AH760" s="94"/>
      <c r="AI760" s="94"/>
      <c r="AJ760" s="94"/>
      <c r="AK760" s="94"/>
      <c r="AM760" s="92"/>
      <c r="AT760" s="94"/>
      <c r="AU760" s="94"/>
      <c r="AV760" s="94"/>
      <c r="AW760" s="94"/>
      <c r="AX760" s="94"/>
      <c r="AY760" s="94"/>
      <c r="AZ760" s="94"/>
      <c r="BA760" s="94"/>
    </row>
    <row r="761" spans="3:54" x14ac:dyDescent="0.2">
      <c r="C761" s="24"/>
      <c r="D761" s="24"/>
      <c r="AG761" s="94"/>
      <c r="AH761" s="94"/>
      <c r="AI761" s="94"/>
      <c r="AJ761" s="94"/>
      <c r="AK761" s="94"/>
      <c r="AM761" s="92"/>
      <c r="AT761" s="94"/>
      <c r="AU761" s="94"/>
      <c r="AV761" s="94"/>
      <c r="AW761" s="94"/>
      <c r="AX761" s="94"/>
      <c r="AY761" s="94"/>
      <c r="AZ761" s="94"/>
      <c r="BA761" s="94"/>
    </row>
    <row r="762" spans="3:54" x14ac:dyDescent="0.2">
      <c r="C762" s="24"/>
      <c r="D762" s="24"/>
      <c r="AG762" s="94"/>
      <c r="AH762" s="94"/>
      <c r="AI762" s="94"/>
      <c r="AJ762" s="94"/>
      <c r="AK762" s="94"/>
      <c r="AM762" s="92"/>
      <c r="AT762" s="94"/>
      <c r="AU762" s="94"/>
      <c r="AV762" s="94"/>
      <c r="AW762" s="94"/>
      <c r="AX762" s="94"/>
      <c r="AY762" s="94"/>
      <c r="AZ762" s="94"/>
      <c r="BA762" s="94"/>
    </row>
    <row r="763" spans="3:54" x14ac:dyDescent="0.2">
      <c r="C763" s="24"/>
      <c r="D763" s="24"/>
      <c r="AG763" s="94"/>
      <c r="AH763" s="94"/>
      <c r="AI763" s="94"/>
      <c r="AJ763" s="94"/>
      <c r="AK763" s="94"/>
      <c r="AM763" s="92"/>
      <c r="AT763" s="94"/>
      <c r="AU763" s="94"/>
      <c r="AV763" s="94"/>
      <c r="AW763" s="94"/>
      <c r="AX763" s="94"/>
      <c r="AY763" s="94"/>
      <c r="AZ763" s="94"/>
      <c r="BA763" s="94"/>
    </row>
    <row r="764" spans="3:54" x14ac:dyDescent="0.2">
      <c r="C764" s="24"/>
      <c r="D764" s="24"/>
      <c r="AG764" s="94"/>
      <c r="AH764" s="94"/>
      <c r="AI764" s="94"/>
      <c r="AJ764" s="94"/>
      <c r="AK764" s="94"/>
      <c r="AM764" s="92"/>
      <c r="AT764" s="94"/>
      <c r="AU764" s="94"/>
      <c r="AV764" s="94"/>
      <c r="AW764" s="94"/>
      <c r="AX764" s="94"/>
      <c r="AY764" s="94"/>
      <c r="AZ764" s="94"/>
      <c r="BA764" s="94"/>
    </row>
    <row r="765" spans="3:54" x14ac:dyDescent="0.2">
      <c r="C765" s="24"/>
      <c r="D765" s="24"/>
      <c r="AG765" s="94"/>
      <c r="AH765" s="94"/>
      <c r="AI765" s="94"/>
      <c r="AJ765" s="94"/>
      <c r="AK765" s="94"/>
      <c r="AM765" s="92"/>
      <c r="AT765" s="94"/>
      <c r="AU765" s="94"/>
      <c r="AV765" s="94"/>
      <c r="AW765" s="94"/>
      <c r="AX765" s="94"/>
      <c r="AY765" s="94"/>
      <c r="AZ765" s="94"/>
      <c r="BA765" s="94"/>
    </row>
    <row r="766" spans="3:54" x14ac:dyDescent="0.2">
      <c r="C766" s="24"/>
      <c r="D766" s="24"/>
      <c r="AG766" s="94"/>
      <c r="AH766" s="94"/>
      <c r="AI766" s="94"/>
      <c r="AJ766" s="94"/>
      <c r="AK766" s="94"/>
      <c r="AM766" s="92"/>
      <c r="AT766" s="94"/>
      <c r="AU766" s="94"/>
      <c r="AV766" s="94"/>
      <c r="AW766" s="94"/>
      <c r="AX766" s="94"/>
      <c r="AY766" s="94"/>
      <c r="AZ766" s="94"/>
      <c r="BA766" s="94"/>
    </row>
    <row r="767" spans="3:54" x14ac:dyDescent="0.2">
      <c r="C767" s="24"/>
      <c r="D767" s="24"/>
      <c r="AG767" s="94"/>
      <c r="AH767" s="94"/>
      <c r="AI767" s="94"/>
      <c r="AJ767" s="94"/>
      <c r="AK767" s="94"/>
      <c r="AM767" s="92"/>
      <c r="AT767" s="94"/>
      <c r="AU767" s="94"/>
      <c r="AV767" s="94"/>
      <c r="AW767" s="94"/>
      <c r="AX767" s="94"/>
      <c r="AY767" s="94"/>
      <c r="AZ767" s="94"/>
      <c r="BA767" s="94"/>
    </row>
    <row r="768" spans="3:54" x14ac:dyDescent="0.2">
      <c r="C768" s="24"/>
      <c r="D768" s="24"/>
      <c r="AG768" s="94"/>
      <c r="AH768" s="94"/>
      <c r="AI768" s="94"/>
      <c r="AJ768" s="94"/>
      <c r="AK768" s="94"/>
      <c r="AM768" s="92"/>
      <c r="AT768" s="94"/>
      <c r="AU768" s="94"/>
      <c r="AV768" s="94"/>
      <c r="AW768" s="94"/>
      <c r="AX768" s="94"/>
      <c r="AY768" s="94"/>
      <c r="AZ768" s="94"/>
      <c r="BA768" s="94"/>
    </row>
    <row r="769" spans="3:70" x14ac:dyDescent="0.2">
      <c r="C769" s="24"/>
      <c r="D769" s="24"/>
      <c r="AG769" s="94"/>
      <c r="AH769" s="94"/>
      <c r="AI769" s="94"/>
      <c r="AJ769" s="94"/>
      <c r="AK769" s="94"/>
      <c r="AM769" s="92"/>
      <c r="AT769" s="94"/>
      <c r="AU769" s="94"/>
      <c r="AV769" s="94"/>
      <c r="AW769" s="94"/>
      <c r="AX769" s="94"/>
      <c r="AY769" s="94"/>
      <c r="AZ769" s="94"/>
      <c r="BA769" s="94"/>
      <c r="BB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</row>
    <row r="770" spans="3:70" x14ac:dyDescent="0.2">
      <c r="C770" s="24"/>
      <c r="D770" s="24"/>
      <c r="AG770" s="94"/>
      <c r="AH770" s="94"/>
      <c r="AI770" s="94"/>
      <c r="AJ770" s="94"/>
      <c r="AK770" s="94"/>
      <c r="AM770" s="92"/>
      <c r="AT770" s="94"/>
      <c r="AU770" s="94"/>
      <c r="AV770" s="94"/>
      <c r="AW770" s="94"/>
      <c r="AX770" s="94"/>
      <c r="AY770" s="94"/>
      <c r="AZ770" s="94"/>
      <c r="BA770" s="94"/>
    </row>
    <row r="771" spans="3:70" x14ac:dyDescent="0.2">
      <c r="C771" s="24"/>
      <c r="D771" s="24"/>
      <c r="AG771" s="94"/>
      <c r="AH771" s="94"/>
      <c r="AI771" s="94"/>
      <c r="AJ771" s="94"/>
      <c r="AK771" s="94"/>
      <c r="AM771" s="92"/>
      <c r="AT771" s="94"/>
      <c r="AU771" s="94"/>
      <c r="AV771" s="94"/>
      <c r="AW771" s="94"/>
      <c r="AX771" s="94"/>
      <c r="AY771" s="94"/>
      <c r="AZ771" s="94"/>
      <c r="BA771" s="94"/>
    </row>
    <row r="772" spans="3:70" x14ac:dyDescent="0.2">
      <c r="C772" s="24"/>
      <c r="D772" s="24"/>
      <c r="AG772" s="94"/>
      <c r="AH772" s="94"/>
      <c r="AI772" s="94"/>
      <c r="AJ772" s="94"/>
      <c r="AK772" s="94"/>
      <c r="AM772" s="92"/>
      <c r="AT772" s="94"/>
      <c r="AU772" s="94"/>
      <c r="AV772" s="94"/>
      <c r="AW772" s="94"/>
      <c r="AX772" s="94"/>
      <c r="AY772" s="94"/>
      <c r="AZ772" s="94"/>
      <c r="BA772" s="94"/>
    </row>
    <row r="773" spans="3:70" x14ac:dyDescent="0.2">
      <c r="C773" s="24"/>
      <c r="D773" s="24"/>
      <c r="AG773" s="94"/>
      <c r="AH773" s="94"/>
      <c r="AI773" s="94"/>
      <c r="AJ773" s="94"/>
      <c r="AK773" s="94"/>
      <c r="AM773" s="92"/>
      <c r="AT773" s="94"/>
      <c r="AU773" s="94"/>
      <c r="AV773" s="94"/>
      <c r="AW773" s="94"/>
      <c r="AX773" s="94"/>
      <c r="AY773" s="94"/>
      <c r="AZ773" s="94"/>
      <c r="BA773" s="94"/>
    </row>
    <row r="774" spans="3:70" x14ac:dyDescent="0.2">
      <c r="C774" s="24"/>
      <c r="D774" s="24"/>
      <c r="AG774" s="94"/>
      <c r="AH774" s="94"/>
      <c r="AI774" s="94"/>
      <c r="AJ774" s="94"/>
      <c r="AK774" s="94"/>
      <c r="AM774" s="92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</row>
    <row r="775" spans="3:70" x14ac:dyDescent="0.2">
      <c r="C775" s="24"/>
      <c r="D775" s="24"/>
      <c r="AG775" s="94"/>
      <c r="AH775" s="94"/>
      <c r="AI775" s="94"/>
      <c r="AJ775" s="94"/>
      <c r="AK775" s="94"/>
      <c r="AM775" s="92"/>
      <c r="AT775" s="94"/>
      <c r="AU775" s="94"/>
      <c r="AV775" s="94"/>
      <c r="AW775" s="94"/>
      <c r="AX775" s="94"/>
      <c r="AY775" s="94"/>
      <c r="AZ775" s="94"/>
      <c r="BA775" s="94"/>
    </row>
    <row r="776" spans="3:70" x14ac:dyDescent="0.2">
      <c r="C776" s="24"/>
      <c r="D776" s="24"/>
      <c r="AG776" s="94"/>
      <c r="AH776" s="94"/>
      <c r="AI776" s="94"/>
      <c r="AJ776" s="94"/>
      <c r="AK776" s="94"/>
      <c r="AM776" s="92"/>
      <c r="AT776" s="94"/>
      <c r="AU776" s="94"/>
      <c r="AV776" s="94"/>
      <c r="AW776" s="94"/>
      <c r="AX776" s="94"/>
      <c r="AY776" s="94"/>
      <c r="AZ776" s="94"/>
      <c r="BA776" s="94"/>
    </row>
    <row r="777" spans="3:70" x14ac:dyDescent="0.2">
      <c r="C777" s="24"/>
      <c r="D777" s="24"/>
      <c r="AG777" s="94"/>
      <c r="AH777" s="94"/>
      <c r="AI777" s="94"/>
      <c r="AJ777" s="94"/>
      <c r="AK777" s="94"/>
      <c r="AM777" s="92"/>
      <c r="AT777" s="94"/>
      <c r="AU777" s="94"/>
      <c r="AV777" s="94"/>
      <c r="AW777" s="94"/>
      <c r="AX777" s="94"/>
      <c r="AY777" s="94"/>
      <c r="AZ777" s="94"/>
      <c r="BA777" s="94"/>
    </row>
    <row r="778" spans="3:70" x14ac:dyDescent="0.2">
      <c r="C778" s="24"/>
      <c r="D778" s="24"/>
      <c r="AG778" s="94"/>
      <c r="AH778" s="94"/>
      <c r="AI778" s="94"/>
      <c r="AJ778" s="94"/>
      <c r="AK778" s="94"/>
      <c r="AM778" s="92"/>
      <c r="AT778" s="94"/>
      <c r="AU778" s="94"/>
      <c r="AV778" s="94"/>
      <c r="AW778" s="94"/>
      <c r="AX778" s="94"/>
      <c r="AY778" s="94"/>
      <c r="AZ778" s="94"/>
      <c r="BA778" s="94"/>
    </row>
    <row r="779" spans="3:70" x14ac:dyDescent="0.2">
      <c r="C779" s="24"/>
      <c r="D779" s="24"/>
      <c r="AG779" s="94"/>
      <c r="AH779" s="94"/>
      <c r="AI779" s="94"/>
      <c r="AJ779" s="94"/>
      <c r="AK779" s="94"/>
      <c r="AM779" s="92"/>
      <c r="AT779" s="94"/>
      <c r="AU779" s="94"/>
      <c r="AV779" s="94"/>
      <c r="AW779" s="94"/>
      <c r="AX779" s="94"/>
      <c r="AY779" s="94"/>
      <c r="AZ779" s="94"/>
      <c r="BA779" s="94"/>
    </row>
    <row r="780" spans="3:70" x14ac:dyDescent="0.2">
      <c r="C780" s="24"/>
      <c r="D780" s="24"/>
      <c r="AG780" s="94"/>
      <c r="AH780" s="94"/>
      <c r="AI780" s="94"/>
      <c r="AJ780" s="94"/>
      <c r="AK780" s="94"/>
      <c r="AM780" s="92"/>
      <c r="AT780" s="94"/>
      <c r="AU780" s="94"/>
      <c r="AV780" s="94"/>
      <c r="AW780" s="94"/>
      <c r="AX780" s="94"/>
      <c r="AY780" s="94"/>
      <c r="AZ780" s="94"/>
      <c r="BA780" s="94"/>
    </row>
    <row r="781" spans="3:70" x14ac:dyDescent="0.2">
      <c r="C781" s="24"/>
      <c r="D781" s="24"/>
      <c r="AG781" s="94"/>
      <c r="AH781" s="94"/>
      <c r="AI781" s="94"/>
      <c r="AJ781" s="94"/>
      <c r="AK781" s="94"/>
      <c r="AM781" s="92"/>
      <c r="AT781" s="94"/>
      <c r="AU781" s="94"/>
      <c r="AV781" s="94"/>
      <c r="AW781" s="94"/>
      <c r="AX781" s="94"/>
      <c r="AY781" s="94"/>
      <c r="AZ781" s="94"/>
      <c r="BA781" s="94"/>
    </row>
    <row r="782" spans="3:70" x14ac:dyDescent="0.2">
      <c r="C782" s="24"/>
      <c r="D782" s="24"/>
      <c r="AG782" s="94"/>
      <c r="AH782" s="94"/>
      <c r="AI782" s="94"/>
      <c r="AJ782" s="94"/>
      <c r="AK782" s="94"/>
      <c r="AM782" s="92"/>
      <c r="AT782" s="94"/>
      <c r="AU782" s="94"/>
      <c r="AV782" s="94"/>
      <c r="AW782" s="94"/>
      <c r="AX782" s="94"/>
      <c r="AY782" s="94"/>
      <c r="AZ782" s="94"/>
      <c r="BA782" s="94"/>
    </row>
    <row r="783" spans="3:70" x14ac:dyDescent="0.2">
      <c r="C783" s="24"/>
      <c r="D783" s="24"/>
      <c r="AG783" s="94"/>
      <c r="AH783" s="94"/>
      <c r="AI783" s="94"/>
      <c r="AJ783" s="94"/>
      <c r="AK783" s="94"/>
      <c r="AM783" s="92"/>
      <c r="AT783" s="94"/>
      <c r="AU783" s="94"/>
      <c r="AV783" s="94"/>
      <c r="AW783" s="94"/>
      <c r="AX783" s="94"/>
      <c r="AY783" s="94"/>
      <c r="AZ783" s="94"/>
      <c r="BA783" s="94"/>
      <c r="BB783" s="94"/>
    </row>
    <row r="784" spans="3:70" x14ac:dyDescent="0.2">
      <c r="C784" s="24"/>
      <c r="D784" s="24"/>
      <c r="AG784" s="94"/>
      <c r="AH784" s="94"/>
      <c r="AI784" s="94"/>
      <c r="AJ784" s="94"/>
      <c r="AK784" s="94"/>
      <c r="AM784" s="92"/>
      <c r="AT784" s="94"/>
      <c r="AU784" s="94"/>
      <c r="AV784" s="94"/>
      <c r="AW784" s="94"/>
      <c r="AX784" s="94"/>
      <c r="AY784" s="94"/>
      <c r="AZ784" s="94"/>
      <c r="BA784" s="94"/>
    </row>
    <row r="785" spans="3:53" x14ac:dyDescent="0.2">
      <c r="C785" s="24"/>
      <c r="D785" s="24"/>
      <c r="AG785" s="94"/>
      <c r="AH785" s="94"/>
      <c r="AI785" s="94"/>
      <c r="AJ785" s="94"/>
      <c r="AK785" s="94"/>
      <c r="AM785" s="92"/>
      <c r="AT785" s="94"/>
      <c r="AU785" s="94"/>
      <c r="AV785" s="94"/>
      <c r="AW785" s="94"/>
      <c r="AX785" s="94"/>
      <c r="AY785" s="94"/>
      <c r="AZ785" s="94"/>
      <c r="BA785" s="94"/>
    </row>
    <row r="786" spans="3:53" x14ac:dyDescent="0.2">
      <c r="C786" s="24"/>
      <c r="D786" s="24"/>
      <c r="AG786" s="94"/>
      <c r="AH786" s="94"/>
      <c r="AI786" s="94"/>
      <c r="AJ786" s="94"/>
      <c r="AK786" s="94"/>
      <c r="AM786" s="92"/>
      <c r="AT786" s="94"/>
      <c r="AU786" s="94"/>
      <c r="AV786" s="94"/>
      <c r="AW786" s="94"/>
      <c r="AX786" s="94"/>
      <c r="AY786" s="94"/>
      <c r="AZ786" s="94"/>
      <c r="BA786" s="94"/>
    </row>
    <row r="787" spans="3:53" x14ac:dyDescent="0.2">
      <c r="C787" s="24"/>
      <c r="D787" s="24"/>
      <c r="AG787" s="94"/>
      <c r="AH787" s="94"/>
      <c r="AI787" s="94"/>
      <c r="AJ787" s="94"/>
      <c r="AK787" s="94"/>
      <c r="AM787" s="92"/>
      <c r="AT787" s="94"/>
      <c r="AU787" s="94"/>
      <c r="AV787" s="94"/>
      <c r="AW787" s="94"/>
      <c r="AX787" s="94"/>
      <c r="AY787" s="94"/>
      <c r="AZ787" s="94"/>
      <c r="BA787" s="94"/>
    </row>
    <row r="788" spans="3:53" x14ac:dyDescent="0.2">
      <c r="C788" s="24"/>
      <c r="D788" s="24"/>
      <c r="AG788" s="94"/>
      <c r="AH788" s="94"/>
      <c r="AI788" s="94"/>
      <c r="AJ788" s="94"/>
      <c r="AK788" s="94"/>
      <c r="AM788" s="92"/>
      <c r="AT788" s="94"/>
      <c r="AU788" s="94"/>
      <c r="AV788" s="94"/>
      <c r="AW788" s="94"/>
      <c r="AX788" s="94"/>
      <c r="AY788" s="94"/>
      <c r="AZ788" s="94"/>
      <c r="BA788" s="94"/>
    </row>
    <row r="789" spans="3:53" x14ac:dyDescent="0.2">
      <c r="C789" s="24"/>
      <c r="D789" s="24"/>
      <c r="AG789" s="94"/>
      <c r="AH789" s="94"/>
      <c r="AI789" s="94"/>
      <c r="AJ789" s="94"/>
      <c r="AK789" s="94"/>
      <c r="AM789" s="92"/>
      <c r="AT789" s="94"/>
      <c r="AU789" s="94"/>
      <c r="AV789" s="94"/>
      <c r="AW789" s="94"/>
      <c r="AX789" s="94"/>
      <c r="AY789" s="94"/>
      <c r="AZ789" s="94"/>
      <c r="BA789" s="94"/>
    </row>
    <row r="790" spans="3:53" x14ac:dyDescent="0.2">
      <c r="C790" s="24"/>
      <c r="D790" s="24"/>
      <c r="AG790" s="94"/>
      <c r="AH790" s="94"/>
      <c r="AI790" s="94"/>
      <c r="AJ790" s="94"/>
      <c r="AK790" s="94"/>
      <c r="AM790" s="92"/>
      <c r="AT790" s="94"/>
      <c r="AU790" s="94"/>
      <c r="AV790" s="94"/>
      <c r="AW790" s="94"/>
      <c r="AX790" s="94"/>
      <c r="AY790" s="94"/>
      <c r="AZ790" s="94"/>
      <c r="BA790" s="94"/>
    </row>
    <row r="791" spans="3:53" x14ac:dyDescent="0.2">
      <c r="C791" s="24"/>
      <c r="D791" s="24"/>
      <c r="AG791" s="94"/>
      <c r="AH791" s="94"/>
      <c r="AI791" s="94"/>
      <c r="AJ791" s="94"/>
      <c r="AK791" s="94"/>
      <c r="AM791" s="92"/>
      <c r="AT791" s="94"/>
      <c r="AU791" s="94"/>
      <c r="AV791" s="94"/>
      <c r="AW791" s="94"/>
      <c r="AX791" s="94"/>
      <c r="AY791" s="94"/>
      <c r="AZ791" s="94"/>
      <c r="BA791" s="94"/>
    </row>
    <row r="792" spans="3:53" x14ac:dyDescent="0.2">
      <c r="C792" s="24"/>
      <c r="D792" s="24"/>
      <c r="AG792" s="94"/>
      <c r="AH792" s="94"/>
      <c r="AI792" s="94"/>
      <c r="AJ792" s="94"/>
      <c r="AK792" s="94"/>
      <c r="AM792" s="92"/>
      <c r="AT792" s="94"/>
      <c r="AU792" s="94"/>
      <c r="AV792" s="94"/>
      <c r="AW792" s="94"/>
      <c r="AX792" s="94"/>
      <c r="AY792" s="94"/>
      <c r="AZ792" s="94"/>
      <c r="BA792" s="94"/>
    </row>
    <row r="793" spans="3:53" x14ac:dyDescent="0.2">
      <c r="C793" s="24"/>
      <c r="D793" s="24"/>
      <c r="AG793" s="94"/>
      <c r="AH793" s="94"/>
      <c r="AI793" s="94"/>
      <c r="AJ793" s="94"/>
      <c r="AK793" s="94"/>
      <c r="AM793" s="92"/>
      <c r="AT793" s="94"/>
      <c r="AU793" s="94"/>
      <c r="AV793" s="94"/>
      <c r="AW793" s="94"/>
      <c r="AX793" s="94"/>
      <c r="AY793" s="94"/>
      <c r="AZ793" s="94"/>
      <c r="BA793" s="94"/>
    </row>
    <row r="794" spans="3:53" x14ac:dyDescent="0.2">
      <c r="C794" s="24"/>
      <c r="D794" s="24"/>
      <c r="AG794" s="94"/>
      <c r="AH794" s="94"/>
      <c r="AI794" s="94"/>
      <c r="AJ794" s="94"/>
      <c r="AK794" s="94"/>
      <c r="AM794" s="92"/>
      <c r="AT794" s="94"/>
      <c r="AU794" s="94"/>
      <c r="AV794" s="94"/>
      <c r="AW794" s="94"/>
      <c r="AX794" s="94"/>
      <c r="AY794" s="94"/>
      <c r="AZ794" s="94"/>
      <c r="BA794" s="94"/>
    </row>
    <row r="795" spans="3:53" x14ac:dyDescent="0.2">
      <c r="C795" s="24"/>
      <c r="D795" s="24"/>
      <c r="AG795" s="94"/>
      <c r="AH795" s="94"/>
      <c r="AI795" s="94"/>
      <c r="AJ795" s="94"/>
      <c r="AK795" s="94"/>
      <c r="AM795" s="92"/>
      <c r="AT795" s="94"/>
      <c r="AU795" s="94"/>
      <c r="AV795" s="94"/>
      <c r="AW795" s="94"/>
      <c r="AX795" s="94"/>
      <c r="AY795" s="94"/>
      <c r="AZ795" s="94"/>
      <c r="BA795" s="94"/>
    </row>
    <row r="796" spans="3:53" x14ac:dyDescent="0.2">
      <c r="C796" s="24"/>
      <c r="D796" s="24"/>
      <c r="AG796" s="94"/>
      <c r="AH796" s="94"/>
      <c r="AI796" s="94"/>
      <c r="AJ796" s="94"/>
      <c r="AK796" s="94"/>
      <c r="AM796" s="92"/>
      <c r="AT796" s="94"/>
      <c r="AU796" s="94"/>
      <c r="AV796" s="94"/>
      <c r="AW796" s="94"/>
      <c r="AX796" s="94"/>
      <c r="AY796" s="94"/>
      <c r="AZ796" s="94"/>
      <c r="BA796" s="94"/>
    </row>
    <row r="797" spans="3:53" x14ac:dyDescent="0.2">
      <c r="C797" s="24"/>
      <c r="D797" s="24"/>
      <c r="AG797" s="94"/>
      <c r="AH797" s="94"/>
      <c r="AI797" s="94"/>
      <c r="AJ797" s="94"/>
      <c r="AK797" s="94"/>
      <c r="AM797" s="92"/>
      <c r="AT797" s="94"/>
      <c r="AU797" s="94"/>
      <c r="AV797" s="94"/>
      <c r="AW797" s="94"/>
      <c r="AX797" s="94"/>
      <c r="AY797" s="94"/>
      <c r="AZ797" s="94"/>
      <c r="BA797" s="94"/>
    </row>
    <row r="798" spans="3:53" x14ac:dyDescent="0.2">
      <c r="C798" s="24"/>
      <c r="D798" s="24"/>
      <c r="AG798" s="94"/>
      <c r="AH798" s="94"/>
      <c r="AI798" s="94"/>
      <c r="AJ798" s="94"/>
      <c r="AK798" s="94"/>
      <c r="AM798" s="92"/>
      <c r="AT798" s="94"/>
      <c r="AU798" s="94"/>
      <c r="AV798" s="94"/>
      <c r="AW798" s="94"/>
      <c r="AX798" s="94"/>
      <c r="AY798" s="94"/>
      <c r="AZ798" s="94"/>
      <c r="BA798" s="94"/>
    </row>
    <row r="799" spans="3:53" x14ac:dyDescent="0.2">
      <c r="C799" s="24"/>
      <c r="D799" s="24"/>
      <c r="AG799" s="94"/>
      <c r="AH799" s="94"/>
      <c r="AI799" s="94"/>
      <c r="AJ799" s="94"/>
      <c r="AK799" s="94"/>
      <c r="AM799" s="92"/>
      <c r="AT799" s="94"/>
      <c r="AU799" s="94"/>
      <c r="AV799" s="94"/>
      <c r="AW799" s="94"/>
      <c r="AX799" s="94"/>
      <c r="AY799" s="94"/>
      <c r="AZ799" s="94"/>
      <c r="BA799" s="94"/>
    </row>
    <row r="800" spans="3:53" x14ac:dyDescent="0.2">
      <c r="C800" s="24"/>
      <c r="D800" s="24"/>
      <c r="AG800" s="94"/>
      <c r="AH800" s="94"/>
      <c r="AI800" s="94"/>
      <c r="AJ800" s="94"/>
      <c r="AK800" s="94"/>
      <c r="AM800" s="92"/>
      <c r="AT800" s="94"/>
      <c r="AU800" s="94"/>
      <c r="AV800" s="94"/>
      <c r="AW800" s="94"/>
      <c r="AX800" s="94"/>
      <c r="AY800" s="94"/>
      <c r="AZ800" s="94"/>
      <c r="BA800" s="94"/>
    </row>
    <row r="801" spans="3:53" x14ac:dyDescent="0.2">
      <c r="C801" s="24"/>
      <c r="D801" s="24"/>
      <c r="AG801" s="94"/>
      <c r="AH801" s="94"/>
      <c r="AI801" s="94"/>
      <c r="AJ801" s="94"/>
      <c r="AK801" s="94"/>
      <c r="AM801" s="92"/>
      <c r="AT801" s="94"/>
      <c r="AU801" s="94"/>
      <c r="AV801" s="94"/>
      <c r="AW801" s="94"/>
      <c r="AX801" s="94"/>
      <c r="AY801" s="94"/>
      <c r="AZ801" s="94"/>
      <c r="BA801" s="94"/>
    </row>
    <row r="802" spans="3:53" x14ac:dyDescent="0.2">
      <c r="C802" s="24"/>
      <c r="D802" s="24"/>
      <c r="AG802" s="94"/>
      <c r="AH802" s="94"/>
      <c r="AI802" s="94"/>
      <c r="AJ802" s="94"/>
      <c r="AK802" s="94"/>
      <c r="AM802" s="92"/>
      <c r="AT802" s="94"/>
      <c r="AU802" s="94"/>
      <c r="AV802" s="94"/>
      <c r="AW802" s="94"/>
      <c r="AX802" s="94"/>
      <c r="AY802" s="94"/>
      <c r="AZ802" s="94"/>
      <c r="BA802" s="94"/>
    </row>
    <row r="803" spans="3:53" x14ac:dyDescent="0.2">
      <c r="C803" s="24"/>
      <c r="D803" s="24"/>
      <c r="AG803" s="94"/>
      <c r="AH803" s="94"/>
      <c r="AI803" s="94"/>
      <c r="AJ803" s="94"/>
      <c r="AK803" s="94"/>
      <c r="AM803" s="92"/>
      <c r="AT803" s="94"/>
      <c r="AU803" s="94"/>
      <c r="AV803" s="94"/>
      <c r="AW803" s="94"/>
      <c r="AX803" s="94"/>
      <c r="AY803" s="94"/>
      <c r="AZ803" s="94"/>
      <c r="BA803" s="94"/>
    </row>
    <row r="804" spans="3:53" x14ac:dyDescent="0.2">
      <c r="C804" s="24"/>
      <c r="D804" s="24"/>
      <c r="AG804" s="94"/>
      <c r="AH804" s="94"/>
      <c r="AI804" s="94"/>
      <c r="AJ804" s="94"/>
      <c r="AK804" s="94"/>
      <c r="AM804" s="92"/>
      <c r="AT804" s="94"/>
      <c r="AU804" s="94"/>
      <c r="AV804" s="94"/>
      <c r="AW804" s="94"/>
      <c r="AX804" s="94"/>
      <c r="AY804" s="94"/>
      <c r="AZ804" s="94"/>
      <c r="BA804" s="94"/>
    </row>
    <row r="805" spans="3:53" x14ac:dyDescent="0.2">
      <c r="C805" s="24"/>
      <c r="D805" s="24"/>
      <c r="AG805" s="94"/>
      <c r="AH805" s="94"/>
      <c r="AI805" s="94"/>
      <c r="AJ805" s="94"/>
      <c r="AK805" s="94"/>
      <c r="AM805" s="92"/>
      <c r="AT805" s="94"/>
      <c r="AU805" s="94"/>
      <c r="AV805" s="94"/>
      <c r="AW805" s="94"/>
      <c r="AX805" s="94"/>
      <c r="AY805" s="94"/>
      <c r="AZ805" s="94"/>
      <c r="BA805" s="94"/>
    </row>
    <row r="806" spans="3:53" x14ac:dyDescent="0.2">
      <c r="C806" s="24"/>
      <c r="D806" s="24"/>
      <c r="AG806" s="94"/>
      <c r="AH806" s="94"/>
      <c r="AI806" s="94"/>
      <c r="AJ806" s="94"/>
      <c r="AK806" s="94"/>
      <c r="AM806" s="92"/>
      <c r="AT806" s="94"/>
      <c r="AU806" s="94"/>
      <c r="AV806" s="94"/>
      <c r="AW806" s="94"/>
      <c r="AX806" s="94"/>
      <c r="AY806" s="94"/>
      <c r="AZ806" s="94"/>
      <c r="BA806" s="94"/>
    </row>
    <row r="807" spans="3:53" x14ac:dyDescent="0.2">
      <c r="C807" s="24"/>
      <c r="D807" s="24"/>
      <c r="AG807" s="94"/>
      <c r="AH807" s="94"/>
      <c r="AI807" s="94"/>
      <c r="AJ807" s="94"/>
      <c r="AK807" s="94"/>
      <c r="AM807" s="92"/>
      <c r="AT807" s="94"/>
      <c r="AU807" s="94"/>
      <c r="AV807" s="94"/>
      <c r="AW807" s="94"/>
      <c r="AX807" s="94"/>
      <c r="AY807" s="94"/>
      <c r="AZ807" s="94"/>
      <c r="BA807" s="94"/>
    </row>
    <row r="808" spans="3:53" x14ac:dyDescent="0.2">
      <c r="C808" s="24"/>
      <c r="D808" s="24"/>
      <c r="AG808" s="94"/>
      <c r="AH808" s="94"/>
      <c r="AI808" s="94"/>
      <c r="AJ808" s="94"/>
      <c r="AK808" s="94"/>
      <c r="AM808" s="92"/>
      <c r="AT808" s="94"/>
      <c r="AU808" s="94"/>
      <c r="AV808" s="94"/>
      <c r="AW808" s="94"/>
      <c r="AX808" s="94"/>
      <c r="AY808" s="94"/>
      <c r="AZ808" s="94"/>
      <c r="BA808" s="94"/>
    </row>
    <row r="809" spans="3:53" x14ac:dyDescent="0.2">
      <c r="C809" s="24"/>
      <c r="D809" s="24"/>
      <c r="AG809" s="94"/>
      <c r="AH809" s="94"/>
      <c r="AI809" s="94"/>
      <c r="AJ809" s="94"/>
      <c r="AK809" s="94"/>
      <c r="AM809" s="92"/>
      <c r="AT809" s="94"/>
      <c r="AU809" s="94"/>
      <c r="AV809" s="94"/>
      <c r="AW809" s="94"/>
      <c r="AX809" s="94"/>
      <c r="AY809" s="94"/>
      <c r="AZ809" s="94"/>
      <c r="BA809" s="94"/>
    </row>
    <row r="810" spans="3:53" x14ac:dyDescent="0.2">
      <c r="C810" s="24"/>
      <c r="D810" s="24"/>
      <c r="AG810" s="94"/>
      <c r="AH810" s="94"/>
      <c r="AI810" s="94"/>
      <c r="AJ810" s="94"/>
      <c r="AK810" s="94"/>
      <c r="AM810" s="92"/>
      <c r="AT810" s="94"/>
      <c r="AU810" s="94"/>
      <c r="AV810" s="94"/>
      <c r="AW810" s="94"/>
      <c r="AX810" s="94"/>
      <c r="AY810" s="94"/>
      <c r="AZ810" s="94"/>
      <c r="BA810" s="94"/>
    </row>
    <row r="811" spans="3:53" x14ac:dyDescent="0.2">
      <c r="C811" s="24"/>
      <c r="D811" s="24"/>
      <c r="AG811" s="94"/>
      <c r="AH811" s="94"/>
      <c r="AI811" s="94"/>
      <c r="AJ811" s="94"/>
      <c r="AK811" s="94"/>
      <c r="AM811" s="92"/>
      <c r="AT811" s="94"/>
      <c r="AU811" s="94"/>
      <c r="AV811" s="94"/>
      <c r="AW811" s="94"/>
      <c r="AX811" s="94"/>
      <c r="AY811" s="94"/>
      <c r="AZ811" s="94"/>
      <c r="BA811" s="94"/>
    </row>
    <row r="812" spans="3:53" x14ac:dyDescent="0.2">
      <c r="C812" s="24"/>
      <c r="D812" s="24"/>
      <c r="AG812" s="94"/>
      <c r="AH812" s="94"/>
      <c r="AI812" s="94"/>
      <c r="AJ812" s="94"/>
      <c r="AK812" s="94"/>
      <c r="AM812" s="92"/>
      <c r="AT812" s="94"/>
      <c r="AU812" s="94"/>
      <c r="AV812" s="94"/>
      <c r="AW812" s="94"/>
      <c r="AX812" s="94"/>
      <c r="AY812" s="94"/>
      <c r="AZ812" s="94"/>
      <c r="BA812" s="94"/>
    </row>
    <row r="813" spans="3:53" x14ac:dyDescent="0.2">
      <c r="C813" s="24"/>
      <c r="D813" s="24"/>
      <c r="AG813" s="94"/>
      <c r="AH813" s="94"/>
      <c r="AI813" s="94"/>
      <c r="AJ813" s="94"/>
      <c r="AK813" s="94"/>
      <c r="AM813" s="92"/>
      <c r="AT813" s="94"/>
      <c r="AU813" s="94"/>
      <c r="AV813" s="94"/>
      <c r="AW813" s="94"/>
      <c r="AX813" s="94"/>
      <c r="AY813" s="94"/>
      <c r="AZ813" s="94"/>
      <c r="BA813" s="94"/>
    </row>
    <row r="814" spans="3:53" x14ac:dyDescent="0.2">
      <c r="C814" s="24"/>
      <c r="D814" s="24"/>
      <c r="AG814" s="94"/>
      <c r="AH814" s="94"/>
      <c r="AI814" s="94"/>
      <c r="AJ814" s="94"/>
      <c r="AK814" s="94"/>
      <c r="AM814" s="92"/>
      <c r="AT814" s="94"/>
      <c r="AU814" s="94"/>
      <c r="AV814" s="94"/>
      <c r="AW814" s="94"/>
      <c r="AX814" s="94"/>
      <c r="AY814" s="94"/>
      <c r="AZ814" s="94"/>
      <c r="BA814" s="94"/>
    </row>
    <row r="815" spans="3:53" x14ac:dyDescent="0.2">
      <c r="C815" s="24"/>
      <c r="D815" s="24"/>
      <c r="AG815" s="94"/>
      <c r="AH815" s="94"/>
      <c r="AI815" s="94"/>
      <c r="AJ815" s="94"/>
      <c r="AK815" s="94"/>
      <c r="AM815" s="92"/>
      <c r="AT815" s="94"/>
      <c r="AU815" s="94"/>
      <c r="AV815" s="94"/>
      <c r="AW815" s="94"/>
      <c r="AX815" s="94"/>
      <c r="AY815" s="94"/>
      <c r="AZ815" s="94"/>
      <c r="BA815" s="94"/>
    </row>
    <row r="816" spans="3:53" x14ac:dyDescent="0.2">
      <c r="C816" s="24"/>
      <c r="D816" s="24"/>
      <c r="AG816" s="94"/>
      <c r="AH816" s="94"/>
      <c r="AI816" s="94"/>
      <c r="AJ816" s="94"/>
      <c r="AK816" s="94"/>
      <c r="AM816" s="92"/>
      <c r="AT816" s="94"/>
      <c r="AU816" s="94"/>
      <c r="AV816" s="94"/>
      <c r="AW816" s="94"/>
      <c r="AX816" s="94"/>
      <c r="AY816" s="94"/>
      <c r="AZ816" s="94"/>
      <c r="BA816" s="94"/>
    </row>
    <row r="817" spans="3:70" x14ac:dyDescent="0.2">
      <c r="C817" s="24"/>
      <c r="D817" s="24"/>
      <c r="AG817" s="94"/>
      <c r="AH817" s="94"/>
      <c r="AI817" s="94"/>
      <c r="AJ817" s="94"/>
      <c r="AK817" s="94"/>
      <c r="AM817" s="92"/>
      <c r="AT817" s="94"/>
      <c r="AU817" s="94"/>
      <c r="AV817" s="94"/>
      <c r="AW817" s="94"/>
      <c r="AX817" s="94"/>
      <c r="AY817" s="94"/>
      <c r="AZ817" s="94"/>
      <c r="BA817" s="94"/>
    </row>
    <row r="818" spans="3:70" x14ac:dyDescent="0.2">
      <c r="C818" s="24"/>
      <c r="D818" s="24"/>
      <c r="AG818" s="94"/>
      <c r="AH818" s="94"/>
      <c r="AI818" s="94"/>
      <c r="AJ818" s="94"/>
      <c r="AK818" s="94"/>
      <c r="AM818" s="92"/>
      <c r="AT818" s="94"/>
      <c r="AU818" s="94"/>
      <c r="AV818" s="94"/>
      <c r="AW818" s="94"/>
      <c r="AX818" s="94"/>
      <c r="AY818" s="94"/>
      <c r="AZ818" s="94"/>
      <c r="BA818" s="94"/>
    </row>
    <row r="819" spans="3:70" x14ac:dyDescent="0.2">
      <c r="C819" s="24"/>
      <c r="D819" s="24"/>
      <c r="AG819" s="94"/>
      <c r="AH819" s="94"/>
      <c r="AI819" s="94"/>
      <c r="AJ819" s="94"/>
      <c r="AK819" s="94"/>
      <c r="AM819" s="92"/>
      <c r="AT819" s="94"/>
      <c r="AU819" s="94"/>
      <c r="AV819" s="94"/>
      <c r="AW819" s="94"/>
      <c r="AX819" s="94"/>
      <c r="AY819" s="94"/>
      <c r="AZ819" s="94"/>
      <c r="BA819" s="94"/>
    </row>
    <row r="820" spans="3:70" x14ac:dyDescent="0.2">
      <c r="C820" s="24"/>
      <c r="D820" s="24"/>
      <c r="AG820" s="94"/>
      <c r="AH820" s="94"/>
      <c r="AI820" s="94"/>
      <c r="AJ820" s="94"/>
      <c r="AK820" s="94"/>
      <c r="AM820" s="92"/>
      <c r="AT820" s="94"/>
      <c r="AU820" s="94"/>
      <c r="AV820" s="94"/>
      <c r="AW820" s="94"/>
      <c r="AX820" s="94"/>
      <c r="AY820" s="94"/>
      <c r="AZ820" s="94"/>
      <c r="BA820" s="94"/>
    </row>
    <row r="821" spans="3:70" x14ac:dyDescent="0.2">
      <c r="C821" s="24"/>
      <c r="D821" s="24"/>
      <c r="AG821" s="94"/>
      <c r="AH821" s="94"/>
      <c r="AI821" s="94"/>
      <c r="AJ821" s="94"/>
      <c r="AK821" s="94"/>
      <c r="AM821" s="92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</row>
    <row r="822" spans="3:70" x14ac:dyDescent="0.2">
      <c r="C822" s="24"/>
      <c r="D822" s="24"/>
      <c r="AG822" s="94"/>
      <c r="AH822" s="94"/>
      <c r="AI822" s="94"/>
      <c r="AJ822" s="94"/>
      <c r="AK822" s="94"/>
      <c r="AM822" s="92"/>
      <c r="AT822" s="94"/>
      <c r="AU822" s="94"/>
      <c r="AV822" s="94"/>
      <c r="AW822" s="94"/>
      <c r="AX822" s="94"/>
      <c r="AY822" s="94"/>
      <c r="AZ822" s="94"/>
      <c r="BA822" s="94"/>
      <c r="BB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</row>
    <row r="823" spans="3:70" x14ac:dyDescent="0.2">
      <c r="C823" s="24"/>
      <c r="D823" s="24"/>
      <c r="AG823" s="94"/>
      <c r="AH823" s="94"/>
      <c r="AI823" s="94"/>
      <c r="AJ823" s="94"/>
      <c r="AK823" s="94"/>
      <c r="AM823" s="92"/>
      <c r="AT823" s="94"/>
      <c r="AU823" s="94"/>
      <c r="AV823" s="94"/>
      <c r="AW823" s="94"/>
      <c r="AX823" s="94"/>
      <c r="AY823" s="94"/>
      <c r="AZ823" s="94"/>
      <c r="BA823" s="94"/>
    </row>
    <row r="824" spans="3:70" x14ac:dyDescent="0.2">
      <c r="C824" s="24"/>
      <c r="D824" s="24"/>
      <c r="AG824" s="94"/>
      <c r="AH824" s="94"/>
      <c r="AI824" s="94"/>
      <c r="AJ824" s="94"/>
      <c r="AK824" s="94"/>
      <c r="AM824" s="92"/>
      <c r="AT824" s="94"/>
      <c r="AU824" s="94"/>
      <c r="AV824" s="94"/>
      <c r="AW824" s="94"/>
      <c r="AX824" s="94"/>
      <c r="AY824" s="94"/>
      <c r="AZ824" s="94"/>
      <c r="BA824" s="94"/>
    </row>
    <row r="825" spans="3:70" x14ac:dyDescent="0.2">
      <c r="C825" s="24"/>
      <c r="D825" s="24"/>
      <c r="AG825" s="94"/>
      <c r="AH825" s="94"/>
      <c r="AI825" s="94"/>
      <c r="AJ825" s="94"/>
      <c r="AK825" s="94"/>
      <c r="AM825" s="92"/>
      <c r="AT825" s="94"/>
      <c r="AU825" s="94"/>
      <c r="AV825" s="94"/>
      <c r="AW825" s="94"/>
      <c r="AX825" s="94"/>
      <c r="AY825" s="94"/>
      <c r="AZ825" s="94"/>
      <c r="BA825" s="94"/>
    </row>
    <row r="826" spans="3:70" x14ac:dyDescent="0.2">
      <c r="C826" s="24"/>
      <c r="D826" s="24"/>
      <c r="AG826" s="94"/>
      <c r="AH826" s="94"/>
      <c r="AI826" s="94"/>
      <c r="AJ826" s="94"/>
      <c r="AK826" s="94"/>
      <c r="AM826" s="92"/>
      <c r="AT826" s="94"/>
      <c r="AU826" s="94"/>
      <c r="AV826" s="94"/>
      <c r="AW826" s="94"/>
      <c r="AX826" s="94"/>
      <c r="AY826" s="94"/>
      <c r="AZ826" s="94"/>
      <c r="BA826" s="94"/>
    </row>
    <row r="827" spans="3:70" x14ac:dyDescent="0.2">
      <c r="C827" s="24"/>
      <c r="D827" s="24"/>
      <c r="AG827" s="94"/>
      <c r="AH827" s="94"/>
      <c r="AI827" s="94"/>
      <c r="AJ827" s="94"/>
      <c r="AK827" s="94"/>
      <c r="AM827" s="92"/>
      <c r="AT827" s="94"/>
      <c r="AU827" s="94"/>
      <c r="AV827" s="94"/>
      <c r="AW827" s="94"/>
      <c r="AX827" s="94"/>
      <c r="AY827" s="94"/>
      <c r="AZ827" s="94"/>
      <c r="BA827" s="94"/>
    </row>
    <row r="828" spans="3:70" x14ac:dyDescent="0.2">
      <c r="C828" s="24"/>
      <c r="D828" s="24"/>
      <c r="AG828" s="94"/>
      <c r="AH828" s="94"/>
      <c r="AI828" s="94"/>
      <c r="AJ828" s="94"/>
      <c r="AK828" s="94"/>
      <c r="AM828" s="92"/>
      <c r="AT828" s="94"/>
      <c r="AU828" s="94"/>
      <c r="AV828" s="94"/>
      <c r="AW828" s="94"/>
      <c r="AX828" s="94"/>
      <c r="AY828" s="94"/>
      <c r="AZ828" s="94"/>
      <c r="BA828" s="94"/>
    </row>
    <row r="829" spans="3:70" x14ac:dyDescent="0.2">
      <c r="C829" s="24"/>
      <c r="D829" s="24"/>
      <c r="AG829" s="94"/>
      <c r="AH829" s="94"/>
      <c r="AI829" s="94"/>
      <c r="AJ829" s="94"/>
      <c r="AK829" s="94"/>
      <c r="AM829" s="92"/>
      <c r="AT829" s="94"/>
      <c r="AU829" s="94"/>
      <c r="AV829" s="94"/>
      <c r="AW829" s="94"/>
      <c r="AX829" s="94"/>
      <c r="AY829" s="94"/>
      <c r="AZ829" s="94"/>
      <c r="BA829" s="94"/>
    </row>
    <row r="830" spans="3:70" x14ac:dyDescent="0.2">
      <c r="C830" s="24"/>
      <c r="D830" s="24"/>
      <c r="AG830" s="94"/>
      <c r="AH830" s="94"/>
      <c r="AI830" s="94"/>
      <c r="AJ830" s="94"/>
      <c r="AK830" s="94"/>
      <c r="AM830" s="92"/>
      <c r="AT830" s="94"/>
      <c r="AU830" s="94"/>
      <c r="AV830" s="94"/>
      <c r="AW830" s="94"/>
      <c r="AX830" s="94"/>
      <c r="AY830" s="94"/>
      <c r="AZ830" s="94"/>
      <c r="BA830" s="94"/>
    </row>
    <row r="831" spans="3:70" x14ac:dyDescent="0.2">
      <c r="C831" s="24"/>
      <c r="D831" s="24"/>
      <c r="AG831" s="94"/>
      <c r="AH831" s="94"/>
      <c r="AI831" s="94"/>
      <c r="AJ831" s="94"/>
      <c r="AK831" s="94"/>
      <c r="AM831" s="92"/>
      <c r="AT831" s="94"/>
      <c r="AU831" s="94"/>
      <c r="AV831" s="94"/>
      <c r="AW831" s="94"/>
      <c r="AX831" s="94"/>
      <c r="AY831" s="94"/>
      <c r="AZ831" s="94"/>
      <c r="BA831" s="94"/>
    </row>
    <row r="832" spans="3:70" x14ac:dyDescent="0.2">
      <c r="C832" s="24"/>
      <c r="D832" s="24"/>
      <c r="AG832" s="94"/>
      <c r="AH832" s="94"/>
      <c r="AI832" s="94"/>
      <c r="AJ832" s="94"/>
      <c r="AK832" s="94"/>
      <c r="AM832" s="92"/>
      <c r="AT832" s="94"/>
      <c r="AU832" s="94"/>
      <c r="AV832" s="94"/>
      <c r="AW832" s="94"/>
      <c r="AX832" s="94"/>
      <c r="AY832" s="94"/>
      <c r="AZ832" s="94"/>
      <c r="BA832" s="94"/>
    </row>
    <row r="833" spans="3:56" x14ac:dyDescent="0.2">
      <c r="C833" s="24"/>
      <c r="D833" s="24"/>
      <c r="AG833" s="94"/>
      <c r="AH833" s="94"/>
      <c r="AI833" s="94"/>
      <c r="AJ833" s="94"/>
      <c r="AK833" s="94"/>
      <c r="AM833" s="92"/>
      <c r="AT833" s="94"/>
      <c r="AU833" s="94"/>
      <c r="AV833" s="94"/>
      <c r="AW833" s="94"/>
      <c r="AX833" s="94"/>
      <c r="AY833" s="94"/>
      <c r="AZ833" s="94"/>
      <c r="BA833" s="94"/>
      <c r="BB833" s="94"/>
      <c r="BD833" s="94"/>
    </row>
    <row r="834" spans="3:56" x14ac:dyDescent="0.2">
      <c r="C834" s="24"/>
      <c r="D834" s="24"/>
      <c r="AG834" s="94"/>
      <c r="AH834" s="94"/>
      <c r="AI834" s="94"/>
      <c r="AJ834" s="94"/>
      <c r="AK834" s="94"/>
      <c r="AM834" s="92"/>
      <c r="AT834" s="94"/>
      <c r="AU834" s="94"/>
      <c r="AV834" s="94"/>
      <c r="AW834" s="94"/>
      <c r="AX834" s="94"/>
      <c r="AY834" s="94"/>
      <c r="AZ834" s="94"/>
      <c r="BA834" s="94"/>
    </row>
    <row r="835" spans="3:56" x14ac:dyDescent="0.2">
      <c r="C835" s="24"/>
      <c r="D835" s="24"/>
      <c r="AG835" s="94"/>
      <c r="AH835" s="94"/>
      <c r="AI835" s="94"/>
      <c r="AJ835" s="94"/>
      <c r="AK835" s="94"/>
      <c r="AM835" s="92"/>
      <c r="AT835" s="94"/>
      <c r="AU835" s="94"/>
      <c r="AV835" s="94"/>
      <c r="AW835" s="94"/>
      <c r="AX835" s="94"/>
      <c r="AY835" s="94"/>
      <c r="AZ835" s="94"/>
      <c r="BA835" s="94"/>
    </row>
    <row r="836" spans="3:56" x14ac:dyDescent="0.2">
      <c r="C836" s="24"/>
      <c r="D836" s="24"/>
      <c r="AG836" s="94"/>
      <c r="AH836" s="94"/>
      <c r="AI836" s="94"/>
      <c r="AJ836" s="94"/>
      <c r="AK836" s="94"/>
      <c r="AM836" s="92"/>
      <c r="AT836" s="94"/>
      <c r="AU836" s="94"/>
      <c r="AV836" s="94"/>
      <c r="AW836" s="94"/>
      <c r="AX836" s="94"/>
      <c r="AY836" s="94"/>
      <c r="AZ836" s="94"/>
      <c r="BA836" s="94"/>
    </row>
    <row r="837" spans="3:56" x14ac:dyDescent="0.2">
      <c r="C837" s="24"/>
      <c r="D837" s="24"/>
      <c r="AG837" s="94"/>
      <c r="AH837" s="94"/>
      <c r="AI837" s="94"/>
      <c r="AJ837" s="94"/>
      <c r="AK837" s="94"/>
      <c r="AM837" s="92"/>
      <c r="AT837" s="94"/>
      <c r="AU837" s="94"/>
      <c r="AV837" s="94"/>
      <c r="AW837" s="94"/>
      <c r="AX837" s="94"/>
      <c r="AY837" s="94"/>
      <c r="AZ837" s="94"/>
      <c r="BA837" s="94"/>
    </row>
    <row r="838" spans="3:56" x14ac:dyDescent="0.2">
      <c r="C838" s="24"/>
      <c r="D838" s="24"/>
      <c r="AG838" s="94"/>
      <c r="AH838" s="94"/>
      <c r="AI838" s="94"/>
      <c r="AJ838" s="94"/>
      <c r="AK838" s="94"/>
      <c r="AM838" s="92"/>
      <c r="AT838" s="94"/>
      <c r="AU838" s="94"/>
      <c r="AV838" s="94"/>
      <c r="AW838" s="94"/>
      <c r="AX838" s="94"/>
      <c r="AY838" s="94"/>
      <c r="AZ838" s="94"/>
      <c r="BA838" s="94"/>
    </row>
    <row r="839" spans="3:56" x14ac:dyDescent="0.2">
      <c r="C839" s="24"/>
      <c r="D839" s="24"/>
      <c r="AG839" s="94"/>
      <c r="AH839" s="94"/>
      <c r="AI839" s="94"/>
      <c r="AJ839" s="94"/>
      <c r="AK839" s="94"/>
      <c r="AM839" s="92"/>
      <c r="AT839" s="94"/>
      <c r="AU839" s="94"/>
      <c r="AV839" s="94"/>
      <c r="AW839" s="94"/>
      <c r="AX839" s="94"/>
      <c r="AY839" s="94"/>
      <c r="AZ839" s="94"/>
      <c r="BA839" s="94"/>
    </row>
    <row r="840" spans="3:56" x14ac:dyDescent="0.2">
      <c r="C840" s="24"/>
      <c r="D840" s="24"/>
      <c r="AG840" s="94"/>
      <c r="AH840" s="94"/>
      <c r="AI840" s="94"/>
      <c r="AJ840" s="94"/>
      <c r="AK840" s="94"/>
      <c r="AM840" s="92"/>
      <c r="AT840" s="94"/>
      <c r="AU840" s="94"/>
      <c r="AV840" s="94"/>
      <c r="AW840" s="94"/>
      <c r="AX840" s="94"/>
      <c r="AY840" s="94"/>
      <c r="AZ840" s="94"/>
      <c r="BA840" s="94"/>
    </row>
    <row r="841" spans="3:56" x14ac:dyDescent="0.2">
      <c r="C841" s="24"/>
      <c r="D841" s="24"/>
      <c r="AG841" s="94"/>
      <c r="AH841" s="94"/>
      <c r="AI841" s="94"/>
      <c r="AJ841" s="94"/>
      <c r="AK841" s="94"/>
      <c r="AM841" s="92"/>
      <c r="AT841" s="94"/>
      <c r="AU841" s="94"/>
      <c r="AV841" s="94"/>
      <c r="AW841" s="94"/>
      <c r="AX841" s="94"/>
      <c r="AY841" s="94"/>
      <c r="AZ841" s="94"/>
      <c r="BA841" s="94"/>
    </row>
    <row r="842" spans="3:56" x14ac:dyDescent="0.2">
      <c r="C842" s="24"/>
      <c r="D842" s="24"/>
      <c r="AG842" s="94"/>
      <c r="AH842" s="94"/>
      <c r="AI842" s="94"/>
      <c r="AJ842" s="94"/>
      <c r="AK842" s="94"/>
      <c r="AM842" s="92"/>
      <c r="AT842" s="94"/>
      <c r="AU842" s="94"/>
      <c r="AV842" s="94"/>
      <c r="AW842" s="94"/>
      <c r="AX842" s="94"/>
      <c r="AY842" s="94"/>
      <c r="AZ842" s="94"/>
      <c r="BA842" s="94"/>
    </row>
    <row r="843" spans="3:56" x14ac:dyDescent="0.2">
      <c r="C843" s="24"/>
      <c r="D843" s="24"/>
      <c r="AG843" s="94"/>
      <c r="AH843" s="94"/>
      <c r="AI843" s="94"/>
      <c r="AJ843" s="94"/>
      <c r="AK843" s="94"/>
      <c r="AM843" s="92"/>
      <c r="AT843" s="94"/>
      <c r="AU843" s="94"/>
      <c r="AV843" s="94"/>
      <c r="AW843" s="94"/>
      <c r="AX843" s="94"/>
      <c r="AY843" s="94"/>
      <c r="AZ843" s="94"/>
      <c r="BA843" s="94"/>
    </row>
    <row r="844" spans="3:56" x14ac:dyDescent="0.2">
      <c r="C844" s="24"/>
      <c r="D844" s="24"/>
      <c r="AG844" s="94"/>
      <c r="AH844" s="94"/>
      <c r="AI844" s="94"/>
      <c r="AJ844" s="94"/>
      <c r="AK844" s="94"/>
      <c r="AM844" s="92"/>
      <c r="AT844" s="94"/>
      <c r="AU844" s="94"/>
      <c r="AV844" s="94"/>
      <c r="AW844" s="94"/>
      <c r="AX844" s="94"/>
      <c r="AY844" s="94"/>
      <c r="AZ844" s="94"/>
      <c r="BA844" s="94"/>
    </row>
    <row r="845" spans="3:56" x14ac:dyDescent="0.2">
      <c r="C845" s="24"/>
      <c r="D845" s="24"/>
      <c r="AG845" s="94"/>
      <c r="AH845" s="94"/>
      <c r="AI845" s="94"/>
      <c r="AJ845" s="94"/>
      <c r="AK845" s="94"/>
      <c r="AM845" s="92"/>
      <c r="AT845" s="94"/>
      <c r="AU845" s="94"/>
      <c r="AV845" s="94"/>
      <c r="AW845" s="94"/>
      <c r="AX845" s="94"/>
      <c r="AY845" s="94"/>
      <c r="AZ845" s="94"/>
      <c r="BA845" s="94"/>
    </row>
    <row r="846" spans="3:56" x14ac:dyDescent="0.2">
      <c r="C846" s="24"/>
      <c r="D846" s="24"/>
      <c r="AG846" s="94"/>
      <c r="AH846" s="94"/>
      <c r="AI846" s="94"/>
      <c r="AJ846" s="94"/>
      <c r="AK846" s="94"/>
      <c r="AM846" s="92"/>
      <c r="AT846" s="94"/>
      <c r="AU846" s="94"/>
      <c r="AV846" s="94"/>
      <c r="AW846" s="94"/>
      <c r="AX846" s="94"/>
      <c r="AY846" s="94"/>
      <c r="AZ846" s="94"/>
      <c r="BA846" s="94"/>
    </row>
    <row r="847" spans="3:56" x14ac:dyDescent="0.2">
      <c r="C847" s="24"/>
      <c r="D847" s="24"/>
      <c r="AG847" s="94"/>
      <c r="AH847" s="94"/>
      <c r="AI847" s="94"/>
      <c r="AJ847" s="94"/>
      <c r="AK847" s="94"/>
      <c r="AM847" s="92"/>
      <c r="AT847" s="94"/>
      <c r="AU847" s="94"/>
      <c r="AV847" s="94"/>
      <c r="AW847" s="94"/>
      <c r="AX847" s="94"/>
      <c r="AY847" s="94"/>
      <c r="AZ847" s="94"/>
      <c r="BA847" s="94"/>
    </row>
    <row r="848" spans="3:56" x14ac:dyDescent="0.2">
      <c r="C848" s="24"/>
      <c r="D848" s="24"/>
      <c r="AG848" s="94"/>
      <c r="AH848" s="94"/>
      <c r="AI848" s="94"/>
      <c r="AJ848" s="94"/>
      <c r="AK848" s="94"/>
      <c r="AM848" s="92"/>
      <c r="AT848" s="94"/>
      <c r="AU848" s="94"/>
      <c r="AV848" s="94"/>
      <c r="AW848" s="94"/>
      <c r="AX848" s="94"/>
      <c r="AY848" s="94"/>
      <c r="AZ848" s="94"/>
      <c r="BA848" s="94"/>
    </row>
    <row r="849" spans="3:53" x14ac:dyDescent="0.2">
      <c r="C849" s="24"/>
      <c r="D849" s="24"/>
      <c r="AG849" s="94"/>
      <c r="AH849" s="94"/>
      <c r="AI849" s="94"/>
      <c r="AJ849" s="94"/>
      <c r="AK849" s="94"/>
      <c r="AM849" s="92"/>
      <c r="AT849" s="94"/>
      <c r="AU849" s="94"/>
      <c r="AV849" s="94"/>
      <c r="AW849" s="94"/>
      <c r="AX849" s="94"/>
      <c r="AY849" s="94"/>
      <c r="AZ849" s="94"/>
      <c r="BA849" s="94"/>
    </row>
    <row r="850" spans="3:53" x14ac:dyDescent="0.2">
      <c r="C850" s="24"/>
      <c r="D850" s="24"/>
      <c r="AG850" s="94"/>
      <c r="AH850" s="94"/>
      <c r="AI850" s="94"/>
      <c r="AJ850" s="94"/>
      <c r="AK850" s="94"/>
      <c r="AM850" s="92"/>
      <c r="AT850" s="94"/>
      <c r="AU850" s="94"/>
      <c r="AV850" s="94"/>
      <c r="AW850" s="94"/>
      <c r="AX850" s="94"/>
      <c r="AY850" s="94"/>
      <c r="AZ850" s="94"/>
      <c r="BA850" s="94"/>
    </row>
    <row r="851" spans="3:53" x14ac:dyDescent="0.2">
      <c r="C851" s="24"/>
      <c r="D851" s="24"/>
      <c r="AG851" s="94"/>
      <c r="AH851" s="94"/>
      <c r="AI851" s="94"/>
      <c r="AJ851" s="94"/>
      <c r="AK851" s="94"/>
      <c r="AM851" s="92"/>
      <c r="AT851" s="94"/>
      <c r="AU851" s="94"/>
      <c r="AV851" s="94"/>
      <c r="AW851" s="94"/>
      <c r="AX851" s="94"/>
      <c r="AY851" s="94"/>
      <c r="AZ851" s="94"/>
      <c r="BA851" s="94"/>
    </row>
    <row r="852" spans="3:53" x14ac:dyDescent="0.2">
      <c r="C852" s="24"/>
      <c r="D852" s="24"/>
      <c r="AG852" s="94"/>
      <c r="AH852" s="94"/>
      <c r="AI852" s="94"/>
      <c r="AJ852" s="94"/>
      <c r="AK852" s="94"/>
      <c r="AM852" s="92"/>
      <c r="AT852" s="94"/>
      <c r="AU852" s="94"/>
      <c r="AV852" s="94"/>
      <c r="AW852" s="94"/>
      <c r="AX852" s="94"/>
      <c r="AY852" s="94"/>
      <c r="AZ852" s="94"/>
      <c r="BA852" s="94"/>
    </row>
    <row r="853" spans="3:53" x14ac:dyDescent="0.2">
      <c r="C853" s="24"/>
      <c r="D853" s="24"/>
      <c r="AG853" s="94"/>
      <c r="AH853" s="94"/>
      <c r="AI853" s="94"/>
      <c r="AJ853" s="94"/>
      <c r="AK853" s="94"/>
      <c r="AM853" s="92"/>
      <c r="AT853" s="94"/>
      <c r="AU853" s="94"/>
      <c r="AV853" s="94"/>
      <c r="AW853" s="94"/>
      <c r="AX853" s="94"/>
      <c r="AY853" s="94"/>
      <c r="AZ853" s="94"/>
      <c r="BA853" s="94"/>
    </row>
    <row r="854" spans="3:53" x14ac:dyDescent="0.2">
      <c r="C854" s="24"/>
      <c r="D854" s="24"/>
      <c r="AG854" s="94"/>
      <c r="AH854" s="94"/>
      <c r="AI854" s="94"/>
      <c r="AJ854" s="94"/>
      <c r="AK854" s="94"/>
      <c r="AM854" s="92"/>
      <c r="AT854" s="94"/>
      <c r="AU854" s="94"/>
      <c r="AV854" s="94"/>
      <c r="AW854" s="94"/>
      <c r="AX854" s="94"/>
      <c r="AY854" s="94"/>
      <c r="AZ854" s="94"/>
      <c r="BA854" s="94"/>
    </row>
    <row r="855" spans="3:53" x14ac:dyDescent="0.2">
      <c r="C855" s="24"/>
      <c r="D855" s="24"/>
      <c r="AG855" s="94"/>
      <c r="AH855" s="94"/>
      <c r="AI855" s="94"/>
      <c r="AJ855" s="94"/>
      <c r="AK855" s="94"/>
      <c r="AM855" s="92"/>
      <c r="AT855" s="94"/>
      <c r="AU855" s="94"/>
      <c r="AV855" s="94"/>
      <c r="AW855" s="94"/>
      <c r="AX855" s="94"/>
      <c r="AY855" s="94"/>
      <c r="AZ855" s="94"/>
      <c r="BA855" s="94"/>
    </row>
    <row r="856" spans="3:53" x14ac:dyDescent="0.2">
      <c r="C856" s="24"/>
      <c r="D856" s="24"/>
      <c r="AG856" s="94"/>
      <c r="AH856" s="94"/>
      <c r="AI856" s="94"/>
      <c r="AJ856" s="94"/>
      <c r="AK856" s="94"/>
      <c r="AM856" s="92"/>
      <c r="AT856" s="94"/>
      <c r="AU856" s="94"/>
      <c r="AV856" s="94"/>
      <c r="AW856" s="94"/>
      <c r="AX856" s="94"/>
      <c r="AY856" s="94"/>
      <c r="AZ856" s="94"/>
      <c r="BA856" s="94"/>
    </row>
    <row r="857" spans="3:53" x14ac:dyDescent="0.2">
      <c r="C857" s="24"/>
      <c r="D857" s="24"/>
      <c r="AG857" s="94"/>
      <c r="AH857" s="94"/>
      <c r="AI857" s="94"/>
      <c r="AJ857" s="94"/>
      <c r="AK857" s="94"/>
      <c r="AM857" s="92"/>
      <c r="AT857" s="94"/>
      <c r="AU857" s="94"/>
      <c r="AV857" s="94"/>
      <c r="AW857" s="94"/>
      <c r="AX857" s="94"/>
      <c r="AY857" s="94"/>
      <c r="AZ857" s="94"/>
      <c r="BA857" s="94"/>
    </row>
    <row r="858" spans="3:53" x14ac:dyDescent="0.2">
      <c r="C858" s="24"/>
      <c r="D858" s="24"/>
      <c r="AG858" s="94"/>
      <c r="AH858" s="94"/>
      <c r="AI858" s="94"/>
      <c r="AJ858" s="94"/>
      <c r="AK858" s="94"/>
      <c r="AM858" s="92"/>
      <c r="AT858" s="94"/>
      <c r="AU858" s="94"/>
      <c r="AV858" s="94"/>
      <c r="AW858" s="94"/>
      <c r="AX858" s="94"/>
      <c r="AY858" s="94"/>
      <c r="AZ858" s="94"/>
      <c r="BA858" s="94"/>
    </row>
    <row r="859" spans="3:53" x14ac:dyDescent="0.2">
      <c r="C859" s="24"/>
      <c r="D859" s="24"/>
      <c r="AG859" s="94"/>
      <c r="AH859" s="94"/>
      <c r="AI859" s="94"/>
      <c r="AJ859" s="94"/>
      <c r="AK859" s="94"/>
      <c r="AM859" s="92"/>
      <c r="AT859" s="94"/>
      <c r="AU859" s="94"/>
      <c r="AV859" s="94"/>
      <c r="AW859" s="94"/>
      <c r="AX859" s="94"/>
      <c r="AY859" s="94"/>
      <c r="AZ859" s="94"/>
      <c r="BA859" s="94"/>
    </row>
    <row r="860" spans="3:53" x14ac:dyDescent="0.2">
      <c r="C860" s="24"/>
      <c r="D860" s="24"/>
      <c r="AG860" s="94"/>
      <c r="AH860" s="94"/>
      <c r="AI860" s="94"/>
      <c r="AJ860" s="94"/>
      <c r="AK860" s="94"/>
      <c r="AM860" s="92"/>
      <c r="AT860" s="94"/>
      <c r="AU860" s="94"/>
      <c r="AV860" s="94"/>
      <c r="AW860" s="94"/>
      <c r="AX860" s="94"/>
      <c r="AY860" s="94"/>
      <c r="AZ860" s="94"/>
      <c r="BA860" s="94"/>
    </row>
    <row r="861" spans="3:53" x14ac:dyDescent="0.2">
      <c r="C861" s="24"/>
      <c r="D861" s="24"/>
      <c r="AG861" s="94"/>
      <c r="AH861" s="94"/>
      <c r="AI861" s="94"/>
      <c r="AJ861" s="94"/>
      <c r="AK861" s="94"/>
      <c r="AM861" s="92"/>
      <c r="AT861" s="94"/>
      <c r="AU861" s="94"/>
      <c r="AV861" s="94"/>
      <c r="AW861" s="94"/>
      <c r="AX861" s="94"/>
      <c r="AY861" s="94"/>
      <c r="AZ861" s="94"/>
      <c r="BA861" s="94"/>
    </row>
    <row r="862" spans="3:53" x14ac:dyDescent="0.2">
      <c r="C862" s="24"/>
      <c r="D862" s="24"/>
      <c r="AG862" s="94"/>
      <c r="AH862" s="94"/>
      <c r="AI862" s="94"/>
      <c r="AJ862" s="94"/>
      <c r="AK862" s="94"/>
      <c r="AM862" s="92"/>
      <c r="AT862" s="94"/>
      <c r="AU862" s="94"/>
      <c r="AV862" s="94"/>
      <c r="AW862" s="94"/>
      <c r="AX862" s="94"/>
      <c r="AY862" s="94"/>
      <c r="AZ862" s="94"/>
      <c r="BA862" s="94"/>
    </row>
    <row r="863" spans="3:53" x14ac:dyDescent="0.2">
      <c r="C863" s="24"/>
      <c r="D863" s="24"/>
      <c r="AG863" s="94"/>
      <c r="AH863" s="94"/>
      <c r="AI863" s="94"/>
      <c r="AJ863" s="94"/>
      <c r="AK863" s="94"/>
      <c r="AM863" s="92"/>
      <c r="AT863" s="94"/>
      <c r="AU863" s="94"/>
      <c r="AV863" s="94"/>
      <c r="AW863" s="94"/>
      <c r="AX863" s="94"/>
      <c r="AY863" s="94"/>
      <c r="AZ863" s="94"/>
      <c r="BA863" s="94"/>
    </row>
    <row r="864" spans="3:53" x14ac:dyDescent="0.2">
      <c r="C864" s="24"/>
      <c r="D864" s="24"/>
      <c r="AG864" s="94"/>
      <c r="AH864" s="94"/>
      <c r="AI864" s="94"/>
      <c r="AJ864" s="94"/>
      <c r="AK864" s="94"/>
      <c r="AM864" s="92"/>
      <c r="AT864" s="94"/>
      <c r="AU864" s="94"/>
      <c r="AV864" s="94"/>
      <c r="AW864" s="94"/>
      <c r="AX864" s="94"/>
      <c r="AY864" s="94"/>
      <c r="AZ864" s="94"/>
      <c r="BA864" s="94"/>
    </row>
    <row r="865" spans="3:53" x14ac:dyDescent="0.2">
      <c r="C865" s="24"/>
      <c r="D865" s="24"/>
      <c r="AG865" s="94"/>
      <c r="AH865" s="94"/>
      <c r="AI865" s="94"/>
      <c r="AJ865" s="94"/>
      <c r="AK865" s="94"/>
      <c r="AM865" s="92"/>
      <c r="AT865" s="94"/>
      <c r="AU865" s="94"/>
      <c r="AV865" s="94"/>
      <c r="AW865" s="94"/>
      <c r="AX865" s="94"/>
      <c r="AY865" s="94"/>
      <c r="AZ865" s="94"/>
      <c r="BA865" s="94"/>
    </row>
    <row r="866" spans="3:53" x14ac:dyDescent="0.2">
      <c r="C866" s="24"/>
      <c r="D866" s="24"/>
      <c r="AG866" s="94"/>
      <c r="AH866" s="94"/>
      <c r="AI866" s="94"/>
      <c r="AJ866" s="94"/>
      <c r="AK866" s="94"/>
      <c r="AM866" s="92"/>
      <c r="AT866" s="94"/>
      <c r="AU866" s="94"/>
      <c r="AV866" s="94"/>
      <c r="AW866" s="94"/>
      <c r="AX866" s="94"/>
      <c r="AY866" s="94"/>
      <c r="AZ866" s="94"/>
      <c r="BA866" s="94"/>
    </row>
    <row r="867" spans="3:53" x14ac:dyDescent="0.2">
      <c r="C867" s="24"/>
      <c r="D867" s="24"/>
      <c r="AG867" s="94"/>
      <c r="AH867" s="94"/>
      <c r="AI867" s="94"/>
      <c r="AJ867" s="94"/>
      <c r="AK867" s="94"/>
      <c r="AM867" s="92"/>
      <c r="AT867" s="94"/>
      <c r="AU867" s="94"/>
      <c r="AV867" s="94"/>
      <c r="AW867" s="94"/>
      <c r="AX867" s="94"/>
      <c r="AY867" s="94"/>
      <c r="AZ867" s="94"/>
      <c r="BA867" s="94"/>
    </row>
    <row r="868" spans="3:53" x14ac:dyDescent="0.2">
      <c r="C868" s="24"/>
      <c r="D868" s="24"/>
      <c r="AG868" s="94"/>
      <c r="AH868" s="94"/>
      <c r="AI868" s="94"/>
      <c r="AJ868" s="94"/>
      <c r="AK868" s="94"/>
      <c r="AM868" s="92"/>
      <c r="AT868" s="94"/>
      <c r="AU868" s="94"/>
      <c r="AV868" s="94"/>
      <c r="AW868" s="94"/>
      <c r="AX868" s="94"/>
      <c r="AY868" s="94"/>
      <c r="AZ868" s="94"/>
      <c r="BA868" s="94"/>
    </row>
    <row r="869" spans="3:53" x14ac:dyDescent="0.2">
      <c r="C869" s="24"/>
      <c r="D869" s="24"/>
      <c r="AG869" s="94"/>
      <c r="AH869" s="94"/>
      <c r="AI869" s="94"/>
      <c r="AJ869" s="94"/>
      <c r="AK869" s="94"/>
      <c r="AM869" s="92"/>
      <c r="AT869" s="94"/>
      <c r="AU869" s="94"/>
      <c r="AV869" s="94"/>
      <c r="AW869" s="94"/>
      <c r="AX869" s="94"/>
      <c r="AY869" s="94"/>
      <c r="AZ869" s="94"/>
      <c r="BA869" s="94"/>
    </row>
    <row r="870" spans="3:53" x14ac:dyDescent="0.2">
      <c r="C870" s="24"/>
      <c r="D870" s="24"/>
      <c r="AG870" s="94"/>
      <c r="AH870" s="94"/>
      <c r="AI870" s="94"/>
      <c r="AJ870" s="94"/>
      <c r="AK870" s="94"/>
      <c r="AM870" s="92"/>
      <c r="AT870" s="94"/>
      <c r="AU870" s="94"/>
      <c r="AV870" s="94"/>
      <c r="AW870" s="94"/>
      <c r="AX870" s="94"/>
      <c r="AY870" s="94"/>
      <c r="AZ870" s="94"/>
      <c r="BA870" s="94"/>
    </row>
    <row r="871" spans="3:53" x14ac:dyDescent="0.2">
      <c r="C871" s="24"/>
      <c r="D871" s="24"/>
      <c r="AG871" s="94"/>
      <c r="AH871" s="94"/>
      <c r="AI871" s="94"/>
      <c r="AJ871" s="94"/>
      <c r="AK871" s="94"/>
      <c r="AM871" s="92"/>
      <c r="AT871" s="94"/>
      <c r="AU871" s="94"/>
      <c r="AV871" s="94"/>
      <c r="AW871" s="94"/>
      <c r="AX871" s="94"/>
      <c r="AY871" s="94"/>
      <c r="AZ871" s="94"/>
      <c r="BA871" s="94"/>
    </row>
    <row r="872" spans="3:53" x14ac:dyDescent="0.2">
      <c r="C872" s="24"/>
      <c r="D872" s="24"/>
      <c r="AG872" s="94"/>
      <c r="AH872" s="94"/>
      <c r="AI872" s="94"/>
      <c r="AJ872" s="94"/>
      <c r="AK872" s="94"/>
      <c r="AM872" s="92"/>
      <c r="AT872" s="94"/>
      <c r="AU872" s="94"/>
      <c r="AV872" s="94"/>
      <c r="AW872" s="94"/>
      <c r="AX872" s="94"/>
      <c r="AY872" s="94"/>
      <c r="AZ872" s="94"/>
      <c r="BA872" s="94"/>
    </row>
    <row r="873" spans="3:53" x14ac:dyDescent="0.2">
      <c r="C873" s="24"/>
      <c r="D873" s="24"/>
      <c r="AG873" s="94"/>
      <c r="AH873" s="94"/>
      <c r="AI873" s="94"/>
      <c r="AJ873" s="94"/>
      <c r="AK873" s="94"/>
      <c r="AM873" s="92"/>
      <c r="AT873" s="94"/>
      <c r="AU873" s="94"/>
      <c r="AV873" s="94"/>
      <c r="AW873" s="94"/>
      <c r="AX873" s="94"/>
      <c r="AY873" s="94"/>
      <c r="AZ873" s="94"/>
      <c r="BA873" s="94"/>
    </row>
    <row r="874" spans="3:53" x14ac:dyDescent="0.2">
      <c r="C874" s="24"/>
      <c r="D874" s="24"/>
      <c r="AG874" s="94"/>
      <c r="AH874" s="94"/>
      <c r="AI874" s="94"/>
      <c r="AJ874" s="94"/>
      <c r="AK874" s="94"/>
      <c r="AM874" s="92"/>
      <c r="AT874" s="94"/>
      <c r="AU874" s="94"/>
      <c r="AV874" s="94"/>
      <c r="AW874" s="94"/>
      <c r="AX874" s="94"/>
      <c r="AY874" s="94"/>
      <c r="AZ874" s="94"/>
      <c r="BA874" s="94"/>
    </row>
    <row r="875" spans="3:53" x14ac:dyDescent="0.2">
      <c r="C875" s="24"/>
      <c r="D875" s="24"/>
      <c r="AG875" s="94"/>
      <c r="AH875" s="94"/>
      <c r="AI875" s="94"/>
      <c r="AJ875" s="94"/>
      <c r="AK875" s="94"/>
      <c r="AM875" s="92"/>
      <c r="AT875" s="94"/>
      <c r="AU875" s="94"/>
      <c r="AV875" s="94"/>
      <c r="AW875" s="94"/>
      <c r="AX875" s="94"/>
      <c r="AY875" s="94"/>
      <c r="AZ875" s="94"/>
      <c r="BA875" s="94"/>
    </row>
    <row r="876" spans="3:53" x14ac:dyDescent="0.2">
      <c r="C876" s="24"/>
      <c r="D876" s="24"/>
      <c r="AG876" s="94"/>
      <c r="AH876" s="94"/>
      <c r="AI876" s="94"/>
      <c r="AJ876" s="94"/>
      <c r="AK876" s="94"/>
      <c r="AM876" s="92"/>
      <c r="AT876" s="94"/>
      <c r="AU876" s="94"/>
      <c r="AV876" s="94"/>
      <c r="AW876" s="94"/>
      <c r="AX876" s="94"/>
      <c r="AY876" s="94"/>
      <c r="AZ876" s="94"/>
      <c r="BA876" s="94"/>
    </row>
    <row r="877" spans="3:53" x14ac:dyDescent="0.2">
      <c r="C877" s="24"/>
      <c r="D877" s="24"/>
      <c r="AG877" s="94"/>
      <c r="AH877" s="94"/>
      <c r="AI877" s="94"/>
      <c r="AJ877" s="94"/>
      <c r="AK877" s="94"/>
      <c r="AM877" s="92"/>
      <c r="AT877" s="94"/>
      <c r="AU877" s="94"/>
      <c r="AV877" s="94"/>
      <c r="AW877" s="94"/>
      <c r="AX877" s="94"/>
      <c r="AY877" s="94"/>
      <c r="AZ877" s="94"/>
      <c r="BA877" s="94"/>
    </row>
    <row r="878" spans="3:53" x14ac:dyDescent="0.2">
      <c r="C878" s="24"/>
      <c r="D878" s="24"/>
      <c r="AG878" s="94"/>
      <c r="AH878" s="94"/>
      <c r="AI878" s="94"/>
      <c r="AJ878" s="94"/>
      <c r="AK878" s="94"/>
      <c r="AM878" s="92"/>
      <c r="AT878" s="94"/>
      <c r="AU878" s="94"/>
      <c r="AV878" s="94"/>
      <c r="AW878" s="94"/>
      <c r="AX878" s="94"/>
      <c r="AY878" s="94"/>
      <c r="AZ878" s="94"/>
      <c r="BA878" s="94"/>
    </row>
    <row r="879" spans="3:53" x14ac:dyDescent="0.2">
      <c r="C879" s="24"/>
      <c r="D879" s="24"/>
      <c r="AG879" s="94"/>
      <c r="AH879" s="94"/>
      <c r="AI879" s="94"/>
      <c r="AJ879" s="94"/>
      <c r="AK879" s="94"/>
      <c r="AM879" s="92"/>
      <c r="AT879" s="94"/>
      <c r="AU879" s="94"/>
      <c r="AV879" s="94"/>
      <c r="AW879" s="94"/>
      <c r="AX879" s="94"/>
      <c r="AY879" s="94"/>
      <c r="AZ879" s="94"/>
      <c r="BA879" s="94"/>
    </row>
    <row r="880" spans="3:53" x14ac:dyDescent="0.2">
      <c r="C880" s="24"/>
      <c r="D880" s="24"/>
      <c r="AG880" s="94"/>
      <c r="AH880" s="94"/>
      <c r="AI880" s="94"/>
      <c r="AJ880" s="94"/>
      <c r="AK880" s="94"/>
      <c r="AM880" s="92"/>
      <c r="AT880" s="94"/>
      <c r="AU880" s="94"/>
      <c r="AV880" s="94"/>
      <c r="AW880" s="94"/>
      <c r="AX880" s="94"/>
      <c r="AY880" s="94"/>
      <c r="AZ880" s="94"/>
      <c r="BA880" s="94"/>
    </row>
    <row r="881" spans="3:54" x14ac:dyDescent="0.2">
      <c r="C881" s="24"/>
      <c r="D881" s="24"/>
      <c r="AG881" s="94"/>
      <c r="AH881" s="94"/>
      <c r="AI881" s="94"/>
      <c r="AJ881" s="94"/>
      <c r="AK881" s="94"/>
      <c r="AM881" s="92"/>
      <c r="AT881" s="94"/>
      <c r="AU881" s="94"/>
      <c r="AV881" s="94"/>
      <c r="AW881" s="94"/>
      <c r="AX881" s="94"/>
      <c r="AY881" s="94"/>
      <c r="AZ881" s="94"/>
      <c r="BA881" s="94"/>
    </row>
    <row r="882" spans="3:54" x14ac:dyDescent="0.2">
      <c r="C882" s="24"/>
      <c r="D882" s="24"/>
      <c r="AG882" s="94"/>
      <c r="AH882" s="94"/>
      <c r="AI882" s="94"/>
      <c r="AJ882" s="94"/>
      <c r="AK882" s="94"/>
      <c r="AM882" s="92"/>
      <c r="AT882" s="94"/>
      <c r="AU882" s="94"/>
      <c r="AV882" s="94"/>
      <c r="AW882" s="94"/>
      <c r="AX882" s="94"/>
      <c r="AY882" s="94"/>
      <c r="AZ882" s="94"/>
      <c r="BA882" s="94"/>
    </row>
    <row r="883" spans="3:54" x14ac:dyDescent="0.2">
      <c r="C883" s="24"/>
      <c r="D883" s="24"/>
      <c r="AG883" s="94"/>
      <c r="AH883" s="94"/>
      <c r="AI883" s="94"/>
      <c r="AJ883" s="94"/>
      <c r="AK883" s="94"/>
      <c r="AM883" s="92"/>
      <c r="AT883" s="94"/>
      <c r="AU883" s="94"/>
      <c r="AV883" s="94"/>
      <c r="AW883" s="94"/>
      <c r="AX883" s="94"/>
      <c r="AY883" s="94"/>
      <c r="AZ883" s="94"/>
      <c r="BA883" s="94"/>
    </row>
    <row r="884" spans="3:54" x14ac:dyDescent="0.2">
      <c r="C884" s="24"/>
      <c r="D884" s="24"/>
      <c r="AG884" s="94"/>
      <c r="AH884" s="94"/>
      <c r="AI884" s="94"/>
      <c r="AJ884" s="94"/>
      <c r="AK884" s="94"/>
      <c r="AM884" s="92"/>
      <c r="AT884" s="94"/>
      <c r="AU884" s="94"/>
      <c r="AV884" s="94"/>
      <c r="AW884" s="94"/>
      <c r="AX884" s="94"/>
      <c r="AY884" s="94"/>
      <c r="AZ884" s="94"/>
      <c r="BA884" s="94"/>
    </row>
    <row r="885" spans="3:54" x14ac:dyDescent="0.2">
      <c r="C885" s="24"/>
      <c r="D885" s="24"/>
      <c r="AG885" s="94"/>
      <c r="AH885" s="94"/>
      <c r="AI885" s="94"/>
      <c r="AJ885" s="94"/>
      <c r="AK885" s="94"/>
      <c r="AM885" s="92"/>
      <c r="AT885" s="94"/>
      <c r="AU885" s="94"/>
      <c r="AV885" s="94"/>
      <c r="AW885" s="94"/>
      <c r="AX885" s="94"/>
      <c r="AY885" s="94"/>
      <c r="AZ885" s="94"/>
      <c r="BA885" s="94"/>
    </row>
    <row r="886" spans="3:54" x14ac:dyDescent="0.2">
      <c r="C886" s="24"/>
      <c r="D886" s="24"/>
      <c r="AG886" s="94"/>
      <c r="AH886" s="94"/>
      <c r="AI886" s="94"/>
      <c r="AJ886" s="94"/>
      <c r="AK886" s="94"/>
      <c r="AM886" s="92"/>
      <c r="AT886" s="94"/>
      <c r="AU886" s="94"/>
      <c r="AV886" s="94"/>
      <c r="AW886" s="94"/>
      <c r="AX886" s="94"/>
      <c r="AY886" s="94"/>
      <c r="AZ886" s="94"/>
      <c r="BA886" s="94"/>
    </row>
    <row r="887" spans="3:54" x14ac:dyDescent="0.2">
      <c r="C887" s="24"/>
      <c r="D887" s="24"/>
      <c r="AG887" s="94"/>
      <c r="AH887" s="94"/>
      <c r="AI887" s="94"/>
      <c r="AJ887" s="94"/>
      <c r="AK887" s="94"/>
      <c r="AM887" s="92"/>
      <c r="AT887" s="94"/>
      <c r="AU887" s="94"/>
      <c r="AV887" s="94"/>
      <c r="AW887" s="94"/>
      <c r="AX887" s="94"/>
      <c r="AY887" s="94"/>
      <c r="AZ887" s="94"/>
      <c r="BA887" s="94"/>
    </row>
    <row r="888" spans="3:54" x14ac:dyDescent="0.2">
      <c r="C888" s="24"/>
      <c r="D888" s="24"/>
      <c r="AG888" s="94"/>
      <c r="AH888" s="94"/>
      <c r="AI888" s="94"/>
      <c r="AJ888" s="94"/>
      <c r="AK888" s="94"/>
      <c r="AM888" s="92"/>
      <c r="AT888" s="94"/>
      <c r="AU888" s="94"/>
      <c r="AV888" s="94"/>
      <c r="AW888" s="94"/>
      <c r="AX888" s="94"/>
      <c r="AY888" s="94"/>
      <c r="AZ888" s="94"/>
      <c r="BA888" s="94"/>
      <c r="BB888" s="94"/>
    </row>
    <row r="889" spans="3:54" x14ac:dyDescent="0.2">
      <c r="C889" s="24"/>
      <c r="D889" s="24"/>
      <c r="AG889" s="94"/>
      <c r="AH889" s="94"/>
      <c r="AI889" s="94"/>
      <c r="AJ889" s="94"/>
      <c r="AK889" s="94"/>
      <c r="AM889" s="92"/>
      <c r="AT889" s="94"/>
      <c r="AU889" s="94"/>
      <c r="AV889" s="94"/>
      <c r="AW889" s="94"/>
      <c r="AX889" s="94"/>
      <c r="AY889" s="94"/>
      <c r="AZ889" s="94"/>
      <c r="BA889" s="94"/>
    </row>
    <row r="890" spans="3:54" x14ac:dyDescent="0.2">
      <c r="C890" s="24"/>
      <c r="D890" s="24"/>
      <c r="AG890" s="94"/>
      <c r="AH890" s="94"/>
      <c r="AI890" s="94"/>
      <c r="AJ890" s="94"/>
      <c r="AK890" s="94"/>
      <c r="AM890" s="92"/>
      <c r="AT890" s="94"/>
      <c r="AU890" s="94"/>
      <c r="AV890" s="94"/>
      <c r="AW890" s="94"/>
      <c r="AX890" s="94"/>
      <c r="AY890" s="94"/>
      <c r="AZ890" s="94"/>
      <c r="BA890" s="94"/>
    </row>
    <row r="891" spans="3:54" x14ac:dyDescent="0.2">
      <c r="C891" s="24"/>
      <c r="D891" s="24"/>
      <c r="AG891" s="94"/>
      <c r="AH891" s="94"/>
      <c r="AI891" s="94"/>
      <c r="AJ891" s="94"/>
      <c r="AK891" s="94"/>
      <c r="AM891" s="92"/>
      <c r="AT891" s="94"/>
      <c r="AU891" s="94"/>
      <c r="AV891" s="94"/>
      <c r="AW891" s="94"/>
      <c r="AX891" s="94"/>
      <c r="AY891" s="94"/>
      <c r="AZ891" s="94"/>
      <c r="BA891" s="94"/>
    </row>
    <row r="892" spans="3:54" x14ac:dyDescent="0.2">
      <c r="C892" s="24"/>
      <c r="D892" s="24"/>
      <c r="AG892" s="94"/>
      <c r="AH892" s="94"/>
      <c r="AI892" s="94"/>
      <c r="AJ892" s="94"/>
      <c r="AK892" s="94"/>
      <c r="AM892" s="92"/>
      <c r="AT892" s="94"/>
      <c r="AU892" s="94"/>
      <c r="AV892" s="94"/>
      <c r="AW892" s="94"/>
      <c r="AX892" s="94"/>
      <c r="AY892" s="94"/>
      <c r="AZ892" s="94"/>
      <c r="BA892" s="94"/>
    </row>
    <row r="893" spans="3:54" x14ac:dyDescent="0.2">
      <c r="C893" s="24"/>
      <c r="D893" s="24"/>
      <c r="AG893" s="94"/>
      <c r="AH893" s="94"/>
      <c r="AI893" s="94"/>
      <c r="AJ893" s="94"/>
      <c r="AK893" s="94"/>
      <c r="AM893" s="92"/>
      <c r="AT893" s="94"/>
      <c r="AU893" s="94"/>
      <c r="AV893" s="94"/>
      <c r="AW893" s="94"/>
      <c r="AX893" s="94"/>
      <c r="AY893" s="94"/>
      <c r="AZ893" s="94"/>
      <c r="BA893" s="94"/>
    </row>
    <row r="894" spans="3:54" x14ac:dyDescent="0.2">
      <c r="C894" s="24"/>
      <c r="D894" s="24"/>
      <c r="AG894" s="94"/>
      <c r="AH894" s="94"/>
      <c r="AI894" s="94"/>
      <c r="AJ894" s="94"/>
      <c r="AK894" s="94"/>
      <c r="AM894" s="92"/>
      <c r="AT894" s="94"/>
      <c r="AU894" s="94"/>
      <c r="AV894" s="94"/>
      <c r="AW894" s="94"/>
      <c r="AX894" s="94"/>
      <c r="AY894" s="94"/>
      <c r="AZ894" s="94"/>
      <c r="BA894" s="94"/>
    </row>
    <row r="895" spans="3:54" x14ac:dyDescent="0.2">
      <c r="C895" s="24"/>
      <c r="D895" s="24"/>
      <c r="AG895" s="94"/>
      <c r="AH895" s="94"/>
      <c r="AI895" s="94"/>
      <c r="AJ895" s="94"/>
      <c r="AK895" s="94"/>
      <c r="AM895" s="92"/>
      <c r="AT895" s="94"/>
      <c r="AU895" s="94"/>
      <c r="AV895" s="94"/>
      <c r="AW895" s="94"/>
      <c r="AX895" s="94"/>
      <c r="AY895" s="94"/>
      <c r="AZ895" s="94"/>
      <c r="BA895" s="94"/>
    </row>
    <row r="896" spans="3:54" x14ac:dyDescent="0.2">
      <c r="C896" s="24"/>
      <c r="D896" s="24"/>
      <c r="AG896" s="94"/>
      <c r="AH896" s="94"/>
      <c r="AI896" s="94"/>
      <c r="AJ896" s="94"/>
      <c r="AK896" s="94"/>
      <c r="AM896" s="92"/>
      <c r="AT896" s="94"/>
      <c r="AU896" s="94"/>
      <c r="AV896" s="94"/>
      <c r="AW896" s="94"/>
      <c r="AX896" s="94"/>
      <c r="AY896" s="94"/>
      <c r="AZ896" s="94"/>
      <c r="BA896" s="94"/>
    </row>
    <row r="897" spans="3:70" x14ac:dyDescent="0.2">
      <c r="C897" s="24"/>
      <c r="D897" s="24"/>
      <c r="AG897" s="94"/>
      <c r="AH897" s="94"/>
      <c r="AI897" s="94"/>
      <c r="AJ897" s="94"/>
      <c r="AK897" s="94"/>
      <c r="AM897" s="92"/>
      <c r="AT897" s="94"/>
      <c r="AU897" s="94"/>
      <c r="AV897" s="94"/>
      <c r="AW897" s="94"/>
      <c r="AX897" s="94"/>
      <c r="AY897" s="94"/>
      <c r="AZ897" s="94"/>
      <c r="BA897" s="94"/>
    </row>
    <row r="898" spans="3:70" x14ac:dyDescent="0.2">
      <c r="C898" s="24"/>
      <c r="D898" s="24"/>
      <c r="AG898" s="94"/>
      <c r="AH898" s="94"/>
      <c r="AI898" s="94"/>
      <c r="AJ898" s="94"/>
      <c r="AK898" s="94"/>
      <c r="AM898" s="92"/>
      <c r="AT898" s="94"/>
      <c r="AU898" s="94"/>
      <c r="AV898" s="94"/>
      <c r="AW898" s="94"/>
      <c r="AX898" s="94"/>
      <c r="AY898" s="94"/>
      <c r="AZ898" s="94"/>
      <c r="BA898" s="94"/>
    </row>
    <row r="899" spans="3:70" x14ac:dyDescent="0.2">
      <c r="C899" s="24"/>
      <c r="D899" s="24"/>
      <c r="AG899" s="94"/>
      <c r="AH899" s="94"/>
      <c r="AI899" s="94"/>
      <c r="AJ899" s="94"/>
      <c r="AK899" s="94"/>
      <c r="AM899" s="92"/>
      <c r="AT899" s="94"/>
      <c r="AU899" s="94"/>
      <c r="AV899" s="94"/>
      <c r="AW899" s="94"/>
      <c r="AX899" s="94"/>
      <c r="AY899" s="94"/>
      <c r="AZ899" s="94"/>
      <c r="BA899" s="94"/>
    </row>
    <row r="900" spans="3:70" x14ac:dyDescent="0.2">
      <c r="C900" s="24"/>
      <c r="D900" s="24"/>
      <c r="AG900" s="94"/>
      <c r="AH900" s="94"/>
      <c r="AI900" s="94"/>
      <c r="AJ900" s="94"/>
      <c r="AK900" s="94"/>
      <c r="AM900" s="92"/>
      <c r="AT900" s="94"/>
      <c r="AU900" s="94"/>
      <c r="AV900" s="94"/>
      <c r="AW900" s="94"/>
      <c r="AX900" s="94"/>
      <c r="AY900" s="94"/>
      <c r="AZ900" s="94"/>
      <c r="BA900" s="94"/>
    </row>
    <row r="901" spans="3:70" x14ac:dyDescent="0.2">
      <c r="C901" s="24"/>
      <c r="D901" s="24"/>
      <c r="AG901" s="94"/>
      <c r="AH901" s="94"/>
      <c r="AI901" s="94"/>
      <c r="AJ901" s="94"/>
      <c r="AK901" s="94"/>
      <c r="AM901" s="92"/>
      <c r="AT901" s="94"/>
      <c r="AU901" s="94"/>
      <c r="AV901" s="94"/>
      <c r="AW901" s="94"/>
      <c r="AX901" s="94"/>
      <c r="AY901" s="94"/>
      <c r="AZ901" s="94"/>
      <c r="BA901" s="94"/>
    </row>
    <row r="902" spans="3:70" x14ac:dyDescent="0.2">
      <c r="C902" s="24"/>
      <c r="D902" s="24"/>
      <c r="AG902" s="94"/>
      <c r="AH902" s="94"/>
      <c r="AI902" s="94"/>
      <c r="AJ902" s="94"/>
      <c r="AK902" s="94"/>
      <c r="AM902" s="92"/>
      <c r="AT902" s="94"/>
      <c r="AU902" s="94"/>
      <c r="AV902" s="94"/>
      <c r="AW902" s="94"/>
      <c r="AX902" s="94"/>
      <c r="AY902" s="94"/>
      <c r="AZ902" s="94"/>
      <c r="BA902" s="94"/>
    </row>
    <row r="903" spans="3:70" x14ac:dyDescent="0.2">
      <c r="C903" s="24"/>
      <c r="D903" s="24"/>
      <c r="AG903" s="94"/>
      <c r="AH903" s="94"/>
      <c r="AI903" s="94"/>
      <c r="AJ903" s="94"/>
      <c r="AK903" s="94"/>
      <c r="AM903" s="92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</row>
    <row r="904" spans="3:70" x14ac:dyDescent="0.2">
      <c r="C904" s="24"/>
      <c r="D904" s="24"/>
      <c r="AG904" s="94"/>
      <c r="AH904" s="94"/>
      <c r="AI904" s="94"/>
      <c r="AJ904" s="94"/>
      <c r="AK904" s="94"/>
      <c r="AM904" s="92"/>
      <c r="AT904" s="94"/>
      <c r="AU904" s="94"/>
      <c r="AV904" s="94"/>
      <c r="AW904" s="94"/>
      <c r="AX904" s="94"/>
      <c r="AY904" s="94"/>
      <c r="AZ904" s="94"/>
      <c r="BA904" s="94"/>
    </row>
    <row r="905" spans="3:70" x14ac:dyDescent="0.2">
      <c r="C905" s="24"/>
      <c r="D905" s="24"/>
      <c r="AG905" s="94"/>
      <c r="AH905" s="94"/>
      <c r="AI905" s="94"/>
      <c r="AJ905" s="94"/>
      <c r="AK905" s="94"/>
      <c r="AM905" s="92"/>
      <c r="AT905" s="94"/>
      <c r="AU905" s="94"/>
      <c r="AV905" s="94"/>
      <c r="AW905" s="94"/>
      <c r="AX905" s="94"/>
      <c r="AY905" s="94"/>
      <c r="AZ905" s="94"/>
      <c r="BA905" s="94"/>
    </row>
    <row r="906" spans="3:70" x14ac:dyDescent="0.2">
      <c r="C906" s="24"/>
      <c r="D906" s="24"/>
      <c r="AG906" s="94"/>
      <c r="AH906" s="94"/>
      <c r="AI906" s="94"/>
      <c r="AJ906" s="94"/>
      <c r="AK906" s="94"/>
      <c r="AM906" s="92"/>
      <c r="AT906" s="94"/>
      <c r="AU906" s="94"/>
      <c r="AV906" s="94"/>
      <c r="AW906" s="94"/>
      <c r="AX906" s="94"/>
      <c r="AY906" s="94"/>
      <c r="AZ906" s="94"/>
      <c r="BA906" s="94"/>
    </row>
    <row r="907" spans="3:70" x14ac:dyDescent="0.2">
      <c r="C907" s="24"/>
      <c r="D907" s="24"/>
      <c r="AG907" s="94"/>
      <c r="AH907" s="94"/>
      <c r="AI907" s="94"/>
      <c r="AJ907" s="94"/>
      <c r="AK907" s="94"/>
      <c r="AM907" s="92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</row>
    <row r="908" spans="3:70" x14ac:dyDescent="0.2">
      <c r="C908" s="24"/>
      <c r="D908" s="24"/>
      <c r="AG908" s="94"/>
      <c r="AH908" s="94"/>
      <c r="AI908" s="94"/>
      <c r="AJ908" s="94"/>
      <c r="AK908" s="94"/>
      <c r="AM908" s="92"/>
      <c r="AT908" s="94"/>
      <c r="AU908" s="94"/>
      <c r="AV908" s="94"/>
      <c r="AW908" s="94"/>
      <c r="AX908" s="94"/>
      <c r="AY908" s="94"/>
      <c r="AZ908" s="94"/>
      <c r="BA908" s="94"/>
    </row>
    <row r="909" spans="3:70" x14ac:dyDescent="0.2">
      <c r="C909" s="24"/>
      <c r="D909" s="24"/>
      <c r="AG909" s="94"/>
      <c r="AH909" s="94"/>
      <c r="AI909" s="94"/>
      <c r="AJ909" s="94"/>
      <c r="AK909" s="94"/>
      <c r="AM909" s="92"/>
      <c r="AT909" s="94"/>
      <c r="AU909" s="94"/>
      <c r="AV909" s="94"/>
      <c r="AW909" s="94"/>
      <c r="AX909" s="94"/>
      <c r="AY909" s="94"/>
      <c r="AZ909" s="94"/>
      <c r="BA909" s="94"/>
    </row>
    <row r="910" spans="3:70" x14ac:dyDescent="0.2">
      <c r="C910" s="24"/>
      <c r="D910" s="24"/>
      <c r="AG910" s="94"/>
      <c r="AH910" s="94"/>
      <c r="AI910" s="94"/>
      <c r="AJ910" s="94"/>
      <c r="AK910" s="94"/>
      <c r="AM910" s="92"/>
      <c r="AT910" s="94"/>
      <c r="AU910" s="94"/>
      <c r="AV910" s="94"/>
      <c r="AW910" s="94"/>
      <c r="AX910" s="94"/>
      <c r="AY910" s="94"/>
      <c r="AZ910" s="94"/>
      <c r="BA910" s="94"/>
    </row>
    <row r="911" spans="3:70" x14ac:dyDescent="0.2">
      <c r="C911" s="24"/>
      <c r="D911" s="24"/>
      <c r="AG911" s="94"/>
      <c r="AH911" s="94"/>
      <c r="AI911" s="94"/>
      <c r="AJ911" s="94"/>
      <c r="AK911" s="94"/>
      <c r="AM911" s="92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</row>
    <row r="912" spans="3:70" x14ac:dyDescent="0.2">
      <c r="C912" s="24"/>
      <c r="D912" s="24"/>
      <c r="AG912" s="94"/>
      <c r="AH912" s="94"/>
      <c r="AI912" s="94"/>
      <c r="AJ912" s="94"/>
      <c r="AK912" s="94"/>
      <c r="AM912" s="92"/>
      <c r="AT912" s="94"/>
      <c r="AU912" s="94"/>
      <c r="AV912" s="94"/>
      <c r="AW912" s="94"/>
      <c r="AX912" s="94"/>
      <c r="AY912" s="94"/>
      <c r="AZ912" s="94"/>
      <c r="BA912" s="94"/>
    </row>
    <row r="913" spans="3:70" x14ac:dyDescent="0.2">
      <c r="C913" s="24"/>
      <c r="D913" s="24"/>
      <c r="AG913" s="94"/>
      <c r="AH913" s="94"/>
      <c r="AI913" s="94"/>
      <c r="AJ913" s="94"/>
      <c r="AK913" s="94"/>
      <c r="AM913" s="92"/>
      <c r="AT913" s="94"/>
      <c r="AU913" s="94"/>
      <c r="AV913" s="94"/>
      <c r="AW913" s="94"/>
      <c r="AX913" s="94"/>
      <c r="AY913" s="94"/>
      <c r="AZ913" s="94"/>
      <c r="BA913" s="94"/>
    </row>
    <row r="914" spans="3:70" x14ac:dyDescent="0.2">
      <c r="C914" s="24"/>
      <c r="D914" s="24"/>
      <c r="AG914" s="94"/>
      <c r="AH914" s="94"/>
      <c r="AI914" s="94"/>
      <c r="AJ914" s="94"/>
      <c r="AK914" s="94"/>
      <c r="AM914" s="92"/>
      <c r="AT914" s="94"/>
      <c r="AU914" s="94"/>
      <c r="AV914" s="94"/>
      <c r="AW914" s="94"/>
      <c r="AX914" s="94"/>
      <c r="AY914" s="94"/>
      <c r="AZ914" s="94"/>
      <c r="BA914" s="94"/>
    </row>
    <row r="915" spans="3:70" x14ac:dyDescent="0.2">
      <c r="C915" s="24"/>
      <c r="D915" s="24"/>
      <c r="AG915" s="94"/>
      <c r="AH915" s="94"/>
      <c r="AI915" s="94"/>
      <c r="AJ915" s="94"/>
      <c r="AK915" s="94"/>
      <c r="AM915" s="92"/>
      <c r="AT915" s="94"/>
      <c r="AU915" s="94"/>
      <c r="AV915" s="94"/>
      <c r="AW915" s="94"/>
      <c r="AX915" s="94"/>
      <c r="AY915" s="94"/>
      <c r="AZ915" s="94"/>
      <c r="BA915" s="94"/>
    </row>
    <row r="916" spans="3:70" x14ac:dyDescent="0.2">
      <c r="C916" s="24"/>
      <c r="D916" s="24"/>
      <c r="AG916" s="94"/>
      <c r="AH916" s="94"/>
      <c r="AI916" s="94"/>
      <c r="AJ916" s="94"/>
      <c r="AK916" s="94"/>
      <c r="AM916" s="92"/>
      <c r="AT916" s="94"/>
      <c r="AU916" s="94"/>
      <c r="AV916" s="94"/>
      <c r="AW916" s="94"/>
      <c r="AX916" s="94"/>
      <c r="AY916" s="94"/>
      <c r="AZ916" s="94"/>
      <c r="BA916" s="94"/>
    </row>
    <row r="917" spans="3:70" x14ac:dyDescent="0.2">
      <c r="C917" s="24"/>
      <c r="D917" s="24"/>
      <c r="AG917" s="94"/>
      <c r="AH917" s="94"/>
      <c r="AI917" s="94"/>
      <c r="AJ917" s="94"/>
      <c r="AK917" s="94"/>
      <c r="AM917" s="92"/>
      <c r="AT917" s="94"/>
      <c r="AU917" s="94"/>
      <c r="AV917" s="94"/>
      <c r="AW917" s="94"/>
      <c r="AX917" s="94"/>
      <c r="AY917" s="94"/>
      <c r="AZ917" s="94"/>
      <c r="BA917" s="94"/>
    </row>
    <row r="918" spans="3:70" x14ac:dyDescent="0.2">
      <c r="C918" s="24"/>
      <c r="D918" s="24"/>
      <c r="AG918" s="94"/>
      <c r="AH918" s="94"/>
      <c r="AI918" s="94"/>
      <c r="AJ918" s="94"/>
      <c r="AK918" s="94"/>
      <c r="AM918" s="92"/>
      <c r="AT918" s="94"/>
      <c r="AU918" s="94"/>
      <c r="AV918" s="94"/>
      <c r="AW918" s="94"/>
      <c r="AX918" s="94"/>
      <c r="AY918" s="94"/>
      <c r="AZ918" s="94"/>
      <c r="BA918" s="94"/>
    </row>
    <row r="919" spans="3:70" x14ac:dyDescent="0.2">
      <c r="C919" s="24"/>
      <c r="D919" s="24"/>
      <c r="AG919" s="94"/>
      <c r="AH919" s="94"/>
      <c r="AI919" s="94"/>
      <c r="AJ919" s="94"/>
      <c r="AK919" s="94"/>
      <c r="AM919" s="92"/>
      <c r="AT919" s="94"/>
      <c r="AU919" s="94"/>
      <c r="AV919" s="94"/>
      <c r="AW919" s="94"/>
      <c r="AX919" s="94"/>
      <c r="AY919" s="94"/>
      <c r="AZ919" s="94"/>
      <c r="BA919" s="94"/>
    </row>
    <row r="920" spans="3:70" x14ac:dyDescent="0.2">
      <c r="C920" s="24"/>
      <c r="D920" s="24"/>
      <c r="AG920" s="94"/>
      <c r="AH920" s="94"/>
      <c r="AI920" s="94"/>
      <c r="AJ920" s="94"/>
      <c r="AK920" s="94"/>
      <c r="AM920" s="92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</row>
    <row r="921" spans="3:70" x14ac:dyDescent="0.2">
      <c r="C921" s="24"/>
      <c r="D921" s="24"/>
      <c r="AG921" s="94"/>
      <c r="AH921" s="94"/>
      <c r="AI921" s="94"/>
      <c r="AJ921" s="94"/>
      <c r="AK921" s="94"/>
      <c r="AM921" s="92"/>
      <c r="AT921" s="94"/>
      <c r="AU921" s="94"/>
      <c r="AV921" s="94"/>
      <c r="AW921" s="94"/>
      <c r="AX921" s="94"/>
      <c r="AY921" s="94"/>
      <c r="AZ921" s="94"/>
      <c r="BA921" s="94"/>
    </row>
    <row r="922" spans="3:70" x14ac:dyDescent="0.2">
      <c r="C922" s="24"/>
      <c r="D922" s="24"/>
      <c r="AG922" s="94"/>
      <c r="AH922" s="94"/>
      <c r="AI922" s="94"/>
      <c r="AJ922" s="94"/>
      <c r="AK922" s="94"/>
      <c r="AM922" s="92"/>
      <c r="AT922" s="94"/>
      <c r="AU922" s="94"/>
      <c r="AV922" s="94"/>
      <c r="AW922" s="94"/>
      <c r="AX922" s="94"/>
      <c r="AY922" s="94"/>
      <c r="AZ922" s="94"/>
      <c r="BA922" s="94"/>
    </row>
    <row r="923" spans="3:70" x14ac:dyDescent="0.2">
      <c r="C923" s="24"/>
      <c r="D923" s="24"/>
      <c r="AG923" s="94"/>
      <c r="AH923" s="94"/>
      <c r="AI923" s="94"/>
      <c r="AJ923" s="94"/>
      <c r="AK923" s="94"/>
      <c r="AM923" s="92"/>
      <c r="AT923" s="94"/>
      <c r="AU923" s="94"/>
      <c r="AV923" s="94"/>
      <c r="AW923" s="94"/>
      <c r="AX923" s="94"/>
      <c r="AY923" s="94"/>
      <c r="AZ923" s="94"/>
      <c r="BA923" s="94"/>
    </row>
    <row r="924" spans="3:70" x14ac:dyDescent="0.2">
      <c r="C924" s="24"/>
      <c r="D924" s="24"/>
      <c r="AG924" s="94"/>
      <c r="AH924" s="94"/>
      <c r="AI924" s="94"/>
      <c r="AJ924" s="94"/>
      <c r="AK924" s="94"/>
      <c r="AM924" s="92"/>
      <c r="AT924" s="94"/>
      <c r="AU924" s="94"/>
      <c r="AV924" s="94"/>
      <c r="AW924" s="94"/>
      <c r="AX924" s="94"/>
      <c r="AY924" s="94"/>
      <c r="AZ924" s="94"/>
      <c r="BA924" s="94"/>
    </row>
    <row r="925" spans="3:70" x14ac:dyDescent="0.2">
      <c r="C925" s="24"/>
      <c r="D925" s="24"/>
      <c r="AG925" s="94"/>
      <c r="AH925" s="94"/>
      <c r="AI925" s="94"/>
      <c r="AJ925" s="94"/>
      <c r="AK925" s="94"/>
      <c r="AM925" s="92"/>
      <c r="AT925" s="94"/>
      <c r="AU925" s="94"/>
      <c r="AV925" s="94"/>
      <c r="AW925" s="94"/>
      <c r="AX925" s="94"/>
      <c r="AY925" s="94"/>
      <c r="AZ925" s="94"/>
      <c r="BA925" s="94"/>
    </row>
    <row r="926" spans="3:70" x14ac:dyDescent="0.2">
      <c r="C926" s="24"/>
      <c r="D926" s="24"/>
      <c r="AG926" s="94"/>
      <c r="AH926" s="94"/>
      <c r="AI926" s="94"/>
      <c r="AJ926" s="94"/>
      <c r="AK926" s="94"/>
      <c r="AM926" s="92"/>
      <c r="AT926" s="94"/>
      <c r="AU926" s="94"/>
      <c r="AV926" s="94"/>
      <c r="AW926" s="94"/>
      <c r="AX926" s="94"/>
      <c r="AY926" s="94"/>
      <c r="AZ926" s="94"/>
      <c r="BA926" s="94"/>
    </row>
    <row r="927" spans="3:70" x14ac:dyDescent="0.2">
      <c r="C927" s="24"/>
      <c r="D927" s="24"/>
      <c r="AG927" s="94"/>
      <c r="AH927" s="94"/>
      <c r="AI927" s="94"/>
      <c r="AJ927" s="94"/>
      <c r="AK927" s="94"/>
      <c r="AM927" s="92"/>
      <c r="AT927" s="94"/>
      <c r="AU927" s="94"/>
      <c r="AV927" s="94"/>
      <c r="AW927" s="94"/>
      <c r="AX927" s="94"/>
      <c r="AY927" s="94"/>
      <c r="AZ927" s="94"/>
      <c r="BA927" s="94"/>
    </row>
    <row r="928" spans="3:70" x14ac:dyDescent="0.2">
      <c r="C928" s="24"/>
      <c r="D928" s="24"/>
      <c r="AG928" s="94"/>
      <c r="AH928" s="94"/>
      <c r="AI928" s="94"/>
      <c r="AJ928" s="94"/>
      <c r="AK928" s="94"/>
      <c r="AM928" s="92"/>
      <c r="AT928" s="94"/>
      <c r="AU928" s="94"/>
      <c r="AV928" s="94"/>
      <c r="AW928" s="94"/>
      <c r="AX928" s="94"/>
      <c r="AY928" s="94"/>
      <c r="AZ928" s="94"/>
      <c r="BA928" s="94"/>
    </row>
    <row r="929" spans="3:70" x14ac:dyDescent="0.2">
      <c r="C929" s="24"/>
      <c r="D929" s="24"/>
      <c r="AG929" s="94"/>
      <c r="AH929" s="94"/>
      <c r="AI929" s="94"/>
      <c r="AJ929" s="94"/>
      <c r="AK929" s="94"/>
      <c r="AM929" s="92"/>
      <c r="AT929" s="94"/>
      <c r="AU929" s="94"/>
      <c r="AV929" s="94"/>
      <c r="AW929" s="94"/>
      <c r="AX929" s="94"/>
      <c r="AY929" s="94"/>
      <c r="AZ929" s="94"/>
      <c r="BA929" s="94"/>
    </row>
    <row r="930" spans="3:70" x14ac:dyDescent="0.2">
      <c r="C930" s="24"/>
      <c r="D930" s="24"/>
      <c r="AG930" s="94"/>
      <c r="AH930" s="94"/>
      <c r="AI930" s="94"/>
      <c r="AJ930" s="94"/>
      <c r="AK930" s="94"/>
      <c r="AM930" s="92"/>
      <c r="AT930" s="94"/>
      <c r="AU930" s="94"/>
      <c r="AV930" s="94"/>
      <c r="AW930" s="94"/>
      <c r="AX930" s="94"/>
      <c r="AY930" s="94"/>
      <c r="AZ930" s="94"/>
      <c r="BA930" s="94"/>
    </row>
    <row r="931" spans="3:70" x14ac:dyDescent="0.2">
      <c r="C931" s="24"/>
      <c r="D931" s="24"/>
      <c r="AG931" s="94"/>
      <c r="AH931" s="94"/>
      <c r="AI931" s="94"/>
      <c r="AJ931" s="94"/>
      <c r="AK931" s="94"/>
      <c r="AM931" s="92"/>
      <c r="AT931" s="94"/>
      <c r="AU931" s="94"/>
      <c r="AV931" s="94"/>
      <c r="AW931" s="94"/>
      <c r="AX931" s="94"/>
      <c r="AY931" s="94"/>
      <c r="AZ931" s="94"/>
      <c r="BA931" s="94"/>
    </row>
    <row r="932" spans="3:70" x14ac:dyDescent="0.2">
      <c r="C932" s="24"/>
      <c r="D932" s="24"/>
      <c r="AG932" s="94"/>
      <c r="AH932" s="94"/>
      <c r="AI932" s="94"/>
      <c r="AJ932" s="94"/>
      <c r="AK932" s="94"/>
      <c r="AM932" s="92"/>
      <c r="AT932" s="94"/>
      <c r="AU932" s="94"/>
      <c r="AV932" s="94"/>
      <c r="AW932" s="94"/>
      <c r="AX932" s="94"/>
      <c r="AY932" s="94"/>
      <c r="AZ932" s="94"/>
      <c r="BA932" s="94"/>
    </row>
    <row r="933" spans="3:70" x14ac:dyDescent="0.2">
      <c r="C933" s="24"/>
      <c r="D933" s="24"/>
      <c r="AG933" s="94"/>
      <c r="AH933" s="94"/>
      <c r="AI933" s="94"/>
      <c r="AJ933" s="94"/>
      <c r="AK933" s="94"/>
      <c r="AM933" s="92"/>
      <c r="AT933" s="94"/>
      <c r="AU933" s="94"/>
      <c r="AV933" s="94"/>
      <c r="AW933" s="94"/>
      <c r="AX933" s="94"/>
      <c r="AY933" s="94"/>
      <c r="AZ933" s="94"/>
      <c r="BA933" s="94"/>
    </row>
    <row r="934" spans="3:70" x14ac:dyDescent="0.2">
      <c r="C934" s="24"/>
      <c r="D934" s="24"/>
      <c r="AG934" s="94"/>
      <c r="AH934" s="94"/>
      <c r="AI934" s="94"/>
      <c r="AJ934" s="94"/>
      <c r="AK934" s="94"/>
      <c r="AM934" s="92"/>
      <c r="AT934" s="94"/>
      <c r="AU934" s="94"/>
      <c r="AV934" s="94"/>
      <c r="AW934" s="94"/>
      <c r="AX934" s="94"/>
      <c r="AY934" s="94"/>
      <c r="AZ934" s="94"/>
      <c r="BA934" s="94"/>
    </row>
    <row r="935" spans="3:70" x14ac:dyDescent="0.2">
      <c r="C935" s="24"/>
      <c r="D935" s="24"/>
      <c r="AG935" s="94"/>
      <c r="AH935" s="94"/>
      <c r="AI935" s="94"/>
      <c r="AJ935" s="94"/>
      <c r="AK935" s="94"/>
      <c r="AM935" s="92"/>
      <c r="AT935" s="94"/>
      <c r="AU935" s="94"/>
      <c r="AV935" s="94"/>
      <c r="AW935" s="94"/>
      <c r="AX935" s="94"/>
      <c r="AY935" s="94"/>
      <c r="AZ935" s="94"/>
      <c r="BA935" s="94"/>
    </row>
    <row r="936" spans="3:70" x14ac:dyDescent="0.2">
      <c r="C936" s="24"/>
      <c r="D936" s="24"/>
      <c r="AG936" s="94"/>
      <c r="AH936" s="94"/>
      <c r="AI936" s="94"/>
      <c r="AJ936" s="94"/>
      <c r="AK936" s="94"/>
      <c r="AM936" s="92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</row>
    <row r="937" spans="3:70" x14ac:dyDescent="0.2">
      <c r="C937" s="24"/>
      <c r="D937" s="24"/>
      <c r="AG937" s="94"/>
      <c r="AH937" s="94"/>
      <c r="AI937" s="94"/>
      <c r="AJ937" s="94"/>
      <c r="AK937" s="94"/>
      <c r="AM937" s="92"/>
      <c r="AT937" s="94"/>
      <c r="AU937" s="94"/>
      <c r="AV937" s="94"/>
      <c r="AW937" s="94"/>
      <c r="AX937" s="94"/>
      <c r="AY937" s="94"/>
      <c r="AZ937" s="94"/>
      <c r="BA937" s="94"/>
    </row>
    <row r="938" spans="3:70" x14ac:dyDescent="0.2">
      <c r="C938" s="24"/>
      <c r="D938" s="24"/>
      <c r="AG938" s="94"/>
      <c r="AH938" s="94"/>
      <c r="AI938" s="94"/>
      <c r="AJ938" s="94"/>
      <c r="AK938" s="94"/>
      <c r="AM938" s="92"/>
      <c r="AT938" s="94"/>
      <c r="AU938" s="94"/>
      <c r="AV938" s="94"/>
      <c r="AW938" s="94"/>
      <c r="AX938" s="94"/>
      <c r="AY938" s="94"/>
      <c r="AZ938" s="94"/>
      <c r="BA938" s="94"/>
    </row>
    <row r="939" spans="3:70" x14ac:dyDescent="0.2">
      <c r="C939" s="24"/>
      <c r="D939" s="24"/>
      <c r="AG939" s="94"/>
      <c r="AH939" s="94"/>
      <c r="AI939" s="94"/>
      <c r="AJ939" s="94"/>
      <c r="AK939" s="94"/>
      <c r="AM939" s="92"/>
      <c r="AT939" s="94"/>
      <c r="AU939" s="94"/>
      <c r="AV939" s="94"/>
      <c r="AW939" s="94"/>
      <c r="AX939" s="94"/>
      <c r="AY939" s="94"/>
      <c r="AZ939" s="94"/>
      <c r="BA939" s="94"/>
    </row>
    <row r="940" spans="3:70" x14ac:dyDescent="0.2">
      <c r="C940" s="24"/>
      <c r="D940" s="24"/>
      <c r="AG940" s="94"/>
      <c r="AH940" s="94"/>
      <c r="AI940" s="94"/>
      <c r="AJ940" s="94"/>
      <c r="AK940" s="94"/>
      <c r="AM940" s="92"/>
      <c r="AT940" s="94"/>
      <c r="AU940" s="94"/>
      <c r="AV940" s="94"/>
      <c r="AW940" s="94"/>
      <c r="AX940" s="94"/>
      <c r="AY940" s="94"/>
      <c r="AZ940" s="94"/>
      <c r="BA940" s="94"/>
    </row>
    <row r="941" spans="3:70" x14ac:dyDescent="0.2">
      <c r="C941" s="24"/>
      <c r="D941" s="24"/>
      <c r="AG941" s="94"/>
      <c r="AH941" s="94"/>
      <c r="AI941" s="94"/>
      <c r="AJ941" s="94"/>
      <c r="AK941" s="94"/>
      <c r="AM941" s="92"/>
      <c r="AT941" s="94"/>
      <c r="AU941" s="94"/>
      <c r="AV941" s="94"/>
      <c r="AW941" s="94"/>
      <c r="AX941" s="94"/>
      <c r="AY941" s="94"/>
      <c r="AZ941" s="94"/>
      <c r="BA941" s="94"/>
    </row>
    <row r="942" spans="3:70" x14ac:dyDescent="0.2">
      <c r="C942" s="24"/>
      <c r="D942" s="24"/>
      <c r="AG942" s="94"/>
      <c r="AH942" s="94"/>
      <c r="AI942" s="94"/>
      <c r="AJ942" s="94"/>
      <c r="AK942" s="94"/>
      <c r="AM942" s="92"/>
      <c r="AT942" s="94"/>
      <c r="AU942" s="94"/>
      <c r="AV942" s="94"/>
      <c r="AW942" s="94"/>
      <c r="AX942" s="94"/>
      <c r="AY942" s="94"/>
      <c r="AZ942" s="94"/>
      <c r="BA942" s="94"/>
    </row>
    <row r="943" spans="3:70" x14ac:dyDescent="0.2">
      <c r="C943" s="24"/>
      <c r="D943" s="24"/>
      <c r="AG943" s="94"/>
      <c r="AH943" s="94"/>
      <c r="AI943" s="94"/>
      <c r="AJ943" s="94"/>
      <c r="AK943" s="94"/>
      <c r="AM943" s="92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</row>
    <row r="944" spans="3:70" x14ac:dyDescent="0.2">
      <c r="C944" s="24"/>
      <c r="D944" s="24"/>
      <c r="AG944" s="94"/>
      <c r="AH944" s="94"/>
      <c r="AI944" s="94"/>
      <c r="AJ944" s="94"/>
      <c r="AK944" s="94"/>
      <c r="AM944" s="92"/>
      <c r="AT944" s="94"/>
      <c r="AU944" s="94"/>
      <c r="AV944" s="94"/>
      <c r="AW944" s="94"/>
      <c r="AX944" s="94"/>
      <c r="AY944" s="94"/>
      <c r="AZ944" s="94"/>
      <c r="BA944" s="94"/>
    </row>
    <row r="945" spans="3:70" x14ac:dyDescent="0.2">
      <c r="C945" s="24"/>
      <c r="D945" s="24"/>
      <c r="AG945" s="94"/>
      <c r="AH945" s="94"/>
      <c r="AI945" s="94"/>
      <c r="AJ945" s="94"/>
      <c r="AK945" s="94"/>
      <c r="AM945" s="92"/>
      <c r="AT945" s="94"/>
      <c r="AU945" s="94"/>
      <c r="AV945" s="94"/>
      <c r="AW945" s="94"/>
      <c r="AX945" s="94"/>
      <c r="AY945" s="94"/>
      <c r="AZ945" s="94"/>
      <c r="BA945" s="94"/>
    </row>
    <row r="946" spans="3:70" x14ac:dyDescent="0.2">
      <c r="C946" s="24"/>
      <c r="D946" s="24"/>
      <c r="AG946" s="94"/>
      <c r="AH946" s="94"/>
      <c r="AI946" s="94"/>
      <c r="AJ946" s="94"/>
      <c r="AK946" s="94"/>
      <c r="AM946" s="92"/>
      <c r="AT946" s="94"/>
      <c r="AU946" s="94"/>
      <c r="AV946" s="94"/>
      <c r="AW946" s="94"/>
      <c r="AX946" s="94"/>
      <c r="AY946" s="94"/>
      <c r="AZ946" s="94"/>
      <c r="BA946" s="94"/>
    </row>
    <row r="947" spans="3:70" x14ac:dyDescent="0.2">
      <c r="C947" s="24"/>
      <c r="D947" s="24"/>
      <c r="AG947" s="94"/>
      <c r="AH947" s="94"/>
      <c r="AI947" s="94"/>
      <c r="AJ947" s="94"/>
      <c r="AK947" s="94"/>
      <c r="AM947" s="92"/>
      <c r="AT947" s="94"/>
      <c r="AU947" s="94"/>
      <c r="AV947" s="94"/>
      <c r="AW947" s="94"/>
      <c r="AX947" s="94"/>
      <c r="AY947" s="94"/>
      <c r="AZ947" s="94"/>
      <c r="BA947" s="94"/>
    </row>
    <row r="948" spans="3:70" x14ac:dyDescent="0.2">
      <c r="C948" s="24"/>
      <c r="D948" s="24"/>
      <c r="AG948" s="94"/>
      <c r="AH948" s="94"/>
      <c r="AI948" s="94"/>
      <c r="AJ948" s="94"/>
      <c r="AK948" s="94"/>
      <c r="AM948" s="92"/>
      <c r="AT948" s="94"/>
      <c r="AU948" s="94"/>
      <c r="AV948" s="94"/>
      <c r="AW948" s="94"/>
      <c r="AX948" s="94"/>
      <c r="AY948" s="94"/>
      <c r="AZ948" s="94"/>
      <c r="BA948" s="94"/>
    </row>
    <row r="949" spans="3:70" x14ac:dyDescent="0.2">
      <c r="C949" s="24"/>
      <c r="D949" s="24"/>
      <c r="AG949" s="94"/>
      <c r="AH949" s="94"/>
      <c r="AI949" s="94"/>
      <c r="AJ949" s="94"/>
      <c r="AK949" s="94"/>
      <c r="AM949" s="92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</row>
    <row r="950" spans="3:70" x14ac:dyDescent="0.2">
      <c r="C950" s="24"/>
      <c r="D950" s="24"/>
      <c r="AG950" s="94"/>
      <c r="AH950" s="94"/>
      <c r="AI950" s="94"/>
      <c r="AJ950" s="94"/>
      <c r="AK950" s="94"/>
      <c r="AM950" s="92"/>
      <c r="AT950" s="94"/>
      <c r="AU950" s="94"/>
      <c r="AV950" s="94"/>
      <c r="AW950" s="94"/>
      <c r="AX950" s="94"/>
      <c r="AY950" s="94"/>
      <c r="AZ950" s="94"/>
      <c r="BA950" s="94"/>
    </row>
    <row r="951" spans="3:70" x14ac:dyDescent="0.2">
      <c r="C951" s="24"/>
      <c r="D951" s="24"/>
      <c r="AG951" s="94"/>
      <c r="AH951" s="94"/>
      <c r="AI951" s="94"/>
      <c r="AJ951" s="94"/>
      <c r="AK951" s="94"/>
      <c r="AM951" s="92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</row>
    <row r="952" spans="3:70" x14ac:dyDescent="0.2">
      <c r="C952" s="24"/>
      <c r="D952" s="24"/>
      <c r="AG952" s="94"/>
      <c r="AH952" s="94"/>
      <c r="AI952" s="94"/>
      <c r="AJ952" s="94"/>
      <c r="AK952" s="94"/>
      <c r="AM952" s="92"/>
      <c r="AT952" s="94"/>
      <c r="AU952" s="94"/>
      <c r="AV952" s="94"/>
      <c r="AW952" s="94"/>
      <c r="AX952" s="94"/>
      <c r="AY952" s="94"/>
      <c r="AZ952" s="94"/>
      <c r="BA952" s="94"/>
    </row>
    <row r="953" spans="3:70" x14ac:dyDescent="0.2">
      <c r="C953" s="24"/>
      <c r="D953" s="24"/>
      <c r="AG953" s="94"/>
      <c r="AH953" s="94"/>
      <c r="AI953" s="94"/>
      <c r="AJ953" s="94"/>
      <c r="AK953" s="94"/>
      <c r="AM953" s="92"/>
      <c r="AT953" s="94"/>
      <c r="AU953" s="94"/>
      <c r="AV953" s="94"/>
      <c r="AW953" s="94"/>
      <c r="AX953" s="94"/>
      <c r="AY953" s="94"/>
      <c r="AZ953" s="94"/>
      <c r="BA953" s="94"/>
      <c r="BB953" s="94"/>
    </row>
    <row r="954" spans="3:70" x14ac:dyDescent="0.2">
      <c r="C954" s="24"/>
      <c r="D954" s="24"/>
      <c r="AG954" s="94"/>
      <c r="AH954" s="94"/>
      <c r="AI954" s="94"/>
      <c r="AJ954" s="94"/>
      <c r="AK954" s="94"/>
      <c r="AM954" s="92"/>
      <c r="AT954" s="94"/>
      <c r="AU954" s="94"/>
      <c r="AV954" s="94"/>
      <c r="AW954" s="94"/>
      <c r="AX954" s="94"/>
      <c r="AY954" s="94"/>
      <c r="AZ954" s="94"/>
      <c r="BA954" s="94"/>
    </row>
    <row r="955" spans="3:70" x14ac:dyDescent="0.2">
      <c r="C955" s="24"/>
      <c r="D955" s="24"/>
      <c r="AG955" s="94"/>
      <c r="AH955" s="94"/>
      <c r="AI955" s="94"/>
      <c r="AJ955" s="94"/>
      <c r="AK955" s="94"/>
      <c r="AM955" s="92"/>
      <c r="AT955" s="94"/>
      <c r="AU955" s="94"/>
      <c r="AV955" s="94"/>
      <c r="AW955" s="94"/>
      <c r="AX955" s="94"/>
      <c r="AY955" s="94"/>
      <c r="AZ955" s="94"/>
      <c r="BA955" s="94"/>
    </row>
    <row r="956" spans="3:70" x14ac:dyDescent="0.2">
      <c r="C956" s="24"/>
      <c r="D956" s="24"/>
      <c r="AG956" s="94"/>
      <c r="AH956" s="94"/>
      <c r="AI956" s="94"/>
      <c r="AJ956" s="94"/>
      <c r="AK956" s="94"/>
      <c r="AM956" s="92"/>
      <c r="AT956" s="94"/>
      <c r="AU956" s="94"/>
      <c r="AV956" s="94"/>
      <c r="AW956" s="94"/>
      <c r="AX956" s="94"/>
      <c r="AY956" s="94"/>
      <c r="AZ956" s="94"/>
      <c r="BA956" s="94"/>
    </row>
    <row r="957" spans="3:70" x14ac:dyDescent="0.2">
      <c r="C957" s="24"/>
      <c r="D957" s="24"/>
      <c r="AG957" s="94"/>
      <c r="AH957" s="94"/>
      <c r="AI957" s="94"/>
      <c r="AJ957" s="94"/>
      <c r="AK957" s="94"/>
      <c r="AM957" s="92"/>
      <c r="AT957" s="94"/>
      <c r="AU957" s="94"/>
      <c r="AV957" s="94"/>
      <c r="AW957" s="94"/>
      <c r="AX957" s="94"/>
      <c r="AY957" s="94"/>
      <c r="AZ957" s="94"/>
      <c r="BA957" s="94"/>
    </row>
    <row r="958" spans="3:70" x14ac:dyDescent="0.2">
      <c r="C958" s="24"/>
      <c r="D958" s="24"/>
      <c r="AG958" s="94"/>
      <c r="AH958" s="94"/>
      <c r="AI958" s="94"/>
      <c r="AJ958" s="94"/>
      <c r="AK958" s="94"/>
      <c r="AM958" s="92"/>
      <c r="AT958" s="94"/>
      <c r="AU958" s="94"/>
      <c r="AV958" s="94"/>
      <c r="AW958" s="94"/>
      <c r="AX958" s="94"/>
      <c r="AY958" s="94"/>
      <c r="AZ958" s="94"/>
      <c r="BA958" s="94"/>
    </row>
    <row r="959" spans="3:70" x14ac:dyDescent="0.2">
      <c r="C959" s="24"/>
      <c r="D959" s="24"/>
      <c r="AG959" s="94"/>
      <c r="AH959" s="94"/>
      <c r="AI959" s="94"/>
      <c r="AJ959" s="94"/>
      <c r="AK959" s="94"/>
      <c r="AM959" s="92"/>
      <c r="AT959" s="94"/>
      <c r="AU959" s="94"/>
      <c r="AV959" s="94"/>
      <c r="AW959" s="94"/>
      <c r="AX959" s="94"/>
      <c r="AY959" s="94"/>
      <c r="AZ959" s="94"/>
      <c r="BA959" s="94"/>
      <c r="BB959" s="94"/>
    </row>
    <row r="960" spans="3:70" x14ac:dyDescent="0.2">
      <c r="C960" s="24"/>
      <c r="D960" s="24"/>
      <c r="AG960" s="94"/>
      <c r="AH960" s="94"/>
      <c r="AI960" s="94"/>
      <c r="AJ960" s="94"/>
      <c r="AK960" s="94"/>
      <c r="AM960" s="92"/>
      <c r="AT960" s="94"/>
      <c r="AU960" s="94"/>
      <c r="AV960" s="94"/>
      <c r="AW960" s="94"/>
      <c r="AX960" s="94"/>
      <c r="AY960" s="94"/>
      <c r="AZ960" s="94"/>
      <c r="BA960" s="94"/>
    </row>
    <row r="961" spans="3:54" x14ac:dyDescent="0.2">
      <c r="C961" s="24"/>
      <c r="D961" s="24"/>
      <c r="AG961" s="94"/>
      <c r="AH961" s="94"/>
      <c r="AI961" s="94"/>
      <c r="AJ961" s="94"/>
      <c r="AK961" s="94"/>
      <c r="AM961" s="92"/>
      <c r="AT961" s="94"/>
      <c r="AU961" s="94"/>
      <c r="AV961" s="94"/>
      <c r="AW961" s="94"/>
      <c r="AX961" s="94"/>
      <c r="AY961" s="94"/>
      <c r="AZ961" s="94"/>
      <c r="BA961" s="94"/>
    </row>
    <row r="962" spans="3:54" x14ac:dyDescent="0.2">
      <c r="C962" s="24"/>
      <c r="D962" s="24"/>
      <c r="AG962" s="94"/>
      <c r="AH962" s="94"/>
      <c r="AI962" s="94"/>
      <c r="AJ962" s="94"/>
      <c r="AK962" s="94"/>
      <c r="AM962" s="92"/>
      <c r="AT962" s="94"/>
      <c r="AU962" s="94"/>
      <c r="AV962" s="94"/>
      <c r="AW962" s="94"/>
      <c r="AX962" s="94"/>
      <c r="AY962" s="94"/>
      <c r="AZ962" s="94"/>
      <c r="BA962" s="94"/>
    </row>
    <row r="963" spans="3:54" x14ac:dyDescent="0.2">
      <c r="C963" s="24"/>
      <c r="D963" s="24"/>
      <c r="AG963" s="94"/>
      <c r="AH963" s="94"/>
      <c r="AI963" s="94"/>
      <c r="AJ963" s="94"/>
      <c r="AK963" s="94"/>
      <c r="AM963" s="92"/>
      <c r="AT963" s="94"/>
      <c r="AU963" s="94"/>
      <c r="AV963" s="94"/>
      <c r="AW963" s="94"/>
      <c r="AX963" s="94"/>
      <c r="AY963" s="94"/>
      <c r="AZ963" s="94"/>
      <c r="BA963" s="94"/>
    </row>
    <row r="964" spans="3:54" x14ac:dyDescent="0.2">
      <c r="C964" s="24"/>
      <c r="D964" s="24"/>
      <c r="AG964" s="94"/>
      <c r="AH964" s="94"/>
      <c r="AI964" s="94"/>
      <c r="AJ964" s="94"/>
      <c r="AK964" s="94"/>
      <c r="AM964" s="92"/>
      <c r="AT964" s="94"/>
      <c r="AU964" s="94"/>
      <c r="AV964" s="94"/>
      <c r="AW964" s="94"/>
      <c r="AX964" s="94"/>
      <c r="AY964" s="94"/>
      <c r="AZ964" s="94"/>
      <c r="BA964" s="94"/>
    </row>
    <row r="965" spans="3:54" x14ac:dyDescent="0.2">
      <c r="C965" s="24"/>
      <c r="D965" s="24"/>
      <c r="AG965" s="94"/>
      <c r="AH965" s="94"/>
      <c r="AI965" s="94"/>
      <c r="AJ965" s="94"/>
      <c r="AK965" s="94"/>
      <c r="AM965" s="92"/>
      <c r="AT965" s="94"/>
      <c r="AU965" s="94"/>
      <c r="AV965" s="94"/>
      <c r="AW965" s="94"/>
      <c r="AX965" s="94"/>
      <c r="AY965" s="94"/>
      <c r="AZ965" s="94"/>
      <c r="BA965" s="94"/>
    </row>
    <row r="966" spans="3:54" x14ac:dyDescent="0.2">
      <c r="C966" s="24"/>
      <c r="D966" s="24"/>
      <c r="AG966" s="94"/>
      <c r="AH966" s="94"/>
      <c r="AI966" s="94"/>
      <c r="AJ966" s="94"/>
      <c r="AK966" s="94"/>
      <c r="AM966" s="92"/>
      <c r="AT966" s="94"/>
      <c r="AU966" s="94"/>
      <c r="AV966" s="94"/>
      <c r="AW966" s="94"/>
      <c r="AX966" s="94"/>
      <c r="AY966" s="94"/>
      <c r="AZ966" s="94"/>
      <c r="BA966" s="94"/>
    </row>
    <row r="967" spans="3:54" x14ac:dyDescent="0.2">
      <c r="C967" s="24"/>
      <c r="D967" s="24"/>
      <c r="AG967" s="94"/>
      <c r="AH967" s="94"/>
      <c r="AI967" s="94"/>
      <c r="AJ967" s="94"/>
      <c r="AK967" s="94"/>
      <c r="AM967" s="92"/>
      <c r="AT967" s="94"/>
      <c r="AU967" s="94"/>
      <c r="AV967" s="94"/>
      <c r="AW967" s="94"/>
      <c r="AX967" s="94"/>
      <c r="AY967" s="94"/>
      <c r="AZ967" s="94"/>
      <c r="BA967" s="94"/>
    </row>
    <row r="968" spans="3:54" x14ac:dyDescent="0.2">
      <c r="C968" s="24"/>
      <c r="D968" s="24"/>
      <c r="AG968" s="94"/>
      <c r="AH968" s="94"/>
      <c r="AI968" s="94"/>
      <c r="AJ968" s="94"/>
      <c r="AK968" s="94"/>
      <c r="AM968" s="92"/>
      <c r="AT968" s="94"/>
      <c r="AU968" s="94"/>
      <c r="AV968" s="94"/>
      <c r="AW968" s="94"/>
      <c r="AX968" s="94"/>
      <c r="AY968" s="94"/>
      <c r="AZ968" s="94"/>
      <c r="BA968" s="94"/>
    </row>
    <row r="969" spans="3:54" x14ac:dyDescent="0.2">
      <c r="C969" s="24"/>
      <c r="D969" s="24"/>
      <c r="AG969" s="94"/>
      <c r="AH969" s="94"/>
      <c r="AI969" s="94"/>
      <c r="AJ969" s="94"/>
      <c r="AK969" s="94"/>
      <c r="AM969" s="92"/>
      <c r="AT969" s="94"/>
      <c r="AU969" s="94"/>
      <c r="AV969" s="94"/>
      <c r="AW969" s="94"/>
      <c r="AX969" s="94"/>
      <c r="AY969" s="94"/>
      <c r="AZ969" s="94"/>
      <c r="BA969" s="94"/>
    </row>
    <row r="970" spans="3:54" x14ac:dyDescent="0.2">
      <c r="C970" s="24"/>
      <c r="D970" s="24"/>
      <c r="AG970" s="94"/>
      <c r="AH970" s="94"/>
      <c r="AI970" s="94"/>
      <c r="AJ970" s="94"/>
      <c r="AK970" s="94"/>
      <c r="AM970" s="92"/>
      <c r="AT970" s="94"/>
      <c r="AU970" s="94"/>
      <c r="AV970" s="94"/>
      <c r="AW970" s="94"/>
      <c r="AX970" s="94"/>
      <c r="AY970" s="94"/>
      <c r="AZ970" s="94"/>
      <c r="BA970" s="94"/>
      <c r="BB970" s="94"/>
    </row>
    <row r="971" spans="3:54" x14ac:dyDescent="0.2">
      <c r="C971" s="24"/>
      <c r="D971" s="24"/>
      <c r="AG971" s="94"/>
      <c r="AH971" s="94"/>
      <c r="AI971" s="94"/>
      <c r="AJ971" s="94"/>
      <c r="AK971" s="94"/>
      <c r="AM971" s="92"/>
      <c r="AT971" s="94"/>
      <c r="AU971" s="94"/>
      <c r="AV971" s="94"/>
      <c r="AW971" s="94"/>
      <c r="AX971" s="94"/>
      <c r="AY971" s="94"/>
      <c r="AZ971" s="94"/>
      <c r="BA971" s="94"/>
    </row>
    <row r="972" spans="3:54" x14ac:dyDescent="0.2">
      <c r="C972" s="24"/>
      <c r="D972" s="24"/>
      <c r="AG972" s="94"/>
      <c r="AH972" s="94"/>
      <c r="AI972" s="94"/>
      <c r="AJ972" s="94"/>
      <c r="AK972" s="94"/>
      <c r="AM972" s="92"/>
      <c r="AT972" s="94"/>
      <c r="AU972" s="94"/>
      <c r="AV972" s="94"/>
      <c r="AW972" s="94"/>
      <c r="AX972" s="94"/>
      <c r="AY972" s="94"/>
      <c r="AZ972" s="94"/>
      <c r="BA972" s="94"/>
    </row>
    <row r="973" spans="3:54" x14ac:dyDescent="0.2">
      <c r="C973" s="24"/>
      <c r="D973" s="24"/>
      <c r="AG973" s="94"/>
      <c r="AH973" s="94"/>
      <c r="AI973" s="94"/>
      <c r="AJ973" s="94"/>
      <c r="AK973" s="94"/>
      <c r="AM973" s="92"/>
      <c r="AT973" s="94"/>
      <c r="AU973" s="94"/>
      <c r="AV973" s="94"/>
      <c r="AW973" s="94"/>
      <c r="AX973" s="94"/>
      <c r="AY973" s="94"/>
      <c r="AZ973" s="94"/>
      <c r="BA973" s="94"/>
    </row>
    <row r="974" spans="3:54" x14ac:dyDescent="0.2">
      <c r="C974" s="24"/>
      <c r="D974" s="24"/>
      <c r="AG974" s="94"/>
      <c r="AH974" s="94"/>
      <c r="AI974" s="94"/>
      <c r="AJ974" s="94"/>
      <c r="AK974" s="94"/>
      <c r="AM974" s="92"/>
      <c r="AT974" s="94"/>
      <c r="AU974" s="94"/>
      <c r="AV974" s="94"/>
      <c r="AW974" s="94"/>
      <c r="AX974" s="94"/>
      <c r="AY974" s="94"/>
      <c r="AZ974" s="94"/>
      <c r="BA974" s="94"/>
    </row>
    <row r="975" spans="3:54" x14ac:dyDescent="0.2">
      <c r="C975" s="24"/>
      <c r="D975" s="24"/>
      <c r="AG975" s="94"/>
      <c r="AH975" s="94"/>
      <c r="AI975" s="94"/>
      <c r="AJ975" s="94"/>
      <c r="AK975" s="94"/>
      <c r="AM975" s="92"/>
      <c r="AT975" s="94"/>
      <c r="AU975" s="94"/>
      <c r="AV975" s="94"/>
      <c r="AW975" s="94"/>
      <c r="AX975" s="94"/>
      <c r="AY975" s="94"/>
      <c r="AZ975" s="94"/>
      <c r="BA975" s="94"/>
    </row>
    <row r="976" spans="3:54" x14ac:dyDescent="0.2">
      <c r="C976" s="24"/>
      <c r="D976" s="24"/>
      <c r="AG976" s="94"/>
      <c r="AH976" s="94"/>
      <c r="AI976" s="94"/>
      <c r="AJ976" s="94"/>
      <c r="AK976" s="94"/>
      <c r="AM976" s="92"/>
      <c r="AT976" s="94"/>
      <c r="AU976" s="94"/>
      <c r="AV976" s="94"/>
      <c r="AW976" s="94"/>
      <c r="AX976" s="94"/>
      <c r="AY976" s="94"/>
      <c r="AZ976" s="94"/>
      <c r="BA976" s="94"/>
      <c r="BB976" s="94"/>
    </row>
    <row r="977" spans="3:70" x14ac:dyDescent="0.2">
      <c r="C977" s="24"/>
      <c r="D977" s="24"/>
      <c r="AG977" s="94"/>
      <c r="AH977" s="94"/>
      <c r="AI977" s="94"/>
      <c r="AJ977" s="94"/>
      <c r="AK977" s="94"/>
      <c r="AM977" s="92"/>
      <c r="AT977" s="94"/>
      <c r="AU977" s="94"/>
      <c r="AV977" s="94"/>
      <c r="AW977" s="94"/>
      <c r="AX977" s="94"/>
      <c r="AY977" s="94"/>
      <c r="AZ977" s="94"/>
      <c r="BA977" s="94"/>
    </row>
    <row r="978" spans="3:70" x14ac:dyDescent="0.2">
      <c r="C978" s="24"/>
      <c r="D978" s="24"/>
      <c r="AG978" s="94"/>
      <c r="AH978" s="94"/>
      <c r="AI978" s="94"/>
      <c r="AJ978" s="94"/>
      <c r="AK978" s="94"/>
      <c r="AM978" s="92"/>
      <c r="AT978" s="94"/>
      <c r="AU978" s="94"/>
      <c r="AV978" s="94"/>
      <c r="AW978" s="94"/>
      <c r="AX978" s="94"/>
      <c r="AY978" s="94"/>
      <c r="AZ978" s="94"/>
      <c r="BA978" s="94"/>
    </row>
    <row r="979" spans="3:70" x14ac:dyDescent="0.2">
      <c r="C979" s="24"/>
      <c r="D979" s="24"/>
      <c r="AG979" s="94"/>
      <c r="AH979" s="94"/>
      <c r="AI979" s="94"/>
      <c r="AJ979" s="94"/>
      <c r="AK979" s="94"/>
      <c r="AM979" s="92"/>
      <c r="AT979" s="94"/>
      <c r="AU979" s="94"/>
      <c r="AV979" s="94"/>
      <c r="AW979" s="94"/>
      <c r="AX979" s="94"/>
      <c r="AY979" s="94"/>
      <c r="AZ979" s="94"/>
      <c r="BA979" s="94"/>
    </row>
    <row r="980" spans="3:70" x14ac:dyDescent="0.2">
      <c r="C980" s="24"/>
      <c r="D980" s="24"/>
      <c r="AG980" s="94"/>
      <c r="AH980" s="94"/>
      <c r="AI980" s="94"/>
      <c r="AJ980" s="94"/>
      <c r="AK980" s="94"/>
      <c r="AM980" s="92"/>
      <c r="AT980" s="94"/>
      <c r="AU980" s="94"/>
      <c r="AV980" s="94"/>
      <c r="AW980" s="94"/>
      <c r="AX980" s="94"/>
      <c r="AY980" s="94"/>
      <c r="AZ980" s="94"/>
      <c r="BA980" s="94"/>
    </row>
    <row r="981" spans="3:70" x14ac:dyDescent="0.2">
      <c r="C981" s="24"/>
      <c r="D981" s="24"/>
      <c r="AG981" s="94"/>
      <c r="AH981" s="94"/>
      <c r="AI981" s="94"/>
      <c r="AJ981" s="94"/>
      <c r="AK981" s="94"/>
      <c r="AM981" s="92"/>
      <c r="AT981" s="94"/>
      <c r="AU981" s="94"/>
      <c r="AV981" s="94"/>
      <c r="AW981" s="94"/>
      <c r="AX981" s="94"/>
      <c r="AY981" s="94"/>
      <c r="AZ981" s="94"/>
      <c r="BA981" s="94"/>
    </row>
    <row r="982" spans="3:70" x14ac:dyDescent="0.2">
      <c r="C982" s="24"/>
      <c r="D982" s="24"/>
      <c r="AG982" s="94"/>
      <c r="AH982" s="94"/>
      <c r="AI982" s="94"/>
      <c r="AJ982" s="94"/>
      <c r="AK982" s="94"/>
      <c r="AM982" s="92"/>
      <c r="AT982" s="94"/>
      <c r="AU982" s="94"/>
      <c r="AV982" s="94"/>
      <c r="AW982" s="94"/>
      <c r="AX982" s="94"/>
      <c r="AY982" s="94"/>
      <c r="AZ982" s="94"/>
      <c r="BA982" s="94"/>
    </row>
    <row r="983" spans="3:70" x14ac:dyDescent="0.2">
      <c r="C983" s="24"/>
      <c r="D983" s="24"/>
      <c r="AG983" s="94"/>
      <c r="AH983" s="94"/>
      <c r="AI983" s="94"/>
      <c r="AJ983" s="94"/>
      <c r="AK983" s="94"/>
      <c r="AM983" s="92"/>
      <c r="AT983" s="94"/>
      <c r="AU983" s="94"/>
      <c r="AV983" s="94"/>
      <c r="AW983" s="94"/>
      <c r="AX983" s="94"/>
      <c r="AY983" s="94"/>
      <c r="AZ983" s="94"/>
      <c r="BA983" s="94"/>
    </row>
    <row r="984" spans="3:70" x14ac:dyDescent="0.2">
      <c r="C984" s="24"/>
      <c r="D984" s="24"/>
      <c r="AG984" s="94"/>
      <c r="AH984" s="94"/>
      <c r="AI984" s="94"/>
      <c r="AJ984" s="94"/>
      <c r="AK984" s="94"/>
      <c r="AM984" s="92"/>
      <c r="AT984" s="94"/>
      <c r="AU984" s="94"/>
      <c r="AV984" s="94"/>
      <c r="AW984" s="94"/>
      <c r="AX984" s="94"/>
      <c r="AY984" s="94"/>
      <c r="AZ984" s="94"/>
      <c r="BA984" s="94"/>
    </row>
    <row r="985" spans="3:70" x14ac:dyDescent="0.2">
      <c r="C985" s="24"/>
      <c r="D985" s="24"/>
      <c r="AG985" s="94"/>
      <c r="AH985" s="94"/>
      <c r="AI985" s="94"/>
      <c r="AJ985" s="94"/>
      <c r="AK985" s="94"/>
      <c r="AM985" s="92"/>
      <c r="AT985" s="94"/>
      <c r="AU985" s="94"/>
      <c r="AV985" s="94"/>
      <c r="AW985" s="94"/>
      <c r="AX985" s="94"/>
      <c r="AY985" s="94"/>
      <c r="AZ985" s="94"/>
      <c r="BA985" s="94"/>
    </row>
    <row r="986" spans="3:70" x14ac:dyDescent="0.2">
      <c r="C986" s="24"/>
      <c r="D986" s="24"/>
      <c r="AG986" s="94"/>
      <c r="AH986" s="94"/>
      <c r="AI986" s="94"/>
      <c r="AJ986" s="94"/>
      <c r="AK986" s="94"/>
      <c r="AM986" s="92"/>
      <c r="AT986" s="94"/>
      <c r="AU986" s="94"/>
      <c r="AV986" s="94"/>
      <c r="AW986" s="94"/>
      <c r="AX986" s="94"/>
      <c r="AY986" s="94"/>
      <c r="AZ986" s="94"/>
      <c r="BA986" s="94"/>
    </row>
    <row r="987" spans="3:70" x14ac:dyDescent="0.2">
      <c r="C987" s="24"/>
      <c r="D987" s="24"/>
      <c r="AG987" s="94"/>
      <c r="AH987" s="94"/>
      <c r="AI987" s="94"/>
      <c r="AJ987" s="94"/>
      <c r="AK987" s="94"/>
      <c r="AM987" s="92"/>
      <c r="AT987" s="94"/>
      <c r="AU987" s="94"/>
      <c r="AV987" s="94"/>
      <c r="AW987" s="94"/>
      <c r="AX987" s="94"/>
      <c r="AY987" s="94"/>
      <c r="AZ987" s="94"/>
      <c r="BA987" s="94"/>
    </row>
    <row r="988" spans="3:70" x14ac:dyDescent="0.2">
      <c r="C988" s="24"/>
      <c r="D988" s="24"/>
      <c r="AG988" s="94"/>
      <c r="AH988" s="94"/>
      <c r="AI988" s="94"/>
      <c r="AJ988" s="94"/>
      <c r="AK988" s="94"/>
      <c r="AM988" s="92"/>
      <c r="AT988" s="94"/>
      <c r="AU988" s="94"/>
      <c r="AV988" s="94"/>
      <c r="AW988" s="94"/>
      <c r="AX988" s="94"/>
      <c r="AY988" s="94"/>
      <c r="AZ988" s="94"/>
      <c r="BA988" s="94"/>
    </row>
    <row r="989" spans="3:70" x14ac:dyDescent="0.2">
      <c r="C989" s="24"/>
      <c r="D989" s="24"/>
      <c r="AG989" s="94"/>
      <c r="AH989" s="94"/>
      <c r="AI989" s="94"/>
      <c r="AJ989" s="94"/>
      <c r="AK989" s="94"/>
      <c r="AM989" s="92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</row>
    <row r="990" spans="3:70" x14ac:dyDescent="0.2">
      <c r="C990" s="24"/>
      <c r="D990" s="24"/>
      <c r="AG990" s="94"/>
      <c r="AH990" s="94"/>
      <c r="AI990" s="94"/>
      <c r="AJ990" s="94"/>
      <c r="AK990" s="94"/>
      <c r="AM990" s="92"/>
      <c r="AT990" s="94"/>
      <c r="AU990" s="94"/>
      <c r="AV990" s="94"/>
      <c r="AW990" s="94"/>
      <c r="AX990" s="94"/>
      <c r="AY990" s="94"/>
      <c r="AZ990" s="94"/>
      <c r="BA990" s="94"/>
    </row>
    <row r="991" spans="3:70" x14ac:dyDescent="0.2">
      <c r="C991" s="24"/>
      <c r="D991" s="24"/>
      <c r="AG991" s="94"/>
      <c r="AH991" s="94"/>
      <c r="AI991" s="94"/>
      <c r="AJ991" s="94"/>
      <c r="AK991" s="94"/>
      <c r="AM991" s="92"/>
      <c r="AT991" s="94"/>
      <c r="AU991" s="94"/>
      <c r="AV991" s="94"/>
      <c r="AW991" s="94"/>
      <c r="AX991" s="94"/>
      <c r="AY991" s="94"/>
      <c r="AZ991" s="94"/>
      <c r="BA991" s="94"/>
    </row>
    <row r="992" spans="3:70" x14ac:dyDescent="0.2">
      <c r="C992" s="24"/>
      <c r="D992" s="24"/>
      <c r="AG992" s="94"/>
      <c r="AH992" s="94"/>
      <c r="AI992" s="94"/>
      <c r="AJ992" s="94"/>
      <c r="AK992" s="94"/>
      <c r="AM992" s="92"/>
      <c r="AT992" s="94"/>
      <c r="AU992" s="94"/>
      <c r="AV992" s="94"/>
      <c r="AW992" s="94"/>
      <c r="AX992" s="94"/>
      <c r="AY992" s="94"/>
      <c r="AZ992" s="94"/>
      <c r="BA992" s="94"/>
    </row>
    <row r="993" spans="3:70" x14ac:dyDescent="0.2">
      <c r="C993" s="24"/>
      <c r="D993" s="24"/>
      <c r="AG993" s="94"/>
      <c r="AH993" s="94"/>
      <c r="AI993" s="94"/>
      <c r="AJ993" s="94"/>
      <c r="AK993" s="94"/>
      <c r="AM993" s="92"/>
      <c r="AT993" s="94"/>
      <c r="AU993" s="94"/>
      <c r="AV993" s="94"/>
      <c r="AW993" s="94"/>
      <c r="AX993" s="94"/>
      <c r="AY993" s="94"/>
      <c r="AZ993" s="94"/>
      <c r="BA993" s="94"/>
    </row>
    <row r="994" spans="3:70" x14ac:dyDescent="0.2">
      <c r="C994" s="24"/>
      <c r="D994" s="24"/>
      <c r="AG994" s="94"/>
      <c r="AH994" s="94"/>
      <c r="AI994" s="94"/>
      <c r="AJ994" s="94"/>
      <c r="AK994" s="94"/>
      <c r="AM994" s="92"/>
      <c r="AT994" s="94"/>
      <c r="AU994" s="94"/>
      <c r="AV994" s="94"/>
      <c r="AW994" s="94"/>
      <c r="AX994" s="94"/>
      <c r="AY994" s="94"/>
      <c r="AZ994" s="94"/>
      <c r="BA994" s="94"/>
    </row>
    <row r="995" spans="3:70" x14ac:dyDescent="0.2">
      <c r="C995" s="24"/>
      <c r="D995" s="24"/>
      <c r="AG995" s="94"/>
      <c r="AH995" s="94"/>
      <c r="AI995" s="94"/>
      <c r="AJ995" s="94"/>
      <c r="AK995" s="94"/>
      <c r="AM995" s="92"/>
      <c r="AT995" s="94"/>
      <c r="AU995" s="94"/>
      <c r="AV995" s="94"/>
      <c r="AW995" s="94"/>
      <c r="AX995" s="94"/>
      <c r="AY995" s="94"/>
      <c r="AZ995" s="94"/>
      <c r="BA995" s="94"/>
    </row>
    <row r="996" spans="3:70" x14ac:dyDescent="0.2">
      <c r="C996" s="24"/>
      <c r="D996" s="24"/>
      <c r="AG996" s="94"/>
      <c r="AH996" s="94"/>
      <c r="AI996" s="94"/>
      <c r="AJ996" s="94"/>
      <c r="AK996" s="94"/>
      <c r="AM996" s="92"/>
      <c r="AT996" s="94"/>
      <c r="AU996" s="94"/>
      <c r="AV996" s="94"/>
      <c r="AW996" s="94"/>
      <c r="AX996" s="94"/>
      <c r="AY996" s="94"/>
      <c r="AZ996" s="94"/>
      <c r="BA996" s="94"/>
    </row>
    <row r="997" spans="3:70" x14ac:dyDescent="0.2">
      <c r="C997" s="24"/>
      <c r="D997" s="24"/>
      <c r="AG997" s="94"/>
      <c r="AH997" s="94"/>
      <c r="AI997" s="94"/>
      <c r="AJ997" s="94"/>
      <c r="AK997" s="94"/>
      <c r="AM997" s="92"/>
      <c r="AT997" s="94"/>
      <c r="AU997" s="94"/>
      <c r="AV997" s="94"/>
      <c r="AW997" s="94"/>
      <c r="AX997" s="94"/>
      <c r="AY997" s="94"/>
      <c r="AZ997" s="94"/>
      <c r="BA997" s="94"/>
    </row>
    <row r="998" spans="3:70" x14ac:dyDescent="0.2">
      <c r="C998" s="24"/>
      <c r="D998" s="24"/>
      <c r="AG998" s="94"/>
      <c r="AH998" s="94"/>
      <c r="AI998" s="94"/>
      <c r="AJ998" s="94"/>
      <c r="AK998" s="94"/>
      <c r="AM998" s="92"/>
      <c r="AT998" s="94"/>
      <c r="AU998" s="94"/>
      <c r="AV998" s="94"/>
      <c r="AW998" s="94"/>
      <c r="AX998" s="94"/>
      <c r="AY998" s="94"/>
      <c r="AZ998" s="94"/>
      <c r="BA998" s="94"/>
    </row>
    <row r="999" spans="3:70" x14ac:dyDescent="0.2">
      <c r="C999" s="24"/>
      <c r="D999" s="24"/>
      <c r="AG999" s="94"/>
      <c r="AH999" s="94"/>
      <c r="AI999" s="94"/>
      <c r="AJ999" s="94"/>
      <c r="AK999" s="94"/>
      <c r="AM999" s="92"/>
      <c r="AT999" s="94"/>
      <c r="AU999" s="94"/>
      <c r="AV999" s="94"/>
      <c r="AW999" s="94"/>
      <c r="AX999" s="94"/>
      <c r="AY999" s="94"/>
      <c r="AZ999" s="94"/>
      <c r="BA999" s="94"/>
    </row>
    <row r="1000" spans="3:70" x14ac:dyDescent="0.2">
      <c r="C1000" s="24"/>
      <c r="D1000" s="24"/>
      <c r="AG1000" s="94"/>
      <c r="AH1000" s="94"/>
      <c r="AI1000" s="94"/>
      <c r="AJ1000" s="94"/>
      <c r="AK1000" s="94"/>
      <c r="AM1000" s="92"/>
      <c r="AT1000" s="94"/>
      <c r="AU1000" s="94"/>
      <c r="AV1000" s="94"/>
      <c r="AW1000" s="94"/>
      <c r="AX1000" s="94"/>
      <c r="AY1000" s="94"/>
      <c r="AZ1000" s="94"/>
      <c r="BA1000" s="94"/>
    </row>
    <row r="1001" spans="3:70" x14ac:dyDescent="0.2">
      <c r="C1001" s="24"/>
      <c r="D1001" s="24"/>
      <c r="AG1001" s="94"/>
      <c r="AH1001" s="94"/>
      <c r="AI1001" s="94"/>
      <c r="AJ1001" s="94"/>
      <c r="AK1001" s="94"/>
      <c r="AM1001" s="92"/>
      <c r="AT1001" s="94"/>
      <c r="AU1001" s="94"/>
      <c r="AV1001" s="94"/>
      <c r="AW1001" s="94"/>
      <c r="AX1001" s="94"/>
      <c r="AY1001" s="94"/>
      <c r="AZ1001" s="94"/>
      <c r="BA1001" s="94"/>
    </row>
    <row r="1002" spans="3:70" x14ac:dyDescent="0.2">
      <c r="C1002" s="24"/>
      <c r="D1002" s="24"/>
      <c r="AG1002" s="94"/>
      <c r="AH1002" s="94"/>
      <c r="AI1002" s="94"/>
      <c r="AJ1002" s="94"/>
      <c r="AK1002" s="94"/>
      <c r="AM1002" s="92"/>
      <c r="AT1002" s="94"/>
      <c r="AU1002" s="94"/>
      <c r="AV1002" s="94"/>
      <c r="AW1002" s="94"/>
      <c r="AX1002" s="94"/>
      <c r="AY1002" s="94"/>
      <c r="AZ1002" s="94"/>
      <c r="BA1002" s="94"/>
    </row>
    <row r="1003" spans="3:70" x14ac:dyDescent="0.2">
      <c r="C1003" s="24"/>
      <c r="D1003" s="24"/>
      <c r="AG1003" s="94"/>
      <c r="AH1003" s="94"/>
      <c r="AI1003" s="94"/>
      <c r="AJ1003" s="94"/>
      <c r="AK1003" s="94"/>
      <c r="AM1003" s="92"/>
      <c r="AT1003" s="94"/>
      <c r="AU1003" s="94"/>
      <c r="AV1003" s="94"/>
      <c r="AW1003" s="94"/>
      <c r="AX1003" s="94"/>
      <c r="AY1003" s="94"/>
      <c r="AZ1003" s="94"/>
      <c r="BA1003" s="94"/>
    </row>
    <row r="1004" spans="3:70" x14ac:dyDescent="0.2">
      <c r="C1004" s="24"/>
      <c r="D1004" s="24"/>
      <c r="AG1004" s="94"/>
      <c r="AH1004" s="94"/>
      <c r="AI1004" s="94"/>
      <c r="AJ1004" s="94"/>
      <c r="AK1004" s="94"/>
      <c r="AM1004" s="92"/>
      <c r="AT1004" s="94"/>
      <c r="AU1004" s="94"/>
      <c r="AV1004" s="94"/>
      <c r="AW1004" s="94"/>
      <c r="AX1004" s="94"/>
      <c r="AY1004" s="94"/>
      <c r="AZ1004" s="94"/>
      <c r="BA1004" s="94"/>
    </row>
    <row r="1005" spans="3:70" x14ac:dyDescent="0.2">
      <c r="C1005" s="24"/>
      <c r="D1005" s="24"/>
      <c r="AG1005" s="94"/>
      <c r="AH1005" s="94"/>
      <c r="AI1005" s="94"/>
      <c r="AJ1005" s="94"/>
      <c r="AK1005" s="94"/>
      <c r="AM1005" s="92"/>
      <c r="AT1005" s="94"/>
      <c r="AU1005" s="94"/>
      <c r="AV1005" s="94"/>
      <c r="AW1005" s="94"/>
      <c r="AX1005" s="94"/>
      <c r="AY1005" s="94"/>
      <c r="AZ1005" s="94"/>
      <c r="BA1005" s="94"/>
    </row>
    <row r="1006" spans="3:70" x14ac:dyDescent="0.2">
      <c r="C1006" s="24"/>
      <c r="D1006" s="24"/>
      <c r="AG1006" s="94"/>
      <c r="AH1006" s="94"/>
      <c r="AI1006" s="94"/>
      <c r="AJ1006" s="94"/>
      <c r="AK1006" s="94"/>
      <c r="AM1006" s="92"/>
      <c r="AT1006" s="94"/>
      <c r="AU1006" s="94"/>
      <c r="AV1006" s="94"/>
      <c r="AW1006" s="94"/>
      <c r="AX1006" s="94"/>
      <c r="AY1006" s="94"/>
      <c r="AZ1006" s="94"/>
      <c r="BA1006" s="94"/>
    </row>
    <row r="1007" spans="3:70" x14ac:dyDescent="0.2">
      <c r="C1007" s="24"/>
      <c r="D1007" s="24"/>
      <c r="AG1007" s="94"/>
      <c r="AH1007" s="94"/>
      <c r="AI1007" s="94"/>
      <c r="AJ1007" s="94"/>
      <c r="AK1007" s="94"/>
      <c r="AM1007" s="92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</row>
    <row r="1008" spans="3:70" x14ac:dyDescent="0.2">
      <c r="C1008" s="24"/>
      <c r="D1008" s="24"/>
      <c r="AG1008" s="94"/>
      <c r="AH1008" s="94"/>
      <c r="AI1008" s="94"/>
      <c r="AJ1008" s="94"/>
      <c r="AK1008" s="94"/>
      <c r="AM1008" s="92"/>
      <c r="AT1008" s="94"/>
      <c r="AU1008" s="94"/>
      <c r="AV1008" s="94"/>
      <c r="AW1008" s="94"/>
      <c r="AX1008" s="94"/>
      <c r="AY1008" s="94"/>
      <c r="AZ1008" s="94"/>
      <c r="BA1008" s="94"/>
    </row>
    <row r="1009" spans="3:53" x14ac:dyDescent="0.2">
      <c r="C1009" s="24"/>
      <c r="D1009" s="24"/>
      <c r="AG1009" s="94"/>
      <c r="AH1009" s="94"/>
      <c r="AI1009" s="94"/>
      <c r="AJ1009" s="94"/>
      <c r="AK1009" s="94"/>
      <c r="AM1009" s="92"/>
      <c r="AT1009" s="94"/>
      <c r="AU1009" s="94"/>
      <c r="AV1009" s="94"/>
      <c r="AW1009" s="94"/>
      <c r="AX1009" s="94"/>
      <c r="AY1009" s="94"/>
      <c r="AZ1009" s="94"/>
      <c r="BA1009" s="94"/>
    </row>
    <row r="1010" spans="3:53" x14ac:dyDescent="0.2">
      <c r="C1010" s="24"/>
      <c r="D1010" s="24"/>
      <c r="AG1010" s="94"/>
      <c r="AH1010" s="94"/>
      <c r="AI1010" s="94"/>
      <c r="AJ1010" s="94"/>
      <c r="AK1010" s="94"/>
      <c r="AM1010" s="92"/>
      <c r="AT1010" s="94"/>
      <c r="AU1010" s="94"/>
      <c r="AV1010" s="94"/>
      <c r="AW1010" s="94"/>
      <c r="AX1010" s="94"/>
      <c r="AY1010" s="94"/>
      <c r="AZ1010" s="94"/>
      <c r="BA1010" s="94"/>
    </row>
    <row r="1011" spans="3:53" x14ac:dyDescent="0.2">
      <c r="C1011" s="24"/>
      <c r="D1011" s="24"/>
      <c r="AG1011" s="94"/>
      <c r="AH1011" s="94"/>
      <c r="AI1011" s="94"/>
      <c r="AJ1011" s="94"/>
      <c r="AK1011" s="94"/>
      <c r="AM1011" s="92"/>
      <c r="AT1011" s="94"/>
      <c r="AU1011" s="94"/>
      <c r="AV1011" s="94"/>
      <c r="AW1011" s="94"/>
      <c r="AX1011" s="94"/>
      <c r="AY1011" s="94"/>
      <c r="AZ1011" s="94"/>
      <c r="BA1011" s="94"/>
    </row>
    <row r="1012" spans="3:53" x14ac:dyDescent="0.2">
      <c r="C1012" s="24"/>
      <c r="D1012" s="24"/>
      <c r="AG1012" s="94"/>
      <c r="AH1012" s="94"/>
      <c r="AI1012" s="94"/>
      <c r="AJ1012" s="94"/>
      <c r="AK1012" s="94"/>
      <c r="AM1012" s="92"/>
      <c r="AT1012" s="94"/>
      <c r="AU1012" s="94"/>
      <c r="AV1012" s="94"/>
      <c r="AW1012" s="94"/>
      <c r="AX1012" s="94"/>
      <c r="AY1012" s="94"/>
      <c r="AZ1012" s="94"/>
      <c r="BA1012" s="94"/>
    </row>
    <row r="1013" spans="3:53" x14ac:dyDescent="0.2">
      <c r="C1013" s="24"/>
      <c r="D1013" s="24"/>
      <c r="AG1013" s="94"/>
      <c r="AH1013" s="94"/>
      <c r="AI1013" s="94"/>
      <c r="AJ1013" s="94"/>
      <c r="AK1013" s="94"/>
      <c r="AM1013" s="92"/>
      <c r="AT1013" s="94"/>
      <c r="AU1013" s="94"/>
      <c r="AV1013" s="94"/>
      <c r="AW1013" s="94"/>
      <c r="AX1013" s="94"/>
      <c r="AY1013" s="94"/>
      <c r="AZ1013" s="94"/>
      <c r="BA1013" s="94"/>
    </row>
    <row r="1014" spans="3:53" x14ac:dyDescent="0.2">
      <c r="C1014" s="24"/>
      <c r="D1014" s="24"/>
      <c r="AG1014" s="94"/>
      <c r="AH1014" s="94"/>
      <c r="AI1014" s="94"/>
      <c r="AJ1014" s="94"/>
      <c r="AK1014" s="94"/>
      <c r="AM1014" s="92"/>
      <c r="AT1014" s="94"/>
      <c r="AU1014" s="94"/>
      <c r="AV1014" s="94"/>
      <c r="AW1014" s="94"/>
      <c r="AX1014" s="94"/>
      <c r="AY1014" s="94"/>
      <c r="AZ1014" s="94"/>
      <c r="BA1014" s="94"/>
    </row>
    <row r="1015" spans="3:53" x14ac:dyDescent="0.2">
      <c r="C1015" s="24"/>
      <c r="D1015" s="24"/>
      <c r="AG1015" s="94"/>
      <c r="AH1015" s="94"/>
      <c r="AI1015" s="94"/>
      <c r="AJ1015" s="94"/>
      <c r="AK1015" s="94"/>
      <c r="AM1015" s="92"/>
      <c r="AT1015" s="94"/>
      <c r="AU1015" s="94"/>
      <c r="AV1015" s="94"/>
      <c r="AW1015" s="94"/>
      <c r="AX1015" s="94"/>
      <c r="AY1015" s="94"/>
      <c r="AZ1015" s="94"/>
      <c r="BA1015" s="94"/>
    </row>
    <row r="1016" spans="3:53" x14ac:dyDescent="0.2">
      <c r="C1016" s="24"/>
      <c r="D1016" s="24"/>
      <c r="AG1016" s="94"/>
      <c r="AH1016" s="94"/>
      <c r="AI1016" s="94"/>
      <c r="AJ1016" s="94"/>
      <c r="AK1016" s="94"/>
      <c r="AM1016" s="92"/>
      <c r="AT1016" s="94"/>
      <c r="AU1016" s="94"/>
      <c r="AV1016" s="94"/>
      <c r="AW1016" s="94"/>
      <c r="AX1016" s="94"/>
      <c r="AY1016" s="94"/>
      <c r="AZ1016" s="94"/>
      <c r="BA1016" s="94"/>
    </row>
    <row r="1017" spans="3:53" x14ac:dyDescent="0.2">
      <c r="C1017" s="24"/>
      <c r="D1017" s="24"/>
      <c r="AG1017" s="94"/>
      <c r="AH1017" s="94"/>
      <c r="AI1017" s="94"/>
      <c r="AJ1017" s="94"/>
      <c r="AK1017" s="94"/>
      <c r="AM1017" s="92"/>
      <c r="AT1017" s="94"/>
      <c r="AU1017" s="94"/>
      <c r="AV1017" s="94"/>
      <c r="AW1017" s="94"/>
      <c r="AX1017" s="94"/>
      <c r="AY1017" s="94"/>
      <c r="AZ1017" s="94"/>
      <c r="BA1017" s="94"/>
    </row>
    <row r="1018" spans="3:53" x14ac:dyDescent="0.2">
      <c r="C1018" s="24"/>
      <c r="D1018" s="24"/>
      <c r="AG1018" s="94"/>
      <c r="AH1018" s="94"/>
      <c r="AI1018" s="94"/>
      <c r="AJ1018" s="94"/>
      <c r="AK1018" s="94"/>
      <c r="AM1018" s="92"/>
      <c r="AT1018" s="94"/>
      <c r="AU1018" s="94"/>
      <c r="AV1018" s="94"/>
      <c r="AW1018" s="94"/>
      <c r="AX1018" s="94"/>
      <c r="AY1018" s="94"/>
      <c r="AZ1018" s="94"/>
      <c r="BA1018" s="94"/>
    </row>
    <row r="1019" spans="3:53" x14ac:dyDescent="0.2">
      <c r="C1019" s="24"/>
      <c r="D1019" s="24"/>
      <c r="AG1019" s="94"/>
      <c r="AH1019" s="94"/>
      <c r="AI1019" s="94"/>
      <c r="AJ1019" s="94"/>
      <c r="AK1019" s="94"/>
      <c r="AM1019" s="92"/>
      <c r="AT1019" s="94"/>
      <c r="AU1019" s="94"/>
      <c r="AV1019" s="94"/>
      <c r="AW1019" s="94"/>
      <c r="AX1019" s="94"/>
      <c r="AY1019" s="94"/>
      <c r="AZ1019" s="94"/>
      <c r="BA1019" s="94"/>
    </row>
    <row r="1020" spans="3:53" x14ac:dyDescent="0.2">
      <c r="C1020" s="24"/>
      <c r="D1020" s="24"/>
      <c r="AG1020" s="94"/>
      <c r="AH1020" s="94"/>
      <c r="AI1020" s="94"/>
      <c r="AJ1020" s="94"/>
      <c r="AK1020" s="94"/>
      <c r="AM1020" s="92"/>
      <c r="AT1020" s="94"/>
      <c r="AU1020" s="94"/>
      <c r="AV1020" s="94"/>
      <c r="AW1020" s="94"/>
      <c r="AX1020" s="94"/>
      <c r="AY1020" s="94"/>
      <c r="AZ1020" s="94"/>
      <c r="BA1020" s="94"/>
    </row>
    <row r="1021" spans="3:53" x14ac:dyDescent="0.2">
      <c r="C1021" s="24"/>
      <c r="D1021" s="24"/>
      <c r="AG1021" s="94"/>
      <c r="AH1021" s="94"/>
      <c r="AI1021" s="94"/>
      <c r="AJ1021" s="94"/>
      <c r="AK1021" s="94"/>
      <c r="AM1021" s="92"/>
      <c r="AT1021" s="94"/>
      <c r="AU1021" s="94"/>
      <c r="AV1021" s="94"/>
      <c r="AW1021" s="94"/>
      <c r="AX1021" s="94"/>
      <c r="AY1021" s="94"/>
      <c r="AZ1021" s="94"/>
      <c r="BA1021" s="94"/>
    </row>
    <row r="1022" spans="3:53" x14ac:dyDescent="0.2">
      <c r="C1022" s="24"/>
      <c r="D1022" s="24"/>
      <c r="AG1022" s="94"/>
      <c r="AH1022" s="94"/>
      <c r="AI1022" s="94"/>
      <c r="AJ1022" s="94"/>
      <c r="AK1022" s="94"/>
      <c r="AM1022" s="92"/>
      <c r="AT1022" s="94"/>
      <c r="AU1022" s="94"/>
      <c r="AV1022" s="94"/>
      <c r="AW1022" s="94"/>
      <c r="AX1022" s="94"/>
      <c r="AY1022" s="94"/>
      <c r="AZ1022" s="94"/>
      <c r="BA1022" s="94"/>
    </row>
    <row r="1023" spans="3:53" x14ac:dyDescent="0.2">
      <c r="C1023" s="24"/>
      <c r="D1023" s="24"/>
      <c r="AG1023" s="94"/>
      <c r="AH1023" s="94"/>
      <c r="AI1023" s="94"/>
      <c r="AJ1023" s="94"/>
      <c r="AK1023" s="94"/>
      <c r="AM1023" s="92"/>
      <c r="AT1023" s="94"/>
      <c r="AU1023" s="94"/>
      <c r="AV1023" s="94"/>
      <c r="AW1023" s="94"/>
      <c r="AX1023" s="94"/>
      <c r="AY1023" s="94"/>
      <c r="AZ1023" s="94"/>
      <c r="BA1023" s="94"/>
    </row>
    <row r="1024" spans="3:53" x14ac:dyDescent="0.2">
      <c r="C1024" s="24"/>
      <c r="D1024" s="24"/>
      <c r="AG1024" s="94"/>
      <c r="AH1024" s="94"/>
      <c r="AI1024" s="94"/>
      <c r="AJ1024" s="94"/>
      <c r="AK1024" s="94"/>
      <c r="AM1024" s="92"/>
      <c r="AT1024" s="94"/>
      <c r="AU1024" s="94"/>
      <c r="AV1024" s="94"/>
      <c r="AW1024" s="94"/>
      <c r="AX1024" s="94"/>
      <c r="AY1024" s="94"/>
      <c r="AZ1024" s="94"/>
      <c r="BA1024" s="94"/>
    </row>
    <row r="1025" spans="3:53" x14ac:dyDescent="0.2">
      <c r="C1025" s="24"/>
      <c r="D1025" s="24"/>
      <c r="AG1025" s="94"/>
      <c r="AH1025" s="94"/>
      <c r="AI1025" s="94"/>
      <c r="AJ1025" s="94"/>
      <c r="AK1025" s="94"/>
      <c r="AM1025" s="92"/>
      <c r="AT1025" s="94"/>
      <c r="AU1025" s="94"/>
      <c r="AV1025" s="94"/>
      <c r="AW1025" s="94"/>
      <c r="AX1025" s="94"/>
      <c r="AY1025" s="94"/>
      <c r="AZ1025" s="94"/>
      <c r="BA1025" s="94"/>
    </row>
    <row r="1026" spans="3:53" x14ac:dyDescent="0.2">
      <c r="C1026" s="24"/>
      <c r="D1026" s="24"/>
      <c r="AG1026" s="94"/>
      <c r="AH1026" s="94"/>
      <c r="AI1026" s="94"/>
      <c r="AJ1026" s="94"/>
      <c r="AK1026" s="94"/>
      <c r="AM1026" s="92"/>
      <c r="AT1026" s="94"/>
      <c r="AU1026" s="94"/>
      <c r="AV1026" s="94"/>
      <c r="AW1026" s="94"/>
      <c r="AX1026" s="94"/>
      <c r="AY1026" s="94"/>
      <c r="AZ1026" s="94"/>
      <c r="BA1026" s="94"/>
    </row>
    <row r="1027" spans="3:53" x14ac:dyDescent="0.2">
      <c r="C1027" s="24"/>
      <c r="D1027" s="24"/>
      <c r="AG1027" s="94"/>
      <c r="AH1027" s="94"/>
      <c r="AI1027" s="94"/>
      <c r="AJ1027" s="94"/>
      <c r="AK1027" s="94"/>
      <c r="AM1027" s="92"/>
      <c r="AT1027" s="94"/>
      <c r="AU1027" s="94"/>
      <c r="AV1027" s="94"/>
      <c r="AW1027" s="94"/>
      <c r="AX1027" s="94"/>
      <c r="AY1027" s="94"/>
      <c r="AZ1027" s="94"/>
      <c r="BA1027" s="94"/>
    </row>
    <row r="1028" spans="3:53" x14ac:dyDescent="0.2">
      <c r="C1028" s="24"/>
      <c r="D1028" s="24"/>
      <c r="AG1028" s="94"/>
      <c r="AH1028" s="94"/>
      <c r="AI1028" s="94"/>
      <c r="AJ1028" s="94"/>
      <c r="AK1028" s="94"/>
      <c r="AM1028" s="92"/>
      <c r="AT1028" s="94"/>
      <c r="AU1028" s="94"/>
      <c r="AV1028" s="94"/>
      <c r="AW1028" s="94"/>
      <c r="AX1028" s="94"/>
      <c r="AY1028" s="94"/>
      <c r="AZ1028" s="94"/>
      <c r="BA1028" s="94"/>
    </row>
    <row r="1029" spans="3:53" x14ac:dyDescent="0.2">
      <c r="C1029" s="24"/>
      <c r="D1029" s="24"/>
      <c r="AG1029" s="94"/>
      <c r="AH1029" s="94"/>
      <c r="AI1029" s="94"/>
      <c r="AJ1029" s="94"/>
      <c r="AK1029" s="94"/>
      <c r="AM1029" s="92"/>
      <c r="AT1029" s="94"/>
      <c r="AU1029" s="94"/>
      <c r="AV1029" s="94"/>
      <c r="AW1029" s="94"/>
      <c r="AX1029" s="94"/>
      <c r="AY1029" s="94"/>
      <c r="AZ1029" s="94"/>
      <c r="BA1029" s="94"/>
    </row>
    <row r="1030" spans="3:53" x14ac:dyDescent="0.2">
      <c r="C1030" s="24"/>
      <c r="D1030" s="24"/>
      <c r="AG1030" s="94"/>
      <c r="AH1030" s="94"/>
      <c r="AI1030" s="94"/>
      <c r="AJ1030" s="94"/>
      <c r="AK1030" s="94"/>
      <c r="AM1030" s="92"/>
      <c r="AT1030" s="94"/>
      <c r="AU1030" s="94"/>
      <c r="AV1030" s="94"/>
      <c r="AW1030" s="94"/>
      <c r="AX1030" s="94"/>
      <c r="AY1030" s="94"/>
      <c r="AZ1030" s="94"/>
      <c r="BA1030" s="94"/>
    </row>
    <row r="1031" spans="3:53" x14ac:dyDescent="0.2">
      <c r="C1031" s="24"/>
      <c r="D1031" s="24"/>
      <c r="AG1031" s="94"/>
      <c r="AH1031" s="94"/>
      <c r="AI1031" s="94"/>
      <c r="AJ1031" s="94"/>
      <c r="AK1031" s="94"/>
      <c r="AM1031" s="92"/>
      <c r="AT1031" s="94"/>
      <c r="AU1031" s="94"/>
      <c r="AV1031" s="94"/>
      <c r="AW1031" s="94"/>
      <c r="AX1031" s="94"/>
      <c r="AY1031" s="94"/>
      <c r="AZ1031" s="94"/>
      <c r="BA1031" s="94"/>
    </row>
    <row r="1032" spans="3:53" x14ac:dyDescent="0.2">
      <c r="C1032" s="24"/>
      <c r="D1032" s="24"/>
      <c r="AG1032" s="94"/>
      <c r="AH1032" s="94"/>
      <c r="AI1032" s="94"/>
      <c r="AJ1032" s="94"/>
      <c r="AK1032" s="94"/>
      <c r="AM1032" s="92"/>
      <c r="AT1032" s="94"/>
      <c r="AU1032" s="94"/>
      <c r="AV1032" s="94"/>
      <c r="AW1032" s="94"/>
      <c r="AX1032" s="94"/>
      <c r="AY1032" s="94"/>
      <c r="AZ1032" s="94"/>
      <c r="BA1032" s="94"/>
    </row>
    <row r="1033" spans="3:53" x14ac:dyDescent="0.2">
      <c r="C1033" s="24"/>
      <c r="D1033" s="24"/>
      <c r="AG1033" s="94"/>
      <c r="AH1033" s="94"/>
      <c r="AI1033" s="94"/>
      <c r="AJ1033" s="94"/>
      <c r="AK1033" s="94"/>
      <c r="AM1033" s="92"/>
      <c r="AT1033" s="94"/>
      <c r="AU1033" s="94"/>
      <c r="AV1033" s="94"/>
      <c r="AW1033" s="94"/>
      <c r="AX1033" s="94"/>
      <c r="AY1033" s="94"/>
      <c r="AZ1033" s="94"/>
      <c r="BA1033" s="94"/>
    </row>
    <row r="1034" spans="3:53" x14ac:dyDescent="0.2">
      <c r="C1034" s="24"/>
      <c r="D1034" s="24"/>
      <c r="AG1034" s="94"/>
      <c r="AH1034" s="94"/>
      <c r="AI1034" s="94"/>
      <c r="AJ1034" s="94"/>
      <c r="AK1034" s="94"/>
      <c r="AM1034" s="92"/>
      <c r="AT1034" s="94"/>
      <c r="AU1034" s="94"/>
      <c r="AV1034" s="94"/>
      <c r="AW1034" s="94"/>
      <c r="AX1034" s="94"/>
      <c r="AY1034" s="94"/>
      <c r="AZ1034" s="94"/>
      <c r="BA1034" s="94"/>
    </row>
    <row r="1035" spans="3:53" x14ac:dyDescent="0.2">
      <c r="C1035" s="24"/>
      <c r="D1035" s="24"/>
      <c r="AG1035" s="94"/>
      <c r="AH1035" s="94"/>
      <c r="AI1035" s="94"/>
      <c r="AJ1035" s="94"/>
      <c r="AK1035" s="94"/>
      <c r="AM1035" s="92"/>
      <c r="AT1035" s="94"/>
      <c r="AU1035" s="94"/>
      <c r="AV1035" s="94"/>
      <c r="AW1035" s="94"/>
      <c r="AX1035" s="94"/>
      <c r="AY1035" s="94"/>
      <c r="AZ1035" s="94"/>
      <c r="BA1035" s="94"/>
    </row>
    <row r="1036" spans="3:53" x14ac:dyDescent="0.2">
      <c r="C1036" s="24"/>
      <c r="D1036" s="24"/>
      <c r="AG1036" s="94"/>
      <c r="AH1036" s="94"/>
      <c r="AI1036" s="94"/>
      <c r="AJ1036" s="94"/>
      <c r="AK1036" s="94"/>
      <c r="AM1036" s="92"/>
      <c r="AT1036" s="94"/>
      <c r="AU1036" s="94"/>
      <c r="AV1036" s="94"/>
      <c r="AW1036" s="94"/>
      <c r="AX1036" s="94"/>
      <c r="AY1036" s="94"/>
      <c r="AZ1036" s="94"/>
      <c r="BA1036" s="94"/>
    </row>
    <row r="1037" spans="3:53" x14ac:dyDescent="0.2">
      <c r="C1037" s="24"/>
      <c r="D1037" s="24"/>
      <c r="AG1037" s="94"/>
      <c r="AH1037" s="94"/>
      <c r="AI1037" s="94"/>
      <c r="AJ1037" s="94"/>
      <c r="AK1037" s="94"/>
      <c r="AM1037" s="92"/>
      <c r="AT1037" s="94"/>
      <c r="AU1037" s="94"/>
      <c r="AV1037" s="94"/>
      <c r="AW1037" s="94"/>
      <c r="AX1037" s="94"/>
      <c r="AY1037" s="94"/>
      <c r="AZ1037" s="94"/>
      <c r="BA1037" s="94"/>
    </row>
    <row r="1038" spans="3:53" x14ac:dyDescent="0.2">
      <c r="C1038" s="24"/>
      <c r="D1038" s="24"/>
      <c r="AG1038" s="94"/>
      <c r="AH1038" s="94"/>
      <c r="AI1038" s="94"/>
      <c r="AJ1038" s="94"/>
      <c r="AK1038" s="94"/>
      <c r="AM1038" s="92"/>
      <c r="AT1038" s="94"/>
      <c r="AU1038" s="94"/>
      <c r="AV1038" s="94"/>
      <c r="AW1038" s="94"/>
      <c r="AX1038" s="94"/>
      <c r="AY1038" s="94"/>
      <c r="AZ1038" s="94"/>
      <c r="BA1038" s="94"/>
    </row>
    <row r="1039" spans="3:53" x14ac:dyDescent="0.2">
      <c r="C1039" s="24"/>
      <c r="D1039" s="24"/>
      <c r="AG1039" s="94"/>
      <c r="AH1039" s="94"/>
      <c r="AI1039" s="94"/>
      <c r="AJ1039" s="94"/>
      <c r="AK1039" s="94"/>
      <c r="AM1039" s="92"/>
      <c r="AT1039" s="94"/>
      <c r="AU1039" s="94"/>
      <c r="AV1039" s="94"/>
      <c r="AW1039" s="94"/>
      <c r="AX1039" s="94"/>
      <c r="AY1039" s="94"/>
      <c r="AZ1039" s="94"/>
      <c r="BA1039" s="94"/>
    </row>
    <row r="1040" spans="3:53" x14ac:dyDescent="0.2">
      <c r="C1040" s="24"/>
      <c r="D1040" s="24"/>
      <c r="AG1040" s="94"/>
      <c r="AH1040" s="94"/>
      <c r="AI1040" s="94"/>
      <c r="AJ1040" s="94"/>
      <c r="AK1040" s="94"/>
      <c r="AM1040" s="92"/>
      <c r="AT1040" s="94"/>
      <c r="AU1040" s="94"/>
      <c r="AV1040" s="94"/>
      <c r="AW1040" s="94"/>
      <c r="AX1040" s="94"/>
      <c r="AY1040" s="94"/>
      <c r="AZ1040" s="94"/>
      <c r="BA1040" s="94"/>
    </row>
    <row r="1041" spans="3:54" x14ac:dyDescent="0.2">
      <c r="C1041" s="24"/>
      <c r="D1041" s="24"/>
      <c r="AG1041" s="94"/>
      <c r="AH1041" s="94"/>
      <c r="AI1041" s="94"/>
      <c r="AJ1041" s="94"/>
      <c r="AK1041" s="94"/>
      <c r="AM1041" s="92"/>
      <c r="AT1041" s="94"/>
      <c r="AU1041" s="94"/>
      <c r="AV1041" s="94"/>
      <c r="AW1041" s="94"/>
      <c r="AX1041" s="94"/>
      <c r="AY1041" s="94"/>
      <c r="AZ1041" s="94"/>
      <c r="BA1041" s="94"/>
    </row>
    <row r="1042" spans="3:54" x14ac:dyDescent="0.2">
      <c r="C1042" s="24"/>
      <c r="D1042" s="24"/>
      <c r="AG1042" s="94"/>
      <c r="AH1042" s="94"/>
      <c r="AI1042" s="94"/>
      <c r="AJ1042" s="94"/>
      <c r="AK1042" s="94"/>
      <c r="AM1042" s="92"/>
      <c r="AT1042" s="94"/>
      <c r="AU1042" s="94"/>
      <c r="AV1042" s="94"/>
      <c r="AW1042" s="94"/>
      <c r="AX1042" s="94"/>
      <c r="AY1042" s="94"/>
      <c r="AZ1042" s="94"/>
      <c r="BA1042" s="94"/>
    </row>
    <row r="1043" spans="3:54" x14ac:dyDescent="0.2">
      <c r="C1043" s="24"/>
      <c r="D1043" s="24"/>
      <c r="AG1043" s="94"/>
      <c r="AH1043" s="94"/>
      <c r="AI1043" s="94"/>
      <c r="AJ1043" s="94"/>
      <c r="AK1043" s="94"/>
      <c r="AM1043" s="92"/>
      <c r="AT1043" s="94"/>
      <c r="AU1043" s="94"/>
      <c r="AV1043" s="94"/>
      <c r="AW1043" s="94"/>
      <c r="AX1043" s="94"/>
      <c r="AY1043" s="94"/>
      <c r="AZ1043" s="94"/>
      <c r="BA1043" s="94"/>
    </row>
    <row r="1044" spans="3:54" x14ac:dyDescent="0.2">
      <c r="C1044" s="24"/>
      <c r="D1044" s="24"/>
      <c r="AG1044" s="94"/>
      <c r="AH1044" s="94"/>
      <c r="AI1044" s="94"/>
      <c r="AJ1044" s="94"/>
      <c r="AK1044" s="94"/>
      <c r="AM1044" s="92"/>
      <c r="AT1044" s="94"/>
      <c r="AU1044" s="94"/>
      <c r="AV1044" s="94"/>
      <c r="AW1044" s="94"/>
      <c r="AX1044" s="94"/>
      <c r="AY1044" s="94"/>
      <c r="AZ1044" s="94"/>
      <c r="BA1044" s="94"/>
      <c r="BB1044" s="94"/>
    </row>
    <row r="1045" spans="3:54" x14ac:dyDescent="0.2">
      <c r="C1045" s="24"/>
      <c r="D1045" s="24"/>
      <c r="AG1045" s="94"/>
      <c r="AH1045" s="94"/>
      <c r="AI1045" s="94"/>
      <c r="AJ1045" s="94"/>
      <c r="AK1045" s="94"/>
      <c r="AM1045" s="92"/>
      <c r="AT1045" s="94"/>
      <c r="AU1045" s="94"/>
      <c r="AV1045" s="94"/>
      <c r="AW1045" s="94"/>
      <c r="AX1045" s="94"/>
      <c r="AY1045" s="94"/>
      <c r="AZ1045" s="94"/>
      <c r="BA1045" s="94"/>
      <c r="BB1045" s="94"/>
    </row>
    <row r="1046" spans="3:54" x14ac:dyDescent="0.2">
      <c r="C1046" s="24"/>
      <c r="D1046" s="24"/>
      <c r="AG1046" s="94"/>
      <c r="AH1046" s="94"/>
      <c r="AI1046" s="94"/>
      <c r="AJ1046" s="94"/>
      <c r="AK1046" s="94"/>
      <c r="AM1046" s="92"/>
      <c r="AT1046" s="94"/>
      <c r="AU1046" s="94"/>
      <c r="AV1046" s="94"/>
      <c r="AW1046" s="94"/>
      <c r="AX1046" s="94"/>
      <c r="AY1046" s="94"/>
      <c r="AZ1046" s="94"/>
      <c r="BA1046" s="94"/>
    </row>
    <row r="1047" spans="3:54" x14ac:dyDescent="0.2">
      <c r="C1047" s="24"/>
      <c r="D1047" s="24"/>
      <c r="AG1047" s="94"/>
      <c r="AH1047" s="94"/>
      <c r="AI1047" s="94"/>
      <c r="AJ1047" s="94"/>
      <c r="AK1047" s="94"/>
      <c r="AM1047" s="92"/>
      <c r="AT1047" s="94"/>
      <c r="AU1047" s="94"/>
      <c r="AV1047" s="94"/>
      <c r="AW1047" s="94"/>
      <c r="AX1047" s="94"/>
      <c r="AY1047" s="94"/>
      <c r="AZ1047" s="94"/>
      <c r="BA1047" s="94"/>
    </row>
    <row r="1048" spans="3:54" x14ac:dyDescent="0.2">
      <c r="C1048" s="24"/>
      <c r="D1048" s="24"/>
      <c r="AG1048" s="94"/>
      <c r="AH1048" s="94"/>
      <c r="AI1048" s="94"/>
      <c r="AJ1048" s="94"/>
      <c r="AK1048" s="94"/>
      <c r="AM1048" s="92"/>
      <c r="AT1048" s="94"/>
      <c r="AU1048" s="94"/>
      <c r="AV1048" s="94"/>
      <c r="AW1048" s="94"/>
      <c r="AX1048" s="94"/>
      <c r="AY1048" s="94"/>
      <c r="AZ1048" s="94"/>
      <c r="BA1048" s="94"/>
    </row>
    <row r="1049" spans="3:54" x14ac:dyDescent="0.2">
      <c r="C1049" s="24"/>
      <c r="D1049" s="24"/>
      <c r="AG1049" s="94"/>
      <c r="AH1049" s="94"/>
      <c r="AI1049" s="94"/>
      <c r="AJ1049" s="94"/>
      <c r="AK1049" s="94"/>
      <c r="AM1049" s="92"/>
      <c r="AT1049" s="94"/>
      <c r="AU1049" s="94"/>
      <c r="AV1049" s="94"/>
      <c r="AW1049" s="94"/>
      <c r="AX1049" s="94"/>
      <c r="AY1049" s="94"/>
      <c r="AZ1049" s="94"/>
      <c r="BA1049" s="94"/>
    </row>
    <row r="1050" spans="3:54" x14ac:dyDescent="0.2">
      <c r="C1050" s="24"/>
      <c r="D1050" s="24"/>
      <c r="AG1050" s="94"/>
      <c r="AH1050" s="94"/>
      <c r="AI1050" s="94"/>
      <c r="AJ1050" s="94"/>
      <c r="AK1050" s="94"/>
      <c r="AM1050" s="92"/>
      <c r="AT1050" s="94"/>
      <c r="AU1050" s="94"/>
      <c r="AV1050" s="94"/>
      <c r="AW1050" s="94"/>
      <c r="AX1050" s="94"/>
      <c r="AY1050" s="94"/>
      <c r="AZ1050" s="94"/>
      <c r="BA1050" s="94"/>
    </row>
    <row r="1051" spans="3:54" x14ac:dyDescent="0.2">
      <c r="C1051" s="24"/>
      <c r="D1051" s="24"/>
      <c r="AG1051" s="94"/>
      <c r="AH1051" s="94"/>
      <c r="AI1051" s="94"/>
      <c r="AJ1051" s="94"/>
      <c r="AK1051" s="94"/>
      <c r="AM1051" s="92"/>
      <c r="AT1051" s="94"/>
      <c r="AU1051" s="94"/>
      <c r="AV1051" s="94"/>
      <c r="AW1051" s="94"/>
      <c r="AX1051" s="94"/>
      <c r="AY1051" s="94"/>
      <c r="AZ1051" s="94"/>
      <c r="BA1051" s="94"/>
    </row>
    <row r="1052" spans="3:54" x14ac:dyDescent="0.2">
      <c r="C1052" s="24"/>
      <c r="D1052" s="24"/>
      <c r="AG1052" s="94"/>
      <c r="AH1052" s="94"/>
      <c r="AI1052" s="94"/>
      <c r="AJ1052" s="94"/>
      <c r="AK1052" s="94"/>
      <c r="AM1052" s="92"/>
      <c r="AT1052" s="94"/>
      <c r="AU1052" s="94"/>
      <c r="AV1052" s="94"/>
      <c r="AW1052" s="94"/>
      <c r="AX1052" s="94"/>
      <c r="AY1052" s="94"/>
      <c r="AZ1052" s="94"/>
      <c r="BA1052" s="94"/>
    </row>
    <row r="1053" spans="3:54" x14ac:dyDescent="0.2">
      <c r="C1053" s="24"/>
      <c r="D1053" s="24"/>
      <c r="AG1053" s="94"/>
      <c r="AH1053" s="94"/>
      <c r="AI1053" s="94"/>
      <c r="AJ1053" s="94"/>
      <c r="AK1053" s="94"/>
      <c r="AM1053" s="92"/>
      <c r="AT1053" s="94"/>
      <c r="AU1053" s="94"/>
      <c r="AV1053" s="94"/>
      <c r="AW1053" s="94"/>
      <c r="AX1053" s="94"/>
      <c r="AY1053" s="94"/>
      <c r="AZ1053" s="94"/>
      <c r="BA1053" s="94"/>
    </row>
    <row r="1054" spans="3:54" x14ac:dyDescent="0.2">
      <c r="C1054" s="24"/>
      <c r="D1054" s="24"/>
      <c r="AG1054" s="94"/>
      <c r="AH1054" s="94"/>
      <c r="AI1054" s="94"/>
      <c r="AJ1054" s="94"/>
      <c r="AK1054" s="94"/>
      <c r="AM1054" s="92"/>
      <c r="AT1054" s="94"/>
      <c r="AU1054" s="94"/>
      <c r="AV1054" s="94"/>
      <c r="AW1054" s="94"/>
      <c r="AX1054" s="94"/>
      <c r="AY1054" s="94"/>
      <c r="AZ1054" s="94"/>
      <c r="BA1054" s="94"/>
    </row>
    <row r="1055" spans="3:54" x14ac:dyDescent="0.2">
      <c r="C1055" s="24"/>
      <c r="D1055" s="24"/>
      <c r="AG1055" s="94"/>
      <c r="AH1055" s="94"/>
      <c r="AI1055" s="94"/>
      <c r="AJ1055" s="94"/>
      <c r="AK1055" s="94"/>
      <c r="AM1055" s="92"/>
      <c r="AT1055" s="94"/>
      <c r="AU1055" s="94"/>
      <c r="AV1055" s="94"/>
      <c r="AW1055" s="94"/>
      <c r="AX1055" s="94"/>
      <c r="AY1055" s="94"/>
      <c r="AZ1055" s="94"/>
      <c r="BA1055" s="94"/>
    </row>
    <row r="1056" spans="3:54" x14ac:dyDescent="0.2">
      <c r="C1056" s="24"/>
      <c r="D1056" s="24"/>
      <c r="AG1056" s="94"/>
      <c r="AH1056" s="94"/>
      <c r="AI1056" s="94"/>
      <c r="AJ1056" s="94"/>
      <c r="AK1056" s="94"/>
      <c r="AM1056" s="92"/>
      <c r="AT1056" s="94"/>
      <c r="AU1056" s="94"/>
      <c r="AV1056" s="94"/>
      <c r="AW1056" s="94"/>
      <c r="AX1056" s="94"/>
      <c r="AY1056" s="94"/>
      <c r="AZ1056" s="94"/>
      <c r="BA1056" s="94"/>
    </row>
    <row r="1057" spans="3:70" x14ac:dyDescent="0.2">
      <c r="C1057" s="24"/>
      <c r="D1057" s="24"/>
      <c r="AG1057" s="94"/>
      <c r="AH1057" s="94"/>
      <c r="AI1057" s="94"/>
      <c r="AJ1057" s="94"/>
      <c r="AK1057" s="94"/>
      <c r="AM1057" s="92"/>
      <c r="AT1057" s="94"/>
      <c r="AU1057" s="94"/>
      <c r="AV1057" s="94"/>
      <c r="AW1057" s="94"/>
      <c r="AX1057" s="94"/>
      <c r="AY1057" s="94"/>
      <c r="AZ1057" s="94"/>
      <c r="BA1057" s="94"/>
    </row>
    <row r="1058" spans="3:70" x14ac:dyDescent="0.2">
      <c r="C1058" s="24"/>
      <c r="D1058" s="24"/>
      <c r="AG1058" s="94"/>
      <c r="AH1058" s="94"/>
      <c r="AI1058" s="94"/>
      <c r="AJ1058" s="94"/>
      <c r="AK1058" s="94"/>
      <c r="AM1058" s="92"/>
      <c r="AT1058" s="94"/>
      <c r="AU1058" s="94"/>
      <c r="AV1058" s="94"/>
      <c r="AW1058" s="94"/>
      <c r="AX1058" s="94"/>
      <c r="AY1058" s="94"/>
      <c r="AZ1058" s="94"/>
      <c r="BA1058" s="94"/>
    </row>
    <row r="1059" spans="3:70" x14ac:dyDescent="0.2">
      <c r="C1059" s="24"/>
      <c r="D1059" s="24"/>
      <c r="AG1059" s="94"/>
      <c r="AH1059" s="94"/>
      <c r="AI1059" s="94"/>
      <c r="AJ1059" s="94"/>
      <c r="AK1059" s="94"/>
      <c r="AM1059" s="92"/>
      <c r="AT1059" s="94"/>
      <c r="AU1059" s="94"/>
      <c r="AV1059" s="94"/>
      <c r="AW1059" s="94"/>
      <c r="AX1059" s="94"/>
      <c r="AY1059" s="94"/>
      <c r="AZ1059" s="94"/>
      <c r="BA1059" s="94"/>
    </row>
    <row r="1060" spans="3:70" x14ac:dyDescent="0.2">
      <c r="C1060" s="24"/>
      <c r="D1060" s="24"/>
      <c r="AG1060" s="94"/>
      <c r="AH1060" s="94"/>
      <c r="AI1060" s="94"/>
      <c r="AJ1060" s="94"/>
      <c r="AK1060" s="94"/>
      <c r="AM1060" s="92"/>
      <c r="AT1060" s="94"/>
      <c r="AU1060" s="94"/>
      <c r="AV1060" s="94"/>
      <c r="AW1060" s="94"/>
      <c r="AX1060" s="94"/>
      <c r="AY1060" s="94"/>
      <c r="AZ1060" s="94"/>
      <c r="BA1060" s="94"/>
    </row>
    <row r="1061" spans="3:70" x14ac:dyDescent="0.2">
      <c r="C1061" s="24"/>
      <c r="D1061" s="24"/>
      <c r="AG1061" s="94"/>
      <c r="AH1061" s="94"/>
      <c r="AI1061" s="94"/>
      <c r="AJ1061" s="94"/>
      <c r="AK1061" s="94"/>
      <c r="AM1061" s="92"/>
      <c r="AT1061" s="94"/>
      <c r="AU1061" s="94"/>
      <c r="AV1061" s="94"/>
      <c r="AW1061" s="94"/>
      <c r="AX1061" s="94"/>
      <c r="AY1061" s="94"/>
      <c r="AZ1061" s="94"/>
      <c r="BA1061" s="94"/>
    </row>
    <row r="1062" spans="3:70" x14ac:dyDescent="0.2">
      <c r="C1062" s="24"/>
      <c r="D1062" s="24"/>
      <c r="AG1062" s="94"/>
      <c r="AH1062" s="94"/>
      <c r="AI1062" s="94"/>
      <c r="AJ1062" s="94"/>
      <c r="AK1062" s="94"/>
      <c r="AM1062" s="92"/>
      <c r="AT1062" s="94"/>
      <c r="AU1062" s="94"/>
      <c r="AV1062" s="94"/>
      <c r="AW1062" s="94"/>
      <c r="AX1062" s="94"/>
      <c r="AY1062" s="94"/>
      <c r="AZ1062" s="94"/>
      <c r="BA1062" s="94"/>
    </row>
    <row r="1063" spans="3:70" x14ac:dyDescent="0.2">
      <c r="C1063" s="24"/>
      <c r="D1063" s="24"/>
      <c r="AG1063" s="94"/>
      <c r="AH1063" s="94"/>
      <c r="AI1063" s="94"/>
      <c r="AJ1063" s="94"/>
      <c r="AK1063" s="94"/>
      <c r="AM1063" s="92"/>
      <c r="AT1063" s="94"/>
      <c r="AU1063" s="94"/>
      <c r="AV1063" s="94"/>
      <c r="AW1063" s="94"/>
      <c r="AX1063" s="94"/>
      <c r="AY1063" s="94"/>
      <c r="AZ1063" s="94"/>
      <c r="BA1063" s="94"/>
    </row>
    <row r="1064" spans="3:70" x14ac:dyDescent="0.2">
      <c r="C1064" s="24"/>
      <c r="D1064" s="24"/>
      <c r="AG1064" s="94"/>
      <c r="AH1064" s="94"/>
      <c r="AI1064" s="94"/>
      <c r="AJ1064" s="94"/>
      <c r="AK1064" s="94"/>
      <c r="AM1064" s="92"/>
      <c r="AT1064" s="94"/>
      <c r="AU1064" s="94"/>
      <c r="AV1064" s="94"/>
      <c r="AW1064" s="94"/>
      <c r="AX1064" s="94"/>
      <c r="AY1064" s="94"/>
      <c r="AZ1064" s="94"/>
      <c r="BA1064" s="94"/>
    </row>
    <row r="1065" spans="3:70" x14ac:dyDescent="0.2">
      <c r="C1065" s="24"/>
      <c r="D1065" s="24"/>
      <c r="AG1065" s="94"/>
      <c r="AH1065" s="94"/>
      <c r="AI1065" s="94"/>
      <c r="AJ1065" s="94"/>
      <c r="AK1065" s="94"/>
      <c r="AM1065" s="92"/>
      <c r="AT1065" s="94"/>
      <c r="AU1065" s="94"/>
      <c r="AV1065" s="94"/>
      <c r="AW1065" s="94"/>
      <c r="AX1065" s="94"/>
      <c r="AY1065" s="94"/>
      <c r="AZ1065" s="94"/>
      <c r="BA1065" s="94"/>
    </row>
    <row r="1066" spans="3:70" x14ac:dyDescent="0.2">
      <c r="C1066" s="24"/>
      <c r="D1066" s="24"/>
      <c r="AG1066" s="94"/>
      <c r="AH1066" s="94"/>
      <c r="AI1066" s="94"/>
      <c r="AJ1066" s="94"/>
      <c r="AK1066" s="94"/>
      <c r="AM1066" s="92"/>
      <c r="AT1066" s="94"/>
      <c r="AU1066" s="94"/>
      <c r="AV1066" s="94"/>
      <c r="AW1066" s="94"/>
      <c r="AX1066" s="94"/>
      <c r="AY1066" s="94"/>
      <c r="AZ1066" s="94"/>
      <c r="BA1066" s="94"/>
    </row>
    <row r="1067" spans="3:70" x14ac:dyDescent="0.2">
      <c r="C1067" s="24"/>
      <c r="D1067" s="24"/>
      <c r="AG1067" s="94"/>
      <c r="AH1067" s="94"/>
      <c r="AI1067" s="94"/>
      <c r="AJ1067" s="94"/>
      <c r="AK1067" s="94"/>
      <c r="AM1067" s="92"/>
      <c r="AT1067" s="94"/>
      <c r="AU1067" s="94"/>
      <c r="AV1067" s="94"/>
      <c r="AW1067" s="94"/>
      <c r="AX1067" s="94"/>
      <c r="AY1067" s="94"/>
      <c r="AZ1067" s="94"/>
      <c r="BA1067" s="94"/>
    </row>
    <row r="1068" spans="3:70" x14ac:dyDescent="0.2">
      <c r="C1068" s="24"/>
      <c r="D1068" s="24"/>
      <c r="AG1068" s="94"/>
      <c r="AH1068" s="94"/>
      <c r="AI1068" s="94"/>
      <c r="AJ1068" s="94"/>
      <c r="AK1068" s="94"/>
      <c r="AM1068" s="92"/>
      <c r="AT1068" s="94"/>
      <c r="AU1068" s="94"/>
      <c r="AV1068" s="94"/>
      <c r="AW1068" s="94"/>
      <c r="AX1068" s="94"/>
      <c r="AY1068" s="94"/>
      <c r="AZ1068" s="94"/>
      <c r="BA1068" s="94"/>
    </row>
    <row r="1069" spans="3:70" x14ac:dyDescent="0.2">
      <c r="C1069" s="24"/>
      <c r="D1069" s="24"/>
      <c r="AG1069" s="94"/>
      <c r="AH1069" s="94"/>
      <c r="AI1069" s="94"/>
      <c r="AJ1069" s="94"/>
      <c r="AK1069" s="94"/>
      <c r="AM1069" s="92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</row>
    <row r="1070" spans="3:70" x14ac:dyDescent="0.2">
      <c r="C1070" s="24"/>
      <c r="D1070" s="24"/>
      <c r="AG1070" s="94"/>
      <c r="AH1070" s="94"/>
      <c r="AI1070" s="94"/>
      <c r="AJ1070" s="94"/>
      <c r="AK1070" s="94"/>
      <c r="AM1070" s="92"/>
      <c r="AT1070" s="94"/>
      <c r="AU1070" s="94"/>
      <c r="AV1070" s="94"/>
      <c r="AW1070" s="94"/>
      <c r="AX1070" s="94"/>
      <c r="AY1070" s="94"/>
      <c r="AZ1070" s="94"/>
      <c r="BA1070" s="94"/>
    </row>
    <row r="1071" spans="3:70" x14ac:dyDescent="0.2">
      <c r="C1071" s="24"/>
      <c r="D1071" s="24"/>
      <c r="AG1071" s="94"/>
      <c r="AH1071" s="94"/>
      <c r="AI1071" s="94"/>
      <c r="AJ1071" s="94"/>
      <c r="AK1071" s="94"/>
      <c r="AM1071" s="92"/>
      <c r="AT1071" s="94"/>
      <c r="AU1071" s="94"/>
      <c r="AV1071" s="94"/>
      <c r="AW1071" s="94"/>
      <c r="AX1071" s="94"/>
      <c r="AY1071" s="94"/>
      <c r="AZ1071" s="94"/>
      <c r="BA1071" s="94"/>
    </row>
    <row r="1072" spans="3:70" x14ac:dyDescent="0.2">
      <c r="C1072" s="24"/>
      <c r="D1072" s="24"/>
      <c r="AG1072" s="94"/>
      <c r="AH1072" s="94"/>
      <c r="AI1072" s="94"/>
      <c r="AJ1072" s="94"/>
      <c r="AK1072" s="94"/>
      <c r="AM1072" s="92"/>
      <c r="AT1072" s="94"/>
      <c r="AU1072" s="94"/>
      <c r="AV1072" s="94"/>
      <c r="AW1072" s="94"/>
      <c r="AX1072" s="94"/>
      <c r="AY1072" s="94"/>
      <c r="AZ1072" s="94"/>
      <c r="BA1072" s="94"/>
    </row>
    <row r="1073" spans="3:54" x14ac:dyDescent="0.2">
      <c r="C1073" s="24"/>
      <c r="D1073" s="24"/>
      <c r="AG1073" s="94"/>
      <c r="AH1073" s="94"/>
      <c r="AI1073" s="94"/>
      <c r="AJ1073" s="94"/>
      <c r="AK1073" s="94"/>
      <c r="AM1073" s="92"/>
      <c r="AT1073" s="94"/>
      <c r="AU1073" s="94"/>
      <c r="AV1073" s="94"/>
      <c r="AW1073" s="94"/>
      <c r="AX1073" s="94"/>
      <c r="AY1073" s="94"/>
      <c r="AZ1073" s="94"/>
      <c r="BA1073" s="94"/>
    </row>
    <row r="1074" spans="3:54" x14ac:dyDescent="0.2">
      <c r="C1074" s="24"/>
      <c r="D1074" s="24"/>
      <c r="AG1074" s="94"/>
      <c r="AH1074" s="94"/>
      <c r="AI1074" s="94"/>
      <c r="AJ1074" s="94"/>
      <c r="AK1074" s="94"/>
      <c r="AM1074" s="92"/>
      <c r="AT1074" s="94"/>
      <c r="AU1074" s="94"/>
      <c r="AV1074" s="94"/>
      <c r="AW1074" s="94"/>
      <c r="AX1074" s="94"/>
      <c r="AY1074" s="94"/>
      <c r="AZ1074" s="94"/>
      <c r="BA1074" s="94"/>
    </row>
    <row r="1075" spans="3:54" x14ac:dyDescent="0.2">
      <c r="C1075" s="24"/>
      <c r="D1075" s="24"/>
      <c r="AG1075" s="94"/>
      <c r="AH1075" s="94"/>
      <c r="AI1075" s="94"/>
      <c r="AJ1075" s="94"/>
      <c r="AK1075" s="94"/>
      <c r="AM1075" s="92"/>
      <c r="AT1075" s="94"/>
      <c r="AU1075" s="94"/>
      <c r="AV1075" s="94"/>
      <c r="AW1075" s="94"/>
      <c r="AX1075" s="94"/>
      <c r="AY1075" s="94"/>
      <c r="AZ1075" s="94"/>
      <c r="BA1075" s="94"/>
    </row>
    <row r="1076" spans="3:54" x14ac:dyDescent="0.2">
      <c r="C1076" s="24"/>
      <c r="D1076" s="24"/>
      <c r="AG1076" s="94"/>
      <c r="AH1076" s="94"/>
      <c r="AI1076" s="94"/>
      <c r="AJ1076" s="94"/>
      <c r="AK1076" s="94"/>
      <c r="AM1076" s="92"/>
      <c r="AT1076" s="94"/>
      <c r="AU1076" s="94"/>
      <c r="AV1076" s="94"/>
      <c r="AW1076" s="94"/>
      <c r="AX1076" s="94"/>
      <c r="AY1076" s="94"/>
      <c r="AZ1076" s="94"/>
      <c r="BA1076" s="94"/>
    </row>
    <row r="1077" spans="3:54" x14ac:dyDescent="0.2">
      <c r="C1077" s="24"/>
      <c r="D1077" s="24"/>
      <c r="AG1077" s="94"/>
      <c r="AH1077" s="94"/>
      <c r="AI1077" s="94"/>
      <c r="AJ1077" s="94"/>
      <c r="AK1077" s="94"/>
      <c r="AM1077" s="92"/>
      <c r="AT1077" s="94"/>
      <c r="AU1077" s="94"/>
      <c r="AV1077" s="94"/>
      <c r="AW1077" s="94"/>
      <c r="AX1077" s="94"/>
      <c r="AY1077" s="94"/>
      <c r="AZ1077" s="94"/>
      <c r="BA1077" s="94"/>
    </row>
    <row r="1078" spans="3:54" x14ac:dyDescent="0.2">
      <c r="C1078" s="24"/>
      <c r="D1078" s="24"/>
      <c r="AG1078" s="94"/>
      <c r="AH1078" s="94"/>
      <c r="AI1078" s="94"/>
      <c r="AJ1078" s="94"/>
      <c r="AK1078" s="94"/>
      <c r="AM1078" s="92"/>
      <c r="AT1078" s="94"/>
      <c r="AU1078" s="94"/>
      <c r="AV1078" s="94"/>
      <c r="AW1078" s="94"/>
      <c r="AX1078" s="94"/>
      <c r="AY1078" s="94"/>
      <c r="AZ1078" s="94"/>
      <c r="BA1078" s="94"/>
    </row>
    <row r="1079" spans="3:54" x14ac:dyDescent="0.2">
      <c r="C1079" s="24"/>
      <c r="D1079" s="24"/>
      <c r="AG1079" s="94"/>
      <c r="AH1079" s="94"/>
      <c r="AI1079" s="94"/>
      <c r="AJ1079" s="94"/>
      <c r="AK1079" s="94"/>
      <c r="AM1079" s="92"/>
      <c r="AT1079" s="94"/>
      <c r="AU1079" s="94"/>
      <c r="AV1079" s="94"/>
      <c r="AW1079" s="94"/>
      <c r="AX1079" s="94"/>
      <c r="AY1079" s="94"/>
      <c r="AZ1079" s="94"/>
      <c r="BA1079" s="94"/>
    </row>
    <row r="1080" spans="3:54" x14ac:dyDescent="0.2">
      <c r="C1080" s="24"/>
      <c r="D1080" s="24"/>
      <c r="AG1080" s="94"/>
      <c r="AH1080" s="94"/>
      <c r="AI1080" s="94"/>
      <c r="AJ1080" s="94"/>
      <c r="AK1080" s="94"/>
      <c r="AM1080" s="92"/>
      <c r="AT1080" s="94"/>
      <c r="AU1080" s="94"/>
      <c r="AV1080" s="94"/>
      <c r="AW1080" s="94"/>
      <c r="AX1080" s="94"/>
      <c r="AY1080" s="94"/>
      <c r="AZ1080" s="94"/>
      <c r="BA1080" s="94"/>
    </row>
    <row r="1081" spans="3:54" x14ac:dyDescent="0.2">
      <c r="C1081" s="24"/>
      <c r="D1081" s="24"/>
      <c r="AG1081" s="94"/>
      <c r="AH1081" s="94"/>
      <c r="AI1081" s="94"/>
      <c r="AJ1081" s="94"/>
      <c r="AK1081" s="94"/>
      <c r="AM1081" s="92"/>
      <c r="AT1081" s="94"/>
      <c r="AU1081" s="94"/>
      <c r="AV1081" s="94"/>
      <c r="AW1081" s="94"/>
      <c r="AX1081" s="94"/>
      <c r="AY1081" s="94"/>
      <c r="AZ1081" s="94"/>
      <c r="BA1081" s="94"/>
      <c r="BB1081" s="94"/>
    </row>
    <row r="1082" spans="3:54" x14ac:dyDescent="0.2">
      <c r="C1082" s="24"/>
      <c r="D1082" s="24"/>
      <c r="AG1082" s="94"/>
      <c r="AH1082" s="94"/>
      <c r="AI1082" s="94"/>
      <c r="AJ1082" s="94"/>
      <c r="AK1082" s="94"/>
      <c r="AM1082" s="92"/>
      <c r="AT1082" s="94"/>
      <c r="AU1082" s="94"/>
      <c r="AV1082" s="94"/>
      <c r="AW1082" s="94"/>
      <c r="AX1082" s="94"/>
      <c r="AY1082" s="94"/>
      <c r="AZ1082" s="94"/>
      <c r="BA1082" s="94"/>
    </row>
    <row r="1083" spans="3:54" x14ac:dyDescent="0.2">
      <c r="C1083" s="24"/>
      <c r="D1083" s="24"/>
      <c r="AG1083" s="94"/>
      <c r="AH1083" s="94"/>
      <c r="AI1083" s="94"/>
      <c r="AJ1083" s="94"/>
      <c r="AK1083" s="94"/>
      <c r="AM1083" s="92"/>
      <c r="AT1083" s="94"/>
      <c r="AU1083" s="94"/>
      <c r="AV1083" s="94"/>
      <c r="AW1083" s="94"/>
      <c r="AX1083" s="94"/>
      <c r="AY1083" s="94"/>
      <c r="AZ1083" s="94"/>
      <c r="BA1083" s="94"/>
      <c r="BB1083" s="94"/>
    </row>
    <row r="1084" spans="3:54" x14ac:dyDescent="0.2">
      <c r="C1084" s="24"/>
      <c r="D1084" s="24"/>
      <c r="AG1084" s="94"/>
      <c r="AH1084" s="94"/>
      <c r="AI1084" s="94"/>
      <c r="AJ1084" s="94"/>
      <c r="AK1084" s="94"/>
      <c r="AM1084" s="92"/>
      <c r="AT1084" s="94"/>
      <c r="AU1084" s="94"/>
      <c r="AV1084" s="94"/>
      <c r="AW1084" s="94"/>
      <c r="AX1084" s="94"/>
      <c r="AY1084" s="94"/>
      <c r="AZ1084" s="94"/>
      <c r="BA1084" s="94"/>
    </row>
    <row r="1085" spans="3:54" x14ac:dyDescent="0.2">
      <c r="C1085" s="24"/>
      <c r="D1085" s="24"/>
      <c r="AG1085" s="94"/>
      <c r="AH1085" s="94"/>
      <c r="AI1085" s="94"/>
      <c r="AJ1085" s="94"/>
      <c r="AK1085" s="94"/>
      <c r="AM1085" s="92"/>
      <c r="AT1085" s="94"/>
      <c r="AU1085" s="94"/>
      <c r="AV1085" s="94"/>
      <c r="AW1085" s="94"/>
      <c r="AX1085" s="94"/>
      <c r="AY1085" s="94"/>
      <c r="AZ1085" s="94"/>
      <c r="BA1085" s="94"/>
    </row>
    <row r="1086" spans="3:54" x14ac:dyDescent="0.2">
      <c r="C1086" s="24"/>
      <c r="D1086" s="24"/>
      <c r="AG1086" s="94"/>
      <c r="AH1086" s="94"/>
      <c r="AI1086" s="94"/>
      <c r="AJ1086" s="94"/>
      <c r="AK1086" s="94"/>
      <c r="AM1086" s="92"/>
      <c r="AT1086" s="94"/>
      <c r="AU1086" s="94"/>
      <c r="AV1086" s="94"/>
      <c r="AW1086" s="94"/>
      <c r="AX1086" s="94"/>
      <c r="AY1086" s="94"/>
      <c r="AZ1086" s="94"/>
      <c r="BA1086" s="94"/>
    </row>
    <row r="1087" spans="3:54" x14ac:dyDescent="0.2">
      <c r="C1087" s="24"/>
      <c r="D1087" s="24"/>
      <c r="AG1087" s="94"/>
      <c r="AH1087" s="94"/>
      <c r="AI1087" s="94"/>
      <c r="AJ1087" s="94"/>
      <c r="AK1087" s="94"/>
      <c r="AM1087" s="92"/>
      <c r="AT1087" s="94"/>
      <c r="AU1087" s="94"/>
      <c r="AV1087" s="94"/>
      <c r="AW1087" s="94"/>
      <c r="AX1087" s="94"/>
      <c r="AY1087" s="94"/>
      <c r="AZ1087" s="94"/>
      <c r="BA1087" s="94"/>
    </row>
    <row r="1088" spans="3:54" x14ac:dyDescent="0.2">
      <c r="C1088" s="24"/>
      <c r="D1088" s="24"/>
      <c r="AG1088" s="94"/>
      <c r="AH1088" s="94"/>
      <c r="AI1088" s="94"/>
      <c r="AJ1088" s="94"/>
      <c r="AK1088" s="94"/>
      <c r="AM1088" s="92"/>
      <c r="AT1088" s="94"/>
      <c r="AU1088" s="94"/>
      <c r="AV1088" s="94"/>
      <c r="AW1088" s="94"/>
      <c r="AX1088" s="94"/>
      <c r="AY1088" s="94"/>
      <c r="AZ1088" s="94"/>
      <c r="BA1088" s="94"/>
    </row>
    <row r="1089" spans="3:53" x14ac:dyDescent="0.2">
      <c r="C1089" s="24"/>
      <c r="D1089" s="24"/>
      <c r="AG1089" s="94"/>
      <c r="AH1089" s="94"/>
      <c r="AI1089" s="94"/>
      <c r="AJ1089" s="94"/>
      <c r="AK1089" s="94"/>
      <c r="AM1089" s="92"/>
      <c r="AT1089" s="94"/>
      <c r="AU1089" s="94"/>
      <c r="AV1089" s="94"/>
      <c r="AW1089" s="94"/>
      <c r="AX1089" s="94"/>
      <c r="AY1089" s="94"/>
      <c r="AZ1089" s="94"/>
      <c r="BA1089" s="94"/>
    </row>
    <row r="1090" spans="3:53" x14ac:dyDescent="0.2">
      <c r="C1090" s="24"/>
      <c r="D1090" s="24"/>
      <c r="AG1090" s="94"/>
      <c r="AH1090" s="94"/>
      <c r="AI1090" s="94"/>
      <c r="AJ1090" s="94"/>
      <c r="AK1090" s="94"/>
      <c r="AM1090" s="92"/>
      <c r="AT1090" s="94"/>
      <c r="AU1090" s="94"/>
      <c r="AV1090" s="94"/>
      <c r="AW1090" s="94"/>
      <c r="AX1090" s="94"/>
      <c r="AY1090" s="94"/>
      <c r="AZ1090" s="94"/>
      <c r="BA1090" s="94"/>
    </row>
    <row r="1091" spans="3:53" x14ac:dyDescent="0.2">
      <c r="C1091" s="24"/>
      <c r="D1091" s="24"/>
      <c r="AG1091" s="94"/>
      <c r="AH1091" s="94"/>
      <c r="AI1091" s="94"/>
      <c r="AJ1091" s="94"/>
      <c r="AK1091" s="94"/>
      <c r="AM1091" s="92"/>
      <c r="AT1091" s="94"/>
      <c r="AU1091" s="94"/>
      <c r="AV1091" s="94"/>
      <c r="AW1091" s="94"/>
      <c r="AX1091" s="94"/>
      <c r="AY1091" s="94"/>
      <c r="AZ1091" s="94"/>
      <c r="BA1091" s="94"/>
    </row>
    <row r="1092" spans="3:53" x14ac:dyDescent="0.2">
      <c r="C1092" s="24"/>
      <c r="D1092" s="24"/>
      <c r="AG1092" s="94"/>
      <c r="AH1092" s="94"/>
      <c r="AI1092" s="94"/>
      <c r="AJ1092" s="94"/>
      <c r="AK1092" s="94"/>
      <c r="AM1092" s="92"/>
      <c r="AT1092" s="94"/>
      <c r="AU1092" s="94"/>
      <c r="AV1092" s="94"/>
      <c r="AW1092" s="94"/>
      <c r="AX1092" s="94"/>
      <c r="AY1092" s="94"/>
      <c r="AZ1092" s="94"/>
      <c r="BA1092" s="94"/>
    </row>
    <row r="1093" spans="3:53" x14ac:dyDescent="0.2">
      <c r="C1093" s="24"/>
      <c r="D1093" s="24"/>
      <c r="AG1093" s="94"/>
      <c r="AH1093" s="94"/>
      <c r="AI1093" s="94"/>
      <c r="AJ1093" s="94"/>
      <c r="AK1093" s="94"/>
      <c r="AM1093" s="92"/>
      <c r="AT1093" s="94"/>
      <c r="AU1093" s="94"/>
      <c r="AV1093" s="94"/>
      <c r="AW1093" s="94"/>
      <c r="AX1093" s="94"/>
      <c r="AY1093" s="94"/>
      <c r="AZ1093" s="94"/>
      <c r="BA1093" s="94"/>
    </row>
    <row r="1094" spans="3:53" x14ac:dyDescent="0.2">
      <c r="C1094" s="24"/>
      <c r="D1094" s="24"/>
      <c r="AG1094" s="94"/>
      <c r="AH1094" s="94"/>
      <c r="AI1094" s="94"/>
      <c r="AJ1094" s="94"/>
      <c r="AK1094" s="94"/>
      <c r="AM1094" s="92"/>
      <c r="AT1094" s="94"/>
      <c r="AU1094" s="94"/>
      <c r="AV1094" s="94"/>
      <c r="AW1094" s="94"/>
      <c r="AX1094" s="94"/>
      <c r="AY1094" s="94"/>
      <c r="AZ1094" s="94"/>
      <c r="BA1094" s="94"/>
    </row>
    <row r="1095" spans="3:53" x14ac:dyDescent="0.2">
      <c r="C1095" s="24"/>
      <c r="D1095" s="24"/>
      <c r="AG1095" s="94"/>
      <c r="AH1095" s="94"/>
      <c r="AI1095" s="94"/>
      <c r="AJ1095" s="94"/>
      <c r="AK1095" s="94"/>
      <c r="AM1095" s="92"/>
      <c r="AT1095" s="94"/>
      <c r="AU1095" s="94"/>
      <c r="AV1095" s="94"/>
      <c r="AW1095" s="94"/>
      <c r="AX1095" s="94"/>
      <c r="AY1095" s="94"/>
      <c r="AZ1095" s="94"/>
      <c r="BA1095" s="94"/>
    </row>
    <row r="1096" spans="3:53" x14ac:dyDescent="0.2">
      <c r="C1096" s="24"/>
      <c r="D1096" s="24"/>
      <c r="AG1096" s="94"/>
      <c r="AH1096" s="94"/>
      <c r="AI1096" s="94"/>
      <c r="AJ1096" s="94"/>
      <c r="AK1096" s="94"/>
      <c r="AM1096" s="92"/>
      <c r="AT1096" s="94"/>
      <c r="AU1096" s="94"/>
      <c r="AV1096" s="94"/>
      <c r="AW1096" s="94"/>
      <c r="AX1096" s="94"/>
      <c r="AY1096" s="94"/>
      <c r="AZ1096" s="94"/>
      <c r="BA1096" s="94"/>
    </row>
    <row r="1097" spans="3:53" x14ac:dyDescent="0.2">
      <c r="C1097" s="24"/>
      <c r="D1097" s="24"/>
      <c r="AG1097" s="94"/>
      <c r="AH1097" s="94"/>
      <c r="AI1097" s="94"/>
      <c r="AJ1097" s="94"/>
      <c r="AK1097" s="94"/>
      <c r="AM1097" s="92"/>
      <c r="AT1097" s="94"/>
      <c r="AU1097" s="94"/>
      <c r="AV1097" s="94"/>
      <c r="AW1097" s="94"/>
      <c r="AX1097" s="94"/>
      <c r="AY1097" s="94"/>
      <c r="AZ1097" s="94"/>
      <c r="BA1097" s="94"/>
    </row>
    <row r="1098" spans="3:53" x14ac:dyDescent="0.2">
      <c r="C1098" s="24"/>
      <c r="D1098" s="24"/>
      <c r="AG1098" s="94"/>
      <c r="AH1098" s="94"/>
      <c r="AI1098" s="94"/>
      <c r="AJ1098" s="94"/>
      <c r="AK1098" s="94"/>
      <c r="AM1098" s="92"/>
      <c r="AT1098" s="94"/>
      <c r="AU1098" s="94"/>
      <c r="AV1098" s="94"/>
      <c r="AW1098" s="94"/>
      <c r="AX1098" s="94"/>
      <c r="AY1098" s="94"/>
      <c r="AZ1098" s="94"/>
      <c r="BA1098" s="94"/>
    </row>
    <row r="1099" spans="3:53" x14ac:dyDescent="0.2">
      <c r="C1099" s="24"/>
      <c r="D1099" s="24"/>
      <c r="AG1099" s="94"/>
      <c r="AH1099" s="94"/>
      <c r="AI1099" s="94"/>
      <c r="AJ1099" s="94"/>
      <c r="AK1099" s="94"/>
      <c r="AM1099" s="92"/>
      <c r="AT1099" s="94"/>
      <c r="AU1099" s="94"/>
      <c r="AV1099" s="94"/>
      <c r="AW1099" s="94"/>
      <c r="AX1099" s="94"/>
      <c r="AY1099" s="94"/>
      <c r="AZ1099" s="94"/>
      <c r="BA1099" s="94"/>
    </row>
    <row r="1100" spans="3:53" x14ac:dyDescent="0.2">
      <c r="C1100" s="24"/>
      <c r="D1100" s="24"/>
      <c r="AG1100" s="94"/>
      <c r="AH1100" s="94"/>
      <c r="AI1100" s="94"/>
      <c r="AJ1100" s="94"/>
      <c r="AK1100" s="94"/>
      <c r="AM1100" s="92"/>
      <c r="AT1100" s="94"/>
      <c r="AU1100" s="94"/>
      <c r="AV1100" s="94"/>
      <c r="AW1100" s="94"/>
      <c r="AX1100" s="94"/>
      <c r="AY1100" s="94"/>
      <c r="AZ1100" s="94"/>
      <c r="BA1100" s="94"/>
    </row>
    <row r="1101" spans="3:53" x14ac:dyDescent="0.2">
      <c r="C1101" s="24"/>
      <c r="D1101" s="24"/>
      <c r="AG1101" s="94"/>
      <c r="AH1101" s="94"/>
      <c r="AI1101" s="94"/>
      <c r="AJ1101" s="94"/>
      <c r="AK1101" s="94"/>
      <c r="AM1101" s="92"/>
      <c r="AT1101" s="94"/>
      <c r="AU1101" s="94"/>
      <c r="AV1101" s="94"/>
      <c r="AW1101" s="94"/>
      <c r="AX1101" s="94"/>
      <c r="AY1101" s="94"/>
      <c r="AZ1101" s="94"/>
      <c r="BA1101" s="94"/>
    </row>
    <row r="1102" spans="3:53" x14ac:dyDescent="0.2">
      <c r="C1102" s="24"/>
      <c r="D1102" s="24"/>
      <c r="AG1102" s="94"/>
      <c r="AH1102" s="94"/>
      <c r="AI1102" s="94"/>
      <c r="AJ1102" s="94"/>
      <c r="AK1102" s="94"/>
      <c r="AM1102" s="92"/>
      <c r="AT1102" s="94"/>
      <c r="AU1102" s="94"/>
      <c r="AV1102" s="94"/>
      <c r="AW1102" s="94"/>
      <c r="AX1102" s="94"/>
      <c r="AY1102" s="94"/>
      <c r="AZ1102" s="94"/>
      <c r="BA1102" s="94"/>
    </row>
    <row r="1103" spans="3:53" x14ac:dyDescent="0.2">
      <c r="C1103" s="24"/>
      <c r="D1103" s="24"/>
      <c r="AG1103" s="94"/>
      <c r="AH1103" s="94"/>
      <c r="AI1103" s="94"/>
      <c r="AJ1103" s="94"/>
      <c r="AK1103" s="94"/>
      <c r="AM1103" s="92"/>
      <c r="AT1103" s="94"/>
      <c r="AU1103" s="94"/>
      <c r="AV1103" s="94"/>
      <c r="AW1103" s="94"/>
      <c r="AX1103" s="94"/>
      <c r="AY1103" s="94"/>
      <c r="AZ1103" s="94"/>
      <c r="BA1103" s="94"/>
    </row>
    <row r="1104" spans="3:53" x14ac:dyDescent="0.2">
      <c r="C1104" s="24"/>
      <c r="D1104" s="24"/>
      <c r="AG1104" s="94"/>
      <c r="AH1104" s="94"/>
      <c r="AI1104" s="94"/>
      <c r="AJ1104" s="94"/>
      <c r="AK1104" s="94"/>
      <c r="AM1104" s="92"/>
      <c r="AT1104" s="94"/>
      <c r="AU1104" s="94"/>
      <c r="AV1104" s="94"/>
      <c r="AW1104" s="94"/>
      <c r="AX1104" s="94"/>
      <c r="AY1104" s="94"/>
      <c r="AZ1104" s="94"/>
      <c r="BA1104" s="94"/>
    </row>
    <row r="1105" spans="3:53" x14ac:dyDescent="0.2">
      <c r="C1105" s="24"/>
      <c r="D1105" s="24"/>
      <c r="AG1105" s="94"/>
      <c r="AH1105" s="94"/>
      <c r="AI1105" s="94"/>
      <c r="AJ1105" s="94"/>
      <c r="AK1105" s="94"/>
      <c r="AM1105" s="92"/>
      <c r="AT1105" s="94"/>
      <c r="AU1105" s="94"/>
      <c r="AV1105" s="94"/>
      <c r="AW1105" s="94"/>
      <c r="AX1105" s="94"/>
      <c r="AY1105" s="94"/>
      <c r="AZ1105" s="94"/>
      <c r="BA1105" s="94"/>
    </row>
    <row r="1106" spans="3:53" x14ac:dyDescent="0.2">
      <c r="C1106" s="24"/>
      <c r="D1106" s="24"/>
      <c r="AG1106" s="94"/>
      <c r="AH1106" s="94"/>
      <c r="AI1106" s="94"/>
      <c r="AJ1106" s="94"/>
      <c r="AK1106" s="94"/>
      <c r="AM1106" s="92"/>
      <c r="AT1106" s="94"/>
      <c r="AU1106" s="94"/>
      <c r="AV1106" s="94"/>
      <c r="AW1106" s="94"/>
      <c r="AX1106" s="94"/>
      <c r="AY1106" s="94"/>
      <c r="AZ1106" s="94"/>
      <c r="BA1106" s="94"/>
    </row>
    <row r="1107" spans="3:53" x14ac:dyDescent="0.2">
      <c r="C1107" s="24"/>
      <c r="D1107" s="24"/>
      <c r="AG1107" s="94"/>
      <c r="AH1107" s="94"/>
      <c r="AI1107" s="94"/>
      <c r="AJ1107" s="94"/>
      <c r="AK1107" s="94"/>
      <c r="AM1107" s="92"/>
      <c r="AT1107" s="94"/>
      <c r="AU1107" s="94"/>
      <c r="AV1107" s="94"/>
      <c r="AW1107" s="94"/>
      <c r="AX1107" s="94"/>
      <c r="AY1107" s="94"/>
      <c r="AZ1107" s="94"/>
      <c r="BA1107" s="94"/>
    </row>
    <row r="1108" spans="3:53" x14ac:dyDescent="0.2">
      <c r="C1108" s="24"/>
      <c r="D1108" s="24"/>
      <c r="AG1108" s="94"/>
      <c r="AH1108" s="94"/>
      <c r="AI1108" s="94"/>
      <c r="AJ1108" s="94"/>
      <c r="AK1108" s="94"/>
      <c r="AM1108" s="92"/>
      <c r="AT1108" s="94"/>
      <c r="AU1108" s="94"/>
      <c r="AV1108" s="94"/>
      <c r="AW1108" s="94"/>
      <c r="AX1108" s="94"/>
      <c r="AY1108" s="94"/>
      <c r="AZ1108" s="94"/>
      <c r="BA1108" s="94"/>
    </row>
    <row r="1109" spans="3:53" x14ac:dyDescent="0.2">
      <c r="C1109" s="24"/>
      <c r="D1109" s="24"/>
      <c r="AG1109" s="94"/>
      <c r="AH1109" s="94"/>
      <c r="AI1109" s="94"/>
      <c r="AJ1109" s="94"/>
      <c r="AK1109" s="94"/>
      <c r="AM1109" s="92"/>
      <c r="AT1109" s="94"/>
      <c r="AU1109" s="94"/>
      <c r="AV1109" s="94"/>
      <c r="AW1109" s="94"/>
      <c r="AX1109" s="94"/>
      <c r="AY1109" s="94"/>
      <c r="AZ1109" s="94"/>
      <c r="BA1109" s="94"/>
    </row>
    <row r="1110" spans="3:53" x14ac:dyDescent="0.2">
      <c r="C1110" s="24"/>
      <c r="D1110" s="24"/>
      <c r="AG1110" s="94"/>
      <c r="AH1110" s="94"/>
      <c r="AI1110" s="94"/>
      <c r="AJ1110" s="94"/>
      <c r="AK1110" s="94"/>
      <c r="AM1110" s="92"/>
      <c r="AT1110" s="94"/>
      <c r="AU1110" s="94"/>
      <c r="AV1110" s="94"/>
      <c r="AW1110" s="94"/>
      <c r="AX1110" s="94"/>
      <c r="AY1110" s="94"/>
      <c r="AZ1110" s="94"/>
      <c r="BA1110" s="94"/>
    </row>
    <row r="1111" spans="3:53" x14ac:dyDescent="0.2">
      <c r="C1111" s="24"/>
      <c r="D1111" s="24"/>
      <c r="AG1111" s="94"/>
      <c r="AH1111" s="94"/>
      <c r="AI1111" s="94"/>
      <c r="AJ1111" s="94"/>
      <c r="AK1111" s="94"/>
      <c r="AM1111" s="92"/>
      <c r="AT1111" s="94"/>
      <c r="AU1111" s="94"/>
      <c r="AV1111" s="94"/>
      <c r="AW1111" s="94"/>
      <c r="AX1111" s="94"/>
      <c r="AY1111" s="94"/>
      <c r="AZ1111" s="94"/>
      <c r="BA1111" s="94"/>
    </row>
    <row r="1112" spans="3:53" x14ac:dyDescent="0.2">
      <c r="C1112" s="24"/>
      <c r="D1112" s="24"/>
      <c r="AG1112" s="94"/>
      <c r="AH1112" s="94"/>
      <c r="AI1112" s="94"/>
      <c r="AJ1112" s="94"/>
      <c r="AK1112" s="94"/>
      <c r="AM1112" s="92"/>
      <c r="AT1112" s="94"/>
      <c r="AU1112" s="94"/>
      <c r="AV1112" s="94"/>
      <c r="AW1112" s="94"/>
      <c r="AX1112" s="94"/>
      <c r="AY1112" s="94"/>
      <c r="AZ1112" s="94"/>
      <c r="BA1112" s="94"/>
    </row>
    <row r="1113" spans="3:53" x14ac:dyDescent="0.2">
      <c r="C1113" s="24"/>
      <c r="D1113" s="24"/>
      <c r="AG1113" s="94"/>
      <c r="AH1113" s="94"/>
      <c r="AI1113" s="94"/>
      <c r="AJ1113" s="94"/>
      <c r="AK1113" s="94"/>
      <c r="AM1113" s="92"/>
      <c r="AT1113" s="94"/>
      <c r="AU1113" s="94"/>
      <c r="AV1113" s="94"/>
      <c r="AW1113" s="94"/>
      <c r="AX1113" s="94"/>
      <c r="AY1113" s="94"/>
      <c r="AZ1113" s="94"/>
      <c r="BA1113" s="94"/>
    </row>
    <row r="1114" spans="3:53" x14ac:dyDescent="0.2">
      <c r="C1114" s="24"/>
      <c r="D1114" s="24"/>
      <c r="AG1114" s="94"/>
      <c r="AH1114" s="94"/>
      <c r="AI1114" s="94"/>
      <c r="AJ1114" s="94"/>
      <c r="AK1114" s="94"/>
      <c r="AM1114" s="92"/>
      <c r="AT1114" s="94"/>
      <c r="AU1114" s="94"/>
      <c r="AV1114" s="94"/>
      <c r="AW1114" s="94"/>
      <c r="AX1114" s="94"/>
      <c r="AY1114" s="94"/>
      <c r="AZ1114" s="94"/>
      <c r="BA1114" s="94"/>
    </row>
    <row r="1115" spans="3:53" x14ac:dyDescent="0.2">
      <c r="C1115" s="24"/>
      <c r="D1115" s="24"/>
      <c r="AG1115" s="94"/>
      <c r="AH1115" s="94"/>
      <c r="AI1115" s="94"/>
      <c r="AJ1115" s="94"/>
      <c r="AK1115" s="94"/>
      <c r="AM1115" s="92"/>
      <c r="AT1115" s="94"/>
      <c r="AU1115" s="94"/>
      <c r="AV1115" s="94"/>
      <c r="AW1115" s="94"/>
      <c r="AX1115" s="94"/>
      <c r="AY1115" s="94"/>
      <c r="AZ1115" s="94"/>
      <c r="BA1115" s="94"/>
    </row>
    <row r="1116" spans="3:53" x14ac:dyDescent="0.2">
      <c r="C1116" s="24"/>
      <c r="D1116" s="24"/>
      <c r="AG1116" s="94"/>
      <c r="AH1116" s="94"/>
      <c r="AI1116" s="94"/>
      <c r="AJ1116" s="94"/>
      <c r="AK1116" s="94"/>
      <c r="AM1116" s="92"/>
      <c r="AT1116" s="94"/>
      <c r="AU1116" s="94"/>
      <c r="AV1116" s="94"/>
      <c r="AW1116" s="94"/>
      <c r="AX1116" s="94"/>
      <c r="AY1116" s="94"/>
      <c r="AZ1116" s="94"/>
      <c r="BA1116" s="94"/>
    </row>
    <row r="1117" spans="3:53" x14ac:dyDescent="0.2">
      <c r="C1117" s="24"/>
      <c r="D1117" s="24"/>
      <c r="AG1117" s="94"/>
      <c r="AH1117" s="94"/>
      <c r="AI1117" s="94"/>
      <c r="AJ1117" s="94"/>
      <c r="AK1117" s="94"/>
      <c r="AM1117" s="92"/>
      <c r="AT1117" s="94"/>
      <c r="AU1117" s="94"/>
      <c r="AV1117" s="94"/>
      <c r="AW1117" s="94"/>
      <c r="AX1117" s="94"/>
      <c r="AY1117" s="94"/>
      <c r="AZ1117" s="94"/>
      <c r="BA1117" s="94"/>
    </row>
    <row r="1118" spans="3:53" x14ac:dyDescent="0.2">
      <c r="C1118" s="24"/>
      <c r="D1118" s="24"/>
      <c r="AG1118" s="94"/>
      <c r="AH1118" s="94"/>
      <c r="AI1118" s="94"/>
      <c r="AJ1118" s="94"/>
      <c r="AK1118" s="94"/>
      <c r="AM1118" s="92"/>
      <c r="AT1118" s="94"/>
      <c r="AU1118" s="94"/>
      <c r="AV1118" s="94"/>
      <c r="AW1118" s="94"/>
      <c r="AX1118" s="94"/>
      <c r="AY1118" s="94"/>
      <c r="AZ1118" s="94"/>
      <c r="BA1118" s="94"/>
    </row>
    <row r="1119" spans="3:53" x14ac:dyDescent="0.2">
      <c r="C1119" s="24"/>
      <c r="D1119" s="24"/>
      <c r="AG1119" s="94"/>
      <c r="AH1119" s="94"/>
      <c r="AI1119" s="94"/>
      <c r="AJ1119" s="94"/>
      <c r="AK1119" s="94"/>
      <c r="AM1119" s="92"/>
      <c r="AT1119" s="94"/>
      <c r="AU1119" s="94"/>
      <c r="AV1119" s="94"/>
      <c r="AW1119" s="94"/>
      <c r="AX1119" s="94"/>
      <c r="AY1119" s="94"/>
      <c r="AZ1119" s="94"/>
      <c r="BA1119" s="94"/>
    </row>
    <row r="1120" spans="3:53" x14ac:dyDescent="0.2">
      <c r="C1120" s="24"/>
      <c r="D1120" s="24"/>
      <c r="AG1120" s="94"/>
      <c r="AH1120" s="94"/>
      <c r="AI1120" s="94"/>
      <c r="AJ1120" s="94"/>
      <c r="AK1120" s="94"/>
      <c r="AM1120" s="92"/>
      <c r="AT1120" s="94"/>
      <c r="AU1120" s="94"/>
      <c r="AV1120" s="94"/>
      <c r="AW1120" s="94"/>
      <c r="AX1120" s="94"/>
      <c r="AY1120" s="94"/>
      <c r="AZ1120" s="94"/>
      <c r="BA1120" s="94"/>
    </row>
    <row r="1121" spans="3:53" x14ac:dyDescent="0.2">
      <c r="C1121" s="24"/>
      <c r="D1121" s="24"/>
      <c r="AG1121" s="94"/>
      <c r="AH1121" s="94"/>
      <c r="AI1121" s="94"/>
      <c r="AJ1121" s="94"/>
      <c r="AK1121" s="94"/>
      <c r="AM1121" s="92"/>
      <c r="AT1121" s="94"/>
      <c r="AU1121" s="94"/>
      <c r="AV1121" s="94"/>
      <c r="AW1121" s="94"/>
      <c r="AX1121" s="94"/>
      <c r="AY1121" s="94"/>
      <c r="AZ1121" s="94"/>
      <c r="BA1121" s="94"/>
    </row>
    <row r="1122" spans="3:53" x14ac:dyDescent="0.2">
      <c r="C1122" s="24"/>
      <c r="D1122" s="24"/>
      <c r="AG1122" s="94"/>
      <c r="AH1122" s="94"/>
      <c r="AI1122" s="94"/>
      <c r="AJ1122" s="94"/>
      <c r="AK1122" s="94"/>
      <c r="AM1122" s="92"/>
      <c r="AT1122" s="94"/>
      <c r="AU1122" s="94"/>
      <c r="AV1122" s="94"/>
      <c r="AW1122" s="94"/>
      <c r="AX1122" s="94"/>
      <c r="AY1122" s="94"/>
      <c r="AZ1122" s="94"/>
      <c r="BA1122" s="94"/>
    </row>
    <row r="1123" spans="3:53" x14ac:dyDescent="0.2">
      <c r="C1123" s="24"/>
      <c r="D1123" s="24"/>
      <c r="AG1123" s="94"/>
      <c r="AH1123" s="94"/>
      <c r="AI1123" s="94"/>
      <c r="AJ1123" s="94"/>
      <c r="AK1123" s="94"/>
      <c r="AM1123" s="92"/>
      <c r="AT1123" s="94"/>
      <c r="AU1123" s="94"/>
      <c r="AV1123" s="94"/>
      <c r="AW1123" s="94"/>
      <c r="AX1123" s="94"/>
      <c r="AY1123" s="94"/>
      <c r="AZ1123" s="94"/>
      <c r="BA1123" s="94"/>
    </row>
    <row r="1124" spans="3:53" x14ac:dyDescent="0.2">
      <c r="C1124" s="24"/>
      <c r="D1124" s="24"/>
      <c r="AG1124" s="94"/>
      <c r="AH1124" s="94"/>
      <c r="AI1124" s="94"/>
      <c r="AJ1124" s="94"/>
      <c r="AK1124" s="94"/>
      <c r="AM1124" s="92"/>
      <c r="AT1124" s="94"/>
      <c r="AU1124" s="94"/>
      <c r="AV1124" s="94"/>
      <c r="AW1124" s="94"/>
      <c r="AX1124" s="94"/>
      <c r="AY1124" s="94"/>
      <c r="AZ1124" s="94"/>
      <c r="BA1124" s="94"/>
    </row>
    <row r="1125" spans="3:53" x14ac:dyDescent="0.2">
      <c r="C1125" s="24"/>
      <c r="D1125" s="24"/>
      <c r="AG1125" s="94"/>
      <c r="AH1125" s="94"/>
      <c r="AI1125" s="94"/>
      <c r="AJ1125" s="94"/>
      <c r="AK1125" s="94"/>
      <c r="AM1125" s="92"/>
      <c r="AT1125" s="94"/>
      <c r="AU1125" s="94"/>
      <c r="AV1125" s="94"/>
      <c r="AW1125" s="94"/>
      <c r="AX1125" s="94"/>
      <c r="AY1125" s="94"/>
      <c r="AZ1125" s="94"/>
      <c r="BA1125" s="94"/>
    </row>
    <row r="1126" spans="3:53" x14ac:dyDescent="0.2">
      <c r="C1126" s="24"/>
      <c r="D1126" s="24"/>
      <c r="AG1126" s="94"/>
      <c r="AH1126" s="94"/>
      <c r="AI1126" s="94"/>
      <c r="AJ1126" s="94"/>
      <c r="AK1126" s="94"/>
      <c r="AM1126" s="92"/>
      <c r="AT1126" s="94"/>
      <c r="AU1126" s="94"/>
      <c r="AV1126" s="94"/>
      <c r="AW1126" s="94"/>
      <c r="AX1126" s="94"/>
      <c r="AY1126" s="94"/>
      <c r="AZ1126" s="94"/>
      <c r="BA1126" s="94"/>
    </row>
    <row r="1127" spans="3:53" x14ac:dyDescent="0.2">
      <c r="C1127" s="24"/>
      <c r="D1127" s="24"/>
      <c r="AG1127" s="94"/>
      <c r="AH1127" s="94"/>
      <c r="AI1127" s="94"/>
      <c r="AJ1127" s="94"/>
      <c r="AK1127" s="94"/>
      <c r="AM1127" s="92"/>
      <c r="AT1127" s="94"/>
      <c r="AU1127" s="94"/>
      <c r="AV1127" s="94"/>
      <c r="AW1127" s="94"/>
      <c r="AX1127" s="94"/>
      <c r="AY1127" s="94"/>
      <c r="AZ1127" s="94"/>
      <c r="BA1127" s="94"/>
    </row>
    <row r="1128" spans="3:53" x14ac:dyDescent="0.2">
      <c r="C1128" s="24"/>
      <c r="D1128" s="24"/>
      <c r="AG1128" s="94"/>
      <c r="AH1128" s="94"/>
      <c r="AI1128" s="94"/>
      <c r="AJ1128" s="94"/>
      <c r="AK1128" s="94"/>
      <c r="AM1128" s="92"/>
      <c r="AT1128" s="94"/>
      <c r="AU1128" s="94"/>
      <c r="AV1128" s="94"/>
      <c r="AW1128" s="94"/>
      <c r="AX1128" s="94"/>
      <c r="AY1128" s="94"/>
      <c r="AZ1128" s="94"/>
      <c r="BA1128" s="94"/>
    </row>
    <row r="1129" spans="3:53" x14ac:dyDescent="0.2">
      <c r="C1129" s="24"/>
      <c r="D1129" s="24"/>
      <c r="AG1129" s="94"/>
      <c r="AH1129" s="94"/>
      <c r="AI1129" s="94"/>
      <c r="AJ1129" s="94"/>
      <c r="AK1129" s="94"/>
      <c r="AM1129" s="92"/>
      <c r="AT1129" s="94"/>
      <c r="AU1129" s="94"/>
      <c r="AV1129" s="94"/>
      <c r="AW1129" s="94"/>
      <c r="AX1129" s="94"/>
      <c r="AY1129" s="94"/>
      <c r="AZ1129" s="94"/>
      <c r="BA1129" s="94"/>
    </row>
    <row r="1130" spans="3:53" x14ac:dyDescent="0.2">
      <c r="C1130" s="24"/>
      <c r="D1130" s="24"/>
      <c r="AG1130" s="94"/>
      <c r="AH1130" s="94"/>
      <c r="AI1130" s="94"/>
      <c r="AJ1130" s="94"/>
      <c r="AK1130" s="94"/>
      <c r="AM1130" s="92"/>
      <c r="AT1130" s="94"/>
      <c r="AU1130" s="94"/>
      <c r="AV1130" s="94"/>
      <c r="AW1130" s="94"/>
      <c r="AX1130" s="94"/>
      <c r="AY1130" s="94"/>
      <c r="AZ1130" s="94"/>
      <c r="BA1130" s="94"/>
    </row>
    <row r="1131" spans="3:53" x14ac:dyDescent="0.2">
      <c r="C1131" s="24"/>
      <c r="D1131" s="24"/>
      <c r="AG1131" s="94"/>
      <c r="AH1131" s="94"/>
      <c r="AI1131" s="94"/>
      <c r="AJ1131" s="94"/>
      <c r="AK1131" s="94"/>
      <c r="AM1131" s="92"/>
      <c r="AT1131" s="94"/>
      <c r="AU1131" s="94"/>
      <c r="AV1131" s="94"/>
      <c r="AW1131" s="94"/>
      <c r="AX1131" s="94"/>
      <c r="AY1131" s="94"/>
      <c r="AZ1131" s="94"/>
      <c r="BA1131" s="94"/>
    </row>
    <row r="1132" spans="3:53" x14ac:dyDescent="0.2">
      <c r="C1132" s="24"/>
      <c r="D1132" s="24"/>
      <c r="AG1132" s="94"/>
      <c r="AH1132" s="94"/>
      <c r="AI1132" s="94"/>
      <c r="AJ1132" s="94"/>
      <c r="AK1132" s="94"/>
      <c r="AM1132" s="92"/>
      <c r="AT1132" s="94"/>
      <c r="AU1132" s="94"/>
      <c r="AV1132" s="94"/>
      <c r="AW1132" s="94"/>
      <c r="AX1132" s="94"/>
      <c r="AY1132" s="94"/>
      <c r="AZ1132" s="94"/>
      <c r="BA1132" s="94"/>
    </row>
    <row r="1133" spans="3:53" x14ac:dyDescent="0.2">
      <c r="C1133" s="24"/>
      <c r="D1133" s="24"/>
      <c r="AG1133" s="94"/>
      <c r="AH1133" s="94"/>
      <c r="AI1133" s="94"/>
      <c r="AJ1133" s="94"/>
      <c r="AK1133" s="94"/>
      <c r="AM1133" s="92"/>
      <c r="AT1133" s="94"/>
      <c r="AU1133" s="94"/>
      <c r="AV1133" s="94"/>
      <c r="AW1133" s="94"/>
      <c r="AX1133" s="94"/>
      <c r="AY1133" s="94"/>
      <c r="AZ1133" s="94"/>
      <c r="BA1133" s="94"/>
    </row>
    <row r="1134" spans="3:53" x14ac:dyDescent="0.2">
      <c r="C1134" s="24"/>
      <c r="D1134" s="24"/>
      <c r="AG1134" s="94"/>
      <c r="AH1134" s="94"/>
      <c r="AI1134" s="94"/>
      <c r="AJ1134" s="94"/>
      <c r="AK1134" s="94"/>
      <c r="AM1134" s="92"/>
      <c r="AT1134" s="94"/>
      <c r="AU1134" s="94"/>
      <c r="AV1134" s="94"/>
      <c r="AW1134" s="94"/>
      <c r="AX1134" s="94"/>
      <c r="AY1134" s="94"/>
      <c r="AZ1134" s="94"/>
      <c r="BA1134" s="94"/>
    </row>
    <row r="1135" spans="3:53" x14ac:dyDescent="0.2">
      <c r="C1135" s="24"/>
      <c r="D1135" s="24"/>
      <c r="AG1135" s="94"/>
      <c r="AH1135" s="94"/>
      <c r="AI1135" s="94"/>
      <c r="AJ1135" s="94"/>
      <c r="AK1135" s="94"/>
      <c r="AM1135" s="92"/>
      <c r="AT1135" s="94"/>
      <c r="AU1135" s="94"/>
      <c r="AV1135" s="94"/>
      <c r="AW1135" s="94"/>
      <c r="AX1135" s="94"/>
      <c r="AY1135" s="94"/>
      <c r="AZ1135" s="94"/>
      <c r="BA1135" s="94"/>
    </row>
    <row r="1136" spans="3:53" x14ac:dyDescent="0.2">
      <c r="C1136" s="24"/>
      <c r="D1136" s="24"/>
      <c r="AG1136" s="94"/>
      <c r="AH1136" s="94"/>
      <c r="AI1136" s="94"/>
      <c r="AJ1136" s="94"/>
      <c r="AK1136" s="94"/>
      <c r="AM1136" s="92"/>
      <c r="AT1136" s="94"/>
      <c r="AU1136" s="94"/>
      <c r="AV1136" s="94"/>
      <c r="AW1136" s="94"/>
      <c r="AX1136" s="94"/>
      <c r="AY1136" s="94"/>
      <c r="AZ1136" s="94"/>
      <c r="BA1136" s="94"/>
    </row>
    <row r="1137" spans="3:53" x14ac:dyDescent="0.2">
      <c r="C1137" s="24"/>
      <c r="D1137" s="24"/>
      <c r="AG1137" s="94"/>
      <c r="AH1137" s="94"/>
      <c r="AI1137" s="94"/>
      <c r="AJ1137" s="94"/>
      <c r="AK1137" s="94"/>
      <c r="AM1137" s="92"/>
      <c r="AT1137" s="94"/>
      <c r="AU1137" s="94"/>
      <c r="AV1137" s="94"/>
      <c r="AW1137" s="94"/>
      <c r="AX1137" s="94"/>
      <c r="AY1137" s="94"/>
      <c r="AZ1137" s="94"/>
      <c r="BA1137" s="94"/>
    </row>
    <row r="1138" spans="3:53" x14ac:dyDescent="0.2">
      <c r="C1138" s="24"/>
      <c r="D1138" s="24"/>
      <c r="AG1138" s="94"/>
      <c r="AH1138" s="94"/>
      <c r="AI1138" s="94"/>
      <c r="AJ1138" s="94"/>
      <c r="AK1138" s="94"/>
      <c r="AM1138" s="92"/>
      <c r="AT1138" s="94"/>
      <c r="AU1138" s="94"/>
      <c r="AV1138" s="94"/>
      <c r="AW1138" s="94"/>
      <c r="AX1138" s="94"/>
      <c r="AY1138" s="94"/>
      <c r="AZ1138" s="94"/>
      <c r="BA1138" s="94"/>
    </row>
    <row r="1139" spans="3:53" x14ac:dyDescent="0.2">
      <c r="C1139" s="24"/>
      <c r="D1139" s="24"/>
      <c r="AG1139" s="94"/>
      <c r="AH1139" s="94"/>
      <c r="AI1139" s="94"/>
      <c r="AJ1139" s="94"/>
      <c r="AK1139" s="94"/>
      <c r="AM1139" s="92"/>
      <c r="AT1139" s="94"/>
      <c r="AU1139" s="94"/>
      <c r="AV1139" s="94"/>
      <c r="AW1139" s="94"/>
      <c r="AX1139" s="94"/>
      <c r="AY1139" s="94"/>
      <c r="AZ1139" s="94"/>
      <c r="BA1139" s="94"/>
    </row>
    <row r="1140" spans="3:53" x14ac:dyDescent="0.2">
      <c r="C1140" s="24"/>
      <c r="D1140" s="24"/>
      <c r="AG1140" s="94"/>
      <c r="AH1140" s="94"/>
      <c r="AI1140" s="94"/>
      <c r="AJ1140" s="94"/>
      <c r="AK1140" s="94"/>
      <c r="AM1140" s="92"/>
      <c r="AT1140" s="94"/>
      <c r="AU1140" s="94"/>
      <c r="AV1140" s="94"/>
      <c r="AW1140" s="94"/>
      <c r="AX1140" s="94"/>
      <c r="AY1140" s="94"/>
      <c r="AZ1140" s="94"/>
      <c r="BA1140" s="94"/>
    </row>
    <row r="1141" spans="3:53" x14ac:dyDescent="0.2">
      <c r="C1141" s="24"/>
      <c r="D1141" s="24"/>
      <c r="AG1141" s="94"/>
      <c r="AH1141" s="94"/>
      <c r="AI1141" s="94"/>
      <c r="AJ1141" s="94"/>
      <c r="AK1141" s="94"/>
      <c r="AM1141" s="92"/>
      <c r="AT1141" s="94"/>
      <c r="AU1141" s="94"/>
      <c r="AV1141" s="94"/>
      <c r="AW1141" s="94"/>
      <c r="AX1141" s="94"/>
      <c r="AY1141" s="94"/>
      <c r="AZ1141" s="94"/>
      <c r="BA1141" s="94"/>
    </row>
    <row r="1142" spans="3:53" x14ac:dyDescent="0.2">
      <c r="C1142" s="24"/>
      <c r="D1142" s="24"/>
      <c r="AG1142" s="94"/>
      <c r="AH1142" s="94"/>
      <c r="AI1142" s="94"/>
      <c r="AJ1142" s="94"/>
      <c r="AK1142" s="94"/>
      <c r="AM1142" s="92"/>
      <c r="AT1142" s="94"/>
      <c r="AU1142" s="94"/>
      <c r="AV1142" s="94"/>
      <c r="AW1142" s="94"/>
      <c r="AX1142" s="94"/>
      <c r="AY1142" s="94"/>
      <c r="AZ1142" s="94"/>
      <c r="BA1142" s="94"/>
    </row>
    <row r="1143" spans="3:53" x14ac:dyDescent="0.2">
      <c r="C1143" s="24"/>
      <c r="D1143" s="24"/>
      <c r="AG1143" s="94"/>
      <c r="AH1143" s="94"/>
      <c r="AI1143" s="94"/>
      <c r="AJ1143" s="94"/>
      <c r="AK1143" s="94"/>
      <c r="AM1143" s="92"/>
      <c r="AT1143" s="94"/>
      <c r="AU1143" s="94"/>
      <c r="AV1143" s="94"/>
      <c r="AW1143" s="94"/>
      <c r="AX1143" s="94"/>
      <c r="AY1143" s="94"/>
      <c r="AZ1143" s="94"/>
      <c r="BA1143" s="94"/>
    </row>
    <row r="1144" spans="3:53" x14ac:dyDescent="0.2">
      <c r="C1144" s="24"/>
      <c r="D1144" s="24"/>
      <c r="AG1144" s="94"/>
      <c r="AH1144" s="94"/>
      <c r="AI1144" s="94"/>
      <c r="AJ1144" s="94"/>
      <c r="AK1144" s="94"/>
      <c r="AM1144" s="92"/>
      <c r="AT1144" s="94"/>
      <c r="AU1144" s="94"/>
      <c r="AV1144" s="94"/>
      <c r="AW1144" s="94"/>
      <c r="AX1144" s="94"/>
      <c r="AY1144" s="94"/>
      <c r="AZ1144" s="94"/>
      <c r="BA1144" s="94"/>
    </row>
    <row r="1145" spans="3:53" x14ac:dyDescent="0.2">
      <c r="C1145" s="24"/>
      <c r="D1145" s="24"/>
      <c r="AG1145" s="94"/>
      <c r="AH1145" s="94"/>
      <c r="AI1145" s="94"/>
      <c r="AJ1145" s="94"/>
      <c r="AK1145" s="94"/>
      <c r="AM1145" s="92"/>
      <c r="AT1145" s="94"/>
      <c r="AU1145" s="94"/>
      <c r="AV1145" s="94"/>
      <c r="AW1145" s="94"/>
      <c r="AX1145" s="94"/>
      <c r="AY1145" s="94"/>
      <c r="AZ1145" s="94"/>
      <c r="BA1145" s="94"/>
    </row>
    <row r="1146" spans="3:53" x14ac:dyDescent="0.2">
      <c r="C1146" s="24"/>
      <c r="D1146" s="24"/>
      <c r="AG1146" s="94"/>
      <c r="AH1146" s="94"/>
      <c r="AI1146" s="94"/>
      <c r="AJ1146" s="94"/>
      <c r="AK1146" s="94"/>
      <c r="AM1146" s="92"/>
      <c r="AT1146" s="94"/>
      <c r="AU1146" s="94"/>
      <c r="AV1146" s="94"/>
      <c r="AW1146" s="94"/>
      <c r="AX1146" s="94"/>
      <c r="AY1146" s="94"/>
      <c r="AZ1146" s="94"/>
      <c r="BA1146" s="94"/>
    </row>
    <row r="1147" spans="3:53" x14ac:dyDescent="0.2">
      <c r="C1147" s="24"/>
      <c r="D1147" s="24"/>
      <c r="AG1147" s="94"/>
      <c r="AH1147" s="94"/>
      <c r="AI1147" s="94"/>
      <c r="AJ1147" s="94"/>
      <c r="AK1147" s="94"/>
      <c r="AM1147" s="92"/>
      <c r="AT1147" s="94"/>
      <c r="AU1147" s="94"/>
      <c r="AV1147" s="94"/>
      <c r="AW1147" s="94"/>
      <c r="AX1147" s="94"/>
      <c r="AY1147" s="94"/>
      <c r="AZ1147" s="94"/>
      <c r="BA1147" s="94"/>
    </row>
    <row r="1148" spans="3:53" x14ac:dyDescent="0.2">
      <c r="C1148" s="24"/>
      <c r="D1148" s="24"/>
      <c r="AG1148" s="94"/>
      <c r="AH1148" s="94"/>
      <c r="AI1148" s="94"/>
      <c r="AJ1148" s="94"/>
      <c r="AK1148" s="94"/>
      <c r="AM1148" s="92"/>
      <c r="AT1148" s="94"/>
      <c r="AU1148" s="94"/>
      <c r="AV1148" s="94"/>
      <c r="AW1148" s="94"/>
      <c r="AX1148" s="94"/>
      <c r="AY1148" s="94"/>
      <c r="AZ1148" s="94"/>
      <c r="BA1148" s="94"/>
    </row>
    <row r="1149" spans="3:53" x14ac:dyDescent="0.2">
      <c r="C1149" s="24"/>
      <c r="D1149" s="24"/>
      <c r="AG1149" s="94"/>
      <c r="AH1149" s="94"/>
      <c r="AI1149" s="94"/>
      <c r="AJ1149" s="94"/>
      <c r="AK1149" s="94"/>
      <c r="AM1149" s="92"/>
      <c r="AT1149" s="94"/>
      <c r="AU1149" s="94"/>
      <c r="AV1149" s="94"/>
      <c r="AW1149" s="94"/>
      <c r="AX1149" s="94"/>
      <c r="AY1149" s="94"/>
      <c r="AZ1149" s="94"/>
      <c r="BA1149" s="94"/>
    </row>
    <row r="1150" spans="3:53" x14ac:dyDescent="0.2">
      <c r="C1150" s="24"/>
      <c r="D1150" s="24"/>
      <c r="AG1150" s="94"/>
      <c r="AH1150" s="94"/>
      <c r="AI1150" s="94"/>
      <c r="AJ1150" s="94"/>
      <c r="AK1150" s="94"/>
      <c r="AM1150" s="92"/>
      <c r="AT1150" s="94"/>
      <c r="AU1150" s="94"/>
      <c r="AV1150" s="94"/>
      <c r="AW1150" s="94"/>
      <c r="AX1150" s="94"/>
      <c r="AY1150" s="94"/>
      <c r="AZ1150" s="94"/>
      <c r="BA1150" s="94"/>
    </row>
    <row r="1151" spans="3:53" x14ac:dyDescent="0.2">
      <c r="C1151" s="24"/>
      <c r="D1151" s="24"/>
      <c r="AG1151" s="94"/>
      <c r="AH1151" s="94"/>
      <c r="AI1151" s="94"/>
      <c r="AJ1151" s="94"/>
      <c r="AK1151" s="94"/>
      <c r="AM1151" s="92"/>
      <c r="AT1151" s="94"/>
      <c r="AU1151" s="94"/>
      <c r="AV1151" s="94"/>
      <c r="AW1151" s="94"/>
      <c r="AX1151" s="94"/>
      <c r="AY1151" s="94"/>
      <c r="AZ1151" s="94"/>
      <c r="BA1151" s="94"/>
    </row>
    <row r="1152" spans="3:53" x14ac:dyDescent="0.2">
      <c r="C1152" s="24"/>
      <c r="D1152" s="24"/>
      <c r="AG1152" s="94"/>
      <c r="AH1152" s="94"/>
      <c r="AI1152" s="94"/>
      <c r="AJ1152" s="94"/>
      <c r="AK1152" s="94"/>
      <c r="AM1152" s="92"/>
      <c r="AT1152" s="94"/>
      <c r="AU1152" s="94"/>
      <c r="AV1152" s="94"/>
      <c r="AW1152" s="94"/>
      <c r="AX1152" s="94"/>
      <c r="AY1152" s="94"/>
      <c r="AZ1152" s="94"/>
      <c r="BA1152" s="94"/>
    </row>
    <row r="1153" spans="3:54" x14ac:dyDescent="0.2">
      <c r="C1153" s="24"/>
      <c r="D1153" s="24"/>
      <c r="AG1153" s="94"/>
      <c r="AH1153" s="94"/>
      <c r="AI1153" s="94"/>
      <c r="AJ1153" s="94"/>
      <c r="AK1153" s="94"/>
      <c r="AM1153" s="92"/>
      <c r="AT1153" s="94"/>
      <c r="AU1153" s="94"/>
      <c r="AV1153" s="94"/>
      <c r="AW1153" s="94"/>
      <c r="AX1153" s="94"/>
      <c r="AY1153" s="94"/>
      <c r="AZ1153" s="94"/>
      <c r="BA1153" s="94"/>
    </row>
    <row r="1154" spans="3:54" x14ac:dyDescent="0.2">
      <c r="C1154" s="24"/>
      <c r="D1154" s="24"/>
      <c r="AG1154" s="94"/>
      <c r="AH1154" s="94"/>
      <c r="AI1154" s="94"/>
      <c r="AJ1154" s="94"/>
      <c r="AK1154" s="94"/>
      <c r="AM1154" s="92"/>
      <c r="AT1154" s="94"/>
      <c r="AU1154" s="94"/>
      <c r="AV1154" s="94"/>
      <c r="AW1154" s="94"/>
      <c r="AX1154" s="94"/>
      <c r="AY1154" s="94"/>
      <c r="AZ1154" s="94"/>
      <c r="BA1154" s="94"/>
    </row>
    <row r="1155" spans="3:54" x14ac:dyDescent="0.2">
      <c r="C1155" s="24"/>
      <c r="D1155" s="24"/>
      <c r="AG1155" s="94"/>
      <c r="AH1155" s="94"/>
      <c r="AI1155" s="94"/>
      <c r="AJ1155" s="94"/>
      <c r="AK1155" s="94"/>
      <c r="AM1155" s="92"/>
      <c r="AT1155" s="94"/>
      <c r="AU1155" s="94"/>
      <c r="AV1155" s="94"/>
      <c r="AW1155" s="94"/>
      <c r="AX1155" s="94"/>
      <c r="AY1155" s="94"/>
      <c r="AZ1155" s="94"/>
      <c r="BA1155" s="94"/>
    </row>
    <row r="1156" spans="3:54" x14ac:dyDescent="0.2">
      <c r="C1156" s="24"/>
      <c r="D1156" s="24"/>
      <c r="AG1156" s="94"/>
      <c r="AH1156" s="94"/>
      <c r="AI1156" s="94"/>
      <c r="AJ1156" s="94"/>
      <c r="AK1156" s="94"/>
      <c r="AM1156" s="92"/>
      <c r="AT1156" s="94"/>
      <c r="AU1156" s="94"/>
      <c r="AV1156" s="94"/>
      <c r="AW1156" s="94"/>
      <c r="AX1156" s="94"/>
      <c r="AY1156" s="94"/>
      <c r="AZ1156" s="94"/>
      <c r="BA1156" s="94"/>
    </row>
    <row r="1157" spans="3:54" x14ac:dyDescent="0.2">
      <c r="C1157" s="24"/>
      <c r="D1157" s="24"/>
      <c r="AG1157" s="94"/>
      <c r="AH1157" s="94"/>
      <c r="AI1157" s="94"/>
      <c r="AJ1157" s="94"/>
      <c r="AK1157" s="94"/>
      <c r="AM1157" s="92"/>
      <c r="AT1157" s="94"/>
      <c r="AU1157" s="94"/>
      <c r="AV1157" s="94"/>
      <c r="AW1157" s="94"/>
      <c r="AX1157" s="94"/>
      <c r="AY1157" s="94"/>
      <c r="AZ1157" s="94"/>
      <c r="BA1157" s="94"/>
      <c r="BB1157" s="94"/>
    </row>
    <row r="1158" spans="3:54" x14ac:dyDescent="0.2">
      <c r="C1158" s="24"/>
      <c r="D1158" s="24"/>
      <c r="AG1158" s="94"/>
      <c r="AH1158" s="94"/>
      <c r="AI1158" s="94"/>
      <c r="AJ1158" s="94"/>
      <c r="AK1158" s="94"/>
      <c r="AM1158" s="92"/>
      <c r="AT1158" s="94"/>
      <c r="AU1158" s="94"/>
      <c r="AV1158" s="94"/>
      <c r="AW1158" s="94"/>
      <c r="AX1158" s="94"/>
      <c r="AY1158" s="94"/>
      <c r="AZ1158" s="94"/>
      <c r="BA1158" s="94"/>
    </row>
    <row r="1159" spans="3:54" x14ac:dyDescent="0.2">
      <c r="C1159" s="24"/>
      <c r="D1159" s="24"/>
      <c r="AG1159" s="94"/>
      <c r="AH1159" s="94"/>
      <c r="AI1159" s="94"/>
      <c r="AJ1159" s="94"/>
      <c r="AK1159" s="94"/>
      <c r="AM1159" s="92"/>
      <c r="AT1159" s="94"/>
      <c r="AU1159" s="94"/>
      <c r="AV1159" s="94"/>
      <c r="AW1159" s="94"/>
      <c r="AX1159" s="94"/>
      <c r="AY1159" s="94"/>
      <c r="AZ1159" s="94"/>
      <c r="BA1159" s="94"/>
    </row>
    <row r="1160" spans="3:54" x14ac:dyDescent="0.2">
      <c r="C1160" s="24"/>
      <c r="D1160" s="24"/>
      <c r="AG1160" s="94"/>
      <c r="AH1160" s="94"/>
      <c r="AI1160" s="94"/>
      <c r="AJ1160" s="94"/>
      <c r="AK1160" s="94"/>
      <c r="AM1160" s="92"/>
      <c r="AT1160" s="94"/>
      <c r="AU1160" s="94"/>
      <c r="AV1160" s="94"/>
      <c r="AW1160" s="94"/>
      <c r="AX1160" s="94"/>
      <c r="AY1160" s="94"/>
      <c r="AZ1160" s="94"/>
      <c r="BA1160" s="94"/>
    </row>
    <row r="1161" spans="3:54" x14ac:dyDescent="0.2">
      <c r="C1161" s="24"/>
      <c r="D1161" s="24"/>
      <c r="AG1161" s="94"/>
      <c r="AH1161" s="94"/>
      <c r="AI1161" s="94"/>
      <c r="AJ1161" s="94"/>
      <c r="AK1161" s="94"/>
      <c r="AM1161" s="92"/>
      <c r="AT1161" s="94"/>
      <c r="AU1161" s="94"/>
      <c r="AV1161" s="94"/>
      <c r="AW1161" s="94"/>
      <c r="AX1161" s="94"/>
      <c r="AY1161" s="94"/>
      <c r="AZ1161" s="94"/>
      <c r="BA1161" s="94"/>
    </row>
    <row r="1162" spans="3:54" x14ac:dyDescent="0.2">
      <c r="C1162" s="24"/>
      <c r="D1162" s="24"/>
      <c r="AG1162" s="94"/>
      <c r="AH1162" s="94"/>
      <c r="AI1162" s="94"/>
      <c r="AJ1162" s="94"/>
      <c r="AK1162" s="94"/>
      <c r="AM1162" s="92"/>
      <c r="AT1162" s="94"/>
      <c r="AU1162" s="94"/>
      <c r="AV1162" s="94"/>
      <c r="AW1162" s="94"/>
      <c r="AX1162" s="94"/>
      <c r="AY1162" s="94"/>
      <c r="AZ1162" s="94"/>
      <c r="BA1162" s="94"/>
    </row>
    <row r="1163" spans="3:54" x14ac:dyDescent="0.2">
      <c r="C1163" s="24"/>
      <c r="D1163" s="24"/>
      <c r="AG1163" s="94"/>
      <c r="AH1163" s="94"/>
      <c r="AI1163" s="94"/>
      <c r="AJ1163" s="94"/>
      <c r="AK1163" s="94"/>
      <c r="AM1163" s="92"/>
      <c r="AT1163" s="94"/>
      <c r="AU1163" s="94"/>
      <c r="AV1163" s="94"/>
      <c r="AW1163" s="94"/>
      <c r="AX1163" s="94"/>
      <c r="AY1163" s="94"/>
      <c r="AZ1163" s="94"/>
      <c r="BA1163" s="94"/>
    </row>
    <row r="1164" spans="3:54" x14ac:dyDescent="0.2">
      <c r="C1164" s="24"/>
      <c r="D1164" s="24"/>
      <c r="AG1164" s="94"/>
      <c r="AH1164" s="94"/>
      <c r="AI1164" s="94"/>
      <c r="AJ1164" s="94"/>
      <c r="AK1164" s="94"/>
      <c r="AM1164" s="92"/>
      <c r="AT1164" s="94"/>
      <c r="AU1164" s="94"/>
      <c r="AV1164" s="94"/>
      <c r="AW1164" s="94"/>
      <c r="AX1164" s="94"/>
      <c r="AY1164" s="94"/>
      <c r="AZ1164" s="94"/>
      <c r="BA1164" s="94"/>
    </row>
    <row r="1165" spans="3:54" x14ac:dyDescent="0.2">
      <c r="C1165" s="24"/>
      <c r="D1165" s="24"/>
      <c r="AG1165" s="94"/>
      <c r="AH1165" s="94"/>
      <c r="AI1165" s="94"/>
      <c r="AJ1165" s="94"/>
      <c r="AK1165" s="94"/>
      <c r="AM1165" s="92"/>
      <c r="AT1165" s="94"/>
      <c r="AU1165" s="94"/>
      <c r="AV1165" s="94"/>
      <c r="AW1165" s="94"/>
      <c r="AX1165" s="94"/>
      <c r="AY1165" s="94"/>
      <c r="AZ1165" s="94"/>
      <c r="BA1165" s="94"/>
    </row>
    <row r="1166" spans="3:54" x14ac:dyDescent="0.2">
      <c r="C1166" s="24"/>
      <c r="D1166" s="24"/>
      <c r="AG1166" s="94"/>
      <c r="AH1166" s="94"/>
      <c r="AI1166" s="94"/>
      <c r="AJ1166" s="94"/>
      <c r="AK1166" s="94"/>
      <c r="AM1166" s="92"/>
      <c r="AT1166" s="94"/>
      <c r="AU1166" s="94"/>
      <c r="AV1166" s="94"/>
      <c r="AW1166" s="94"/>
      <c r="AX1166" s="94"/>
      <c r="AY1166" s="94"/>
      <c r="AZ1166" s="94"/>
      <c r="BA1166" s="94"/>
    </row>
    <row r="1167" spans="3:54" x14ac:dyDescent="0.2">
      <c r="C1167" s="24"/>
      <c r="D1167" s="24"/>
      <c r="AG1167" s="94"/>
      <c r="AH1167" s="94"/>
      <c r="AI1167" s="94"/>
      <c r="AJ1167" s="94"/>
      <c r="AK1167" s="94"/>
      <c r="AM1167" s="92"/>
      <c r="AT1167" s="94"/>
      <c r="AU1167" s="94"/>
      <c r="AV1167" s="94"/>
      <c r="AW1167" s="94"/>
      <c r="AX1167" s="94"/>
      <c r="AY1167" s="94"/>
      <c r="AZ1167" s="94"/>
      <c r="BA1167" s="94"/>
    </row>
    <row r="1168" spans="3:54" x14ac:dyDescent="0.2">
      <c r="C1168" s="24"/>
      <c r="D1168" s="24"/>
      <c r="AG1168" s="94"/>
      <c r="AH1168" s="94"/>
      <c r="AI1168" s="94"/>
      <c r="AJ1168" s="94"/>
      <c r="AK1168" s="94"/>
      <c r="AM1168" s="92"/>
      <c r="AT1168" s="94"/>
      <c r="AU1168" s="94"/>
      <c r="AV1168" s="94"/>
      <c r="AW1168" s="94"/>
      <c r="AX1168" s="94"/>
      <c r="AY1168" s="94"/>
      <c r="AZ1168" s="94"/>
      <c r="BA1168" s="94"/>
    </row>
    <row r="1169" spans="3:70" x14ac:dyDescent="0.2">
      <c r="C1169" s="24"/>
      <c r="D1169" s="24"/>
      <c r="AG1169" s="94"/>
      <c r="AH1169" s="94"/>
      <c r="AI1169" s="94"/>
      <c r="AJ1169" s="94"/>
      <c r="AK1169" s="94"/>
      <c r="AM1169" s="92"/>
      <c r="AT1169" s="94"/>
      <c r="AU1169" s="94"/>
      <c r="AV1169" s="94"/>
      <c r="AW1169" s="94"/>
      <c r="AX1169" s="94"/>
      <c r="AY1169" s="94"/>
      <c r="AZ1169" s="94"/>
      <c r="BA1169" s="94"/>
    </row>
    <row r="1170" spans="3:70" x14ac:dyDescent="0.2">
      <c r="C1170" s="24"/>
      <c r="D1170" s="24"/>
      <c r="AG1170" s="94"/>
      <c r="AH1170" s="94"/>
      <c r="AI1170" s="94"/>
      <c r="AJ1170" s="94"/>
      <c r="AK1170" s="94"/>
      <c r="AM1170" s="92"/>
      <c r="AT1170" s="94"/>
      <c r="AU1170" s="94"/>
      <c r="AV1170" s="94"/>
      <c r="AW1170" s="94"/>
      <c r="AX1170" s="94"/>
      <c r="AY1170" s="94"/>
      <c r="AZ1170" s="94"/>
      <c r="BA1170" s="94"/>
    </row>
    <row r="1171" spans="3:70" x14ac:dyDescent="0.2">
      <c r="C1171" s="24"/>
      <c r="D1171" s="24"/>
      <c r="AG1171" s="94"/>
      <c r="AH1171" s="94"/>
      <c r="AI1171" s="94"/>
      <c r="AJ1171" s="94"/>
      <c r="AK1171" s="94"/>
      <c r="AM1171" s="92"/>
      <c r="AT1171" s="94"/>
      <c r="AU1171" s="94"/>
      <c r="AV1171" s="94"/>
      <c r="AW1171" s="94"/>
      <c r="AX1171" s="94"/>
      <c r="AY1171" s="94"/>
      <c r="AZ1171" s="94"/>
      <c r="BA1171" s="94"/>
    </row>
    <row r="1172" spans="3:70" x14ac:dyDescent="0.2">
      <c r="C1172" s="24"/>
      <c r="D1172" s="24"/>
      <c r="AG1172" s="94"/>
      <c r="AH1172" s="94"/>
      <c r="AI1172" s="94"/>
      <c r="AJ1172" s="94"/>
      <c r="AK1172" s="94"/>
      <c r="AM1172" s="92"/>
      <c r="AT1172" s="94"/>
      <c r="AU1172" s="94"/>
      <c r="AV1172" s="94"/>
      <c r="AW1172" s="94"/>
      <c r="AX1172" s="94"/>
      <c r="AY1172" s="94"/>
      <c r="AZ1172" s="94"/>
      <c r="BA1172" s="94"/>
    </row>
    <row r="1173" spans="3:70" x14ac:dyDescent="0.2">
      <c r="C1173" s="24"/>
      <c r="D1173" s="24"/>
      <c r="AG1173" s="94"/>
      <c r="AH1173" s="94"/>
      <c r="AI1173" s="94"/>
      <c r="AJ1173" s="94"/>
      <c r="AK1173" s="94"/>
      <c r="AM1173" s="92"/>
      <c r="AT1173" s="94"/>
      <c r="AU1173" s="94"/>
      <c r="AV1173" s="94"/>
      <c r="AW1173" s="94"/>
      <c r="AX1173" s="94"/>
      <c r="AY1173" s="94"/>
      <c r="AZ1173" s="94"/>
      <c r="BA1173" s="94"/>
    </row>
    <row r="1174" spans="3:70" x14ac:dyDescent="0.2">
      <c r="C1174" s="24"/>
      <c r="D1174" s="24"/>
      <c r="AG1174" s="94"/>
      <c r="AH1174" s="94"/>
      <c r="AI1174" s="94"/>
      <c r="AJ1174" s="94"/>
      <c r="AK1174" s="94"/>
      <c r="AM1174" s="92"/>
      <c r="AT1174" s="94"/>
      <c r="AU1174" s="94"/>
      <c r="AV1174" s="94"/>
      <c r="AW1174" s="94"/>
      <c r="AX1174" s="94"/>
      <c r="AY1174" s="94"/>
      <c r="AZ1174" s="94"/>
      <c r="BA1174" s="94"/>
    </row>
    <row r="1175" spans="3:70" x14ac:dyDescent="0.2">
      <c r="C1175" s="24"/>
      <c r="D1175" s="24"/>
      <c r="AG1175" s="94"/>
      <c r="AH1175" s="94"/>
      <c r="AI1175" s="94"/>
      <c r="AJ1175" s="94"/>
      <c r="AK1175" s="94"/>
      <c r="AM1175" s="92"/>
      <c r="AT1175" s="94"/>
      <c r="AU1175" s="94"/>
      <c r="AV1175" s="94"/>
      <c r="AW1175" s="94"/>
      <c r="AX1175" s="94"/>
      <c r="AY1175" s="94"/>
      <c r="AZ1175" s="94"/>
      <c r="BA1175" s="94"/>
    </row>
    <row r="1176" spans="3:70" x14ac:dyDescent="0.2">
      <c r="C1176" s="24"/>
      <c r="D1176" s="24"/>
      <c r="AG1176" s="94"/>
      <c r="AH1176" s="94"/>
      <c r="AI1176" s="94"/>
      <c r="AJ1176" s="94"/>
      <c r="AK1176" s="94"/>
      <c r="AM1176" s="92"/>
      <c r="AT1176" s="94"/>
      <c r="AU1176" s="94"/>
      <c r="AV1176" s="94"/>
      <c r="AW1176" s="94"/>
      <c r="AX1176" s="94"/>
      <c r="AY1176" s="94"/>
      <c r="AZ1176" s="94"/>
      <c r="BA1176" s="94"/>
    </row>
    <row r="1177" spans="3:70" x14ac:dyDescent="0.2">
      <c r="C1177" s="24"/>
      <c r="D1177" s="24"/>
      <c r="AG1177" s="94"/>
      <c r="AH1177" s="94"/>
      <c r="AI1177" s="94"/>
      <c r="AJ1177" s="94"/>
      <c r="AK1177" s="94"/>
      <c r="AM1177" s="92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</row>
    <row r="1178" spans="3:70" x14ac:dyDescent="0.2">
      <c r="C1178" s="24"/>
      <c r="D1178" s="24"/>
      <c r="AG1178" s="94"/>
      <c r="AH1178" s="94"/>
      <c r="AI1178" s="94"/>
      <c r="AJ1178" s="94"/>
      <c r="AK1178" s="94"/>
      <c r="AM1178" s="92"/>
      <c r="AT1178" s="94"/>
      <c r="AU1178" s="94"/>
      <c r="AV1178" s="94"/>
      <c r="AW1178" s="94"/>
      <c r="AX1178" s="94"/>
      <c r="AY1178" s="94"/>
      <c r="AZ1178" s="94"/>
      <c r="BA1178" s="94"/>
    </row>
    <row r="1179" spans="3:70" x14ac:dyDescent="0.2">
      <c r="C1179" s="24"/>
      <c r="D1179" s="24"/>
      <c r="AG1179" s="94"/>
      <c r="AH1179" s="94"/>
      <c r="AI1179" s="94"/>
      <c r="AJ1179" s="94"/>
      <c r="AK1179" s="94"/>
      <c r="AM1179" s="92"/>
      <c r="AT1179" s="94"/>
      <c r="AU1179" s="94"/>
      <c r="AV1179" s="94"/>
      <c r="AW1179" s="94"/>
      <c r="AX1179" s="94"/>
      <c r="AY1179" s="94"/>
      <c r="AZ1179" s="94"/>
      <c r="BA1179" s="94"/>
    </row>
    <row r="1180" spans="3:70" x14ac:dyDescent="0.2">
      <c r="C1180" s="24"/>
      <c r="D1180" s="24"/>
      <c r="AG1180" s="94"/>
      <c r="AH1180" s="94"/>
      <c r="AI1180" s="94"/>
      <c r="AJ1180" s="94"/>
      <c r="AK1180" s="94"/>
      <c r="AM1180" s="92"/>
      <c r="AT1180" s="94"/>
      <c r="AU1180" s="94"/>
      <c r="AV1180" s="94"/>
      <c r="AW1180" s="94"/>
      <c r="AX1180" s="94"/>
      <c r="AY1180" s="94"/>
      <c r="AZ1180" s="94"/>
      <c r="BA1180" s="94"/>
    </row>
    <row r="1181" spans="3:70" x14ac:dyDescent="0.2">
      <c r="C1181" s="24"/>
      <c r="D1181" s="24"/>
      <c r="AG1181" s="94"/>
      <c r="AH1181" s="94"/>
      <c r="AI1181" s="94"/>
      <c r="AJ1181" s="94"/>
      <c r="AK1181" s="94"/>
      <c r="AM1181" s="92"/>
      <c r="AT1181" s="94"/>
      <c r="AU1181" s="94"/>
      <c r="AV1181" s="94"/>
      <c r="AW1181" s="94"/>
      <c r="AX1181" s="94"/>
      <c r="AY1181" s="94"/>
      <c r="AZ1181" s="94"/>
      <c r="BA1181" s="94"/>
    </row>
    <row r="1182" spans="3:70" x14ac:dyDescent="0.2">
      <c r="C1182" s="24"/>
      <c r="D1182" s="24"/>
      <c r="AG1182" s="94"/>
      <c r="AH1182" s="94"/>
      <c r="AI1182" s="94"/>
      <c r="AJ1182" s="94"/>
      <c r="AK1182" s="94"/>
      <c r="AM1182" s="92"/>
      <c r="AT1182" s="94"/>
      <c r="AU1182" s="94"/>
      <c r="AV1182" s="94"/>
      <c r="AW1182" s="94"/>
      <c r="AX1182" s="94"/>
      <c r="AY1182" s="94"/>
      <c r="AZ1182" s="94"/>
      <c r="BA1182" s="94"/>
    </row>
    <row r="1183" spans="3:70" x14ac:dyDescent="0.2">
      <c r="C1183" s="24"/>
      <c r="D1183" s="24"/>
      <c r="AG1183" s="94"/>
      <c r="AH1183" s="94"/>
      <c r="AI1183" s="94"/>
      <c r="AJ1183" s="94"/>
      <c r="AK1183" s="94"/>
      <c r="AM1183" s="92"/>
      <c r="AT1183" s="94"/>
      <c r="AU1183" s="94"/>
      <c r="AV1183" s="94"/>
      <c r="AW1183" s="94"/>
      <c r="AX1183" s="94"/>
      <c r="AY1183" s="94"/>
      <c r="AZ1183" s="94"/>
      <c r="BA1183" s="94"/>
    </row>
    <row r="1184" spans="3:70" x14ac:dyDescent="0.2">
      <c r="C1184" s="24"/>
      <c r="D1184" s="24"/>
      <c r="AG1184" s="94"/>
      <c r="AH1184" s="94"/>
      <c r="AI1184" s="94"/>
      <c r="AJ1184" s="94"/>
      <c r="AK1184" s="94"/>
      <c r="AM1184" s="92"/>
      <c r="AT1184" s="94"/>
      <c r="AU1184" s="94"/>
      <c r="AV1184" s="94"/>
      <c r="AW1184" s="94"/>
      <c r="AX1184" s="94"/>
      <c r="AY1184" s="94"/>
      <c r="AZ1184" s="94"/>
      <c r="BA1184" s="94"/>
    </row>
    <row r="1185" spans="3:54" x14ac:dyDescent="0.2">
      <c r="C1185" s="24"/>
      <c r="D1185" s="24"/>
      <c r="AG1185" s="94"/>
      <c r="AH1185" s="94"/>
      <c r="AI1185" s="94"/>
      <c r="AJ1185" s="94"/>
      <c r="AK1185" s="94"/>
      <c r="AM1185" s="92"/>
      <c r="AT1185" s="94"/>
      <c r="AU1185" s="94"/>
      <c r="AV1185" s="94"/>
      <c r="AW1185" s="94"/>
      <c r="AX1185" s="94"/>
      <c r="AY1185" s="94"/>
      <c r="AZ1185" s="94"/>
      <c r="BA1185" s="94"/>
    </row>
    <row r="1186" spans="3:54" x14ac:dyDescent="0.2">
      <c r="C1186" s="24"/>
      <c r="D1186" s="24"/>
      <c r="AG1186" s="94"/>
      <c r="AH1186" s="94"/>
      <c r="AI1186" s="94"/>
      <c r="AJ1186" s="94"/>
      <c r="AK1186" s="94"/>
      <c r="AM1186" s="92"/>
      <c r="AT1186" s="94"/>
      <c r="AU1186" s="94"/>
      <c r="AV1186" s="94"/>
      <c r="AW1186" s="94"/>
      <c r="AX1186" s="94"/>
      <c r="AY1186" s="94"/>
      <c r="AZ1186" s="94"/>
      <c r="BA1186" s="94"/>
    </row>
    <row r="1187" spans="3:54" x14ac:dyDescent="0.2">
      <c r="C1187" s="24"/>
      <c r="D1187" s="24"/>
      <c r="AG1187" s="94"/>
      <c r="AH1187" s="94"/>
      <c r="AI1187" s="94"/>
      <c r="AJ1187" s="94"/>
      <c r="AK1187" s="94"/>
      <c r="AM1187" s="92"/>
      <c r="AT1187" s="94"/>
      <c r="AU1187" s="94"/>
      <c r="AV1187" s="94"/>
      <c r="AW1187" s="94"/>
      <c r="AX1187" s="94"/>
      <c r="AY1187" s="94"/>
      <c r="AZ1187" s="94"/>
      <c r="BA1187" s="94"/>
    </row>
    <row r="1188" spans="3:54" x14ac:dyDescent="0.2">
      <c r="C1188" s="24"/>
      <c r="D1188" s="24"/>
      <c r="AG1188" s="94"/>
      <c r="AH1188" s="94"/>
      <c r="AI1188" s="94"/>
      <c r="AJ1188" s="94"/>
      <c r="AK1188" s="94"/>
      <c r="AM1188" s="92"/>
      <c r="AT1188" s="94"/>
      <c r="AU1188" s="94"/>
      <c r="AV1188" s="94"/>
      <c r="AW1188" s="94"/>
      <c r="AX1188" s="94"/>
      <c r="AY1188" s="94"/>
      <c r="AZ1188" s="94"/>
      <c r="BA1188" s="94"/>
    </row>
    <row r="1189" spans="3:54" x14ac:dyDescent="0.2">
      <c r="C1189" s="24"/>
      <c r="D1189" s="24"/>
      <c r="AG1189" s="94"/>
      <c r="AH1189" s="94"/>
      <c r="AI1189" s="94"/>
      <c r="AJ1189" s="94"/>
      <c r="AK1189" s="94"/>
      <c r="AM1189" s="92"/>
      <c r="AT1189" s="94"/>
      <c r="AU1189" s="94"/>
      <c r="AV1189" s="94"/>
      <c r="AW1189" s="94"/>
      <c r="AX1189" s="94"/>
      <c r="AY1189" s="94"/>
      <c r="AZ1189" s="94"/>
      <c r="BA1189" s="94"/>
    </row>
    <row r="1190" spans="3:54" x14ac:dyDescent="0.2">
      <c r="C1190" s="24"/>
      <c r="D1190" s="24"/>
      <c r="AG1190" s="94"/>
      <c r="AH1190" s="94"/>
      <c r="AI1190" s="94"/>
      <c r="AJ1190" s="94"/>
      <c r="AK1190" s="94"/>
      <c r="AM1190" s="92"/>
      <c r="AT1190" s="94"/>
      <c r="AU1190" s="94"/>
      <c r="AV1190" s="94"/>
      <c r="AW1190" s="94"/>
      <c r="AX1190" s="94"/>
      <c r="AY1190" s="94"/>
      <c r="AZ1190" s="94"/>
      <c r="BA1190" s="94"/>
      <c r="BB1190" s="94"/>
    </row>
    <row r="1191" spans="3:54" x14ac:dyDescent="0.2">
      <c r="C1191" s="24"/>
      <c r="D1191" s="24"/>
      <c r="AG1191" s="94"/>
      <c r="AH1191" s="94"/>
      <c r="AI1191" s="94"/>
      <c r="AJ1191" s="94"/>
      <c r="AK1191" s="94"/>
      <c r="AM1191" s="92"/>
      <c r="AT1191" s="94"/>
      <c r="AU1191" s="94"/>
      <c r="AV1191" s="94"/>
      <c r="AW1191" s="94"/>
      <c r="AX1191" s="94"/>
      <c r="AY1191" s="94"/>
      <c r="AZ1191" s="94"/>
      <c r="BA1191" s="94"/>
    </row>
    <row r="1192" spans="3:54" x14ac:dyDescent="0.2">
      <c r="C1192" s="24"/>
      <c r="D1192" s="24"/>
      <c r="AG1192" s="94"/>
      <c r="AH1192" s="94"/>
      <c r="AI1192" s="94"/>
      <c r="AJ1192" s="94"/>
      <c r="AK1192" s="94"/>
      <c r="AM1192" s="92"/>
      <c r="AT1192" s="94"/>
      <c r="AU1192" s="94"/>
      <c r="AV1192" s="94"/>
      <c r="AW1192" s="94"/>
      <c r="AX1192" s="94"/>
      <c r="AY1192" s="94"/>
      <c r="AZ1192" s="94"/>
      <c r="BA1192" s="94"/>
    </row>
    <row r="1193" spans="3:54" x14ac:dyDescent="0.2">
      <c r="C1193" s="24"/>
      <c r="D1193" s="24"/>
      <c r="AG1193" s="94"/>
      <c r="AH1193" s="94"/>
      <c r="AI1193" s="94"/>
      <c r="AJ1193" s="94"/>
      <c r="AK1193" s="94"/>
      <c r="AM1193" s="92"/>
      <c r="AT1193" s="94"/>
      <c r="AU1193" s="94"/>
      <c r="AV1193" s="94"/>
      <c r="AW1193" s="94"/>
      <c r="AX1193" s="94"/>
      <c r="AY1193" s="94"/>
      <c r="AZ1193" s="94"/>
      <c r="BA1193" s="94"/>
      <c r="BB1193" s="94"/>
    </row>
    <row r="1194" spans="3:54" x14ac:dyDescent="0.2">
      <c r="C1194" s="24"/>
      <c r="D1194" s="24"/>
      <c r="AG1194" s="94"/>
      <c r="AH1194" s="94"/>
      <c r="AI1194" s="94"/>
      <c r="AJ1194" s="94"/>
      <c r="AK1194" s="94"/>
      <c r="AM1194" s="92"/>
      <c r="AT1194" s="94"/>
      <c r="AU1194" s="94"/>
      <c r="AV1194" s="94"/>
      <c r="AW1194" s="94"/>
      <c r="AX1194" s="94"/>
      <c r="AY1194" s="94"/>
      <c r="AZ1194" s="94"/>
      <c r="BA1194" s="94"/>
    </row>
    <row r="1195" spans="3:54" x14ac:dyDescent="0.2">
      <c r="C1195" s="24"/>
      <c r="D1195" s="24"/>
      <c r="AG1195" s="94"/>
      <c r="AH1195" s="94"/>
      <c r="AI1195" s="94"/>
      <c r="AJ1195" s="94"/>
      <c r="AK1195" s="94"/>
      <c r="AM1195" s="92"/>
      <c r="AT1195" s="94"/>
      <c r="AU1195" s="94"/>
      <c r="AV1195" s="94"/>
      <c r="AW1195" s="94"/>
      <c r="AX1195" s="94"/>
      <c r="AY1195" s="94"/>
      <c r="AZ1195" s="94"/>
      <c r="BA1195" s="94"/>
    </row>
    <row r="1196" spans="3:54" x14ac:dyDescent="0.2">
      <c r="C1196" s="24"/>
      <c r="D1196" s="24"/>
      <c r="AG1196" s="94"/>
      <c r="AH1196" s="94"/>
      <c r="AI1196" s="94"/>
      <c r="AJ1196" s="94"/>
      <c r="AK1196" s="94"/>
      <c r="AM1196" s="92"/>
      <c r="AT1196" s="94"/>
      <c r="AU1196" s="94"/>
      <c r="AV1196" s="94"/>
      <c r="AW1196" s="94"/>
      <c r="AX1196" s="94"/>
      <c r="AY1196" s="94"/>
      <c r="AZ1196" s="94"/>
      <c r="BA1196" s="94"/>
    </row>
    <row r="1197" spans="3:54" x14ac:dyDescent="0.2">
      <c r="C1197" s="24"/>
      <c r="D1197" s="24"/>
      <c r="AG1197" s="94"/>
      <c r="AH1197" s="94"/>
      <c r="AI1197" s="94"/>
      <c r="AJ1197" s="94"/>
      <c r="AK1197" s="94"/>
      <c r="AM1197" s="92"/>
      <c r="AT1197" s="94"/>
      <c r="AU1197" s="94"/>
      <c r="AV1197" s="94"/>
      <c r="AW1197" s="94"/>
      <c r="AX1197" s="94"/>
      <c r="AY1197" s="94"/>
      <c r="AZ1197" s="94"/>
      <c r="BA1197" s="94"/>
    </row>
    <row r="1198" spans="3:54" x14ac:dyDescent="0.2">
      <c r="C1198" s="24"/>
      <c r="D1198" s="24"/>
      <c r="AG1198" s="94"/>
      <c r="AH1198" s="94"/>
      <c r="AI1198" s="94"/>
      <c r="AJ1198" s="94"/>
      <c r="AK1198" s="94"/>
      <c r="AM1198" s="92"/>
      <c r="AT1198" s="94"/>
      <c r="AU1198" s="94"/>
      <c r="AV1198" s="94"/>
      <c r="AW1198" s="94"/>
      <c r="AX1198" s="94"/>
      <c r="AY1198" s="94"/>
      <c r="AZ1198" s="94"/>
      <c r="BA1198" s="94"/>
    </row>
    <row r="1199" spans="3:54" x14ac:dyDescent="0.2">
      <c r="C1199" s="24"/>
      <c r="D1199" s="24"/>
      <c r="AG1199" s="94"/>
      <c r="AH1199" s="94"/>
      <c r="AI1199" s="94"/>
      <c r="AJ1199" s="94"/>
      <c r="AK1199" s="94"/>
      <c r="AM1199" s="92"/>
      <c r="AT1199" s="94"/>
      <c r="AU1199" s="94"/>
      <c r="AV1199" s="94"/>
      <c r="AW1199" s="94"/>
      <c r="AX1199" s="94"/>
      <c r="AY1199" s="94"/>
      <c r="AZ1199" s="94"/>
      <c r="BA1199" s="94"/>
    </row>
    <row r="1200" spans="3:54" x14ac:dyDescent="0.2">
      <c r="C1200" s="24"/>
      <c r="D1200" s="24"/>
      <c r="AG1200" s="94"/>
      <c r="AH1200" s="94"/>
      <c r="AI1200" s="94"/>
      <c r="AJ1200" s="94"/>
      <c r="AK1200" s="94"/>
      <c r="AM1200" s="92"/>
      <c r="AT1200" s="94"/>
      <c r="AU1200" s="94"/>
      <c r="AV1200" s="94"/>
      <c r="AW1200" s="94"/>
      <c r="AX1200" s="94"/>
      <c r="AY1200" s="94"/>
      <c r="AZ1200" s="94"/>
      <c r="BA1200" s="94"/>
    </row>
    <row r="1201" spans="3:54" x14ac:dyDescent="0.2">
      <c r="C1201" s="24"/>
      <c r="D1201" s="24"/>
      <c r="AG1201" s="94"/>
      <c r="AH1201" s="94"/>
      <c r="AI1201" s="94"/>
      <c r="AJ1201" s="94"/>
      <c r="AK1201" s="94"/>
      <c r="AM1201" s="92"/>
      <c r="AT1201" s="94"/>
      <c r="AU1201" s="94"/>
      <c r="AV1201" s="94"/>
      <c r="AW1201" s="94"/>
      <c r="AX1201" s="94"/>
      <c r="AY1201" s="94"/>
      <c r="AZ1201" s="94"/>
      <c r="BA1201" s="94"/>
    </row>
    <row r="1202" spans="3:54" x14ac:dyDescent="0.2">
      <c r="C1202" s="24"/>
      <c r="D1202" s="24"/>
      <c r="AG1202" s="94"/>
      <c r="AH1202" s="94"/>
      <c r="AI1202" s="94"/>
      <c r="AJ1202" s="94"/>
      <c r="AK1202" s="94"/>
      <c r="AM1202" s="92"/>
      <c r="AT1202" s="94"/>
      <c r="AU1202" s="94"/>
      <c r="AV1202" s="94"/>
      <c r="AW1202" s="94"/>
      <c r="AX1202" s="94"/>
      <c r="AY1202" s="94"/>
      <c r="AZ1202" s="94"/>
      <c r="BA1202" s="94"/>
    </row>
    <row r="1203" spans="3:54" x14ac:dyDescent="0.2">
      <c r="C1203" s="24"/>
      <c r="D1203" s="24"/>
      <c r="AG1203" s="94"/>
      <c r="AH1203" s="94"/>
      <c r="AI1203" s="94"/>
      <c r="AJ1203" s="94"/>
      <c r="AK1203" s="94"/>
      <c r="AM1203" s="92"/>
      <c r="AT1203" s="94"/>
      <c r="AU1203" s="94"/>
      <c r="AV1203" s="94"/>
      <c r="AW1203" s="94"/>
      <c r="AX1203" s="94"/>
      <c r="AY1203" s="94"/>
      <c r="AZ1203" s="94"/>
      <c r="BA1203" s="94"/>
    </row>
    <row r="1204" spans="3:54" x14ac:dyDescent="0.2">
      <c r="C1204" s="24"/>
      <c r="D1204" s="24"/>
      <c r="AG1204" s="94"/>
      <c r="AH1204" s="94"/>
      <c r="AI1204" s="94"/>
      <c r="AJ1204" s="94"/>
      <c r="AK1204" s="94"/>
      <c r="AM1204" s="92"/>
      <c r="AT1204" s="94"/>
      <c r="AU1204" s="94"/>
      <c r="AV1204" s="94"/>
      <c r="AW1204" s="94"/>
      <c r="AX1204" s="94"/>
      <c r="AY1204" s="94"/>
      <c r="AZ1204" s="94"/>
      <c r="BA1204" s="94"/>
    </row>
    <row r="1205" spans="3:54" x14ac:dyDescent="0.2">
      <c r="C1205" s="24"/>
      <c r="D1205" s="24"/>
      <c r="AG1205" s="94"/>
      <c r="AH1205" s="94"/>
      <c r="AI1205" s="94"/>
      <c r="AJ1205" s="94"/>
      <c r="AK1205" s="94"/>
      <c r="AM1205" s="92"/>
      <c r="AT1205" s="94"/>
      <c r="AU1205" s="94"/>
      <c r="AV1205" s="94"/>
      <c r="AW1205" s="94"/>
      <c r="AX1205" s="94"/>
      <c r="AY1205" s="94"/>
      <c r="AZ1205" s="94"/>
      <c r="BA1205" s="94"/>
      <c r="BB1205" s="94"/>
    </row>
    <row r="1206" spans="3:54" x14ac:dyDescent="0.2">
      <c r="C1206" s="24"/>
      <c r="D1206" s="24"/>
      <c r="AG1206" s="94"/>
      <c r="AH1206" s="94"/>
      <c r="AI1206" s="94"/>
      <c r="AJ1206" s="94"/>
      <c r="AK1206" s="94"/>
      <c r="AM1206" s="92"/>
      <c r="AT1206" s="94"/>
      <c r="AU1206" s="94"/>
      <c r="AV1206" s="94"/>
      <c r="AW1206" s="94"/>
      <c r="AX1206" s="94"/>
      <c r="AY1206" s="94"/>
      <c r="AZ1206" s="94"/>
      <c r="BA1206" s="94"/>
    </row>
    <row r="1207" spans="3:54" x14ac:dyDescent="0.2">
      <c r="C1207" s="24"/>
      <c r="D1207" s="24"/>
      <c r="AG1207" s="94"/>
      <c r="AH1207" s="94"/>
      <c r="AI1207" s="94"/>
      <c r="AJ1207" s="94"/>
      <c r="AK1207" s="94"/>
      <c r="AM1207" s="92"/>
      <c r="AT1207" s="94"/>
      <c r="AU1207" s="94"/>
      <c r="AV1207" s="94"/>
      <c r="AW1207" s="94"/>
      <c r="AX1207" s="94"/>
      <c r="AY1207" s="94"/>
      <c r="AZ1207" s="94"/>
      <c r="BA1207" s="94"/>
    </row>
    <row r="1208" spans="3:54" x14ac:dyDescent="0.2">
      <c r="C1208" s="24"/>
      <c r="D1208" s="24"/>
      <c r="AG1208" s="94"/>
      <c r="AH1208" s="94"/>
      <c r="AI1208" s="94"/>
      <c r="AJ1208" s="94"/>
      <c r="AK1208" s="94"/>
      <c r="AM1208" s="92"/>
      <c r="AT1208" s="94"/>
      <c r="AU1208" s="94"/>
      <c r="AV1208" s="94"/>
      <c r="AW1208" s="94"/>
      <c r="AX1208" s="94"/>
      <c r="AY1208" s="94"/>
      <c r="AZ1208" s="94"/>
      <c r="BA1208" s="94"/>
    </row>
    <row r="1209" spans="3:54" x14ac:dyDescent="0.2">
      <c r="C1209" s="24"/>
      <c r="D1209" s="24"/>
      <c r="AG1209" s="94"/>
      <c r="AH1209" s="94"/>
      <c r="AI1209" s="94"/>
      <c r="AJ1209" s="94"/>
      <c r="AK1209" s="94"/>
      <c r="AM1209" s="92"/>
      <c r="AT1209" s="94"/>
      <c r="AU1209" s="94"/>
      <c r="AV1209" s="94"/>
      <c r="AW1209" s="94"/>
      <c r="AX1209" s="94"/>
      <c r="AY1209" s="94"/>
      <c r="AZ1209" s="94"/>
      <c r="BA1209" s="94"/>
    </row>
    <row r="1210" spans="3:54" x14ac:dyDescent="0.2">
      <c r="C1210" s="24"/>
      <c r="D1210" s="24"/>
      <c r="AG1210" s="94"/>
      <c r="AH1210" s="94"/>
      <c r="AI1210" s="94"/>
      <c r="AJ1210" s="94"/>
      <c r="AK1210" s="94"/>
      <c r="AM1210" s="92"/>
      <c r="AT1210" s="94"/>
      <c r="AU1210" s="94"/>
      <c r="AV1210" s="94"/>
      <c r="AW1210" s="94"/>
      <c r="AX1210" s="94"/>
      <c r="AY1210" s="94"/>
      <c r="AZ1210" s="94"/>
      <c r="BA1210" s="94"/>
    </row>
    <row r="1211" spans="3:54" x14ac:dyDescent="0.2">
      <c r="C1211" s="24"/>
      <c r="D1211" s="24"/>
      <c r="AG1211" s="94"/>
      <c r="AH1211" s="94"/>
      <c r="AI1211" s="94"/>
      <c r="AJ1211" s="94"/>
      <c r="AK1211" s="94"/>
      <c r="AM1211" s="92"/>
      <c r="AT1211" s="94"/>
      <c r="AU1211" s="94"/>
      <c r="AV1211" s="94"/>
      <c r="AW1211" s="94"/>
      <c r="AX1211" s="94"/>
      <c r="AY1211" s="94"/>
      <c r="AZ1211" s="94"/>
      <c r="BA1211" s="94"/>
    </row>
    <row r="1212" spans="3:54" x14ac:dyDescent="0.2">
      <c r="C1212" s="24"/>
      <c r="D1212" s="24"/>
      <c r="AG1212" s="94"/>
      <c r="AH1212" s="94"/>
      <c r="AI1212" s="94"/>
      <c r="AJ1212" s="94"/>
      <c r="AK1212" s="94"/>
      <c r="AM1212" s="92"/>
      <c r="AT1212" s="94"/>
      <c r="AU1212" s="94"/>
      <c r="AV1212" s="94"/>
      <c r="AW1212" s="94"/>
      <c r="AX1212" s="94"/>
      <c r="AY1212" s="94"/>
      <c r="AZ1212" s="94"/>
      <c r="BA1212" s="94"/>
    </row>
    <row r="1213" spans="3:54" x14ac:dyDescent="0.2">
      <c r="C1213" s="24"/>
      <c r="D1213" s="24"/>
      <c r="AG1213" s="94"/>
      <c r="AH1213" s="94"/>
      <c r="AI1213" s="94"/>
      <c r="AJ1213" s="94"/>
      <c r="AK1213" s="94"/>
      <c r="AM1213" s="92"/>
      <c r="AT1213" s="94"/>
      <c r="AU1213" s="94"/>
      <c r="AV1213" s="94"/>
      <c r="AW1213" s="94"/>
      <c r="AX1213" s="94"/>
      <c r="AY1213" s="94"/>
      <c r="AZ1213" s="94"/>
      <c r="BA1213" s="94"/>
    </row>
    <row r="1214" spans="3:54" x14ac:dyDescent="0.2">
      <c r="C1214" s="24"/>
      <c r="D1214" s="24"/>
      <c r="AG1214" s="94"/>
      <c r="AH1214" s="94"/>
      <c r="AI1214" s="94"/>
      <c r="AJ1214" s="94"/>
      <c r="AK1214" s="94"/>
      <c r="AM1214" s="92"/>
      <c r="AT1214" s="94"/>
      <c r="AU1214" s="94"/>
      <c r="AV1214" s="94"/>
      <c r="AW1214" s="94"/>
      <c r="AX1214" s="94"/>
      <c r="AY1214" s="94"/>
      <c r="AZ1214" s="94"/>
      <c r="BA1214" s="94"/>
    </row>
    <row r="1215" spans="3:54" x14ac:dyDescent="0.2">
      <c r="C1215" s="24"/>
      <c r="D1215" s="24"/>
      <c r="AG1215" s="94"/>
      <c r="AH1215" s="94"/>
      <c r="AI1215" s="94"/>
      <c r="AJ1215" s="94"/>
      <c r="AK1215" s="94"/>
      <c r="AM1215" s="92"/>
      <c r="AT1215" s="94"/>
      <c r="AU1215" s="94"/>
      <c r="AV1215" s="94"/>
      <c r="AW1215" s="94"/>
      <c r="AX1215" s="94"/>
      <c r="AY1215" s="94"/>
      <c r="AZ1215" s="94"/>
      <c r="BA1215" s="94"/>
    </row>
    <row r="1216" spans="3:54" x14ac:dyDescent="0.2">
      <c r="C1216" s="24"/>
      <c r="D1216" s="24"/>
      <c r="AG1216" s="94"/>
      <c r="AH1216" s="94"/>
      <c r="AI1216" s="94"/>
      <c r="AJ1216" s="94"/>
      <c r="AK1216" s="94"/>
      <c r="AM1216" s="92"/>
      <c r="AT1216" s="94"/>
      <c r="AU1216" s="94"/>
      <c r="AV1216" s="94"/>
      <c r="AW1216" s="94"/>
      <c r="AX1216" s="94"/>
      <c r="AY1216" s="94"/>
      <c r="AZ1216" s="94"/>
      <c r="BA1216" s="94"/>
    </row>
    <row r="1217" spans="3:70" x14ac:dyDescent="0.2">
      <c r="C1217" s="24"/>
      <c r="D1217" s="24"/>
      <c r="AG1217" s="94"/>
      <c r="AH1217" s="94"/>
      <c r="AI1217" s="94"/>
      <c r="AJ1217" s="94"/>
      <c r="AK1217" s="94"/>
      <c r="AM1217" s="92"/>
      <c r="AT1217" s="94"/>
      <c r="AU1217" s="94"/>
      <c r="AV1217" s="94"/>
      <c r="AW1217" s="94"/>
      <c r="AX1217" s="94"/>
      <c r="AY1217" s="94"/>
      <c r="AZ1217" s="94"/>
      <c r="BA1217" s="94"/>
    </row>
    <row r="1218" spans="3:70" x14ac:dyDescent="0.2">
      <c r="C1218" s="24"/>
      <c r="D1218" s="24"/>
      <c r="AG1218" s="94"/>
      <c r="AH1218" s="94"/>
      <c r="AI1218" s="94"/>
      <c r="AJ1218" s="94"/>
      <c r="AK1218" s="94"/>
      <c r="AM1218" s="92"/>
      <c r="AT1218" s="94"/>
      <c r="AU1218" s="94"/>
      <c r="AV1218" s="94"/>
      <c r="AW1218" s="94"/>
      <c r="AX1218" s="94"/>
      <c r="AY1218" s="94"/>
      <c r="AZ1218" s="94"/>
      <c r="BA1218" s="94"/>
    </row>
    <row r="1219" spans="3:70" x14ac:dyDescent="0.2">
      <c r="C1219" s="24"/>
      <c r="D1219" s="24"/>
      <c r="AG1219" s="94"/>
      <c r="AH1219" s="94"/>
      <c r="AI1219" s="94"/>
      <c r="AJ1219" s="94"/>
      <c r="AK1219" s="94"/>
      <c r="AM1219" s="92"/>
      <c r="AT1219" s="94"/>
      <c r="AU1219" s="94"/>
      <c r="AV1219" s="94"/>
      <c r="AW1219" s="94"/>
      <c r="AX1219" s="94"/>
      <c r="AY1219" s="94"/>
      <c r="AZ1219" s="94"/>
      <c r="BA1219" s="94"/>
    </row>
    <row r="1220" spans="3:70" x14ac:dyDescent="0.2">
      <c r="C1220" s="24"/>
      <c r="D1220" s="24"/>
      <c r="AG1220" s="94"/>
      <c r="AH1220" s="94"/>
      <c r="AI1220" s="94"/>
      <c r="AJ1220" s="94"/>
      <c r="AK1220" s="94"/>
      <c r="AM1220" s="92"/>
      <c r="AT1220" s="94"/>
      <c r="AU1220" s="94"/>
      <c r="AV1220" s="94"/>
      <c r="AW1220" s="94"/>
      <c r="AX1220" s="94"/>
      <c r="AY1220" s="94"/>
      <c r="AZ1220" s="94"/>
      <c r="BA1220" s="94"/>
    </row>
    <row r="1221" spans="3:70" x14ac:dyDescent="0.2">
      <c r="C1221" s="24"/>
      <c r="D1221" s="24"/>
      <c r="AG1221" s="94"/>
      <c r="AH1221" s="94"/>
      <c r="AI1221" s="94"/>
      <c r="AJ1221" s="94"/>
      <c r="AK1221" s="94"/>
      <c r="AM1221" s="92"/>
      <c r="AT1221" s="94"/>
      <c r="AU1221" s="94"/>
      <c r="AV1221" s="94"/>
      <c r="AW1221" s="94"/>
      <c r="AX1221" s="94"/>
      <c r="AY1221" s="94"/>
      <c r="AZ1221" s="94"/>
      <c r="BA1221" s="94"/>
    </row>
    <row r="1222" spans="3:70" x14ac:dyDescent="0.2">
      <c r="C1222" s="24"/>
      <c r="D1222" s="24"/>
      <c r="AG1222" s="94"/>
      <c r="AH1222" s="94"/>
      <c r="AI1222" s="94"/>
      <c r="AJ1222" s="94"/>
      <c r="AK1222" s="94"/>
      <c r="AM1222" s="92"/>
      <c r="AT1222" s="94"/>
      <c r="AU1222" s="94"/>
      <c r="AV1222" s="94"/>
      <c r="AW1222" s="94"/>
      <c r="AX1222" s="94"/>
      <c r="AY1222" s="94"/>
      <c r="AZ1222" s="94"/>
      <c r="BA1222" s="94"/>
    </row>
    <row r="1223" spans="3:70" x14ac:dyDescent="0.2">
      <c r="C1223" s="24"/>
      <c r="D1223" s="24"/>
      <c r="AG1223" s="94"/>
      <c r="AH1223" s="94"/>
      <c r="AI1223" s="94"/>
      <c r="AJ1223" s="94"/>
      <c r="AK1223" s="94"/>
      <c r="AM1223" s="92"/>
      <c r="AT1223" s="94"/>
      <c r="AU1223" s="94"/>
      <c r="AV1223" s="94"/>
      <c r="AW1223" s="94"/>
      <c r="AX1223" s="94"/>
      <c r="AY1223" s="94"/>
      <c r="AZ1223" s="94"/>
      <c r="BA1223" s="94"/>
    </row>
    <row r="1224" spans="3:70" x14ac:dyDescent="0.2">
      <c r="C1224" s="24"/>
      <c r="D1224" s="24"/>
      <c r="AG1224" s="94"/>
      <c r="AH1224" s="94"/>
      <c r="AI1224" s="94"/>
      <c r="AJ1224" s="94"/>
      <c r="AK1224" s="94"/>
      <c r="AM1224" s="92"/>
      <c r="AT1224" s="94"/>
      <c r="AU1224" s="94"/>
      <c r="AV1224" s="94"/>
      <c r="AW1224" s="94"/>
      <c r="AX1224" s="94"/>
      <c r="AY1224" s="94"/>
      <c r="AZ1224" s="94"/>
      <c r="BA1224" s="94"/>
    </row>
    <row r="1225" spans="3:70" x14ac:dyDescent="0.2">
      <c r="C1225" s="24"/>
      <c r="D1225" s="24"/>
      <c r="AG1225" s="94"/>
      <c r="AH1225" s="94"/>
      <c r="AI1225" s="94"/>
      <c r="AJ1225" s="94"/>
      <c r="AK1225" s="94"/>
      <c r="AM1225" s="92"/>
      <c r="AT1225" s="94"/>
      <c r="AU1225" s="94"/>
      <c r="AV1225" s="94"/>
      <c r="AW1225" s="94"/>
      <c r="AX1225" s="94"/>
      <c r="AY1225" s="94"/>
      <c r="AZ1225" s="94"/>
      <c r="BA1225" s="94"/>
    </row>
    <row r="1226" spans="3:70" x14ac:dyDescent="0.2">
      <c r="C1226" s="24"/>
      <c r="D1226" s="24"/>
      <c r="AG1226" s="94"/>
      <c r="AH1226" s="94"/>
      <c r="AI1226" s="94"/>
      <c r="AJ1226" s="94"/>
      <c r="AK1226" s="94"/>
      <c r="AM1226" s="92"/>
      <c r="AT1226" s="94"/>
      <c r="AU1226" s="94"/>
      <c r="AV1226" s="94"/>
      <c r="AW1226" s="94"/>
      <c r="AX1226" s="94"/>
      <c r="AY1226" s="94"/>
      <c r="AZ1226" s="94"/>
      <c r="BA1226" s="94"/>
    </row>
    <row r="1227" spans="3:70" x14ac:dyDescent="0.2">
      <c r="C1227" s="24"/>
      <c r="D1227" s="24"/>
      <c r="AG1227" s="94"/>
      <c r="AH1227" s="94"/>
      <c r="AI1227" s="94"/>
      <c r="AJ1227" s="94"/>
      <c r="AK1227" s="94"/>
      <c r="AM1227" s="92"/>
      <c r="AT1227" s="94"/>
      <c r="AU1227" s="94"/>
      <c r="AV1227" s="94"/>
      <c r="AW1227" s="94"/>
      <c r="AX1227" s="94"/>
      <c r="AY1227" s="94"/>
      <c r="AZ1227" s="94"/>
      <c r="BA1227" s="94"/>
    </row>
    <row r="1228" spans="3:70" x14ac:dyDescent="0.2">
      <c r="C1228" s="24"/>
      <c r="D1228" s="24"/>
      <c r="AG1228" s="94"/>
      <c r="AH1228" s="94"/>
      <c r="AI1228" s="94"/>
      <c r="AJ1228" s="94"/>
      <c r="AK1228" s="94"/>
      <c r="AM1228" s="92"/>
      <c r="AT1228" s="94"/>
      <c r="AU1228" s="94"/>
      <c r="AV1228" s="94"/>
      <c r="AW1228" s="94"/>
      <c r="AX1228" s="94"/>
      <c r="AY1228" s="94"/>
      <c r="AZ1228" s="94"/>
      <c r="BA1228" s="94"/>
    </row>
    <row r="1229" spans="3:70" x14ac:dyDescent="0.2">
      <c r="C1229" s="24"/>
      <c r="D1229" s="24"/>
      <c r="AG1229" s="94"/>
      <c r="AH1229" s="94"/>
      <c r="AI1229" s="94"/>
      <c r="AJ1229" s="94"/>
      <c r="AK1229" s="94"/>
      <c r="AM1229" s="92"/>
      <c r="AT1229" s="94"/>
      <c r="AU1229" s="94"/>
      <c r="AV1229" s="94"/>
      <c r="AW1229" s="94"/>
      <c r="AX1229" s="94"/>
      <c r="AY1229" s="94"/>
      <c r="AZ1229" s="94"/>
      <c r="BA1229" s="94"/>
    </row>
    <row r="1230" spans="3:70" x14ac:dyDescent="0.2">
      <c r="C1230" s="24"/>
      <c r="D1230" s="24"/>
      <c r="AG1230" s="94"/>
      <c r="AH1230" s="94"/>
      <c r="AI1230" s="94"/>
      <c r="AJ1230" s="94"/>
      <c r="AK1230" s="94"/>
      <c r="AM1230" s="92"/>
      <c r="AT1230" s="94"/>
      <c r="AU1230" s="94"/>
      <c r="AV1230" s="94"/>
      <c r="AW1230" s="94"/>
      <c r="AX1230" s="94"/>
      <c r="AY1230" s="94"/>
      <c r="AZ1230" s="94"/>
      <c r="BA1230" s="94"/>
    </row>
    <row r="1231" spans="3:70" x14ac:dyDescent="0.2">
      <c r="C1231" s="24"/>
      <c r="D1231" s="24"/>
      <c r="AG1231" s="94"/>
      <c r="AH1231" s="94"/>
      <c r="AI1231" s="94"/>
      <c r="AJ1231" s="94"/>
      <c r="AK1231" s="94"/>
      <c r="AM1231" s="92"/>
      <c r="AT1231" s="94"/>
      <c r="AU1231" s="94"/>
      <c r="AV1231" s="94"/>
      <c r="AW1231" s="94"/>
      <c r="AX1231" s="94"/>
      <c r="AY1231" s="94"/>
      <c r="AZ1231" s="94"/>
      <c r="BA1231" s="94"/>
    </row>
    <row r="1232" spans="3:70" x14ac:dyDescent="0.2">
      <c r="C1232" s="24"/>
      <c r="D1232" s="24"/>
      <c r="AG1232" s="94"/>
      <c r="AH1232" s="94"/>
      <c r="AI1232" s="94"/>
      <c r="AJ1232" s="94"/>
      <c r="AK1232" s="94"/>
      <c r="AM1232" s="92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</row>
    <row r="1233" spans="3:53" x14ac:dyDescent="0.2">
      <c r="C1233" s="24"/>
      <c r="D1233" s="24"/>
      <c r="AG1233" s="94"/>
      <c r="AH1233" s="94"/>
      <c r="AI1233" s="94"/>
      <c r="AJ1233" s="94"/>
      <c r="AK1233" s="94"/>
      <c r="AM1233" s="92"/>
      <c r="AT1233" s="94"/>
      <c r="AU1233" s="94"/>
      <c r="AV1233" s="94"/>
      <c r="AW1233" s="94"/>
      <c r="AX1233" s="94"/>
      <c r="AY1233" s="94"/>
      <c r="AZ1233" s="94"/>
      <c r="BA1233" s="94"/>
    </row>
    <row r="1234" spans="3:53" x14ac:dyDescent="0.2">
      <c r="C1234" s="24"/>
      <c r="D1234" s="24"/>
      <c r="AG1234" s="94"/>
      <c r="AH1234" s="94"/>
      <c r="AI1234" s="94"/>
      <c r="AJ1234" s="94"/>
      <c r="AK1234" s="94"/>
      <c r="AM1234" s="92"/>
      <c r="AT1234" s="94"/>
      <c r="AU1234" s="94"/>
      <c r="AV1234" s="94"/>
      <c r="AW1234" s="94"/>
      <c r="AX1234" s="94"/>
      <c r="AY1234" s="94"/>
      <c r="AZ1234" s="94"/>
      <c r="BA1234" s="94"/>
    </row>
    <row r="1235" spans="3:53" x14ac:dyDescent="0.2">
      <c r="C1235" s="24"/>
      <c r="D1235" s="24"/>
      <c r="AG1235" s="94"/>
      <c r="AH1235" s="94"/>
      <c r="AI1235" s="94"/>
      <c r="AJ1235" s="94"/>
      <c r="AK1235" s="94"/>
      <c r="AM1235" s="92"/>
      <c r="AT1235" s="94"/>
      <c r="AU1235" s="94"/>
      <c r="AV1235" s="94"/>
      <c r="AW1235" s="94"/>
      <c r="AX1235" s="94"/>
      <c r="AY1235" s="94"/>
      <c r="AZ1235" s="94"/>
      <c r="BA1235" s="94"/>
    </row>
    <row r="1236" spans="3:53" x14ac:dyDescent="0.2">
      <c r="C1236" s="24"/>
      <c r="D1236" s="24"/>
      <c r="AG1236" s="94"/>
      <c r="AH1236" s="94"/>
      <c r="AI1236" s="94"/>
      <c r="AJ1236" s="94"/>
      <c r="AK1236" s="94"/>
      <c r="AM1236" s="92"/>
      <c r="AT1236" s="94"/>
      <c r="AU1236" s="94"/>
      <c r="AV1236" s="94"/>
      <c r="AW1236" s="94"/>
      <c r="AX1236" s="94"/>
      <c r="AY1236" s="94"/>
      <c r="AZ1236" s="94"/>
      <c r="BA1236" s="94"/>
    </row>
    <row r="1237" spans="3:53" x14ac:dyDescent="0.2">
      <c r="C1237" s="24"/>
      <c r="D1237" s="24"/>
      <c r="AG1237" s="94"/>
      <c r="AH1237" s="94"/>
      <c r="AI1237" s="94"/>
      <c r="AJ1237" s="94"/>
      <c r="AK1237" s="94"/>
      <c r="AM1237" s="92"/>
      <c r="AT1237" s="94"/>
      <c r="AU1237" s="94"/>
      <c r="AV1237" s="94"/>
      <c r="AW1237" s="94"/>
      <c r="AX1237" s="94"/>
      <c r="AY1237" s="94"/>
      <c r="AZ1237" s="94"/>
      <c r="BA1237" s="94"/>
    </row>
    <row r="1238" spans="3:53" x14ac:dyDescent="0.2">
      <c r="C1238" s="24"/>
      <c r="D1238" s="24"/>
      <c r="AG1238" s="94"/>
      <c r="AH1238" s="94"/>
      <c r="AI1238" s="94"/>
      <c r="AJ1238" s="94"/>
      <c r="AK1238" s="94"/>
      <c r="AM1238" s="92"/>
      <c r="AT1238" s="94"/>
      <c r="AU1238" s="94"/>
      <c r="AV1238" s="94"/>
      <c r="AW1238" s="94"/>
      <c r="AX1238" s="94"/>
      <c r="AY1238" s="94"/>
      <c r="AZ1238" s="94"/>
      <c r="BA1238" s="94"/>
    </row>
    <row r="1239" spans="3:53" x14ac:dyDescent="0.2">
      <c r="C1239" s="24"/>
      <c r="D1239" s="24"/>
      <c r="AG1239" s="94"/>
      <c r="AH1239" s="94"/>
      <c r="AI1239" s="94"/>
      <c r="AJ1239" s="94"/>
      <c r="AK1239" s="94"/>
      <c r="AM1239" s="92"/>
      <c r="AT1239" s="94"/>
      <c r="AU1239" s="94"/>
      <c r="AV1239" s="94"/>
      <c r="AW1239" s="94"/>
      <c r="AX1239" s="94"/>
      <c r="AY1239" s="94"/>
      <c r="AZ1239" s="94"/>
      <c r="BA1239" s="94"/>
    </row>
    <row r="1240" spans="3:53" x14ac:dyDescent="0.2">
      <c r="C1240" s="24"/>
      <c r="D1240" s="24"/>
      <c r="AG1240" s="94"/>
      <c r="AH1240" s="94"/>
      <c r="AI1240" s="94"/>
      <c r="AJ1240" s="94"/>
      <c r="AK1240" s="94"/>
      <c r="AM1240" s="92"/>
      <c r="AT1240" s="94"/>
      <c r="AU1240" s="94"/>
      <c r="AV1240" s="94"/>
      <c r="AW1240" s="94"/>
      <c r="AX1240" s="94"/>
      <c r="AY1240" s="94"/>
      <c r="AZ1240" s="94"/>
      <c r="BA1240" s="94"/>
    </row>
    <row r="1241" spans="3:53" x14ac:dyDescent="0.2">
      <c r="C1241" s="24"/>
      <c r="D1241" s="24"/>
      <c r="AG1241" s="94"/>
      <c r="AH1241" s="94"/>
      <c r="AI1241" s="94"/>
      <c r="AJ1241" s="94"/>
      <c r="AK1241" s="94"/>
      <c r="AM1241" s="92"/>
      <c r="AT1241" s="94"/>
      <c r="AU1241" s="94"/>
      <c r="AV1241" s="94"/>
      <c r="AW1241" s="94"/>
      <c r="AX1241" s="94"/>
      <c r="AY1241" s="94"/>
      <c r="AZ1241" s="94"/>
      <c r="BA1241" s="94"/>
    </row>
    <row r="1242" spans="3:53" x14ac:dyDescent="0.2">
      <c r="C1242" s="24"/>
      <c r="D1242" s="24"/>
      <c r="AG1242" s="94"/>
      <c r="AH1242" s="94"/>
      <c r="AI1242" s="94"/>
      <c r="AJ1242" s="94"/>
      <c r="AK1242" s="94"/>
      <c r="AM1242" s="92"/>
      <c r="AT1242" s="94"/>
      <c r="AU1242" s="94"/>
      <c r="AV1242" s="94"/>
      <c r="AW1242" s="94"/>
      <c r="AX1242" s="94"/>
      <c r="AY1242" s="94"/>
      <c r="AZ1242" s="94"/>
      <c r="BA1242" s="94"/>
    </row>
    <row r="1243" spans="3:53" x14ac:dyDescent="0.2">
      <c r="C1243" s="24"/>
      <c r="D1243" s="24"/>
      <c r="AG1243" s="94"/>
      <c r="AH1243" s="94"/>
      <c r="AI1243" s="94"/>
      <c r="AJ1243" s="94"/>
      <c r="AK1243" s="94"/>
      <c r="AM1243" s="92"/>
      <c r="AT1243" s="94"/>
      <c r="AU1243" s="94"/>
      <c r="AV1243" s="94"/>
      <c r="AW1243" s="94"/>
      <c r="AX1243" s="94"/>
      <c r="AY1243" s="94"/>
      <c r="AZ1243" s="94"/>
      <c r="BA1243" s="94"/>
    </row>
    <row r="1244" spans="3:53" x14ac:dyDescent="0.2">
      <c r="C1244" s="24"/>
      <c r="D1244" s="24"/>
      <c r="AG1244" s="94"/>
      <c r="AH1244" s="94"/>
      <c r="AI1244" s="94"/>
      <c r="AJ1244" s="94"/>
      <c r="AK1244" s="94"/>
      <c r="AM1244" s="92"/>
      <c r="AT1244" s="94"/>
      <c r="AU1244" s="94"/>
      <c r="AV1244" s="94"/>
      <c r="AW1244" s="94"/>
      <c r="AX1244" s="94"/>
      <c r="AY1244" s="94"/>
      <c r="AZ1244" s="94"/>
      <c r="BA1244" s="94"/>
    </row>
    <row r="1245" spans="3:53" x14ac:dyDescent="0.2">
      <c r="C1245" s="24"/>
      <c r="D1245" s="24"/>
      <c r="AG1245" s="94"/>
      <c r="AH1245" s="94"/>
      <c r="AI1245" s="94"/>
      <c r="AJ1245" s="94"/>
      <c r="AK1245" s="94"/>
      <c r="AM1245" s="92"/>
      <c r="AT1245" s="94"/>
      <c r="AU1245" s="94"/>
      <c r="AV1245" s="94"/>
      <c r="AW1245" s="94"/>
      <c r="AX1245" s="94"/>
      <c r="AY1245" s="94"/>
      <c r="AZ1245" s="94"/>
      <c r="BA1245" s="94"/>
    </row>
    <row r="1246" spans="3:53" x14ac:dyDescent="0.2">
      <c r="C1246" s="24"/>
      <c r="D1246" s="24"/>
      <c r="AG1246" s="94"/>
      <c r="AH1246" s="94"/>
      <c r="AI1246" s="94"/>
      <c r="AJ1246" s="94"/>
      <c r="AK1246" s="94"/>
      <c r="AM1246" s="92"/>
      <c r="AT1246" s="94"/>
      <c r="AU1246" s="94"/>
      <c r="AV1246" s="94"/>
      <c r="AW1246" s="94"/>
      <c r="AX1246" s="94"/>
      <c r="AY1246" s="94"/>
      <c r="AZ1246" s="94"/>
      <c r="BA1246" s="94"/>
    </row>
    <row r="1247" spans="3:53" x14ac:dyDescent="0.2">
      <c r="C1247" s="24"/>
      <c r="D1247" s="24"/>
      <c r="AG1247" s="94"/>
      <c r="AH1247" s="94"/>
      <c r="AI1247" s="94"/>
      <c r="AJ1247" s="94"/>
      <c r="AK1247" s="94"/>
      <c r="AM1247" s="92"/>
      <c r="AT1247" s="94"/>
      <c r="AU1247" s="94"/>
      <c r="AV1247" s="94"/>
      <c r="AW1247" s="94"/>
      <c r="AX1247" s="94"/>
      <c r="AY1247" s="94"/>
      <c r="AZ1247" s="94"/>
      <c r="BA1247" s="94"/>
    </row>
    <row r="1248" spans="3:53" x14ac:dyDescent="0.2">
      <c r="C1248" s="24"/>
      <c r="D1248" s="24"/>
      <c r="AG1248" s="94"/>
      <c r="AH1248" s="94"/>
      <c r="AI1248" s="94"/>
      <c r="AJ1248" s="94"/>
      <c r="AK1248" s="94"/>
      <c r="AM1248" s="92"/>
      <c r="AT1248" s="94"/>
      <c r="AU1248" s="94"/>
      <c r="AV1248" s="94"/>
      <c r="AW1248" s="94"/>
      <c r="AX1248" s="94"/>
      <c r="AY1248" s="94"/>
      <c r="AZ1248" s="94"/>
      <c r="BA1248" s="94"/>
    </row>
    <row r="1249" spans="3:70" x14ac:dyDescent="0.2">
      <c r="C1249" s="24"/>
      <c r="D1249" s="24"/>
      <c r="AG1249" s="94"/>
      <c r="AH1249" s="94"/>
      <c r="AI1249" s="94"/>
      <c r="AJ1249" s="94"/>
      <c r="AK1249" s="94"/>
      <c r="AM1249" s="92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</row>
    <row r="1250" spans="3:70" x14ac:dyDescent="0.2">
      <c r="C1250" s="24"/>
      <c r="D1250" s="24"/>
      <c r="AG1250" s="94"/>
      <c r="AH1250" s="94"/>
      <c r="AI1250" s="94"/>
      <c r="AJ1250" s="94"/>
      <c r="AK1250" s="94"/>
      <c r="AM1250" s="92"/>
      <c r="AT1250" s="94"/>
      <c r="AU1250" s="94"/>
      <c r="AV1250" s="94"/>
      <c r="AW1250" s="94"/>
      <c r="AX1250" s="94"/>
      <c r="AY1250" s="94"/>
      <c r="AZ1250" s="94"/>
      <c r="BA1250" s="94"/>
    </row>
    <row r="1251" spans="3:70" x14ac:dyDescent="0.2">
      <c r="C1251" s="24"/>
      <c r="D1251" s="24"/>
      <c r="AG1251" s="94"/>
      <c r="AH1251" s="94"/>
      <c r="AI1251" s="94"/>
      <c r="AJ1251" s="94"/>
      <c r="AK1251" s="94"/>
      <c r="AM1251" s="92"/>
      <c r="AT1251" s="94"/>
      <c r="AU1251" s="94"/>
      <c r="AV1251" s="94"/>
      <c r="AW1251" s="94"/>
      <c r="AX1251" s="94"/>
      <c r="AY1251" s="94"/>
      <c r="AZ1251" s="94"/>
      <c r="BA1251" s="94"/>
    </row>
    <row r="1252" spans="3:70" x14ac:dyDescent="0.2">
      <c r="C1252" s="24"/>
      <c r="D1252" s="24"/>
      <c r="AG1252" s="94"/>
      <c r="AH1252" s="94"/>
      <c r="AI1252" s="94"/>
      <c r="AJ1252" s="94"/>
      <c r="AK1252" s="94"/>
      <c r="AM1252" s="92"/>
      <c r="AT1252" s="94"/>
      <c r="AU1252" s="94"/>
      <c r="AV1252" s="94"/>
      <c r="AW1252" s="94"/>
      <c r="AX1252" s="94"/>
      <c r="AY1252" s="94"/>
      <c r="AZ1252" s="94"/>
      <c r="BA1252" s="94"/>
    </row>
    <row r="1253" spans="3:70" x14ac:dyDescent="0.2">
      <c r="C1253" s="24"/>
      <c r="D1253" s="24"/>
      <c r="AG1253" s="94"/>
      <c r="AH1253" s="94"/>
      <c r="AI1253" s="94"/>
      <c r="AJ1253" s="94"/>
      <c r="AK1253" s="94"/>
      <c r="AM1253" s="92"/>
      <c r="AT1253" s="94"/>
      <c r="AU1253" s="94"/>
      <c r="AV1253" s="94"/>
      <c r="AW1253" s="94"/>
      <c r="AX1253" s="94"/>
      <c r="AY1253" s="94"/>
      <c r="AZ1253" s="94"/>
      <c r="BA1253" s="94"/>
    </row>
    <row r="1254" spans="3:70" x14ac:dyDescent="0.2">
      <c r="C1254" s="24"/>
      <c r="D1254" s="24"/>
      <c r="AG1254" s="94"/>
      <c r="AH1254" s="94"/>
      <c r="AI1254" s="94"/>
      <c r="AJ1254" s="94"/>
      <c r="AK1254" s="94"/>
      <c r="AM1254" s="92"/>
      <c r="AT1254" s="94"/>
      <c r="AU1254" s="94"/>
      <c r="AV1254" s="94"/>
      <c r="AW1254" s="94"/>
      <c r="AX1254" s="94"/>
      <c r="AY1254" s="94"/>
      <c r="AZ1254" s="94"/>
      <c r="BA1254" s="94"/>
    </row>
    <row r="1255" spans="3:70" x14ac:dyDescent="0.2">
      <c r="C1255" s="24"/>
      <c r="D1255" s="24"/>
      <c r="AG1255" s="94"/>
      <c r="AH1255" s="94"/>
      <c r="AI1255" s="94"/>
      <c r="AJ1255" s="94"/>
      <c r="AK1255" s="94"/>
      <c r="AM1255" s="92"/>
      <c r="AT1255" s="94"/>
      <c r="AU1255" s="94"/>
      <c r="AV1255" s="94"/>
      <c r="AW1255" s="94"/>
      <c r="AX1255" s="94"/>
      <c r="AY1255" s="94"/>
      <c r="AZ1255" s="94"/>
      <c r="BA1255" s="94"/>
    </row>
    <row r="1256" spans="3:70" x14ac:dyDescent="0.2">
      <c r="C1256" s="24"/>
      <c r="D1256" s="24"/>
      <c r="AG1256" s="94"/>
      <c r="AH1256" s="94"/>
      <c r="AI1256" s="94"/>
      <c r="AJ1256" s="94"/>
      <c r="AK1256" s="94"/>
      <c r="AM1256" s="92"/>
      <c r="AT1256" s="94"/>
      <c r="AU1256" s="94"/>
      <c r="AV1256" s="94"/>
      <c r="AW1256" s="94"/>
      <c r="AX1256" s="94"/>
      <c r="AY1256" s="94"/>
      <c r="AZ1256" s="94"/>
      <c r="BA1256" s="94"/>
    </row>
    <row r="1257" spans="3:70" x14ac:dyDescent="0.2">
      <c r="C1257" s="24"/>
      <c r="D1257" s="24"/>
      <c r="AG1257" s="94"/>
      <c r="AH1257" s="94"/>
      <c r="AI1257" s="94"/>
      <c r="AJ1257" s="94"/>
      <c r="AK1257" s="94"/>
      <c r="AM1257" s="92"/>
      <c r="AT1257" s="94"/>
      <c r="AU1257" s="94"/>
      <c r="AV1257" s="94"/>
      <c r="AW1257" s="94"/>
      <c r="AX1257" s="94"/>
      <c r="AY1257" s="94"/>
      <c r="AZ1257" s="94"/>
      <c r="BA1257" s="94"/>
    </row>
    <row r="1258" spans="3:70" x14ac:dyDescent="0.2">
      <c r="C1258" s="24"/>
      <c r="D1258" s="24"/>
      <c r="AG1258" s="94"/>
      <c r="AH1258" s="94"/>
      <c r="AI1258" s="94"/>
      <c r="AJ1258" s="94"/>
      <c r="AK1258" s="94"/>
      <c r="AM1258" s="92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</row>
    <row r="1259" spans="3:70" x14ac:dyDescent="0.2">
      <c r="C1259" s="24"/>
      <c r="D1259" s="24"/>
      <c r="AG1259" s="94"/>
      <c r="AH1259" s="94"/>
      <c r="AI1259" s="94"/>
      <c r="AJ1259" s="94"/>
      <c r="AK1259" s="94"/>
      <c r="AM1259" s="92"/>
      <c r="AT1259" s="94"/>
      <c r="AU1259" s="94"/>
      <c r="AV1259" s="94"/>
      <c r="AW1259" s="94"/>
      <c r="AX1259" s="94"/>
      <c r="AY1259" s="94"/>
      <c r="AZ1259" s="94"/>
      <c r="BA1259" s="94"/>
    </row>
    <row r="1260" spans="3:70" x14ac:dyDescent="0.2">
      <c r="C1260" s="24"/>
      <c r="D1260" s="24"/>
      <c r="AG1260" s="94"/>
      <c r="AH1260" s="94"/>
      <c r="AI1260" s="94"/>
      <c r="AJ1260" s="94"/>
      <c r="AK1260" s="94"/>
      <c r="AM1260" s="92"/>
      <c r="AT1260" s="94"/>
      <c r="AU1260" s="94"/>
      <c r="AV1260" s="94"/>
      <c r="AW1260" s="94"/>
      <c r="AX1260" s="94"/>
      <c r="AY1260" s="94"/>
      <c r="AZ1260" s="94"/>
      <c r="BA1260" s="94"/>
    </row>
    <row r="1261" spans="3:70" x14ac:dyDescent="0.2">
      <c r="C1261" s="24"/>
      <c r="D1261" s="24"/>
      <c r="AG1261" s="94"/>
      <c r="AH1261" s="94"/>
      <c r="AI1261" s="94"/>
      <c r="AJ1261" s="94"/>
      <c r="AK1261" s="94"/>
      <c r="AM1261" s="92"/>
      <c r="AT1261" s="94"/>
      <c r="AU1261" s="94"/>
      <c r="AV1261" s="94"/>
      <c r="AW1261" s="94"/>
      <c r="AX1261" s="94"/>
      <c r="AY1261" s="94"/>
      <c r="AZ1261" s="94"/>
      <c r="BA1261" s="94"/>
    </row>
    <row r="1262" spans="3:70" x14ac:dyDescent="0.2">
      <c r="C1262" s="24"/>
      <c r="D1262" s="24"/>
      <c r="AG1262" s="94"/>
      <c r="AH1262" s="94"/>
      <c r="AI1262" s="94"/>
      <c r="AJ1262" s="94"/>
      <c r="AK1262" s="94"/>
      <c r="AM1262" s="92"/>
      <c r="AT1262" s="94"/>
      <c r="AU1262" s="94"/>
      <c r="AV1262" s="94"/>
      <c r="AW1262" s="94"/>
      <c r="AX1262" s="94"/>
      <c r="AY1262" s="94"/>
      <c r="AZ1262" s="94"/>
      <c r="BA1262" s="94"/>
    </row>
    <row r="1263" spans="3:70" x14ac:dyDescent="0.2">
      <c r="C1263" s="24"/>
      <c r="D1263" s="24"/>
      <c r="AG1263" s="94"/>
      <c r="AH1263" s="94"/>
      <c r="AI1263" s="94"/>
      <c r="AJ1263" s="94"/>
      <c r="AK1263" s="94"/>
      <c r="AM1263" s="92"/>
      <c r="AT1263" s="94"/>
      <c r="AU1263" s="94"/>
      <c r="AV1263" s="94"/>
      <c r="AW1263" s="94"/>
      <c r="AX1263" s="94"/>
      <c r="AY1263" s="94"/>
      <c r="AZ1263" s="94"/>
      <c r="BA1263" s="94"/>
    </row>
    <row r="1264" spans="3:70" x14ac:dyDescent="0.2">
      <c r="C1264" s="24"/>
      <c r="D1264" s="24"/>
      <c r="AG1264" s="94"/>
      <c r="AH1264" s="94"/>
      <c r="AI1264" s="94"/>
      <c r="AJ1264" s="94"/>
      <c r="AK1264" s="94"/>
      <c r="AM1264" s="92"/>
      <c r="AT1264" s="94"/>
      <c r="AU1264" s="94"/>
      <c r="AV1264" s="94"/>
      <c r="AW1264" s="94"/>
      <c r="AX1264" s="94"/>
      <c r="AY1264" s="94"/>
      <c r="AZ1264" s="94"/>
      <c r="BA1264" s="94"/>
    </row>
    <row r="1265" spans="3:53" x14ac:dyDescent="0.2">
      <c r="C1265" s="24"/>
      <c r="D1265" s="24"/>
      <c r="AG1265" s="94"/>
      <c r="AH1265" s="94"/>
      <c r="AI1265" s="94"/>
      <c r="AJ1265" s="94"/>
      <c r="AK1265" s="94"/>
      <c r="AM1265" s="92"/>
      <c r="AT1265" s="94"/>
      <c r="AU1265" s="94"/>
      <c r="AV1265" s="94"/>
      <c r="AW1265" s="94"/>
      <c r="AX1265" s="94"/>
      <c r="AY1265" s="94"/>
      <c r="AZ1265" s="94"/>
      <c r="BA1265" s="94"/>
    </row>
    <row r="1266" spans="3:53" x14ac:dyDescent="0.2">
      <c r="C1266" s="24"/>
      <c r="D1266" s="24"/>
      <c r="AG1266" s="94"/>
      <c r="AH1266" s="94"/>
      <c r="AI1266" s="94"/>
      <c r="AJ1266" s="94"/>
      <c r="AK1266" s="94"/>
      <c r="AM1266" s="92"/>
      <c r="AT1266" s="94"/>
      <c r="AU1266" s="94"/>
      <c r="AV1266" s="94"/>
      <c r="AW1266" s="94"/>
      <c r="AX1266" s="94"/>
      <c r="AY1266" s="94"/>
      <c r="AZ1266" s="94"/>
      <c r="BA1266" s="94"/>
    </row>
    <row r="1267" spans="3:53" x14ac:dyDescent="0.2">
      <c r="C1267" s="24"/>
      <c r="D1267" s="24"/>
      <c r="AG1267" s="94"/>
      <c r="AH1267" s="94"/>
      <c r="AI1267" s="94"/>
      <c r="AJ1267" s="94"/>
      <c r="AK1267" s="94"/>
      <c r="AM1267" s="92"/>
      <c r="AT1267" s="94"/>
      <c r="AU1267" s="94"/>
      <c r="AV1267" s="94"/>
      <c r="AW1267" s="94"/>
      <c r="AX1267" s="94"/>
      <c r="AY1267" s="94"/>
      <c r="AZ1267" s="94"/>
      <c r="BA1267" s="94"/>
    </row>
    <row r="1268" spans="3:53" x14ac:dyDescent="0.2">
      <c r="C1268" s="24"/>
      <c r="D1268" s="24"/>
      <c r="AG1268" s="94"/>
      <c r="AH1268" s="94"/>
      <c r="AI1268" s="94"/>
      <c r="AJ1268" s="94"/>
      <c r="AK1268" s="94"/>
      <c r="AM1268" s="92"/>
      <c r="AT1268" s="94"/>
      <c r="AU1268" s="94"/>
      <c r="AV1268" s="94"/>
      <c r="AW1268" s="94"/>
      <c r="AX1268" s="94"/>
      <c r="AY1268" s="94"/>
      <c r="AZ1268" s="94"/>
      <c r="BA1268" s="94"/>
    </row>
    <row r="1269" spans="3:53" x14ac:dyDescent="0.2">
      <c r="C1269" s="24"/>
      <c r="D1269" s="24"/>
      <c r="AG1269" s="94"/>
      <c r="AH1269" s="94"/>
      <c r="AI1269" s="94"/>
      <c r="AJ1269" s="94"/>
      <c r="AK1269" s="94"/>
      <c r="AM1269" s="92"/>
      <c r="AT1269" s="94"/>
      <c r="AU1269" s="94"/>
      <c r="AV1269" s="94"/>
      <c r="AW1269" s="94"/>
      <c r="AX1269" s="94"/>
      <c r="AY1269" s="94"/>
      <c r="AZ1269" s="94"/>
      <c r="BA1269" s="94"/>
    </row>
    <row r="1270" spans="3:53" x14ac:dyDescent="0.2">
      <c r="C1270" s="24"/>
      <c r="D1270" s="24"/>
      <c r="AG1270" s="94"/>
      <c r="AH1270" s="94"/>
      <c r="AI1270" s="94"/>
      <c r="AJ1270" s="94"/>
      <c r="AK1270" s="94"/>
      <c r="AM1270" s="92"/>
      <c r="AT1270" s="94"/>
      <c r="AU1270" s="94"/>
      <c r="AV1270" s="94"/>
      <c r="AW1270" s="94"/>
      <c r="AX1270" s="94"/>
      <c r="AY1270" s="94"/>
      <c r="AZ1270" s="94"/>
      <c r="BA1270" s="94"/>
    </row>
    <row r="1271" spans="3:53" x14ac:dyDescent="0.2">
      <c r="C1271" s="24"/>
      <c r="D1271" s="24"/>
      <c r="AG1271" s="94"/>
      <c r="AH1271" s="94"/>
      <c r="AI1271" s="94"/>
      <c r="AJ1271" s="94"/>
      <c r="AK1271" s="94"/>
      <c r="AM1271" s="92"/>
      <c r="AT1271" s="94"/>
      <c r="AU1271" s="94"/>
      <c r="AV1271" s="94"/>
      <c r="AW1271" s="94"/>
      <c r="AX1271" s="94"/>
      <c r="AY1271" s="94"/>
      <c r="AZ1271" s="94"/>
      <c r="BA1271" s="94"/>
    </row>
    <row r="1272" spans="3:53" x14ac:dyDescent="0.2">
      <c r="C1272" s="24"/>
      <c r="D1272" s="24"/>
      <c r="AG1272" s="94"/>
      <c r="AH1272" s="94"/>
      <c r="AI1272" s="94"/>
      <c r="AJ1272" s="94"/>
      <c r="AK1272" s="94"/>
      <c r="AM1272" s="92"/>
      <c r="AT1272" s="94"/>
      <c r="AU1272" s="94"/>
      <c r="AV1272" s="94"/>
      <c r="AW1272" s="94"/>
      <c r="AX1272" s="94"/>
      <c r="AY1272" s="94"/>
      <c r="AZ1272" s="94"/>
      <c r="BA1272" s="94"/>
    </row>
    <row r="1273" spans="3:53" x14ac:dyDescent="0.2">
      <c r="C1273" s="24"/>
      <c r="D1273" s="24"/>
      <c r="AG1273" s="94"/>
      <c r="AH1273" s="94"/>
      <c r="AI1273" s="94"/>
      <c r="AJ1273" s="94"/>
      <c r="AK1273" s="94"/>
      <c r="AM1273" s="92"/>
      <c r="AT1273" s="94"/>
      <c r="AU1273" s="94"/>
      <c r="AV1273" s="94"/>
      <c r="AW1273" s="94"/>
      <c r="AX1273" s="94"/>
      <c r="AY1273" s="94"/>
      <c r="AZ1273" s="94"/>
      <c r="BA1273" s="94"/>
    </row>
    <row r="1274" spans="3:53" x14ac:dyDescent="0.2">
      <c r="C1274" s="24"/>
      <c r="D1274" s="24"/>
      <c r="AG1274" s="94"/>
      <c r="AH1274" s="94"/>
      <c r="AI1274" s="94"/>
      <c r="AJ1274" s="94"/>
      <c r="AK1274" s="94"/>
      <c r="AM1274" s="92"/>
      <c r="AT1274" s="94"/>
      <c r="AU1274" s="94"/>
      <c r="AV1274" s="94"/>
      <c r="AW1274" s="94"/>
      <c r="AX1274" s="94"/>
      <c r="AY1274" s="94"/>
      <c r="AZ1274" s="94"/>
      <c r="BA1274" s="94"/>
    </row>
    <row r="1275" spans="3:53" x14ac:dyDescent="0.2">
      <c r="C1275" s="24"/>
      <c r="D1275" s="24"/>
      <c r="AG1275" s="94"/>
      <c r="AH1275" s="94"/>
      <c r="AI1275" s="94"/>
      <c r="AJ1275" s="94"/>
      <c r="AK1275" s="94"/>
      <c r="AM1275" s="92"/>
      <c r="AT1275" s="94"/>
      <c r="AU1275" s="94"/>
      <c r="AV1275" s="94"/>
      <c r="AW1275" s="94"/>
      <c r="AX1275" s="94"/>
      <c r="AY1275" s="94"/>
      <c r="AZ1275" s="94"/>
      <c r="BA1275" s="94"/>
    </row>
    <row r="1276" spans="3:53" x14ac:dyDescent="0.2">
      <c r="C1276" s="24"/>
      <c r="D1276" s="24"/>
      <c r="AG1276" s="94"/>
      <c r="AH1276" s="94"/>
      <c r="AI1276" s="94"/>
      <c r="AJ1276" s="94"/>
      <c r="AK1276" s="94"/>
      <c r="AM1276" s="92"/>
      <c r="AT1276" s="94"/>
      <c r="AU1276" s="94"/>
      <c r="AV1276" s="94"/>
      <c r="AW1276" s="94"/>
      <c r="AX1276" s="94"/>
      <c r="AY1276" s="94"/>
      <c r="AZ1276" s="94"/>
      <c r="BA1276" s="94"/>
    </row>
    <row r="1277" spans="3:53" x14ac:dyDescent="0.2">
      <c r="C1277" s="24"/>
      <c r="D1277" s="24"/>
      <c r="AG1277" s="94"/>
      <c r="AH1277" s="94"/>
      <c r="AI1277" s="94"/>
      <c r="AJ1277" s="94"/>
      <c r="AK1277" s="94"/>
      <c r="AM1277" s="92"/>
      <c r="AT1277" s="94"/>
      <c r="AU1277" s="94"/>
      <c r="AV1277" s="94"/>
      <c r="AW1277" s="94"/>
      <c r="AX1277" s="94"/>
      <c r="AY1277" s="94"/>
      <c r="AZ1277" s="94"/>
      <c r="BA1277" s="94"/>
    </row>
    <row r="1278" spans="3:53" x14ac:dyDescent="0.2">
      <c r="C1278" s="24"/>
      <c r="D1278" s="24"/>
      <c r="AG1278" s="94"/>
      <c r="AH1278" s="94"/>
      <c r="AI1278" s="94"/>
      <c r="AJ1278" s="94"/>
      <c r="AK1278" s="94"/>
      <c r="AM1278" s="92"/>
      <c r="AT1278" s="94"/>
      <c r="AU1278" s="94"/>
      <c r="AV1278" s="94"/>
      <c r="AW1278" s="94"/>
      <c r="AX1278" s="94"/>
      <c r="AY1278" s="94"/>
      <c r="AZ1278" s="94"/>
      <c r="BA1278" s="94"/>
    </row>
    <row r="1279" spans="3:53" x14ac:dyDescent="0.2">
      <c r="C1279" s="24"/>
      <c r="D1279" s="24"/>
      <c r="AG1279" s="94"/>
      <c r="AH1279" s="94"/>
      <c r="AI1279" s="94"/>
      <c r="AJ1279" s="94"/>
      <c r="AK1279" s="94"/>
      <c r="AM1279" s="92"/>
      <c r="AT1279" s="94"/>
      <c r="AU1279" s="94"/>
      <c r="AV1279" s="94"/>
      <c r="AW1279" s="94"/>
      <c r="AX1279" s="94"/>
      <c r="AY1279" s="94"/>
      <c r="AZ1279" s="94"/>
      <c r="BA1279" s="94"/>
    </row>
    <row r="1280" spans="3:53" x14ac:dyDescent="0.2">
      <c r="C1280" s="24"/>
      <c r="D1280" s="24"/>
      <c r="AG1280" s="94"/>
      <c r="AH1280" s="94"/>
      <c r="AI1280" s="94"/>
      <c r="AJ1280" s="94"/>
      <c r="AK1280" s="94"/>
      <c r="AM1280" s="92"/>
      <c r="AT1280" s="94"/>
      <c r="AU1280" s="94"/>
      <c r="AV1280" s="94"/>
      <c r="AW1280" s="94"/>
      <c r="AX1280" s="94"/>
      <c r="AY1280" s="94"/>
      <c r="AZ1280" s="94"/>
      <c r="BA1280" s="94"/>
    </row>
    <row r="1281" spans="3:70" x14ac:dyDescent="0.2">
      <c r="C1281" s="24"/>
      <c r="D1281" s="24"/>
      <c r="AG1281" s="94"/>
      <c r="AH1281" s="94"/>
      <c r="AI1281" s="94"/>
      <c r="AJ1281" s="94"/>
      <c r="AK1281" s="94"/>
      <c r="AM1281" s="92"/>
      <c r="AT1281" s="94"/>
      <c r="AU1281" s="94"/>
      <c r="AV1281" s="94"/>
      <c r="AW1281" s="94"/>
      <c r="AX1281" s="94"/>
      <c r="AY1281" s="94"/>
      <c r="AZ1281" s="94"/>
      <c r="BA1281" s="94"/>
    </row>
    <row r="1282" spans="3:70" x14ac:dyDescent="0.2">
      <c r="C1282" s="24"/>
      <c r="D1282" s="24"/>
      <c r="AG1282" s="94"/>
      <c r="AH1282" s="94"/>
      <c r="AI1282" s="94"/>
      <c r="AJ1282" s="94"/>
      <c r="AK1282" s="94"/>
      <c r="AM1282" s="92"/>
      <c r="AT1282" s="94"/>
      <c r="AU1282" s="94"/>
      <c r="AV1282" s="94"/>
      <c r="AW1282" s="94"/>
      <c r="AX1282" s="94"/>
      <c r="AY1282" s="94"/>
      <c r="AZ1282" s="94"/>
      <c r="BA1282" s="94"/>
    </row>
    <row r="1283" spans="3:70" x14ac:dyDescent="0.2">
      <c r="C1283" s="24"/>
      <c r="D1283" s="24"/>
      <c r="AG1283" s="94"/>
      <c r="AH1283" s="94"/>
      <c r="AI1283" s="94"/>
      <c r="AJ1283" s="94"/>
      <c r="AK1283" s="94"/>
      <c r="AM1283" s="92"/>
      <c r="AT1283" s="94"/>
      <c r="AU1283" s="94"/>
      <c r="AV1283" s="94"/>
      <c r="AW1283" s="94"/>
      <c r="AX1283" s="94"/>
      <c r="AY1283" s="94"/>
      <c r="AZ1283" s="94"/>
      <c r="BA1283" s="94"/>
    </row>
    <row r="1284" spans="3:70" x14ac:dyDescent="0.2">
      <c r="C1284" s="24"/>
      <c r="D1284" s="24"/>
      <c r="AG1284" s="94"/>
      <c r="AH1284" s="94"/>
      <c r="AI1284" s="94"/>
      <c r="AJ1284" s="94"/>
      <c r="AK1284" s="94"/>
      <c r="AM1284" s="92"/>
      <c r="AT1284" s="94"/>
      <c r="AU1284" s="94"/>
      <c r="AV1284" s="94"/>
      <c r="AW1284" s="94"/>
      <c r="AX1284" s="94"/>
      <c r="AY1284" s="94"/>
      <c r="AZ1284" s="94"/>
      <c r="BA1284" s="94"/>
    </row>
    <row r="1285" spans="3:70" x14ac:dyDescent="0.2">
      <c r="C1285" s="24"/>
      <c r="D1285" s="24"/>
      <c r="AG1285" s="94"/>
      <c r="AH1285" s="94"/>
      <c r="AI1285" s="94"/>
      <c r="AJ1285" s="94"/>
      <c r="AK1285" s="94"/>
      <c r="AM1285" s="92"/>
      <c r="AT1285" s="94"/>
      <c r="AU1285" s="94"/>
      <c r="AV1285" s="94"/>
      <c r="AW1285" s="94"/>
      <c r="AX1285" s="94"/>
      <c r="AY1285" s="94"/>
      <c r="AZ1285" s="94"/>
      <c r="BA1285" s="94"/>
    </row>
    <row r="1286" spans="3:70" x14ac:dyDescent="0.2">
      <c r="C1286" s="24"/>
      <c r="D1286" s="24"/>
      <c r="AG1286" s="94"/>
      <c r="AH1286" s="94"/>
      <c r="AI1286" s="94"/>
      <c r="AJ1286" s="94"/>
      <c r="AK1286" s="94"/>
      <c r="AM1286" s="92"/>
      <c r="AT1286" s="94"/>
      <c r="AU1286" s="94"/>
      <c r="AV1286" s="94"/>
      <c r="AW1286" s="94"/>
      <c r="AX1286" s="94"/>
      <c r="AY1286" s="94"/>
      <c r="AZ1286" s="94"/>
      <c r="BA1286" s="94"/>
    </row>
    <row r="1287" spans="3:70" x14ac:dyDescent="0.2">
      <c r="C1287" s="24"/>
      <c r="D1287" s="24"/>
      <c r="AG1287" s="94"/>
      <c r="AH1287" s="94"/>
      <c r="AI1287" s="94"/>
      <c r="AJ1287" s="94"/>
      <c r="AK1287" s="94"/>
      <c r="AM1287" s="92"/>
      <c r="AT1287" s="94"/>
      <c r="AU1287" s="94"/>
      <c r="AV1287" s="94"/>
      <c r="AW1287" s="94"/>
      <c r="AX1287" s="94"/>
      <c r="AY1287" s="94"/>
      <c r="AZ1287" s="94"/>
      <c r="BA1287" s="94"/>
    </row>
    <row r="1288" spans="3:70" x14ac:dyDescent="0.2">
      <c r="C1288" s="24"/>
      <c r="D1288" s="24"/>
      <c r="AG1288" s="94"/>
      <c r="AH1288" s="94"/>
      <c r="AI1288" s="94"/>
      <c r="AJ1288" s="94"/>
      <c r="AK1288" s="94"/>
      <c r="AM1288" s="92"/>
      <c r="AT1288" s="94"/>
      <c r="AU1288" s="94"/>
      <c r="AV1288" s="94"/>
      <c r="AW1288" s="94"/>
      <c r="AX1288" s="94"/>
      <c r="AY1288" s="94"/>
      <c r="AZ1288" s="94"/>
      <c r="BA1288" s="94"/>
    </row>
    <row r="1289" spans="3:70" x14ac:dyDescent="0.2">
      <c r="C1289" s="24"/>
      <c r="D1289" s="24"/>
      <c r="AG1289" s="94"/>
      <c r="AH1289" s="94"/>
      <c r="AI1289" s="94"/>
      <c r="AJ1289" s="94"/>
      <c r="AK1289" s="94"/>
      <c r="AM1289" s="92"/>
      <c r="AT1289" s="94"/>
      <c r="AU1289" s="94"/>
      <c r="AV1289" s="94"/>
      <c r="AW1289" s="94"/>
      <c r="AX1289" s="94"/>
      <c r="AY1289" s="94"/>
      <c r="AZ1289" s="94"/>
      <c r="BA1289" s="94"/>
    </row>
    <row r="1290" spans="3:70" x14ac:dyDescent="0.2">
      <c r="C1290" s="24"/>
      <c r="D1290" s="24"/>
      <c r="AG1290" s="94"/>
      <c r="AH1290" s="94"/>
      <c r="AI1290" s="94"/>
      <c r="AJ1290" s="94"/>
      <c r="AK1290" s="94"/>
      <c r="AM1290" s="92"/>
      <c r="AT1290" s="94"/>
      <c r="AU1290" s="94"/>
      <c r="AV1290" s="94"/>
      <c r="AW1290" s="94"/>
      <c r="AX1290" s="94"/>
      <c r="AY1290" s="94"/>
      <c r="AZ1290" s="94"/>
      <c r="BA1290" s="94"/>
    </row>
    <row r="1291" spans="3:70" x14ac:dyDescent="0.2">
      <c r="C1291" s="24"/>
      <c r="D1291" s="24"/>
      <c r="AG1291" s="94"/>
      <c r="AH1291" s="94"/>
      <c r="AI1291" s="94"/>
      <c r="AJ1291" s="94"/>
      <c r="AK1291" s="94"/>
      <c r="AM1291" s="92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</row>
    <row r="1292" spans="3:70" x14ac:dyDescent="0.2">
      <c r="C1292" s="24"/>
      <c r="D1292" s="24"/>
      <c r="AG1292" s="94"/>
      <c r="AH1292" s="94"/>
      <c r="AI1292" s="94"/>
      <c r="AJ1292" s="94"/>
      <c r="AK1292" s="94"/>
      <c r="AM1292" s="92"/>
      <c r="AT1292" s="94"/>
      <c r="AU1292" s="94"/>
      <c r="AV1292" s="94"/>
      <c r="AW1292" s="94"/>
      <c r="AX1292" s="94"/>
      <c r="AY1292" s="94"/>
      <c r="AZ1292" s="94"/>
      <c r="BA1292" s="94"/>
    </row>
    <row r="1293" spans="3:70" x14ac:dyDescent="0.2">
      <c r="C1293" s="24"/>
      <c r="D1293" s="24"/>
      <c r="AG1293" s="94"/>
      <c r="AH1293" s="94"/>
      <c r="AI1293" s="94"/>
      <c r="AJ1293" s="94"/>
      <c r="AK1293" s="94"/>
      <c r="AM1293" s="92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</row>
    <row r="1294" spans="3:70" x14ac:dyDescent="0.2">
      <c r="C1294" s="24"/>
      <c r="D1294" s="24"/>
      <c r="AG1294" s="94"/>
      <c r="AH1294" s="94"/>
      <c r="AI1294" s="94"/>
      <c r="AJ1294" s="94"/>
      <c r="AK1294" s="94"/>
      <c r="AM1294" s="92"/>
      <c r="AT1294" s="94"/>
      <c r="AU1294" s="94"/>
      <c r="AV1294" s="94"/>
      <c r="AW1294" s="94"/>
      <c r="AX1294" s="94"/>
      <c r="AY1294" s="94"/>
      <c r="AZ1294" s="94"/>
      <c r="BA1294" s="94"/>
    </row>
    <row r="1295" spans="3:70" x14ac:dyDescent="0.2">
      <c r="C1295" s="24"/>
      <c r="D1295" s="24"/>
      <c r="AG1295" s="94"/>
      <c r="AH1295" s="94"/>
      <c r="AI1295" s="94"/>
      <c r="AJ1295" s="94"/>
      <c r="AK1295" s="94"/>
      <c r="AM1295" s="92"/>
      <c r="AT1295" s="94"/>
      <c r="AU1295" s="94"/>
      <c r="AV1295" s="94"/>
      <c r="AW1295" s="94"/>
      <c r="AX1295" s="94"/>
      <c r="AY1295" s="94"/>
      <c r="AZ1295" s="94"/>
      <c r="BA1295" s="94"/>
      <c r="BB1295" s="94"/>
    </row>
    <row r="1296" spans="3:70" x14ac:dyDescent="0.2">
      <c r="C1296" s="24"/>
      <c r="D1296" s="24"/>
      <c r="AG1296" s="94"/>
      <c r="AH1296" s="94"/>
      <c r="AI1296" s="94"/>
      <c r="AJ1296" s="94"/>
      <c r="AK1296" s="94"/>
      <c r="AM1296" s="92"/>
      <c r="AT1296" s="94"/>
      <c r="AU1296" s="94"/>
      <c r="AV1296" s="94"/>
      <c r="AW1296" s="94"/>
      <c r="AX1296" s="94"/>
      <c r="AY1296" s="94"/>
      <c r="AZ1296" s="94"/>
      <c r="BA1296" s="94"/>
    </row>
    <row r="1297" spans="3:70" x14ac:dyDescent="0.2">
      <c r="C1297" s="24"/>
      <c r="D1297" s="24"/>
      <c r="AG1297" s="94"/>
      <c r="AH1297" s="94"/>
      <c r="AI1297" s="94"/>
      <c r="AJ1297" s="94"/>
      <c r="AK1297" s="94"/>
      <c r="AM1297" s="92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</row>
    <row r="1298" spans="3:70" x14ac:dyDescent="0.2">
      <c r="C1298" s="24"/>
      <c r="D1298" s="24"/>
      <c r="AG1298" s="94"/>
      <c r="AH1298" s="94"/>
      <c r="AI1298" s="94"/>
      <c r="AJ1298" s="94"/>
      <c r="AK1298" s="94"/>
      <c r="AM1298" s="92"/>
      <c r="AT1298" s="94"/>
      <c r="AU1298" s="94"/>
      <c r="AV1298" s="94"/>
      <c r="AW1298" s="94"/>
      <c r="AX1298" s="94"/>
      <c r="AY1298" s="94"/>
      <c r="AZ1298" s="94"/>
      <c r="BA1298" s="94"/>
    </row>
    <row r="1299" spans="3:70" x14ac:dyDescent="0.2">
      <c r="C1299" s="24"/>
      <c r="D1299" s="24"/>
      <c r="AG1299" s="94"/>
      <c r="AH1299" s="94"/>
      <c r="AI1299" s="94"/>
      <c r="AJ1299" s="94"/>
      <c r="AK1299" s="94"/>
      <c r="AM1299" s="92"/>
      <c r="AT1299" s="94"/>
      <c r="AU1299" s="94"/>
      <c r="AV1299" s="94"/>
      <c r="AW1299" s="94"/>
      <c r="AX1299" s="94"/>
      <c r="AY1299" s="94"/>
      <c r="AZ1299" s="94"/>
      <c r="BA1299" s="94"/>
    </row>
    <row r="1300" spans="3:70" x14ac:dyDescent="0.2">
      <c r="C1300" s="24"/>
      <c r="D1300" s="24"/>
      <c r="AG1300" s="94"/>
      <c r="AH1300" s="94"/>
      <c r="AI1300" s="94"/>
      <c r="AJ1300" s="94"/>
      <c r="AK1300" s="94"/>
      <c r="AM1300" s="92"/>
      <c r="AT1300" s="94"/>
      <c r="AU1300" s="94"/>
      <c r="AV1300" s="94"/>
      <c r="AW1300" s="94"/>
      <c r="AX1300" s="94"/>
      <c r="AY1300" s="94"/>
      <c r="AZ1300" s="94"/>
      <c r="BA1300" s="94"/>
    </row>
    <row r="1301" spans="3:70" x14ac:dyDescent="0.2">
      <c r="C1301" s="24"/>
      <c r="D1301" s="24"/>
      <c r="AG1301" s="94"/>
      <c r="AH1301" s="94"/>
      <c r="AI1301" s="94"/>
      <c r="AJ1301" s="94"/>
      <c r="AK1301" s="94"/>
      <c r="AM1301" s="92"/>
      <c r="AT1301" s="94"/>
      <c r="AU1301" s="94"/>
      <c r="AV1301" s="94"/>
      <c r="AW1301" s="94"/>
      <c r="AX1301" s="94"/>
      <c r="AY1301" s="94"/>
      <c r="AZ1301" s="94"/>
      <c r="BA1301" s="94"/>
      <c r="BB1301" s="94"/>
    </row>
    <row r="1302" spans="3:70" x14ac:dyDescent="0.2">
      <c r="C1302" s="24"/>
      <c r="D1302" s="24"/>
      <c r="AG1302" s="94"/>
      <c r="AH1302" s="94"/>
      <c r="AI1302" s="94"/>
      <c r="AJ1302" s="94"/>
      <c r="AK1302" s="94"/>
      <c r="AM1302" s="92"/>
      <c r="AT1302" s="94"/>
      <c r="AU1302" s="94"/>
      <c r="AV1302" s="94"/>
      <c r="AW1302" s="94"/>
      <c r="AX1302" s="94"/>
      <c r="AY1302" s="94"/>
      <c r="AZ1302" s="94"/>
      <c r="BA1302" s="94"/>
    </row>
    <row r="1303" spans="3:70" x14ac:dyDescent="0.2">
      <c r="C1303" s="24"/>
      <c r="D1303" s="24"/>
      <c r="AG1303" s="94"/>
      <c r="AH1303" s="94"/>
      <c r="AI1303" s="94"/>
      <c r="AJ1303" s="94"/>
      <c r="AK1303" s="94"/>
      <c r="AM1303" s="92"/>
      <c r="AT1303" s="94"/>
      <c r="AU1303" s="94"/>
      <c r="AV1303" s="94"/>
      <c r="AW1303" s="94"/>
      <c r="AX1303" s="94"/>
      <c r="AY1303" s="94"/>
      <c r="AZ1303" s="94"/>
      <c r="BA1303" s="94"/>
    </row>
    <row r="1304" spans="3:70" x14ac:dyDescent="0.2">
      <c r="C1304" s="24"/>
      <c r="D1304" s="24"/>
      <c r="AG1304" s="94"/>
      <c r="AH1304" s="94"/>
      <c r="AI1304" s="94"/>
      <c r="AJ1304" s="94"/>
      <c r="AK1304" s="94"/>
      <c r="AM1304" s="92"/>
      <c r="AT1304" s="94"/>
      <c r="AU1304" s="94"/>
      <c r="AV1304" s="94"/>
      <c r="AW1304" s="94"/>
      <c r="AX1304" s="94"/>
      <c r="AY1304" s="94"/>
      <c r="AZ1304" s="94"/>
      <c r="BA1304" s="94"/>
    </row>
    <row r="1305" spans="3:70" x14ac:dyDescent="0.2">
      <c r="C1305" s="24"/>
      <c r="D1305" s="24"/>
      <c r="AG1305" s="94"/>
      <c r="AH1305" s="94"/>
      <c r="AI1305" s="94"/>
      <c r="AJ1305" s="94"/>
      <c r="AK1305" s="94"/>
      <c r="AM1305" s="92"/>
      <c r="AT1305" s="94"/>
      <c r="AU1305" s="94"/>
      <c r="AV1305" s="94"/>
      <c r="AW1305" s="94"/>
      <c r="AX1305" s="94"/>
      <c r="AY1305" s="94"/>
      <c r="AZ1305" s="94"/>
      <c r="BA1305" s="94"/>
    </row>
    <row r="1306" spans="3:70" x14ac:dyDescent="0.2">
      <c r="C1306" s="24"/>
      <c r="D1306" s="24"/>
      <c r="AG1306" s="94"/>
      <c r="AH1306" s="94"/>
      <c r="AI1306" s="94"/>
      <c r="AJ1306" s="94"/>
      <c r="AK1306" s="94"/>
      <c r="AM1306" s="92"/>
      <c r="AT1306" s="94"/>
      <c r="AU1306" s="94"/>
      <c r="AV1306" s="94"/>
      <c r="AW1306" s="94"/>
      <c r="AX1306" s="94"/>
      <c r="AY1306" s="94"/>
      <c r="AZ1306" s="94"/>
      <c r="BA1306" s="94"/>
    </row>
    <row r="1307" spans="3:70" x14ac:dyDescent="0.2">
      <c r="C1307" s="24"/>
      <c r="D1307" s="24"/>
      <c r="AG1307" s="94"/>
      <c r="AH1307" s="94"/>
      <c r="AI1307" s="94"/>
      <c r="AJ1307" s="94"/>
      <c r="AK1307" s="94"/>
      <c r="AM1307" s="92"/>
      <c r="AT1307" s="94"/>
      <c r="AU1307" s="94"/>
      <c r="AV1307" s="94"/>
      <c r="AW1307" s="94"/>
      <c r="AX1307" s="94"/>
      <c r="AY1307" s="94"/>
      <c r="AZ1307" s="94"/>
      <c r="BA1307" s="94"/>
    </row>
    <row r="1308" spans="3:70" x14ac:dyDescent="0.2">
      <c r="C1308" s="24"/>
      <c r="D1308" s="24"/>
      <c r="AG1308" s="94"/>
      <c r="AH1308" s="94"/>
      <c r="AI1308" s="94"/>
      <c r="AJ1308" s="94"/>
      <c r="AK1308" s="94"/>
      <c r="AM1308" s="92"/>
      <c r="AT1308" s="94"/>
      <c r="AU1308" s="94"/>
      <c r="AV1308" s="94"/>
      <c r="AW1308" s="94"/>
      <c r="AX1308" s="94"/>
      <c r="AY1308" s="94"/>
      <c r="AZ1308" s="94"/>
      <c r="BA1308" s="94"/>
    </row>
    <row r="1309" spans="3:70" x14ac:dyDescent="0.2">
      <c r="C1309" s="24"/>
      <c r="D1309" s="24"/>
      <c r="AG1309" s="94"/>
      <c r="AH1309" s="94"/>
      <c r="AI1309" s="94"/>
      <c r="AJ1309" s="94"/>
      <c r="AK1309" s="94"/>
      <c r="AM1309" s="92"/>
      <c r="AT1309" s="94"/>
      <c r="AU1309" s="94"/>
      <c r="AV1309" s="94"/>
      <c r="AW1309" s="94"/>
      <c r="AX1309" s="94"/>
      <c r="AY1309" s="94"/>
      <c r="AZ1309" s="94"/>
      <c r="BA1309" s="94"/>
    </row>
    <row r="1310" spans="3:70" x14ac:dyDescent="0.2">
      <c r="C1310" s="24"/>
      <c r="D1310" s="24"/>
      <c r="AG1310" s="94"/>
      <c r="AH1310" s="94"/>
      <c r="AI1310" s="94"/>
      <c r="AJ1310" s="94"/>
      <c r="AK1310" s="94"/>
      <c r="AM1310" s="92"/>
      <c r="AT1310" s="94"/>
      <c r="AU1310" s="94"/>
      <c r="AV1310" s="94"/>
      <c r="AW1310" s="94"/>
      <c r="AX1310" s="94"/>
      <c r="AY1310" s="94"/>
      <c r="AZ1310" s="94"/>
      <c r="BA1310" s="94"/>
    </row>
    <row r="1311" spans="3:70" x14ac:dyDescent="0.2">
      <c r="C1311" s="24"/>
      <c r="D1311" s="24"/>
      <c r="AG1311" s="94"/>
      <c r="AH1311" s="94"/>
      <c r="AI1311" s="94"/>
      <c r="AJ1311" s="94"/>
      <c r="AK1311" s="94"/>
      <c r="AM1311" s="92"/>
      <c r="AT1311" s="94"/>
      <c r="AU1311" s="94"/>
      <c r="AV1311" s="94"/>
      <c r="AW1311" s="94"/>
      <c r="AX1311" s="94"/>
      <c r="AY1311" s="94"/>
      <c r="AZ1311" s="94"/>
      <c r="BA1311" s="94"/>
    </row>
    <row r="1312" spans="3:70" x14ac:dyDescent="0.2">
      <c r="C1312" s="24"/>
      <c r="D1312" s="24"/>
      <c r="AG1312" s="94"/>
      <c r="AH1312" s="94"/>
      <c r="AI1312" s="94"/>
      <c r="AJ1312" s="94"/>
      <c r="AK1312" s="94"/>
      <c r="AM1312" s="92"/>
      <c r="AT1312" s="94"/>
      <c r="AU1312" s="94"/>
      <c r="AV1312" s="94"/>
      <c r="AW1312" s="94"/>
      <c r="AX1312" s="94"/>
      <c r="AY1312" s="94"/>
      <c r="AZ1312" s="94"/>
      <c r="BA1312" s="94"/>
    </row>
    <row r="1313" spans="3:70" x14ac:dyDescent="0.2">
      <c r="C1313" s="24"/>
      <c r="D1313" s="24"/>
      <c r="AG1313" s="94"/>
      <c r="AH1313" s="94"/>
      <c r="AI1313" s="94"/>
      <c r="AJ1313" s="94"/>
      <c r="AK1313" s="94"/>
      <c r="AM1313" s="92"/>
      <c r="AT1313" s="94"/>
      <c r="AU1313" s="94"/>
      <c r="AV1313" s="94"/>
      <c r="AW1313" s="94"/>
      <c r="AX1313" s="94"/>
      <c r="AY1313" s="94"/>
      <c r="AZ1313" s="94"/>
      <c r="BA1313" s="94"/>
    </row>
    <row r="1314" spans="3:70" x14ac:dyDescent="0.2">
      <c r="C1314" s="24"/>
      <c r="D1314" s="24"/>
      <c r="AG1314" s="94"/>
      <c r="AH1314" s="94"/>
      <c r="AI1314" s="94"/>
      <c r="AJ1314" s="94"/>
      <c r="AK1314" s="94"/>
      <c r="AM1314" s="92"/>
      <c r="AT1314" s="94"/>
      <c r="AU1314" s="94"/>
      <c r="AV1314" s="94"/>
      <c r="AW1314" s="94"/>
      <c r="AX1314" s="94"/>
      <c r="AY1314" s="94"/>
      <c r="AZ1314" s="94"/>
      <c r="BA1314" s="94"/>
    </row>
    <row r="1315" spans="3:70" x14ac:dyDescent="0.2">
      <c r="C1315" s="24"/>
      <c r="D1315" s="24"/>
      <c r="AG1315" s="94"/>
      <c r="AH1315" s="94"/>
      <c r="AI1315" s="94"/>
      <c r="AJ1315" s="94"/>
      <c r="AK1315" s="94"/>
      <c r="AM1315" s="92"/>
      <c r="AT1315" s="94"/>
      <c r="AU1315" s="94"/>
      <c r="AV1315" s="94"/>
      <c r="AW1315" s="94"/>
      <c r="AX1315" s="94"/>
      <c r="AY1315" s="94"/>
      <c r="AZ1315" s="94"/>
      <c r="BA1315" s="94"/>
    </row>
    <row r="1316" spans="3:70" x14ac:dyDescent="0.2">
      <c r="C1316" s="24"/>
      <c r="D1316" s="24"/>
      <c r="AG1316" s="94"/>
      <c r="AH1316" s="94"/>
      <c r="AI1316" s="94"/>
      <c r="AJ1316" s="94"/>
      <c r="AK1316" s="94"/>
      <c r="AM1316" s="92"/>
      <c r="AT1316" s="94"/>
      <c r="AU1316" s="94"/>
      <c r="AV1316" s="94"/>
      <c r="AW1316" s="94"/>
      <c r="AX1316" s="94"/>
      <c r="AY1316" s="94"/>
      <c r="AZ1316" s="94"/>
      <c r="BA1316" s="94"/>
    </row>
    <row r="1317" spans="3:70" x14ac:dyDescent="0.2">
      <c r="C1317" s="24"/>
      <c r="D1317" s="24"/>
      <c r="AG1317" s="94"/>
      <c r="AH1317" s="94"/>
      <c r="AI1317" s="94"/>
      <c r="AJ1317" s="94"/>
      <c r="AK1317" s="94"/>
      <c r="AM1317" s="92"/>
      <c r="AT1317" s="94"/>
      <c r="AU1317" s="94"/>
      <c r="AV1317" s="94"/>
      <c r="AW1317" s="94"/>
      <c r="AX1317" s="94"/>
      <c r="AY1317" s="94"/>
      <c r="AZ1317" s="94"/>
      <c r="BA1317" s="94"/>
    </row>
    <row r="1318" spans="3:70" x14ac:dyDescent="0.2">
      <c r="C1318" s="24"/>
      <c r="D1318" s="24"/>
      <c r="AG1318" s="94"/>
      <c r="AH1318" s="94"/>
      <c r="AI1318" s="94"/>
      <c r="AJ1318" s="94"/>
      <c r="AK1318" s="94"/>
      <c r="AM1318" s="92"/>
      <c r="AT1318" s="94"/>
      <c r="AU1318" s="94"/>
      <c r="AV1318" s="94"/>
      <c r="AW1318" s="94"/>
      <c r="AX1318" s="94"/>
      <c r="AY1318" s="94"/>
      <c r="AZ1318" s="94"/>
      <c r="BA1318" s="94"/>
    </row>
    <row r="1319" spans="3:70" x14ac:dyDescent="0.2">
      <c r="C1319" s="24"/>
      <c r="D1319" s="24"/>
      <c r="AG1319" s="94"/>
      <c r="AH1319" s="94"/>
      <c r="AI1319" s="94"/>
      <c r="AJ1319" s="94"/>
      <c r="AK1319" s="94"/>
      <c r="AM1319" s="92"/>
      <c r="AT1319" s="94"/>
      <c r="AU1319" s="94"/>
      <c r="AV1319" s="94"/>
      <c r="AW1319" s="94"/>
      <c r="AX1319" s="94"/>
      <c r="AY1319" s="94"/>
      <c r="AZ1319" s="94"/>
      <c r="BA1319" s="94"/>
    </row>
    <row r="1320" spans="3:70" x14ac:dyDescent="0.2">
      <c r="C1320" s="24"/>
      <c r="D1320" s="24"/>
      <c r="AG1320" s="94"/>
      <c r="AH1320" s="94"/>
      <c r="AI1320" s="94"/>
      <c r="AJ1320" s="94"/>
      <c r="AK1320" s="94"/>
      <c r="AM1320" s="92"/>
      <c r="AT1320" s="94"/>
      <c r="AU1320" s="94"/>
      <c r="AV1320" s="94"/>
      <c r="AW1320" s="94"/>
      <c r="AX1320" s="94"/>
      <c r="AY1320" s="94"/>
      <c r="AZ1320" s="94"/>
      <c r="BA1320" s="94"/>
    </row>
    <row r="1321" spans="3:70" x14ac:dyDescent="0.2">
      <c r="C1321" s="24"/>
      <c r="D1321" s="24"/>
      <c r="AG1321" s="94"/>
      <c r="AH1321" s="94"/>
      <c r="AI1321" s="94"/>
      <c r="AJ1321" s="94"/>
      <c r="AK1321" s="94"/>
      <c r="AM1321" s="92"/>
      <c r="AT1321" s="94"/>
      <c r="AU1321" s="94"/>
      <c r="AV1321" s="94"/>
      <c r="AW1321" s="94"/>
      <c r="AX1321" s="94"/>
      <c r="AY1321" s="94"/>
      <c r="AZ1321" s="94"/>
      <c r="BA1321" s="94"/>
    </row>
    <row r="1322" spans="3:70" x14ac:dyDescent="0.2">
      <c r="C1322" s="24"/>
      <c r="D1322" s="24"/>
      <c r="AG1322" s="94"/>
      <c r="AH1322" s="94"/>
      <c r="AI1322" s="94"/>
      <c r="AJ1322" s="94"/>
      <c r="AK1322" s="94"/>
      <c r="AM1322" s="92"/>
      <c r="AT1322" s="94"/>
      <c r="AU1322" s="94"/>
      <c r="AV1322" s="94"/>
      <c r="AW1322" s="94"/>
      <c r="AX1322" s="94"/>
      <c r="AY1322" s="94"/>
      <c r="AZ1322" s="94"/>
      <c r="BA1322" s="94"/>
    </row>
    <row r="1323" spans="3:70" x14ac:dyDescent="0.2">
      <c r="C1323" s="24"/>
      <c r="D1323" s="24"/>
      <c r="AG1323" s="94"/>
      <c r="AH1323" s="94"/>
      <c r="AI1323" s="94"/>
      <c r="AJ1323" s="94"/>
      <c r="AK1323" s="94"/>
      <c r="AM1323" s="92"/>
      <c r="AT1323" s="94"/>
      <c r="AU1323" s="94"/>
      <c r="AV1323" s="94"/>
      <c r="AW1323" s="94"/>
      <c r="AX1323" s="94"/>
      <c r="AY1323" s="94"/>
      <c r="AZ1323" s="94"/>
      <c r="BA1323" s="94"/>
    </row>
    <row r="1324" spans="3:70" x14ac:dyDescent="0.2">
      <c r="C1324" s="24"/>
      <c r="D1324" s="24"/>
      <c r="AG1324" s="94"/>
      <c r="AH1324" s="94"/>
      <c r="AI1324" s="94"/>
      <c r="AJ1324" s="94"/>
      <c r="AK1324" s="94"/>
      <c r="AM1324" s="92"/>
      <c r="AT1324" s="94"/>
      <c r="AU1324" s="94"/>
      <c r="AV1324" s="94"/>
      <c r="AW1324" s="94"/>
      <c r="AX1324" s="94"/>
      <c r="AY1324" s="94"/>
      <c r="AZ1324" s="94"/>
      <c r="BA1324" s="94"/>
    </row>
    <row r="1325" spans="3:70" x14ac:dyDescent="0.2">
      <c r="C1325" s="24"/>
      <c r="D1325" s="24"/>
      <c r="AG1325" s="94"/>
      <c r="AH1325" s="94"/>
      <c r="AI1325" s="94"/>
      <c r="AJ1325" s="94"/>
      <c r="AK1325" s="94"/>
      <c r="AM1325" s="92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</row>
    <row r="1326" spans="3:70" x14ac:dyDescent="0.2">
      <c r="C1326" s="24"/>
      <c r="D1326" s="24"/>
      <c r="AG1326" s="94"/>
      <c r="AH1326" s="94"/>
      <c r="AI1326" s="94"/>
      <c r="AJ1326" s="94"/>
      <c r="AK1326" s="94"/>
      <c r="AM1326" s="92"/>
      <c r="AT1326" s="94"/>
      <c r="AU1326" s="94"/>
      <c r="AV1326" s="94"/>
      <c r="AW1326" s="94"/>
      <c r="AX1326" s="94"/>
      <c r="AY1326" s="94"/>
      <c r="AZ1326" s="94"/>
      <c r="BA1326" s="94"/>
    </row>
    <row r="1327" spans="3:70" x14ac:dyDescent="0.2">
      <c r="C1327" s="24"/>
      <c r="D1327" s="24"/>
      <c r="AG1327" s="94"/>
      <c r="AH1327" s="94"/>
      <c r="AI1327" s="94"/>
      <c r="AJ1327" s="94"/>
      <c r="AK1327" s="94"/>
      <c r="AM1327" s="92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</row>
    <row r="1328" spans="3:70" x14ac:dyDescent="0.2">
      <c r="C1328" s="24"/>
      <c r="D1328" s="24"/>
      <c r="AG1328" s="94"/>
      <c r="AH1328" s="94"/>
      <c r="AI1328" s="94"/>
      <c r="AJ1328" s="94"/>
      <c r="AK1328" s="94"/>
      <c r="AM1328" s="92"/>
      <c r="AT1328" s="94"/>
      <c r="AU1328" s="94"/>
      <c r="AV1328" s="94"/>
      <c r="AW1328" s="94"/>
      <c r="AX1328" s="94"/>
      <c r="AY1328" s="94"/>
      <c r="AZ1328" s="94"/>
      <c r="BA1328" s="94"/>
    </row>
    <row r="1329" spans="3:70" x14ac:dyDescent="0.2">
      <c r="C1329" s="24"/>
      <c r="D1329" s="24"/>
      <c r="AG1329" s="94"/>
      <c r="AH1329" s="94"/>
      <c r="AI1329" s="94"/>
      <c r="AJ1329" s="94"/>
      <c r="AK1329" s="94"/>
      <c r="AM1329" s="92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</row>
    <row r="1330" spans="3:70" x14ac:dyDescent="0.2">
      <c r="C1330" s="24"/>
      <c r="D1330" s="24"/>
      <c r="AG1330" s="94"/>
      <c r="AH1330" s="94"/>
      <c r="AI1330" s="94"/>
      <c r="AJ1330" s="94"/>
      <c r="AK1330" s="94"/>
      <c r="AM1330" s="92"/>
      <c r="AT1330" s="94"/>
      <c r="AU1330" s="94"/>
      <c r="AV1330" s="94"/>
      <c r="AW1330" s="94"/>
      <c r="AX1330" s="94"/>
      <c r="AY1330" s="94"/>
      <c r="AZ1330" s="94"/>
      <c r="BA1330" s="94"/>
    </row>
    <row r="1331" spans="3:70" x14ac:dyDescent="0.2">
      <c r="C1331" s="24"/>
      <c r="D1331" s="24"/>
      <c r="AG1331" s="94"/>
      <c r="AH1331" s="94"/>
      <c r="AI1331" s="94"/>
      <c r="AJ1331" s="94"/>
      <c r="AK1331" s="94"/>
      <c r="AM1331" s="92"/>
      <c r="AT1331" s="94"/>
      <c r="AU1331" s="94"/>
      <c r="AV1331" s="94"/>
      <c r="AW1331" s="94"/>
      <c r="AX1331" s="94"/>
      <c r="AY1331" s="94"/>
      <c r="AZ1331" s="94"/>
      <c r="BA1331" s="94"/>
    </row>
    <row r="1332" spans="3:70" x14ac:dyDescent="0.2">
      <c r="C1332" s="24"/>
      <c r="D1332" s="24"/>
      <c r="AG1332" s="94"/>
      <c r="AH1332" s="94"/>
      <c r="AI1332" s="94"/>
      <c r="AJ1332" s="94"/>
      <c r="AK1332" s="94"/>
      <c r="AM1332" s="92"/>
      <c r="AT1332" s="94"/>
      <c r="AU1332" s="94"/>
      <c r="AV1332" s="94"/>
      <c r="AW1332" s="94"/>
      <c r="AX1332" s="94"/>
      <c r="AY1332" s="94"/>
      <c r="AZ1332" s="94"/>
      <c r="BA1332" s="94"/>
    </row>
    <row r="1333" spans="3:70" x14ac:dyDescent="0.2">
      <c r="C1333" s="24"/>
      <c r="D1333" s="24"/>
      <c r="AG1333" s="94"/>
      <c r="AH1333" s="94"/>
      <c r="AI1333" s="94"/>
      <c r="AJ1333" s="94"/>
      <c r="AK1333" s="94"/>
      <c r="AM1333" s="92"/>
      <c r="AT1333" s="94"/>
      <c r="AU1333" s="94"/>
      <c r="AV1333" s="94"/>
      <c r="AW1333" s="94"/>
      <c r="AX1333" s="94"/>
      <c r="AY1333" s="94"/>
      <c r="AZ1333" s="94"/>
      <c r="BA1333" s="94"/>
    </row>
    <row r="1334" spans="3:70" x14ac:dyDescent="0.2">
      <c r="C1334" s="24"/>
      <c r="D1334" s="24"/>
      <c r="AG1334" s="94"/>
      <c r="AH1334" s="94"/>
      <c r="AI1334" s="94"/>
      <c r="AJ1334" s="94"/>
      <c r="AK1334" s="94"/>
      <c r="AM1334" s="92"/>
      <c r="AT1334" s="94"/>
      <c r="AU1334" s="94"/>
      <c r="AV1334" s="94"/>
      <c r="AW1334" s="94"/>
      <c r="AX1334" s="94"/>
      <c r="AY1334" s="94"/>
      <c r="AZ1334" s="94"/>
      <c r="BA1334" s="94"/>
    </row>
    <row r="1335" spans="3:70" x14ac:dyDescent="0.2">
      <c r="C1335" s="24"/>
      <c r="D1335" s="24"/>
      <c r="AG1335" s="94"/>
      <c r="AH1335" s="94"/>
      <c r="AI1335" s="94"/>
      <c r="AJ1335" s="94"/>
      <c r="AK1335" s="94"/>
      <c r="AM1335" s="92"/>
      <c r="AT1335" s="94"/>
      <c r="AU1335" s="94"/>
      <c r="AV1335" s="94"/>
      <c r="AW1335" s="94"/>
      <c r="AX1335" s="94"/>
      <c r="AY1335" s="94"/>
      <c r="AZ1335" s="94"/>
      <c r="BA1335" s="94"/>
    </row>
    <row r="1336" spans="3:70" x14ac:dyDescent="0.2">
      <c r="C1336" s="24"/>
      <c r="D1336" s="24"/>
      <c r="AG1336" s="94"/>
      <c r="AH1336" s="94"/>
      <c r="AI1336" s="94"/>
      <c r="AJ1336" s="94"/>
      <c r="AK1336" s="94"/>
      <c r="AM1336" s="92"/>
      <c r="AT1336" s="94"/>
      <c r="AU1336" s="94"/>
      <c r="AV1336" s="94"/>
      <c r="AW1336" s="94"/>
      <c r="AX1336" s="94"/>
      <c r="AY1336" s="94"/>
      <c r="AZ1336" s="94"/>
      <c r="BA1336" s="94"/>
    </row>
    <row r="1337" spans="3:70" x14ac:dyDescent="0.2">
      <c r="C1337" s="24"/>
      <c r="D1337" s="24"/>
      <c r="AG1337" s="94"/>
      <c r="AH1337" s="94"/>
      <c r="AI1337" s="94"/>
      <c r="AJ1337" s="94"/>
      <c r="AK1337" s="94"/>
      <c r="AM1337" s="92"/>
      <c r="AT1337" s="94"/>
      <c r="AU1337" s="94"/>
      <c r="AV1337" s="94"/>
      <c r="AW1337" s="94"/>
      <c r="AX1337" s="94"/>
      <c r="AY1337" s="94"/>
      <c r="AZ1337" s="94"/>
      <c r="BA1337" s="94"/>
    </row>
    <row r="1338" spans="3:70" x14ac:dyDescent="0.2">
      <c r="C1338" s="24"/>
      <c r="D1338" s="24"/>
      <c r="AG1338" s="94"/>
      <c r="AH1338" s="94"/>
      <c r="AI1338" s="94"/>
      <c r="AJ1338" s="94"/>
      <c r="AK1338" s="94"/>
      <c r="AM1338" s="92"/>
      <c r="AT1338" s="94"/>
      <c r="AU1338" s="94"/>
      <c r="AV1338" s="94"/>
      <c r="AW1338" s="94"/>
      <c r="AX1338" s="94"/>
      <c r="AY1338" s="94"/>
      <c r="AZ1338" s="94"/>
      <c r="BA1338" s="94"/>
      <c r="BB1338" s="94"/>
    </row>
    <row r="1339" spans="3:70" x14ac:dyDescent="0.2">
      <c r="C1339" s="24"/>
      <c r="D1339" s="24"/>
      <c r="AG1339" s="94"/>
      <c r="AH1339" s="94"/>
      <c r="AI1339" s="94"/>
      <c r="AJ1339" s="94"/>
      <c r="AK1339" s="94"/>
      <c r="AM1339" s="92"/>
      <c r="AT1339" s="94"/>
      <c r="AU1339" s="94"/>
      <c r="AV1339" s="94"/>
      <c r="AW1339" s="94"/>
      <c r="AX1339" s="94"/>
      <c r="AY1339" s="94"/>
      <c r="AZ1339" s="94"/>
      <c r="BA1339" s="94"/>
    </row>
    <row r="1340" spans="3:70" x14ac:dyDescent="0.2">
      <c r="C1340" s="24"/>
      <c r="D1340" s="24"/>
      <c r="AG1340" s="94"/>
      <c r="AH1340" s="94"/>
      <c r="AI1340" s="94"/>
      <c r="AJ1340" s="94"/>
      <c r="AK1340" s="94"/>
      <c r="AM1340" s="92"/>
      <c r="AT1340" s="94"/>
      <c r="AU1340" s="94"/>
      <c r="AV1340" s="94"/>
      <c r="AW1340" s="94"/>
      <c r="AX1340" s="94"/>
      <c r="AY1340" s="94"/>
      <c r="AZ1340" s="94"/>
      <c r="BA1340" s="94"/>
      <c r="BB1340" s="94"/>
    </row>
    <row r="1341" spans="3:70" x14ac:dyDescent="0.2">
      <c r="C1341" s="24"/>
      <c r="D1341" s="24"/>
      <c r="AG1341" s="94"/>
      <c r="AH1341" s="94"/>
      <c r="AI1341" s="94"/>
      <c r="AJ1341" s="94"/>
      <c r="AK1341" s="94"/>
      <c r="AM1341" s="92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</row>
    <row r="1342" spans="3:70" x14ac:dyDescent="0.2">
      <c r="C1342" s="24"/>
      <c r="D1342" s="24"/>
      <c r="AG1342" s="94"/>
      <c r="AH1342" s="94"/>
      <c r="AI1342" s="94"/>
      <c r="AJ1342" s="94"/>
      <c r="AK1342" s="94"/>
      <c r="AM1342" s="92"/>
      <c r="AT1342" s="94"/>
      <c r="AU1342" s="94"/>
      <c r="AV1342" s="94"/>
      <c r="AW1342" s="94"/>
      <c r="AX1342" s="94"/>
      <c r="AY1342" s="94"/>
      <c r="AZ1342" s="94"/>
      <c r="BA1342" s="94"/>
    </row>
    <row r="1343" spans="3:70" x14ac:dyDescent="0.2">
      <c r="C1343" s="24"/>
      <c r="D1343" s="24"/>
      <c r="AG1343" s="94"/>
      <c r="AH1343" s="94"/>
      <c r="AI1343" s="94"/>
      <c r="AJ1343" s="94"/>
      <c r="AK1343" s="94"/>
      <c r="AM1343" s="92"/>
      <c r="AT1343" s="94"/>
      <c r="AU1343" s="94"/>
      <c r="AV1343" s="94"/>
      <c r="AW1343" s="94"/>
      <c r="AX1343" s="94"/>
      <c r="AY1343" s="94"/>
      <c r="AZ1343" s="94"/>
      <c r="BA1343" s="94"/>
    </row>
    <row r="1344" spans="3:70" x14ac:dyDescent="0.2">
      <c r="C1344" s="24"/>
      <c r="D1344" s="24"/>
      <c r="AG1344" s="94"/>
      <c r="AH1344" s="94"/>
      <c r="AI1344" s="94"/>
      <c r="AJ1344" s="94"/>
      <c r="AK1344" s="94"/>
      <c r="AM1344" s="92"/>
      <c r="AT1344" s="94"/>
      <c r="AU1344" s="94"/>
      <c r="AV1344" s="94"/>
      <c r="AW1344" s="94"/>
      <c r="AX1344" s="94"/>
      <c r="AY1344" s="94"/>
      <c r="AZ1344" s="94"/>
      <c r="BA1344" s="94"/>
    </row>
    <row r="1345" spans="3:70" x14ac:dyDescent="0.2">
      <c r="C1345" s="24"/>
      <c r="D1345" s="24"/>
      <c r="AG1345" s="94"/>
      <c r="AH1345" s="94"/>
      <c r="AI1345" s="94"/>
      <c r="AJ1345" s="94"/>
      <c r="AK1345" s="94"/>
      <c r="AM1345" s="92"/>
      <c r="AT1345" s="94"/>
      <c r="AU1345" s="94"/>
      <c r="AV1345" s="94"/>
      <c r="AW1345" s="94"/>
      <c r="AX1345" s="94"/>
      <c r="AY1345" s="94"/>
      <c r="AZ1345" s="94"/>
      <c r="BA1345" s="94"/>
    </row>
    <row r="1346" spans="3:70" x14ac:dyDescent="0.2">
      <c r="C1346" s="24"/>
      <c r="D1346" s="24"/>
      <c r="AG1346" s="94"/>
      <c r="AH1346" s="94"/>
      <c r="AI1346" s="94"/>
      <c r="AJ1346" s="94"/>
      <c r="AK1346" s="94"/>
      <c r="AM1346" s="92"/>
      <c r="AT1346" s="94"/>
      <c r="AU1346" s="94"/>
      <c r="AV1346" s="94"/>
      <c r="AW1346" s="94"/>
      <c r="AX1346" s="94"/>
      <c r="AY1346" s="94"/>
      <c r="AZ1346" s="94"/>
      <c r="BA1346" s="94"/>
    </row>
    <row r="1347" spans="3:70" x14ac:dyDescent="0.2">
      <c r="C1347" s="24"/>
      <c r="D1347" s="24"/>
      <c r="AG1347" s="94"/>
      <c r="AH1347" s="94"/>
      <c r="AI1347" s="94"/>
      <c r="AJ1347" s="94"/>
      <c r="AK1347" s="94"/>
      <c r="AM1347" s="92"/>
      <c r="AT1347" s="94"/>
      <c r="AU1347" s="94"/>
      <c r="AV1347" s="94"/>
      <c r="AW1347" s="94"/>
      <c r="AX1347" s="94"/>
      <c r="AY1347" s="94"/>
      <c r="AZ1347" s="94"/>
      <c r="BA1347" s="94"/>
    </row>
    <row r="1348" spans="3:70" x14ac:dyDescent="0.2">
      <c r="C1348" s="24"/>
      <c r="D1348" s="24"/>
      <c r="AG1348" s="94"/>
      <c r="AH1348" s="94"/>
      <c r="AI1348" s="94"/>
      <c r="AJ1348" s="94"/>
      <c r="AK1348" s="94"/>
      <c r="AM1348" s="92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</row>
    <row r="1349" spans="3:70" x14ac:dyDescent="0.2">
      <c r="C1349" s="24"/>
      <c r="D1349" s="24"/>
      <c r="AG1349" s="94"/>
      <c r="AH1349" s="94"/>
      <c r="AI1349" s="94"/>
      <c r="AJ1349" s="94"/>
      <c r="AK1349" s="94"/>
      <c r="AM1349" s="92"/>
      <c r="AT1349" s="94"/>
      <c r="AU1349" s="94"/>
      <c r="AV1349" s="94"/>
      <c r="AW1349" s="94"/>
      <c r="AX1349" s="94"/>
      <c r="AY1349" s="94"/>
      <c r="AZ1349" s="94"/>
      <c r="BA1349" s="94"/>
      <c r="BB1349" s="94"/>
      <c r="BD1349" s="94"/>
    </row>
    <row r="1350" spans="3:70" x14ac:dyDescent="0.2">
      <c r="C1350" s="24"/>
      <c r="D1350" s="24"/>
      <c r="AG1350" s="94"/>
      <c r="AH1350" s="94"/>
      <c r="AI1350" s="94"/>
      <c r="AJ1350" s="94"/>
      <c r="AK1350" s="94"/>
      <c r="AM1350" s="92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</row>
    <row r="1351" spans="3:70" x14ac:dyDescent="0.2">
      <c r="C1351" s="24"/>
      <c r="D1351" s="24"/>
      <c r="AG1351" s="94"/>
      <c r="AH1351" s="94"/>
      <c r="AI1351" s="94"/>
      <c r="AJ1351" s="94"/>
      <c r="AK1351" s="94"/>
      <c r="AM1351" s="92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</row>
    <row r="1352" spans="3:70" x14ac:dyDescent="0.2">
      <c r="C1352" s="24"/>
      <c r="D1352" s="24"/>
      <c r="AG1352" s="94"/>
      <c r="AH1352" s="94"/>
      <c r="AI1352" s="94"/>
      <c r="AJ1352" s="94"/>
      <c r="AK1352" s="94"/>
      <c r="AM1352" s="92"/>
      <c r="AT1352" s="94"/>
      <c r="AU1352" s="94"/>
      <c r="AV1352" s="94"/>
      <c r="AW1352" s="94"/>
      <c r="AX1352" s="94"/>
      <c r="AY1352" s="94"/>
      <c r="AZ1352" s="94"/>
      <c r="BA1352" s="94"/>
    </row>
    <row r="1353" spans="3:70" x14ac:dyDescent="0.2">
      <c r="C1353" s="24"/>
      <c r="D1353" s="24"/>
      <c r="AG1353" s="94"/>
      <c r="AH1353" s="94"/>
      <c r="AI1353" s="94"/>
      <c r="AJ1353" s="94"/>
      <c r="AK1353" s="94"/>
      <c r="AM1353" s="92"/>
      <c r="AT1353" s="94"/>
      <c r="AU1353" s="94"/>
      <c r="AV1353" s="94"/>
      <c r="AW1353" s="94"/>
      <c r="AX1353" s="94"/>
      <c r="AY1353" s="94"/>
      <c r="AZ1353" s="94"/>
      <c r="BA1353" s="94"/>
    </row>
    <row r="1354" spans="3:70" x14ac:dyDescent="0.2">
      <c r="C1354" s="24"/>
      <c r="D1354" s="24"/>
      <c r="AG1354" s="94"/>
      <c r="AH1354" s="94"/>
      <c r="AI1354" s="94"/>
      <c r="AJ1354" s="94"/>
      <c r="AK1354" s="94"/>
      <c r="AM1354" s="92"/>
      <c r="AT1354" s="94"/>
      <c r="AU1354" s="94"/>
      <c r="AV1354" s="94"/>
      <c r="AW1354" s="94"/>
      <c r="AX1354" s="94"/>
      <c r="AY1354" s="94"/>
      <c r="AZ1354" s="94"/>
      <c r="BA1354" s="94"/>
    </row>
    <row r="1355" spans="3:70" x14ac:dyDescent="0.2">
      <c r="C1355" s="24"/>
      <c r="D1355" s="24"/>
      <c r="AG1355" s="94"/>
      <c r="AH1355" s="94"/>
      <c r="AI1355" s="94"/>
      <c r="AJ1355" s="94"/>
      <c r="AK1355" s="94"/>
      <c r="AM1355" s="92"/>
      <c r="AT1355" s="94"/>
      <c r="AU1355" s="94"/>
      <c r="AV1355" s="94"/>
      <c r="AW1355" s="94"/>
      <c r="AX1355" s="94"/>
      <c r="AY1355" s="94"/>
      <c r="AZ1355" s="94"/>
      <c r="BA1355" s="94"/>
    </row>
    <row r="1356" spans="3:70" x14ac:dyDescent="0.2">
      <c r="C1356" s="24"/>
      <c r="D1356" s="24"/>
      <c r="AG1356" s="94"/>
      <c r="AH1356" s="94"/>
      <c r="AI1356" s="94"/>
      <c r="AJ1356" s="94"/>
      <c r="AK1356" s="94"/>
      <c r="AM1356" s="92"/>
      <c r="AT1356" s="94"/>
      <c r="AU1356" s="94"/>
      <c r="AV1356" s="94"/>
      <c r="AW1356" s="94"/>
      <c r="AX1356" s="94"/>
      <c r="AY1356" s="94"/>
      <c r="AZ1356" s="94"/>
      <c r="BA1356" s="94"/>
    </row>
    <row r="1357" spans="3:70" x14ac:dyDescent="0.2">
      <c r="C1357" s="24"/>
      <c r="D1357" s="24"/>
      <c r="AG1357" s="94"/>
      <c r="AH1357" s="94"/>
      <c r="AI1357" s="94"/>
      <c r="AJ1357" s="94"/>
      <c r="AK1357" s="94"/>
      <c r="AM1357" s="92"/>
      <c r="AT1357" s="94"/>
      <c r="AU1357" s="94"/>
      <c r="AV1357" s="94"/>
      <c r="AW1357" s="94"/>
      <c r="AX1357" s="94"/>
      <c r="AY1357" s="94"/>
      <c r="AZ1357" s="94"/>
      <c r="BA1357" s="94"/>
    </row>
    <row r="1358" spans="3:70" x14ac:dyDescent="0.2">
      <c r="C1358" s="24"/>
      <c r="D1358" s="24"/>
      <c r="AG1358" s="94"/>
      <c r="AH1358" s="94"/>
      <c r="AI1358" s="94"/>
      <c r="AJ1358" s="94"/>
      <c r="AK1358" s="94"/>
      <c r="AM1358" s="92"/>
      <c r="AT1358" s="94"/>
      <c r="AU1358" s="94"/>
      <c r="AV1358" s="94"/>
      <c r="AW1358" s="94"/>
      <c r="AX1358" s="94"/>
      <c r="AY1358" s="94"/>
      <c r="AZ1358" s="94"/>
      <c r="BA1358" s="94"/>
    </row>
    <row r="1359" spans="3:70" x14ac:dyDescent="0.2">
      <c r="C1359" s="24"/>
      <c r="D1359" s="24"/>
      <c r="AG1359" s="94"/>
      <c r="AH1359" s="94"/>
      <c r="AI1359" s="94"/>
      <c r="AJ1359" s="94"/>
      <c r="AK1359" s="94"/>
      <c r="AM1359" s="92"/>
      <c r="AT1359" s="94"/>
      <c r="AU1359" s="94"/>
      <c r="AV1359" s="94"/>
      <c r="AW1359" s="94"/>
      <c r="AX1359" s="94"/>
      <c r="AY1359" s="94"/>
      <c r="AZ1359" s="94"/>
      <c r="BA1359" s="94"/>
    </row>
    <row r="1360" spans="3:70" x14ac:dyDescent="0.2">
      <c r="C1360" s="24"/>
      <c r="D1360" s="24"/>
      <c r="AG1360" s="94"/>
      <c r="AH1360" s="94"/>
      <c r="AI1360" s="94"/>
      <c r="AJ1360" s="94"/>
      <c r="AK1360" s="94"/>
      <c r="AM1360" s="92"/>
      <c r="AT1360" s="94"/>
      <c r="AU1360" s="94"/>
      <c r="AV1360" s="94"/>
      <c r="AW1360" s="94"/>
      <c r="AX1360" s="94"/>
      <c r="AY1360" s="94"/>
      <c r="AZ1360" s="94"/>
      <c r="BA1360" s="94"/>
    </row>
    <row r="1361" spans="3:70" x14ac:dyDescent="0.2">
      <c r="C1361" s="24"/>
      <c r="D1361" s="24"/>
      <c r="AG1361" s="94"/>
      <c r="AH1361" s="94"/>
      <c r="AI1361" s="94"/>
      <c r="AJ1361" s="94"/>
      <c r="AK1361" s="94"/>
      <c r="AM1361" s="92"/>
      <c r="AT1361" s="94"/>
      <c r="AU1361" s="94"/>
      <c r="AV1361" s="94"/>
      <c r="AW1361" s="94"/>
      <c r="AX1361" s="94"/>
      <c r="AY1361" s="94"/>
      <c r="AZ1361" s="94"/>
      <c r="BA1361" s="94"/>
    </row>
    <row r="1362" spans="3:70" x14ac:dyDescent="0.2">
      <c r="C1362" s="24"/>
      <c r="D1362" s="24"/>
      <c r="AG1362" s="94"/>
      <c r="AH1362" s="94"/>
      <c r="AI1362" s="94"/>
      <c r="AJ1362" s="94"/>
      <c r="AK1362" s="94"/>
      <c r="AM1362" s="92"/>
      <c r="AT1362" s="94"/>
      <c r="AU1362" s="94"/>
      <c r="AV1362" s="94"/>
      <c r="AW1362" s="94"/>
      <c r="AX1362" s="94"/>
      <c r="AY1362" s="94"/>
      <c r="AZ1362" s="94"/>
      <c r="BA1362" s="94"/>
    </row>
    <row r="1363" spans="3:70" x14ac:dyDescent="0.2">
      <c r="C1363" s="24"/>
      <c r="D1363" s="24"/>
      <c r="AG1363" s="94"/>
      <c r="AH1363" s="94"/>
      <c r="AI1363" s="94"/>
      <c r="AJ1363" s="94"/>
      <c r="AK1363" s="94"/>
      <c r="AM1363" s="92"/>
      <c r="AT1363" s="94"/>
      <c r="AU1363" s="94"/>
      <c r="AV1363" s="94"/>
      <c r="AW1363" s="94"/>
      <c r="AX1363" s="94"/>
      <c r="AY1363" s="94"/>
      <c r="AZ1363" s="94"/>
      <c r="BA1363" s="94"/>
    </row>
    <row r="1364" spans="3:70" x14ac:dyDescent="0.2">
      <c r="C1364" s="24"/>
      <c r="D1364" s="24"/>
      <c r="AG1364" s="94"/>
      <c r="AH1364" s="94"/>
      <c r="AI1364" s="94"/>
      <c r="AJ1364" s="94"/>
      <c r="AK1364" s="94"/>
      <c r="AM1364" s="92"/>
      <c r="AT1364" s="94"/>
      <c r="AU1364" s="94"/>
      <c r="AV1364" s="94"/>
      <c r="AW1364" s="94"/>
      <c r="AX1364" s="94"/>
      <c r="AY1364" s="94"/>
      <c r="AZ1364" s="94"/>
      <c r="BA1364" s="94"/>
    </row>
    <row r="1365" spans="3:70" x14ac:dyDescent="0.2">
      <c r="C1365" s="24"/>
      <c r="D1365" s="24"/>
      <c r="AG1365" s="94"/>
      <c r="AH1365" s="94"/>
      <c r="AI1365" s="94"/>
      <c r="AJ1365" s="94"/>
      <c r="AK1365" s="94"/>
      <c r="AM1365" s="92"/>
      <c r="AT1365" s="94"/>
      <c r="AU1365" s="94"/>
      <c r="AV1365" s="94"/>
      <c r="AW1365" s="94"/>
      <c r="AX1365" s="94"/>
      <c r="AY1365" s="94"/>
      <c r="AZ1365" s="94"/>
      <c r="BA1365" s="94"/>
    </row>
    <row r="1366" spans="3:70" x14ac:dyDescent="0.2">
      <c r="C1366" s="24"/>
      <c r="D1366" s="24"/>
      <c r="AG1366" s="94"/>
      <c r="AH1366" s="94"/>
      <c r="AI1366" s="94"/>
      <c r="AJ1366" s="94"/>
      <c r="AK1366" s="94"/>
      <c r="AM1366" s="92"/>
      <c r="AT1366" s="94"/>
      <c r="AU1366" s="94"/>
      <c r="AV1366" s="94"/>
      <c r="AW1366" s="94"/>
      <c r="AX1366" s="94"/>
      <c r="AY1366" s="94"/>
      <c r="AZ1366" s="94"/>
      <c r="BA1366" s="94"/>
    </row>
    <row r="1367" spans="3:70" x14ac:dyDescent="0.2">
      <c r="C1367" s="24"/>
      <c r="D1367" s="24"/>
      <c r="AG1367" s="94"/>
      <c r="AH1367" s="94"/>
      <c r="AI1367" s="94"/>
      <c r="AJ1367" s="94"/>
      <c r="AK1367" s="94"/>
      <c r="AM1367" s="92"/>
      <c r="AT1367" s="94"/>
      <c r="AU1367" s="94"/>
      <c r="AV1367" s="94"/>
      <c r="AW1367" s="94"/>
      <c r="AX1367" s="94"/>
      <c r="AY1367" s="94"/>
      <c r="AZ1367" s="94"/>
      <c r="BA1367" s="94"/>
    </row>
    <row r="1368" spans="3:70" x14ac:dyDescent="0.2">
      <c r="C1368" s="24"/>
      <c r="D1368" s="24"/>
      <c r="AG1368" s="94"/>
      <c r="AH1368" s="94"/>
      <c r="AI1368" s="94"/>
      <c r="AJ1368" s="94"/>
      <c r="AK1368" s="94"/>
      <c r="AM1368" s="92"/>
      <c r="AT1368" s="94"/>
      <c r="AU1368" s="94"/>
      <c r="AV1368" s="94"/>
      <c r="AW1368" s="94"/>
      <c r="AX1368" s="94"/>
      <c r="AY1368" s="94"/>
      <c r="AZ1368" s="94"/>
      <c r="BA1368" s="94"/>
    </row>
    <row r="1369" spans="3:70" x14ac:dyDescent="0.2">
      <c r="C1369" s="24"/>
      <c r="D1369" s="24"/>
      <c r="AG1369" s="94"/>
      <c r="AH1369" s="94"/>
      <c r="AI1369" s="94"/>
      <c r="AJ1369" s="94"/>
      <c r="AK1369" s="94"/>
      <c r="AM1369" s="92"/>
      <c r="AT1369" s="94"/>
      <c r="AU1369" s="94"/>
      <c r="AV1369" s="94"/>
      <c r="AW1369" s="94"/>
      <c r="AX1369" s="94"/>
      <c r="AY1369" s="94"/>
      <c r="AZ1369" s="94"/>
      <c r="BA1369" s="94"/>
      <c r="BB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</row>
    <row r="1370" spans="3:70" x14ac:dyDescent="0.2">
      <c r="C1370" s="24"/>
      <c r="D1370" s="24"/>
      <c r="AG1370" s="94"/>
      <c r="AH1370" s="94"/>
      <c r="AI1370" s="94"/>
      <c r="AJ1370" s="94"/>
      <c r="AK1370" s="94"/>
      <c r="AM1370" s="92"/>
      <c r="AT1370" s="94"/>
      <c r="AU1370" s="94"/>
      <c r="AV1370" s="94"/>
      <c r="AW1370" s="94"/>
      <c r="AX1370" s="94"/>
      <c r="AY1370" s="94"/>
      <c r="AZ1370" s="94"/>
      <c r="BA1370" s="94"/>
    </row>
    <row r="1371" spans="3:70" x14ac:dyDescent="0.2">
      <c r="C1371" s="24"/>
      <c r="D1371" s="24"/>
      <c r="AG1371" s="94"/>
      <c r="AH1371" s="94"/>
      <c r="AI1371" s="94"/>
      <c r="AJ1371" s="94"/>
      <c r="AK1371" s="94"/>
      <c r="AM1371" s="92"/>
      <c r="AT1371" s="94"/>
      <c r="AU1371" s="94"/>
      <c r="AV1371" s="94"/>
      <c r="AW1371" s="94"/>
      <c r="AX1371" s="94"/>
      <c r="AY1371" s="94"/>
      <c r="AZ1371" s="94"/>
      <c r="BA1371" s="94"/>
    </row>
    <row r="1372" spans="3:70" x14ac:dyDescent="0.2">
      <c r="C1372" s="24"/>
      <c r="D1372" s="24"/>
      <c r="AG1372" s="94"/>
      <c r="AH1372" s="94"/>
      <c r="AI1372" s="94"/>
      <c r="AJ1372" s="94"/>
      <c r="AK1372" s="94"/>
      <c r="AM1372" s="92"/>
      <c r="AT1372" s="94"/>
      <c r="AU1372" s="94"/>
      <c r="AV1372" s="94"/>
      <c r="AW1372" s="94"/>
      <c r="AX1372" s="94"/>
      <c r="AY1372" s="94"/>
      <c r="AZ1372" s="94"/>
      <c r="BA1372" s="94"/>
    </row>
    <row r="1373" spans="3:70" x14ac:dyDescent="0.2">
      <c r="C1373" s="24"/>
      <c r="D1373" s="24"/>
      <c r="AG1373" s="94"/>
      <c r="AH1373" s="94"/>
      <c r="AI1373" s="94"/>
      <c r="AJ1373" s="94"/>
      <c r="AK1373" s="94"/>
      <c r="AM1373" s="92"/>
      <c r="AT1373" s="94"/>
      <c r="AU1373" s="94"/>
      <c r="AV1373" s="94"/>
      <c r="AW1373" s="94"/>
      <c r="AX1373" s="94"/>
      <c r="AY1373" s="94"/>
      <c r="AZ1373" s="94"/>
      <c r="BA1373" s="94"/>
      <c r="BB1373" s="94"/>
      <c r="BD1373" s="94"/>
    </row>
    <row r="1374" spans="3:70" x14ac:dyDescent="0.2">
      <c r="C1374" s="24"/>
      <c r="D1374" s="24"/>
      <c r="AG1374" s="94"/>
      <c r="AH1374" s="94"/>
      <c r="AI1374" s="94"/>
      <c r="AJ1374" s="94"/>
      <c r="AK1374" s="94"/>
      <c r="AM1374" s="92"/>
      <c r="AT1374" s="94"/>
      <c r="AU1374" s="94"/>
      <c r="AV1374" s="94"/>
      <c r="AW1374" s="94"/>
      <c r="AX1374" s="94"/>
      <c r="AY1374" s="94"/>
      <c r="AZ1374" s="94"/>
      <c r="BA1374" s="94"/>
    </row>
    <row r="1375" spans="3:70" x14ac:dyDescent="0.2">
      <c r="C1375" s="24"/>
      <c r="D1375" s="24"/>
      <c r="AG1375" s="94"/>
      <c r="AH1375" s="94"/>
      <c r="AI1375" s="94"/>
      <c r="AJ1375" s="94"/>
      <c r="AK1375" s="94"/>
      <c r="AM1375" s="92"/>
      <c r="AT1375" s="94"/>
      <c r="AU1375" s="94"/>
      <c r="AV1375" s="94"/>
      <c r="AW1375" s="94"/>
      <c r="AX1375" s="94"/>
      <c r="AY1375" s="94"/>
      <c r="AZ1375" s="94"/>
      <c r="BA1375" s="94"/>
      <c r="BB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</row>
    <row r="1376" spans="3:70" x14ac:dyDescent="0.2">
      <c r="C1376" s="24"/>
      <c r="D1376" s="24"/>
      <c r="AG1376" s="94"/>
      <c r="AH1376" s="94"/>
      <c r="AI1376" s="94"/>
      <c r="AJ1376" s="94"/>
      <c r="AK1376" s="94"/>
      <c r="AM1376" s="92"/>
      <c r="AT1376" s="94"/>
      <c r="AU1376" s="94"/>
      <c r="AV1376" s="94"/>
      <c r="AW1376" s="94"/>
      <c r="AX1376" s="94"/>
      <c r="AY1376" s="94"/>
      <c r="AZ1376" s="94"/>
      <c r="BA1376" s="94"/>
    </row>
    <row r="1377" spans="3:70" x14ac:dyDescent="0.2">
      <c r="C1377" s="24"/>
      <c r="D1377" s="24"/>
      <c r="AG1377" s="94"/>
      <c r="AH1377" s="94"/>
      <c r="AI1377" s="94"/>
      <c r="AJ1377" s="94"/>
      <c r="AK1377" s="94"/>
      <c r="AM1377" s="92"/>
      <c r="AT1377" s="94"/>
      <c r="AU1377" s="94"/>
      <c r="AV1377" s="94"/>
      <c r="AW1377" s="94"/>
      <c r="AX1377" s="94"/>
      <c r="AY1377" s="94"/>
      <c r="AZ1377" s="94"/>
      <c r="BA1377" s="94"/>
    </row>
    <row r="1378" spans="3:70" x14ac:dyDescent="0.2">
      <c r="C1378" s="24"/>
      <c r="D1378" s="24"/>
      <c r="AG1378" s="94"/>
      <c r="AH1378" s="94"/>
      <c r="AI1378" s="94"/>
      <c r="AJ1378" s="94"/>
      <c r="AK1378" s="94"/>
      <c r="AM1378" s="92"/>
      <c r="AT1378" s="94"/>
      <c r="AU1378" s="94"/>
      <c r="AV1378" s="94"/>
      <c r="AW1378" s="94"/>
      <c r="AX1378" s="94"/>
      <c r="AY1378" s="94"/>
      <c r="AZ1378" s="94"/>
      <c r="BA1378" s="94"/>
      <c r="BB1378" s="94"/>
    </row>
    <row r="1379" spans="3:70" x14ac:dyDescent="0.2">
      <c r="C1379" s="24"/>
      <c r="D1379" s="24"/>
      <c r="AG1379" s="94"/>
      <c r="AH1379" s="94"/>
      <c r="AI1379" s="94"/>
      <c r="AJ1379" s="94"/>
      <c r="AK1379" s="94"/>
      <c r="AM1379" s="92"/>
      <c r="AT1379" s="94"/>
      <c r="AU1379" s="94"/>
      <c r="AV1379" s="94"/>
      <c r="AW1379" s="94"/>
      <c r="AX1379" s="94"/>
      <c r="AY1379" s="94"/>
      <c r="AZ1379" s="94"/>
      <c r="BA1379" s="94"/>
      <c r="BB1379" s="94"/>
    </row>
    <row r="1380" spans="3:70" x14ac:dyDescent="0.2">
      <c r="C1380" s="24"/>
      <c r="D1380" s="24"/>
      <c r="AG1380" s="94"/>
      <c r="AH1380" s="94"/>
      <c r="AI1380" s="94"/>
      <c r="AJ1380" s="94"/>
      <c r="AK1380" s="94"/>
      <c r="AM1380" s="92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</row>
    <row r="1381" spans="3:70" x14ac:dyDescent="0.2">
      <c r="C1381" s="24"/>
      <c r="D1381" s="24"/>
      <c r="AG1381" s="94"/>
      <c r="AH1381" s="94"/>
      <c r="AI1381" s="94"/>
      <c r="AJ1381" s="94"/>
      <c r="AK1381" s="94"/>
      <c r="AM1381" s="92"/>
      <c r="AT1381" s="94"/>
      <c r="AU1381" s="94"/>
      <c r="AV1381" s="94"/>
      <c r="AW1381" s="94"/>
      <c r="AX1381" s="94"/>
      <c r="AY1381" s="94"/>
      <c r="AZ1381" s="94"/>
      <c r="BA1381" s="94"/>
    </row>
    <row r="1382" spans="3:70" x14ac:dyDescent="0.2">
      <c r="C1382" s="24"/>
      <c r="D1382" s="24"/>
      <c r="AG1382" s="94"/>
      <c r="AH1382" s="94"/>
      <c r="AI1382" s="94"/>
      <c r="AJ1382" s="94"/>
      <c r="AK1382" s="94"/>
      <c r="AM1382" s="92"/>
      <c r="AT1382" s="94"/>
      <c r="AU1382" s="94"/>
      <c r="AV1382" s="94"/>
      <c r="AW1382" s="94"/>
      <c r="AX1382" s="94"/>
      <c r="AY1382" s="94"/>
      <c r="AZ1382" s="94"/>
      <c r="BA1382" s="94"/>
    </row>
    <row r="1383" spans="3:70" x14ac:dyDescent="0.2">
      <c r="C1383" s="24"/>
      <c r="D1383" s="24"/>
      <c r="AG1383" s="94"/>
      <c r="AH1383" s="94"/>
      <c r="AI1383" s="94"/>
      <c r="AJ1383" s="94"/>
      <c r="AK1383" s="94"/>
      <c r="AM1383" s="92"/>
      <c r="AT1383" s="94"/>
      <c r="AU1383" s="94"/>
      <c r="AV1383" s="94"/>
      <c r="AW1383" s="94"/>
      <c r="AX1383" s="94"/>
      <c r="AY1383" s="94"/>
      <c r="AZ1383" s="94"/>
      <c r="BA1383" s="94"/>
      <c r="BB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</row>
    <row r="1384" spans="3:70" x14ac:dyDescent="0.2">
      <c r="C1384" s="24"/>
      <c r="D1384" s="24"/>
      <c r="AG1384" s="94"/>
      <c r="AH1384" s="94"/>
      <c r="AI1384" s="94"/>
      <c r="AJ1384" s="94"/>
      <c r="AK1384" s="94"/>
      <c r="AM1384" s="92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</row>
    <row r="1385" spans="3:70" x14ac:dyDescent="0.2">
      <c r="C1385" s="24"/>
      <c r="D1385" s="24"/>
      <c r="AG1385" s="94"/>
      <c r="AH1385" s="94"/>
      <c r="AI1385" s="94"/>
      <c r="AJ1385" s="94"/>
      <c r="AK1385" s="94"/>
      <c r="AM1385" s="92"/>
      <c r="AT1385" s="94"/>
      <c r="AU1385" s="94"/>
      <c r="AV1385" s="94"/>
      <c r="AW1385" s="94"/>
      <c r="AX1385" s="94"/>
      <c r="AY1385" s="94"/>
      <c r="AZ1385" s="94"/>
      <c r="BA1385" s="94"/>
    </row>
    <row r="1386" spans="3:70" x14ac:dyDescent="0.2">
      <c r="C1386" s="24"/>
      <c r="D1386" s="24"/>
      <c r="AG1386" s="94"/>
      <c r="AH1386" s="94"/>
      <c r="AI1386" s="94"/>
      <c r="AJ1386" s="94"/>
      <c r="AK1386" s="94"/>
      <c r="AM1386" s="92"/>
      <c r="AT1386" s="94"/>
      <c r="AU1386" s="94"/>
      <c r="AV1386" s="94"/>
      <c r="AW1386" s="94"/>
      <c r="AX1386" s="94"/>
      <c r="AY1386" s="94"/>
      <c r="AZ1386" s="94"/>
      <c r="BA1386" s="94"/>
    </row>
    <row r="1387" spans="3:70" x14ac:dyDescent="0.2">
      <c r="C1387" s="24"/>
      <c r="D1387" s="24"/>
      <c r="AG1387" s="94"/>
      <c r="AH1387" s="94"/>
      <c r="AI1387" s="94"/>
      <c r="AJ1387" s="94"/>
      <c r="AK1387" s="94"/>
      <c r="AM1387" s="92"/>
      <c r="AT1387" s="94"/>
      <c r="AU1387" s="94"/>
      <c r="AV1387" s="94"/>
      <c r="AW1387" s="94"/>
      <c r="AX1387" s="94"/>
      <c r="AY1387" s="94"/>
      <c r="AZ1387" s="94"/>
      <c r="BA1387" s="94"/>
    </row>
    <row r="1388" spans="3:70" x14ac:dyDescent="0.2">
      <c r="C1388" s="24"/>
      <c r="D1388" s="24"/>
      <c r="AG1388" s="94"/>
      <c r="AH1388" s="94"/>
      <c r="AI1388" s="94"/>
      <c r="AJ1388" s="94"/>
      <c r="AK1388" s="94"/>
      <c r="AM1388" s="92"/>
      <c r="AT1388" s="94"/>
      <c r="AU1388" s="94"/>
      <c r="AV1388" s="94"/>
      <c r="AW1388" s="94"/>
      <c r="AX1388" s="94"/>
      <c r="AY1388" s="94"/>
      <c r="AZ1388" s="94"/>
      <c r="BA1388" s="94"/>
    </row>
    <row r="1389" spans="3:70" x14ac:dyDescent="0.2">
      <c r="C1389" s="24"/>
      <c r="D1389" s="24"/>
      <c r="AG1389" s="94"/>
      <c r="AH1389" s="94"/>
      <c r="AI1389" s="94"/>
      <c r="AJ1389" s="94"/>
      <c r="AK1389" s="94"/>
      <c r="AM1389" s="92"/>
      <c r="AT1389" s="94"/>
      <c r="AU1389" s="94"/>
      <c r="AV1389" s="94"/>
      <c r="AW1389" s="94"/>
      <c r="AX1389" s="94"/>
      <c r="AY1389" s="94"/>
      <c r="AZ1389" s="94"/>
      <c r="BA1389" s="94"/>
      <c r="BB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</row>
    <row r="1390" spans="3:70" x14ac:dyDescent="0.2">
      <c r="C1390" s="24"/>
      <c r="D1390" s="24"/>
      <c r="AG1390" s="94"/>
      <c r="AH1390" s="94"/>
      <c r="AI1390" s="94"/>
      <c r="AJ1390" s="94"/>
      <c r="AK1390" s="94"/>
      <c r="AM1390" s="92"/>
      <c r="AT1390" s="94"/>
      <c r="AU1390" s="94"/>
      <c r="AV1390" s="94"/>
      <c r="AW1390" s="94"/>
      <c r="AX1390" s="94"/>
      <c r="AY1390" s="94"/>
      <c r="AZ1390" s="94"/>
      <c r="BA1390" s="94"/>
      <c r="BB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</row>
    <row r="1391" spans="3:70" x14ac:dyDescent="0.2">
      <c r="C1391" s="24"/>
      <c r="D1391" s="24"/>
      <c r="AG1391" s="94"/>
      <c r="AH1391" s="94"/>
      <c r="AI1391" s="94"/>
      <c r="AJ1391" s="94"/>
      <c r="AK1391" s="94"/>
      <c r="AM1391" s="92"/>
      <c r="AT1391" s="94"/>
      <c r="AU1391" s="94"/>
      <c r="AV1391" s="94"/>
      <c r="AW1391" s="94"/>
      <c r="AX1391" s="94"/>
      <c r="AY1391" s="94"/>
      <c r="AZ1391" s="94"/>
      <c r="BA1391" s="94"/>
    </row>
    <row r="1392" spans="3:70" x14ac:dyDescent="0.2">
      <c r="C1392" s="24"/>
      <c r="D1392" s="24"/>
      <c r="AG1392" s="94"/>
      <c r="AH1392" s="94"/>
      <c r="AI1392" s="94"/>
      <c r="AJ1392" s="94"/>
      <c r="AK1392" s="94"/>
      <c r="AM1392" s="92"/>
      <c r="AT1392" s="94"/>
      <c r="AU1392" s="94"/>
      <c r="AV1392" s="94"/>
      <c r="AW1392" s="94"/>
      <c r="AX1392" s="94"/>
      <c r="AY1392" s="94"/>
      <c r="AZ1392" s="94"/>
      <c r="BA1392" s="94"/>
    </row>
    <row r="1393" spans="3:70" x14ac:dyDescent="0.2">
      <c r="C1393" s="24"/>
      <c r="D1393" s="24"/>
      <c r="AG1393" s="94"/>
      <c r="AH1393" s="94"/>
      <c r="AI1393" s="94"/>
      <c r="AJ1393" s="94"/>
      <c r="AK1393" s="94"/>
      <c r="AM1393" s="92"/>
      <c r="AT1393" s="94"/>
      <c r="AU1393" s="94"/>
      <c r="AV1393" s="94"/>
      <c r="AW1393" s="94"/>
      <c r="AX1393" s="94"/>
      <c r="AY1393" s="94"/>
      <c r="AZ1393" s="94"/>
      <c r="BA1393" s="94"/>
    </row>
    <row r="1394" spans="3:70" x14ac:dyDescent="0.2">
      <c r="C1394" s="24"/>
      <c r="D1394" s="24"/>
      <c r="AG1394" s="94"/>
      <c r="AH1394" s="94"/>
      <c r="AI1394" s="94"/>
      <c r="AJ1394" s="94"/>
      <c r="AK1394" s="94"/>
      <c r="AM1394" s="92"/>
      <c r="AT1394" s="94"/>
      <c r="AU1394" s="94"/>
      <c r="AV1394" s="94"/>
      <c r="AW1394" s="94"/>
      <c r="AX1394" s="94"/>
      <c r="AY1394" s="94"/>
      <c r="AZ1394" s="94"/>
      <c r="BA1394" s="94"/>
    </row>
    <row r="1395" spans="3:70" x14ac:dyDescent="0.2">
      <c r="C1395" s="24"/>
      <c r="D1395" s="24"/>
      <c r="AG1395" s="94"/>
      <c r="AH1395" s="94"/>
      <c r="AI1395" s="94"/>
      <c r="AJ1395" s="94"/>
      <c r="AK1395" s="94"/>
      <c r="AM1395" s="92"/>
      <c r="AT1395" s="94"/>
      <c r="AU1395" s="94"/>
      <c r="AV1395" s="94"/>
      <c r="AW1395" s="94"/>
      <c r="AX1395" s="94"/>
      <c r="AY1395" s="94"/>
      <c r="AZ1395" s="94"/>
      <c r="BA1395" s="94"/>
    </row>
    <row r="1396" spans="3:70" x14ac:dyDescent="0.2">
      <c r="C1396" s="24"/>
      <c r="D1396" s="24"/>
      <c r="AG1396" s="94"/>
      <c r="AH1396" s="94"/>
      <c r="AI1396" s="94"/>
      <c r="AJ1396" s="94"/>
      <c r="AK1396" s="94"/>
      <c r="AM1396" s="92"/>
      <c r="AT1396" s="94"/>
      <c r="AU1396" s="94"/>
      <c r="AV1396" s="94"/>
      <c r="AW1396" s="94"/>
      <c r="AX1396" s="94"/>
      <c r="AY1396" s="94"/>
      <c r="AZ1396" s="94"/>
      <c r="BA1396" s="94"/>
    </row>
    <row r="1397" spans="3:70" x14ac:dyDescent="0.2">
      <c r="C1397" s="24"/>
      <c r="D1397" s="24"/>
      <c r="AG1397" s="94"/>
      <c r="AH1397" s="94"/>
      <c r="AI1397" s="94"/>
      <c r="AJ1397" s="94"/>
      <c r="AK1397" s="94"/>
      <c r="AM1397" s="92"/>
      <c r="AT1397" s="94"/>
      <c r="AU1397" s="94"/>
      <c r="AV1397" s="94"/>
      <c r="AW1397" s="94"/>
      <c r="AX1397" s="94"/>
      <c r="AY1397" s="94"/>
      <c r="AZ1397" s="94"/>
      <c r="BA1397" s="94"/>
    </row>
    <row r="1398" spans="3:70" x14ac:dyDescent="0.2">
      <c r="C1398" s="24"/>
      <c r="D1398" s="24"/>
      <c r="AG1398" s="94"/>
      <c r="AH1398" s="94"/>
      <c r="AI1398" s="94"/>
      <c r="AJ1398" s="94"/>
      <c r="AK1398" s="94"/>
      <c r="AM1398" s="92"/>
      <c r="AT1398" s="94"/>
      <c r="AU1398" s="94"/>
      <c r="AV1398" s="94"/>
      <c r="AW1398" s="94"/>
      <c r="AX1398" s="94"/>
      <c r="AY1398" s="94"/>
      <c r="AZ1398" s="94"/>
      <c r="BA1398" s="94"/>
      <c r="BB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</row>
    <row r="1399" spans="3:70" x14ac:dyDescent="0.2">
      <c r="C1399" s="24"/>
      <c r="D1399" s="24"/>
      <c r="AG1399" s="94"/>
      <c r="AH1399" s="94"/>
      <c r="AI1399" s="94"/>
      <c r="AJ1399" s="94"/>
      <c r="AK1399" s="94"/>
      <c r="AM1399" s="92"/>
      <c r="AT1399" s="94"/>
      <c r="AU1399" s="94"/>
      <c r="AV1399" s="94"/>
      <c r="AW1399" s="94"/>
      <c r="AX1399" s="94"/>
      <c r="AY1399" s="94"/>
      <c r="AZ1399" s="94"/>
      <c r="BA1399" s="94"/>
    </row>
    <row r="1400" spans="3:70" x14ac:dyDescent="0.2">
      <c r="C1400" s="24"/>
      <c r="D1400" s="24"/>
      <c r="AG1400" s="94"/>
      <c r="AH1400" s="94"/>
      <c r="AI1400" s="94"/>
      <c r="AJ1400" s="94"/>
      <c r="AK1400" s="94"/>
      <c r="AM1400" s="92"/>
      <c r="AT1400" s="94"/>
      <c r="AU1400" s="94"/>
      <c r="AV1400" s="94"/>
      <c r="AW1400" s="94"/>
      <c r="AX1400" s="94"/>
      <c r="AY1400" s="94"/>
      <c r="AZ1400" s="94"/>
      <c r="BA1400" s="94"/>
    </row>
    <row r="1401" spans="3:70" x14ac:dyDescent="0.2">
      <c r="C1401" s="24"/>
      <c r="D1401" s="24"/>
      <c r="AG1401" s="94"/>
      <c r="AH1401" s="94"/>
      <c r="AI1401" s="94"/>
      <c r="AJ1401" s="94"/>
      <c r="AK1401" s="94"/>
      <c r="AM1401" s="92"/>
      <c r="AT1401" s="94"/>
      <c r="AU1401" s="94"/>
      <c r="AV1401" s="94"/>
      <c r="AW1401" s="94"/>
      <c r="AX1401" s="94"/>
      <c r="AY1401" s="94"/>
      <c r="AZ1401" s="94"/>
      <c r="BA1401" s="94"/>
    </row>
    <row r="1402" spans="3:70" x14ac:dyDescent="0.2">
      <c r="C1402" s="24"/>
      <c r="D1402" s="24"/>
      <c r="AG1402" s="94"/>
      <c r="AH1402" s="94"/>
      <c r="AI1402" s="94"/>
      <c r="AJ1402" s="94"/>
      <c r="AK1402" s="94"/>
      <c r="AM1402" s="92"/>
      <c r="AT1402" s="94"/>
      <c r="AU1402" s="94"/>
      <c r="AV1402" s="94"/>
      <c r="AW1402" s="94"/>
      <c r="AX1402" s="94"/>
      <c r="AY1402" s="94"/>
      <c r="AZ1402" s="94"/>
      <c r="BA1402" s="94"/>
    </row>
    <row r="1403" spans="3:70" x14ac:dyDescent="0.2">
      <c r="C1403" s="24"/>
      <c r="D1403" s="24"/>
      <c r="AG1403" s="94"/>
      <c r="AH1403" s="94"/>
      <c r="AI1403" s="94"/>
      <c r="AJ1403" s="94"/>
      <c r="AK1403" s="94"/>
      <c r="AM1403" s="92"/>
      <c r="AT1403" s="94"/>
      <c r="AU1403" s="94"/>
      <c r="AV1403" s="94"/>
      <c r="AW1403" s="94"/>
      <c r="AX1403" s="94"/>
      <c r="AY1403" s="94"/>
      <c r="AZ1403" s="94"/>
      <c r="BA1403" s="94"/>
    </row>
    <row r="1404" spans="3:70" x14ac:dyDescent="0.2">
      <c r="C1404" s="24"/>
      <c r="D1404" s="24"/>
      <c r="AG1404" s="94"/>
      <c r="AH1404" s="94"/>
      <c r="AI1404" s="94"/>
      <c r="AJ1404" s="94"/>
      <c r="AK1404" s="94"/>
      <c r="AM1404" s="92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</row>
    <row r="1405" spans="3:70" x14ac:dyDescent="0.2">
      <c r="C1405" s="24"/>
      <c r="D1405" s="24"/>
      <c r="AG1405" s="94"/>
      <c r="AH1405" s="94"/>
      <c r="AI1405" s="94"/>
      <c r="AJ1405" s="94"/>
      <c r="AK1405" s="94"/>
      <c r="AM1405" s="92"/>
      <c r="AT1405" s="94"/>
      <c r="AU1405" s="94"/>
      <c r="AV1405" s="94"/>
      <c r="AW1405" s="94"/>
      <c r="AX1405" s="94"/>
      <c r="AY1405" s="94"/>
      <c r="AZ1405" s="94"/>
      <c r="BA1405" s="94"/>
    </row>
    <row r="1406" spans="3:70" x14ac:dyDescent="0.2">
      <c r="C1406" s="24"/>
      <c r="D1406" s="24"/>
      <c r="AG1406" s="94"/>
      <c r="AH1406" s="94"/>
      <c r="AI1406" s="94"/>
      <c r="AJ1406" s="94"/>
      <c r="AK1406" s="94"/>
      <c r="AM1406" s="92"/>
      <c r="AT1406" s="94"/>
      <c r="AU1406" s="94"/>
      <c r="AV1406" s="94"/>
      <c r="AW1406" s="94"/>
      <c r="AX1406" s="94"/>
      <c r="AY1406" s="94"/>
      <c r="AZ1406" s="94"/>
      <c r="BA1406" s="94"/>
    </row>
    <row r="1407" spans="3:70" x14ac:dyDescent="0.2">
      <c r="C1407" s="24"/>
      <c r="D1407" s="24"/>
      <c r="AG1407" s="94"/>
      <c r="AH1407" s="94"/>
      <c r="AI1407" s="94"/>
      <c r="AJ1407" s="94"/>
      <c r="AK1407" s="94"/>
      <c r="AM1407" s="92"/>
      <c r="AT1407" s="94"/>
      <c r="AU1407" s="94"/>
      <c r="AV1407" s="94"/>
      <c r="AW1407" s="94"/>
      <c r="AX1407" s="94"/>
      <c r="AY1407" s="94"/>
      <c r="AZ1407" s="94"/>
      <c r="BA1407" s="94"/>
    </row>
    <row r="1408" spans="3:70" x14ac:dyDescent="0.2">
      <c r="C1408" s="24"/>
      <c r="D1408" s="24"/>
      <c r="AG1408" s="94"/>
      <c r="AH1408" s="94"/>
      <c r="AI1408" s="94"/>
      <c r="AJ1408" s="94"/>
      <c r="AK1408" s="94"/>
      <c r="AM1408" s="92"/>
      <c r="AT1408" s="94"/>
      <c r="AU1408" s="94"/>
      <c r="AV1408" s="94"/>
      <c r="AW1408" s="94"/>
      <c r="AX1408" s="94"/>
      <c r="AY1408" s="94"/>
      <c r="AZ1408" s="94"/>
      <c r="BA1408" s="94"/>
    </row>
    <row r="1409" spans="3:70" x14ac:dyDescent="0.2">
      <c r="C1409" s="24"/>
      <c r="D1409" s="24"/>
      <c r="AG1409" s="94"/>
      <c r="AH1409" s="94"/>
      <c r="AI1409" s="94"/>
      <c r="AJ1409" s="94"/>
      <c r="AK1409" s="94"/>
      <c r="AM1409" s="92"/>
      <c r="AT1409" s="94"/>
      <c r="AU1409" s="94"/>
      <c r="AV1409" s="94"/>
      <c r="AW1409" s="94"/>
      <c r="AX1409" s="94"/>
      <c r="AY1409" s="94"/>
      <c r="AZ1409" s="94"/>
      <c r="BA1409" s="94"/>
    </row>
    <row r="1410" spans="3:70" x14ac:dyDescent="0.2">
      <c r="C1410" s="24"/>
      <c r="D1410" s="24"/>
      <c r="AG1410" s="94"/>
      <c r="AH1410" s="94"/>
      <c r="AI1410" s="94"/>
      <c r="AJ1410" s="94"/>
      <c r="AK1410" s="94"/>
      <c r="AM1410" s="92"/>
      <c r="AT1410" s="94"/>
      <c r="AU1410" s="94"/>
      <c r="AV1410" s="94"/>
      <c r="AW1410" s="94"/>
      <c r="AX1410" s="94"/>
      <c r="AY1410" s="94"/>
      <c r="AZ1410" s="94"/>
      <c r="BA1410" s="94"/>
    </row>
    <row r="1411" spans="3:70" x14ac:dyDescent="0.2">
      <c r="C1411" s="24"/>
      <c r="D1411" s="24"/>
      <c r="AG1411" s="94"/>
      <c r="AH1411" s="94"/>
      <c r="AI1411" s="94"/>
      <c r="AJ1411" s="94"/>
      <c r="AK1411" s="94"/>
      <c r="AM1411" s="92"/>
      <c r="AT1411" s="94"/>
      <c r="AU1411" s="94"/>
      <c r="AV1411" s="94"/>
      <c r="AW1411" s="94"/>
      <c r="AX1411" s="94"/>
      <c r="AY1411" s="94"/>
      <c r="AZ1411" s="94"/>
      <c r="BA1411" s="94"/>
    </row>
    <row r="1412" spans="3:70" x14ac:dyDescent="0.2">
      <c r="C1412" s="24"/>
      <c r="D1412" s="24"/>
      <c r="AG1412" s="94"/>
      <c r="AH1412" s="94"/>
      <c r="AI1412" s="94"/>
      <c r="AJ1412" s="94"/>
      <c r="AK1412" s="94"/>
      <c r="AM1412" s="92"/>
      <c r="AT1412" s="94"/>
      <c r="AU1412" s="94"/>
      <c r="AV1412" s="94"/>
      <c r="AW1412" s="94"/>
      <c r="AX1412" s="94"/>
      <c r="AY1412" s="94"/>
      <c r="AZ1412" s="94"/>
      <c r="BA1412" s="94"/>
    </row>
    <row r="1413" spans="3:70" x14ac:dyDescent="0.2">
      <c r="C1413" s="24"/>
      <c r="D1413" s="24"/>
      <c r="AG1413" s="94"/>
      <c r="AH1413" s="94"/>
      <c r="AI1413" s="94"/>
      <c r="AJ1413" s="94"/>
      <c r="AK1413" s="94"/>
      <c r="AM1413" s="92"/>
      <c r="AT1413" s="94"/>
      <c r="AU1413" s="94"/>
      <c r="AV1413" s="94"/>
      <c r="AW1413" s="94"/>
      <c r="AX1413" s="94"/>
      <c r="AY1413" s="94"/>
      <c r="AZ1413" s="94"/>
      <c r="BA1413" s="94"/>
    </row>
    <row r="1414" spans="3:70" x14ac:dyDescent="0.2">
      <c r="C1414" s="24"/>
      <c r="D1414" s="24"/>
      <c r="AG1414" s="94"/>
      <c r="AH1414" s="94"/>
      <c r="AI1414" s="94"/>
      <c r="AJ1414" s="94"/>
      <c r="AK1414" s="94"/>
      <c r="AM1414" s="92"/>
      <c r="AT1414" s="94"/>
      <c r="AU1414" s="94"/>
      <c r="AV1414" s="94"/>
      <c r="AW1414" s="94"/>
      <c r="AX1414" s="94"/>
      <c r="AY1414" s="94"/>
      <c r="AZ1414" s="94"/>
      <c r="BA1414" s="94"/>
    </row>
    <row r="1415" spans="3:70" x14ac:dyDescent="0.2">
      <c r="C1415" s="24"/>
      <c r="D1415" s="24"/>
      <c r="AG1415" s="94"/>
      <c r="AH1415" s="94"/>
      <c r="AI1415" s="94"/>
      <c r="AJ1415" s="94"/>
      <c r="AK1415" s="94"/>
      <c r="AM1415" s="92"/>
      <c r="AT1415" s="94"/>
      <c r="AU1415" s="94"/>
      <c r="AV1415" s="94"/>
      <c r="AW1415" s="94"/>
      <c r="AX1415" s="94"/>
      <c r="AY1415" s="94"/>
      <c r="AZ1415" s="94"/>
      <c r="BA1415" s="94"/>
    </row>
    <row r="1416" spans="3:70" x14ac:dyDescent="0.2">
      <c r="C1416" s="24"/>
      <c r="D1416" s="24"/>
      <c r="AG1416" s="94"/>
      <c r="AH1416" s="94"/>
      <c r="AI1416" s="94"/>
      <c r="AJ1416" s="94"/>
      <c r="AK1416" s="94"/>
      <c r="AM1416" s="92"/>
      <c r="AT1416" s="94"/>
      <c r="AU1416" s="94"/>
      <c r="AV1416" s="94"/>
      <c r="AW1416" s="94"/>
      <c r="AX1416" s="94"/>
      <c r="AY1416" s="94"/>
      <c r="AZ1416" s="94"/>
      <c r="BA1416" s="94"/>
    </row>
    <row r="1417" spans="3:70" x14ac:dyDescent="0.2">
      <c r="C1417" s="24"/>
      <c r="D1417" s="24"/>
      <c r="AG1417" s="94"/>
      <c r="AH1417" s="94"/>
      <c r="AI1417" s="94"/>
      <c r="AJ1417" s="94"/>
      <c r="AK1417" s="94"/>
      <c r="AM1417" s="92"/>
      <c r="AT1417" s="94"/>
      <c r="AU1417" s="94"/>
      <c r="AV1417" s="94"/>
      <c r="AW1417" s="94"/>
      <c r="AX1417" s="94"/>
      <c r="AY1417" s="94"/>
      <c r="AZ1417" s="94"/>
      <c r="BA1417" s="94"/>
    </row>
    <row r="1418" spans="3:70" x14ac:dyDescent="0.2">
      <c r="C1418" s="24"/>
      <c r="D1418" s="24"/>
      <c r="AG1418" s="94"/>
      <c r="AH1418" s="94"/>
      <c r="AI1418" s="94"/>
      <c r="AJ1418" s="94"/>
      <c r="AK1418" s="94"/>
      <c r="AM1418" s="92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</row>
    <row r="1419" spans="3:70" x14ac:dyDescent="0.2">
      <c r="C1419" s="24"/>
      <c r="D1419" s="24"/>
      <c r="AG1419" s="94"/>
      <c r="AH1419" s="94"/>
      <c r="AI1419" s="94"/>
      <c r="AJ1419" s="94"/>
      <c r="AK1419" s="94"/>
      <c r="AM1419" s="92"/>
      <c r="AT1419" s="94"/>
      <c r="AU1419" s="94"/>
      <c r="AV1419" s="94"/>
      <c r="AW1419" s="94"/>
      <c r="AX1419" s="94"/>
      <c r="AY1419" s="94"/>
      <c r="AZ1419" s="94"/>
      <c r="BA1419" s="94"/>
    </row>
    <row r="1420" spans="3:70" x14ac:dyDescent="0.2">
      <c r="C1420" s="24"/>
      <c r="D1420" s="24"/>
      <c r="AG1420" s="94"/>
      <c r="AH1420" s="94"/>
      <c r="AI1420" s="94"/>
      <c r="AJ1420" s="94"/>
      <c r="AK1420" s="94"/>
      <c r="AM1420" s="92"/>
      <c r="AT1420" s="94"/>
      <c r="AU1420" s="94"/>
      <c r="AV1420" s="94"/>
      <c r="AW1420" s="94"/>
      <c r="AX1420" s="94"/>
      <c r="AY1420" s="94"/>
      <c r="AZ1420" s="94"/>
      <c r="BA1420" s="94"/>
    </row>
    <row r="1421" spans="3:70" x14ac:dyDescent="0.2">
      <c r="C1421" s="24"/>
      <c r="D1421" s="24"/>
      <c r="AG1421" s="94"/>
      <c r="AH1421" s="94"/>
      <c r="AI1421" s="94"/>
      <c r="AJ1421" s="94"/>
      <c r="AK1421" s="94"/>
      <c r="AM1421" s="92"/>
      <c r="AT1421" s="94"/>
      <c r="AU1421" s="94"/>
      <c r="AV1421" s="94"/>
      <c r="AW1421" s="94"/>
      <c r="AX1421" s="94"/>
      <c r="AY1421" s="94"/>
      <c r="AZ1421" s="94"/>
      <c r="BA1421" s="94"/>
    </row>
    <row r="1422" spans="3:70" x14ac:dyDescent="0.2">
      <c r="C1422" s="24"/>
      <c r="D1422" s="24"/>
      <c r="AG1422" s="94"/>
      <c r="AH1422" s="94"/>
      <c r="AI1422" s="94"/>
      <c r="AJ1422" s="94"/>
      <c r="AK1422" s="94"/>
      <c r="AM1422" s="92"/>
      <c r="AT1422" s="94"/>
      <c r="AU1422" s="94"/>
      <c r="AV1422" s="94"/>
      <c r="AW1422" s="94"/>
      <c r="AX1422" s="94"/>
      <c r="AY1422" s="94"/>
      <c r="AZ1422" s="94"/>
      <c r="BA1422" s="94"/>
    </row>
    <row r="1423" spans="3:70" x14ac:dyDescent="0.2">
      <c r="C1423" s="24"/>
      <c r="D1423" s="24"/>
      <c r="AG1423" s="94"/>
      <c r="AH1423" s="94"/>
      <c r="AI1423" s="94"/>
      <c r="AJ1423" s="94"/>
      <c r="AK1423" s="94"/>
      <c r="AM1423" s="92"/>
      <c r="AT1423" s="94"/>
      <c r="AU1423" s="94"/>
      <c r="AV1423" s="94"/>
      <c r="AW1423" s="94"/>
      <c r="AX1423" s="94"/>
      <c r="AY1423" s="94"/>
      <c r="AZ1423" s="94"/>
      <c r="BA1423" s="94"/>
    </row>
    <row r="1424" spans="3:70" x14ac:dyDescent="0.2">
      <c r="C1424" s="24"/>
      <c r="D1424" s="24"/>
      <c r="AG1424" s="94"/>
      <c r="AH1424" s="94"/>
      <c r="AI1424" s="94"/>
      <c r="AJ1424" s="94"/>
      <c r="AK1424" s="94"/>
      <c r="AM1424" s="92"/>
      <c r="AT1424" s="94"/>
      <c r="AU1424" s="94"/>
      <c r="AV1424" s="94"/>
      <c r="AW1424" s="94"/>
      <c r="AX1424" s="94"/>
      <c r="AY1424" s="94"/>
      <c r="AZ1424" s="94"/>
      <c r="BA1424" s="94"/>
    </row>
    <row r="1425" spans="3:70" x14ac:dyDescent="0.2">
      <c r="C1425" s="24"/>
      <c r="D1425" s="24"/>
      <c r="AG1425" s="94"/>
      <c r="AH1425" s="94"/>
      <c r="AI1425" s="94"/>
      <c r="AJ1425" s="94"/>
      <c r="AK1425" s="94"/>
      <c r="AM1425" s="92"/>
      <c r="AT1425" s="94"/>
      <c r="AU1425" s="94"/>
      <c r="AV1425" s="94"/>
      <c r="AW1425" s="94"/>
      <c r="AX1425" s="94"/>
      <c r="AY1425" s="94"/>
      <c r="AZ1425" s="94"/>
      <c r="BA1425" s="94"/>
    </row>
    <row r="1426" spans="3:70" x14ac:dyDescent="0.2">
      <c r="C1426" s="24"/>
      <c r="D1426" s="24"/>
      <c r="AG1426" s="94"/>
      <c r="AH1426" s="94"/>
      <c r="AI1426" s="94"/>
      <c r="AJ1426" s="94"/>
      <c r="AK1426" s="94"/>
      <c r="AM1426" s="92"/>
      <c r="AT1426" s="94"/>
      <c r="AU1426" s="94"/>
      <c r="AV1426" s="94"/>
      <c r="AW1426" s="94"/>
      <c r="AX1426" s="94"/>
      <c r="AY1426" s="94"/>
      <c r="AZ1426" s="94"/>
      <c r="BA1426" s="94"/>
    </row>
    <row r="1427" spans="3:70" x14ac:dyDescent="0.2">
      <c r="C1427" s="24"/>
      <c r="D1427" s="24"/>
      <c r="AG1427" s="94"/>
      <c r="AH1427" s="94"/>
      <c r="AI1427" s="94"/>
      <c r="AJ1427" s="94"/>
      <c r="AK1427" s="94"/>
      <c r="AM1427" s="92"/>
      <c r="AT1427" s="94"/>
      <c r="AU1427" s="94"/>
      <c r="AV1427" s="94"/>
      <c r="AW1427" s="94"/>
      <c r="AX1427" s="94"/>
      <c r="AY1427" s="94"/>
      <c r="AZ1427" s="94"/>
      <c r="BA1427" s="94"/>
    </row>
    <row r="1428" spans="3:70" x14ac:dyDescent="0.2">
      <c r="C1428" s="24"/>
      <c r="D1428" s="24"/>
      <c r="AG1428" s="94"/>
      <c r="AH1428" s="94"/>
      <c r="AI1428" s="94"/>
      <c r="AJ1428" s="94"/>
      <c r="AK1428" s="94"/>
      <c r="AM1428" s="92"/>
      <c r="AT1428" s="94"/>
      <c r="AU1428" s="94"/>
      <c r="AV1428" s="94"/>
      <c r="AW1428" s="94"/>
      <c r="AX1428" s="94"/>
      <c r="AY1428" s="94"/>
      <c r="AZ1428" s="94"/>
      <c r="BA1428" s="94"/>
    </row>
    <row r="1429" spans="3:70" x14ac:dyDescent="0.2">
      <c r="C1429" s="24"/>
      <c r="D1429" s="24"/>
      <c r="AG1429" s="94"/>
      <c r="AH1429" s="94"/>
      <c r="AI1429" s="94"/>
      <c r="AJ1429" s="94"/>
      <c r="AK1429" s="94"/>
      <c r="AM1429" s="92"/>
      <c r="AT1429" s="94"/>
      <c r="AU1429" s="94"/>
      <c r="AV1429" s="94"/>
      <c r="AW1429" s="94"/>
      <c r="AX1429" s="94"/>
      <c r="AY1429" s="94"/>
      <c r="AZ1429" s="94"/>
      <c r="BA1429" s="94"/>
    </row>
    <row r="1430" spans="3:70" x14ac:dyDescent="0.2">
      <c r="C1430" s="24"/>
      <c r="D1430" s="24"/>
      <c r="AG1430" s="94"/>
      <c r="AH1430" s="94"/>
      <c r="AI1430" s="94"/>
      <c r="AJ1430" s="94"/>
      <c r="AK1430" s="94"/>
      <c r="AM1430" s="92"/>
      <c r="AT1430" s="94"/>
      <c r="AU1430" s="94"/>
      <c r="AV1430" s="94"/>
      <c r="AW1430" s="94"/>
      <c r="AX1430" s="94"/>
      <c r="AY1430" s="94"/>
      <c r="AZ1430" s="94"/>
      <c r="BA1430" s="94"/>
    </row>
    <row r="1431" spans="3:70" x14ac:dyDescent="0.2">
      <c r="C1431" s="24"/>
      <c r="D1431" s="24"/>
      <c r="AG1431" s="94"/>
      <c r="AH1431" s="94"/>
      <c r="AI1431" s="94"/>
      <c r="AJ1431" s="94"/>
      <c r="AK1431" s="94"/>
      <c r="AM1431" s="92"/>
      <c r="AT1431" s="94"/>
      <c r="AU1431" s="94"/>
      <c r="AV1431" s="94"/>
      <c r="AW1431" s="94"/>
      <c r="AX1431" s="94"/>
      <c r="AY1431" s="94"/>
      <c r="AZ1431" s="94"/>
      <c r="BA1431" s="94"/>
    </row>
    <row r="1432" spans="3:70" x14ac:dyDescent="0.2">
      <c r="C1432" s="24"/>
      <c r="D1432" s="24"/>
      <c r="AG1432" s="94"/>
      <c r="AH1432" s="94"/>
      <c r="AI1432" s="94"/>
      <c r="AJ1432" s="94"/>
      <c r="AK1432" s="94"/>
      <c r="AM1432" s="92"/>
      <c r="AT1432" s="94"/>
      <c r="AU1432" s="94"/>
      <c r="AV1432" s="94"/>
      <c r="AW1432" s="94"/>
      <c r="AX1432" s="94"/>
      <c r="AY1432" s="94"/>
      <c r="AZ1432" s="94"/>
      <c r="BA1432" s="94"/>
    </row>
    <row r="1433" spans="3:70" x14ac:dyDescent="0.2">
      <c r="C1433" s="24"/>
      <c r="D1433" s="24"/>
      <c r="AG1433" s="94"/>
      <c r="AH1433" s="94"/>
      <c r="AI1433" s="94"/>
      <c r="AJ1433" s="94"/>
      <c r="AK1433" s="94"/>
      <c r="AM1433" s="92"/>
      <c r="AT1433" s="94"/>
      <c r="AU1433" s="94"/>
      <c r="AV1433" s="94"/>
      <c r="AW1433" s="94"/>
      <c r="AX1433" s="94"/>
      <c r="AY1433" s="94"/>
      <c r="AZ1433" s="94"/>
      <c r="BA1433" s="94"/>
    </row>
    <row r="1434" spans="3:70" x14ac:dyDescent="0.2">
      <c r="C1434" s="24"/>
      <c r="D1434" s="24"/>
      <c r="AG1434" s="94"/>
      <c r="AH1434" s="94"/>
      <c r="AI1434" s="94"/>
      <c r="AJ1434" s="94"/>
      <c r="AK1434" s="94"/>
      <c r="AM1434" s="92"/>
      <c r="AT1434" s="94"/>
      <c r="AU1434" s="94"/>
      <c r="AV1434" s="94"/>
      <c r="AW1434" s="94"/>
      <c r="AX1434" s="94"/>
      <c r="AY1434" s="94"/>
      <c r="AZ1434" s="94"/>
      <c r="BA1434" s="94"/>
    </row>
    <row r="1435" spans="3:70" x14ac:dyDescent="0.2">
      <c r="C1435" s="24"/>
      <c r="D1435" s="24"/>
      <c r="AG1435" s="94"/>
      <c r="AH1435" s="94"/>
      <c r="AI1435" s="94"/>
      <c r="AJ1435" s="94"/>
      <c r="AK1435" s="94"/>
      <c r="AM1435" s="92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</row>
    <row r="1436" spans="3:70" x14ac:dyDescent="0.2">
      <c r="C1436" s="24"/>
      <c r="D1436" s="24"/>
      <c r="AG1436" s="94"/>
      <c r="AH1436" s="94"/>
      <c r="AI1436" s="94"/>
      <c r="AJ1436" s="94"/>
      <c r="AK1436" s="94"/>
      <c r="AM1436" s="92"/>
      <c r="AT1436" s="94"/>
      <c r="AU1436" s="94"/>
      <c r="AV1436" s="94"/>
      <c r="AW1436" s="94"/>
      <c r="AX1436" s="94"/>
      <c r="AY1436" s="94"/>
      <c r="AZ1436" s="94"/>
      <c r="BA1436" s="94"/>
    </row>
    <row r="1437" spans="3:70" x14ac:dyDescent="0.2">
      <c r="C1437" s="24"/>
      <c r="D1437" s="24"/>
      <c r="AG1437" s="94"/>
      <c r="AH1437" s="94"/>
      <c r="AI1437" s="94"/>
      <c r="AJ1437" s="94"/>
      <c r="AK1437" s="94"/>
      <c r="AM1437" s="92"/>
      <c r="AT1437" s="94"/>
      <c r="AU1437" s="94"/>
      <c r="AV1437" s="94"/>
      <c r="AW1437" s="94"/>
      <c r="AX1437" s="94"/>
      <c r="AY1437" s="94"/>
      <c r="AZ1437" s="94"/>
      <c r="BA1437" s="94"/>
      <c r="BB1437" s="94"/>
    </row>
    <row r="1438" spans="3:70" x14ac:dyDescent="0.2">
      <c r="C1438" s="24"/>
      <c r="D1438" s="24"/>
      <c r="AG1438" s="94"/>
      <c r="AH1438" s="94"/>
      <c r="AI1438" s="94"/>
      <c r="AJ1438" s="94"/>
      <c r="AK1438" s="94"/>
      <c r="AM1438" s="92"/>
      <c r="AT1438" s="94"/>
      <c r="AU1438" s="94"/>
      <c r="AV1438" s="94"/>
      <c r="AW1438" s="94"/>
      <c r="AX1438" s="94"/>
      <c r="AY1438" s="94"/>
      <c r="AZ1438" s="94"/>
      <c r="BA1438" s="94"/>
      <c r="BB1438" s="94"/>
    </row>
    <row r="1439" spans="3:70" x14ac:dyDescent="0.2">
      <c r="C1439" s="24"/>
      <c r="D1439" s="24"/>
      <c r="AG1439" s="94"/>
      <c r="AH1439" s="94"/>
      <c r="AI1439" s="94"/>
      <c r="AJ1439" s="94"/>
      <c r="AK1439" s="94"/>
      <c r="AM1439" s="92"/>
      <c r="AT1439" s="94"/>
      <c r="AU1439" s="94"/>
      <c r="AV1439" s="94"/>
      <c r="AW1439" s="94"/>
      <c r="AX1439" s="94"/>
      <c r="AY1439" s="94"/>
      <c r="AZ1439" s="94"/>
      <c r="BA1439" s="94"/>
      <c r="BB1439" s="94"/>
    </row>
    <row r="1440" spans="3:70" x14ac:dyDescent="0.2">
      <c r="C1440" s="24"/>
      <c r="D1440" s="24"/>
      <c r="AG1440" s="94"/>
      <c r="AH1440" s="94"/>
      <c r="AI1440" s="94"/>
      <c r="AJ1440" s="94"/>
      <c r="AK1440" s="94"/>
      <c r="AM1440" s="92"/>
      <c r="AT1440" s="94"/>
      <c r="AU1440" s="94"/>
      <c r="AV1440" s="94"/>
      <c r="AW1440" s="94"/>
      <c r="AX1440" s="94"/>
      <c r="AY1440" s="94"/>
      <c r="AZ1440" s="94"/>
      <c r="BA1440" s="94"/>
      <c r="BB1440" s="94"/>
      <c r="BD1440" s="94"/>
    </row>
    <row r="1441" spans="3:70" x14ac:dyDescent="0.2">
      <c r="C1441" s="24"/>
      <c r="D1441" s="24"/>
      <c r="AG1441" s="94"/>
      <c r="AH1441" s="94"/>
      <c r="AI1441" s="94"/>
      <c r="AJ1441" s="94"/>
      <c r="AK1441" s="94"/>
      <c r="AM1441" s="92"/>
      <c r="AT1441" s="94"/>
      <c r="AU1441" s="94"/>
      <c r="AV1441" s="94"/>
      <c r="AW1441" s="94"/>
      <c r="AX1441" s="94"/>
      <c r="AY1441" s="94"/>
      <c r="AZ1441" s="94"/>
      <c r="BA1441" s="94"/>
      <c r="BB1441" s="94"/>
      <c r="BD1441" s="94"/>
    </row>
    <row r="1442" spans="3:70" x14ac:dyDescent="0.2">
      <c r="C1442" s="24"/>
      <c r="D1442" s="24"/>
      <c r="AG1442" s="94"/>
      <c r="AH1442" s="94"/>
      <c r="AI1442" s="94"/>
      <c r="AJ1442" s="94"/>
      <c r="AK1442" s="94"/>
      <c r="AM1442" s="92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</row>
    <row r="1443" spans="3:70" x14ac:dyDescent="0.2">
      <c r="C1443" s="24"/>
      <c r="D1443" s="24"/>
      <c r="AG1443" s="94"/>
      <c r="AH1443" s="94"/>
      <c r="AI1443" s="94"/>
      <c r="AJ1443" s="94"/>
      <c r="AK1443" s="94"/>
      <c r="AM1443" s="92"/>
      <c r="AT1443" s="94"/>
      <c r="AU1443" s="94"/>
      <c r="AV1443" s="94"/>
      <c r="AW1443" s="94"/>
      <c r="AX1443" s="94"/>
      <c r="AY1443" s="94"/>
      <c r="AZ1443" s="94"/>
      <c r="BA1443" s="94"/>
    </row>
    <row r="1444" spans="3:70" x14ac:dyDescent="0.2">
      <c r="C1444" s="24"/>
      <c r="D1444" s="24"/>
      <c r="AG1444" s="94"/>
      <c r="AH1444" s="94"/>
      <c r="AI1444" s="94"/>
      <c r="AJ1444" s="94"/>
      <c r="AK1444" s="94"/>
      <c r="AM1444" s="92"/>
      <c r="AT1444" s="94"/>
      <c r="AU1444" s="94"/>
      <c r="AV1444" s="94"/>
      <c r="AW1444" s="94"/>
      <c r="AX1444" s="94"/>
      <c r="AY1444" s="94"/>
      <c r="AZ1444" s="94"/>
      <c r="BA1444" s="94"/>
    </row>
    <row r="1445" spans="3:70" x14ac:dyDescent="0.2">
      <c r="C1445" s="24"/>
      <c r="D1445" s="24"/>
      <c r="AG1445" s="94"/>
      <c r="AH1445" s="94"/>
      <c r="AI1445" s="94"/>
      <c r="AJ1445" s="94"/>
      <c r="AK1445" s="94"/>
      <c r="AM1445" s="92"/>
      <c r="AT1445" s="94"/>
      <c r="AU1445" s="94"/>
      <c r="AV1445" s="94"/>
      <c r="AW1445" s="94"/>
      <c r="AX1445" s="94"/>
      <c r="AY1445" s="94"/>
      <c r="AZ1445" s="94"/>
      <c r="BA1445" s="94"/>
    </row>
    <row r="1446" spans="3:70" x14ac:dyDescent="0.2">
      <c r="C1446" s="24"/>
      <c r="D1446" s="24"/>
      <c r="AG1446" s="94"/>
      <c r="AH1446" s="94"/>
      <c r="AI1446" s="94"/>
      <c r="AJ1446" s="94"/>
      <c r="AK1446" s="94"/>
      <c r="AM1446" s="92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</row>
    <row r="1447" spans="3:70" x14ac:dyDescent="0.2">
      <c r="C1447" s="24"/>
      <c r="D1447" s="24"/>
      <c r="AG1447" s="94"/>
      <c r="AH1447" s="94"/>
      <c r="AI1447" s="94"/>
      <c r="AJ1447" s="94"/>
      <c r="AK1447" s="94"/>
      <c r="AM1447" s="92"/>
      <c r="AT1447" s="94"/>
      <c r="AU1447" s="94"/>
      <c r="AV1447" s="94"/>
      <c r="AW1447" s="94"/>
      <c r="AX1447" s="94"/>
      <c r="AY1447" s="94"/>
      <c r="AZ1447" s="94"/>
      <c r="BA1447" s="94"/>
      <c r="BB1447" s="94"/>
      <c r="BD1447" s="94"/>
    </row>
    <row r="1448" spans="3:70" x14ac:dyDescent="0.2">
      <c r="C1448" s="24"/>
      <c r="D1448" s="24"/>
      <c r="AG1448" s="94"/>
      <c r="AH1448" s="94"/>
      <c r="AI1448" s="94"/>
      <c r="AJ1448" s="94"/>
      <c r="AK1448" s="94"/>
      <c r="AM1448" s="92"/>
      <c r="AT1448" s="94"/>
      <c r="AU1448" s="94"/>
      <c r="AV1448" s="94"/>
      <c r="AW1448" s="94"/>
      <c r="AX1448" s="94"/>
      <c r="AY1448" s="94"/>
      <c r="AZ1448" s="94"/>
      <c r="BA1448" s="94"/>
      <c r="BB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</row>
    <row r="1449" spans="3:70" x14ac:dyDescent="0.2">
      <c r="C1449" s="24"/>
      <c r="D1449" s="24"/>
      <c r="AG1449" s="94"/>
      <c r="AH1449" s="94"/>
      <c r="AI1449" s="94"/>
      <c r="AJ1449" s="94"/>
      <c r="AK1449" s="94"/>
      <c r="AM1449" s="92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</row>
    <row r="1450" spans="3:70" x14ac:dyDescent="0.2">
      <c r="C1450" s="24"/>
      <c r="D1450" s="24"/>
      <c r="AG1450" s="94"/>
      <c r="AH1450" s="94"/>
      <c r="AI1450" s="94"/>
      <c r="AJ1450" s="94"/>
      <c r="AK1450" s="94"/>
      <c r="AM1450" s="92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</row>
    <row r="1451" spans="3:70" x14ac:dyDescent="0.2">
      <c r="C1451" s="24"/>
      <c r="D1451" s="24"/>
      <c r="AG1451" s="94"/>
      <c r="AH1451" s="94"/>
      <c r="AI1451" s="94"/>
      <c r="AJ1451" s="94"/>
      <c r="AK1451" s="94"/>
      <c r="AM1451" s="92"/>
      <c r="AT1451" s="94"/>
      <c r="AU1451" s="94"/>
      <c r="AV1451" s="94"/>
      <c r="AW1451" s="94"/>
      <c r="AX1451" s="94"/>
      <c r="AY1451" s="94"/>
      <c r="AZ1451" s="94"/>
      <c r="BA1451" s="94"/>
      <c r="BB1451" s="94"/>
    </row>
    <row r="1452" spans="3:70" x14ac:dyDescent="0.2">
      <c r="C1452" s="24"/>
      <c r="D1452" s="24"/>
      <c r="AG1452" s="94"/>
      <c r="AH1452" s="94"/>
      <c r="AI1452" s="94"/>
      <c r="AJ1452" s="94"/>
      <c r="AK1452" s="94"/>
      <c r="AM1452" s="92"/>
      <c r="AT1452" s="94"/>
      <c r="AU1452" s="94"/>
      <c r="AV1452" s="94"/>
      <c r="AW1452" s="94"/>
      <c r="AX1452" s="94"/>
      <c r="AY1452" s="94"/>
      <c r="AZ1452" s="94"/>
      <c r="BA1452" s="94"/>
    </row>
    <row r="1453" spans="3:70" x14ac:dyDescent="0.2">
      <c r="C1453" s="24"/>
      <c r="D1453" s="24"/>
      <c r="AG1453" s="94"/>
      <c r="AH1453" s="94"/>
      <c r="AI1453" s="94"/>
      <c r="AJ1453" s="94"/>
      <c r="AK1453" s="94"/>
      <c r="AM1453" s="92"/>
      <c r="AT1453" s="94"/>
      <c r="AU1453" s="94"/>
      <c r="AV1453" s="94"/>
      <c r="AW1453" s="94"/>
      <c r="AX1453" s="94"/>
      <c r="AY1453" s="94"/>
      <c r="AZ1453" s="94"/>
      <c r="BA1453" s="94"/>
      <c r="BB1453" s="94"/>
      <c r="BD1453" s="94"/>
    </row>
    <row r="1454" spans="3:70" x14ac:dyDescent="0.2">
      <c r="C1454" s="24"/>
      <c r="D1454" s="24"/>
      <c r="AG1454" s="94"/>
      <c r="AH1454" s="94"/>
      <c r="AI1454" s="94"/>
      <c r="AJ1454" s="94"/>
      <c r="AK1454" s="94"/>
      <c r="AM1454" s="92"/>
      <c r="AT1454" s="94"/>
      <c r="AU1454" s="94"/>
      <c r="AV1454" s="94"/>
      <c r="AW1454" s="94"/>
      <c r="AX1454" s="94"/>
      <c r="AY1454" s="94"/>
      <c r="AZ1454" s="94"/>
      <c r="BA1454" s="94"/>
      <c r="BB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</row>
    <row r="1455" spans="3:70" x14ac:dyDescent="0.2">
      <c r="C1455" s="24"/>
      <c r="D1455" s="24"/>
      <c r="AG1455" s="94"/>
      <c r="AH1455" s="94"/>
      <c r="AI1455" s="94"/>
      <c r="AJ1455" s="94"/>
      <c r="AK1455" s="94"/>
      <c r="AM1455" s="92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</row>
    <row r="1456" spans="3:70" x14ac:dyDescent="0.2">
      <c r="C1456" s="24"/>
      <c r="D1456" s="24"/>
      <c r="AG1456" s="94"/>
      <c r="AH1456" s="94"/>
      <c r="AI1456" s="94"/>
      <c r="AJ1456" s="94"/>
      <c r="AK1456" s="94"/>
      <c r="AM1456" s="92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</row>
    <row r="1457" spans="3:70" x14ac:dyDescent="0.2">
      <c r="C1457" s="24"/>
      <c r="D1457" s="24"/>
      <c r="AG1457" s="94"/>
      <c r="AH1457" s="94"/>
      <c r="AI1457" s="94"/>
      <c r="AJ1457" s="94"/>
      <c r="AK1457" s="94"/>
      <c r="AM1457" s="92"/>
      <c r="AT1457" s="94"/>
      <c r="AU1457" s="94"/>
      <c r="AV1457" s="94"/>
      <c r="AW1457" s="94"/>
      <c r="AX1457" s="94"/>
      <c r="AY1457" s="94"/>
      <c r="AZ1457" s="94"/>
      <c r="BA1457" s="94"/>
    </row>
    <row r="1458" spans="3:70" x14ac:dyDescent="0.2">
      <c r="C1458" s="24"/>
      <c r="D1458" s="24"/>
      <c r="AG1458" s="94"/>
      <c r="AH1458" s="94"/>
      <c r="AI1458" s="94"/>
      <c r="AJ1458" s="94"/>
      <c r="AK1458" s="94"/>
      <c r="AM1458" s="92"/>
      <c r="AT1458" s="94"/>
      <c r="AU1458" s="94"/>
      <c r="AV1458" s="94"/>
      <c r="AW1458" s="94"/>
      <c r="AX1458" s="94"/>
      <c r="AY1458" s="94"/>
      <c r="AZ1458" s="94"/>
      <c r="BA1458" s="94"/>
    </row>
    <row r="1459" spans="3:70" x14ac:dyDescent="0.2">
      <c r="C1459" s="24"/>
      <c r="D1459" s="24"/>
      <c r="AG1459" s="94"/>
      <c r="AH1459" s="94"/>
      <c r="AI1459" s="94"/>
      <c r="AJ1459" s="94"/>
      <c r="AK1459" s="94"/>
      <c r="AM1459" s="92"/>
      <c r="AT1459" s="94"/>
      <c r="AU1459" s="94"/>
      <c r="AV1459" s="94"/>
      <c r="AW1459" s="94"/>
      <c r="AX1459" s="94"/>
      <c r="AY1459" s="94"/>
      <c r="AZ1459" s="94"/>
      <c r="BA1459" s="94"/>
      <c r="BB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</row>
    <row r="1460" spans="3:70" x14ac:dyDescent="0.2">
      <c r="C1460" s="24"/>
      <c r="D1460" s="24"/>
      <c r="AG1460" s="94"/>
      <c r="AH1460" s="94"/>
      <c r="AI1460" s="94"/>
      <c r="AJ1460" s="94"/>
      <c r="AK1460" s="94"/>
      <c r="AM1460" s="92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</row>
    <row r="1461" spans="3:70" x14ac:dyDescent="0.2">
      <c r="C1461" s="24"/>
      <c r="D1461" s="24"/>
      <c r="AG1461" s="94"/>
      <c r="AH1461" s="94"/>
      <c r="AI1461" s="94"/>
      <c r="AJ1461" s="94"/>
      <c r="AK1461" s="94"/>
      <c r="AM1461" s="92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</row>
    <row r="1462" spans="3:70" x14ac:dyDescent="0.2">
      <c r="C1462" s="24"/>
      <c r="D1462" s="24"/>
      <c r="AG1462" s="94"/>
      <c r="AH1462" s="94"/>
      <c r="AI1462" s="94"/>
      <c r="AJ1462" s="94"/>
      <c r="AK1462" s="94"/>
      <c r="AM1462" s="92"/>
      <c r="AT1462" s="94"/>
      <c r="AU1462" s="94"/>
      <c r="AV1462" s="94"/>
      <c r="AW1462" s="94"/>
      <c r="AX1462" s="94"/>
      <c r="AY1462" s="94"/>
      <c r="AZ1462" s="94"/>
      <c r="BA1462" s="94"/>
    </row>
    <row r="1463" spans="3:70" x14ac:dyDescent="0.2">
      <c r="C1463" s="24"/>
      <c r="D1463" s="24"/>
      <c r="AG1463" s="94"/>
      <c r="AH1463" s="94"/>
      <c r="AI1463" s="94"/>
      <c r="AJ1463" s="94"/>
      <c r="AK1463" s="94"/>
      <c r="AM1463" s="92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</row>
    <row r="1464" spans="3:70" x14ac:dyDescent="0.2">
      <c r="C1464" s="24"/>
      <c r="D1464" s="24"/>
      <c r="AG1464" s="94"/>
      <c r="AH1464" s="94"/>
      <c r="AI1464" s="94"/>
      <c r="AJ1464" s="94"/>
      <c r="AK1464" s="94"/>
      <c r="AM1464" s="92"/>
      <c r="AT1464" s="94"/>
      <c r="AU1464" s="94"/>
      <c r="AV1464" s="94"/>
      <c r="AW1464" s="94"/>
      <c r="AX1464" s="94"/>
      <c r="AY1464" s="94"/>
      <c r="AZ1464" s="94"/>
      <c r="BA1464" s="94"/>
      <c r="BB1464" s="94"/>
    </row>
    <row r="1465" spans="3:70" x14ac:dyDescent="0.2">
      <c r="C1465" s="24"/>
      <c r="D1465" s="24"/>
      <c r="AG1465" s="94"/>
      <c r="AH1465" s="94"/>
      <c r="AI1465" s="94"/>
      <c r="AJ1465" s="94"/>
      <c r="AK1465" s="94"/>
      <c r="AM1465" s="92"/>
      <c r="AT1465" s="94"/>
      <c r="AU1465" s="94"/>
      <c r="AV1465" s="94"/>
      <c r="AW1465" s="94"/>
      <c r="AX1465" s="94"/>
      <c r="AY1465" s="94"/>
      <c r="AZ1465" s="94"/>
      <c r="BA1465" s="94"/>
      <c r="BB1465" s="94"/>
    </row>
    <row r="1466" spans="3:70" x14ac:dyDescent="0.2">
      <c r="C1466" s="24"/>
      <c r="D1466" s="24"/>
      <c r="AG1466" s="94"/>
      <c r="AH1466" s="94"/>
      <c r="AI1466" s="94"/>
      <c r="AJ1466" s="94"/>
      <c r="AK1466" s="94"/>
      <c r="AM1466" s="92"/>
      <c r="AT1466" s="94"/>
      <c r="AU1466" s="94"/>
      <c r="AV1466" s="94"/>
      <c r="AW1466" s="94"/>
      <c r="AX1466" s="94"/>
      <c r="AY1466" s="94"/>
      <c r="AZ1466" s="94"/>
      <c r="BA1466" s="94"/>
      <c r="BB1466" s="94"/>
    </row>
    <row r="1467" spans="3:70" x14ac:dyDescent="0.2">
      <c r="C1467" s="24"/>
      <c r="D1467" s="24"/>
      <c r="AG1467" s="94"/>
      <c r="AH1467" s="94"/>
      <c r="AI1467" s="94"/>
      <c r="AJ1467" s="94"/>
      <c r="AK1467" s="94"/>
      <c r="AM1467" s="92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</row>
    <row r="1468" spans="3:70" x14ac:dyDescent="0.2">
      <c r="C1468" s="24"/>
      <c r="D1468" s="24"/>
      <c r="AG1468" s="94"/>
      <c r="AH1468" s="94"/>
      <c r="AI1468" s="94"/>
      <c r="AJ1468" s="94"/>
      <c r="AK1468" s="94"/>
      <c r="AM1468" s="92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</row>
    <row r="1469" spans="3:70" x14ac:dyDescent="0.2">
      <c r="C1469" s="24"/>
      <c r="D1469" s="24"/>
      <c r="AG1469" s="94"/>
      <c r="AH1469" s="94"/>
      <c r="AI1469" s="94"/>
      <c r="AJ1469" s="94"/>
      <c r="AK1469" s="94"/>
      <c r="AM1469" s="92"/>
      <c r="AT1469" s="94"/>
      <c r="AU1469" s="94"/>
      <c r="AV1469" s="94"/>
      <c r="AW1469" s="94"/>
      <c r="AX1469" s="94"/>
      <c r="AY1469" s="94"/>
      <c r="AZ1469" s="94"/>
      <c r="BA1469" s="94"/>
    </row>
    <row r="1470" spans="3:70" x14ac:dyDescent="0.2">
      <c r="C1470" s="24"/>
      <c r="D1470" s="24"/>
      <c r="AG1470" s="94"/>
      <c r="AH1470" s="94"/>
      <c r="AI1470" s="94"/>
      <c r="AJ1470" s="94"/>
      <c r="AK1470" s="94"/>
      <c r="AM1470" s="92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</row>
    <row r="1471" spans="3:70" x14ac:dyDescent="0.2">
      <c r="C1471" s="24"/>
      <c r="D1471" s="24"/>
      <c r="AG1471" s="94"/>
      <c r="AH1471" s="94"/>
      <c r="AI1471" s="94"/>
      <c r="AJ1471" s="94"/>
      <c r="AK1471" s="94"/>
      <c r="AM1471" s="92"/>
      <c r="AT1471" s="94"/>
      <c r="AU1471" s="94"/>
      <c r="AV1471" s="94"/>
      <c r="AW1471" s="94"/>
      <c r="AX1471" s="94"/>
      <c r="AY1471" s="94"/>
      <c r="AZ1471" s="94"/>
      <c r="BA1471" s="94"/>
      <c r="BB1471" s="94"/>
    </row>
    <row r="1472" spans="3:70" x14ac:dyDescent="0.2">
      <c r="C1472" s="24"/>
      <c r="D1472" s="24"/>
      <c r="AG1472" s="94"/>
      <c r="AH1472" s="94"/>
      <c r="AI1472" s="94"/>
      <c r="AJ1472" s="94"/>
      <c r="AK1472" s="94"/>
      <c r="AM1472" s="92"/>
      <c r="AT1472" s="94"/>
      <c r="AU1472" s="94"/>
      <c r="AV1472" s="94"/>
      <c r="AW1472" s="94"/>
      <c r="AX1472" s="94"/>
      <c r="AY1472" s="94"/>
      <c r="AZ1472" s="94"/>
      <c r="BA1472" s="94"/>
      <c r="BB1472" s="94"/>
    </row>
    <row r="1473" spans="3:70" x14ac:dyDescent="0.2">
      <c r="C1473" s="24"/>
      <c r="D1473" s="24"/>
      <c r="AG1473" s="94"/>
      <c r="AH1473" s="94"/>
      <c r="AI1473" s="94"/>
      <c r="AJ1473" s="94"/>
      <c r="AK1473" s="94"/>
      <c r="AM1473" s="92"/>
      <c r="AT1473" s="94"/>
      <c r="AU1473" s="94"/>
      <c r="AV1473" s="94"/>
      <c r="AW1473" s="94"/>
      <c r="AX1473" s="94"/>
      <c r="AY1473" s="94"/>
      <c r="AZ1473" s="94"/>
      <c r="BA1473" s="94"/>
    </row>
    <row r="1474" spans="3:70" x14ac:dyDescent="0.2">
      <c r="C1474" s="24"/>
      <c r="D1474" s="24"/>
      <c r="AG1474" s="94"/>
      <c r="AH1474" s="94"/>
      <c r="AI1474" s="94"/>
      <c r="AJ1474" s="94"/>
      <c r="AK1474" s="94"/>
      <c r="AM1474" s="92"/>
      <c r="AT1474" s="94"/>
      <c r="AU1474" s="94"/>
      <c r="AV1474" s="94"/>
      <c r="AW1474" s="94"/>
      <c r="AX1474" s="94"/>
      <c r="AY1474" s="94"/>
      <c r="AZ1474" s="94"/>
      <c r="BA1474" s="94"/>
      <c r="BB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</row>
    <row r="1475" spans="3:70" x14ac:dyDescent="0.2">
      <c r="C1475" s="24"/>
      <c r="D1475" s="24"/>
      <c r="AG1475" s="94"/>
      <c r="AH1475" s="94"/>
      <c r="AI1475" s="94"/>
      <c r="AJ1475" s="94"/>
      <c r="AK1475" s="94"/>
      <c r="AM1475" s="92"/>
      <c r="AT1475" s="94"/>
      <c r="AU1475" s="94"/>
      <c r="AV1475" s="94"/>
      <c r="AW1475" s="94"/>
      <c r="AX1475" s="94"/>
      <c r="AY1475" s="94"/>
      <c r="AZ1475" s="94"/>
      <c r="BA1475" s="94"/>
      <c r="BB1475" s="94"/>
      <c r="BD1475" s="94"/>
    </row>
    <row r="1476" spans="3:70" x14ac:dyDescent="0.2">
      <c r="C1476" s="24"/>
      <c r="D1476" s="24"/>
      <c r="AG1476" s="94"/>
      <c r="AH1476" s="94"/>
      <c r="AI1476" s="94"/>
      <c r="AJ1476" s="94"/>
      <c r="AK1476" s="94"/>
      <c r="AM1476" s="92"/>
      <c r="AT1476" s="94"/>
      <c r="AU1476" s="94"/>
      <c r="AV1476" s="94"/>
      <c r="AW1476" s="94"/>
      <c r="AX1476" s="94"/>
      <c r="AY1476" s="94"/>
      <c r="AZ1476" s="94"/>
      <c r="BA1476" s="94"/>
      <c r="BB1476" s="94"/>
      <c r="BD1476" s="94"/>
    </row>
    <row r="1477" spans="3:70" x14ac:dyDescent="0.2">
      <c r="C1477" s="24"/>
      <c r="D1477" s="24"/>
      <c r="AG1477" s="94"/>
      <c r="AH1477" s="94"/>
      <c r="AI1477" s="94"/>
      <c r="AJ1477" s="94"/>
      <c r="AK1477" s="94"/>
      <c r="AM1477" s="92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</row>
    <row r="1478" spans="3:70" x14ac:dyDescent="0.2">
      <c r="C1478" s="24"/>
      <c r="D1478" s="24"/>
      <c r="AG1478" s="94"/>
      <c r="AH1478" s="94"/>
      <c r="AI1478" s="94"/>
      <c r="AJ1478" s="94"/>
      <c r="AK1478" s="94"/>
      <c r="AM1478" s="92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</row>
    <row r="1479" spans="3:70" x14ac:dyDescent="0.2">
      <c r="C1479" s="24"/>
      <c r="D1479" s="24"/>
      <c r="AG1479" s="94"/>
      <c r="AH1479" s="94"/>
      <c r="AI1479" s="94"/>
      <c r="AJ1479" s="94"/>
      <c r="AK1479" s="94"/>
      <c r="AM1479" s="92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</row>
    <row r="1480" spans="3:70" x14ac:dyDescent="0.2">
      <c r="C1480" s="24"/>
      <c r="D1480" s="24"/>
      <c r="AG1480" s="94"/>
      <c r="AH1480" s="94"/>
      <c r="AI1480" s="94"/>
      <c r="AJ1480" s="94"/>
      <c r="AK1480" s="94"/>
      <c r="AM1480" s="92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</row>
    <row r="1481" spans="3:70" x14ac:dyDescent="0.2">
      <c r="C1481" s="24"/>
      <c r="D1481" s="24"/>
      <c r="AG1481" s="94"/>
      <c r="AH1481" s="94"/>
      <c r="AI1481" s="94"/>
      <c r="AJ1481" s="94"/>
      <c r="AK1481" s="94"/>
      <c r="AM1481" s="92"/>
      <c r="AT1481" s="94"/>
      <c r="AU1481" s="94"/>
      <c r="AV1481" s="94"/>
      <c r="AW1481" s="94"/>
      <c r="AX1481" s="94"/>
      <c r="AY1481" s="94"/>
      <c r="AZ1481" s="94"/>
      <c r="BA1481" s="94"/>
      <c r="BB1481" s="94"/>
    </row>
    <row r="1482" spans="3:70" x14ac:dyDescent="0.2">
      <c r="C1482" s="24"/>
      <c r="D1482" s="24"/>
      <c r="AG1482" s="94"/>
      <c r="AH1482" s="94"/>
      <c r="AI1482" s="94"/>
      <c r="AJ1482" s="94"/>
      <c r="AK1482" s="94"/>
      <c r="AM1482" s="92"/>
      <c r="AT1482" s="94"/>
      <c r="AU1482" s="94"/>
      <c r="AV1482" s="94"/>
      <c r="AW1482" s="94"/>
      <c r="AX1482" s="94"/>
      <c r="AY1482" s="94"/>
      <c r="AZ1482" s="94"/>
      <c r="BA1482" s="94"/>
    </row>
    <row r="1483" spans="3:70" x14ac:dyDescent="0.2">
      <c r="C1483" s="24"/>
      <c r="D1483" s="24"/>
      <c r="AG1483" s="94"/>
      <c r="AH1483" s="94"/>
      <c r="AI1483" s="94"/>
      <c r="AJ1483" s="94"/>
      <c r="AK1483" s="94"/>
      <c r="AM1483" s="92"/>
      <c r="AT1483" s="94"/>
      <c r="AU1483" s="94"/>
      <c r="AV1483" s="94"/>
      <c r="AW1483" s="94"/>
      <c r="AX1483" s="94"/>
      <c r="AY1483" s="94"/>
      <c r="AZ1483" s="94"/>
      <c r="BA1483" s="94"/>
    </row>
    <row r="1484" spans="3:70" x14ac:dyDescent="0.2">
      <c r="C1484" s="24"/>
      <c r="D1484" s="24"/>
      <c r="AG1484" s="94"/>
      <c r="AH1484" s="94"/>
      <c r="AI1484" s="94"/>
      <c r="AJ1484" s="94"/>
      <c r="AK1484" s="94"/>
      <c r="AM1484" s="92"/>
      <c r="AT1484" s="94"/>
      <c r="AU1484" s="94"/>
      <c r="AV1484" s="94"/>
      <c r="AW1484" s="94"/>
      <c r="AX1484" s="94"/>
      <c r="AY1484" s="94"/>
      <c r="AZ1484" s="94"/>
      <c r="BA1484" s="94"/>
      <c r="BB1484" s="94"/>
    </row>
    <row r="1485" spans="3:70" x14ac:dyDescent="0.2">
      <c r="C1485" s="24"/>
      <c r="D1485" s="24"/>
      <c r="AG1485" s="94"/>
      <c r="AH1485" s="94"/>
      <c r="AI1485" s="94"/>
      <c r="AJ1485" s="94"/>
      <c r="AK1485" s="94"/>
      <c r="AM1485" s="92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</row>
    <row r="1486" spans="3:70" x14ac:dyDescent="0.2">
      <c r="C1486" s="24"/>
      <c r="D1486" s="24"/>
      <c r="AG1486" s="94"/>
      <c r="AH1486" s="94"/>
      <c r="AI1486" s="94"/>
      <c r="AJ1486" s="94"/>
      <c r="AK1486" s="94"/>
      <c r="AM1486" s="92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</row>
    <row r="1487" spans="3:70" x14ac:dyDescent="0.2">
      <c r="C1487" s="24"/>
      <c r="D1487" s="24"/>
      <c r="AG1487" s="94"/>
      <c r="AH1487" s="94"/>
      <c r="AI1487" s="94"/>
      <c r="AJ1487" s="94"/>
      <c r="AK1487" s="94"/>
      <c r="AM1487" s="92"/>
      <c r="AT1487" s="94"/>
      <c r="AU1487" s="94"/>
      <c r="AV1487" s="94"/>
      <c r="AW1487" s="94"/>
      <c r="AX1487" s="94"/>
      <c r="AY1487" s="94"/>
      <c r="AZ1487" s="94"/>
      <c r="BA1487" s="94"/>
    </row>
    <row r="1488" spans="3:70" x14ac:dyDescent="0.2">
      <c r="C1488" s="24"/>
      <c r="D1488" s="24"/>
      <c r="AG1488" s="94"/>
      <c r="AH1488" s="94"/>
      <c r="AI1488" s="94"/>
      <c r="AJ1488" s="94"/>
      <c r="AK1488" s="94"/>
      <c r="AM1488" s="92"/>
      <c r="AT1488" s="94"/>
      <c r="AU1488" s="94"/>
      <c r="AV1488" s="94"/>
      <c r="AW1488" s="94"/>
      <c r="AX1488" s="94"/>
      <c r="AY1488" s="94"/>
      <c r="AZ1488" s="94"/>
      <c r="BA1488" s="94"/>
      <c r="BB1488" s="94"/>
      <c r="BD1488" s="94"/>
    </row>
    <row r="1489" spans="3:70" x14ac:dyDescent="0.2">
      <c r="C1489" s="24"/>
      <c r="D1489" s="24"/>
      <c r="AG1489" s="94"/>
      <c r="AH1489" s="94"/>
      <c r="AI1489" s="94"/>
      <c r="AJ1489" s="94"/>
      <c r="AK1489" s="94"/>
      <c r="AM1489" s="92"/>
      <c r="AT1489" s="94"/>
      <c r="AU1489" s="94"/>
      <c r="AV1489" s="94"/>
      <c r="AW1489" s="94"/>
      <c r="AX1489" s="94"/>
      <c r="AY1489" s="94"/>
      <c r="AZ1489" s="94"/>
      <c r="BA1489" s="94"/>
      <c r="BB1489" s="94"/>
    </row>
    <row r="1490" spans="3:70" x14ac:dyDescent="0.2">
      <c r="C1490" s="24"/>
      <c r="D1490" s="24"/>
      <c r="AG1490" s="94"/>
      <c r="AH1490" s="94"/>
      <c r="AI1490" s="94"/>
      <c r="AJ1490" s="94"/>
      <c r="AK1490" s="94"/>
      <c r="AM1490" s="92"/>
      <c r="AT1490" s="94"/>
      <c r="AU1490" s="94"/>
      <c r="AV1490" s="94"/>
      <c r="AW1490" s="94"/>
      <c r="AX1490" s="94"/>
      <c r="AY1490" s="94"/>
      <c r="AZ1490" s="94"/>
      <c r="BA1490" s="94"/>
    </row>
    <row r="1491" spans="3:70" x14ac:dyDescent="0.2">
      <c r="C1491" s="24"/>
      <c r="D1491" s="24"/>
      <c r="AG1491" s="94"/>
      <c r="AH1491" s="94"/>
      <c r="AI1491" s="94"/>
      <c r="AJ1491" s="94"/>
      <c r="AK1491" s="94"/>
      <c r="AM1491" s="92"/>
      <c r="AT1491" s="94"/>
      <c r="AU1491" s="94"/>
      <c r="AV1491" s="94"/>
      <c r="AW1491" s="94"/>
      <c r="AX1491" s="94"/>
      <c r="AY1491" s="94"/>
      <c r="AZ1491" s="94"/>
      <c r="BA1491" s="94"/>
    </row>
    <row r="1492" spans="3:70" x14ac:dyDescent="0.2">
      <c r="C1492" s="24"/>
      <c r="D1492" s="24"/>
      <c r="AG1492" s="94"/>
      <c r="AH1492" s="94"/>
      <c r="AI1492" s="94"/>
      <c r="AJ1492" s="94"/>
      <c r="AK1492" s="94"/>
      <c r="AM1492" s="92"/>
      <c r="AT1492" s="94"/>
      <c r="AU1492" s="94"/>
      <c r="AV1492" s="94"/>
      <c r="AW1492" s="94"/>
      <c r="AX1492" s="94"/>
      <c r="AY1492" s="94"/>
      <c r="AZ1492" s="94"/>
      <c r="BA1492" s="94"/>
    </row>
    <row r="1493" spans="3:70" x14ac:dyDescent="0.2">
      <c r="C1493" s="24"/>
      <c r="D1493" s="24"/>
      <c r="AG1493" s="94"/>
      <c r="AH1493" s="94"/>
      <c r="AI1493" s="94"/>
      <c r="AJ1493" s="94"/>
      <c r="AK1493" s="94"/>
      <c r="AM1493" s="92"/>
      <c r="AT1493" s="94"/>
      <c r="AU1493" s="94"/>
      <c r="AV1493" s="94"/>
      <c r="AW1493" s="94"/>
      <c r="AX1493" s="94"/>
      <c r="AY1493" s="94"/>
      <c r="AZ1493" s="94"/>
      <c r="BA1493" s="94"/>
    </row>
    <row r="1494" spans="3:70" x14ac:dyDescent="0.2">
      <c r="C1494" s="24"/>
      <c r="D1494" s="24"/>
      <c r="AG1494" s="94"/>
      <c r="AH1494" s="94"/>
      <c r="AI1494" s="94"/>
      <c r="AJ1494" s="94"/>
      <c r="AK1494" s="94"/>
      <c r="AM1494" s="92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</row>
    <row r="1495" spans="3:70" x14ac:dyDescent="0.2">
      <c r="C1495" s="24"/>
      <c r="D1495" s="24"/>
      <c r="AG1495" s="94"/>
      <c r="AH1495" s="94"/>
      <c r="AI1495" s="94"/>
      <c r="AJ1495" s="94"/>
      <c r="AK1495" s="94"/>
      <c r="AM1495" s="92"/>
      <c r="AT1495" s="94"/>
      <c r="AU1495" s="94"/>
      <c r="AV1495" s="94"/>
      <c r="AW1495" s="94"/>
      <c r="AX1495" s="94"/>
      <c r="AY1495" s="94"/>
      <c r="AZ1495" s="94"/>
      <c r="BA1495" s="94"/>
    </row>
    <row r="1496" spans="3:70" x14ac:dyDescent="0.2">
      <c r="C1496" s="24"/>
      <c r="D1496" s="24"/>
      <c r="AG1496" s="94"/>
      <c r="AH1496" s="94"/>
      <c r="AI1496" s="94"/>
      <c r="AJ1496" s="94"/>
      <c r="AK1496" s="94"/>
      <c r="AM1496" s="92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</row>
    <row r="1497" spans="3:70" x14ac:dyDescent="0.2">
      <c r="C1497" s="24"/>
      <c r="D1497" s="24"/>
      <c r="AG1497" s="94"/>
      <c r="AH1497" s="94"/>
      <c r="AI1497" s="94"/>
      <c r="AJ1497" s="94"/>
      <c r="AK1497" s="94"/>
      <c r="AM1497" s="92"/>
      <c r="AT1497" s="94"/>
      <c r="AU1497" s="94"/>
      <c r="AV1497" s="94"/>
      <c r="AW1497" s="94"/>
      <c r="AX1497" s="94"/>
      <c r="AY1497" s="94"/>
      <c r="AZ1497" s="94"/>
      <c r="BA1497" s="94"/>
      <c r="BB1497" s="94"/>
      <c r="BD1497" s="94"/>
    </row>
    <row r="1498" spans="3:70" x14ac:dyDescent="0.2">
      <c r="C1498" s="24"/>
      <c r="D1498" s="24"/>
      <c r="AG1498" s="94"/>
      <c r="AH1498" s="94"/>
      <c r="AI1498" s="94"/>
      <c r="AJ1498" s="94"/>
      <c r="AK1498" s="94"/>
      <c r="AM1498" s="92"/>
      <c r="AT1498" s="94"/>
      <c r="AU1498" s="94"/>
      <c r="AV1498" s="94"/>
      <c r="AW1498" s="94"/>
      <c r="AX1498" s="94"/>
      <c r="AY1498" s="94"/>
      <c r="AZ1498" s="94"/>
      <c r="BA1498" s="94"/>
      <c r="BB1498" s="94"/>
    </row>
    <row r="1499" spans="3:70" x14ac:dyDescent="0.2">
      <c r="C1499" s="24"/>
      <c r="D1499" s="24"/>
      <c r="AG1499" s="94"/>
      <c r="AH1499" s="94"/>
      <c r="AI1499" s="94"/>
      <c r="AJ1499" s="94"/>
      <c r="AK1499" s="94"/>
      <c r="AM1499" s="92"/>
      <c r="AT1499" s="94"/>
      <c r="AU1499" s="94"/>
      <c r="AV1499" s="94"/>
      <c r="AW1499" s="94"/>
      <c r="AX1499" s="94"/>
      <c r="AY1499" s="94"/>
      <c r="AZ1499" s="94"/>
      <c r="BA1499" s="94"/>
      <c r="BB1499" s="94"/>
    </row>
    <row r="1500" spans="3:70" x14ac:dyDescent="0.2">
      <c r="C1500" s="24"/>
      <c r="D1500" s="24"/>
      <c r="AG1500" s="94"/>
      <c r="AH1500" s="94"/>
      <c r="AI1500" s="94"/>
      <c r="AJ1500" s="94"/>
      <c r="AK1500" s="94"/>
      <c r="AM1500" s="92"/>
      <c r="AT1500" s="94"/>
      <c r="AU1500" s="94"/>
      <c r="AV1500" s="94"/>
      <c r="AW1500" s="94"/>
      <c r="AX1500" s="94"/>
      <c r="AY1500" s="94"/>
      <c r="AZ1500" s="94"/>
      <c r="BA1500" s="94"/>
      <c r="BB1500" s="94"/>
      <c r="BD1500" s="94"/>
    </row>
    <row r="1501" spans="3:70" x14ac:dyDescent="0.2">
      <c r="C1501" s="24"/>
      <c r="D1501" s="24"/>
      <c r="AG1501" s="94"/>
      <c r="AH1501" s="94"/>
      <c r="AI1501" s="94"/>
      <c r="AJ1501" s="94"/>
      <c r="AK1501" s="94"/>
      <c r="AM1501" s="92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</row>
    <row r="1502" spans="3:70" x14ac:dyDescent="0.2">
      <c r="C1502" s="24"/>
      <c r="D1502" s="24"/>
      <c r="AG1502" s="94"/>
      <c r="AH1502" s="94"/>
      <c r="AI1502" s="94"/>
      <c r="AJ1502" s="94"/>
      <c r="AK1502" s="94"/>
      <c r="AM1502" s="92"/>
      <c r="AT1502" s="94"/>
      <c r="AU1502" s="94"/>
      <c r="AV1502" s="94"/>
      <c r="AW1502" s="94"/>
      <c r="AX1502" s="94"/>
      <c r="AY1502" s="94"/>
      <c r="AZ1502" s="94"/>
      <c r="BA1502" s="94"/>
      <c r="BB1502" s="94"/>
    </row>
    <row r="1503" spans="3:70" x14ac:dyDescent="0.2">
      <c r="C1503" s="24"/>
      <c r="D1503" s="24"/>
      <c r="AG1503" s="94"/>
      <c r="AH1503" s="94"/>
      <c r="AI1503" s="94"/>
      <c r="AJ1503" s="94"/>
      <c r="AK1503" s="94"/>
      <c r="AM1503" s="92"/>
      <c r="AT1503" s="94"/>
      <c r="AU1503" s="94"/>
      <c r="AV1503" s="94"/>
      <c r="AW1503" s="94"/>
      <c r="AX1503" s="94"/>
      <c r="AY1503" s="94"/>
      <c r="AZ1503" s="94"/>
      <c r="BA1503" s="94"/>
      <c r="BB1503" s="94"/>
      <c r="BD1503" s="94"/>
    </row>
    <row r="1504" spans="3:70" x14ac:dyDescent="0.2">
      <c r="C1504" s="24"/>
      <c r="D1504" s="24"/>
      <c r="AG1504" s="94"/>
      <c r="AH1504" s="94"/>
      <c r="AI1504" s="94"/>
      <c r="AJ1504" s="94"/>
      <c r="AK1504" s="94"/>
      <c r="AM1504" s="92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</row>
    <row r="1505" spans="3:70" x14ac:dyDescent="0.2">
      <c r="C1505" s="24"/>
      <c r="D1505" s="24"/>
      <c r="AG1505" s="94"/>
      <c r="AH1505" s="94"/>
      <c r="AI1505" s="94"/>
      <c r="AJ1505" s="94"/>
      <c r="AK1505" s="94"/>
      <c r="AM1505" s="92"/>
      <c r="AT1505" s="94"/>
      <c r="AU1505" s="94"/>
      <c r="AV1505" s="94"/>
      <c r="AW1505" s="94"/>
      <c r="AX1505" s="94"/>
      <c r="AY1505" s="94"/>
      <c r="AZ1505" s="94"/>
      <c r="BA1505" s="94"/>
      <c r="BB1505" s="94"/>
    </row>
    <row r="1506" spans="3:70" x14ac:dyDescent="0.2">
      <c r="C1506" s="24"/>
      <c r="D1506" s="24"/>
      <c r="AG1506" s="94"/>
      <c r="AH1506" s="94"/>
      <c r="AI1506" s="94"/>
      <c r="AJ1506" s="94"/>
      <c r="AK1506" s="94"/>
      <c r="AM1506" s="92"/>
      <c r="AT1506" s="94"/>
      <c r="AU1506" s="94"/>
      <c r="AV1506" s="94"/>
      <c r="AW1506" s="94"/>
      <c r="AX1506" s="94"/>
      <c r="AY1506" s="94"/>
      <c r="AZ1506" s="94"/>
      <c r="BA1506" s="94"/>
      <c r="BB1506" s="94"/>
    </row>
    <row r="1507" spans="3:70" x14ac:dyDescent="0.2">
      <c r="C1507" s="24"/>
      <c r="D1507" s="24"/>
      <c r="AG1507" s="94"/>
      <c r="AH1507" s="94"/>
      <c r="AI1507" s="94"/>
      <c r="AJ1507" s="94"/>
      <c r="AK1507" s="94"/>
      <c r="AM1507" s="92"/>
      <c r="AT1507" s="94"/>
      <c r="AU1507" s="94"/>
      <c r="AV1507" s="94"/>
      <c r="AW1507" s="94"/>
      <c r="AX1507" s="94"/>
      <c r="AY1507" s="94"/>
      <c r="AZ1507" s="94"/>
      <c r="BA1507" s="94"/>
      <c r="BB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</row>
    <row r="1508" spans="3:70" x14ac:dyDescent="0.2">
      <c r="C1508" s="24"/>
      <c r="D1508" s="24"/>
      <c r="AG1508" s="94"/>
      <c r="AH1508" s="94"/>
      <c r="AI1508" s="94"/>
      <c r="AJ1508" s="94"/>
      <c r="AK1508" s="94"/>
      <c r="AM1508" s="92"/>
      <c r="AT1508" s="94"/>
      <c r="AU1508" s="94"/>
      <c r="AV1508" s="94"/>
      <c r="AW1508" s="94"/>
      <c r="AX1508" s="94"/>
      <c r="AY1508" s="94"/>
      <c r="AZ1508" s="94"/>
      <c r="BA1508" s="94"/>
      <c r="BB1508" s="94"/>
    </row>
    <row r="1509" spans="3:70" x14ac:dyDescent="0.2">
      <c r="C1509" s="24"/>
      <c r="D1509" s="24"/>
      <c r="AG1509" s="94"/>
      <c r="AH1509" s="94"/>
      <c r="AI1509" s="94"/>
      <c r="AJ1509" s="94"/>
      <c r="AK1509" s="94"/>
      <c r="AM1509" s="92"/>
      <c r="AT1509" s="94"/>
      <c r="AU1509" s="94"/>
      <c r="AV1509" s="94"/>
      <c r="AW1509" s="94"/>
      <c r="AX1509" s="94"/>
      <c r="AY1509" s="94"/>
      <c r="AZ1509" s="94"/>
      <c r="BA1509" s="94"/>
      <c r="BB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</row>
    <row r="1510" spans="3:70" x14ac:dyDescent="0.2">
      <c r="C1510" s="24"/>
      <c r="D1510" s="24"/>
      <c r="AG1510" s="94"/>
      <c r="AH1510" s="94"/>
      <c r="AI1510" s="94"/>
      <c r="AJ1510" s="94"/>
      <c r="AK1510" s="94"/>
      <c r="AM1510" s="92"/>
      <c r="AT1510" s="94"/>
      <c r="AU1510" s="94"/>
      <c r="AV1510" s="94"/>
      <c r="AW1510" s="94"/>
      <c r="AX1510" s="94"/>
      <c r="AY1510" s="94"/>
      <c r="AZ1510" s="94"/>
      <c r="BA1510" s="94"/>
    </row>
    <row r="1511" spans="3:70" x14ac:dyDescent="0.2">
      <c r="C1511" s="24"/>
      <c r="D1511" s="24"/>
      <c r="AG1511" s="94"/>
      <c r="AH1511" s="94"/>
      <c r="AI1511" s="94"/>
      <c r="AJ1511" s="94"/>
      <c r="AK1511" s="94"/>
      <c r="AM1511" s="92"/>
      <c r="AT1511" s="94"/>
      <c r="AU1511" s="94"/>
      <c r="AV1511" s="94"/>
      <c r="AW1511" s="94"/>
      <c r="AX1511" s="94"/>
      <c r="AY1511" s="94"/>
      <c r="AZ1511" s="94"/>
      <c r="BA1511" s="94"/>
      <c r="BB1511" s="94"/>
      <c r="BD1511" s="94"/>
    </row>
    <row r="1512" spans="3:70" x14ac:dyDescent="0.2">
      <c r="C1512" s="24"/>
      <c r="D1512" s="24"/>
      <c r="AG1512" s="94"/>
      <c r="AH1512" s="94"/>
      <c r="AI1512" s="94"/>
      <c r="AJ1512" s="94"/>
      <c r="AK1512" s="94"/>
      <c r="AM1512" s="92"/>
      <c r="AT1512" s="94"/>
      <c r="AU1512" s="94"/>
      <c r="AV1512" s="94"/>
      <c r="AW1512" s="94"/>
      <c r="AX1512" s="94"/>
      <c r="AY1512" s="94"/>
      <c r="AZ1512" s="94"/>
      <c r="BA1512" s="94"/>
    </row>
    <row r="1513" spans="3:70" x14ac:dyDescent="0.2">
      <c r="C1513" s="24"/>
      <c r="D1513" s="24"/>
      <c r="AG1513" s="94"/>
      <c r="AH1513" s="94"/>
      <c r="AI1513" s="94"/>
      <c r="AJ1513" s="94"/>
      <c r="AK1513" s="94"/>
      <c r="AM1513" s="92"/>
      <c r="AT1513" s="94"/>
      <c r="AU1513" s="94"/>
      <c r="AV1513" s="94"/>
      <c r="AW1513" s="94"/>
      <c r="AX1513" s="94"/>
      <c r="AY1513" s="94"/>
      <c r="AZ1513" s="94"/>
      <c r="BA1513" s="94"/>
      <c r="BB1513" s="94"/>
    </row>
    <row r="1514" spans="3:70" x14ac:dyDescent="0.2">
      <c r="C1514" s="24"/>
      <c r="D1514" s="24"/>
      <c r="AG1514" s="94"/>
      <c r="AH1514" s="94"/>
      <c r="AI1514" s="94"/>
      <c r="AJ1514" s="94"/>
      <c r="AK1514" s="94"/>
      <c r="AM1514" s="92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</row>
    <row r="1515" spans="3:70" x14ac:dyDescent="0.2">
      <c r="C1515" s="24"/>
      <c r="D1515" s="24"/>
      <c r="AG1515" s="94"/>
      <c r="AH1515" s="94"/>
      <c r="AI1515" s="94"/>
      <c r="AJ1515" s="94"/>
      <c r="AK1515" s="94"/>
      <c r="AM1515" s="92"/>
      <c r="AT1515" s="94"/>
      <c r="AU1515" s="94"/>
      <c r="AV1515" s="94"/>
      <c r="AW1515" s="94"/>
      <c r="AX1515" s="94"/>
      <c r="AY1515" s="94"/>
      <c r="AZ1515" s="94"/>
      <c r="BA1515" s="94"/>
    </row>
    <row r="1516" spans="3:70" x14ac:dyDescent="0.2">
      <c r="C1516" s="24"/>
      <c r="D1516" s="24"/>
      <c r="AG1516" s="94"/>
      <c r="AH1516" s="94"/>
      <c r="AI1516" s="94"/>
      <c r="AJ1516" s="94"/>
      <c r="AK1516" s="94"/>
      <c r="AM1516" s="92"/>
      <c r="AT1516" s="94"/>
      <c r="AU1516" s="94"/>
      <c r="AV1516" s="94"/>
      <c r="AW1516" s="94"/>
      <c r="AX1516" s="94"/>
      <c r="AY1516" s="94"/>
      <c r="AZ1516" s="94"/>
      <c r="BA1516" s="94"/>
      <c r="BB1516" s="94"/>
      <c r="BD1516" s="94"/>
    </row>
    <row r="1517" spans="3:70" x14ac:dyDescent="0.2">
      <c r="C1517" s="24"/>
      <c r="D1517" s="24"/>
      <c r="AG1517" s="94"/>
      <c r="AH1517" s="94"/>
      <c r="AI1517" s="94"/>
      <c r="AJ1517" s="94"/>
      <c r="AK1517" s="94"/>
      <c r="AM1517" s="92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</row>
    <row r="1518" spans="3:70" x14ac:dyDescent="0.2">
      <c r="C1518" s="24"/>
      <c r="D1518" s="24"/>
      <c r="AG1518" s="94"/>
      <c r="AH1518" s="94"/>
      <c r="AI1518" s="94"/>
      <c r="AJ1518" s="94"/>
      <c r="AK1518" s="94"/>
      <c r="AM1518" s="92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</row>
    <row r="1519" spans="3:70" x14ac:dyDescent="0.2">
      <c r="C1519" s="24"/>
      <c r="D1519" s="24"/>
      <c r="AG1519" s="94"/>
      <c r="AH1519" s="94"/>
      <c r="AI1519" s="94"/>
      <c r="AJ1519" s="94"/>
      <c r="AK1519" s="94"/>
      <c r="AM1519" s="92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</row>
    <row r="1520" spans="3:70" x14ac:dyDescent="0.2">
      <c r="C1520" s="24"/>
      <c r="D1520" s="24"/>
      <c r="AG1520" s="94"/>
      <c r="AH1520" s="94"/>
      <c r="AI1520" s="94"/>
      <c r="AJ1520" s="94"/>
      <c r="AK1520" s="94"/>
      <c r="AM1520" s="92"/>
      <c r="AT1520" s="94"/>
      <c r="AU1520" s="94"/>
      <c r="AV1520" s="94"/>
      <c r="AW1520" s="94"/>
      <c r="AX1520" s="94"/>
      <c r="AY1520" s="94"/>
      <c r="AZ1520" s="94"/>
      <c r="BA1520" s="94"/>
      <c r="BB1520" s="94"/>
    </row>
    <row r="1521" spans="3:70" x14ac:dyDescent="0.2">
      <c r="C1521" s="24"/>
      <c r="D1521" s="24"/>
      <c r="AG1521" s="94"/>
      <c r="AH1521" s="94"/>
      <c r="AI1521" s="94"/>
      <c r="AJ1521" s="94"/>
      <c r="AK1521" s="94"/>
      <c r="AM1521" s="92"/>
      <c r="AT1521" s="94"/>
      <c r="AU1521" s="94"/>
      <c r="AV1521" s="94"/>
      <c r="AW1521" s="94"/>
      <c r="AX1521" s="94"/>
      <c r="AY1521" s="94"/>
      <c r="AZ1521" s="94"/>
      <c r="BA1521" s="94"/>
      <c r="BB1521" s="94"/>
    </row>
    <row r="1522" spans="3:70" x14ac:dyDescent="0.2">
      <c r="C1522" s="24"/>
      <c r="D1522" s="24"/>
      <c r="AG1522" s="94"/>
      <c r="AH1522" s="94"/>
      <c r="AI1522" s="94"/>
      <c r="AJ1522" s="94"/>
      <c r="AK1522" s="94"/>
      <c r="AM1522" s="92"/>
      <c r="AT1522" s="94"/>
      <c r="AU1522" s="94"/>
      <c r="AV1522" s="94"/>
      <c r="AW1522" s="94"/>
      <c r="AX1522" s="94"/>
      <c r="AY1522" s="94"/>
      <c r="AZ1522" s="94"/>
      <c r="BA1522" s="94"/>
      <c r="BB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</row>
    <row r="1523" spans="3:70" x14ac:dyDescent="0.2">
      <c r="C1523" s="24"/>
      <c r="D1523" s="24"/>
      <c r="AG1523" s="94"/>
      <c r="AH1523" s="94"/>
      <c r="AI1523" s="94"/>
      <c r="AJ1523" s="94"/>
      <c r="AK1523" s="94"/>
      <c r="AM1523" s="92"/>
      <c r="AT1523" s="94"/>
      <c r="AU1523" s="94"/>
      <c r="AV1523" s="94"/>
      <c r="AW1523" s="94"/>
      <c r="AX1523" s="94"/>
      <c r="AY1523" s="94"/>
      <c r="AZ1523" s="94"/>
      <c r="BA1523" s="94"/>
      <c r="BB1523" s="94"/>
    </row>
    <row r="1524" spans="3:70" x14ac:dyDescent="0.2">
      <c r="C1524" s="24"/>
      <c r="D1524" s="24"/>
      <c r="AG1524" s="94"/>
      <c r="AH1524" s="94"/>
      <c r="AI1524" s="94"/>
      <c r="AJ1524" s="94"/>
      <c r="AK1524" s="94"/>
      <c r="AM1524" s="92"/>
      <c r="AT1524" s="94"/>
      <c r="AU1524" s="94"/>
      <c r="AV1524" s="94"/>
      <c r="AW1524" s="94"/>
      <c r="AX1524" s="94"/>
      <c r="AY1524" s="94"/>
      <c r="AZ1524" s="94"/>
      <c r="BA1524" s="94"/>
      <c r="BB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</row>
    <row r="1525" spans="3:70" x14ac:dyDescent="0.2">
      <c r="C1525" s="24"/>
      <c r="D1525" s="24"/>
      <c r="AG1525" s="94"/>
      <c r="AH1525" s="94"/>
      <c r="AI1525" s="94"/>
      <c r="AJ1525" s="94"/>
      <c r="AK1525" s="94"/>
      <c r="AM1525" s="92"/>
      <c r="AT1525" s="94"/>
      <c r="AU1525" s="94"/>
      <c r="AV1525" s="94"/>
      <c r="AW1525" s="94"/>
      <c r="AX1525" s="94"/>
      <c r="AY1525" s="94"/>
      <c r="AZ1525" s="94"/>
      <c r="BA1525" s="94"/>
      <c r="BB1525" s="94"/>
    </row>
    <row r="1526" spans="3:70" x14ac:dyDescent="0.2">
      <c r="C1526" s="24"/>
      <c r="D1526" s="24"/>
      <c r="AG1526" s="94"/>
      <c r="AH1526" s="94"/>
      <c r="AI1526" s="94"/>
      <c r="AJ1526" s="94"/>
      <c r="AK1526" s="94"/>
      <c r="AM1526" s="92"/>
      <c r="AT1526" s="94"/>
      <c r="AU1526" s="94"/>
      <c r="AV1526" s="94"/>
      <c r="AW1526" s="94"/>
      <c r="AX1526" s="94"/>
      <c r="AY1526" s="94"/>
      <c r="AZ1526" s="94"/>
      <c r="BA1526" s="94"/>
      <c r="BB1526" s="94"/>
    </row>
    <row r="1527" spans="3:70" x14ac:dyDescent="0.2">
      <c r="C1527" s="24"/>
      <c r="D1527" s="24"/>
      <c r="AG1527" s="94"/>
      <c r="AH1527" s="94"/>
      <c r="AI1527" s="94"/>
      <c r="AJ1527" s="94"/>
      <c r="AK1527" s="94"/>
      <c r="AM1527" s="92"/>
      <c r="AT1527" s="94"/>
      <c r="AU1527" s="94"/>
      <c r="AV1527" s="94"/>
      <c r="AW1527" s="94"/>
      <c r="AX1527" s="94"/>
      <c r="AY1527" s="94"/>
      <c r="AZ1527" s="94"/>
      <c r="BA1527" s="94"/>
      <c r="BB1527" s="94"/>
      <c r="BD1527" s="94"/>
    </row>
    <row r="1528" spans="3:70" x14ac:dyDescent="0.2">
      <c r="C1528" s="24"/>
      <c r="D1528" s="24"/>
      <c r="AG1528" s="94"/>
      <c r="AH1528" s="94"/>
      <c r="AI1528" s="94"/>
      <c r="AJ1528" s="94"/>
      <c r="AK1528" s="94"/>
      <c r="AM1528" s="92"/>
      <c r="AT1528" s="94"/>
      <c r="AU1528" s="94"/>
      <c r="AV1528" s="94"/>
      <c r="AW1528" s="94"/>
      <c r="AX1528" s="94"/>
      <c r="AY1528" s="94"/>
      <c r="AZ1528" s="94"/>
      <c r="BA1528" s="94"/>
      <c r="BB1528" s="94"/>
    </row>
    <row r="1529" spans="3:70" x14ac:dyDescent="0.2">
      <c r="C1529" s="24"/>
      <c r="D1529" s="24"/>
      <c r="AG1529" s="94"/>
      <c r="AH1529" s="94"/>
      <c r="AI1529" s="94"/>
      <c r="AJ1529" s="94"/>
      <c r="AK1529" s="94"/>
      <c r="AM1529" s="92"/>
      <c r="AT1529" s="94"/>
      <c r="AU1529" s="94"/>
      <c r="AV1529" s="94"/>
      <c r="AW1529" s="94"/>
      <c r="AX1529" s="94"/>
      <c r="AY1529" s="94"/>
      <c r="AZ1529" s="94"/>
      <c r="BA1529" s="94"/>
      <c r="BB1529" s="94"/>
      <c r="BD1529" s="94"/>
    </row>
    <row r="1530" spans="3:70" x14ac:dyDescent="0.2">
      <c r="C1530" s="24"/>
      <c r="D1530" s="24"/>
      <c r="AG1530" s="94"/>
      <c r="AH1530" s="94"/>
      <c r="AI1530" s="94"/>
      <c r="AJ1530" s="94"/>
      <c r="AK1530" s="94"/>
      <c r="AM1530" s="92"/>
      <c r="AT1530" s="94"/>
      <c r="AU1530" s="94"/>
      <c r="AV1530" s="94"/>
      <c r="AW1530" s="94"/>
      <c r="AX1530" s="94"/>
      <c r="AY1530" s="94"/>
      <c r="AZ1530" s="94"/>
      <c r="BA1530" s="94"/>
      <c r="BB1530" s="94"/>
    </row>
    <row r="1531" spans="3:70" x14ac:dyDescent="0.2">
      <c r="C1531" s="24"/>
      <c r="D1531" s="24"/>
      <c r="AG1531" s="94"/>
      <c r="AH1531" s="94"/>
      <c r="AI1531" s="94"/>
      <c r="AJ1531" s="94"/>
      <c r="AK1531" s="94"/>
      <c r="AM1531" s="92"/>
      <c r="AT1531" s="94"/>
      <c r="AU1531" s="94"/>
      <c r="AV1531" s="94"/>
      <c r="AW1531" s="94"/>
      <c r="AX1531" s="94"/>
      <c r="AY1531" s="94"/>
      <c r="AZ1531" s="94"/>
      <c r="BA1531" s="94"/>
      <c r="BB1531" s="94"/>
    </row>
    <row r="1532" spans="3:70" x14ac:dyDescent="0.2">
      <c r="C1532" s="24"/>
      <c r="D1532" s="24"/>
      <c r="AG1532" s="94"/>
      <c r="AH1532" s="94"/>
      <c r="AI1532" s="94"/>
      <c r="AJ1532" s="94"/>
      <c r="AK1532" s="94"/>
      <c r="AM1532" s="92"/>
      <c r="AT1532" s="94"/>
      <c r="AU1532" s="94"/>
      <c r="AV1532" s="94"/>
      <c r="AW1532" s="94"/>
      <c r="AX1532" s="94"/>
      <c r="AY1532" s="94"/>
      <c r="AZ1532" s="94"/>
      <c r="BA1532" s="94"/>
      <c r="BB1532" s="94"/>
    </row>
    <row r="1533" spans="3:70" x14ac:dyDescent="0.2">
      <c r="C1533" s="24"/>
      <c r="D1533" s="24"/>
      <c r="AG1533" s="94"/>
      <c r="AH1533" s="94"/>
      <c r="AI1533" s="94"/>
      <c r="AJ1533" s="94"/>
      <c r="AK1533" s="94"/>
      <c r="AM1533" s="92"/>
      <c r="AT1533" s="94"/>
      <c r="AU1533" s="94"/>
      <c r="AV1533" s="94"/>
      <c r="AW1533" s="94"/>
      <c r="AX1533" s="94"/>
      <c r="AY1533" s="94"/>
      <c r="AZ1533" s="94"/>
      <c r="BA1533" s="94"/>
    </row>
    <row r="1534" spans="3:70" x14ac:dyDescent="0.2">
      <c r="C1534" s="24"/>
      <c r="D1534" s="24"/>
      <c r="AG1534" s="94"/>
      <c r="AH1534" s="94"/>
      <c r="AI1534" s="94"/>
      <c r="AJ1534" s="94"/>
      <c r="AK1534" s="94"/>
      <c r="AM1534" s="92"/>
      <c r="AT1534" s="94"/>
      <c r="AU1534" s="94"/>
      <c r="AV1534" s="94"/>
      <c r="AW1534" s="94"/>
      <c r="AX1534" s="94"/>
      <c r="AY1534" s="94"/>
      <c r="AZ1534" s="94"/>
      <c r="BA1534" s="94"/>
      <c r="BB1534" s="94"/>
    </row>
    <row r="1535" spans="3:70" x14ac:dyDescent="0.2">
      <c r="C1535" s="24"/>
      <c r="D1535" s="24"/>
      <c r="AG1535" s="94"/>
      <c r="AH1535" s="94"/>
      <c r="AI1535" s="94"/>
      <c r="AJ1535" s="94"/>
      <c r="AK1535" s="94"/>
      <c r="AM1535" s="92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</row>
    <row r="1536" spans="3:70" x14ac:dyDescent="0.2">
      <c r="C1536" s="24"/>
      <c r="D1536" s="24"/>
      <c r="AG1536" s="94"/>
      <c r="AH1536" s="94"/>
      <c r="AI1536" s="94"/>
      <c r="AJ1536" s="94"/>
      <c r="AK1536" s="94"/>
      <c r="AM1536" s="92"/>
      <c r="AT1536" s="94"/>
      <c r="AU1536" s="94"/>
      <c r="AV1536" s="94"/>
      <c r="AW1536" s="94"/>
      <c r="AX1536" s="94"/>
      <c r="AY1536" s="94"/>
      <c r="AZ1536" s="94"/>
      <c r="BA1536" s="94"/>
    </row>
    <row r="1537" spans="3:70" x14ac:dyDescent="0.2">
      <c r="C1537" s="24"/>
      <c r="D1537" s="24"/>
      <c r="AG1537" s="94"/>
      <c r="AH1537" s="94"/>
      <c r="AI1537" s="94"/>
      <c r="AJ1537" s="94"/>
      <c r="AK1537" s="94"/>
      <c r="AM1537" s="92"/>
      <c r="AT1537" s="94"/>
      <c r="AU1537" s="94"/>
      <c r="AV1537" s="94"/>
      <c r="AW1537" s="94"/>
      <c r="AX1537" s="94"/>
      <c r="AY1537" s="94"/>
      <c r="AZ1537" s="94"/>
      <c r="BA1537" s="94"/>
    </row>
    <row r="1538" spans="3:70" x14ac:dyDescent="0.2">
      <c r="C1538" s="24"/>
      <c r="D1538" s="24"/>
      <c r="AG1538" s="94"/>
      <c r="AH1538" s="94"/>
      <c r="AI1538" s="94"/>
      <c r="AJ1538" s="94"/>
      <c r="AK1538" s="94"/>
      <c r="AM1538" s="92"/>
      <c r="AT1538" s="94"/>
      <c r="AU1538" s="94"/>
      <c r="AV1538" s="94"/>
      <c r="AW1538" s="94"/>
      <c r="AX1538" s="94"/>
      <c r="AY1538" s="94"/>
      <c r="AZ1538" s="94"/>
      <c r="BA1538" s="94"/>
    </row>
    <row r="1539" spans="3:70" x14ac:dyDescent="0.2">
      <c r="C1539" s="24"/>
      <c r="D1539" s="24"/>
      <c r="AG1539" s="94"/>
      <c r="AH1539" s="94"/>
      <c r="AI1539" s="94"/>
      <c r="AJ1539" s="94"/>
      <c r="AK1539" s="94"/>
      <c r="AM1539" s="92"/>
      <c r="AT1539" s="94"/>
      <c r="AU1539" s="94"/>
      <c r="AV1539" s="94"/>
      <c r="AW1539" s="94"/>
      <c r="AX1539" s="94"/>
      <c r="AY1539" s="94"/>
      <c r="AZ1539" s="94"/>
      <c r="BA1539" s="94"/>
      <c r="BB1539" s="94"/>
    </row>
    <row r="1540" spans="3:70" x14ac:dyDescent="0.2">
      <c r="C1540" s="24"/>
      <c r="D1540" s="24"/>
      <c r="AG1540" s="94"/>
      <c r="AH1540" s="94"/>
      <c r="AI1540" s="94"/>
      <c r="AJ1540" s="94"/>
      <c r="AK1540" s="94"/>
      <c r="AM1540" s="92"/>
      <c r="AT1540" s="94"/>
      <c r="AU1540" s="94"/>
      <c r="AV1540" s="94"/>
      <c r="AW1540" s="94"/>
      <c r="AX1540" s="94"/>
      <c r="AY1540" s="94"/>
      <c r="AZ1540" s="94"/>
      <c r="BA1540" s="94"/>
      <c r="BB1540" s="94"/>
    </row>
    <row r="1541" spans="3:70" x14ac:dyDescent="0.2">
      <c r="C1541" s="24"/>
      <c r="D1541" s="24"/>
      <c r="AG1541" s="94"/>
      <c r="AH1541" s="94"/>
      <c r="AI1541" s="94"/>
      <c r="AJ1541" s="94"/>
      <c r="AK1541" s="94"/>
      <c r="AM1541" s="92"/>
      <c r="AT1541" s="94"/>
      <c r="AU1541" s="94"/>
      <c r="AV1541" s="94"/>
      <c r="AW1541" s="94"/>
      <c r="AX1541" s="94"/>
      <c r="AY1541" s="94"/>
      <c r="AZ1541" s="94"/>
      <c r="BA1541" s="94"/>
      <c r="BB1541" s="94"/>
    </row>
    <row r="1542" spans="3:70" x14ac:dyDescent="0.2">
      <c r="C1542" s="24"/>
      <c r="D1542" s="24"/>
      <c r="AG1542" s="94"/>
      <c r="AH1542" s="94"/>
      <c r="AI1542" s="94"/>
      <c r="AJ1542" s="94"/>
      <c r="AK1542" s="94"/>
      <c r="AM1542" s="92"/>
      <c r="AT1542" s="94"/>
      <c r="AU1542" s="94"/>
      <c r="AV1542" s="94"/>
      <c r="AW1542" s="94"/>
      <c r="AX1542" s="94"/>
      <c r="AY1542" s="94"/>
      <c r="AZ1542" s="94"/>
      <c r="BA1542" s="94"/>
    </row>
    <row r="1543" spans="3:70" x14ac:dyDescent="0.2">
      <c r="C1543" s="24"/>
      <c r="D1543" s="24"/>
      <c r="AG1543" s="94"/>
      <c r="AH1543" s="94"/>
      <c r="AI1543" s="94"/>
      <c r="AJ1543" s="94"/>
      <c r="AK1543" s="94"/>
      <c r="AM1543" s="92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</row>
    <row r="1544" spans="3:70" x14ac:dyDescent="0.2">
      <c r="C1544" s="24"/>
      <c r="D1544" s="24"/>
      <c r="AG1544" s="94"/>
      <c r="AH1544" s="94"/>
      <c r="AI1544" s="94"/>
      <c r="AJ1544" s="94"/>
      <c r="AK1544" s="94"/>
      <c r="AM1544" s="92"/>
      <c r="AT1544" s="94"/>
      <c r="AU1544" s="94"/>
      <c r="AV1544" s="94"/>
      <c r="AW1544" s="94"/>
      <c r="AX1544" s="94"/>
      <c r="AY1544" s="94"/>
      <c r="AZ1544" s="94"/>
      <c r="BA1544" s="94"/>
      <c r="BB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</row>
    <row r="1545" spans="3:70" x14ac:dyDescent="0.2">
      <c r="C1545" s="24"/>
      <c r="D1545" s="24"/>
      <c r="AG1545" s="94"/>
      <c r="AH1545" s="94"/>
      <c r="AI1545" s="94"/>
      <c r="AJ1545" s="94"/>
      <c r="AK1545" s="94"/>
      <c r="AM1545" s="92"/>
      <c r="AT1545" s="94"/>
      <c r="AU1545" s="94"/>
      <c r="AV1545" s="94"/>
      <c r="AW1545" s="94"/>
      <c r="AX1545" s="94"/>
      <c r="AY1545" s="94"/>
      <c r="AZ1545" s="94"/>
      <c r="BA1545" s="94"/>
    </row>
    <row r="1546" spans="3:70" x14ac:dyDescent="0.2">
      <c r="C1546" s="24"/>
      <c r="D1546" s="24"/>
      <c r="AG1546" s="94"/>
      <c r="AH1546" s="94"/>
      <c r="AI1546" s="94"/>
      <c r="AJ1546" s="94"/>
      <c r="AK1546" s="94"/>
      <c r="AM1546" s="92"/>
      <c r="AT1546" s="94"/>
      <c r="AU1546" s="94"/>
      <c r="AV1546" s="94"/>
      <c r="AW1546" s="94"/>
      <c r="AX1546" s="94"/>
      <c r="AY1546" s="94"/>
      <c r="AZ1546" s="94"/>
      <c r="BA1546" s="94"/>
      <c r="BB1546" s="94"/>
    </row>
    <row r="1547" spans="3:70" x14ac:dyDescent="0.2">
      <c r="C1547" s="24"/>
      <c r="D1547" s="24"/>
      <c r="AG1547" s="94"/>
      <c r="AH1547" s="94"/>
      <c r="AI1547" s="94"/>
      <c r="AJ1547" s="94"/>
      <c r="AK1547" s="94"/>
      <c r="AM1547" s="92"/>
      <c r="AT1547" s="94"/>
      <c r="AU1547" s="94"/>
      <c r="AV1547" s="94"/>
      <c r="AW1547" s="94"/>
      <c r="AX1547" s="94"/>
      <c r="AY1547" s="94"/>
      <c r="AZ1547" s="94"/>
      <c r="BA1547" s="94"/>
    </row>
    <row r="1548" spans="3:70" x14ac:dyDescent="0.2">
      <c r="C1548" s="24"/>
      <c r="D1548" s="24"/>
      <c r="AG1548" s="94"/>
      <c r="AH1548" s="94"/>
      <c r="AI1548" s="94"/>
      <c r="AJ1548" s="94"/>
      <c r="AK1548" s="94"/>
      <c r="AM1548" s="92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</row>
    <row r="1549" spans="3:70" x14ac:dyDescent="0.2">
      <c r="C1549" s="24"/>
      <c r="D1549" s="24"/>
      <c r="AG1549" s="94"/>
      <c r="AH1549" s="94"/>
      <c r="AI1549" s="94"/>
      <c r="AJ1549" s="94"/>
      <c r="AK1549" s="94"/>
      <c r="AM1549" s="92"/>
      <c r="AT1549" s="94"/>
      <c r="AU1549" s="94"/>
      <c r="AV1549" s="94"/>
      <c r="AW1549" s="94"/>
      <c r="AX1549" s="94"/>
      <c r="AY1549" s="94"/>
      <c r="AZ1549" s="94"/>
      <c r="BA1549" s="94"/>
    </row>
    <row r="1550" spans="3:70" x14ac:dyDescent="0.2">
      <c r="C1550" s="24"/>
      <c r="D1550" s="24"/>
      <c r="AG1550" s="94"/>
      <c r="AH1550" s="94"/>
      <c r="AI1550" s="94"/>
      <c r="AJ1550" s="94"/>
      <c r="AK1550" s="94"/>
      <c r="AM1550" s="92"/>
      <c r="AT1550" s="94"/>
      <c r="AU1550" s="94"/>
      <c r="AV1550" s="94"/>
      <c r="AW1550" s="94"/>
      <c r="AX1550" s="94"/>
      <c r="AY1550" s="94"/>
      <c r="AZ1550" s="94"/>
      <c r="BA1550" s="94"/>
      <c r="BB1550" s="94"/>
      <c r="BD1550" s="94"/>
    </row>
    <row r="1551" spans="3:70" x14ac:dyDescent="0.2">
      <c r="C1551" s="24"/>
      <c r="D1551" s="24"/>
      <c r="AG1551" s="94"/>
      <c r="AH1551" s="94"/>
      <c r="AI1551" s="94"/>
      <c r="AJ1551" s="94"/>
      <c r="AK1551" s="94"/>
      <c r="AM1551" s="92"/>
      <c r="AT1551" s="94"/>
      <c r="AU1551" s="94"/>
      <c r="AV1551" s="94"/>
      <c r="AW1551" s="94"/>
      <c r="AX1551" s="94"/>
      <c r="AY1551" s="94"/>
      <c r="AZ1551" s="94"/>
      <c r="BA1551" s="94"/>
      <c r="BB1551" s="94"/>
      <c r="BD1551" s="94"/>
    </row>
    <row r="1552" spans="3:70" x14ac:dyDescent="0.2">
      <c r="C1552" s="24"/>
      <c r="D1552" s="24"/>
      <c r="AG1552" s="94"/>
      <c r="AH1552" s="94"/>
      <c r="AI1552" s="94"/>
      <c r="AJ1552" s="94"/>
      <c r="AK1552" s="94"/>
      <c r="AM1552" s="92"/>
      <c r="AT1552" s="94"/>
      <c r="AU1552" s="94"/>
      <c r="AV1552" s="94"/>
      <c r="AW1552" s="94"/>
      <c r="AX1552" s="94"/>
      <c r="AY1552" s="94"/>
      <c r="AZ1552" s="94"/>
      <c r="BA1552" s="94"/>
      <c r="BB1552" s="94"/>
      <c r="BD1552" s="94"/>
    </row>
    <row r="1553" spans="3:70" x14ac:dyDescent="0.2">
      <c r="C1553" s="24"/>
      <c r="D1553" s="24"/>
      <c r="AG1553" s="94"/>
      <c r="AH1553" s="94"/>
      <c r="AI1553" s="94"/>
      <c r="AJ1553" s="94"/>
      <c r="AK1553" s="94"/>
      <c r="AM1553" s="92"/>
      <c r="AT1553" s="94"/>
      <c r="AU1553" s="94"/>
      <c r="AV1553" s="94"/>
      <c r="AW1553" s="94"/>
      <c r="AX1553" s="94"/>
      <c r="AY1553" s="94"/>
      <c r="AZ1553" s="94"/>
      <c r="BA1553" s="94"/>
      <c r="BB1553" s="94"/>
    </row>
    <row r="1554" spans="3:70" x14ac:dyDescent="0.2">
      <c r="C1554" s="24"/>
      <c r="D1554" s="24"/>
      <c r="AG1554" s="94"/>
      <c r="AH1554" s="94"/>
      <c r="AI1554" s="94"/>
      <c r="AJ1554" s="94"/>
      <c r="AK1554" s="94"/>
      <c r="AM1554" s="92"/>
      <c r="AT1554" s="94"/>
      <c r="AU1554" s="94"/>
      <c r="AV1554" s="94"/>
      <c r="AW1554" s="94"/>
      <c r="AX1554" s="94"/>
      <c r="AY1554" s="94"/>
      <c r="AZ1554" s="94"/>
      <c r="BA1554" s="94"/>
    </row>
    <row r="1555" spans="3:70" x14ac:dyDescent="0.2">
      <c r="C1555" s="24"/>
      <c r="D1555" s="24"/>
      <c r="AG1555" s="94"/>
      <c r="AH1555" s="94"/>
      <c r="AI1555" s="94"/>
      <c r="AJ1555" s="94"/>
      <c r="AK1555" s="94"/>
      <c r="AM1555" s="92"/>
      <c r="AT1555" s="94"/>
      <c r="AU1555" s="94"/>
      <c r="AV1555" s="94"/>
      <c r="AW1555" s="94"/>
      <c r="AX1555" s="94"/>
      <c r="AY1555" s="94"/>
      <c r="AZ1555" s="94"/>
      <c r="BA1555" s="94"/>
      <c r="BB1555" s="94"/>
    </row>
    <row r="1556" spans="3:70" x14ac:dyDescent="0.2">
      <c r="C1556" s="24"/>
      <c r="D1556" s="24"/>
      <c r="AG1556" s="94"/>
      <c r="AH1556" s="94"/>
      <c r="AI1556" s="94"/>
      <c r="AJ1556" s="94"/>
      <c r="AK1556" s="94"/>
      <c r="AM1556" s="92"/>
      <c r="AT1556" s="94"/>
      <c r="AU1556" s="94"/>
      <c r="AV1556" s="94"/>
      <c r="AW1556" s="94"/>
      <c r="AX1556" s="94"/>
      <c r="AY1556" s="94"/>
      <c r="AZ1556" s="94"/>
      <c r="BA1556" s="94"/>
      <c r="BB1556" s="94"/>
    </row>
    <row r="1557" spans="3:70" x14ac:dyDescent="0.2">
      <c r="C1557" s="24"/>
      <c r="D1557" s="24"/>
      <c r="AG1557" s="94"/>
      <c r="AH1557" s="94"/>
      <c r="AI1557" s="94"/>
      <c r="AJ1557" s="94"/>
      <c r="AK1557" s="94"/>
      <c r="AM1557" s="92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</row>
    <row r="1558" spans="3:70" x14ac:dyDescent="0.2">
      <c r="C1558" s="24"/>
      <c r="D1558" s="24"/>
      <c r="AG1558" s="94"/>
      <c r="AH1558" s="94"/>
      <c r="AI1558" s="94"/>
      <c r="AJ1558" s="94"/>
      <c r="AK1558" s="94"/>
      <c r="AM1558" s="92"/>
      <c r="AT1558" s="94"/>
      <c r="AU1558" s="94"/>
      <c r="AV1558" s="94"/>
      <c r="AW1558" s="94"/>
      <c r="AX1558" s="94"/>
      <c r="AY1558" s="94"/>
      <c r="AZ1558" s="94"/>
      <c r="BA1558" s="94"/>
    </row>
    <row r="1559" spans="3:70" x14ac:dyDescent="0.2">
      <c r="C1559" s="24"/>
      <c r="D1559" s="24"/>
      <c r="AG1559" s="94"/>
      <c r="AH1559" s="94"/>
      <c r="AI1559" s="94"/>
      <c r="AJ1559" s="94"/>
      <c r="AK1559" s="94"/>
      <c r="AM1559" s="92"/>
      <c r="AT1559" s="94"/>
      <c r="AU1559" s="94"/>
      <c r="AV1559" s="94"/>
      <c r="AW1559" s="94"/>
      <c r="AX1559" s="94"/>
      <c r="AY1559" s="94"/>
      <c r="AZ1559" s="94"/>
      <c r="BA1559" s="94"/>
    </row>
    <row r="1560" spans="3:70" x14ac:dyDescent="0.2">
      <c r="C1560" s="24"/>
      <c r="D1560" s="24"/>
      <c r="AG1560" s="94"/>
      <c r="AH1560" s="94"/>
      <c r="AI1560" s="94"/>
      <c r="AJ1560" s="94"/>
      <c r="AK1560" s="94"/>
      <c r="AM1560" s="92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</row>
    <row r="1561" spans="3:70" x14ac:dyDescent="0.2">
      <c r="C1561" s="24"/>
      <c r="D1561" s="24"/>
      <c r="AG1561" s="94"/>
      <c r="AH1561" s="94"/>
      <c r="AI1561" s="94"/>
      <c r="AJ1561" s="94"/>
      <c r="AK1561" s="94"/>
      <c r="AM1561" s="92"/>
      <c r="AT1561" s="94"/>
      <c r="AU1561" s="94"/>
      <c r="AV1561" s="94"/>
      <c r="AW1561" s="94"/>
      <c r="AX1561" s="94"/>
      <c r="AY1561" s="94"/>
      <c r="AZ1561" s="94"/>
      <c r="BA1561" s="94"/>
      <c r="BB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</row>
    <row r="1562" spans="3:70" x14ac:dyDescent="0.2">
      <c r="C1562" s="24"/>
      <c r="D1562" s="24"/>
      <c r="AG1562" s="94"/>
      <c r="AH1562" s="94"/>
      <c r="AI1562" s="94"/>
      <c r="AJ1562" s="94"/>
      <c r="AK1562" s="94"/>
      <c r="AM1562" s="92"/>
      <c r="AT1562" s="94"/>
      <c r="AU1562" s="94"/>
      <c r="AV1562" s="94"/>
      <c r="AW1562" s="94"/>
      <c r="AX1562" s="94"/>
      <c r="AY1562" s="94"/>
      <c r="AZ1562" s="94"/>
      <c r="BA1562" s="94"/>
      <c r="BB1562" s="94"/>
      <c r="BD1562" s="94"/>
    </row>
    <row r="1563" spans="3:70" x14ac:dyDescent="0.2">
      <c r="C1563" s="24"/>
      <c r="D1563" s="24"/>
      <c r="AG1563" s="94"/>
      <c r="AH1563" s="94"/>
      <c r="AI1563" s="94"/>
      <c r="AJ1563" s="94"/>
      <c r="AK1563" s="94"/>
      <c r="AM1563" s="92"/>
      <c r="AT1563" s="94"/>
      <c r="AU1563" s="94"/>
      <c r="AV1563" s="94"/>
      <c r="AW1563" s="94"/>
      <c r="AX1563" s="94"/>
      <c r="AY1563" s="94"/>
      <c r="AZ1563" s="94"/>
      <c r="BA1563" s="94"/>
    </row>
    <row r="1564" spans="3:70" x14ac:dyDescent="0.2">
      <c r="C1564" s="24"/>
      <c r="D1564" s="24"/>
      <c r="AG1564" s="94"/>
      <c r="AH1564" s="94"/>
      <c r="AI1564" s="94"/>
      <c r="AJ1564" s="94"/>
      <c r="AK1564" s="94"/>
      <c r="AM1564" s="92"/>
      <c r="AT1564" s="94"/>
      <c r="AU1564" s="94"/>
      <c r="AV1564" s="94"/>
      <c r="AW1564" s="94"/>
      <c r="AX1564" s="94"/>
      <c r="AY1564" s="94"/>
      <c r="AZ1564" s="94"/>
      <c r="BA1564" s="94"/>
      <c r="BB1564" s="94"/>
    </row>
    <row r="1565" spans="3:70" x14ac:dyDescent="0.2">
      <c r="C1565" s="24"/>
      <c r="D1565" s="24"/>
      <c r="AG1565" s="94"/>
      <c r="AH1565" s="94"/>
      <c r="AI1565" s="94"/>
      <c r="AJ1565" s="94"/>
      <c r="AK1565" s="94"/>
      <c r="AM1565" s="92"/>
      <c r="AT1565" s="94"/>
      <c r="AU1565" s="94"/>
      <c r="AV1565" s="94"/>
      <c r="AW1565" s="94"/>
      <c r="AX1565" s="94"/>
      <c r="AY1565" s="94"/>
      <c r="AZ1565" s="94"/>
      <c r="BA1565" s="94"/>
      <c r="BB1565" s="94"/>
    </row>
    <row r="1566" spans="3:70" x14ac:dyDescent="0.2">
      <c r="C1566" s="24"/>
      <c r="D1566" s="24"/>
      <c r="AG1566" s="94"/>
      <c r="AH1566" s="94"/>
      <c r="AI1566" s="94"/>
      <c r="AJ1566" s="94"/>
      <c r="AK1566" s="94"/>
      <c r="AM1566" s="92"/>
      <c r="AT1566" s="94"/>
      <c r="AU1566" s="94"/>
      <c r="AV1566" s="94"/>
      <c r="AW1566" s="94"/>
      <c r="AX1566" s="94"/>
      <c r="AY1566" s="94"/>
      <c r="AZ1566" s="94"/>
      <c r="BA1566" s="94"/>
      <c r="BB1566" s="94"/>
      <c r="BD1566" s="94"/>
    </row>
    <row r="1567" spans="3:70" x14ac:dyDescent="0.2">
      <c r="C1567" s="24"/>
      <c r="D1567" s="24"/>
      <c r="AG1567" s="94"/>
      <c r="AH1567" s="94"/>
      <c r="AI1567" s="94"/>
      <c r="AJ1567" s="94"/>
      <c r="AK1567" s="94"/>
      <c r="AM1567" s="92"/>
      <c r="AT1567" s="94"/>
      <c r="AU1567" s="94"/>
      <c r="AV1567" s="94"/>
      <c r="AW1567" s="94"/>
      <c r="AX1567" s="94"/>
      <c r="AY1567" s="94"/>
      <c r="AZ1567" s="94"/>
      <c r="BA1567" s="94"/>
      <c r="BB1567" s="94"/>
      <c r="BD1567" s="94"/>
      <c r="BE1567" s="94"/>
      <c r="BF1567" s="94"/>
      <c r="BG1567" s="94"/>
      <c r="BH1567" s="94"/>
      <c r="BI1567" s="94"/>
      <c r="BJ1567" s="94"/>
      <c r="BK1567" s="94"/>
      <c r="BL1567" s="94"/>
      <c r="BM1567" s="94"/>
      <c r="BN1567" s="94"/>
      <c r="BO1567" s="94"/>
      <c r="BP1567" s="94"/>
      <c r="BQ1567" s="94"/>
      <c r="BR1567" s="94"/>
    </row>
    <row r="1568" spans="3:70" x14ac:dyDescent="0.2">
      <c r="C1568" s="24"/>
      <c r="D1568" s="24"/>
      <c r="AG1568" s="94"/>
      <c r="AH1568" s="94"/>
      <c r="AI1568" s="94"/>
      <c r="AJ1568" s="94"/>
      <c r="AK1568" s="94"/>
      <c r="AM1568" s="92"/>
      <c r="AT1568" s="94"/>
      <c r="AU1568" s="94"/>
      <c r="AV1568" s="94"/>
      <c r="AW1568" s="94"/>
      <c r="AX1568" s="94"/>
      <c r="AY1568" s="94"/>
      <c r="AZ1568" s="94"/>
      <c r="BA1568" s="94"/>
      <c r="BB1568" s="94"/>
    </row>
    <row r="1569" spans="3:70" x14ac:dyDescent="0.2">
      <c r="C1569" s="24"/>
      <c r="D1569" s="24"/>
      <c r="AG1569" s="94"/>
      <c r="AH1569" s="94"/>
      <c r="AI1569" s="94"/>
      <c r="AJ1569" s="94"/>
      <c r="AK1569" s="94"/>
      <c r="AM1569" s="92"/>
      <c r="AT1569" s="94"/>
      <c r="AU1569" s="94"/>
      <c r="AV1569" s="94"/>
      <c r="AW1569" s="94"/>
      <c r="AX1569" s="94"/>
      <c r="AY1569" s="94"/>
      <c r="AZ1569" s="94"/>
      <c r="BA1569" s="94"/>
      <c r="BB1569" s="94"/>
    </row>
    <row r="1570" spans="3:70" x14ac:dyDescent="0.2">
      <c r="C1570" s="24"/>
      <c r="D1570" s="24"/>
      <c r="AG1570" s="94"/>
      <c r="AH1570" s="94"/>
      <c r="AI1570" s="94"/>
      <c r="AJ1570" s="94"/>
      <c r="AK1570" s="94"/>
      <c r="AM1570" s="92"/>
      <c r="AT1570" s="94"/>
      <c r="AU1570" s="94"/>
      <c r="AV1570" s="94"/>
      <c r="AW1570" s="94"/>
      <c r="AX1570" s="94"/>
      <c r="AY1570" s="94"/>
      <c r="AZ1570" s="94"/>
      <c r="BA1570" s="94"/>
      <c r="BB1570" s="94"/>
    </row>
    <row r="1571" spans="3:70" x14ac:dyDescent="0.2">
      <c r="C1571" s="24"/>
      <c r="D1571" s="24"/>
      <c r="AG1571" s="94"/>
      <c r="AH1571" s="94"/>
      <c r="AI1571" s="94"/>
      <c r="AJ1571" s="94"/>
      <c r="AK1571" s="94"/>
      <c r="AM1571" s="92"/>
      <c r="AT1571" s="94"/>
      <c r="AU1571" s="94"/>
      <c r="AV1571" s="94"/>
      <c r="AW1571" s="94"/>
      <c r="AX1571" s="94"/>
      <c r="AY1571" s="94"/>
      <c r="AZ1571" s="94"/>
      <c r="BA1571" s="94"/>
      <c r="BB1571" s="94"/>
      <c r="BD1571" s="94"/>
    </row>
    <row r="1572" spans="3:70" x14ac:dyDescent="0.2">
      <c r="C1572" s="24"/>
      <c r="D1572" s="24"/>
      <c r="AG1572" s="94"/>
      <c r="AH1572" s="94"/>
      <c r="AI1572" s="94"/>
      <c r="AJ1572" s="94"/>
      <c r="AK1572" s="94"/>
      <c r="AM1572" s="92"/>
      <c r="AT1572" s="94"/>
      <c r="AU1572" s="94"/>
      <c r="AV1572" s="94"/>
      <c r="AW1572" s="94"/>
      <c r="AX1572" s="94"/>
      <c r="AY1572" s="94"/>
      <c r="AZ1572" s="94"/>
      <c r="BA1572" s="94"/>
      <c r="BB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</row>
    <row r="1573" spans="3:70" x14ac:dyDescent="0.2">
      <c r="C1573" s="24"/>
      <c r="D1573" s="24"/>
      <c r="AG1573" s="94"/>
      <c r="AH1573" s="94"/>
      <c r="AI1573" s="94"/>
      <c r="AJ1573" s="94"/>
      <c r="AK1573" s="94"/>
      <c r="AM1573" s="92"/>
      <c r="AT1573" s="94"/>
      <c r="AU1573" s="94"/>
      <c r="AV1573" s="94"/>
      <c r="AW1573" s="94"/>
      <c r="AX1573" s="94"/>
      <c r="AY1573" s="94"/>
      <c r="AZ1573" s="94"/>
      <c r="BA1573" s="94"/>
    </row>
    <row r="1574" spans="3:70" x14ac:dyDescent="0.2">
      <c r="C1574" s="24"/>
      <c r="D1574" s="24"/>
      <c r="AG1574" s="94"/>
      <c r="AH1574" s="94"/>
      <c r="AI1574" s="94"/>
      <c r="AJ1574" s="94"/>
      <c r="AK1574" s="94"/>
      <c r="AM1574" s="92"/>
      <c r="AT1574" s="94"/>
      <c r="AU1574" s="94"/>
      <c r="AV1574" s="94"/>
      <c r="AW1574" s="94"/>
      <c r="AX1574" s="94"/>
      <c r="AY1574" s="94"/>
      <c r="AZ1574" s="94"/>
      <c r="BA1574" s="94"/>
      <c r="BB1574" s="94"/>
    </row>
    <row r="1575" spans="3:70" x14ac:dyDescent="0.2">
      <c r="C1575" s="24"/>
      <c r="D1575" s="24"/>
      <c r="AG1575" s="94"/>
      <c r="AH1575" s="94"/>
      <c r="AI1575" s="94"/>
      <c r="AJ1575" s="94"/>
      <c r="AK1575" s="94"/>
      <c r="AM1575" s="92"/>
      <c r="AT1575" s="94"/>
      <c r="AU1575" s="94"/>
      <c r="AV1575" s="94"/>
      <c r="AW1575" s="94"/>
      <c r="AX1575" s="94"/>
      <c r="AY1575" s="94"/>
      <c r="AZ1575" s="94"/>
      <c r="BA1575" s="94"/>
      <c r="BB1575" s="94"/>
    </row>
    <row r="1576" spans="3:70" x14ac:dyDescent="0.2">
      <c r="C1576" s="24"/>
      <c r="D1576" s="24"/>
      <c r="AG1576" s="94"/>
      <c r="AH1576" s="94"/>
      <c r="AI1576" s="94"/>
      <c r="AJ1576" s="94"/>
      <c r="AK1576" s="94"/>
      <c r="AM1576" s="92"/>
      <c r="AT1576" s="94"/>
      <c r="AU1576" s="94"/>
      <c r="AV1576" s="94"/>
      <c r="AW1576" s="94"/>
      <c r="AX1576" s="94"/>
      <c r="AY1576" s="94"/>
      <c r="AZ1576" s="94"/>
      <c r="BA1576" s="94"/>
      <c r="BB1576" s="94"/>
      <c r="BD1576" s="94"/>
    </row>
    <row r="1577" spans="3:70" x14ac:dyDescent="0.2">
      <c r="C1577" s="24"/>
      <c r="D1577" s="24"/>
      <c r="AG1577" s="94"/>
      <c r="AH1577" s="94"/>
      <c r="AI1577" s="94"/>
      <c r="AJ1577" s="94"/>
      <c r="AK1577" s="94"/>
      <c r="AM1577" s="92"/>
      <c r="AT1577" s="94"/>
      <c r="AU1577" s="94"/>
      <c r="AV1577" s="94"/>
      <c r="AW1577" s="94"/>
      <c r="AX1577" s="94"/>
      <c r="AY1577" s="94"/>
      <c r="AZ1577" s="94"/>
      <c r="BA1577" s="94"/>
      <c r="BB1577" s="94"/>
    </row>
    <row r="1578" spans="3:70" x14ac:dyDescent="0.2">
      <c r="C1578" s="24"/>
      <c r="D1578" s="24"/>
      <c r="AG1578" s="94"/>
      <c r="AH1578" s="94"/>
      <c r="AI1578" s="94"/>
      <c r="AJ1578" s="94"/>
      <c r="AK1578" s="94"/>
      <c r="AM1578" s="92"/>
      <c r="AT1578" s="94"/>
      <c r="AU1578" s="94"/>
      <c r="AV1578" s="94"/>
      <c r="AW1578" s="94"/>
      <c r="AX1578" s="94"/>
      <c r="AY1578" s="94"/>
      <c r="AZ1578" s="94"/>
      <c r="BA1578" s="94"/>
    </row>
    <row r="1579" spans="3:70" x14ac:dyDescent="0.2">
      <c r="C1579" s="24"/>
      <c r="D1579" s="24"/>
      <c r="AG1579" s="94"/>
      <c r="AH1579" s="94"/>
      <c r="AI1579" s="94"/>
      <c r="AJ1579" s="94"/>
      <c r="AK1579" s="94"/>
      <c r="AM1579" s="92"/>
      <c r="AT1579" s="94"/>
      <c r="AU1579" s="94"/>
      <c r="AV1579" s="94"/>
      <c r="AW1579" s="94"/>
      <c r="AX1579" s="94"/>
      <c r="AY1579" s="94"/>
      <c r="AZ1579" s="94"/>
      <c r="BA1579" s="94"/>
    </row>
    <row r="1580" spans="3:70" x14ac:dyDescent="0.2">
      <c r="C1580" s="24"/>
      <c r="D1580" s="24"/>
      <c r="AG1580" s="94"/>
      <c r="AH1580" s="94"/>
      <c r="AI1580" s="94"/>
      <c r="AJ1580" s="94"/>
      <c r="AK1580" s="94"/>
      <c r="AM1580" s="92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</row>
    <row r="1581" spans="3:70" x14ac:dyDescent="0.2">
      <c r="C1581" s="24"/>
      <c r="D1581" s="24"/>
      <c r="AG1581" s="94"/>
      <c r="AH1581" s="94"/>
      <c r="AI1581" s="94"/>
      <c r="AJ1581" s="94"/>
      <c r="AK1581" s="94"/>
      <c r="AM1581" s="92"/>
      <c r="AT1581" s="94"/>
      <c r="AU1581" s="94"/>
      <c r="AV1581" s="94"/>
      <c r="AW1581" s="94"/>
      <c r="AX1581" s="94"/>
      <c r="AY1581" s="94"/>
      <c r="AZ1581" s="94"/>
      <c r="BA1581" s="94"/>
    </row>
    <row r="1582" spans="3:70" x14ac:dyDescent="0.2">
      <c r="C1582" s="24"/>
      <c r="D1582" s="24"/>
      <c r="AG1582" s="94"/>
      <c r="AH1582" s="94"/>
      <c r="AI1582" s="94"/>
      <c r="AJ1582" s="94"/>
      <c r="AK1582" s="94"/>
      <c r="AM1582" s="92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</row>
    <row r="1583" spans="3:70" x14ac:dyDescent="0.2">
      <c r="C1583" s="24"/>
      <c r="D1583" s="24"/>
      <c r="AG1583" s="94"/>
      <c r="AH1583" s="94"/>
      <c r="AI1583" s="94"/>
      <c r="AJ1583" s="94"/>
      <c r="AK1583" s="94"/>
      <c r="AM1583" s="92"/>
      <c r="AT1583" s="94"/>
      <c r="AU1583" s="94"/>
      <c r="AV1583" s="94"/>
      <c r="AW1583" s="94"/>
      <c r="AX1583" s="94"/>
      <c r="AY1583" s="94"/>
      <c r="AZ1583" s="94"/>
      <c r="BA1583" s="94"/>
      <c r="BB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</row>
    <row r="1584" spans="3:70" x14ac:dyDescent="0.2">
      <c r="C1584" s="24"/>
      <c r="D1584" s="24"/>
      <c r="AG1584" s="94"/>
      <c r="AH1584" s="94"/>
      <c r="AI1584" s="94"/>
      <c r="AJ1584" s="94"/>
      <c r="AK1584" s="94"/>
      <c r="AM1584" s="92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</row>
    <row r="1585" spans="3:70" x14ac:dyDescent="0.2">
      <c r="C1585" s="24"/>
      <c r="D1585" s="24"/>
      <c r="AG1585" s="94"/>
      <c r="AH1585" s="94"/>
      <c r="AI1585" s="94"/>
      <c r="AJ1585" s="94"/>
      <c r="AK1585" s="94"/>
      <c r="AM1585" s="92"/>
      <c r="AT1585" s="94"/>
      <c r="AU1585" s="94"/>
      <c r="AV1585" s="94"/>
      <c r="AW1585" s="94"/>
      <c r="AX1585" s="94"/>
      <c r="AY1585" s="94"/>
      <c r="AZ1585" s="94"/>
      <c r="BA1585" s="94"/>
      <c r="BB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</row>
    <row r="1586" spans="3:70" x14ac:dyDescent="0.2">
      <c r="C1586" s="24"/>
      <c r="D1586" s="24"/>
      <c r="AG1586" s="94"/>
      <c r="AH1586" s="94"/>
      <c r="AI1586" s="94"/>
      <c r="AJ1586" s="94"/>
      <c r="AK1586" s="94"/>
      <c r="AM1586" s="92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</row>
    <row r="1587" spans="3:70" x14ac:dyDescent="0.2">
      <c r="C1587" s="24"/>
      <c r="D1587" s="24"/>
      <c r="AG1587" s="94"/>
      <c r="AH1587" s="94"/>
      <c r="AI1587" s="94"/>
      <c r="AJ1587" s="94"/>
      <c r="AK1587" s="94"/>
      <c r="AM1587" s="92"/>
      <c r="AT1587" s="94"/>
      <c r="AU1587" s="94"/>
      <c r="AV1587" s="94"/>
      <c r="AW1587" s="94"/>
      <c r="AX1587" s="94"/>
      <c r="AY1587" s="94"/>
      <c r="AZ1587" s="94"/>
      <c r="BA1587" s="94"/>
      <c r="BB1587" s="94"/>
      <c r="BD1587" s="94"/>
    </row>
    <row r="1588" spans="3:70" x14ac:dyDescent="0.2">
      <c r="C1588" s="24"/>
      <c r="D1588" s="24"/>
      <c r="AG1588" s="94"/>
      <c r="AH1588" s="94"/>
      <c r="AI1588" s="94"/>
      <c r="AJ1588" s="94"/>
      <c r="AK1588" s="94"/>
      <c r="AM1588" s="92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</row>
    <row r="1589" spans="3:70" x14ac:dyDescent="0.2">
      <c r="C1589" s="24"/>
      <c r="D1589" s="24"/>
      <c r="AG1589" s="94"/>
      <c r="AH1589" s="94"/>
      <c r="AI1589" s="94"/>
      <c r="AJ1589" s="94"/>
      <c r="AK1589" s="94"/>
      <c r="AM1589" s="92"/>
      <c r="AT1589" s="94"/>
      <c r="AU1589" s="94"/>
      <c r="AV1589" s="94"/>
      <c r="AW1589" s="94"/>
      <c r="AX1589" s="94"/>
      <c r="AY1589" s="94"/>
      <c r="AZ1589" s="94"/>
      <c r="BA1589" s="94"/>
      <c r="BB1589" s="94"/>
      <c r="BD1589" s="94"/>
    </row>
    <row r="1590" spans="3:70" x14ac:dyDescent="0.2">
      <c r="C1590" s="24"/>
      <c r="D1590" s="24"/>
      <c r="AG1590" s="94"/>
      <c r="AH1590" s="94"/>
      <c r="AI1590" s="94"/>
      <c r="AJ1590" s="94"/>
      <c r="AK1590" s="94"/>
      <c r="AM1590" s="92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4"/>
      <c r="BL1590" s="94"/>
      <c r="BM1590" s="94"/>
      <c r="BN1590" s="94"/>
      <c r="BO1590" s="94"/>
      <c r="BP1590" s="94"/>
      <c r="BQ1590" s="94"/>
      <c r="BR1590" s="94"/>
    </row>
    <row r="1591" spans="3:70" x14ac:dyDescent="0.2">
      <c r="C1591" s="24"/>
      <c r="D1591" s="24"/>
      <c r="AG1591" s="94"/>
      <c r="AH1591" s="94"/>
      <c r="AI1591" s="94"/>
      <c r="AJ1591" s="94"/>
      <c r="AK1591" s="94"/>
      <c r="AM1591" s="92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4"/>
      <c r="BL1591" s="94"/>
      <c r="BM1591" s="94"/>
      <c r="BN1591" s="94"/>
      <c r="BO1591" s="94"/>
      <c r="BP1591" s="94"/>
      <c r="BQ1591" s="94"/>
      <c r="BR1591" s="94"/>
    </row>
    <row r="1592" spans="3:70" x14ac:dyDescent="0.2">
      <c r="C1592" s="24"/>
      <c r="D1592" s="24"/>
      <c r="AG1592" s="94"/>
      <c r="AH1592" s="94"/>
      <c r="AI1592" s="94"/>
      <c r="AJ1592" s="94"/>
      <c r="AK1592" s="94"/>
      <c r="AM1592" s="92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4"/>
      <c r="BL1592" s="94"/>
      <c r="BM1592" s="94"/>
      <c r="BN1592" s="94"/>
      <c r="BO1592" s="94"/>
      <c r="BP1592" s="94"/>
      <c r="BQ1592" s="94"/>
      <c r="BR1592" s="94"/>
    </row>
    <row r="1593" spans="3:70" x14ac:dyDescent="0.2">
      <c r="C1593" s="24"/>
      <c r="D1593" s="24"/>
      <c r="AG1593" s="94"/>
      <c r="AH1593" s="94"/>
      <c r="AI1593" s="94"/>
      <c r="AJ1593" s="94"/>
      <c r="AK1593" s="94"/>
      <c r="AM1593" s="92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4"/>
      <c r="BL1593" s="94"/>
      <c r="BM1593" s="94"/>
      <c r="BN1593" s="94"/>
      <c r="BO1593" s="94"/>
      <c r="BP1593" s="94"/>
      <c r="BQ1593" s="94"/>
      <c r="BR1593" s="94"/>
    </row>
    <row r="1594" spans="3:70" x14ac:dyDescent="0.2">
      <c r="C1594" s="24"/>
      <c r="D1594" s="24"/>
      <c r="AG1594" s="94"/>
      <c r="AH1594" s="94"/>
      <c r="AI1594" s="94"/>
      <c r="AJ1594" s="94"/>
      <c r="AK1594" s="94"/>
      <c r="AM1594" s="92"/>
      <c r="AT1594" s="94"/>
      <c r="AU1594" s="94"/>
      <c r="AV1594" s="94"/>
      <c r="AW1594" s="94"/>
      <c r="AX1594" s="94"/>
      <c r="AY1594" s="94"/>
      <c r="AZ1594" s="94"/>
      <c r="BA1594" s="94"/>
      <c r="BB1594" s="94"/>
      <c r="BD1594" s="94"/>
    </row>
    <row r="1595" spans="3:70" x14ac:dyDescent="0.2">
      <c r="C1595" s="24"/>
      <c r="D1595" s="24"/>
      <c r="AG1595" s="94"/>
      <c r="AH1595" s="94"/>
      <c r="AI1595" s="94"/>
      <c r="AJ1595" s="94"/>
      <c r="AK1595" s="94"/>
      <c r="AM1595" s="92"/>
      <c r="AT1595" s="94"/>
      <c r="AU1595" s="94"/>
      <c r="AV1595" s="94"/>
      <c r="AW1595" s="94"/>
      <c r="AX1595" s="94"/>
      <c r="AY1595" s="94"/>
      <c r="AZ1595" s="94"/>
      <c r="BA1595" s="94"/>
    </row>
    <row r="1596" spans="3:70" x14ac:dyDescent="0.2">
      <c r="C1596" s="24"/>
      <c r="D1596" s="24"/>
      <c r="AG1596" s="94"/>
      <c r="AH1596" s="94"/>
      <c r="AI1596" s="94"/>
      <c r="AJ1596" s="94"/>
      <c r="AK1596" s="94"/>
      <c r="AM1596" s="92"/>
      <c r="AT1596" s="94"/>
      <c r="AU1596" s="94"/>
      <c r="AV1596" s="94"/>
      <c r="AW1596" s="94"/>
      <c r="AX1596" s="94"/>
      <c r="AY1596" s="94"/>
      <c r="AZ1596" s="94"/>
      <c r="BA1596" s="94"/>
    </row>
    <row r="1597" spans="3:70" x14ac:dyDescent="0.2">
      <c r="C1597" s="24"/>
      <c r="D1597" s="24"/>
      <c r="AG1597" s="94"/>
      <c r="AH1597" s="94"/>
      <c r="AI1597" s="94"/>
      <c r="AJ1597" s="94"/>
      <c r="AK1597" s="94"/>
      <c r="AM1597" s="92"/>
      <c r="AT1597" s="94"/>
      <c r="AU1597" s="94"/>
      <c r="AV1597" s="94"/>
      <c r="AW1597" s="94"/>
      <c r="AX1597" s="94"/>
      <c r="AY1597" s="94"/>
      <c r="AZ1597" s="94"/>
      <c r="BA1597" s="94"/>
    </row>
    <row r="1598" spans="3:70" x14ac:dyDescent="0.2">
      <c r="C1598" s="24"/>
      <c r="D1598" s="24"/>
      <c r="AG1598" s="94"/>
      <c r="AH1598" s="94"/>
      <c r="AI1598" s="94"/>
      <c r="AJ1598" s="94"/>
      <c r="AK1598" s="94"/>
      <c r="AM1598" s="92"/>
      <c r="AT1598" s="94"/>
      <c r="AU1598" s="94"/>
      <c r="AV1598" s="94"/>
      <c r="AW1598" s="94"/>
      <c r="AX1598" s="94"/>
      <c r="AY1598" s="94"/>
      <c r="AZ1598" s="94"/>
      <c r="BA1598" s="94"/>
      <c r="BB1598" s="94"/>
    </row>
    <row r="1599" spans="3:70" x14ac:dyDescent="0.2">
      <c r="C1599" s="24"/>
      <c r="D1599" s="24"/>
      <c r="AG1599" s="94"/>
      <c r="AH1599" s="94"/>
      <c r="AI1599" s="94"/>
      <c r="AJ1599" s="94"/>
      <c r="AK1599" s="94"/>
      <c r="AM1599" s="92"/>
      <c r="AT1599" s="94"/>
      <c r="AU1599" s="94"/>
      <c r="AV1599" s="94"/>
      <c r="AW1599" s="94"/>
      <c r="AX1599" s="94"/>
      <c r="AY1599" s="94"/>
      <c r="AZ1599" s="94"/>
      <c r="BA1599" s="94"/>
      <c r="BB1599" s="94"/>
      <c r="BD1599" s="94"/>
    </row>
    <row r="1600" spans="3:70" x14ac:dyDescent="0.2">
      <c r="C1600" s="24"/>
      <c r="D1600" s="24"/>
      <c r="AG1600" s="94"/>
      <c r="AH1600" s="94"/>
      <c r="AI1600" s="94"/>
      <c r="AJ1600" s="94"/>
      <c r="AK1600" s="94"/>
      <c r="AM1600" s="92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4"/>
      <c r="BL1600" s="94"/>
      <c r="BM1600" s="94"/>
      <c r="BN1600" s="94"/>
      <c r="BO1600" s="94"/>
      <c r="BP1600" s="94"/>
      <c r="BQ1600" s="94"/>
      <c r="BR1600" s="94"/>
    </row>
    <row r="1601" spans="3:70" x14ac:dyDescent="0.2">
      <c r="C1601" s="24"/>
      <c r="D1601" s="24"/>
      <c r="AG1601" s="94"/>
      <c r="AH1601" s="94"/>
      <c r="AI1601" s="94"/>
      <c r="AJ1601" s="94"/>
      <c r="AK1601" s="94"/>
      <c r="AM1601" s="92"/>
      <c r="AT1601" s="94"/>
      <c r="AU1601" s="94"/>
      <c r="AV1601" s="94"/>
      <c r="AW1601" s="94"/>
      <c r="AX1601" s="94"/>
      <c r="AY1601" s="94"/>
      <c r="AZ1601" s="94"/>
      <c r="BA1601" s="94"/>
      <c r="BB1601" s="94"/>
    </row>
    <row r="1602" spans="3:70" x14ac:dyDescent="0.2">
      <c r="C1602" s="24"/>
      <c r="D1602" s="24"/>
      <c r="AG1602" s="94"/>
      <c r="AH1602" s="94"/>
      <c r="AI1602" s="94"/>
      <c r="AJ1602" s="94"/>
      <c r="AK1602" s="94"/>
      <c r="AM1602" s="92"/>
      <c r="AT1602" s="94"/>
      <c r="AU1602" s="94"/>
      <c r="AV1602" s="94"/>
      <c r="AW1602" s="94"/>
      <c r="AX1602" s="94"/>
      <c r="AY1602" s="94"/>
      <c r="AZ1602" s="94"/>
      <c r="BA1602" s="94"/>
      <c r="BB1602" s="94"/>
      <c r="BD1602" s="94"/>
    </row>
    <row r="1603" spans="3:70" x14ac:dyDescent="0.2">
      <c r="C1603" s="24"/>
      <c r="D1603" s="24"/>
      <c r="AG1603" s="94"/>
      <c r="AH1603" s="94"/>
      <c r="AI1603" s="94"/>
      <c r="AJ1603" s="94"/>
      <c r="AK1603" s="94"/>
      <c r="AM1603" s="92"/>
      <c r="AT1603" s="94"/>
      <c r="AU1603" s="94"/>
      <c r="AV1603" s="94"/>
      <c r="AW1603" s="94"/>
      <c r="AX1603" s="94"/>
      <c r="AY1603" s="94"/>
      <c r="AZ1603" s="94"/>
      <c r="BA1603" s="94"/>
    </row>
    <row r="1604" spans="3:70" x14ac:dyDescent="0.2">
      <c r="C1604" s="24"/>
      <c r="D1604" s="24"/>
      <c r="AG1604" s="94"/>
      <c r="AH1604" s="94"/>
      <c r="AI1604" s="94"/>
      <c r="AJ1604" s="94"/>
      <c r="AK1604" s="94"/>
      <c r="AM1604" s="92"/>
      <c r="AT1604" s="94"/>
      <c r="AU1604" s="94"/>
      <c r="AV1604" s="94"/>
      <c r="AW1604" s="94"/>
      <c r="AX1604" s="94"/>
      <c r="AY1604" s="94"/>
      <c r="AZ1604" s="94"/>
      <c r="BA1604" s="94"/>
      <c r="BB1604" s="94"/>
      <c r="BD1604" s="94"/>
    </row>
    <row r="1605" spans="3:70" x14ac:dyDescent="0.2">
      <c r="C1605" s="24"/>
      <c r="D1605" s="24"/>
      <c r="AG1605" s="94"/>
      <c r="AH1605" s="94"/>
      <c r="AI1605" s="94"/>
      <c r="AJ1605" s="94"/>
      <c r="AK1605" s="94"/>
      <c r="AM1605" s="92"/>
      <c r="AT1605" s="94"/>
      <c r="AU1605" s="94"/>
      <c r="AV1605" s="94"/>
      <c r="AW1605" s="94"/>
      <c r="AX1605" s="94"/>
      <c r="AY1605" s="94"/>
      <c r="AZ1605" s="94"/>
      <c r="BA1605" s="94"/>
    </row>
    <row r="1606" spans="3:70" x14ac:dyDescent="0.2">
      <c r="C1606" s="24"/>
      <c r="D1606" s="24"/>
      <c r="AG1606" s="94"/>
      <c r="AH1606" s="94"/>
      <c r="AI1606" s="94"/>
      <c r="AJ1606" s="94"/>
      <c r="AK1606" s="94"/>
      <c r="AM1606" s="92"/>
      <c r="AT1606" s="94"/>
      <c r="AU1606" s="94"/>
      <c r="AV1606" s="94"/>
      <c r="AW1606" s="94"/>
      <c r="AX1606" s="94"/>
      <c r="AY1606" s="94"/>
      <c r="AZ1606" s="94"/>
      <c r="BA1606" s="94"/>
      <c r="BB1606" s="94"/>
    </row>
    <row r="1607" spans="3:70" x14ac:dyDescent="0.2">
      <c r="C1607" s="24"/>
      <c r="D1607" s="24"/>
      <c r="AG1607" s="94"/>
      <c r="AH1607" s="94"/>
      <c r="AI1607" s="94"/>
      <c r="AJ1607" s="94"/>
      <c r="AK1607" s="94"/>
      <c r="AM1607" s="92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4"/>
      <c r="BL1607" s="94"/>
      <c r="BM1607" s="94"/>
      <c r="BN1607" s="94"/>
      <c r="BO1607" s="94"/>
      <c r="BP1607" s="94"/>
      <c r="BQ1607" s="94"/>
      <c r="BR1607" s="94"/>
    </row>
    <row r="1608" spans="3:70" x14ac:dyDescent="0.2">
      <c r="C1608" s="24"/>
      <c r="D1608" s="24"/>
      <c r="AG1608" s="94"/>
      <c r="AH1608" s="94"/>
      <c r="AI1608" s="94"/>
      <c r="AJ1608" s="94"/>
      <c r="AK1608" s="94"/>
      <c r="AM1608" s="92"/>
      <c r="AT1608" s="94"/>
      <c r="AU1608" s="94"/>
      <c r="AV1608" s="94"/>
      <c r="AW1608" s="94"/>
      <c r="AX1608" s="94"/>
      <c r="AY1608" s="94"/>
      <c r="AZ1608" s="94"/>
      <c r="BA1608" s="94"/>
    </row>
    <row r="1609" spans="3:70" x14ac:dyDescent="0.2">
      <c r="C1609" s="24"/>
      <c r="D1609" s="24"/>
      <c r="AG1609" s="94"/>
      <c r="AH1609" s="94"/>
      <c r="AI1609" s="94"/>
      <c r="AJ1609" s="94"/>
      <c r="AK1609" s="94"/>
      <c r="AM1609" s="92"/>
      <c r="AT1609" s="94"/>
      <c r="AU1609" s="94"/>
      <c r="AV1609" s="94"/>
      <c r="AW1609" s="94"/>
      <c r="AX1609" s="94"/>
      <c r="AY1609" s="94"/>
      <c r="AZ1609" s="94"/>
      <c r="BA1609" s="94"/>
      <c r="BB1609" s="94"/>
    </row>
    <row r="1610" spans="3:70" x14ac:dyDescent="0.2">
      <c r="C1610" s="24"/>
      <c r="D1610" s="24"/>
      <c r="AG1610" s="94"/>
      <c r="AH1610" s="94"/>
      <c r="AI1610" s="94"/>
      <c r="AJ1610" s="94"/>
      <c r="AK1610" s="94"/>
      <c r="AM1610" s="92"/>
      <c r="AT1610" s="94"/>
      <c r="AU1610" s="94"/>
      <c r="AV1610" s="94"/>
      <c r="AW1610" s="94"/>
      <c r="AX1610" s="94"/>
      <c r="AY1610" s="94"/>
      <c r="AZ1610" s="94"/>
      <c r="BA1610" s="94"/>
    </row>
    <row r="1611" spans="3:70" x14ac:dyDescent="0.2">
      <c r="C1611" s="24"/>
      <c r="D1611" s="24"/>
      <c r="AG1611" s="94"/>
      <c r="AH1611" s="94"/>
      <c r="AI1611" s="94"/>
      <c r="AJ1611" s="94"/>
      <c r="AK1611" s="94"/>
      <c r="AM1611" s="92"/>
      <c r="AT1611" s="94"/>
      <c r="AU1611" s="94"/>
      <c r="AV1611" s="94"/>
      <c r="AW1611" s="94"/>
      <c r="AX1611" s="94"/>
      <c r="AY1611" s="94"/>
      <c r="AZ1611" s="94"/>
      <c r="BA1611" s="94"/>
      <c r="BB1611" s="94"/>
      <c r="BD1611" s="94"/>
    </row>
    <row r="1612" spans="3:70" x14ac:dyDescent="0.2">
      <c r="C1612" s="24"/>
      <c r="D1612" s="24"/>
      <c r="AG1612" s="94"/>
      <c r="AH1612" s="94"/>
      <c r="AI1612" s="94"/>
      <c r="AJ1612" s="94"/>
      <c r="AK1612" s="94"/>
      <c r="AM1612" s="92"/>
      <c r="AT1612" s="94"/>
      <c r="AU1612" s="94"/>
      <c r="AV1612" s="94"/>
      <c r="AW1612" s="94"/>
      <c r="AX1612" s="94"/>
      <c r="AY1612" s="94"/>
      <c r="AZ1612" s="94"/>
      <c r="BA1612" s="94"/>
      <c r="BB1612" s="94"/>
    </row>
    <row r="1613" spans="3:70" x14ac:dyDescent="0.2">
      <c r="C1613" s="24"/>
      <c r="D1613" s="24"/>
      <c r="AG1613" s="94"/>
      <c r="AH1613" s="94"/>
      <c r="AI1613" s="94"/>
      <c r="AJ1613" s="94"/>
      <c r="AK1613" s="94"/>
      <c r="AM1613" s="92"/>
      <c r="AT1613" s="94"/>
      <c r="AU1613" s="94"/>
      <c r="AV1613" s="94"/>
      <c r="AW1613" s="94"/>
      <c r="AX1613" s="94"/>
      <c r="AY1613" s="94"/>
      <c r="AZ1613" s="94"/>
      <c r="BA1613" s="94"/>
    </row>
    <row r="1614" spans="3:70" x14ac:dyDescent="0.2">
      <c r="C1614" s="24"/>
      <c r="D1614" s="24"/>
      <c r="AG1614" s="94"/>
      <c r="AH1614" s="94"/>
      <c r="AI1614" s="94"/>
      <c r="AJ1614" s="94"/>
      <c r="AK1614" s="94"/>
      <c r="AM1614" s="92"/>
      <c r="AT1614" s="94"/>
      <c r="AU1614" s="94"/>
      <c r="AV1614" s="94"/>
      <c r="AW1614" s="94"/>
      <c r="AX1614" s="94"/>
      <c r="AY1614" s="94"/>
      <c r="AZ1614" s="94"/>
      <c r="BA1614" s="94"/>
    </row>
    <row r="1615" spans="3:70" x14ac:dyDescent="0.2">
      <c r="C1615" s="24"/>
      <c r="D1615" s="24"/>
      <c r="AG1615" s="94"/>
      <c r="AH1615" s="94"/>
      <c r="AI1615" s="94"/>
      <c r="AJ1615" s="94"/>
      <c r="AK1615" s="94"/>
      <c r="AM1615" s="92"/>
      <c r="AT1615" s="94"/>
      <c r="AU1615" s="94"/>
      <c r="AV1615" s="94"/>
      <c r="AW1615" s="94"/>
      <c r="AX1615" s="94"/>
      <c r="AY1615" s="94"/>
      <c r="AZ1615" s="94"/>
      <c r="BA1615" s="94"/>
      <c r="BB1615" s="94"/>
      <c r="BD1615" s="94"/>
      <c r="BE1615" s="94"/>
      <c r="BF1615" s="94"/>
      <c r="BG1615" s="94"/>
      <c r="BH1615" s="94"/>
      <c r="BI1615" s="94"/>
      <c r="BJ1615" s="94"/>
      <c r="BK1615" s="94"/>
      <c r="BL1615" s="94"/>
      <c r="BM1615" s="94"/>
      <c r="BN1615" s="94"/>
      <c r="BO1615" s="94"/>
      <c r="BP1615" s="94"/>
      <c r="BQ1615" s="94"/>
      <c r="BR1615" s="94"/>
    </row>
    <row r="1616" spans="3:70" x14ac:dyDescent="0.2">
      <c r="C1616" s="24"/>
      <c r="D1616" s="24"/>
      <c r="AG1616" s="94"/>
      <c r="AH1616" s="94"/>
      <c r="AI1616" s="94"/>
      <c r="AJ1616" s="94"/>
      <c r="AK1616" s="94"/>
      <c r="AM1616" s="92"/>
      <c r="AT1616" s="94"/>
      <c r="AU1616" s="94"/>
      <c r="AV1616" s="94"/>
      <c r="AW1616" s="94"/>
      <c r="AX1616" s="94"/>
      <c r="AY1616" s="94"/>
      <c r="AZ1616" s="94"/>
      <c r="BA1616" s="94"/>
      <c r="BB1616" s="94"/>
    </row>
    <row r="1617" spans="3:70" x14ac:dyDescent="0.2">
      <c r="C1617" s="24"/>
      <c r="D1617" s="24"/>
      <c r="AG1617" s="94"/>
      <c r="AH1617" s="94"/>
      <c r="AI1617" s="94"/>
      <c r="AJ1617" s="94"/>
      <c r="AK1617" s="94"/>
      <c r="AM1617" s="92"/>
      <c r="AT1617" s="94"/>
      <c r="AU1617" s="94"/>
      <c r="AV1617" s="94"/>
      <c r="AW1617" s="94"/>
      <c r="AX1617" s="94"/>
      <c r="AY1617" s="94"/>
      <c r="AZ1617" s="94"/>
      <c r="BA1617" s="94"/>
      <c r="BB1617" s="94"/>
    </row>
    <row r="1618" spans="3:70" x14ac:dyDescent="0.2">
      <c r="C1618" s="24"/>
      <c r="D1618" s="24"/>
      <c r="AG1618" s="94"/>
      <c r="AH1618" s="94"/>
      <c r="AI1618" s="94"/>
      <c r="AJ1618" s="94"/>
      <c r="AK1618" s="94"/>
      <c r="AM1618" s="92"/>
      <c r="AT1618" s="94"/>
      <c r="AU1618" s="94"/>
      <c r="AV1618" s="94"/>
      <c r="AW1618" s="94"/>
      <c r="AX1618" s="94"/>
      <c r="AY1618" s="94"/>
      <c r="AZ1618" s="94"/>
      <c r="BA1618" s="94"/>
      <c r="BB1618" s="94"/>
    </row>
    <row r="1619" spans="3:70" x14ac:dyDescent="0.2">
      <c r="C1619" s="24"/>
      <c r="D1619" s="24"/>
      <c r="AG1619" s="94"/>
      <c r="AH1619" s="94"/>
      <c r="AI1619" s="94"/>
      <c r="AJ1619" s="94"/>
      <c r="AK1619" s="94"/>
      <c r="AM1619" s="92"/>
      <c r="AT1619" s="94"/>
      <c r="AU1619" s="94"/>
      <c r="AV1619" s="94"/>
      <c r="AW1619" s="94"/>
      <c r="AX1619" s="94"/>
      <c r="AY1619" s="94"/>
      <c r="AZ1619" s="94"/>
      <c r="BA1619" s="94"/>
      <c r="BB1619" s="94"/>
      <c r="BD1619" s="94"/>
    </row>
    <row r="1620" spans="3:70" x14ac:dyDescent="0.2">
      <c r="C1620" s="24"/>
      <c r="D1620" s="24"/>
      <c r="AG1620" s="94"/>
      <c r="AH1620" s="94"/>
      <c r="AI1620" s="94"/>
      <c r="AJ1620" s="94"/>
      <c r="AK1620" s="94"/>
      <c r="AM1620" s="92"/>
      <c r="AT1620" s="94"/>
      <c r="AU1620" s="94"/>
      <c r="AV1620" s="94"/>
      <c r="AW1620" s="94"/>
      <c r="AX1620" s="94"/>
      <c r="AY1620" s="94"/>
      <c r="AZ1620" s="94"/>
      <c r="BA1620" s="94"/>
      <c r="BB1620" s="94"/>
    </row>
    <row r="1621" spans="3:70" x14ac:dyDescent="0.2">
      <c r="C1621" s="24"/>
      <c r="D1621" s="24"/>
      <c r="AG1621" s="94"/>
      <c r="AH1621" s="94"/>
      <c r="AI1621" s="94"/>
      <c r="AJ1621" s="94"/>
      <c r="AK1621" s="94"/>
      <c r="AM1621" s="92"/>
      <c r="AT1621" s="94"/>
      <c r="AU1621" s="94"/>
      <c r="AV1621" s="94"/>
      <c r="AW1621" s="94"/>
      <c r="AX1621" s="94"/>
      <c r="AY1621" s="94"/>
      <c r="AZ1621" s="94"/>
      <c r="BA1621" s="94"/>
      <c r="BB1621" s="94"/>
    </row>
    <row r="1622" spans="3:70" x14ac:dyDescent="0.2">
      <c r="C1622" s="24"/>
      <c r="D1622" s="24"/>
      <c r="AG1622" s="94"/>
      <c r="AH1622" s="94"/>
      <c r="AI1622" s="94"/>
      <c r="AJ1622" s="94"/>
      <c r="AK1622" s="94"/>
      <c r="AM1622" s="92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4"/>
      <c r="BL1622" s="94"/>
      <c r="BM1622" s="94"/>
      <c r="BN1622" s="94"/>
      <c r="BO1622" s="94"/>
      <c r="BP1622" s="94"/>
      <c r="BQ1622" s="94"/>
      <c r="BR1622" s="94"/>
    </row>
    <row r="1623" spans="3:70" x14ac:dyDescent="0.2">
      <c r="C1623" s="24"/>
      <c r="D1623" s="24"/>
      <c r="AG1623" s="94"/>
      <c r="AH1623" s="94"/>
      <c r="AI1623" s="94"/>
      <c r="AJ1623" s="94"/>
      <c r="AK1623" s="94"/>
      <c r="AM1623" s="92"/>
      <c r="AT1623" s="94"/>
      <c r="AU1623" s="94"/>
      <c r="AV1623" s="94"/>
      <c r="AW1623" s="94"/>
      <c r="AX1623" s="94"/>
      <c r="AY1623" s="94"/>
      <c r="AZ1623" s="94"/>
      <c r="BA1623" s="94"/>
      <c r="BB1623" s="94"/>
      <c r="BD1623" s="94"/>
      <c r="BE1623" s="94"/>
      <c r="BF1623" s="94"/>
      <c r="BG1623" s="94"/>
      <c r="BH1623" s="94"/>
      <c r="BI1623" s="94"/>
      <c r="BJ1623" s="94"/>
      <c r="BK1623" s="94"/>
      <c r="BL1623" s="94"/>
      <c r="BM1623" s="94"/>
      <c r="BN1623" s="94"/>
      <c r="BO1623" s="94"/>
      <c r="BP1623" s="94"/>
      <c r="BQ1623" s="94"/>
      <c r="BR1623" s="94"/>
    </row>
    <row r="1624" spans="3:70" x14ac:dyDescent="0.2">
      <c r="C1624" s="24"/>
      <c r="D1624" s="24"/>
      <c r="AG1624" s="94"/>
      <c r="AH1624" s="94"/>
      <c r="AI1624" s="94"/>
      <c r="AJ1624" s="94"/>
      <c r="AK1624" s="94"/>
      <c r="AM1624" s="92"/>
      <c r="AT1624" s="94"/>
      <c r="AU1624" s="94"/>
      <c r="AV1624" s="94"/>
      <c r="AW1624" s="94"/>
      <c r="AX1624" s="94"/>
      <c r="AY1624" s="94"/>
      <c r="AZ1624" s="94"/>
      <c r="BA1624" s="94"/>
      <c r="BB1624" s="94"/>
      <c r="BD1624" s="94"/>
    </row>
    <row r="1625" spans="3:70" x14ac:dyDescent="0.2">
      <c r="C1625" s="24"/>
      <c r="D1625" s="24"/>
      <c r="AG1625" s="94"/>
      <c r="AH1625" s="94"/>
      <c r="AI1625" s="94"/>
      <c r="AJ1625" s="94"/>
      <c r="AK1625" s="94"/>
      <c r="AM1625" s="92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4"/>
      <c r="BL1625" s="94"/>
      <c r="BM1625" s="94"/>
      <c r="BN1625" s="94"/>
      <c r="BO1625" s="94"/>
      <c r="BP1625" s="94"/>
      <c r="BQ1625" s="94"/>
      <c r="BR1625" s="94"/>
    </row>
    <row r="1626" spans="3:70" x14ac:dyDescent="0.2">
      <c r="C1626" s="24"/>
      <c r="D1626" s="24"/>
      <c r="AG1626" s="94"/>
      <c r="AH1626" s="94"/>
      <c r="AI1626" s="94"/>
      <c r="AJ1626" s="94"/>
      <c r="AK1626" s="94"/>
      <c r="AM1626" s="92"/>
      <c r="AT1626" s="94"/>
      <c r="AU1626" s="94"/>
      <c r="AV1626" s="94"/>
      <c r="AW1626" s="94"/>
      <c r="AX1626" s="94"/>
      <c r="AY1626" s="94"/>
      <c r="AZ1626" s="94"/>
      <c r="BA1626" s="94"/>
    </row>
    <row r="1627" spans="3:70" x14ac:dyDescent="0.2">
      <c r="C1627" s="24"/>
      <c r="D1627" s="24"/>
      <c r="AG1627" s="94"/>
      <c r="AH1627" s="94"/>
      <c r="AI1627" s="94"/>
      <c r="AJ1627" s="94"/>
      <c r="AK1627" s="94"/>
      <c r="AM1627" s="92"/>
      <c r="AT1627" s="94"/>
      <c r="AU1627" s="94"/>
      <c r="AV1627" s="94"/>
      <c r="AW1627" s="94"/>
      <c r="AX1627" s="94"/>
      <c r="AY1627" s="94"/>
      <c r="AZ1627" s="94"/>
      <c r="BA1627" s="94"/>
    </row>
    <row r="1628" spans="3:70" x14ac:dyDescent="0.2">
      <c r="C1628" s="24"/>
      <c r="D1628" s="24"/>
      <c r="AG1628" s="94"/>
      <c r="AH1628" s="94"/>
      <c r="AI1628" s="94"/>
      <c r="AJ1628" s="94"/>
      <c r="AK1628" s="94"/>
      <c r="AM1628" s="92"/>
      <c r="AT1628" s="94"/>
      <c r="AU1628" s="94"/>
      <c r="AV1628" s="94"/>
      <c r="AW1628" s="94"/>
      <c r="AX1628" s="94"/>
      <c r="AY1628" s="94"/>
      <c r="AZ1628" s="94"/>
      <c r="BA1628" s="94"/>
      <c r="BB1628" s="94"/>
      <c r="BD1628" s="94"/>
      <c r="BE1628" s="94"/>
      <c r="BF1628" s="94"/>
      <c r="BG1628" s="94"/>
      <c r="BH1628" s="94"/>
      <c r="BI1628" s="94"/>
      <c r="BJ1628" s="94"/>
      <c r="BK1628" s="94"/>
      <c r="BL1628" s="94"/>
      <c r="BM1628" s="94"/>
      <c r="BN1628" s="94"/>
      <c r="BO1628" s="94"/>
      <c r="BP1628" s="94"/>
      <c r="BQ1628" s="94"/>
      <c r="BR1628" s="94"/>
    </row>
    <row r="1629" spans="3:70" x14ac:dyDescent="0.2">
      <c r="C1629" s="24"/>
      <c r="D1629" s="24"/>
      <c r="AG1629" s="94"/>
      <c r="AH1629" s="94"/>
      <c r="AI1629" s="94"/>
      <c r="AJ1629" s="94"/>
      <c r="AK1629" s="94"/>
      <c r="AM1629" s="92"/>
      <c r="AT1629" s="94"/>
      <c r="AU1629" s="94"/>
      <c r="AV1629" s="94"/>
      <c r="AW1629" s="94"/>
      <c r="AX1629" s="94"/>
      <c r="AY1629" s="94"/>
      <c r="AZ1629" s="94"/>
      <c r="BA1629" s="94"/>
      <c r="BB1629" s="94"/>
    </row>
    <row r="1630" spans="3:70" x14ac:dyDescent="0.2">
      <c r="C1630" s="24"/>
      <c r="D1630" s="24"/>
      <c r="AG1630" s="94"/>
      <c r="AH1630" s="94"/>
      <c r="AI1630" s="94"/>
      <c r="AJ1630" s="94"/>
      <c r="AK1630" s="94"/>
      <c r="AM1630" s="92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4"/>
      <c r="BL1630" s="94"/>
      <c r="BM1630" s="94"/>
      <c r="BN1630" s="94"/>
      <c r="BO1630" s="94"/>
      <c r="BP1630" s="94"/>
      <c r="BQ1630" s="94"/>
      <c r="BR1630" s="94"/>
    </row>
    <row r="1631" spans="3:70" x14ac:dyDescent="0.2">
      <c r="C1631" s="24"/>
      <c r="D1631" s="24"/>
      <c r="AG1631" s="94"/>
      <c r="AH1631" s="94"/>
      <c r="AI1631" s="94"/>
      <c r="AJ1631" s="94"/>
      <c r="AK1631" s="94"/>
      <c r="AM1631" s="92"/>
      <c r="AT1631" s="94"/>
      <c r="AU1631" s="94"/>
      <c r="AV1631" s="94"/>
      <c r="AW1631" s="94"/>
      <c r="AX1631" s="94"/>
      <c r="AY1631" s="94"/>
      <c r="AZ1631" s="94"/>
      <c r="BA1631" s="94"/>
    </row>
    <row r="1632" spans="3:70" x14ac:dyDescent="0.2">
      <c r="C1632" s="24"/>
      <c r="D1632" s="24"/>
      <c r="AG1632" s="94"/>
      <c r="AH1632" s="94"/>
      <c r="AI1632" s="94"/>
      <c r="AJ1632" s="94"/>
      <c r="AK1632" s="94"/>
      <c r="AM1632" s="92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4"/>
      <c r="BL1632" s="94"/>
      <c r="BM1632" s="94"/>
      <c r="BN1632" s="94"/>
      <c r="BO1632" s="94"/>
      <c r="BP1632" s="94"/>
      <c r="BQ1632" s="94"/>
      <c r="BR1632" s="94"/>
    </row>
    <row r="1633" spans="3:70" x14ac:dyDescent="0.2">
      <c r="C1633" s="24"/>
      <c r="D1633" s="24"/>
      <c r="AG1633" s="94"/>
      <c r="AH1633" s="94"/>
      <c r="AI1633" s="94"/>
      <c r="AJ1633" s="94"/>
      <c r="AK1633" s="94"/>
      <c r="AM1633" s="92"/>
      <c r="AT1633" s="94"/>
      <c r="AU1633" s="94"/>
      <c r="AV1633" s="94"/>
      <c r="AW1633" s="94"/>
      <c r="AX1633" s="94"/>
      <c r="AY1633" s="94"/>
      <c r="AZ1633" s="94"/>
      <c r="BA1633" s="94"/>
    </row>
    <row r="1634" spans="3:70" x14ac:dyDescent="0.2">
      <c r="C1634" s="24"/>
      <c r="D1634" s="24"/>
      <c r="AG1634" s="94"/>
      <c r="AH1634" s="94"/>
      <c r="AI1634" s="94"/>
      <c r="AJ1634" s="94"/>
      <c r="AK1634" s="94"/>
      <c r="AM1634" s="92"/>
      <c r="AT1634" s="94"/>
      <c r="AU1634" s="94"/>
      <c r="AV1634" s="94"/>
      <c r="AW1634" s="94"/>
      <c r="AX1634" s="94"/>
      <c r="AY1634" s="94"/>
      <c r="AZ1634" s="94"/>
      <c r="BA1634" s="94"/>
    </row>
    <row r="1635" spans="3:70" x14ac:dyDescent="0.2">
      <c r="C1635" s="24"/>
      <c r="D1635" s="24"/>
      <c r="AG1635" s="94"/>
      <c r="AH1635" s="94"/>
      <c r="AI1635" s="94"/>
      <c r="AJ1635" s="94"/>
      <c r="AK1635" s="94"/>
      <c r="AM1635" s="92"/>
      <c r="AT1635" s="94"/>
      <c r="AU1635" s="94"/>
      <c r="AV1635" s="94"/>
      <c r="AW1635" s="94"/>
      <c r="AX1635" s="94"/>
      <c r="AY1635" s="94"/>
      <c r="AZ1635" s="94"/>
      <c r="BA1635" s="94"/>
    </row>
    <row r="1636" spans="3:70" x14ac:dyDescent="0.2">
      <c r="C1636" s="24"/>
      <c r="D1636" s="24"/>
      <c r="AG1636" s="94"/>
      <c r="AH1636" s="94"/>
      <c r="AI1636" s="94"/>
      <c r="AJ1636" s="94"/>
      <c r="AK1636" s="94"/>
      <c r="AM1636" s="92"/>
      <c r="AT1636" s="94"/>
      <c r="AU1636" s="94"/>
      <c r="AV1636" s="94"/>
      <c r="AW1636" s="94"/>
      <c r="AX1636" s="94"/>
      <c r="AY1636" s="94"/>
      <c r="AZ1636" s="94"/>
      <c r="BA1636" s="94"/>
    </row>
    <row r="1637" spans="3:70" x14ac:dyDescent="0.2">
      <c r="C1637" s="24"/>
      <c r="D1637" s="24"/>
      <c r="AG1637" s="94"/>
      <c r="AH1637" s="94"/>
      <c r="AI1637" s="94"/>
      <c r="AJ1637" s="94"/>
      <c r="AK1637" s="94"/>
      <c r="AM1637" s="92"/>
      <c r="AT1637" s="94"/>
      <c r="AU1637" s="94"/>
      <c r="AV1637" s="94"/>
      <c r="AW1637" s="94"/>
      <c r="AX1637" s="94"/>
      <c r="AY1637" s="94"/>
      <c r="AZ1637" s="94"/>
      <c r="BA1637" s="94"/>
    </row>
    <row r="1638" spans="3:70" x14ac:dyDescent="0.2">
      <c r="C1638" s="24"/>
      <c r="D1638" s="24"/>
      <c r="AG1638" s="94"/>
      <c r="AH1638" s="94"/>
      <c r="AI1638" s="94"/>
      <c r="AJ1638" s="94"/>
      <c r="AK1638" s="94"/>
      <c r="AM1638" s="92"/>
      <c r="AT1638" s="94"/>
      <c r="AU1638" s="94"/>
      <c r="AV1638" s="94"/>
      <c r="AW1638" s="94"/>
      <c r="AX1638" s="94"/>
      <c r="AY1638" s="94"/>
      <c r="AZ1638" s="94"/>
      <c r="BA1638" s="94"/>
      <c r="BB1638" s="94"/>
      <c r="BD1638" s="94"/>
    </row>
    <row r="1639" spans="3:70" x14ac:dyDescent="0.2">
      <c r="C1639" s="24"/>
      <c r="D1639" s="24"/>
      <c r="AG1639" s="94"/>
      <c r="AH1639" s="94"/>
      <c r="AI1639" s="94"/>
      <c r="AJ1639" s="94"/>
      <c r="AK1639" s="94"/>
      <c r="AM1639" s="92"/>
      <c r="AT1639" s="94"/>
      <c r="AU1639" s="94"/>
      <c r="AV1639" s="94"/>
      <c r="AW1639" s="94"/>
      <c r="AX1639" s="94"/>
      <c r="AY1639" s="94"/>
      <c r="AZ1639" s="94"/>
      <c r="BA1639" s="94"/>
      <c r="BB1639" s="94"/>
      <c r="BD1639" s="94"/>
    </row>
    <row r="1640" spans="3:70" x14ac:dyDescent="0.2">
      <c r="C1640" s="24"/>
      <c r="D1640" s="24"/>
      <c r="AG1640" s="94"/>
      <c r="AH1640" s="94"/>
      <c r="AI1640" s="94"/>
      <c r="AJ1640" s="94"/>
      <c r="AK1640" s="94"/>
      <c r="AM1640" s="92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4"/>
      <c r="BL1640" s="94"/>
      <c r="BM1640" s="94"/>
      <c r="BN1640" s="94"/>
      <c r="BO1640" s="94"/>
      <c r="BP1640" s="94"/>
      <c r="BQ1640" s="94"/>
      <c r="BR1640" s="94"/>
    </row>
    <row r="1641" spans="3:70" x14ac:dyDescent="0.2">
      <c r="C1641" s="24"/>
      <c r="D1641" s="24"/>
      <c r="AG1641" s="94"/>
      <c r="AH1641" s="94"/>
      <c r="AI1641" s="94"/>
      <c r="AJ1641" s="94"/>
      <c r="AK1641" s="94"/>
      <c r="AM1641" s="92"/>
      <c r="AT1641" s="94"/>
      <c r="AU1641" s="94"/>
      <c r="AV1641" s="94"/>
      <c r="AW1641" s="94"/>
      <c r="AX1641" s="94"/>
      <c r="AY1641" s="94"/>
      <c r="AZ1641" s="94"/>
      <c r="BA1641" s="94"/>
    </row>
    <row r="1642" spans="3:70" x14ac:dyDescent="0.2">
      <c r="C1642" s="24"/>
      <c r="D1642" s="24"/>
      <c r="AG1642" s="94"/>
      <c r="AH1642" s="94"/>
      <c r="AI1642" s="94"/>
      <c r="AJ1642" s="94"/>
      <c r="AK1642" s="94"/>
      <c r="AM1642" s="92"/>
      <c r="AT1642" s="94"/>
      <c r="AU1642" s="94"/>
      <c r="AV1642" s="94"/>
      <c r="AW1642" s="94"/>
      <c r="AX1642" s="94"/>
      <c r="AY1642" s="94"/>
      <c r="AZ1642" s="94"/>
      <c r="BA1642" s="94"/>
      <c r="BB1642" s="94"/>
      <c r="BD1642" s="94"/>
      <c r="BE1642" s="94"/>
      <c r="BF1642" s="94"/>
      <c r="BG1642" s="94"/>
      <c r="BH1642" s="94"/>
      <c r="BI1642" s="94"/>
      <c r="BJ1642" s="94"/>
      <c r="BK1642" s="94"/>
      <c r="BL1642" s="94"/>
      <c r="BM1642" s="94"/>
      <c r="BN1642" s="94"/>
      <c r="BO1642" s="94"/>
      <c r="BP1642" s="94"/>
      <c r="BQ1642" s="94"/>
      <c r="BR1642" s="94"/>
    </row>
    <row r="1643" spans="3:70" x14ac:dyDescent="0.2">
      <c r="C1643" s="24"/>
      <c r="D1643" s="24"/>
      <c r="AG1643" s="94"/>
      <c r="AH1643" s="94"/>
      <c r="AI1643" s="94"/>
      <c r="AJ1643" s="94"/>
      <c r="AK1643" s="94"/>
      <c r="AM1643" s="92"/>
      <c r="AT1643" s="94"/>
      <c r="AU1643" s="94"/>
      <c r="AV1643" s="94"/>
      <c r="AW1643" s="94"/>
      <c r="AX1643" s="94"/>
      <c r="AY1643" s="94"/>
      <c r="AZ1643" s="94"/>
      <c r="BA1643" s="94"/>
      <c r="BB1643" s="7"/>
    </row>
    <row r="1644" spans="3:70" x14ac:dyDescent="0.2">
      <c r="C1644" s="24"/>
      <c r="D1644" s="24"/>
      <c r="AG1644" s="94"/>
      <c r="AH1644" s="94"/>
      <c r="AI1644" s="94"/>
      <c r="AJ1644" s="94"/>
      <c r="AK1644" s="94"/>
      <c r="AM1644" s="92"/>
      <c r="AT1644" s="94"/>
      <c r="AU1644" s="94"/>
      <c r="AV1644" s="94"/>
      <c r="AW1644" s="94"/>
      <c r="AX1644" s="94"/>
      <c r="AY1644" s="94"/>
      <c r="AZ1644" s="94"/>
      <c r="BA1644" s="94"/>
      <c r="BB1644" s="94"/>
    </row>
    <row r="1645" spans="3:70" x14ac:dyDescent="0.2">
      <c r="C1645" s="24"/>
      <c r="D1645" s="24"/>
      <c r="AG1645" s="94"/>
      <c r="AH1645" s="94"/>
      <c r="AI1645" s="94"/>
      <c r="AJ1645" s="94"/>
      <c r="AK1645" s="94"/>
      <c r="AM1645" s="92"/>
      <c r="AT1645" s="94"/>
      <c r="AU1645" s="94"/>
      <c r="AV1645" s="94"/>
      <c r="AW1645" s="94"/>
      <c r="AX1645" s="94"/>
      <c r="AY1645" s="94"/>
      <c r="AZ1645" s="94"/>
      <c r="BA1645" s="94"/>
      <c r="BB1645" s="94"/>
      <c r="BD1645" s="94"/>
      <c r="BE1645" s="94"/>
      <c r="BF1645" s="94"/>
      <c r="BG1645" s="94"/>
      <c r="BH1645" s="94"/>
      <c r="BI1645" s="94"/>
      <c r="BJ1645" s="94"/>
      <c r="BK1645" s="94"/>
      <c r="BL1645" s="94"/>
      <c r="BM1645" s="94"/>
      <c r="BN1645" s="94"/>
      <c r="BO1645" s="94"/>
      <c r="BP1645" s="94"/>
      <c r="BQ1645" s="94"/>
      <c r="BR1645" s="94"/>
    </row>
    <row r="1646" spans="3:70" x14ac:dyDescent="0.2">
      <c r="C1646" s="24"/>
      <c r="D1646" s="24"/>
      <c r="AG1646" s="94"/>
      <c r="AH1646" s="94"/>
      <c r="AI1646" s="94"/>
      <c r="AJ1646" s="94"/>
      <c r="AK1646" s="94"/>
      <c r="AM1646" s="92"/>
      <c r="AT1646" s="94"/>
      <c r="AU1646" s="94"/>
      <c r="AV1646" s="94"/>
      <c r="AW1646" s="94"/>
      <c r="AX1646" s="94"/>
      <c r="AY1646" s="94"/>
      <c r="AZ1646" s="94"/>
      <c r="BA1646" s="94"/>
      <c r="BB1646" s="94"/>
    </row>
    <row r="1647" spans="3:70" x14ac:dyDescent="0.2">
      <c r="C1647" s="24"/>
      <c r="D1647" s="24"/>
      <c r="AG1647" s="94"/>
      <c r="AH1647" s="94"/>
      <c r="AI1647" s="94"/>
      <c r="AJ1647" s="94"/>
      <c r="AK1647" s="94"/>
      <c r="AM1647" s="92"/>
      <c r="AT1647" s="94"/>
      <c r="AU1647" s="94"/>
      <c r="AV1647" s="94"/>
      <c r="AW1647" s="94"/>
      <c r="AX1647" s="94"/>
      <c r="AY1647" s="94"/>
      <c r="AZ1647" s="94"/>
      <c r="BA1647" s="94"/>
      <c r="BB1647" s="94"/>
    </row>
    <row r="1648" spans="3:70" x14ac:dyDescent="0.2">
      <c r="C1648" s="24"/>
      <c r="D1648" s="24"/>
      <c r="AG1648" s="94"/>
      <c r="AH1648" s="94"/>
      <c r="AI1648" s="94"/>
      <c r="AJ1648" s="94"/>
      <c r="AK1648" s="94"/>
      <c r="AM1648" s="92"/>
      <c r="AT1648" s="94"/>
      <c r="AU1648" s="94"/>
      <c r="AV1648" s="94"/>
      <c r="AW1648" s="94"/>
      <c r="AX1648" s="94"/>
      <c r="AY1648" s="94"/>
      <c r="AZ1648" s="94"/>
      <c r="BA1648" s="94"/>
    </row>
    <row r="1649" spans="3:70" x14ac:dyDescent="0.2">
      <c r="C1649" s="24"/>
      <c r="D1649" s="24"/>
      <c r="AG1649" s="94"/>
      <c r="AH1649" s="94"/>
      <c r="AI1649" s="94"/>
      <c r="AJ1649" s="94"/>
      <c r="AK1649" s="94"/>
      <c r="AM1649" s="92"/>
      <c r="AT1649" s="94"/>
      <c r="AU1649" s="94"/>
      <c r="AV1649" s="94"/>
      <c r="AW1649" s="94"/>
      <c r="AX1649" s="94"/>
      <c r="AY1649" s="94"/>
      <c r="AZ1649" s="94"/>
      <c r="BA1649" s="94"/>
    </row>
    <row r="1650" spans="3:70" x14ac:dyDescent="0.2">
      <c r="C1650" s="24"/>
      <c r="D1650" s="24"/>
      <c r="AG1650" s="94"/>
      <c r="AH1650" s="94"/>
      <c r="AI1650" s="94"/>
      <c r="AJ1650" s="94"/>
      <c r="AK1650" s="94"/>
      <c r="AM1650" s="92"/>
      <c r="AT1650" s="94"/>
      <c r="AU1650" s="94"/>
      <c r="AV1650" s="94"/>
      <c r="AW1650" s="94"/>
      <c r="AX1650" s="94"/>
      <c r="AY1650" s="94"/>
      <c r="AZ1650" s="94"/>
      <c r="BA1650" s="94"/>
    </row>
    <row r="1651" spans="3:70" x14ac:dyDescent="0.2">
      <c r="C1651" s="24"/>
      <c r="D1651" s="24"/>
      <c r="AG1651" s="94"/>
      <c r="AH1651" s="94"/>
      <c r="AI1651" s="94"/>
      <c r="AJ1651" s="94"/>
      <c r="AK1651" s="94"/>
      <c r="AM1651" s="92"/>
      <c r="AT1651" s="94"/>
      <c r="AU1651" s="94"/>
      <c r="AV1651" s="94"/>
      <c r="AW1651" s="94"/>
      <c r="AX1651" s="94"/>
      <c r="AY1651" s="94"/>
      <c r="AZ1651" s="94"/>
      <c r="BA1651" s="94"/>
    </row>
    <row r="1652" spans="3:70" x14ac:dyDescent="0.2">
      <c r="C1652" s="24"/>
      <c r="D1652" s="24"/>
      <c r="AG1652" s="94"/>
      <c r="AH1652" s="94"/>
      <c r="AI1652" s="94"/>
      <c r="AJ1652" s="94"/>
      <c r="AK1652" s="94"/>
      <c r="AM1652" s="92"/>
      <c r="AT1652" s="94"/>
      <c r="AU1652" s="94"/>
      <c r="AV1652" s="94"/>
      <c r="AW1652" s="94"/>
      <c r="AX1652" s="94"/>
      <c r="AY1652" s="94"/>
      <c r="AZ1652" s="94"/>
      <c r="BA1652" s="94"/>
    </row>
    <row r="1653" spans="3:70" x14ac:dyDescent="0.2">
      <c r="C1653" s="24"/>
      <c r="D1653" s="24"/>
      <c r="AG1653" s="94"/>
      <c r="AH1653" s="94"/>
      <c r="AI1653" s="94"/>
      <c r="AJ1653" s="94"/>
      <c r="AK1653" s="94"/>
      <c r="AM1653" s="92"/>
      <c r="AT1653" s="94"/>
      <c r="AU1653" s="94"/>
      <c r="AV1653" s="94"/>
      <c r="AW1653" s="94"/>
      <c r="AX1653" s="94"/>
      <c r="AY1653" s="94"/>
      <c r="AZ1653" s="94"/>
      <c r="BA1653" s="94"/>
    </row>
    <row r="1654" spans="3:70" x14ac:dyDescent="0.2">
      <c r="C1654" s="24"/>
      <c r="D1654" s="24"/>
      <c r="AG1654" s="94"/>
      <c r="AH1654" s="94"/>
      <c r="AI1654" s="94"/>
      <c r="AJ1654" s="94"/>
      <c r="AK1654" s="94"/>
      <c r="AM1654" s="92"/>
      <c r="AT1654" s="94"/>
      <c r="AU1654" s="94"/>
      <c r="AV1654" s="94"/>
      <c r="AW1654" s="94"/>
      <c r="AX1654" s="94"/>
      <c r="AY1654" s="94"/>
      <c r="AZ1654" s="94"/>
      <c r="BA1654" s="94"/>
    </row>
    <row r="1655" spans="3:70" x14ac:dyDescent="0.2">
      <c r="C1655" s="24"/>
      <c r="D1655" s="24"/>
      <c r="AG1655" s="94"/>
      <c r="AH1655" s="94"/>
      <c r="AI1655" s="94"/>
      <c r="AJ1655" s="94"/>
      <c r="AK1655" s="94"/>
      <c r="AM1655" s="92"/>
      <c r="AT1655" s="94"/>
      <c r="AU1655" s="94"/>
      <c r="AV1655" s="94"/>
      <c r="AW1655" s="94"/>
      <c r="AX1655" s="94"/>
      <c r="AY1655" s="94"/>
      <c r="AZ1655" s="94"/>
      <c r="BA1655" s="94"/>
      <c r="BB1655" s="94"/>
    </row>
    <row r="1656" spans="3:70" x14ac:dyDescent="0.2">
      <c r="C1656" s="24"/>
      <c r="D1656" s="24"/>
      <c r="AG1656" s="94"/>
      <c r="AH1656" s="94"/>
      <c r="AI1656" s="94"/>
      <c r="AJ1656" s="94"/>
      <c r="AK1656" s="94"/>
      <c r="AM1656" s="92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4"/>
      <c r="BL1656" s="94"/>
      <c r="BM1656" s="94"/>
      <c r="BN1656" s="94"/>
      <c r="BO1656" s="94"/>
      <c r="BP1656" s="94"/>
      <c r="BQ1656" s="94"/>
      <c r="BR1656" s="94"/>
    </row>
    <row r="1657" spans="3:70" x14ac:dyDescent="0.2">
      <c r="C1657" s="24"/>
      <c r="D1657" s="24"/>
      <c r="AG1657" s="94"/>
      <c r="AH1657" s="94"/>
      <c r="AI1657" s="94"/>
      <c r="AJ1657" s="94"/>
      <c r="AK1657" s="94"/>
      <c r="AM1657" s="92"/>
      <c r="AT1657" s="94"/>
      <c r="AU1657" s="94"/>
      <c r="AV1657" s="94"/>
      <c r="AW1657" s="94"/>
      <c r="AX1657" s="94"/>
      <c r="AY1657" s="94"/>
      <c r="AZ1657" s="94"/>
      <c r="BA1657" s="94"/>
    </row>
    <row r="1658" spans="3:70" x14ac:dyDescent="0.2">
      <c r="C1658" s="24"/>
      <c r="D1658" s="24"/>
      <c r="AG1658" s="94"/>
      <c r="AH1658" s="94"/>
      <c r="AI1658" s="94"/>
      <c r="AJ1658" s="94"/>
      <c r="AK1658" s="94"/>
      <c r="AM1658" s="92"/>
      <c r="AT1658" s="94"/>
      <c r="AU1658" s="94"/>
      <c r="AV1658" s="94"/>
      <c r="AW1658" s="94"/>
      <c r="AX1658" s="94"/>
      <c r="AY1658" s="94"/>
      <c r="AZ1658" s="94"/>
      <c r="BA1658" s="94"/>
    </row>
    <row r="1659" spans="3:70" x14ac:dyDescent="0.2">
      <c r="C1659" s="24"/>
      <c r="D1659" s="24"/>
      <c r="AG1659" s="94"/>
      <c r="AH1659" s="94"/>
      <c r="AI1659" s="94"/>
      <c r="AJ1659" s="94"/>
      <c r="AK1659" s="94"/>
      <c r="AM1659" s="92"/>
      <c r="AT1659" s="94"/>
      <c r="AU1659" s="94"/>
      <c r="AV1659" s="94"/>
      <c r="AW1659" s="94"/>
      <c r="AX1659" s="94"/>
      <c r="AY1659" s="94"/>
      <c r="AZ1659" s="94"/>
      <c r="BA1659" s="94"/>
    </row>
    <row r="1660" spans="3:70" x14ac:dyDescent="0.2">
      <c r="C1660" s="24"/>
      <c r="D1660" s="24"/>
      <c r="AG1660" s="94"/>
      <c r="AH1660" s="94"/>
      <c r="AI1660" s="94"/>
      <c r="AJ1660" s="94"/>
      <c r="AK1660" s="94"/>
      <c r="AM1660" s="92"/>
      <c r="AT1660" s="94"/>
      <c r="AU1660" s="94"/>
      <c r="AV1660" s="94"/>
      <c r="AW1660" s="94"/>
      <c r="AX1660" s="94"/>
      <c r="AY1660" s="94"/>
      <c r="AZ1660" s="94"/>
      <c r="BA1660" s="94"/>
    </row>
    <row r="1661" spans="3:70" x14ac:dyDescent="0.2">
      <c r="C1661" s="24"/>
      <c r="D1661" s="24"/>
      <c r="AG1661" s="94"/>
      <c r="AH1661" s="94"/>
      <c r="AI1661" s="94"/>
      <c r="AJ1661" s="94"/>
      <c r="AK1661" s="94"/>
      <c r="AM1661" s="92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4"/>
      <c r="BL1661" s="94"/>
      <c r="BM1661" s="94"/>
      <c r="BN1661" s="94"/>
      <c r="BO1661" s="94"/>
      <c r="BP1661" s="94"/>
      <c r="BQ1661" s="94"/>
      <c r="BR1661" s="94"/>
    </row>
    <row r="1662" spans="3:70" x14ac:dyDescent="0.2">
      <c r="C1662" s="24"/>
      <c r="D1662" s="24"/>
      <c r="AG1662" s="94"/>
      <c r="AH1662" s="94"/>
      <c r="AI1662" s="94"/>
      <c r="AJ1662" s="94"/>
      <c r="AK1662" s="94"/>
      <c r="AM1662" s="92"/>
      <c r="AT1662" s="94"/>
      <c r="AU1662" s="94"/>
      <c r="AV1662" s="94"/>
      <c r="AW1662" s="94"/>
      <c r="AX1662" s="94"/>
      <c r="AY1662" s="94"/>
      <c r="AZ1662" s="94"/>
      <c r="BA1662" s="94"/>
    </row>
    <row r="1663" spans="3:70" x14ac:dyDescent="0.2">
      <c r="C1663" s="24"/>
      <c r="D1663" s="24"/>
      <c r="AG1663" s="94"/>
      <c r="AH1663" s="94"/>
      <c r="AI1663" s="94"/>
      <c r="AJ1663" s="94"/>
      <c r="AK1663" s="94"/>
      <c r="AM1663" s="92"/>
      <c r="AT1663" s="94"/>
      <c r="AU1663" s="94"/>
      <c r="AV1663" s="94"/>
      <c r="AW1663" s="94"/>
      <c r="AX1663" s="94"/>
      <c r="AY1663" s="94"/>
      <c r="AZ1663" s="94"/>
      <c r="BA1663" s="94"/>
    </row>
    <row r="1664" spans="3:70" x14ac:dyDescent="0.2">
      <c r="C1664" s="24"/>
      <c r="D1664" s="24"/>
      <c r="AG1664" s="94"/>
      <c r="AH1664" s="94"/>
      <c r="AI1664" s="94"/>
      <c r="AJ1664" s="94"/>
      <c r="AK1664" s="94"/>
      <c r="AM1664" s="92"/>
      <c r="AT1664" s="94"/>
      <c r="AU1664" s="94"/>
      <c r="AV1664" s="94"/>
      <c r="AW1664" s="94"/>
      <c r="AX1664" s="94"/>
      <c r="AY1664" s="94"/>
      <c r="AZ1664" s="94"/>
      <c r="BA1664" s="94"/>
      <c r="BB1664" s="94"/>
      <c r="BD1664" s="94"/>
    </row>
    <row r="1665" spans="3:70" x14ac:dyDescent="0.2">
      <c r="C1665" s="24"/>
      <c r="D1665" s="24"/>
      <c r="AG1665" s="94"/>
      <c r="AH1665" s="94"/>
      <c r="AI1665" s="94"/>
      <c r="AJ1665" s="94"/>
      <c r="AK1665" s="94"/>
      <c r="AM1665" s="92"/>
      <c r="AT1665" s="94"/>
      <c r="AU1665" s="94"/>
      <c r="AV1665" s="94"/>
      <c r="AW1665" s="94"/>
      <c r="AX1665" s="94"/>
      <c r="AY1665" s="94"/>
      <c r="AZ1665" s="94"/>
      <c r="BA1665" s="94"/>
      <c r="BB1665" s="94"/>
      <c r="BD1665" s="94"/>
      <c r="BE1665" s="94"/>
      <c r="BF1665" s="94"/>
      <c r="BG1665" s="94"/>
      <c r="BH1665" s="94"/>
      <c r="BI1665" s="94"/>
      <c r="BJ1665" s="94"/>
      <c r="BK1665" s="94"/>
      <c r="BL1665" s="94"/>
      <c r="BM1665" s="94"/>
      <c r="BN1665" s="94"/>
      <c r="BO1665" s="94"/>
      <c r="BP1665" s="94"/>
      <c r="BQ1665" s="94"/>
      <c r="BR1665" s="94"/>
    </row>
    <row r="1666" spans="3:70" x14ac:dyDescent="0.2">
      <c r="C1666" s="24"/>
      <c r="D1666" s="24"/>
      <c r="AG1666" s="94"/>
      <c r="AH1666" s="94"/>
      <c r="AI1666" s="94"/>
      <c r="AJ1666" s="94"/>
      <c r="AK1666" s="94"/>
      <c r="AM1666" s="92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4"/>
      <c r="BL1666" s="94"/>
      <c r="BM1666" s="94"/>
      <c r="BN1666" s="94"/>
      <c r="BO1666" s="94"/>
      <c r="BP1666" s="94"/>
      <c r="BQ1666" s="94"/>
      <c r="BR1666" s="94"/>
    </row>
    <row r="1667" spans="3:70" x14ac:dyDescent="0.2">
      <c r="C1667" s="24"/>
      <c r="D1667" s="24"/>
      <c r="AG1667" s="94"/>
      <c r="AH1667" s="94"/>
      <c r="AI1667" s="94"/>
      <c r="AJ1667" s="94"/>
      <c r="AK1667" s="94"/>
      <c r="AM1667" s="92"/>
      <c r="AT1667" s="94"/>
      <c r="AU1667" s="94"/>
      <c r="AV1667" s="94"/>
      <c r="AW1667" s="94"/>
      <c r="AX1667" s="94"/>
      <c r="AY1667" s="94"/>
      <c r="AZ1667" s="94"/>
      <c r="BA1667" s="94"/>
      <c r="BB1667" s="94"/>
    </row>
    <row r="1668" spans="3:70" x14ac:dyDescent="0.2">
      <c r="C1668" s="24"/>
      <c r="D1668" s="24"/>
      <c r="AG1668" s="94"/>
      <c r="AH1668" s="94"/>
      <c r="AI1668" s="94"/>
      <c r="AJ1668" s="94"/>
      <c r="AK1668" s="94"/>
      <c r="AM1668" s="92"/>
      <c r="AT1668" s="94"/>
      <c r="AU1668" s="94"/>
      <c r="AV1668" s="94"/>
      <c r="AW1668" s="94"/>
      <c r="AX1668" s="94"/>
      <c r="AY1668" s="94"/>
      <c r="AZ1668" s="94"/>
      <c r="BA1668" s="94"/>
    </row>
    <row r="1669" spans="3:70" x14ac:dyDescent="0.2">
      <c r="C1669" s="24"/>
      <c r="D1669" s="24"/>
      <c r="AG1669" s="94"/>
      <c r="AH1669" s="94"/>
      <c r="AI1669" s="94"/>
      <c r="AJ1669" s="94"/>
      <c r="AK1669" s="94"/>
      <c r="AM1669" s="92"/>
      <c r="AT1669" s="94"/>
      <c r="AU1669" s="94"/>
      <c r="AV1669" s="94"/>
      <c r="AW1669" s="94"/>
      <c r="AX1669" s="94"/>
      <c r="AY1669" s="94"/>
      <c r="AZ1669" s="94"/>
      <c r="BA1669" s="94"/>
      <c r="BB1669" s="94"/>
    </row>
    <row r="1670" spans="3:70" x14ac:dyDescent="0.2">
      <c r="C1670" s="24"/>
      <c r="D1670" s="24"/>
      <c r="AG1670" s="94"/>
      <c r="AH1670" s="94"/>
      <c r="AI1670" s="94"/>
      <c r="AJ1670" s="94"/>
      <c r="AK1670" s="94"/>
      <c r="AM1670" s="92"/>
      <c r="AT1670" s="94"/>
      <c r="AU1670" s="94"/>
      <c r="AV1670" s="94"/>
      <c r="AW1670" s="94"/>
      <c r="AX1670" s="94"/>
      <c r="AY1670" s="94"/>
      <c r="AZ1670" s="94"/>
      <c r="BA1670" s="94"/>
      <c r="BB1670" s="94"/>
    </row>
    <row r="1671" spans="3:70" x14ac:dyDescent="0.2">
      <c r="C1671" s="24"/>
      <c r="D1671" s="24"/>
      <c r="AG1671" s="94"/>
      <c r="AH1671" s="94"/>
      <c r="AI1671" s="94"/>
      <c r="AJ1671" s="94"/>
      <c r="AK1671" s="94"/>
      <c r="AM1671" s="92"/>
      <c r="AT1671" s="94"/>
      <c r="AU1671" s="94"/>
      <c r="AV1671" s="94"/>
      <c r="AW1671" s="94"/>
      <c r="AX1671" s="94"/>
      <c r="AY1671" s="94"/>
      <c r="AZ1671" s="94"/>
      <c r="BA1671" s="94"/>
    </row>
    <row r="1672" spans="3:70" x14ac:dyDescent="0.2">
      <c r="C1672" s="24"/>
      <c r="D1672" s="24"/>
      <c r="AG1672" s="94"/>
      <c r="AH1672" s="94"/>
      <c r="AI1672" s="94"/>
      <c r="AJ1672" s="94"/>
      <c r="AK1672" s="94"/>
      <c r="AM1672" s="92"/>
      <c r="AT1672" s="94"/>
      <c r="AU1672" s="94"/>
      <c r="AV1672" s="94"/>
      <c r="AW1672" s="94"/>
      <c r="AX1672" s="94"/>
      <c r="AY1672" s="94"/>
      <c r="AZ1672" s="94"/>
      <c r="BA1672" s="94"/>
      <c r="BB1672" s="94"/>
      <c r="BD1672" s="94"/>
    </row>
    <row r="1673" spans="3:70" x14ac:dyDescent="0.2">
      <c r="C1673" s="24"/>
      <c r="D1673" s="24"/>
      <c r="AG1673" s="94"/>
      <c r="AH1673" s="94"/>
      <c r="AI1673" s="94"/>
      <c r="AJ1673" s="94"/>
      <c r="AK1673" s="94"/>
      <c r="AM1673" s="92"/>
      <c r="AT1673" s="94"/>
      <c r="AU1673" s="94"/>
      <c r="AV1673" s="94"/>
      <c r="AW1673" s="94"/>
      <c r="AX1673" s="94"/>
      <c r="AY1673" s="94"/>
      <c r="AZ1673" s="94"/>
      <c r="BA1673" s="94"/>
    </row>
    <row r="1674" spans="3:70" x14ac:dyDescent="0.2">
      <c r="C1674" s="24"/>
      <c r="D1674" s="24"/>
      <c r="AG1674" s="94"/>
      <c r="AH1674" s="94"/>
      <c r="AI1674" s="94"/>
      <c r="AJ1674" s="94"/>
      <c r="AK1674" s="94"/>
      <c r="AM1674" s="92"/>
      <c r="AT1674" s="94"/>
      <c r="AU1674" s="94"/>
      <c r="AV1674" s="94"/>
      <c r="AW1674" s="94"/>
      <c r="AX1674" s="94"/>
      <c r="AY1674" s="94"/>
      <c r="AZ1674" s="94"/>
      <c r="BA1674" s="94"/>
    </row>
    <row r="1675" spans="3:70" x14ac:dyDescent="0.2">
      <c r="C1675" s="24"/>
      <c r="D1675" s="24"/>
      <c r="AG1675" s="94"/>
      <c r="AH1675" s="94"/>
      <c r="AI1675" s="94"/>
      <c r="AJ1675" s="94"/>
      <c r="AK1675" s="94"/>
      <c r="AM1675" s="92"/>
      <c r="AT1675" s="94"/>
      <c r="AU1675" s="94"/>
      <c r="AV1675" s="94"/>
      <c r="AW1675" s="94"/>
      <c r="AX1675" s="94"/>
      <c r="AY1675" s="94"/>
      <c r="AZ1675" s="94"/>
      <c r="BA1675" s="94"/>
    </row>
    <row r="1676" spans="3:70" x14ac:dyDescent="0.2">
      <c r="C1676" s="24"/>
      <c r="D1676" s="24"/>
      <c r="AG1676" s="94"/>
      <c r="AH1676" s="94"/>
      <c r="AI1676" s="94"/>
      <c r="AJ1676" s="94"/>
      <c r="AK1676" s="94"/>
      <c r="AM1676" s="92"/>
      <c r="AT1676" s="94"/>
      <c r="AU1676" s="94"/>
      <c r="AV1676" s="94"/>
      <c r="AW1676" s="94"/>
      <c r="AX1676" s="94"/>
      <c r="AY1676" s="94"/>
      <c r="AZ1676" s="94"/>
      <c r="BA1676" s="94"/>
      <c r="BB1676" s="94"/>
      <c r="BD1676" s="94"/>
    </row>
    <row r="1677" spans="3:70" x14ac:dyDescent="0.2">
      <c r="C1677" s="24"/>
      <c r="D1677" s="24"/>
      <c r="AG1677" s="94"/>
      <c r="AH1677" s="94"/>
      <c r="AI1677" s="94"/>
      <c r="AJ1677" s="94"/>
      <c r="AK1677" s="94"/>
      <c r="AM1677" s="92"/>
      <c r="AT1677" s="94"/>
      <c r="AU1677" s="94"/>
      <c r="AV1677" s="94"/>
      <c r="AW1677" s="94"/>
      <c r="AX1677" s="94"/>
      <c r="AY1677" s="94"/>
      <c r="AZ1677" s="94"/>
      <c r="BA1677" s="94"/>
      <c r="BB1677" s="94"/>
    </row>
    <row r="1678" spans="3:70" x14ac:dyDescent="0.2">
      <c r="C1678" s="24"/>
      <c r="D1678" s="24"/>
      <c r="AG1678" s="94"/>
      <c r="AH1678" s="94"/>
      <c r="AI1678" s="94"/>
      <c r="AJ1678" s="94"/>
      <c r="AK1678" s="94"/>
      <c r="AM1678" s="92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4"/>
      <c r="BL1678" s="94"/>
      <c r="BM1678" s="94"/>
      <c r="BN1678" s="94"/>
      <c r="BO1678" s="94"/>
      <c r="BP1678" s="94"/>
      <c r="BQ1678" s="94"/>
      <c r="BR1678" s="94"/>
    </row>
    <row r="1679" spans="3:70" x14ac:dyDescent="0.2">
      <c r="C1679" s="24"/>
      <c r="D1679" s="24"/>
      <c r="AG1679" s="94"/>
      <c r="AH1679" s="94"/>
      <c r="AI1679" s="94"/>
      <c r="AJ1679" s="94"/>
      <c r="AK1679" s="94"/>
      <c r="AM1679" s="92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4"/>
      <c r="BL1679" s="94"/>
      <c r="BM1679" s="94"/>
      <c r="BN1679" s="94"/>
      <c r="BO1679" s="94"/>
      <c r="BP1679" s="94"/>
      <c r="BQ1679" s="94"/>
      <c r="BR1679" s="94"/>
    </row>
    <row r="1680" spans="3:70" x14ac:dyDescent="0.2">
      <c r="C1680" s="24"/>
      <c r="D1680" s="24"/>
      <c r="AG1680" s="94"/>
      <c r="AH1680" s="94"/>
      <c r="AI1680" s="94"/>
      <c r="AJ1680" s="94"/>
      <c r="AK1680" s="94"/>
      <c r="AM1680" s="92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4"/>
      <c r="BL1680" s="94"/>
      <c r="BM1680" s="94"/>
      <c r="BN1680" s="94"/>
      <c r="BO1680" s="94"/>
      <c r="BP1680" s="94"/>
      <c r="BQ1680" s="94"/>
      <c r="BR1680" s="94"/>
    </row>
    <row r="1681" spans="3:70" x14ac:dyDescent="0.2">
      <c r="C1681" s="24"/>
      <c r="D1681" s="24"/>
      <c r="AG1681" s="94"/>
      <c r="AH1681" s="94"/>
      <c r="AI1681" s="94"/>
      <c r="AJ1681" s="94"/>
      <c r="AK1681" s="94"/>
      <c r="AM1681" s="92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4"/>
      <c r="BL1681" s="94"/>
      <c r="BM1681" s="94"/>
      <c r="BN1681" s="94"/>
      <c r="BO1681" s="94"/>
      <c r="BP1681" s="94"/>
      <c r="BQ1681" s="94"/>
      <c r="BR1681" s="94"/>
    </row>
    <row r="1682" spans="3:70" x14ac:dyDescent="0.2">
      <c r="C1682" s="24"/>
      <c r="D1682" s="24"/>
      <c r="AG1682" s="94"/>
      <c r="AH1682" s="94"/>
      <c r="AI1682" s="94"/>
      <c r="AJ1682" s="94"/>
      <c r="AK1682" s="94"/>
      <c r="AM1682" s="92"/>
      <c r="AT1682" s="94"/>
      <c r="AU1682" s="94"/>
      <c r="AV1682" s="94"/>
      <c r="AW1682" s="94"/>
      <c r="AX1682" s="94"/>
      <c r="AY1682" s="94"/>
      <c r="AZ1682" s="94"/>
      <c r="BA1682" s="94"/>
      <c r="BB1682" s="94"/>
      <c r="BD1682" s="94"/>
    </row>
    <row r="1683" spans="3:70" x14ac:dyDescent="0.2">
      <c r="C1683" s="24"/>
      <c r="D1683" s="24"/>
      <c r="AG1683" s="94"/>
      <c r="AH1683" s="94"/>
      <c r="AI1683" s="94"/>
      <c r="AJ1683" s="94"/>
      <c r="AK1683" s="94"/>
      <c r="AM1683" s="92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4"/>
      <c r="BL1683" s="94"/>
      <c r="BM1683" s="94"/>
      <c r="BN1683" s="94"/>
      <c r="BO1683" s="94"/>
      <c r="BP1683" s="94"/>
      <c r="BQ1683" s="94"/>
      <c r="BR1683" s="94"/>
    </row>
    <row r="1684" spans="3:70" x14ac:dyDescent="0.2">
      <c r="C1684" s="24"/>
      <c r="D1684" s="24"/>
      <c r="AG1684" s="94"/>
      <c r="AH1684" s="94"/>
      <c r="AI1684" s="94"/>
      <c r="AJ1684" s="94"/>
      <c r="AK1684" s="94"/>
      <c r="AM1684" s="92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4"/>
      <c r="BL1684" s="94"/>
      <c r="BM1684" s="94"/>
      <c r="BN1684" s="94"/>
      <c r="BO1684" s="94"/>
      <c r="BP1684" s="94"/>
      <c r="BQ1684" s="94"/>
      <c r="BR1684" s="94"/>
    </row>
    <row r="1685" spans="3:70" x14ac:dyDescent="0.2">
      <c r="C1685" s="24"/>
      <c r="D1685" s="24"/>
      <c r="AG1685" s="94"/>
      <c r="AH1685" s="94"/>
      <c r="AI1685" s="94"/>
      <c r="AJ1685" s="94"/>
      <c r="AK1685" s="94"/>
      <c r="AM1685" s="92"/>
      <c r="AT1685" s="94"/>
      <c r="AU1685" s="94"/>
      <c r="AV1685" s="94"/>
      <c r="AW1685" s="94"/>
      <c r="AX1685" s="94"/>
      <c r="AY1685" s="94"/>
      <c r="AZ1685" s="94"/>
      <c r="BA1685" s="94"/>
      <c r="BB1685" s="94"/>
      <c r="BD1685" s="94"/>
    </row>
    <row r="1686" spans="3:70" x14ac:dyDescent="0.2">
      <c r="C1686" s="24"/>
      <c r="D1686" s="24"/>
      <c r="AG1686" s="94"/>
      <c r="AH1686" s="94"/>
      <c r="AI1686" s="94"/>
      <c r="AJ1686" s="94"/>
      <c r="AK1686" s="94"/>
      <c r="AM1686" s="92"/>
      <c r="AT1686" s="94"/>
      <c r="AU1686" s="94"/>
      <c r="AV1686" s="94"/>
      <c r="AW1686" s="94"/>
      <c r="AX1686" s="94"/>
      <c r="AY1686" s="94"/>
      <c r="AZ1686" s="94"/>
      <c r="BA1686" s="94"/>
      <c r="BB1686" s="94"/>
      <c r="BD1686" s="94"/>
    </row>
    <row r="1687" spans="3:70" x14ac:dyDescent="0.2">
      <c r="C1687" s="24"/>
      <c r="D1687" s="24"/>
      <c r="AG1687" s="94"/>
      <c r="AH1687" s="94"/>
      <c r="AI1687" s="94"/>
      <c r="AJ1687" s="94"/>
      <c r="AK1687" s="94"/>
      <c r="AM1687" s="92"/>
      <c r="AT1687" s="94"/>
      <c r="AU1687" s="94"/>
      <c r="AV1687" s="94"/>
      <c r="AW1687" s="94"/>
      <c r="AX1687" s="94"/>
      <c r="AY1687" s="94"/>
      <c r="AZ1687" s="94"/>
      <c r="BA1687" s="94"/>
      <c r="BB1687" s="94"/>
      <c r="BD1687" s="94"/>
      <c r="BE1687" s="94"/>
      <c r="BF1687" s="94"/>
      <c r="BG1687" s="94"/>
      <c r="BH1687" s="94"/>
      <c r="BI1687" s="94"/>
      <c r="BJ1687" s="94"/>
      <c r="BK1687" s="94"/>
      <c r="BL1687" s="94"/>
      <c r="BM1687" s="94"/>
      <c r="BN1687" s="94"/>
      <c r="BO1687" s="94"/>
      <c r="BP1687" s="94"/>
      <c r="BQ1687" s="94"/>
      <c r="BR1687" s="94"/>
    </row>
    <row r="1688" spans="3:70" x14ac:dyDescent="0.2">
      <c r="C1688" s="24"/>
      <c r="D1688" s="24"/>
      <c r="AG1688" s="94"/>
      <c r="AH1688" s="94"/>
      <c r="AI1688" s="94"/>
      <c r="AJ1688" s="94"/>
      <c r="AK1688" s="94"/>
      <c r="AM1688" s="92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4"/>
      <c r="BL1688" s="94"/>
      <c r="BM1688" s="94"/>
      <c r="BN1688" s="94"/>
      <c r="BO1688" s="94"/>
      <c r="BP1688" s="94"/>
      <c r="BQ1688" s="94"/>
      <c r="BR1688" s="94"/>
    </row>
    <row r="1689" spans="3:70" x14ac:dyDescent="0.2">
      <c r="C1689" s="24"/>
      <c r="D1689" s="24"/>
      <c r="AG1689" s="94"/>
      <c r="AH1689" s="94"/>
      <c r="AI1689" s="94"/>
      <c r="AJ1689" s="94"/>
      <c r="AK1689" s="94"/>
      <c r="AM1689" s="92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4"/>
      <c r="BL1689" s="94"/>
      <c r="BM1689" s="94"/>
      <c r="BN1689" s="94"/>
      <c r="BO1689" s="94"/>
      <c r="BP1689" s="94"/>
      <c r="BQ1689" s="94"/>
      <c r="BR1689" s="94"/>
    </row>
    <row r="1690" spans="3:70" x14ac:dyDescent="0.2">
      <c r="C1690" s="24"/>
      <c r="D1690" s="24"/>
      <c r="AG1690" s="94"/>
      <c r="AH1690" s="94"/>
      <c r="AI1690" s="94"/>
      <c r="AJ1690" s="94"/>
      <c r="AK1690" s="94"/>
      <c r="AM1690" s="92"/>
      <c r="AT1690" s="94"/>
      <c r="AU1690" s="94"/>
      <c r="AV1690" s="94"/>
      <c r="AW1690" s="94"/>
      <c r="AX1690" s="94"/>
      <c r="AY1690" s="94"/>
      <c r="AZ1690" s="94"/>
      <c r="BA1690" s="94"/>
      <c r="BB1690" s="94"/>
    </row>
    <row r="1691" spans="3:70" x14ac:dyDescent="0.2">
      <c r="C1691" s="24"/>
      <c r="D1691" s="24"/>
      <c r="AG1691" s="94"/>
      <c r="AH1691" s="94"/>
      <c r="AI1691" s="94"/>
      <c r="AJ1691" s="94"/>
      <c r="AK1691" s="94"/>
      <c r="AM1691" s="92"/>
      <c r="AT1691" s="94"/>
      <c r="AU1691" s="94"/>
      <c r="AV1691" s="94"/>
      <c r="AW1691" s="94"/>
      <c r="AX1691" s="94"/>
      <c r="AY1691" s="94"/>
      <c r="AZ1691" s="94"/>
      <c r="BA1691" s="94"/>
      <c r="BB1691" s="94"/>
    </row>
    <row r="1692" spans="3:70" x14ac:dyDescent="0.2">
      <c r="C1692" s="24"/>
      <c r="D1692" s="24"/>
      <c r="AG1692" s="94"/>
      <c r="AH1692" s="94"/>
      <c r="AI1692" s="94"/>
      <c r="AJ1692" s="94"/>
      <c r="AK1692" s="94"/>
      <c r="AM1692" s="92"/>
      <c r="AT1692" s="94"/>
      <c r="AU1692" s="94"/>
      <c r="AV1692" s="94"/>
      <c r="AW1692" s="94"/>
      <c r="AX1692" s="94"/>
      <c r="AY1692" s="94"/>
      <c r="AZ1692" s="94"/>
      <c r="BA1692" s="94"/>
      <c r="BB1692" s="94"/>
    </row>
    <row r="1693" spans="3:70" x14ac:dyDescent="0.2">
      <c r="C1693" s="24"/>
      <c r="D1693" s="24"/>
      <c r="AG1693" s="94"/>
      <c r="AH1693" s="94"/>
      <c r="AI1693" s="94"/>
      <c r="AJ1693" s="94"/>
      <c r="AK1693" s="94"/>
      <c r="AM1693" s="92"/>
      <c r="AT1693" s="94"/>
      <c r="AU1693" s="94"/>
      <c r="AV1693" s="94"/>
      <c r="AW1693" s="94"/>
      <c r="AX1693" s="94"/>
      <c r="AY1693" s="94"/>
      <c r="AZ1693" s="94"/>
      <c r="BA1693" s="94"/>
      <c r="BB1693" s="94"/>
      <c r="BD1693" s="94"/>
    </row>
    <row r="1694" spans="3:70" x14ac:dyDescent="0.2">
      <c r="C1694" s="24"/>
      <c r="D1694" s="24"/>
      <c r="AG1694" s="94"/>
      <c r="AH1694" s="94"/>
      <c r="AI1694" s="94"/>
      <c r="AJ1694" s="94"/>
      <c r="AK1694" s="94"/>
      <c r="AM1694" s="92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4"/>
      <c r="BL1694" s="94"/>
      <c r="BM1694" s="94"/>
      <c r="BN1694" s="94"/>
      <c r="BO1694" s="94"/>
      <c r="BP1694" s="94"/>
      <c r="BQ1694" s="94"/>
      <c r="BR1694" s="94"/>
    </row>
    <row r="1695" spans="3:70" x14ac:dyDescent="0.2">
      <c r="C1695" s="24"/>
      <c r="D1695" s="24"/>
      <c r="AG1695" s="94"/>
      <c r="AH1695" s="94"/>
      <c r="AI1695" s="94"/>
      <c r="AJ1695" s="94"/>
      <c r="AK1695" s="94"/>
      <c r="AM1695" s="92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4"/>
      <c r="BL1695" s="94"/>
      <c r="BM1695" s="94"/>
      <c r="BN1695" s="94"/>
      <c r="BO1695" s="94"/>
      <c r="BP1695" s="94"/>
      <c r="BQ1695" s="94"/>
      <c r="BR1695" s="94"/>
    </row>
    <row r="1696" spans="3:70" x14ac:dyDescent="0.2">
      <c r="C1696" s="24"/>
      <c r="D1696" s="24"/>
      <c r="AG1696" s="94"/>
      <c r="AH1696" s="94"/>
      <c r="AI1696" s="94"/>
      <c r="AJ1696" s="94"/>
      <c r="AK1696" s="94"/>
      <c r="AM1696" s="92"/>
      <c r="AT1696" s="94"/>
      <c r="AU1696" s="94"/>
      <c r="AV1696" s="94"/>
      <c r="AW1696" s="94"/>
      <c r="AX1696" s="94"/>
      <c r="AY1696" s="94"/>
      <c r="AZ1696" s="94"/>
      <c r="BA1696" s="94"/>
    </row>
    <row r="1697" spans="3:70" x14ac:dyDescent="0.2">
      <c r="C1697" s="24"/>
      <c r="D1697" s="24"/>
      <c r="AG1697" s="94"/>
      <c r="AH1697" s="94"/>
      <c r="AI1697" s="94"/>
      <c r="AJ1697" s="94"/>
      <c r="AK1697" s="94"/>
      <c r="AM1697" s="92"/>
      <c r="AT1697" s="94"/>
      <c r="AU1697" s="94"/>
      <c r="AV1697" s="94"/>
      <c r="AW1697" s="94"/>
      <c r="AX1697" s="94"/>
      <c r="AY1697" s="94"/>
      <c r="AZ1697" s="94"/>
      <c r="BA1697" s="94"/>
      <c r="BB1697" s="94"/>
      <c r="BD1697" s="94"/>
    </row>
    <row r="1698" spans="3:70" x14ac:dyDescent="0.2">
      <c r="C1698" s="24"/>
      <c r="D1698" s="24"/>
      <c r="AG1698" s="94"/>
      <c r="AH1698" s="94"/>
      <c r="AI1698" s="94"/>
      <c r="AJ1698" s="94"/>
      <c r="AK1698" s="94"/>
      <c r="AM1698" s="92"/>
      <c r="AT1698" s="94"/>
      <c r="AU1698" s="94"/>
      <c r="AV1698" s="94"/>
      <c r="AW1698" s="94"/>
      <c r="AX1698" s="94"/>
      <c r="AY1698" s="94"/>
      <c r="AZ1698" s="94"/>
      <c r="BA1698" s="94"/>
      <c r="BB1698" s="94"/>
    </row>
    <row r="1699" spans="3:70" x14ac:dyDescent="0.2">
      <c r="C1699" s="24"/>
      <c r="D1699" s="24"/>
      <c r="AG1699" s="94"/>
      <c r="AH1699" s="94"/>
      <c r="AI1699" s="94"/>
      <c r="AJ1699" s="94"/>
      <c r="AK1699" s="94"/>
      <c r="AM1699" s="92"/>
      <c r="AT1699" s="94"/>
      <c r="AU1699" s="94"/>
      <c r="AV1699" s="94"/>
      <c r="AW1699" s="94"/>
      <c r="AX1699" s="94"/>
      <c r="AY1699" s="94"/>
      <c r="AZ1699" s="94"/>
      <c r="BA1699" s="94"/>
      <c r="BB1699" s="94"/>
    </row>
    <row r="1700" spans="3:70" x14ac:dyDescent="0.2">
      <c r="C1700" s="24"/>
      <c r="D1700" s="24"/>
      <c r="AG1700" s="94"/>
      <c r="AH1700" s="94"/>
      <c r="AI1700" s="94"/>
      <c r="AJ1700" s="94"/>
      <c r="AK1700" s="94"/>
      <c r="AM1700" s="92"/>
      <c r="AT1700" s="94"/>
      <c r="AU1700" s="94"/>
      <c r="AV1700" s="94"/>
      <c r="AW1700" s="94"/>
      <c r="AX1700" s="94"/>
      <c r="AY1700" s="94"/>
      <c r="AZ1700" s="94"/>
      <c r="BA1700" s="94"/>
    </row>
    <row r="1701" spans="3:70" x14ac:dyDescent="0.2">
      <c r="C1701" s="24"/>
      <c r="D1701" s="24"/>
      <c r="AG1701" s="94"/>
      <c r="AH1701" s="94"/>
      <c r="AI1701" s="94"/>
      <c r="AJ1701" s="94"/>
      <c r="AK1701" s="94"/>
      <c r="AM1701" s="92"/>
      <c r="AT1701" s="94"/>
      <c r="AU1701" s="94"/>
      <c r="AV1701" s="94"/>
      <c r="AW1701" s="94"/>
      <c r="AX1701" s="94"/>
      <c r="AY1701" s="94"/>
      <c r="AZ1701" s="94"/>
      <c r="BA1701" s="94"/>
    </row>
    <row r="1702" spans="3:70" x14ac:dyDescent="0.2">
      <c r="C1702" s="24"/>
      <c r="D1702" s="24"/>
      <c r="AG1702" s="94"/>
      <c r="AH1702" s="94"/>
      <c r="AI1702" s="94"/>
      <c r="AJ1702" s="94"/>
      <c r="AK1702" s="94"/>
      <c r="AM1702" s="92"/>
      <c r="AT1702" s="94"/>
      <c r="AU1702" s="94"/>
      <c r="AV1702" s="94"/>
      <c r="AW1702" s="94"/>
      <c r="AX1702" s="94"/>
      <c r="AY1702" s="94"/>
      <c r="AZ1702" s="94"/>
      <c r="BA1702" s="94"/>
    </row>
    <row r="1703" spans="3:70" x14ac:dyDescent="0.2">
      <c r="C1703" s="24"/>
      <c r="D1703" s="24"/>
      <c r="AG1703" s="94"/>
      <c r="AH1703" s="94"/>
      <c r="AI1703" s="94"/>
      <c r="AJ1703" s="94"/>
      <c r="AK1703" s="94"/>
      <c r="AM1703" s="92"/>
      <c r="AT1703" s="94"/>
      <c r="AU1703" s="94"/>
      <c r="AV1703" s="94"/>
      <c r="AW1703" s="94"/>
      <c r="AX1703" s="94"/>
      <c r="AY1703" s="94"/>
      <c r="AZ1703" s="94"/>
      <c r="BA1703" s="94"/>
    </row>
    <row r="1704" spans="3:70" x14ac:dyDescent="0.2">
      <c r="C1704" s="24"/>
      <c r="D1704" s="24"/>
      <c r="AG1704" s="94"/>
      <c r="AH1704" s="94"/>
      <c r="AI1704" s="94"/>
      <c r="AJ1704" s="94"/>
      <c r="AK1704" s="94"/>
      <c r="AM1704" s="92"/>
      <c r="AT1704" s="94"/>
      <c r="AU1704" s="94"/>
      <c r="AV1704" s="94"/>
      <c r="AW1704" s="94"/>
      <c r="AX1704" s="94"/>
      <c r="AY1704" s="94"/>
      <c r="AZ1704" s="94"/>
      <c r="BA1704" s="94"/>
    </row>
    <row r="1705" spans="3:70" x14ac:dyDescent="0.2">
      <c r="C1705" s="24"/>
      <c r="D1705" s="24"/>
      <c r="AG1705" s="94"/>
      <c r="AH1705" s="94"/>
      <c r="AI1705" s="94"/>
      <c r="AJ1705" s="94"/>
      <c r="AK1705" s="94"/>
      <c r="AM1705" s="92"/>
      <c r="AT1705" s="94"/>
      <c r="AU1705" s="94"/>
      <c r="AV1705" s="94"/>
      <c r="AW1705" s="94"/>
      <c r="AX1705" s="94"/>
      <c r="AY1705" s="94"/>
      <c r="AZ1705" s="94"/>
      <c r="BA1705" s="94"/>
    </row>
    <row r="1706" spans="3:70" x14ac:dyDescent="0.2">
      <c r="C1706" s="24"/>
      <c r="D1706" s="24"/>
      <c r="AG1706" s="94"/>
      <c r="AH1706" s="94"/>
      <c r="AI1706" s="94"/>
      <c r="AJ1706" s="94"/>
      <c r="AK1706" s="94"/>
      <c r="AM1706" s="92"/>
      <c r="AT1706" s="94"/>
      <c r="AU1706" s="94"/>
      <c r="AV1706" s="94"/>
      <c r="AW1706" s="94"/>
      <c r="AX1706" s="94"/>
      <c r="AY1706" s="94"/>
      <c r="AZ1706" s="94"/>
      <c r="BA1706" s="94"/>
    </row>
    <row r="1707" spans="3:70" x14ac:dyDescent="0.2">
      <c r="C1707" s="24"/>
      <c r="D1707" s="24"/>
      <c r="AG1707" s="94"/>
      <c r="AH1707" s="94"/>
      <c r="AI1707" s="94"/>
      <c r="AJ1707" s="94"/>
      <c r="AK1707" s="94"/>
      <c r="AM1707" s="92"/>
      <c r="AT1707" s="94"/>
      <c r="AU1707" s="94"/>
      <c r="AV1707" s="94"/>
      <c r="AW1707" s="94"/>
      <c r="AX1707" s="94"/>
      <c r="AY1707" s="94"/>
      <c r="AZ1707" s="94"/>
      <c r="BA1707" s="94"/>
    </row>
    <row r="1708" spans="3:70" x14ac:dyDescent="0.2">
      <c r="C1708" s="24"/>
      <c r="D1708" s="24"/>
      <c r="AG1708" s="94"/>
      <c r="AH1708" s="94"/>
      <c r="AI1708" s="94"/>
      <c r="AJ1708" s="94"/>
      <c r="AK1708" s="94"/>
      <c r="AM1708" s="92"/>
      <c r="AT1708" s="94"/>
      <c r="AU1708" s="94"/>
      <c r="AV1708" s="94"/>
      <c r="AW1708" s="94"/>
      <c r="AX1708" s="94"/>
      <c r="AY1708" s="94"/>
      <c r="AZ1708" s="94"/>
      <c r="BA1708" s="94"/>
      <c r="BB1708" s="94"/>
    </row>
    <row r="1709" spans="3:70" x14ac:dyDescent="0.2">
      <c r="C1709" s="24"/>
      <c r="D1709" s="24"/>
      <c r="AG1709" s="94"/>
      <c r="AH1709" s="94"/>
      <c r="AI1709" s="94"/>
      <c r="AJ1709" s="94"/>
      <c r="AK1709" s="94"/>
      <c r="AM1709" s="92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4"/>
      <c r="BL1709" s="94"/>
      <c r="BM1709" s="94"/>
      <c r="BN1709" s="94"/>
      <c r="BO1709" s="94"/>
      <c r="BP1709" s="94"/>
      <c r="BQ1709" s="94"/>
      <c r="BR1709" s="94"/>
    </row>
    <row r="1710" spans="3:70" x14ac:dyDescent="0.2">
      <c r="C1710" s="24"/>
      <c r="D1710" s="24"/>
      <c r="AG1710" s="94"/>
      <c r="AH1710" s="94"/>
      <c r="AI1710" s="94"/>
      <c r="AJ1710" s="94"/>
      <c r="AK1710" s="94"/>
      <c r="AM1710" s="92"/>
      <c r="AT1710" s="94"/>
      <c r="AU1710" s="94"/>
      <c r="AV1710" s="94"/>
      <c r="AW1710" s="94"/>
      <c r="AX1710" s="94"/>
      <c r="AY1710" s="94"/>
      <c r="AZ1710" s="94"/>
      <c r="BA1710" s="94"/>
      <c r="BB1710" s="94"/>
    </row>
    <row r="1711" spans="3:70" x14ac:dyDescent="0.2">
      <c r="C1711" s="24"/>
      <c r="D1711" s="24"/>
      <c r="AG1711" s="94"/>
      <c r="AH1711" s="94"/>
      <c r="AI1711" s="94"/>
      <c r="AJ1711" s="94"/>
      <c r="AK1711" s="94"/>
      <c r="AM1711" s="92"/>
      <c r="AT1711" s="94"/>
      <c r="AU1711" s="94"/>
      <c r="AV1711" s="94"/>
      <c r="AW1711" s="94"/>
      <c r="AX1711" s="94"/>
      <c r="AY1711" s="94"/>
      <c r="AZ1711" s="94"/>
      <c r="BA1711" s="94"/>
      <c r="BB1711" s="94"/>
    </row>
    <row r="1712" spans="3:70" x14ac:dyDescent="0.2">
      <c r="C1712" s="24"/>
      <c r="D1712" s="24"/>
      <c r="AG1712" s="94"/>
      <c r="AH1712" s="94"/>
      <c r="AI1712" s="94"/>
      <c r="AJ1712" s="94"/>
      <c r="AK1712" s="94"/>
      <c r="AM1712" s="92"/>
      <c r="AT1712" s="94"/>
      <c r="AU1712" s="94"/>
      <c r="AV1712" s="94"/>
      <c r="AW1712" s="94"/>
      <c r="AX1712" s="94"/>
      <c r="AY1712" s="94"/>
      <c r="AZ1712" s="94"/>
      <c r="BA1712" s="94"/>
      <c r="BB1712" s="94"/>
      <c r="BD1712" s="94"/>
    </row>
    <row r="1713" spans="3:70" x14ac:dyDescent="0.2">
      <c r="C1713" s="24"/>
      <c r="D1713" s="24"/>
      <c r="AG1713" s="94"/>
      <c r="AH1713" s="94"/>
      <c r="AI1713" s="94"/>
      <c r="AJ1713" s="94"/>
      <c r="AK1713" s="94"/>
      <c r="AM1713" s="92"/>
      <c r="AT1713" s="94"/>
      <c r="AU1713" s="94"/>
      <c r="AV1713" s="94"/>
      <c r="AW1713" s="94"/>
      <c r="AX1713" s="94"/>
      <c r="AY1713" s="94"/>
      <c r="AZ1713" s="94"/>
      <c r="BA1713" s="94"/>
      <c r="BB1713" s="94"/>
    </row>
    <row r="1714" spans="3:70" x14ac:dyDescent="0.2">
      <c r="C1714" s="24"/>
      <c r="D1714" s="24"/>
      <c r="AG1714" s="94"/>
      <c r="AH1714" s="94"/>
      <c r="AI1714" s="94"/>
      <c r="AJ1714" s="94"/>
      <c r="AK1714" s="94"/>
      <c r="AM1714" s="92"/>
      <c r="AT1714" s="94"/>
      <c r="AU1714" s="94"/>
      <c r="AV1714" s="94"/>
      <c r="AW1714" s="94"/>
      <c r="AX1714" s="94"/>
      <c r="AY1714" s="94"/>
      <c r="AZ1714" s="94"/>
      <c r="BA1714" s="94"/>
    </row>
    <row r="1715" spans="3:70" x14ac:dyDescent="0.2">
      <c r="C1715" s="24"/>
      <c r="D1715" s="24"/>
      <c r="AG1715" s="94"/>
      <c r="AH1715" s="94"/>
      <c r="AI1715" s="94"/>
      <c r="AJ1715" s="94"/>
      <c r="AK1715" s="94"/>
      <c r="AM1715" s="92"/>
      <c r="AT1715" s="94"/>
      <c r="AU1715" s="94"/>
      <c r="AV1715" s="94"/>
      <c r="AW1715" s="94"/>
      <c r="AX1715" s="94"/>
      <c r="AY1715" s="94"/>
      <c r="AZ1715" s="94"/>
      <c r="BA1715" s="94"/>
      <c r="BB1715" s="94"/>
      <c r="BD1715" s="94"/>
    </row>
    <row r="1716" spans="3:70" x14ac:dyDescent="0.2">
      <c r="C1716" s="24"/>
      <c r="D1716" s="24"/>
      <c r="AG1716" s="94"/>
      <c r="AH1716" s="94"/>
      <c r="AI1716" s="94"/>
      <c r="AJ1716" s="94"/>
      <c r="AK1716" s="94"/>
      <c r="AM1716" s="92"/>
      <c r="AT1716" s="94"/>
      <c r="AU1716" s="94"/>
      <c r="AV1716" s="94"/>
      <c r="AW1716" s="94"/>
      <c r="AX1716" s="94"/>
      <c r="AY1716" s="94"/>
      <c r="AZ1716" s="94"/>
      <c r="BA1716" s="94"/>
      <c r="BB1716" s="94"/>
      <c r="BD1716" s="94"/>
      <c r="BE1716" s="94"/>
      <c r="BF1716" s="94"/>
      <c r="BG1716" s="94"/>
      <c r="BH1716" s="94"/>
      <c r="BI1716" s="94"/>
      <c r="BJ1716" s="94"/>
      <c r="BK1716" s="94"/>
      <c r="BL1716" s="94"/>
      <c r="BM1716" s="94"/>
      <c r="BN1716" s="94"/>
      <c r="BO1716" s="94"/>
      <c r="BP1716" s="94"/>
      <c r="BQ1716" s="94"/>
      <c r="BR1716" s="94"/>
    </row>
    <row r="1717" spans="3:70" x14ac:dyDescent="0.2">
      <c r="C1717" s="24"/>
      <c r="D1717" s="24"/>
      <c r="AG1717" s="94"/>
      <c r="AH1717" s="94"/>
      <c r="AI1717" s="94"/>
      <c r="AJ1717" s="94"/>
      <c r="AK1717" s="94"/>
      <c r="AM1717" s="92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4"/>
      <c r="BL1717" s="94"/>
      <c r="BM1717" s="94"/>
      <c r="BN1717" s="94"/>
      <c r="BO1717" s="94"/>
      <c r="BP1717" s="94"/>
      <c r="BQ1717" s="94"/>
      <c r="BR1717" s="94"/>
    </row>
    <row r="1718" spans="3:70" x14ac:dyDescent="0.2">
      <c r="C1718" s="24"/>
      <c r="D1718" s="24"/>
      <c r="AG1718" s="94"/>
      <c r="AH1718" s="94"/>
      <c r="AI1718" s="94"/>
      <c r="AJ1718" s="94"/>
      <c r="AK1718" s="94"/>
      <c r="AM1718" s="92"/>
      <c r="AT1718" s="94"/>
      <c r="AU1718" s="94"/>
      <c r="AV1718" s="94"/>
      <c r="AW1718" s="94"/>
      <c r="AX1718" s="94"/>
      <c r="AY1718" s="94"/>
      <c r="AZ1718" s="94"/>
      <c r="BA1718" s="94"/>
      <c r="BB1718" s="94"/>
    </row>
    <row r="1719" spans="3:70" x14ac:dyDescent="0.2">
      <c r="C1719" s="24"/>
      <c r="D1719" s="24"/>
      <c r="AG1719" s="94"/>
      <c r="AH1719" s="94"/>
      <c r="AI1719" s="94"/>
      <c r="AJ1719" s="94"/>
      <c r="AK1719" s="94"/>
      <c r="AM1719" s="92"/>
      <c r="AT1719" s="94"/>
      <c r="AU1719" s="94"/>
      <c r="AV1719" s="94"/>
      <c r="AW1719" s="94"/>
      <c r="AX1719" s="94"/>
      <c r="AY1719" s="94"/>
      <c r="AZ1719" s="94"/>
      <c r="BA1719" s="94"/>
    </row>
    <row r="1720" spans="3:70" x14ac:dyDescent="0.2">
      <c r="C1720" s="24"/>
      <c r="D1720" s="24"/>
      <c r="AG1720" s="94"/>
      <c r="AH1720" s="94"/>
      <c r="AI1720" s="94"/>
      <c r="AJ1720" s="94"/>
      <c r="AK1720" s="94"/>
      <c r="AM1720" s="92"/>
      <c r="AT1720" s="94"/>
      <c r="AU1720" s="94"/>
      <c r="AV1720" s="94"/>
      <c r="AW1720" s="94"/>
      <c r="AX1720" s="94"/>
      <c r="AY1720" s="94"/>
      <c r="AZ1720" s="94"/>
      <c r="BA1720" s="94"/>
      <c r="BB1720" s="94"/>
    </row>
    <row r="1721" spans="3:70" x14ac:dyDescent="0.2">
      <c r="C1721" s="24"/>
      <c r="D1721" s="24"/>
      <c r="AG1721" s="94"/>
      <c r="AH1721" s="94"/>
      <c r="AI1721" s="94"/>
      <c r="AJ1721" s="94"/>
      <c r="AK1721" s="94"/>
      <c r="AM1721" s="92"/>
      <c r="AT1721" s="94"/>
      <c r="AU1721" s="94"/>
      <c r="AV1721" s="94"/>
      <c r="AW1721" s="94"/>
      <c r="AX1721" s="94"/>
      <c r="AY1721" s="94"/>
      <c r="AZ1721" s="94"/>
      <c r="BA1721" s="94"/>
      <c r="BB1721" s="94"/>
    </row>
    <row r="1722" spans="3:70" x14ac:dyDescent="0.2">
      <c r="C1722" s="24"/>
      <c r="D1722" s="24"/>
      <c r="AG1722" s="94"/>
      <c r="AH1722" s="94"/>
      <c r="AI1722" s="94"/>
      <c r="AJ1722" s="94"/>
      <c r="AK1722" s="94"/>
      <c r="AM1722" s="92"/>
      <c r="AT1722" s="94"/>
      <c r="AU1722" s="94"/>
      <c r="AV1722" s="94"/>
      <c r="AW1722" s="94"/>
      <c r="AX1722" s="94"/>
      <c r="AY1722" s="94"/>
      <c r="AZ1722" s="94"/>
      <c r="BA1722" s="94"/>
      <c r="BB1722" s="94"/>
    </row>
    <row r="1723" spans="3:70" x14ac:dyDescent="0.2">
      <c r="C1723" s="24"/>
      <c r="D1723" s="24"/>
      <c r="AG1723" s="94"/>
      <c r="AH1723" s="94"/>
      <c r="AI1723" s="94"/>
      <c r="AJ1723" s="94"/>
      <c r="AK1723" s="94"/>
      <c r="AM1723" s="92"/>
      <c r="AT1723" s="94"/>
      <c r="AU1723" s="94"/>
      <c r="AV1723" s="94"/>
      <c r="AW1723" s="94"/>
      <c r="AX1723" s="94"/>
      <c r="AY1723" s="94"/>
      <c r="AZ1723" s="94"/>
      <c r="BA1723" s="94"/>
      <c r="BB1723" s="94"/>
    </row>
    <row r="1724" spans="3:70" x14ac:dyDescent="0.2">
      <c r="C1724" s="24"/>
      <c r="D1724" s="24"/>
      <c r="AG1724" s="94"/>
      <c r="AH1724" s="94"/>
      <c r="AI1724" s="94"/>
      <c r="AJ1724" s="94"/>
      <c r="AK1724" s="94"/>
      <c r="AM1724" s="92"/>
      <c r="AT1724" s="94"/>
      <c r="AU1724" s="94"/>
      <c r="AV1724" s="94"/>
      <c r="AW1724" s="94"/>
      <c r="AX1724" s="94"/>
      <c r="AY1724" s="94"/>
      <c r="AZ1724" s="94"/>
      <c r="BA1724" s="94"/>
      <c r="BB1724" s="94"/>
    </row>
    <row r="1725" spans="3:70" x14ac:dyDescent="0.2">
      <c r="C1725" s="24"/>
      <c r="D1725" s="24"/>
      <c r="AG1725" s="94"/>
      <c r="AH1725" s="94"/>
      <c r="AI1725" s="94"/>
      <c r="AJ1725" s="94"/>
      <c r="AK1725" s="94"/>
      <c r="AM1725" s="92"/>
      <c r="AT1725" s="94"/>
      <c r="AU1725" s="94"/>
      <c r="AV1725" s="94"/>
      <c r="AW1725" s="94"/>
      <c r="AX1725" s="94"/>
      <c r="AY1725" s="94"/>
      <c r="AZ1725" s="94"/>
      <c r="BA1725" s="94"/>
      <c r="BB1725" s="94"/>
      <c r="BD1725" s="94"/>
      <c r="BE1725" s="94"/>
      <c r="BF1725" s="94"/>
      <c r="BG1725" s="94"/>
      <c r="BH1725" s="94"/>
      <c r="BI1725" s="94"/>
      <c r="BJ1725" s="94"/>
      <c r="BK1725" s="94"/>
      <c r="BL1725" s="94"/>
      <c r="BM1725" s="94"/>
      <c r="BN1725" s="94"/>
      <c r="BO1725" s="94"/>
      <c r="BP1725" s="94"/>
      <c r="BQ1725" s="94"/>
      <c r="BR1725" s="94"/>
    </row>
    <row r="1726" spans="3:70" x14ac:dyDescent="0.2">
      <c r="C1726" s="24"/>
      <c r="D1726" s="24"/>
      <c r="AG1726" s="94"/>
      <c r="AH1726" s="94"/>
      <c r="AI1726" s="94"/>
      <c r="AJ1726" s="94"/>
      <c r="AK1726" s="94"/>
      <c r="AM1726" s="92"/>
      <c r="AT1726" s="94"/>
      <c r="AU1726" s="94"/>
      <c r="AV1726" s="94"/>
      <c r="AW1726" s="94"/>
      <c r="AX1726" s="94"/>
      <c r="AY1726" s="94"/>
      <c r="AZ1726" s="94"/>
      <c r="BA1726" s="94"/>
    </row>
    <row r="1727" spans="3:70" x14ac:dyDescent="0.2">
      <c r="C1727" s="24"/>
      <c r="D1727" s="24"/>
      <c r="AG1727" s="94"/>
      <c r="AH1727" s="94"/>
      <c r="AI1727" s="94"/>
      <c r="AJ1727" s="94"/>
      <c r="AK1727" s="94"/>
      <c r="AM1727" s="92"/>
      <c r="AT1727" s="94"/>
      <c r="AU1727" s="94"/>
      <c r="AV1727" s="94"/>
      <c r="AW1727" s="94"/>
      <c r="AX1727" s="94"/>
      <c r="AY1727" s="94"/>
      <c r="AZ1727" s="94"/>
      <c r="BA1727" s="94"/>
      <c r="BB1727" s="94"/>
    </row>
    <row r="1728" spans="3:70" x14ac:dyDescent="0.2">
      <c r="C1728" s="24"/>
      <c r="D1728" s="24"/>
      <c r="AG1728" s="94"/>
      <c r="AH1728" s="94"/>
      <c r="AI1728" s="94"/>
      <c r="AJ1728" s="94"/>
      <c r="AK1728" s="94"/>
      <c r="AM1728" s="92"/>
      <c r="AT1728" s="94"/>
      <c r="AU1728" s="94"/>
      <c r="AV1728" s="94"/>
      <c r="AW1728" s="94"/>
      <c r="AX1728" s="94"/>
      <c r="AY1728" s="94"/>
      <c r="AZ1728" s="94"/>
      <c r="BA1728" s="94"/>
      <c r="BB1728" s="94"/>
    </row>
    <row r="1729" spans="3:70" x14ac:dyDescent="0.2">
      <c r="C1729" s="24"/>
      <c r="D1729" s="24"/>
      <c r="AG1729" s="94"/>
      <c r="AH1729" s="94"/>
      <c r="AI1729" s="94"/>
      <c r="AJ1729" s="94"/>
      <c r="AK1729" s="94"/>
      <c r="AM1729" s="92"/>
      <c r="AT1729" s="94"/>
      <c r="AU1729" s="94"/>
      <c r="AV1729" s="94"/>
      <c r="AW1729" s="94"/>
      <c r="AX1729" s="94"/>
      <c r="AY1729" s="94"/>
      <c r="AZ1729" s="94"/>
      <c r="BA1729" s="94"/>
    </row>
    <row r="1730" spans="3:70" x14ac:dyDescent="0.2">
      <c r="C1730" s="24"/>
      <c r="D1730" s="24"/>
      <c r="AG1730" s="94"/>
      <c r="AH1730" s="94"/>
      <c r="AI1730" s="94"/>
      <c r="AJ1730" s="94"/>
      <c r="AK1730" s="94"/>
      <c r="AM1730" s="92"/>
      <c r="AT1730" s="94"/>
      <c r="AU1730" s="94"/>
      <c r="AV1730" s="94"/>
      <c r="AW1730" s="94"/>
      <c r="AX1730" s="94"/>
      <c r="AY1730" s="94"/>
      <c r="AZ1730" s="94"/>
      <c r="BA1730" s="94"/>
      <c r="BB1730" s="94"/>
      <c r="BD1730" s="94"/>
      <c r="BE1730" s="94"/>
      <c r="BF1730" s="94"/>
      <c r="BG1730" s="94"/>
      <c r="BH1730" s="94"/>
      <c r="BI1730" s="94"/>
      <c r="BJ1730" s="94"/>
      <c r="BK1730" s="94"/>
      <c r="BL1730" s="94"/>
      <c r="BM1730" s="94"/>
      <c r="BN1730" s="94"/>
      <c r="BO1730" s="94"/>
      <c r="BP1730" s="94"/>
      <c r="BQ1730" s="94"/>
      <c r="BR1730" s="94"/>
    </row>
    <row r="1731" spans="3:70" x14ac:dyDescent="0.2">
      <c r="C1731" s="24"/>
      <c r="D1731" s="24"/>
      <c r="AG1731" s="94"/>
      <c r="AH1731" s="94"/>
      <c r="AI1731" s="94"/>
      <c r="AJ1731" s="94"/>
      <c r="AK1731" s="94"/>
      <c r="AM1731" s="92"/>
      <c r="AT1731" s="94"/>
      <c r="AU1731" s="94"/>
      <c r="AV1731" s="94"/>
      <c r="AW1731" s="94"/>
      <c r="AX1731" s="94"/>
      <c r="AY1731" s="94"/>
      <c r="AZ1731" s="94"/>
      <c r="BA1731" s="94"/>
      <c r="BB1731" s="94"/>
    </row>
    <row r="1732" spans="3:70" x14ac:dyDescent="0.2">
      <c r="C1732" s="24"/>
      <c r="D1732" s="24"/>
      <c r="AG1732" s="94"/>
      <c r="AH1732" s="94"/>
      <c r="AI1732" s="94"/>
      <c r="AJ1732" s="94"/>
      <c r="AK1732" s="94"/>
      <c r="AM1732" s="92"/>
      <c r="AT1732" s="94"/>
      <c r="AU1732" s="94"/>
      <c r="AV1732" s="94"/>
      <c r="AW1732" s="94"/>
      <c r="AX1732" s="94"/>
      <c r="AY1732" s="94"/>
      <c r="AZ1732" s="94"/>
      <c r="BA1732" s="94"/>
    </row>
    <row r="1733" spans="3:70" x14ac:dyDescent="0.2">
      <c r="C1733" s="24"/>
      <c r="D1733" s="24"/>
      <c r="AG1733" s="94"/>
      <c r="AH1733" s="94"/>
      <c r="AI1733" s="94"/>
      <c r="AJ1733" s="94"/>
      <c r="AK1733" s="94"/>
      <c r="AM1733" s="92"/>
      <c r="AT1733" s="94"/>
      <c r="AU1733" s="94"/>
      <c r="AV1733" s="94"/>
      <c r="AW1733" s="94"/>
      <c r="AX1733" s="94"/>
      <c r="AY1733" s="94"/>
      <c r="AZ1733" s="94"/>
      <c r="BA1733" s="94"/>
    </row>
    <row r="1734" spans="3:70" x14ac:dyDescent="0.2">
      <c r="C1734" s="24"/>
      <c r="D1734" s="24"/>
      <c r="AG1734" s="94"/>
      <c r="AH1734" s="94"/>
      <c r="AI1734" s="94"/>
      <c r="AJ1734" s="94"/>
      <c r="AK1734" s="94"/>
      <c r="AM1734" s="92"/>
      <c r="AT1734" s="94"/>
      <c r="AU1734" s="94"/>
      <c r="AV1734" s="94"/>
      <c r="AW1734" s="94"/>
      <c r="AX1734" s="94"/>
      <c r="AY1734" s="94"/>
      <c r="AZ1734" s="94"/>
      <c r="BA1734" s="94"/>
    </row>
    <row r="1735" spans="3:70" x14ac:dyDescent="0.2">
      <c r="C1735" s="24"/>
      <c r="D1735" s="24"/>
      <c r="AG1735" s="94"/>
      <c r="AH1735" s="94"/>
      <c r="AI1735" s="94"/>
      <c r="AJ1735" s="94"/>
      <c r="AK1735" s="94"/>
      <c r="AM1735" s="92"/>
      <c r="AT1735" s="94"/>
      <c r="AU1735" s="94"/>
      <c r="AV1735" s="94"/>
      <c r="AW1735" s="94"/>
      <c r="AX1735" s="94"/>
      <c r="AY1735" s="94"/>
      <c r="AZ1735" s="94"/>
      <c r="BA1735" s="94"/>
      <c r="BB1735" s="94"/>
      <c r="BD1735" s="94"/>
      <c r="BE1735" s="94"/>
      <c r="BF1735" s="94"/>
      <c r="BG1735" s="94"/>
      <c r="BH1735" s="94"/>
      <c r="BI1735" s="94"/>
      <c r="BJ1735" s="94"/>
      <c r="BK1735" s="94"/>
      <c r="BL1735" s="94"/>
      <c r="BM1735" s="94"/>
      <c r="BN1735" s="94"/>
      <c r="BO1735" s="94"/>
      <c r="BP1735" s="94"/>
      <c r="BQ1735" s="94"/>
      <c r="BR1735" s="94"/>
    </row>
    <row r="1736" spans="3:70" x14ac:dyDescent="0.2">
      <c r="C1736" s="24"/>
      <c r="D1736" s="24"/>
      <c r="AG1736" s="94"/>
      <c r="AH1736" s="94"/>
      <c r="AI1736" s="94"/>
      <c r="AJ1736" s="94"/>
      <c r="AK1736" s="94"/>
      <c r="AM1736" s="92"/>
      <c r="AT1736" s="94"/>
      <c r="AU1736" s="94"/>
      <c r="AV1736" s="94"/>
      <c r="AW1736" s="94"/>
      <c r="AX1736" s="94"/>
      <c r="AY1736" s="94"/>
      <c r="AZ1736" s="94"/>
      <c r="BA1736" s="94"/>
    </row>
    <row r="1737" spans="3:70" x14ac:dyDescent="0.2">
      <c r="C1737" s="24"/>
      <c r="D1737" s="24"/>
      <c r="AG1737" s="94"/>
      <c r="AH1737" s="94"/>
      <c r="AI1737" s="94"/>
      <c r="AJ1737" s="94"/>
      <c r="AK1737" s="94"/>
      <c r="AM1737" s="92"/>
      <c r="AT1737" s="94"/>
      <c r="AU1737" s="94"/>
      <c r="AV1737" s="94"/>
      <c r="AW1737" s="94"/>
      <c r="AX1737" s="94"/>
      <c r="AY1737" s="94"/>
      <c r="AZ1737" s="94"/>
      <c r="BA1737" s="94"/>
      <c r="BB1737" s="94"/>
      <c r="BD1737" s="94"/>
    </row>
    <row r="1738" spans="3:70" x14ac:dyDescent="0.2">
      <c r="C1738" s="24"/>
      <c r="D1738" s="24"/>
      <c r="AG1738" s="94"/>
      <c r="AH1738" s="94"/>
      <c r="AI1738" s="94"/>
      <c r="AJ1738" s="94"/>
      <c r="AK1738" s="94"/>
      <c r="AM1738" s="92"/>
      <c r="AT1738" s="94"/>
      <c r="AU1738" s="94"/>
      <c r="AV1738" s="94"/>
      <c r="AW1738" s="94"/>
      <c r="AX1738" s="94"/>
      <c r="AY1738" s="94"/>
      <c r="AZ1738" s="94"/>
      <c r="BA1738" s="94"/>
    </row>
    <row r="1739" spans="3:70" x14ac:dyDescent="0.2">
      <c r="C1739" s="24"/>
      <c r="D1739" s="24"/>
      <c r="AG1739" s="94"/>
      <c r="AH1739" s="94"/>
      <c r="AI1739" s="94"/>
      <c r="AJ1739" s="94"/>
      <c r="AK1739" s="94"/>
      <c r="AM1739" s="92"/>
      <c r="AT1739" s="94"/>
      <c r="AU1739" s="94"/>
      <c r="AV1739" s="94"/>
      <c r="AW1739" s="94"/>
      <c r="AX1739" s="94"/>
      <c r="AY1739" s="94"/>
      <c r="AZ1739" s="94"/>
      <c r="BA1739" s="94"/>
    </row>
    <row r="1740" spans="3:70" x14ac:dyDescent="0.2">
      <c r="C1740" s="24"/>
      <c r="D1740" s="24"/>
      <c r="AG1740" s="94"/>
      <c r="AH1740" s="94"/>
      <c r="AI1740" s="94"/>
      <c r="AJ1740" s="94"/>
      <c r="AK1740" s="94"/>
      <c r="AM1740" s="92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4"/>
      <c r="BL1740" s="94"/>
      <c r="BM1740" s="94"/>
      <c r="BN1740" s="94"/>
      <c r="BO1740" s="94"/>
      <c r="BP1740" s="94"/>
      <c r="BQ1740" s="94"/>
      <c r="BR1740" s="94"/>
    </row>
    <row r="1741" spans="3:70" x14ac:dyDescent="0.2">
      <c r="C1741" s="24"/>
      <c r="D1741" s="24"/>
      <c r="AG1741" s="94"/>
      <c r="AH1741" s="94"/>
      <c r="AI1741" s="94"/>
      <c r="AJ1741" s="94"/>
      <c r="AK1741" s="94"/>
      <c r="AM1741" s="92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4"/>
      <c r="BL1741" s="94"/>
      <c r="BM1741" s="94"/>
      <c r="BN1741" s="94"/>
      <c r="BO1741" s="94"/>
      <c r="BP1741" s="94"/>
      <c r="BQ1741" s="94"/>
      <c r="BR1741" s="94"/>
    </row>
    <row r="1742" spans="3:70" x14ac:dyDescent="0.2">
      <c r="C1742" s="24"/>
      <c r="D1742" s="24"/>
      <c r="AG1742" s="94"/>
      <c r="AH1742" s="94"/>
      <c r="AI1742" s="94"/>
      <c r="AJ1742" s="94"/>
      <c r="AK1742" s="94"/>
      <c r="AM1742" s="92"/>
      <c r="AT1742" s="94"/>
      <c r="AU1742" s="94"/>
      <c r="AV1742" s="94"/>
      <c r="AW1742" s="94"/>
      <c r="AX1742" s="94"/>
      <c r="AY1742" s="94"/>
      <c r="AZ1742" s="94"/>
      <c r="BA1742" s="94"/>
    </row>
    <row r="1743" spans="3:70" x14ac:dyDescent="0.2">
      <c r="C1743" s="24"/>
      <c r="D1743" s="24"/>
      <c r="AG1743" s="94"/>
      <c r="AH1743" s="94"/>
      <c r="AI1743" s="94"/>
      <c r="AJ1743" s="94"/>
      <c r="AK1743" s="94"/>
      <c r="AM1743" s="92"/>
      <c r="AT1743" s="94"/>
      <c r="AU1743" s="94"/>
      <c r="AV1743" s="94"/>
      <c r="AW1743" s="94"/>
      <c r="AX1743" s="94"/>
      <c r="AY1743" s="94"/>
      <c r="AZ1743" s="94"/>
      <c r="BA1743" s="94"/>
    </row>
    <row r="1744" spans="3:70" x14ac:dyDescent="0.2">
      <c r="C1744" s="24"/>
      <c r="D1744" s="24"/>
      <c r="AG1744" s="94"/>
      <c r="AH1744" s="94"/>
      <c r="AI1744" s="94"/>
      <c r="AJ1744" s="94"/>
      <c r="AK1744" s="94"/>
      <c r="AM1744" s="92"/>
      <c r="AT1744" s="94"/>
      <c r="AU1744" s="94"/>
      <c r="AV1744" s="94"/>
      <c r="AW1744" s="94"/>
      <c r="AX1744" s="94"/>
      <c r="AY1744" s="94"/>
      <c r="AZ1744" s="94"/>
      <c r="BA1744" s="94"/>
      <c r="BB1744" s="94"/>
    </row>
    <row r="1745" spans="3:70" x14ac:dyDescent="0.2">
      <c r="C1745" s="24"/>
      <c r="D1745" s="24"/>
      <c r="AG1745" s="94"/>
      <c r="AH1745" s="94"/>
      <c r="AI1745" s="94"/>
      <c r="AJ1745" s="94"/>
      <c r="AK1745" s="94"/>
      <c r="AM1745" s="92"/>
      <c r="AT1745" s="94"/>
      <c r="AU1745" s="94"/>
      <c r="AV1745" s="94"/>
      <c r="AW1745" s="94"/>
      <c r="AX1745" s="94"/>
      <c r="AY1745" s="94"/>
      <c r="AZ1745" s="94"/>
      <c r="BA1745" s="94"/>
    </row>
    <row r="1746" spans="3:70" x14ac:dyDescent="0.2">
      <c r="C1746" s="24"/>
      <c r="D1746" s="24"/>
      <c r="AG1746" s="94"/>
      <c r="AH1746" s="94"/>
      <c r="AI1746" s="94"/>
      <c r="AJ1746" s="94"/>
      <c r="AK1746" s="94"/>
      <c r="AM1746" s="92"/>
      <c r="AT1746" s="94"/>
      <c r="AU1746" s="94"/>
      <c r="AV1746" s="94"/>
      <c r="AW1746" s="94"/>
      <c r="AX1746" s="94"/>
      <c r="AY1746" s="94"/>
      <c r="AZ1746" s="94"/>
      <c r="BA1746" s="94"/>
    </row>
    <row r="1747" spans="3:70" x14ac:dyDescent="0.2">
      <c r="C1747" s="24"/>
      <c r="D1747" s="24"/>
      <c r="AG1747" s="94"/>
      <c r="AH1747" s="94"/>
      <c r="AI1747" s="94"/>
      <c r="AJ1747" s="94"/>
      <c r="AK1747" s="94"/>
      <c r="AM1747" s="92"/>
      <c r="AT1747" s="94"/>
      <c r="AU1747" s="94"/>
      <c r="AV1747" s="94"/>
      <c r="AW1747" s="94"/>
      <c r="AX1747" s="94"/>
      <c r="AY1747" s="94"/>
      <c r="AZ1747" s="94"/>
      <c r="BA1747" s="94"/>
    </row>
    <row r="1748" spans="3:70" x14ac:dyDescent="0.2">
      <c r="C1748" s="24"/>
      <c r="D1748" s="24"/>
      <c r="AG1748" s="94"/>
      <c r="AH1748" s="94"/>
      <c r="AI1748" s="94"/>
      <c r="AJ1748" s="94"/>
      <c r="AK1748" s="94"/>
      <c r="AM1748" s="92"/>
      <c r="AT1748" s="94"/>
      <c r="AU1748" s="94"/>
      <c r="AV1748" s="94"/>
      <c r="AW1748" s="94"/>
      <c r="AX1748" s="94"/>
      <c r="AY1748" s="94"/>
      <c r="AZ1748" s="94"/>
      <c r="BA1748" s="94"/>
    </row>
    <row r="1749" spans="3:70" x14ac:dyDescent="0.2">
      <c r="C1749" s="24"/>
      <c r="D1749" s="24"/>
      <c r="AG1749" s="94"/>
      <c r="AH1749" s="94"/>
      <c r="AI1749" s="94"/>
      <c r="AJ1749" s="94"/>
      <c r="AK1749" s="94"/>
      <c r="AM1749" s="92"/>
      <c r="AT1749" s="94"/>
      <c r="AU1749" s="94"/>
      <c r="AV1749" s="94"/>
      <c r="AW1749" s="94"/>
      <c r="AX1749" s="94"/>
      <c r="AY1749" s="94"/>
      <c r="AZ1749" s="94"/>
      <c r="BA1749" s="94"/>
    </row>
    <row r="1750" spans="3:70" x14ac:dyDescent="0.2">
      <c r="C1750" s="24"/>
      <c r="D1750" s="24"/>
      <c r="AG1750" s="94"/>
      <c r="AH1750" s="94"/>
      <c r="AI1750" s="94"/>
      <c r="AJ1750" s="94"/>
      <c r="AK1750" s="94"/>
      <c r="AM1750" s="92"/>
      <c r="AT1750" s="94"/>
      <c r="AU1750" s="94"/>
      <c r="AV1750" s="94"/>
      <c r="AW1750" s="94"/>
      <c r="AX1750" s="94"/>
      <c r="AY1750" s="94"/>
      <c r="AZ1750" s="94"/>
      <c r="BA1750" s="94"/>
      <c r="BB1750" s="94"/>
    </row>
    <row r="1751" spans="3:70" x14ac:dyDescent="0.2">
      <c r="C1751" s="24"/>
      <c r="D1751" s="24"/>
      <c r="AG1751" s="94"/>
      <c r="AH1751" s="94"/>
      <c r="AI1751" s="94"/>
      <c r="AJ1751" s="94"/>
      <c r="AK1751" s="94"/>
      <c r="AM1751" s="92"/>
      <c r="AT1751" s="94"/>
      <c r="AU1751" s="94"/>
      <c r="AV1751" s="94"/>
      <c r="AW1751" s="94"/>
      <c r="AX1751" s="94"/>
      <c r="AY1751" s="94"/>
      <c r="AZ1751" s="94"/>
      <c r="BA1751" s="94"/>
    </row>
    <row r="1752" spans="3:70" x14ac:dyDescent="0.2">
      <c r="C1752" s="24"/>
      <c r="D1752" s="24"/>
      <c r="AG1752" s="94"/>
      <c r="AH1752" s="94"/>
      <c r="AI1752" s="94"/>
      <c r="AJ1752" s="94"/>
      <c r="AK1752" s="94"/>
      <c r="AM1752" s="92"/>
      <c r="AT1752" s="94"/>
      <c r="AU1752" s="94"/>
      <c r="AV1752" s="94"/>
      <c r="AW1752" s="94"/>
      <c r="AX1752" s="94"/>
      <c r="AY1752" s="94"/>
      <c r="AZ1752" s="94"/>
      <c r="BA1752" s="94"/>
    </row>
    <row r="1753" spans="3:70" x14ac:dyDescent="0.2">
      <c r="C1753" s="24"/>
      <c r="D1753" s="24"/>
      <c r="AG1753" s="94"/>
      <c r="AH1753" s="94"/>
      <c r="AI1753" s="94"/>
      <c r="AJ1753" s="94"/>
      <c r="AK1753" s="94"/>
      <c r="AM1753" s="92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4"/>
      <c r="BL1753" s="94"/>
      <c r="BM1753" s="94"/>
      <c r="BN1753" s="94"/>
      <c r="BO1753" s="94"/>
      <c r="BP1753" s="94"/>
      <c r="BQ1753" s="94"/>
      <c r="BR1753" s="94"/>
    </row>
    <row r="1754" spans="3:70" x14ac:dyDescent="0.2">
      <c r="C1754" s="24"/>
      <c r="D1754" s="24"/>
      <c r="AG1754" s="94"/>
      <c r="AH1754" s="94"/>
      <c r="AI1754" s="94"/>
      <c r="AJ1754" s="94"/>
      <c r="AK1754" s="94"/>
      <c r="AM1754" s="92"/>
      <c r="AT1754" s="94"/>
      <c r="AU1754" s="94"/>
      <c r="AV1754" s="94"/>
      <c r="AW1754" s="94"/>
      <c r="AX1754" s="94"/>
      <c r="AY1754" s="94"/>
      <c r="AZ1754" s="94"/>
      <c r="BA1754" s="94"/>
    </row>
    <row r="1755" spans="3:70" x14ac:dyDescent="0.2">
      <c r="C1755" s="24"/>
      <c r="D1755" s="24"/>
      <c r="AG1755" s="94"/>
      <c r="AH1755" s="94"/>
      <c r="AI1755" s="94"/>
      <c r="AJ1755" s="94"/>
      <c r="AK1755" s="94"/>
      <c r="AM1755" s="92"/>
      <c r="AT1755" s="94"/>
      <c r="AU1755" s="94"/>
      <c r="AV1755" s="94"/>
      <c r="AW1755" s="94"/>
      <c r="AX1755" s="94"/>
      <c r="AY1755" s="94"/>
      <c r="AZ1755" s="94"/>
      <c r="BA1755" s="94"/>
    </row>
    <row r="1756" spans="3:70" x14ac:dyDescent="0.2">
      <c r="C1756" s="24"/>
      <c r="D1756" s="24"/>
      <c r="AG1756" s="94"/>
      <c r="AH1756" s="94"/>
      <c r="AI1756" s="94"/>
      <c r="AJ1756" s="94"/>
      <c r="AK1756" s="94"/>
      <c r="AM1756" s="92"/>
      <c r="AT1756" s="94"/>
      <c r="AU1756" s="94"/>
      <c r="AV1756" s="94"/>
      <c r="AW1756" s="94"/>
      <c r="AX1756" s="94"/>
      <c r="AY1756" s="94"/>
      <c r="AZ1756" s="94"/>
      <c r="BA1756" s="94"/>
    </row>
    <row r="1757" spans="3:70" x14ac:dyDescent="0.2">
      <c r="C1757" s="24"/>
      <c r="D1757" s="24"/>
      <c r="AG1757" s="94"/>
      <c r="AH1757" s="94"/>
      <c r="AI1757" s="94"/>
      <c r="AJ1757" s="94"/>
      <c r="AK1757" s="94"/>
      <c r="AM1757" s="92"/>
      <c r="AT1757" s="94"/>
      <c r="AU1757" s="94"/>
      <c r="AV1757" s="94"/>
      <c r="AW1757" s="94"/>
      <c r="AX1757" s="94"/>
      <c r="AY1757" s="94"/>
      <c r="AZ1757" s="94"/>
      <c r="BA1757" s="94"/>
    </row>
    <row r="1758" spans="3:70" x14ac:dyDescent="0.2">
      <c r="C1758" s="24"/>
      <c r="D1758" s="24"/>
      <c r="AG1758" s="94"/>
      <c r="AH1758" s="94"/>
      <c r="AI1758" s="94"/>
      <c r="AJ1758" s="94"/>
      <c r="AK1758" s="94"/>
      <c r="AM1758" s="92"/>
      <c r="AT1758" s="94"/>
      <c r="AU1758" s="94"/>
      <c r="AV1758" s="94"/>
      <c r="AW1758" s="94"/>
      <c r="AX1758" s="94"/>
      <c r="AY1758" s="94"/>
      <c r="AZ1758" s="94"/>
      <c r="BA1758" s="94"/>
    </row>
    <row r="1759" spans="3:70" x14ac:dyDescent="0.2">
      <c r="C1759" s="24"/>
      <c r="D1759" s="24"/>
      <c r="AG1759" s="94"/>
      <c r="AH1759" s="94"/>
      <c r="AI1759" s="94"/>
      <c r="AJ1759" s="94"/>
      <c r="AK1759" s="94"/>
      <c r="AM1759" s="92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4"/>
      <c r="BL1759" s="94"/>
      <c r="BM1759" s="94"/>
      <c r="BN1759" s="94"/>
      <c r="BO1759" s="94"/>
      <c r="BP1759" s="94"/>
      <c r="BQ1759" s="94"/>
      <c r="BR1759" s="94"/>
    </row>
    <row r="1760" spans="3:70" x14ac:dyDescent="0.2">
      <c r="C1760" s="24"/>
      <c r="D1760" s="24"/>
      <c r="AG1760" s="94"/>
      <c r="AH1760" s="94"/>
      <c r="AI1760" s="94"/>
      <c r="AJ1760" s="94"/>
      <c r="AK1760" s="94"/>
      <c r="AM1760" s="92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4"/>
      <c r="BL1760" s="94"/>
      <c r="BM1760" s="94"/>
      <c r="BN1760" s="94"/>
      <c r="BO1760" s="94"/>
      <c r="BP1760" s="94"/>
      <c r="BQ1760" s="94"/>
      <c r="BR1760" s="94"/>
    </row>
    <row r="1761" spans="3:70" x14ac:dyDescent="0.2">
      <c r="C1761" s="24"/>
      <c r="D1761" s="24"/>
      <c r="AG1761" s="94"/>
      <c r="AH1761" s="94"/>
      <c r="AI1761" s="94"/>
      <c r="AJ1761" s="94"/>
      <c r="AK1761" s="94"/>
      <c r="AM1761" s="92"/>
      <c r="AT1761" s="94"/>
      <c r="AU1761" s="94"/>
      <c r="AV1761" s="94"/>
      <c r="AW1761" s="94"/>
      <c r="AX1761" s="94"/>
      <c r="AY1761" s="94"/>
      <c r="AZ1761" s="94"/>
      <c r="BA1761" s="94"/>
      <c r="BB1761" s="94"/>
    </row>
    <row r="1762" spans="3:70" x14ac:dyDescent="0.2">
      <c r="C1762" s="24"/>
      <c r="D1762" s="24"/>
      <c r="AG1762" s="94"/>
      <c r="AH1762" s="94"/>
      <c r="AI1762" s="94"/>
      <c r="AJ1762" s="94"/>
      <c r="AK1762" s="94"/>
      <c r="AM1762" s="92"/>
      <c r="AT1762" s="94"/>
      <c r="AU1762" s="94"/>
      <c r="AV1762" s="94"/>
      <c r="AW1762" s="94"/>
      <c r="AX1762" s="94"/>
      <c r="AY1762" s="94"/>
      <c r="AZ1762" s="94"/>
      <c r="BA1762" s="94"/>
      <c r="BB1762" s="94"/>
    </row>
    <row r="1763" spans="3:70" x14ac:dyDescent="0.2">
      <c r="C1763" s="24"/>
      <c r="D1763" s="24"/>
      <c r="AG1763" s="94"/>
      <c r="AH1763" s="94"/>
      <c r="AI1763" s="94"/>
      <c r="AJ1763" s="94"/>
      <c r="AK1763" s="94"/>
      <c r="AM1763" s="92"/>
      <c r="AT1763" s="94"/>
      <c r="AU1763" s="94"/>
      <c r="AV1763" s="94"/>
      <c r="AW1763" s="94"/>
      <c r="AX1763" s="94"/>
      <c r="AY1763" s="94"/>
      <c r="AZ1763" s="94"/>
      <c r="BA1763" s="94"/>
    </row>
    <row r="1764" spans="3:70" x14ac:dyDescent="0.2">
      <c r="C1764" s="24"/>
      <c r="D1764" s="24"/>
      <c r="AG1764" s="94"/>
      <c r="AH1764" s="94"/>
      <c r="AI1764" s="94"/>
      <c r="AJ1764" s="94"/>
      <c r="AK1764" s="94"/>
      <c r="AM1764" s="92"/>
      <c r="AT1764" s="94"/>
      <c r="AU1764" s="94"/>
      <c r="AV1764" s="94"/>
      <c r="AW1764" s="94"/>
      <c r="AX1764" s="94"/>
      <c r="AY1764" s="94"/>
      <c r="AZ1764" s="94"/>
      <c r="BA1764" s="94"/>
    </row>
    <row r="1765" spans="3:70" x14ac:dyDescent="0.2">
      <c r="C1765" s="24"/>
      <c r="D1765" s="24"/>
      <c r="AG1765" s="94"/>
      <c r="AH1765" s="94"/>
      <c r="AI1765" s="94"/>
      <c r="AJ1765" s="94"/>
      <c r="AK1765" s="94"/>
      <c r="AM1765" s="92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4"/>
      <c r="BL1765" s="94"/>
      <c r="BM1765" s="94"/>
      <c r="BN1765" s="94"/>
      <c r="BO1765" s="94"/>
      <c r="BP1765" s="94"/>
      <c r="BQ1765" s="94"/>
      <c r="BR1765" s="94"/>
    </row>
    <row r="1766" spans="3:70" x14ac:dyDescent="0.2">
      <c r="C1766" s="24"/>
      <c r="D1766" s="24"/>
      <c r="AG1766" s="94"/>
      <c r="AH1766" s="94"/>
      <c r="AI1766" s="94"/>
      <c r="AJ1766" s="94"/>
      <c r="AK1766" s="94"/>
      <c r="AM1766" s="92"/>
      <c r="AT1766" s="94"/>
      <c r="AU1766" s="94"/>
      <c r="AV1766" s="94"/>
      <c r="AW1766" s="94"/>
      <c r="AX1766" s="94"/>
      <c r="AY1766" s="94"/>
      <c r="AZ1766" s="94"/>
      <c r="BA1766" s="94"/>
      <c r="BB1766" s="94"/>
      <c r="BD1766" s="94"/>
      <c r="BE1766" s="94"/>
      <c r="BF1766" s="94"/>
      <c r="BG1766" s="94"/>
      <c r="BH1766" s="94"/>
      <c r="BI1766" s="94"/>
      <c r="BJ1766" s="94"/>
      <c r="BK1766" s="94"/>
      <c r="BL1766" s="94"/>
      <c r="BM1766" s="94"/>
      <c r="BN1766" s="94"/>
      <c r="BO1766" s="94"/>
      <c r="BP1766" s="94"/>
      <c r="BQ1766" s="94"/>
      <c r="BR1766" s="94"/>
    </row>
    <row r="1767" spans="3:70" x14ac:dyDescent="0.2">
      <c r="C1767" s="24"/>
      <c r="D1767" s="24"/>
      <c r="AG1767" s="94"/>
      <c r="AH1767" s="94"/>
      <c r="AI1767" s="94"/>
      <c r="AJ1767" s="94"/>
      <c r="AK1767" s="94"/>
      <c r="AM1767" s="92"/>
      <c r="AT1767" s="94"/>
      <c r="AU1767" s="94"/>
      <c r="AV1767" s="94"/>
      <c r="AW1767" s="94"/>
      <c r="AX1767" s="94"/>
      <c r="AY1767" s="94"/>
      <c r="AZ1767" s="94"/>
      <c r="BA1767" s="94"/>
    </row>
    <row r="1768" spans="3:70" x14ac:dyDescent="0.2">
      <c r="C1768" s="24"/>
      <c r="D1768" s="24"/>
      <c r="AG1768" s="94"/>
      <c r="AH1768" s="94"/>
      <c r="AI1768" s="94"/>
      <c r="AJ1768" s="94"/>
      <c r="AK1768" s="94"/>
      <c r="AM1768" s="92"/>
      <c r="AT1768" s="94"/>
      <c r="AU1768" s="94"/>
      <c r="AV1768" s="94"/>
      <c r="AW1768" s="94"/>
      <c r="AX1768" s="94"/>
      <c r="AY1768" s="94"/>
      <c r="AZ1768" s="94"/>
      <c r="BA1768" s="94"/>
      <c r="BB1768" s="94"/>
    </row>
    <row r="1769" spans="3:70" x14ac:dyDescent="0.2">
      <c r="C1769" s="24"/>
      <c r="D1769" s="24"/>
      <c r="AG1769" s="94"/>
      <c r="AH1769" s="94"/>
      <c r="AI1769" s="94"/>
      <c r="AJ1769" s="94"/>
      <c r="AK1769" s="94"/>
      <c r="AM1769" s="92"/>
      <c r="AT1769" s="94"/>
      <c r="AU1769" s="94"/>
      <c r="AV1769" s="94"/>
      <c r="AW1769" s="94"/>
      <c r="AX1769" s="94"/>
      <c r="AY1769" s="94"/>
      <c r="AZ1769" s="94"/>
      <c r="BA1769" s="94"/>
    </row>
    <row r="1770" spans="3:70" x14ac:dyDescent="0.2">
      <c r="C1770" s="24"/>
      <c r="D1770" s="24"/>
      <c r="AG1770" s="94"/>
      <c r="AH1770" s="94"/>
      <c r="AI1770" s="94"/>
      <c r="AJ1770" s="94"/>
      <c r="AK1770" s="94"/>
      <c r="AM1770" s="92"/>
      <c r="AT1770" s="94"/>
      <c r="AU1770" s="94"/>
      <c r="AV1770" s="94"/>
      <c r="AW1770" s="94"/>
      <c r="AX1770" s="94"/>
      <c r="AY1770" s="94"/>
      <c r="AZ1770" s="94"/>
      <c r="BA1770" s="94"/>
      <c r="BB1770" s="94"/>
    </row>
    <row r="1771" spans="3:70" x14ac:dyDescent="0.2">
      <c r="C1771" s="24"/>
      <c r="D1771" s="24"/>
      <c r="AG1771" s="94"/>
      <c r="AH1771" s="94"/>
      <c r="AI1771" s="94"/>
      <c r="AJ1771" s="94"/>
      <c r="AK1771" s="94"/>
      <c r="AM1771" s="92"/>
      <c r="AT1771" s="94"/>
      <c r="AU1771" s="94"/>
      <c r="AV1771" s="94"/>
      <c r="AW1771" s="94"/>
      <c r="AX1771" s="94"/>
      <c r="AY1771" s="94"/>
      <c r="AZ1771" s="94"/>
      <c r="BA1771" s="94"/>
    </row>
    <row r="1772" spans="3:70" x14ac:dyDescent="0.2">
      <c r="C1772" s="24"/>
      <c r="D1772" s="24"/>
      <c r="AG1772" s="94"/>
      <c r="AH1772" s="94"/>
      <c r="AI1772" s="94"/>
      <c r="AJ1772" s="94"/>
      <c r="AK1772" s="94"/>
      <c r="AM1772" s="92"/>
      <c r="AT1772" s="94"/>
      <c r="AU1772" s="94"/>
      <c r="AV1772" s="94"/>
      <c r="AW1772" s="94"/>
      <c r="AX1772" s="94"/>
      <c r="AY1772" s="94"/>
      <c r="AZ1772" s="94"/>
      <c r="BA1772" s="94"/>
      <c r="BB1772" s="94"/>
    </row>
    <row r="1773" spans="3:70" x14ac:dyDescent="0.2">
      <c r="C1773" s="24"/>
      <c r="D1773" s="24"/>
      <c r="AG1773" s="94"/>
      <c r="AH1773" s="94"/>
      <c r="AI1773" s="94"/>
      <c r="AJ1773" s="94"/>
      <c r="AK1773" s="94"/>
      <c r="AM1773" s="92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4"/>
      <c r="BL1773" s="94"/>
      <c r="BM1773" s="94"/>
      <c r="BN1773" s="94"/>
      <c r="BO1773" s="94"/>
      <c r="BP1773" s="94"/>
      <c r="BQ1773" s="94"/>
      <c r="BR1773" s="94"/>
    </row>
    <row r="1774" spans="3:70" x14ac:dyDescent="0.2">
      <c r="C1774" s="24"/>
      <c r="D1774" s="24"/>
      <c r="AG1774" s="94"/>
      <c r="AH1774" s="94"/>
      <c r="AI1774" s="94"/>
      <c r="AJ1774" s="94"/>
      <c r="AK1774" s="94"/>
      <c r="AM1774" s="92"/>
      <c r="AT1774" s="94"/>
      <c r="AU1774" s="94"/>
      <c r="AV1774" s="94"/>
      <c r="AW1774" s="94"/>
      <c r="AX1774" s="94"/>
      <c r="AY1774" s="94"/>
      <c r="AZ1774" s="94"/>
      <c r="BA1774" s="94"/>
    </row>
    <row r="1775" spans="3:70" x14ac:dyDescent="0.2">
      <c r="C1775" s="24"/>
      <c r="D1775" s="24"/>
      <c r="AG1775" s="94"/>
      <c r="AH1775" s="94"/>
      <c r="AI1775" s="94"/>
      <c r="AJ1775" s="94"/>
      <c r="AK1775" s="94"/>
      <c r="AM1775" s="92"/>
      <c r="AT1775" s="94"/>
      <c r="AU1775" s="94"/>
      <c r="AV1775" s="94"/>
      <c r="AW1775" s="94"/>
      <c r="AX1775" s="94"/>
      <c r="AY1775" s="94"/>
      <c r="AZ1775" s="94"/>
      <c r="BA1775" s="94"/>
    </row>
    <row r="1776" spans="3:70" x14ac:dyDescent="0.2">
      <c r="C1776" s="24"/>
      <c r="D1776" s="24"/>
      <c r="AG1776" s="94"/>
      <c r="AH1776" s="94"/>
      <c r="AI1776" s="94"/>
      <c r="AJ1776" s="94"/>
      <c r="AK1776" s="94"/>
      <c r="AM1776" s="92"/>
      <c r="AT1776" s="94"/>
      <c r="AU1776" s="94"/>
      <c r="AV1776" s="94"/>
      <c r="AW1776" s="94"/>
      <c r="AX1776" s="94"/>
      <c r="AY1776" s="94"/>
      <c r="AZ1776" s="94"/>
      <c r="BA1776" s="94"/>
    </row>
    <row r="1777" spans="3:54" x14ac:dyDescent="0.2">
      <c r="C1777" s="24"/>
      <c r="D1777" s="24"/>
      <c r="AG1777" s="94"/>
      <c r="AH1777" s="94"/>
      <c r="AI1777" s="94"/>
      <c r="AJ1777" s="94"/>
      <c r="AK1777" s="94"/>
      <c r="AM1777" s="92"/>
      <c r="AT1777" s="94"/>
      <c r="AU1777" s="94"/>
      <c r="AV1777" s="94"/>
      <c r="AW1777" s="94"/>
      <c r="AX1777" s="94"/>
      <c r="AY1777" s="94"/>
      <c r="AZ1777" s="94"/>
      <c r="BA1777" s="94"/>
    </row>
    <row r="1778" spans="3:54" x14ac:dyDescent="0.2">
      <c r="C1778" s="24"/>
      <c r="D1778" s="24"/>
      <c r="AG1778" s="94"/>
      <c r="AH1778" s="94"/>
      <c r="AI1778" s="94"/>
      <c r="AJ1778" s="94"/>
      <c r="AK1778" s="94"/>
      <c r="AM1778" s="92"/>
      <c r="AT1778" s="94"/>
      <c r="AU1778" s="94"/>
      <c r="AV1778" s="94"/>
      <c r="AW1778" s="94"/>
      <c r="AX1778" s="94"/>
      <c r="AY1778" s="94"/>
      <c r="AZ1778" s="94"/>
      <c r="BA1778" s="94"/>
    </row>
    <row r="1779" spans="3:54" x14ac:dyDescent="0.2">
      <c r="C1779" s="24"/>
      <c r="D1779" s="24"/>
      <c r="AG1779" s="94"/>
      <c r="AH1779" s="94"/>
      <c r="AI1779" s="94"/>
      <c r="AJ1779" s="94"/>
      <c r="AK1779" s="94"/>
      <c r="AM1779" s="92"/>
      <c r="AT1779" s="94"/>
      <c r="AU1779" s="94"/>
      <c r="AV1779" s="94"/>
      <c r="AW1779" s="94"/>
      <c r="AX1779" s="94"/>
      <c r="AY1779" s="94"/>
      <c r="AZ1779" s="94"/>
      <c r="BA1779" s="94"/>
    </row>
    <row r="1780" spans="3:54" x14ac:dyDescent="0.2">
      <c r="C1780" s="24"/>
      <c r="D1780" s="24"/>
      <c r="AG1780" s="94"/>
      <c r="AH1780" s="94"/>
      <c r="AI1780" s="94"/>
      <c r="AJ1780" s="94"/>
      <c r="AK1780" s="94"/>
      <c r="AM1780" s="92"/>
      <c r="AT1780" s="94"/>
      <c r="AU1780" s="94"/>
      <c r="AV1780" s="94"/>
      <c r="AW1780" s="94"/>
      <c r="AX1780" s="94"/>
      <c r="AY1780" s="94"/>
      <c r="AZ1780" s="94"/>
      <c r="BA1780" s="94"/>
    </row>
    <row r="1781" spans="3:54" x14ac:dyDescent="0.2">
      <c r="C1781" s="24"/>
      <c r="D1781" s="24"/>
      <c r="AG1781" s="94"/>
      <c r="AH1781" s="94"/>
      <c r="AI1781" s="94"/>
      <c r="AJ1781" s="94"/>
      <c r="AK1781" s="94"/>
      <c r="AM1781" s="92"/>
      <c r="AT1781" s="94"/>
      <c r="AU1781" s="94"/>
      <c r="AV1781" s="94"/>
      <c r="AW1781" s="94"/>
      <c r="AX1781" s="94"/>
      <c r="AY1781" s="94"/>
      <c r="AZ1781" s="94"/>
      <c r="BA1781" s="94"/>
    </row>
    <row r="1782" spans="3:54" x14ac:dyDescent="0.2">
      <c r="C1782" s="24"/>
      <c r="D1782" s="24"/>
      <c r="AG1782" s="94"/>
      <c r="AH1782" s="94"/>
      <c r="AI1782" s="94"/>
      <c r="AJ1782" s="94"/>
      <c r="AK1782" s="94"/>
      <c r="AM1782" s="92"/>
      <c r="AT1782" s="94"/>
      <c r="AU1782" s="94"/>
      <c r="AV1782" s="94"/>
      <c r="AW1782" s="94"/>
      <c r="AX1782" s="94"/>
      <c r="AY1782" s="94"/>
      <c r="AZ1782" s="94"/>
      <c r="BA1782" s="94"/>
    </row>
    <row r="1783" spans="3:54" x14ac:dyDescent="0.2">
      <c r="C1783" s="24"/>
      <c r="D1783" s="24"/>
      <c r="AG1783" s="94"/>
      <c r="AH1783" s="94"/>
      <c r="AI1783" s="94"/>
      <c r="AJ1783" s="94"/>
      <c r="AK1783" s="94"/>
      <c r="AM1783" s="92"/>
      <c r="AT1783" s="94"/>
      <c r="AU1783" s="94"/>
      <c r="AV1783" s="94"/>
      <c r="AW1783" s="94"/>
      <c r="AX1783" s="94"/>
      <c r="AY1783" s="94"/>
      <c r="AZ1783" s="94"/>
      <c r="BA1783" s="94"/>
    </row>
    <row r="1784" spans="3:54" x14ac:dyDescent="0.2">
      <c r="C1784" s="24"/>
      <c r="D1784" s="24"/>
      <c r="AG1784" s="94"/>
      <c r="AH1784" s="94"/>
      <c r="AI1784" s="94"/>
      <c r="AJ1784" s="94"/>
      <c r="AK1784" s="94"/>
      <c r="AM1784" s="92"/>
      <c r="AT1784" s="94"/>
      <c r="AU1784" s="94"/>
      <c r="AV1784" s="94"/>
      <c r="AW1784" s="94"/>
      <c r="AX1784" s="94"/>
      <c r="AY1784" s="94"/>
      <c r="AZ1784" s="94"/>
      <c r="BA1784" s="94"/>
      <c r="BB1784" s="94"/>
    </row>
    <row r="1785" spans="3:54" x14ac:dyDescent="0.2">
      <c r="C1785" s="24"/>
      <c r="D1785" s="24"/>
      <c r="AG1785" s="94"/>
      <c r="AH1785" s="94"/>
      <c r="AI1785" s="94"/>
      <c r="AJ1785" s="94"/>
      <c r="AK1785" s="94"/>
      <c r="AM1785" s="92"/>
      <c r="AT1785" s="94"/>
      <c r="AU1785" s="94"/>
      <c r="AV1785" s="94"/>
      <c r="AW1785" s="94"/>
      <c r="AX1785" s="94"/>
      <c r="AY1785" s="94"/>
      <c r="AZ1785" s="94"/>
      <c r="BA1785" s="94"/>
    </row>
    <row r="1786" spans="3:54" x14ac:dyDescent="0.2">
      <c r="C1786" s="24"/>
      <c r="D1786" s="24"/>
      <c r="AG1786" s="94"/>
      <c r="AH1786" s="94"/>
      <c r="AI1786" s="94"/>
      <c r="AJ1786" s="94"/>
      <c r="AK1786" s="94"/>
      <c r="AM1786" s="92"/>
      <c r="AT1786" s="94"/>
      <c r="AU1786" s="94"/>
      <c r="AV1786" s="94"/>
      <c r="AW1786" s="94"/>
      <c r="AX1786" s="94"/>
      <c r="AY1786" s="94"/>
      <c r="AZ1786" s="94"/>
      <c r="BA1786" s="94"/>
    </row>
    <row r="1787" spans="3:54" x14ac:dyDescent="0.2">
      <c r="C1787" s="24"/>
      <c r="D1787" s="24"/>
      <c r="AG1787" s="94"/>
      <c r="AH1787" s="94"/>
      <c r="AI1787" s="94"/>
      <c r="AJ1787" s="94"/>
      <c r="AK1787" s="94"/>
      <c r="AM1787" s="92"/>
      <c r="AT1787" s="94"/>
      <c r="AU1787" s="94"/>
      <c r="AV1787" s="94"/>
      <c r="AW1787" s="94"/>
      <c r="AX1787" s="94"/>
      <c r="AY1787" s="94"/>
      <c r="AZ1787" s="94"/>
      <c r="BA1787" s="94"/>
    </row>
    <row r="1788" spans="3:54" x14ac:dyDescent="0.2">
      <c r="C1788" s="24"/>
      <c r="D1788" s="24"/>
      <c r="AG1788" s="94"/>
      <c r="AH1788" s="94"/>
      <c r="AI1788" s="94"/>
      <c r="AJ1788" s="94"/>
      <c r="AK1788" s="94"/>
      <c r="AM1788" s="92"/>
      <c r="AT1788" s="94"/>
      <c r="AU1788" s="94"/>
      <c r="AV1788" s="94"/>
      <c r="AW1788" s="94"/>
      <c r="AX1788" s="94"/>
      <c r="AY1788" s="94"/>
      <c r="AZ1788" s="94"/>
      <c r="BA1788" s="94"/>
    </row>
    <row r="1789" spans="3:54" x14ac:dyDescent="0.2">
      <c r="C1789" s="24"/>
      <c r="D1789" s="24"/>
      <c r="AG1789" s="94"/>
      <c r="AH1789" s="94"/>
      <c r="AI1789" s="94"/>
      <c r="AJ1789" s="94"/>
      <c r="AK1789" s="94"/>
      <c r="AM1789" s="92"/>
      <c r="AT1789" s="94"/>
      <c r="AU1789" s="94"/>
      <c r="AV1789" s="94"/>
      <c r="AW1789" s="94"/>
      <c r="AX1789" s="94"/>
      <c r="AY1789" s="94"/>
      <c r="AZ1789" s="94"/>
      <c r="BA1789" s="94"/>
      <c r="BB1789" s="94"/>
    </row>
    <row r="1790" spans="3:54" x14ac:dyDescent="0.2">
      <c r="C1790" s="24"/>
      <c r="D1790" s="24"/>
      <c r="AG1790" s="94"/>
      <c r="AH1790" s="94"/>
      <c r="AI1790" s="94"/>
      <c r="AJ1790" s="94"/>
      <c r="AK1790" s="94"/>
      <c r="AM1790" s="92"/>
      <c r="AT1790" s="94"/>
      <c r="AU1790" s="94"/>
      <c r="AV1790" s="94"/>
      <c r="AW1790" s="94"/>
      <c r="AX1790" s="94"/>
      <c r="AY1790" s="94"/>
      <c r="AZ1790" s="94"/>
      <c r="BA1790" s="94"/>
    </row>
    <row r="1791" spans="3:54" x14ac:dyDescent="0.2">
      <c r="C1791" s="24"/>
      <c r="D1791" s="24"/>
      <c r="AG1791" s="94"/>
      <c r="AH1791" s="94"/>
      <c r="AI1791" s="94"/>
      <c r="AJ1791" s="94"/>
      <c r="AK1791" s="94"/>
      <c r="AM1791" s="92"/>
      <c r="AT1791" s="94"/>
      <c r="AU1791" s="94"/>
      <c r="AV1791" s="94"/>
      <c r="AW1791" s="94"/>
      <c r="AX1791" s="94"/>
      <c r="AY1791" s="94"/>
      <c r="AZ1791" s="94"/>
      <c r="BA1791" s="94"/>
    </row>
    <row r="1792" spans="3:54" x14ac:dyDescent="0.2">
      <c r="C1792" s="24"/>
      <c r="D1792" s="24"/>
      <c r="AG1792" s="94"/>
      <c r="AH1792" s="94"/>
      <c r="AI1792" s="94"/>
      <c r="AJ1792" s="94"/>
      <c r="AK1792" s="94"/>
      <c r="AM1792" s="92"/>
      <c r="AT1792" s="94"/>
      <c r="AU1792" s="94"/>
      <c r="AV1792" s="94"/>
      <c r="AW1792" s="94"/>
      <c r="AX1792" s="94"/>
      <c r="AY1792" s="94"/>
      <c r="AZ1792" s="94"/>
      <c r="BA1792" s="94"/>
    </row>
    <row r="1793" spans="3:70" x14ac:dyDescent="0.2">
      <c r="C1793" s="24"/>
      <c r="D1793" s="24"/>
      <c r="AG1793" s="94"/>
      <c r="AH1793" s="94"/>
      <c r="AI1793" s="94"/>
      <c r="AJ1793" s="94"/>
      <c r="AK1793" s="94"/>
      <c r="AM1793" s="92"/>
      <c r="AT1793" s="94"/>
      <c r="AU1793" s="94"/>
      <c r="AV1793" s="94"/>
      <c r="AW1793" s="94"/>
      <c r="AX1793" s="94"/>
      <c r="AY1793" s="94"/>
      <c r="AZ1793" s="94"/>
      <c r="BA1793" s="94"/>
    </row>
    <row r="1794" spans="3:70" x14ac:dyDescent="0.2">
      <c r="C1794" s="24"/>
      <c r="D1794" s="24"/>
      <c r="AG1794" s="94"/>
      <c r="AH1794" s="94"/>
      <c r="AI1794" s="94"/>
      <c r="AJ1794" s="94"/>
      <c r="AK1794" s="94"/>
      <c r="AM1794" s="92"/>
      <c r="AT1794" s="94"/>
      <c r="AU1794" s="94"/>
      <c r="AV1794" s="94"/>
      <c r="AW1794" s="94"/>
      <c r="AX1794" s="94"/>
      <c r="AY1794" s="94"/>
      <c r="AZ1794" s="94"/>
      <c r="BA1794" s="94"/>
    </row>
    <row r="1795" spans="3:70" x14ac:dyDescent="0.2">
      <c r="C1795" s="24"/>
      <c r="D1795" s="24"/>
      <c r="AG1795" s="94"/>
      <c r="AH1795" s="94"/>
      <c r="AI1795" s="94"/>
      <c r="AJ1795" s="94"/>
      <c r="AK1795" s="94"/>
      <c r="AM1795" s="92"/>
      <c r="AT1795" s="94"/>
      <c r="AU1795" s="94"/>
      <c r="AV1795" s="94"/>
      <c r="AW1795" s="94"/>
      <c r="AX1795" s="94"/>
      <c r="AY1795" s="94"/>
      <c r="AZ1795" s="94"/>
      <c r="BA1795" s="94"/>
    </row>
    <row r="1796" spans="3:70" x14ac:dyDescent="0.2">
      <c r="C1796" s="24"/>
      <c r="D1796" s="24"/>
      <c r="AG1796" s="94"/>
      <c r="AH1796" s="94"/>
      <c r="AI1796" s="94"/>
      <c r="AJ1796" s="94"/>
      <c r="AK1796" s="94"/>
      <c r="AM1796" s="92"/>
      <c r="AT1796" s="94"/>
      <c r="AU1796" s="94"/>
      <c r="AV1796" s="94"/>
      <c r="AW1796" s="94"/>
      <c r="AX1796" s="94"/>
      <c r="AY1796" s="94"/>
      <c r="AZ1796" s="94"/>
      <c r="BA1796" s="94"/>
    </row>
    <row r="1797" spans="3:70" x14ac:dyDescent="0.2">
      <c r="C1797" s="24"/>
      <c r="D1797" s="24"/>
      <c r="AG1797" s="94"/>
      <c r="AH1797" s="94"/>
      <c r="AI1797" s="94"/>
      <c r="AJ1797" s="94"/>
      <c r="AK1797" s="94"/>
      <c r="AM1797" s="92"/>
      <c r="AT1797" s="94"/>
      <c r="AU1797" s="94"/>
      <c r="AV1797" s="94"/>
      <c r="AW1797" s="94"/>
      <c r="AX1797" s="94"/>
      <c r="AY1797" s="94"/>
      <c r="AZ1797" s="94"/>
      <c r="BA1797" s="94"/>
    </row>
    <row r="1798" spans="3:70" x14ac:dyDescent="0.2">
      <c r="C1798" s="24"/>
      <c r="D1798" s="24"/>
      <c r="AG1798" s="94"/>
      <c r="AH1798" s="94"/>
      <c r="AI1798" s="94"/>
      <c r="AJ1798" s="94"/>
      <c r="AK1798" s="94"/>
      <c r="AM1798" s="92"/>
      <c r="AT1798" s="94"/>
      <c r="AU1798" s="94"/>
      <c r="AV1798" s="94"/>
      <c r="AW1798" s="94"/>
      <c r="AX1798" s="94"/>
      <c r="AY1798" s="94"/>
      <c r="AZ1798" s="94"/>
      <c r="BA1798" s="94"/>
      <c r="BB1798" s="94"/>
    </row>
    <row r="1799" spans="3:70" x14ac:dyDescent="0.2">
      <c r="C1799" s="24"/>
      <c r="D1799" s="24"/>
      <c r="AG1799" s="94"/>
      <c r="AH1799" s="94"/>
      <c r="AI1799" s="94"/>
      <c r="AJ1799" s="94"/>
      <c r="AK1799" s="94"/>
      <c r="AM1799" s="92"/>
      <c r="AT1799" s="94"/>
      <c r="AU1799" s="94"/>
      <c r="AV1799" s="94"/>
      <c r="AW1799" s="94"/>
      <c r="AX1799" s="94"/>
      <c r="AY1799" s="94"/>
      <c r="AZ1799" s="94"/>
      <c r="BA1799" s="94"/>
    </row>
    <row r="1800" spans="3:70" x14ac:dyDescent="0.2">
      <c r="C1800" s="24"/>
      <c r="D1800" s="24"/>
      <c r="AG1800" s="94"/>
      <c r="AH1800" s="94"/>
      <c r="AI1800" s="94"/>
      <c r="AJ1800" s="94"/>
      <c r="AK1800" s="94"/>
      <c r="AM1800" s="92"/>
      <c r="AT1800" s="94"/>
      <c r="AU1800" s="94"/>
      <c r="AV1800" s="94"/>
      <c r="AW1800" s="94"/>
      <c r="AX1800" s="94"/>
      <c r="AY1800" s="94"/>
      <c r="AZ1800" s="94"/>
      <c r="BA1800" s="94"/>
      <c r="BB1800" s="94"/>
      <c r="BD1800" s="94"/>
    </row>
    <row r="1801" spans="3:70" x14ac:dyDescent="0.2">
      <c r="C1801" s="24"/>
      <c r="D1801" s="24"/>
      <c r="AG1801" s="94"/>
      <c r="AH1801" s="94"/>
      <c r="AI1801" s="94"/>
      <c r="AJ1801" s="94"/>
      <c r="AK1801" s="94"/>
      <c r="AM1801" s="92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4"/>
      <c r="BL1801" s="94"/>
      <c r="BM1801" s="94"/>
      <c r="BN1801" s="94"/>
      <c r="BO1801" s="94"/>
      <c r="BP1801" s="94"/>
      <c r="BQ1801" s="94"/>
      <c r="BR1801" s="94"/>
    </row>
    <row r="1802" spans="3:70" x14ac:dyDescent="0.2">
      <c r="C1802" s="24"/>
      <c r="D1802" s="24"/>
      <c r="AG1802" s="94"/>
      <c r="AH1802" s="94"/>
      <c r="AI1802" s="94"/>
      <c r="AJ1802" s="94"/>
      <c r="AK1802" s="94"/>
      <c r="AM1802" s="92"/>
      <c r="AT1802" s="94"/>
      <c r="AU1802" s="94"/>
      <c r="AV1802" s="94"/>
      <c r="AW1802" s="94"/>
      <c r="AX1802" s="94"/>
      <c r="AY1802" s="94"/>
      <c r="AZ1802" s="94"/>
      <c r="BA1802" s="94"/>
    </row>
    <row r="1803" spans="3:70" x14ac:dyDescent="0.2">
      <c r="C1803" s="24"/>
      <c r="D1803" s="24"/>
      <c r="AG1803" s="94"/>
      <c r="AH1803" s="94"/>
      <c r="AI1803" s="94"/>
      <c r="AJ1803" s="94"/>
      <c r="AK1803" s="94"/>
      <c r="AM1803" s="92"/>
      <c r="AT1803" s="94"/>
      <c r="AU1803" s="94"/>
      <c r="AV1803" s="94"/>
      <c r="AW1803" s="94"/>
      <c r="AX1803" s="94"/>
      <c r="AY1803" s="94"/>
      <c r="AZ1803" s="94"/>
      <c r="BA1803" s="94"/>
    </row>
    <row r="1804" spans="3:70" x14ac:dyDescent="0.2">
      <c r="C1804" s="24"/>
      <c r="D1804" s="24"/>
      <c r="AG1804" s="94"/>
      <c r="AH1804" s="94"/>
      <c r="AI1804" s="94"/>
      <c r="AJ1804" s="94"/>
      <c r="AK1804" s="94"/>
      <c r="AM1804" s="92"/>
      <c r="AT1804" s="94"/>
      <c r="AU1804" s="94"/>
      <c r="AV1804" s="94"/>
      <c r="AW1804" s="94"/>
      <c r="AX1804" s="94"/>
      <c r="AY1804" s="94"/>
      <c r="AZ1804" s="94"/>
      <c r="BA1804" s="94"/>
    </row>
    <row r="1805" spans="3:70" x14ac:dyDescent="0.2">
      <c r="C1805" s="24"/>
      <c r="D1805" s="24"/>
      <c r="AG1805" s="94"/>
      <c r="AH1805" s="94"/>
      <c r="AI1805" s="94"/>
      <c r="AJ1805" s="94"/>
      <c r="AK1805" s="94"/>
      <c r="AM1805" s="92"/>
      <c r="AT1805" s="94"/>
      <c r="AU1805" s="94"/>
      <c r="AV1805" s="94"/>
      <c r="AW1805" s="94"/>
      <c r="AX1805" s="94"/>
      <c r="AY1805" s="94"/>
      <c r="AZ1805" s="94"/>
      <c r="BA1805" s="94"/>
      <c r="BB1805" s="94"/>
      <c r="BD1805" s="94"/>
    </row>
    <row r="1806" spans="3:70" x14ac:dyDescent="0.2">
      <c r="C1806" s="24"/>
      <c r="D1806" s="24"/>
      <c r="AG1806" s="94"/>
      <c r="AH1806" s="94"/>
      <c r="AI1806" s="94"/>
      <c r="AJ1806" s="94"/>
      <c r="AK1806" s="94"/>
      <c r="AM1806" s="92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4"/>
      <c r="BL1806" s="94"/>
      <c r="BM1806" s="94"/>
      <c r="BN1806" s="94"/>
      <c r="BO1806" s="94"/>
      <c r="BP1806" s="94"/>
      <c r="BQ1806" s="94"/>
      <c r="BR1806" s="94"/>
    </row>
    <row r="1807" spans="3:70" x14ac:dyDescent="0.2">
      <c r="C1807" s="24"/>
      <c r="D1807" s="24"/>
      <c r="AG1807" s="94"/>
      <c r="AH1807" s="94"/>
      <c r="AI1807" s="94"/>
      <c r="AJ1807" s="94"/>
      <c r="AK1807" s="94"/>
      <c r="AM1807" s="92"/>
      <c r="AT1807" s="94"/>
      <c r="AU1807" s="94"/>
      <c r="AV1807" s="94"/>
      <c r="AW1807" s="94"/>
      <c r="AX1807" s="94"/>
      <c r="AY1807" s="94"/>
      <c r="AZ1807" s="94"/>
      <c r="BA1807" s="94"/>
    </row>
    <row r="1808" spans="3:70" x14ac:dyDescent="0.2">
      <c r="C1808" s="24"/>
      <c r="D1808" s="24"/>
      <c r="AG1808" s="94"/>
      <c r="AH1808" s="94"/>
      <c r="AI1808" s="94"/>
      <c r="AJ1808" s="94"/>
      <c r="AK1808" s="94"/>
      <c r="AM1808" s="92"/>
      <c r="AT1808" s="94"/>
      <c r="AU1808" s="94"/>
      <c r="AV1808" s="94"/>
      <c r="AW1808" s="94"/>
      <c r="AX1808" s="94"/>
      <c r="AY1808" s="94"/>
      <c r="AZ1808" s="94"/>
      <c r="BA1808" s="94"/>
    </row>
    <row r="1809" spans="3:70" x14ac:dyDescent="0.2">
      <c r="C1809" s="24"/>
      <c r="D1809" s="24"/>
      <c r="AG1809" s="94"/>
      <c r="AH1809" s="94"/>
      <c r="AI1809" s="94"/>
      <c r="AJ1809" s="94"/>
      <c r="AK1809" s="94"/>
      <c r="AM1809" s="92"/>
      <c r="AT1809" s="94"/>
      <c r="AU1809" s="94"/>
      <c r="AV1809" s="94"/>
      <c r="AW1809" s="94"/>
      <c r="AX1809" s="94"/>
      <c r="AY1809" s="94"/>
      <c r="AZ1809" s="94"/>
      <c r="BA1809" s="94"/>
    </row>
    <row r="1810" spans="3:70" x14ac:dyDescent="0.2">
      <c r="C1810" s="24"/>
      <c r="D1810" s="24"/>
      <c r="AG1810" s="94"/>
      <c r="AH1810" s="94"/>
      <c r="AI1810" s="94"/>
      <c r="AJ1810" s="94"/>
      <c r="AK1810" s="94"/>
      <c r="AM1810" s="92"/>
      <c r="AT1810" s="94"/>
      <c r="AU1810" s="94"/>
      <c r="AV1810" s="94"/>
      <c r="AW1810" s="94"/>
      <c r="AX1810" s="94"/>
      <c r="AY1810" s="94"/>
      <c r="AZ1810" s="94"/>
      <c r="BA1810" s="94"/>
    </row>
    <row r="1811" spans="3:70" x14ac:dyDescent="0.2">
      <c r="C1811" s="24"/>
      <c r="D1811" s="24"/>
      <c r="AG1811" s="94"/>
      <c r="AH1811" s="94"/>
      <c r="AI1811" s="94"/>
      <c r="AJ1811" s="94"/>
      <c r="AK1811" s="94"/>
      <c r="AM1811" s="92"/>
      <c r="AT1811" s="94"/>
      <c r="AU1811" s="94"/>
      <c r="AV1811" s="94"/>
      <c r="AW1811" s="94"/>
      <c r="AX1811" s="94"/>
      <c r="AY1811" s="94"/>
      <c r="AZ1811" s="94"/>
      <c r="BA1811" s="94"/>
      <c r="BB1811" s="94"/>
      <c r="BD1811" s="94"/>
    </row>
    <row r="1812" spans="3:70" x14ac:dyDescent="0.2">
      <c r="C1812" s="24"/>
      <c r="D1812" s="24"/>
      <c r="AG1812" s="94"/>
      <c r="AH1812" s="94"/>
      <c r="AI1812" s="94"/>
      <c r="AJ1812" s="94"/>
      <c r="AK1812" s="94"/>
      <c r="AM1812" s="92"/>
      <c r="AT1812" s="94"/>
      <c r="AU1812" s="94"/>
      <c r="AV1812" s="94"/>
      <c r="AW1812" s="94"/>
      <c r="AX1812" s="94"/>
      <c r="AY1812" s="94"/>
      <c r="AZ1812" s="94"/>
      <c r="BA1812" s="94"/>
    </row>
    <row r="1813" spans="3:70" x14ac:dyDescent="0.2">
      <c r="C1813" s="24"/>
      <c r="D1813" s="24"/>
      <c r="AG1813" s="94"/>
      <c r="AH1813" s="94"/>
      <c r="AI1813" s="94"/>
      <c r="AJ1813" s="94"/>
      <c r="AK1813" s="94"/>
      <c r="AM1813" s="92"/>
      <c r="AT1813" s="94"/>
      <c r="AU1813" s="94"/>
      <c r="AV1813" s="94"/>
      <c r="AW1813" s="94"/>
      <c r="AX1813" s="94"/>
      <c r="AY1813" s="94"/>
      <c r="AZ1813" s="94"/>
      <c r="BA1813" s="94"/>
    </row>
    <row r="1814" spans="3:70" x14ac:dyDescent="0.2">
      <c r="C1814" s="24"/>
      <c r="D1814" s="24"/>
      <c r="AG1814" s="94"/>
      <c r="AH1814" s="94"/>
      <c r="AI1814" s="94"/>
      <c r="AJ1814" s="94"/>
      <c r="AK1814" s="94"/>
      <c r="AM1814" s="92"/>
      <c r="AT1814" s="94"/>
      <c r="AU1814" s="94"/>
      <c r="AV1814" s="94"/>
      <c r="AW1814" s="94"/>
      <c r="AX1814" s="94"/>
      <c r="AY1814" s="94"/>
      <c r="AZ1814" s="94"/>
      <c r="BA1814" s="94"/>
    </row>
    <row r="1815" spans="3:70" x14ac:dyDescent="0.2">
      <c r="C1815" s="24"/>
      <c r="D1815" s="24"/>
      <c r="AG1815" s="94"/>
      <c r="AH1815" s="94"/>
      <c r="AI1815" s="94"/>
      <c r="AJ1815" s="94"/>
      <c r="AK1815" s="94"/>
      <c r="AM1815" s="92"/>
      <c r="AT1815" s="94"/>
      <c r="AU1815" s="94"/>
      <c r="AV1815" s="94"/>
      <c r="AW1815" s="94"/>
      <c r="AX1815" s="94"/>
      <c r="AY1815" s="94"/>
      <c r="AZ1815" s="94"/>
      <c r="BA1815" s="94"/>
    </row>
    <row r="1816" spans="3:70" x14ac:dyDescent="0.2">
      <c r="C1816" s="24"/>
      <c r="D1816" s="24"/>
      <c r="AG1816" s="94"/>
      <c r="AH1816" s="94"/>
      <c r="AI1816" s="94"/>
      <c r="AJ1816" s="94"/>
      <c r="AK1816" s="94"/>
      <c r="AM1816" s="92"/>
      <c r="AT1816" s="94"/>
      <c r="AU1816" s="94"/>
      <c r="AV1816" s="94"/>
      <c r="AW1816" s="94"/>
      <c r="AX1816" s="94"/>
      <c r="AY1816" s="94"/>
      <c r="AZ1816" s="94"/>
      <c r="BA1816" s="94"/>
    </row>
    <row r="1817" spans="3:70" x14ac:dyDescent="0.2">
      <c r="C1817" s="24"/>
      <c r="D1817" s="24"/>
      <c r="AG1817" s="94"/>
      <c r="AH1817" s="94"/>
      <c r="AI1817" s="94"/>
      <c r="AJ1817" s="94"/>
      <c r="AK1817" s="94"/>
      <c r="AM1817" s="92"/>
      <c r="AT1817" s="94"/>
      <c r="AU1817" s="94"/>
      <c r="AV1817" s="94"/>
      <c r="AW1817" s="94"/>
      <c r="AX1817" s="94"/>
      <c r="AY1817" s="94"/>
      <c r="AZ1817" s="94"/>
      <c r="BA1817" s="94"/>
    </row>
    <row r="1818" spans="3:70" x14ac:dyDescent="0.2">
      <c r="C1818" s="24"/>
      <c r="D1818" s="24"/>
      <c r="AG1818" s="94"/>
      <c r="AH1818" s="94"/>
      <c r="AI1818" s="94"/>
      <c r="AJ1818" s="94"/>
      <c r="AK1818" s="94"/>
      <c r="AM1818" s="92"/>
      <c r="AT1818" s="94"/>
      <c r="AU1818" s="94"/>
      <c r="AV1818" s="94"/>
      <c r="AW1818" s="94"/>
      <c r="AX1818" s="94"/>
      <c r="AY1818" s="94"/>
      <c r="AZ1818" s="94"/>
      <c r="BA1818" s="94"/>
      <c r="BB1818" s="94"/>
      <c r="BD1818" s="94"/>
      <c r="BE1818" s="94"/>
      <c r="BF1818" s="94"/>
      <c r="BG1818" s="94"/>
      <c r="BH1818" s="94"/>
      <c r="BI1818" s="94"/>
      <c r="BJ1818" s="94"/>
      <c r="BK1818" s="94"/>
      <c r="BL1818" s="94"/>
      <c r="BM1818" s="94"/>
      <c r="BN1818" s="94"/>
      <c r="BO1818" s="94"/>
      <c r="BP1818" s="94"/>
      <c r="BQ1818" s="94"/>
      <c r="BR1818" s="94"/>
    </row>
    <row r="1819" spans="3:70" x14ac:dyDescent="0.2">
      <c r="C1819" s="24"/>
      <c r="D1819" s="24"/>
      <c r="AG1819" s="94"/>
      <c r="AH1819" s="94"/>
      <c r="AI1819" s="94"/>
      <c r="AJ1819" s="94"/>
      <c r="AK1819" s="94"/>
      <c r="AM1819" s="92"/>
      <c r="AT1819" s="94"/>
      <c r="AU1819" s="94"/>
      <c r="AV1819" s="94"/>
      <c r="AW1819" s="94"/>
      <c r="AX1819" s="94"/>
      <c r="AY1819" s="94"/>
      <c r="AZ1819" s="94"/>
      <c r="BA1819" s="94"/>
      <c r="BB1819" s="94"/>
    </row>
    <row r="1820" spans="3:70" x14ac:dyDescent="0.2">
      <c r="C1820" s="24"/>
      <c r="D1820" s="24"/>
      <c r="AG1820" s="94"/>
      <c r="AH1820" s="94"/>
      <c r="AI1820" s="94"/>
      <c r="AJ1820" s="94"/>
      <c r="AK1820" s="94"/>
      <c r="AM1820" s="92"/>
      <c r="AT1820" s="94"/>
      <c r="AU1820" s="94"/>
      <c r="AV1820" s="94"/>
      <c r="AW1820" s="94"/>
      <c r="AX1820" s="94"/>
      <c r="AY1820" s="94"/>
      <c r="AZ1820" s="94"/>
      <c r="BA1820" s="94"/>
    </row>
    <row r="1821" spans="3:70" x14ac:dyDescent="0.2">
      <c r="C1821" s="24"/>
      <c r="D1821" s="24"/>
      <c r="AG1821" s="94"/>
      <c r="AH1821" s="94"/>
      <c r="AI1821" s="94"/>
      <c r="AJ1821" s="94"/>
      <c r="AK1821" s="94"/>
      <c r="AM1821" s="92"/>
      <c r="AT1821" s="94"/>
      <c r="AU1821" s="94"/>
      <c r="AV1821" s="94"/>
      <c r="AW1821" s="94"/>
      <c r="AX1821" s="94"/>
      <c r="AY1821" s="94"/>
      <c r="AZ1821" s="94"/>
      <c r="BA1821" s="94"/>
      <c r="BB1821" s="94"/>
    </row>
    <row r="1822" spans="3:70" x14ac:dyDescent="0.2">
      <c r="C1822" s="24"/>
      <c r="D1822" s="24"/>
      <c r="AG1822" s="94"/>
      <c r="AH1822" s="94"/>
      <c r="AI1822" s="94"/>
      <c r="AJ1822" s="94"/>
      <c r="AK1822" s="94"/>
      <c r="AM1822" s="92"/>
      <c r="AT1822" s="94"/>
      <c r="AU1822" s="94"/>
      <c r="AV1822" s="94"/>
      <c r="AW1822" s="94"/>
      <c r="AX1822" s="94"/>
      <c r="AY1822" s="94"/>
      <c r="AZ1822" s="94"/>
      <c r="BA1822" s="94"/>
    </row>
    <row r="1823" spans="3:70" x14ac:dyDescent="0.2">
      <c r="C1823" s="24"/>
      <c r="D1823" s="24"/>
      <c r="AG1823" s="94"/>
      <c r="AH1823" s="94"/>
      <c r="AI1823" s="94"/>
      <c r="AJ1823" s="94"/>
      <c r="AK1823" s="94"/>
      <c r="AM1823" s="92"/>
      <c r="AT1823" s="94"/>
      <c r="AU1823" s="94"/>
      <c r="AV1823" s="94"/>
      <c r="AW1823" s="94"/>
      <c r="AX1823" s="94"/>
      <c r="AY1823" s="94"/>
      <c r="AZ1823" s="94"/>
      <c r="BA1823" s="94"/>
    </row>
    <row r="1824" spans="3:70" x14ac:dyDescent="0.2">
      <c r="C1824" s="24"/>
      <c r="D1824" s="24"/>
      <c r="AG1824" s="94"/>
      <c r="AH1824" s="94"/>
      <c r="AI1824" s="94"/>
      <c r="AJ1824" s="94"/>
      <c r="AK1824" s="94"/>
      <c r="AM1824" s="92"/>
      <c r="AT1824" s="94"/>
      <c r="AU1824" s="94"/>
      <c r="AV1824" s="94"/>
      <c r="AW1824" s="94"/>
      <c r="AX1824" s="94"/>
      <c r="AY1824" s="94"/>
      <c r="AZ1824" s="94"/>
      <c r="BA1824" s="94"/>
    </row>
    <row r="1825" spans="3:70" x14ac:dyDescent="0.2">
      <c r="C1825" s="24"/>
      <c r="D1825" s="24"/>
      <c r="AG1825" s="94"/>
      <c r="AH1825" s="94"/>
      <c r="AI1825" s="94"/>
      <c r="AJ1825" s="94"/>
      <c r="AK1825" s="94"/>
      <c r="AM1825" s="92"/>
      <c r="AT1825" s="94"/>
      <c r="AU1825" s="94"/>
      <c r="AV1825" s="94"/>
      <c r="AW1825" s="94"/>
      <c r="AX1825" s="94"/>
      <c r="AY1825" s="94"/>
      <c r="AZ1825" s="94"/>
      <c r="BA1825" s="94"/>
    </row>
    <row r="1826" spans="3:70" x14ac:dyDescent="0.2">
      <c r="C1826" s="24"/>
      <c r="D1826" s="24"/>
      <c r="AG1826" s="94"/>
      <c r="AH1826" s="94"/>
      <c r="AI1826" s="94"/>
      <c r="AJ1826" s="94"/>
      <c r="AK1826" s="94"/>
      <c r="AM1826" s="92"/>
      <c r="AT1826" s="94"/>
      <c r="AU1826" s="94"/>
      <c r="AV1826" s="94"/>
      <c r="AW1826" s="94"/>
      <c r="AX1826" s="94"/>
      <c r="AY1826" s="94"/>
      <c r="AZ1826" s="94"/>
      <c r="BA1826" s="94"/>
    </row>
    <row r="1827" spans="3:70" x14ac:dyDescent="0.2">
      <c r="C1827" s="24"/>
      <c r="D1827" s="24"/>
      <c r="AG1827" s="94"/>
      <c r="AH1827" s="94"/>
      <c r="AI1827" s="94"/>
      <c r="AJ1827" s="94"/>
      <c r="AK1827" s="94"/>
      <c r="AM1827" s="92"/>
      <c r="AT1827" s="94"/>
      <c r="AU1827" s="94"/>
      <c r="AV1827" s="94"/>
      <c r="AW1827" s="94"/>
      <c r="AX1827" s="94"/>
      <c r="AY1827" s="94"/>
      <c r="AZ1827" s="94"/>
      <c r="BA1827" s="94"/>
    </row>
    <row r="1828" spans="3:70" x14ac:dyDescent="0.2">
      <c r="C1828" s="24"/>
      <c r="D1828" s="24"/>
      <c r="AG1828" s="94"/>
      <c r="AH1828" s="94"/>
      <c r="AI1828" s="94"/>
      <c r="AJ1828" s="94"/>
      <c r="AK1828" s="94"/>
      <c r="AM1828" s="92"/>
      <c r="AT1828" s="94"/>
      <c r="AU1828" s="94"/>
      <c r="AV1828" s="94"/>
      <c r="AW1828" s="94"/>
      <c r="AX1828" s="94"/>
      <c r="AY1828" s="94"/>
      <c r="AZ1828" s="94"/>
      <c r="BA1828" s="94"/>
    </row>
    <row r="1829" spans="3:70" x14ac:dyDescent="0.2">
      <c r="C1829" s="24"/>
      <c r="D1829" s="24"/>
      <c r="AG1829" s="94"/>
      <c r="AH1829" s="94"/>
      <c r="AI1829" s="94"/>
      <c r="AJ1829" s="94"/>
      <c r="AK1829" s="94"/>
      <c r="AM1829" s="92"/>
      <c r="AT1829" s="94"/>
      <c r="AU1829" s="94"/>
      <c r="AV1829" s="94"/>
      <c r="AW1829" s="94"/>
      <c r="AX1829" s="94"/>
      <c r="AY1829" s="94"/>
      <c r="AZ1829" s="94"/>
      <c r="BA1829" s="94"/>
    </row>
    <row r="1830" spans="3:70" x14ac:dyDescent="0.2">
      <c r="C1830" s="24"/>
      <c r="D1830" s="24"/>
      <c r="AG1830" s="94"/>
      <c r="AH1830" s="94"/>
      <c r="AI1830" s="94"/>
      <c r="AJ1830" s="94"/>
      <c r="AK1830" s="94"/>
      <c r="AM1830" s="92"/>
      <c r="AT1830" s="94"/>
      <c r="AU1830" s="94"/>
      <c r="AV1830" s="94"/>
      <c r="AW1830" s="94"/>
      <c r="AX1830" s="94"/>
      <c r="AY1830" s="94"/>
      <c r="AZ1830" s="94"/>
      <c r="BA1830" s="94"/>
    </row>
    <row r="1831" spans="3:70" x14ac:dyDescent="0.2">
      <c r="C1831" s="24"/>
      <c r="D1831" s="24"/>
      <c r="AG1831" s="94"/>
      <c r="AH1831" s="94"/>
      <c r="AI1831" s="94"/>
      <c r="AJ1831" s="94"/>
      <c r="AK1831" s="94"/>
      <c r="AM1831" s="92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4"/>
      <c r="BL1831" s="94"/>
      <c r="BM1831" s="94"/>
      <c r="BN1831" s="94"/>
      <c r="BO1831" s="94"/>
      <c r="BP1831" s="94"/>
      <c r="BQ1831" s="94"/>
      <c r="BR1831" s="94"/>
    </row>
    <row r="1832" spans="3:70" x14ac:dyDescent="0.2">
      <c r="C1832" s="24"/>
      <c r="D1832" s="24"/>
      <c r="AG1832" s="94"/>
      <c r="AH1832" s="94"/>
      <c r="AI1832" s="94"/>
      <c r="AJ1832" s="94"/>
      <c r="AK1832" s="94"/>
      <c r="AM1832" s="92"/>
      <c r="AT1832" s="94"/>
      <c r="AU1832" s="94"/>
      <c r="AV1832" s="94"/>
      <c r="AW1832" s="94"/>
      <c r="AX1832" s="94"/>
      <c r="AY1832" s="94"/>
      <c r="AZ1832" s="94"/>
      <c r="BA1832" s="94"/>
    </row>
    <row r="1833" spans="3:70" x14ac:dyDescent="0.2">
      <c r="C1833" s="24"/>
      <c r="D1833" s="24"/>
      <c r="AG1833" s="94"/>
      <c r="AH1833" s="94"/>
      <c r="AI1833" s="94"/>
      <c r="AJ1833" s="94"/>
      <c r="AK1833" s="94"/>
      <c r="AM1833" s="92"/>
      <c r="AT1833" s="94"/>
      <c r="AU1833" s="94"/>
      <c r="AV1833" s="94"/>
      <c r="AW1833" s="94"/>
      <c r="AX1833" s="94"/>
      <c r="AY1833" s="94"/>
      <c r="AZ1833" s="94"/>
      <c r="BA1833" s="94"/>
    </row>
    <row r="1834" spans="3:70" x14ac:dyDescent="0.2">
      <c r="C1834" s="24"/>
      <c r="D1834" s="24"/>
      <c r="AG1834" s="94"/>
      <c r="AH1834" s="94"/>
      <c r="AI1834" s="94"/>
      <c r="AJ1834" s="94"/>
      <c r="AK1834" s="94"/>
      <c r="AM1834" s="92"/>
      <c r="AT1834" s="94"/>
      <c r="AU1834" s="94"/>
      <c r="AV1834" s="94"/>
      <c r="AW1834" s="94"/>
      <c r="AX1834" s="94"/>
      <c r="AY1834" s="94"/>
      <c r="AZ1834" s="94"/>
      <c r="BA1834" s="94"/>
    </row>
    <row r="1835" spans="3:70" x14ac:dyDescent="0.2">
      <c r="C1835" s="24"/>
      <c r="D1835" s="24"/>
      <c r="AG1835" s="94"/>
      <c r="AH1835" s="94"/>
      <c r="AI1835" s="94"/>
      <c r="AJ1835" s="94"/>
      <c r="AK1835" s="94"/>
      <c r="AM1835" s="92"/>
      <c r="AT1835" s="94"/>
      <c r="AU1835" s="94"/>
      <c r="AV1835" s="94"/>
      <c r="AW1835" s="94"/>
      <c r="AX1835" s="94"/>
      <c r="AY1835" s="94"/>
      <c r="AZ1835" s="94"/>
      <c r="BA1835" s="94"/>
    </row>
    <row r="1836" spans="3:70" x14ac:dyDescent="0.2">
      <c r="C1836" s="24"/>
      <c r="D1836" s="24"/>
      <c r="AG1836" s="94"/>
      <c r="AH1836" s="94"/>
      <c r="AI1836" s="94"/>
      <c r="AJ1836" s="94"/>
      <c r="AK1836" s="94"/>
      <c r="AM1836" s="92"/>
      <c r="AT1836" s="94"/>
      <c r="AU1836" s="94"/>
      <c r="AV1836" s="94"/>
      <c r="AW1836" s="94"/>
      <c r="AX1836" s="94"/>
      <c r="AY1836" s="94"/>
      <c r="AZ1836" s="94"/>
      <c r="BA1836" s="94"/>
    </row>
    <row r="1837" spans="3:70" x14ac:dyDescent="0.2">
      <c r="C1837" s="24"/>
      <c r="D1837" s="24"/>
      <c r="AG1837" s="94"/>
      <c r="AH1837" s="94"/>
      <c r="AI1837" s="94"/>
      <c r="AJ1837" s="94"/>
      <c r="AK1837" s="94"/>
      <c r="AM1837" s="92"/>
      <c r="AT1837" s="94"/>
      <c r="AU1837" s="94"/>
      <c r="AV1837" s="94"/>
      <c r="AW1837" s="94"/>
      <c r="AX1837" s="94"/>
      <c r="AY1837" s="94"/>
      <c r="AZ1837" s="94"/>
      <c r="BA1837" s="94"/>
    </row>
    <row r="1838" spans="3:70" x14ac:dyDescent="0.2">
      <c r="C1838" s="24"/>
      <c r="D1838" s="24"/>
      <c r="AG1838" s="94"/>
      <c r="AH1838" s="94"/>
      <c r="AI1838" s="94"/>
      <c r="AJ1838" s="94"/>
      <c r="AK1838" s="94"/>
      <c r="AM1838" s="92"/>
      <c r="AT1838" s="94"/>
      <c r="AU1838" s="94"/>
      <c r="AV1838" s="94"/>
      <c r="AW1838" s="94"/>
      <c r="AX1838" s="94"/>
      <c r="AY1838" s="94"/>
      <c r="AZ1838" s="94"/>
      <c r="BA1838" s="94"/>
    </row>
    <row r="1839" spans="3:70" x14ac:dyDescent="0.2">
      <c r="C1839" s="24"/>
      <c r="D1839" s="24"/>
      <c r="AG1839" s="94"/>
      <c r="AH1839" s="94"/>
      <c r="AI1839" s="94"/>
      <c r="AJ1839" s="94"/>
      <c r="AK1839" s="94"/>
      <c r="AM1839" s="92"/>
      <c r="AT1839" s="94"/>
      <c r="AU1839" s="94"/>
      <c r="AV1839" s="94"/>
      <c r="AW1839" s="94"/>
      <c r="AX1839" s="94"/>
      <c r="AY1839" s="94"/>
      <c r="AZ1839" s="94"/>
      <c r="BA1839" s="94"/>
    </row>
    <row r="1840" spans="3:70" x14ac:dyDescent="0.2">
      <c r="C1840" s="24"/>
      <c r="D1840" s="24"/>
      <c r="AG1840" s="94"/>
      <c r="AH1840" s="94"/>
      <c r="AI1840" s="94"/>
      <c r="AJ1840" s="94"/>
      <c r="AK1840" s="94"/>
      <c r="AM1840" s="92"/>
      <c r="AT1840" s="94"/>
      <c r="AU1840" s="94"/>
      <c r="AV1840" s="94"/>
      <c r="AW1840" s="94"/>
      <c r="AX1840" s="94"/>
      <c r="AY1840" s="94"/>
      <c r="AZ1840" s="94"/>
      <c r="BA1840" s="94"/>
    </row>
    <row r="1841" spans="3:70" x14ac:dyDescent="0.2">
      <c r="C1841" s="24"/>
      <c r="D1841" s="24"/>
      <c r="AG1841" s="94"/>
      <c r="AH1841" s="94"/>
      <c r="AI1841" s="94"/>
      <c r="AJ1841" s="94"/>
      <c r="AK1841" s="94"/>
      <c r="AM1841" s="92"/>
      <c r="AT1841" s="94"/>
      <c r="AU1841" s="94"/>
      <c r="AV1841" s="94"/>
      <c r="AW1841" s="94"/>
      <c r="AX1841" s="94"/>
      <c r="AY1841" s="94"/>
      <c r="AZ1841" s="94"/>
      <c r="BA1841" s="94"/>
    </row>
    <row r="1842" spans="3:70" x14ac:dyDescent="0.2">
      <c r="C1842" s="24"/>
      <c r="D1842" s="24"/>
      <c r="AG1842" s="94"/>
      <c r="AH1842" s="94"/>
      <c r="AI1842" s="94"/>
      <c r="AJ1842" s="94"/>
      <c r="AK1842" s="94"/>
      <c r="AM1842" s="92"/>
      <c r="AT1842" s="94"/>
      <c r="AU1842" s="94"/>
      <c r="AV1842" s="94"/>
      <c r="AW1842" s="94"/>
      <c r="AX1842" s="94"/>
      <c r="AY1842" s="94"/>
      <c r="AZ1842" s="94"/>
      <c r="BA1842" s="94"/>
    </row>
    <row r="1843" spans="3:70" x14ac:dyDescent="0.2">
      <c r="C1843" s="24"/>
      <c r="D1843" s="24"/>
      <c r="AG1843" s="94"/>
      <c r="AH1843" s="94"/>
      <c r="AI1843" s="94"/>
      <c r="AJ1843" s="94"/>
      <c r="AK1843" s="94"/>
      <c r="AM1843" s="92"/>
      <c r="AT1843" s="94"/>
      <c r="AU1843" s="94"/>
      <c r="AV1843" s="94"/>
      <c r="AW1843" s="94"/>
      <c r="AX1843" s="94"/>
      <c r="AY1843" s="94"/>
      <c r="AZ1843" s="94"/>
      <c r="BA1843" s="94"/>
    </row>
    <row r="1844" spans="3:70" x14ac:dyDescent="0.2">
      <c r="C1844" s="24"/>
      <c r="D1844" s="24"/>
      <c r="AG1844" s="94"/>
      <c r="AH1844" s="94"/>
      <c r="AI1844" s="94"/>
      <c r="AJ1844" s="94"/>
      <c r="AK1844" s="94"/>
      <c r="AM1844" s="92"/>
      <c r="AT1844" s="94"/>
      <c r="AU1844" s="94"/>
      <c r="AV1844" s="94"/>
      <c r="AW1844" s="94"/>
      <c r="AX1844" s="94"/>
      <c r="AY1844" s="94"/>
      <c r="AZ1844" s="94"/>
      <c r="BA1844" s="94"/>
    </row>
    <row r="1845" spans="3:70" x14ac:dyDescent="0.2">
      <c r="C1845" s="24"/>
      <c r="D1845" s="24"/>
      <c r="AG1845" s="94"/>
      <c r="AH1845" s="94"/>
      <c r="AI1845" s="94"/>
      <c r="AJ1845" s="94"/>
      <c r="AK1845" s="94"/>
      <c r="AM1845" s="92"/>
      <c r="AT1845" s="94"/>
      <c r="AU1845" s="94"/>
      <c r="AV1845" s="94"/>
      <c r="AW1845" s="94"/>
      <c r="AX1845" s="94"/>
      <c r="AY1845" s="94"/>
      <c r="AZ1845" s="94"/>
      <c r="BA1845" s="94"/>
    </row>
    <row r="1846" spans="3:70" x14ac:dyDescent="0.2">
      <c r="C1846" s="24"/>
      <c r="D1846" s="24"/>
      <c r="AG1846" s="94"/>
      <c r="AH1846" s="94"/>
      <c r="AI1846" s="94"/>
      <c r="AJ1846" s="94"/>
      <c r="AK1846" s="94"/>
      <c r="AM1846" s="92"/>
      <c r="AT1846" s="94"/>
      <c r="AU1846" s="94"/>
      <c r="AV1846" s="94"/>
      <c r="AW1846" s="94"/>
      <c r="AX1846" s="94"/>
      <c r="AY1846" s="94"/>
      <c r="AZ1846" s="94"/>
      <c r="BA1846" s="94"/>
    </row>
    <row r="1847" spans="3:70" x14ac:dyDescent="0.2">
      <c r="C1847" s="24"/>
      <c r="D1847" s="24"/>
      <c r="AG1847" s="94"/>
      <c r="AH1847" s="94"/>
      <c r="AI1847" s="94"/>
      <c r="AJ1847" s="94"/>
      <c r="AK1847" s="94"/>
      <c r="AM1847" s="92"/>
      <c r="AT1847" s="94"/>
      <c r="AU1847" s="94"/>
      <c r="AV1847" s="94"/>
      <c r="AW1847" s="94"/>
      <c r="AX1847" s="94"/>
      <c r="AY1847" s="94"/>
      <c r="AZ1847" s="94"/>
      <c r="BA1847" s="94"/>
    </row>
    <row r="1848" spans="3:70" x14ac:dyDescent="0.2">
      <c r="C1848" s="24"/>
      <c r="D1848" s="24"/>
      <c r="AG1848" s="94"/>
      <c r="AH1848" s="94"/>
      <c r="AI1848" s="94"/>
      <c r="AJ1848" s="94"/>
      <c r="AK1848" s="94"/>
      <c r="AM1848" s="92"/>
      <c r="AT1848" s="94"/>
      <c r="AU1848" s="94"/>
      <c r="AV1848" s="94"/>
      <c r="AW1848" s="94"/>
      <c r="AX1848" s="94"/>
      <c r="AY1848" s="94"/>
      <c r="AZ1848" s="94"/>
      <c r="BA1848" s="94"/>
    </row>
    <row r="1849" spans="3:70" x14ac:dyDescent="0.2">
      <c r="C1849" s="24"/>
      <c r="D1849" s="24"/>
      <c r="AG1849" s="94"/>
      <c r="AH1849" s="94"/>
      <c r="AI1849" s="94"/>
      <c r="AJ1849" s="94"/>
      <c r="AK1849" s="94"/>
      <c r="AM1849" s="92"/>
      <c r="AT1849" s="94"/>
      <c r="AU1849" s="94"/>
      <c r="AV1849" s="94"/>
      <c r="AW1849" s="94"/>
      <c r="AX1849" s="94"/>
      <c r="AY1849" s="94"/>
      <c r="AZ1849" s="94"/>
      <c r="BA1849" s="94"/>
    </row>
    <row r="1850" spans="3:70" x14ac:dyDescent="0.2">
      <c r="C1850" s="24"/>
      <c r="D1850" s="24"/>
      <c r="AG1850" s="94"/>
      <c r="AH1850" s="94"/>
      <c r="AI1850" s="94"/>
      <c r="AJ1850" s="94"/>
      <c r="AK1850" s="94"/>
      <c r="AM1850" s="92"/>
      <c r="AT1850" s="94"/>
      <c r="AU1850" s="94"/>
      <c r="AV1850" s="94"/>
      <c r="AW1850" s="94"/>
      <c r="AX1850" s="94"/>
      <c r="AY1850" s="94"/>
      <c r="AZ1850" s="94"/>
      <c r="BA1850" s="94"/>
      <c r="BB1850" s="94"/>
    </row>
    <row r="1851" spans="3:70" x14ac:dyDescent="0.2">
      <c r="C1851" s="24"/>
      <c r="D1851" s="24"/>
      <c r="AG1851" s="94"/>
      <c r="AH1851" s="94"/>
      <c r="AI1851" s="94"/>
      <c r="AJ1851" s="94"/>
      <c r="AK1851" s="94"/>
      <c r="AM1851" s="92"/>
      <c r="AT1851" s="94"/>
      <c r="AU1851" s="94"/>
      <c r="AV1851" s="94"/>
      <c r="AW1851" s="94"/>
      <c r="AX1851" s="94"/>
      <c r="AY1851" s="94"/>
      <c r="AZ1851" s="94"/>
      <c r="BA1851" s="94"/>
    </row>
    <row r="1852" spans="3:70" x14ac:dyDescent="0.2">
      <c r="C1852" s="24"/>
      <c r="D1852" s="24"/>
      <c r="AG1852" s="94"/>
      <c r="AH1852" s="94"/>
      <c r="AI1852" s="94"/>
      <c r="AJ1852" s="94"/>
      <c r="AK1852" s="94"/>
      <c r="AM1852" s="92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4"/>
      <c r="BL1852" s="94"/>
      <c r="BM1852" s="94"/>
      <c r="BN1852" s="94"/>
      <c r="BO1852" s="94"/>
      <c r="BP1852" s="94"/>
      <c r="BQ1852" s="94"/>
      <c r="BR1852" s="94"/>
    </row>
    <row r="1853" spans="3:70" x14ac:dyDescent="0.2">
      <c r="C1853" s="24"/>
      <c r="D1853" s="24"/>
      <c r="AG1853" s="94"/>
      <c r="AH1853" s="94"/>
      <c r="AI1853" s="94"/>
      <c r="AJ1853" s="94"/>
      <c r="AK1853" s="94"/>
      <c r="AM1853" s="92"/>
      <c r="AT1853" s="94"/>
      <c r="AU1853" s="94"/>
      <c r="AV1853" s="94"/>
      <c r="AW1853" s="94"/>
      <c r="AX1853" s="94"/>
      <c r="AY1853" s="94"/>
      <c r="AZ1853" s="94"/>
      <c r="BA1853" s="94"/>
      <c r="BB1853" s="94"/>
    </row>
    <row r="1854" spans="3:70" x14ac:dyDescent="0.2">
      <c r="C1854" s="24"/>
      <c r="D1854" s="24"/>
      <c r="AG1854" s="94"/>
      <c r="AH1854" s="94"/>
      <c r="AI1854" s="94"/>
      <c r="AJ1854" s="94"/>
      <c r="AK1854" s="94"/>
      <c r="AM1854" s="92"/>
      <c r="AT1854" s="94"/>
      <c r="AU1854" s="94"/>
      <c r="AV1854" s="94"/>
      <c r="AW1854" s="94"/>
      <c r="AX1854" s="94"/>
      <c r="AY1854" s="94"/>
      <c r="AZ1854" s="94"/>
      <c r="BA1854" s="94"/>
    </row>
    <row r="1855" spans="3:70" x14ac:dyDescent="0.2">
      <c r="C1855" s="24"/>
      <c r="D1855" s="24"/>
      <c r="AG1855" s="94"/>
      <c r="AH1855" s="94"/>
      <c r="AI1855" s="94"/>
      <c r="AJ1855" s="94"/>
      <c r="AK1855" s="94"/>
      <c r="AM1855" s="92"/>
      <c r="AT1855" s="94"/>
      <c r="AU1855" s="94"/>
      <c r="AV1855" s="94"/>
      <c r="AW1855" s="94"/>
      <c r="AX1855" s="94"/>
      <c r="AY1855" s="94"/>
      <c r="AZ1855" s="94"/>
      <c r="BA1855" s="94"/>
    </row>
    <row r="1856" spans="3:70" x14ac:dyDescent="0.2">
      <c r="C1856" s="24"/>
      <c r="D1856" s="24"/>
      <c r="AG1856" s="94"/>
      <c r="AH1856" s="94"/>
      <c r="AI1856" s="94"/>
      <c r="AJ1856" s="94"/>
      <c r="AK1856" s="94"/>
      <c r="AM1856" s="92"/>
      <c r="AT1856" s="94"/>
      <c r="AU1856" s="94"/>
      <c r="AV1856" s="94"/>
      <c r="AW1856" s="94"/>
      <c r="AX1856" s="94"/>
      <c r="AY1856" s="94"/>
      <c r="AZ1856" s="94"/>
      <c r="BA1856" s="94"/>
    </row>
    <row r="1857" spans="3:53" x14ac:dyDescent="0.2">
      <c r="C1857" s="24"/>
      <c r="D1857" s="24"/>
      <c r="AG1857" s="94"/>
      <c r="AH1857" s="94"/>
      <c r="AI1857" s="94"/>
      <c r="AJ1857" s="94"/>
      <c r="AK1857" s="94"/>
      <c r="AM1857" s="92"/>
      <c r="AT1857" s="94"/>
      <c r="AU1857" s="94"/>
      <c r="AV1857" s="94"/>
      <c r="AW1857" s="94"/>
      <c r="AX1857" s="94"/>
      <c r="AY1857" s="94"/>
      <c r="AZ1857" s="94"/>
      <c r="BA1857" s="94"/>
    </row>
    <row r="1858" spans="3:53" x14ac:dyDescent="0.2">
      <c r="C1858" s="24"/>
      <c r="D1858" s="24"/>
      <c r="AG1858" s="94"/>
      <c r="AH1858" s="94"/>
      <c r="AI1858" s="94"/>
      <c r="AJ1858" s="94"/>
      <c r="AK1858" s="94"/>
      <c r="AM1858" s="92"/>
      <c r="AT1858" s="94"/>
      <c r="AU1858" s="94"/>
      <c r="AV1858" s="94"/>
      <c r="AW1858" s="94"/>
      <c r="AX1858" s="94"/>
      <c r="AY1858" s="94"/>
      <c r="AZ1858" s="94"/>
      <c r="BA1858" s="94"/>
    </row>
    <row r="1859" spans="3:53" x14ac:dyDescent="0.2">
      <c r="C1859" s="24"/>
      <c r="D1859" s="24"/>
      <c r="AG1859" s="94"/>
      <c r="AH1859" s="94"/>
      <c r="AI1859" s="94"/>
      <c r="AJ1859" s="94"/>
      <c r="AK1859" s="94"/>
      <c r="AM1859" s="92"/>
      <c r="AT1859" s="94"/>
      <c r="AU1859" s="94"/>
      <c r="AV1859" s="94"/>
      <c r="AW1859" s="94"/>
      <c r="AX1859" s="94"/>
      <c r="AY1859" s="94"/>
      <c r="AZ1859" s="94"/>
      <c r="BA1859" s="94"/>
    </row>
    <row r="1860" spans="3:53" x14ac:dyDescent="0.2">
      <c r="C1860" s="24"/>
      <c r="D1860" s="24"/>
      <c r="AG1860" s="94"/>
      <c r="AH1860" s="94"/>
      <c r="AI1860" s="94"/>
      <c r="AJ1860" s="94"/>
      <c r="AK1860" s="94"/>
      <c r="AM1860" s="92"/>
      <c r="AT1860" s="94"/>
      <c r="AU1860" s="94"/>
      <c r="AV1860" s="94"/>
      <c r="AW1860" s="94"/>
      <c r="AX1860" s="94"/>
      <c r="AY1860" s="94"/>
      <c r="AZ1860" s="94"/>
      <c r="BA1860" s="94"/>
    </row>
    <row r="1861" spans="3:53" x14ac:dyDescent="0.2">
      <c r="C1861" s="24"/>
      <c r="D1861" s="24"/>
      <c r="AG1861" s="94"/>
      <c r="AH1861" s="94"/>
      <c r="AI1861" s="94"/>
      <c r="AJ1861" s="94"/>
      <c r="AK1861" s="94"/>
      <c r="AM1861" s="92"/>
      <c r="AT1861" s="94"/>
      <c r="AU1861" s="94"/>
      <c r="AV1861" s="94"/>
      <c r="AW1861" s="94"/>
      <c r="AX1861" s="94"/>
      <c r="AY1861" s="94"/>
      <c r="AZ1861" s="94"/>
      <c r="BA1861" s="94"/>
    </row>
    <row r="1862" spans="3:53" x14ac:dyDescent="0.2">
      <c r="C1862" s="24"/>
      <c r="D1862" s="24"/>
      <c r="AG1862" s="94"/>
      <c r="AH1862" s="94"/>
      <c r="AI1862" s="94"/>
      <c r="AJ1862" s="94"/>
      <c r="AK1862" s="94"/>
      <c r="AM1862" s="92"/>
      <c r="AT1862" s="94"/>
      <c r="AU1862" s="94"/>
      <c r="AV1862" s="94"/>
      <c r="AW1862" s="94"/>
      <c r="AX1862" s="94"/>
      <c r="AY1862" s="94"/>
      <c r="AZ1862" s="94"/>
      <c r="BA1862" s="94"/>
    </row>
    <row r="1863" spans="3:53" x14ac:dyDescent="0.2">
      <c r="C1863" s="24"/>
      <c r="D1863" s="24"/>
      <c r="AG1863" s="94"/>
      <c r="AH1863" s="94"/>
      <c r="AI1863" s="94"/>
      <c r="AJ1863" s="94"/>
      <c r="AK1863" s="94"/>
      <c r="AM1863" s="92"/>
      <c r="AT1863" s="94"/>
      <c r="AU1863" s="94"/>
      <c r="AV1863" s="94"/>
      <c r="AW1863" s="94"/>
      <c r="AX1863" s="94"/>
      <c r="AY1863" s="94"/>
      <c r="AZ1863" s="94"/>
      <c r="BA1863" s="94"/>
    </row>
    <row r="1864" spans="3:53" x14ac:dyDescent="0.2">
      <c r="C1864" s="24"/>
      <c r="D1864" s="24"/>
      <c r="AG1864" s="94"/>
      <c r="AH1864" s="94"/>
      <c r="AI1864" s="94"/>
      <c r="AJ1864" s="94"/>
      <c r="AK1864" s="94"/>
      <c r="AM1864" s="92"/>
      <c r="AT1864" s="94"/>
      <c r="AU1864" s="94"/>
      <c r="AV1864" s="94"/>
      <c r="AW1864" s="94"/>
      <c r="AX1864" s="94"/>
      <c r="AY1864" s="94"/>
      <c r="AZ1864" s="94"/>
      <c r="BA1864" s="94"/>
    </row>
    <row r="1865" spans="3:53" x14ac:dyDescent="0.2">
      <c r="C1865" s="24"/>
      <c r="D1865" s="24"/>
      <c r="AG1865" s="94"/>
      <c r="AH1865" s="94"/>
      <c r="AI1865" s="94"/>
      <c r="AJ1865" s="94"/>
      <c r="AK1865" s="94"/>
      <c r="AM1865" s="92"/>
      <c r="AT1865" s="94"/>
      <c r="AU1865" s="94"/>
      <c r="AV1865" s="94"/>
      <c r="AW1865" s="94"/>
      <c r="AX1865" s="94"/>
      <c r="AY1865" s="94"/>
      <c r="AZ1865" s="94"/>
      <c r="BA1865" s="94"/>
    </row>
    <row r="1866" spans="3:53" x14ac:dyDescent="0.2">
      <c r="C1866" s="24"/>
      <c r="D1866" s="24"/>
      <c r="AG1866" s="94"/>
      <c r="AH1866" s="94"/>
      <c r="AI1866" s="94"/>
      <c r="AJ1866" s="94"/>
      <c r="AK1866" s="94"/>
      <c r="AM1866" s="92"/>
      <c r="AT1866" s="94"/>
      <c r="AU1866" s="94"/>
      <c r="AV1866" s="94"/>
      <c r="AW1866" s="94"/>
      <c r="AX1866" s="94"/>
      <c r="AY1866" s="94"/>
      <c r="AZ1866" s="94"/>
      <c r="BA1866" s="94"/>
    </row>
    <row r="1867" spans="3:53" x14ac:dyDescent="0.2">
      <c r="C1867" s="24"/>
      <c r="D1867" s="24"/>
      <c r="AG1867" s="94"/>
      <c r="AH1867" s="94"/>
      <c r="AI1867" s="94"/>
      <c r="AJ1867" s="94"/>
      <c r="AK1867" s="94"/>
      <c r="AM1867" s="92"/>
      <c r="AT1867" s="94"/>
      <c r="AU1867" s="94"/>
      <c r="AV1867" s="94"/>
      <c r="AW1867" s="94"/>
      <c r="AX1867" s="94"/>
      <c r="AY1867" s="94"/>
      <c r="AZ1867" s="94"/>
      <c r="BA1867" s="94"/>
    </row>
    <row r="1868" spans="3:53" x14ac:dyDescent="0.2">
      <c r="C1868" s="24"/>
      <c r="D1868" s="24"/>
      <c r="AG1868" s="94"/>
      <c r="AH1868" s="94"/>
      <c r="AI1868" s="94"/>
      <c r="AJ1868" s="94"/>
      <c r="AK1868" s="94"/>
      <c r="AM1868" s="92"/>
      <c r="AT1868" s="94"/>
      <c r="AU1868" s="94"/>
      <c r="AV1868" s="94"/>
      <c r="AW1868" s="94"/>
      <c r="AX1868" s="94"/>
      <c r="AY1868" s="94"/>
      <c r="AZ1868" s="94"/>
      <c r="BA1868" s="94"/>
    </row>
    <row r="1869" spans="3:53" x14ac:dyDescent="0.2">
      <c r="C1869" s="24"/>
      <c r="D1869" s="24"/>
      <c r="AG1869" s="94"/>
      <c r="AH1869" s="94"/>
      <c r="AI1869" s="94"/>
      <c r="AJ1869" s="94"/>
      <c r="AK1869" s="94"/>
      <c r="AM1869" s="92"/>
      <c r="AT1869" s="94"/>
      <c r="AU1869" s="94"/>
      <c r="AV1869" s="94"/>
      <c r="AW1869" s="94"/>
      <c r="AX1869" s="94"/>
      <c r="AY1869" s="94"/>
      <c r="AZ1869" s="94"/>
      <c r="BA1869" s="94"/>
    </row>
    <row r="1870" spans="3:53" x14ac:dyDescent="0.2">
      <c r="C1870" s="24"/>
      <c r="D1870" s="24"/>
      <c r="AG1870" s="94"/>
      <c r="AH1870" s="94"/>
      <c r="AI1870" s="94"/>
      <c r="AJ1870" s="94"/>
      <c r="AK1870" s="94"/>
      <c r="AM1870" s="92"/>
      <c r="AT1870" s="94"/>
      <c r="AU1870" s="94"/>
      <c r="AV1870" s="94"/>
      <c r="AW1870" s="94"/>
      <c r="AX1870" s="94"/>
      <c r="AY1870" s="94"/>
      <c r="AZ1870" s="94"/>
      <c r="BA1870" s="94"/>
    </row>
    <row r="1871" spans="3:53" x14ac:dyDescent="0.2">
      <c r="C1871" s="24"/>
      <c r="D1871" s="24"/>
      <c r="AG1871" s="94"/>
      <c r="AH1871" s="94"/>
      <c r="AI1871" s="94"/>
      <c r="AJ1871" s="94"/>
      <c r="AK1871" s="94"/>
      <c r="AM1871" s="92"/>
      <c r="AT1871" s="94"/>
      <c r="AU1871" s="94"/>
      <c r="AV1871" s="94"/>
      <c r="AW1871" s="94"/>
      <c r="AX1871" s="94"/>
      <c r="AY1871" s="94"/>
      <c r="AZ1871" s="94"/>
      <c r="BA1871" s="94"/>
    </row>
    <row r="1872" spans="3:53" x14ac:dyDescent="0.2">
      <c r="C1872" s="24"/>
      <c r="D1872" s="24"/>
      <c r="AG1872" s="94"/>
      <c r="AH1872" s="94"/>
      <c r="AI1872" s="94"/>
      <c r="AJ1872" s="94"/>
      <c r="AK1872" s="94"/>
      <c r="AM1872" s="92"/>
      <c r="AT1872" s="94"/>
      <c r="AU1872" s="94"/>
      <c r="AV1872" s="94"/>
      <c r="AW1872" s="94"/>
      <c r="AX1872" s="94"/>
      <c r="AY1872" s="94"/>
      <c r="AZ1872" s="94"/>
      <c r="BA1872" s="94"/>
    </row>
    <row r="1873" spans="3:53" x14ac:dyDescent="0.2">
      <c r="C1873" s="24"/>
      <c r="D1873" s="24"/>
      <c r="AG1873" s="94"/>
      <c r="AH1873" s="94"/>
      <c r="AI1873" s="94"/>
      <c r="AJ1873" s="94"/>
      <c r="AK1873" s="94"/>
      <c r="AM1873" s="92"/>
      <c r="AT1873" s="94"/>
      <c r="AU1873" s="94"/>
      <c r="AV1873" s="94"/>
      <c r="AW1873" s="94"/>
      <c r="AX1873" s="94"/>
      <c r="AY1873" s="94"/>
      <c r="AZ1873" s="94"/>
      <c r="BA1873" s="94"/>
    </row>
    <row r="1874" spans="3:53" x14ac:dyDescent="0.2">
      <c r="C1874" s="24"/>
      <c r="D1874" s="24"/>
      <c r="AG1874" s="94"/>
      <c r="AH1874" s="94"/>
      <c r="AI1874" s="94"/>
      <c r="AJ1874" s="94"/>
      <c r="AK1874" s="94"/>
      <c r="AM1874" s="92"/>
      <c r="AT1874" s="94"/>
      <c r="AU1874" s="94"/>
      <c r="AV1874" s="94"/>
      <c r="AW1874" s="94"/>
      <c r="AX1874" s="94"/>
      <c r="AY1874" s="94"/>
      <c r="AZ1874" s="94"/>
      <c r="BA1874" s="94"/>
    </row>
    <row r="1875" spans="3:53" x14ac:dyDescent="0.2">
      <c r="C1875" s="24"/>
      <c r="D1875" s="24"/>
      <c r="AG1875" s="94"/>
      <c r="AH1875" s="94"/>
      <c r="AI1875" s="94"/>
      <c r="AJ1875" s="94"/>
      <c r="AK1875" s="94"/>
      <c r="AM1875" s="92"/>
      <c r="AT1875" s="94"/>
      <c r="AU1875" s="94"/>
      <c r="AV1875" s="94"/>
      <c r="AW1875" s="94"/>
      <c r="AX1875" s="94"/>
      <c r="AY1875" s="94"/>
      <c r="AZ1875" s="94"/>
      <c r="BA1875" s="94"/>
    </row>
    <row r="1876" spans="3:53" x14ac:dyDescent="0.2">
      <c r="C1876" s="24"/>
      <c r="D1876" s="24"/>
      <c r="AG1876" s="94"/>
      <c r="AH1876" s="94"/>
      <c r="AI1876" s="94"/>
      <c r="AJ1876" s="94"/>
      <c r="AK1876" s="94"/>
      <c r="AM1876" s="92"/>
      <c r="AT1876" s="94"/>
      <c r="AU1876" s="94"/>
      <c r="AV1876" s="94"/>
      <c r="AW1876" s="94"/>
      <c r="AX1876" s="94"/>
      <c r="AY1876" s="94"/>
      <c r="AZ1876" s="94"/>
      <c r="BA1876" s="94"/>
    </row>
    <row r="1877" spans="3:53" x14ac:dyDescent="0.2">
      <c r="C1877" s="24"/>
      <c r="D1877" s="24"/>
      <c r="AG1877" s="94"/>
      <c r="AH1877" s="94"/>
      <c r="AI1877" s="94"/>
      <c r="AJ1877" s="94"/>
      <c r="AK1877" s="94"/>
      <c r="AM1877" s="92"/>
      <c r="AT1877" s="94"/>
      <c r="AU1877" s="94"/>
      <c r="AV1877" s="94"/>
      <c r="AW1877" s="94"/>
      <c r="AX1877" s="94"/>
      <c r="AY1877" s="94"/>
      <c r="AZ1877" s="94"/>
      <c r="BA1877" s="94"/>
    </row>
    <row r="1878" spans="3:53" x14ac:dyDescent="0.2">
      <c r="C1878" s="24"/>
      <c r="D1878" s="24"/>
      <c r="AG1878" s="94"/>
      <c r="AH1878" s="94"/>
      <c r="AI1878" s="94"/>
      <c r="AJ1878" s="94"/>
      <c r="AK1878" s="94"/>
      <c r="AM1878" s="92"/>
      <c r="AT1878" s="94"/>
      <c r="AU1878" s="94"/>
      <c r="AV1878" s="94"/>
      <c r="AW1878" s="94"/>
      <c r="AX1878" s="94"/>
      <c r="AY1878" s="94"/>
      <c r="AZ1878" s="94"/>
      <c r="BA1878" s="94"/>
    </row>
    <row r="1879" spans="3:53" x14ac:dyDescent="0.2">
      <c r="C1879" s="24"/>
      <c r="D1879" s="24"/>
      <c r="AG1879" s="94"/>
      <c r="AH1879" s="94"/>
      <c r="AI1879" s="94"/>
      <c r="AJ1879" s="94"/>
      <c r="AK1879" s="94"/>
      <c r="AM1879" s="92"/>
      <c r="AT1879" s="94"/>
      <c r="AU1879" s="94"/>
      <c r="AV1879" s="94"/>
      <c r="AW1879" s="94"/>
      <c r="AX1879" s="94"/>
      <c r="AY1879" s="94"/>
      <c r="AZ1879" s="94"/>
      <c r="BA1879" s="94"/>
    </row>
    <row r="1880" spans="3:53" x14ac:dyDescent="0.2">
      <c r="C1880" s="24"/>
      <c r="D1880" s="24"/>
      <c r="AG1880" s="94"/>
      <c r="AH1880" s="94"/>
      <c r="AI1880" s="94"/>
      <c r="AJ1880" s="94"/>
      <c r="AK1880" s="94"/>
      <c r="AM1880" s="92"/>
      <c r="AT1880" s="94"/>
      <c r="AU1880" s="94"/>
      <c r="AV1880" s="94"/>
      <c r="AW1880" s="94"/>
      <c r="AX1880" s="94"/>
      <c r="AY1880" s="94"/>
      <c r="AZ1880" s="94"/>
      <c r="BA1880" s="94"/>
    </row>
    <row r="1881" spans="3:53" x14ac:dyDescent="0.2">
      <c r="C1881" s="24"/>
      <c r="D1881" s="24"/>
      <c r="AG1881" s="94"/>
      <c r="AH1881" s="94"/>
      <c r="AI1881" s="94"/>
      <c r="AJ1881" s="94"/>
      <c r="AK1881" s="94"/>
      <c r="AM1881" s="92"/>
      <c r="AT1881" s="94"/>
      <c r="AU1881" s="94"/>
      <c r="AV1881" s="94"/>
      <c r="AW1881" s="94"/>
      <c r="AX1881" s="94"/>
      <c r="AY1881" s="94"/>
      <c r="AZ1881" s="94"/>
      <c r="BA1881" s="94"/>
    </row>
    <row r="1882" spans="3:53" x14ac:dyDescent="0.2">
      <c r="C1882" s="24"/>
      <c r="D1882" s="24"/>
      <c r="AG1882" s="94"/>
      <c r="AH1882" s="94"/>
      <c r="AI1882" s="94"/>
      <c r="AJ1882" s="94"/>
      <c r="AK1882" s="94"/>
      <c r="AM1882" s="92"/>
      <c r="AT1882" s="94"/>
      <c r="AU1882" s="94"/>
      <c r="AV1882" s="94"/>
      <c r="AW1882" s="94"/>
      <c r="AX1882" s="94"/>
      <c r="AY1882" s="94"/>
      <c r="AZ1882" s="94"/>
      <c r="BA1882" s="94"/>
    </row>
    <row r="1883" spans="3:53" x14ac:dyDescent="0.2">
      <c r="C1883" s="24"/>
      <c r="D1883" s="24"/>
      <c r="AG1883" s="94"/>
      <c r="AH1883" s="94"/>
      <c r="AI1883" s="94"/>
      <c r="AJ1883" s="94"/>
      <c r="AK1883" s="94"/>
      <c r="AM1883" s="92"/>
      <c r="AT1883" s="94"/>
      <c r="AU1883" s="94"/>
      <c r="AV1883" s="94"/>
      <c r="AW1883" s="94"/>
      <c r="AX1883" s="94"/>
      <c r="AY1883" s="94"/>
      <c r="AZ1883" s="94"/>
      <c r="BA1883" s="94"/>
    </row>
    <row r="1884" spans="3:53" x14ac:dyDescent="0.2">
      <c r="C1884" s="24"/>
      <c r="D1884" s="24"/>
      <c r="AG1884" s="94"/>
      <c r="AH1884" s="94"/>
      <c r="AI1884" s="94"/>
      <c r="AJ1884" s="94"/>
      <c r="AK1884" s="94"/>
      <c r="AM1884" s="92"/>
      <c r="AT1884" s="94"/>
      <c r="AU1884" s="94"/>
      <c r="AV1884" s="94"/>
      <c r="AW1884" s="94"/>
      <c r="AX1884" s="94"/>
      <c r="AY1884" s="94"/>
      <c r="AZ1884" s="94"/>
      <c r="BA1884" s="94"/>
    </row>
    <row r="1885" spans="3:53" x14ac:dyDescent="0.2">
      <c r="C1885" s="24"/>
      <c r="D1885" s="24"/>
      <c r="AG1885" s="94"/>
      <c r="AH1885" s="94"/>
      <c r="AI1885" s="94"/>
      <c r="AJ1885" s="94"/>
      <c r="AK1885" s="94"/>
      <c r="AM1885" s="92"/>
      <c r="AT1885" s="94"/>
      <c r="AU1885" s="94"/>
      <c r="AV1885" s="94"/>
      <c r="AW1885" s="94"/>
      <c r="AX1885" s="94"/>
      <c r="AY1885" s="94"/>
      <c r="AZ1885" s="94"/>
      <c r="BA1885" s="94"/>
    </row>
    <row r="1886" spans="3:53" x14ac:dyDescent="0.2">
      <c r="C1886" s="24"/>
      <c r="D1886" s="24"/>
      <c r="AG1886" s="94"/>
      <c r="AH1886" s="94"/>
      <c r="AI1886" s="94"/>
      <c r="AJ1886" s="94"/>
      <c r="AK1886" s="94"/>
      <c r="AM1886" s="92"/>
      <c r="AT1886" s="94"/>
      <c r="AU1886" s="94"/>
      <c r="AV1886" s="94"/>
      <c r="AW1886" s="94"/>
      <c r="AX1886" s="94"/>
      <c r="AY1886" s="94"/>
      <c r="AZ1886" s="94"/>
      <c r="BA1886" s="94"/>
    </row>
    <row r="1887" spans="3:53" x14ac:dyDescent="0.2">
      <c r="C1887" s="24"/>
      <c r="D1887" s="24"/>
      <c r="AG1887" s="94"/>
      <c r="AH1887" s="94"/>
      <c r="AI1887" s="94"/>
      <c r="AJ1887" s="94"/>
      <c r="AK1887" s="94"/>
      <c r="AM1887" s="92"/>
      <c r="AT1887" s="94"/>
      <c r="AU1887" s="94"/>
      <c r="AV1887" s="94"/>
      <c r="AW1887" s="94"/>
      <c r="AX1887" s="94"/>
      <c r="AY1887" s="94"/>
      <c r="AZ1887" s="94"/>
      <c r="BA1887" s="94"/>
    </row>
    <row r="1888" spans="3:53" x14ac:dyDescent="0.2">
      <c r="C1888" s="24"/>
      <c r="D1888" s="24"/>
      <c r="AG1888" s="94"/>
      <c r="AH1888" s="94"/>
      <c r="AI1888" s="94"/>
      <c r="AJ1888" s="94"/>
      <c r="AK1888" s="94"/>
      <c r="AM1888" s="92"/>
      <c r="AT1888" s="94"/>
      <c r="AU1888" s="94"/>
      <c r="AV1888" s="94"/>
      <c r="AW1888" s="94"/>
      <c r="AX1888" s="94"/>
      <c r="AY1888" s="94"/>
      <c r="AZ1888" s="94"/>
      <c r="BA1888" s="94"/>
    </row>
    <row r="1889" spans="3:53" x14ac:dyDescent="0.2">
      <c r="C1889" s="24"/>
      <c r="D1889" s="24"/>
      <c r="AG1889" s="94"/>
      <c r="AH1889" s="94"/>
      <c r="AI1889" s="94"/>
      <c r="AJ1889" s="94"/>
      <c r="AK1889" s="94"/>
      <c r="AM1889" s="92"/>
      <c r="AT1889" s="94"/>
      <c r="AU1889" s="94"/>
      <c r="AV1889" s="94"/>
      <c r="AW1889" s="94"/>
      <c r="AX1889" s="94"/>
      <c r="AY1889" s="94"/>
      <c r="AZ1889" s="94"/>
      <c r="BA1889" s="94"/>
    </row>
    <row r="1890" spans="3:53" x14ac:dyDescent="0.2">
      <c r="C1890" s="24"/>
      <c r="D1890" s="24"/>
      <c r="AG1890" s="94"/>
      <c r="AH1890" s="94"/>
      <c r="AI1890" s="94"/>
      <c r="AJ1890" s="94"/>
      <c r="AK1890" s="94"/>
      <c r="AM1890" s="92"/>
      <c r="AT1890" s="94"/>
      <c r="AU1890" s="94"/>
      <c r="AV1890" s="94"/>
      <c r="AW1890" s="94"/>
      <c r="AX1890" s="94"/>
      <c r="AY1890" s="94"/>
      <c r="AZ1890" s="94"/>
      <c r="BA1890" s="94"/>
    </row>
    <row r="1891" spans="3:53" x14ac:dyDescent="0.2">
      <c r="C1891" s="24"/>
      <c r="D1891" s="24"/>
      <c r="AG1891" s="94"/>
      <c r="AH1891" s="94"/>
      <c r="AI1891" s="94"/>
      <c r="AJ1891" s="94"/>
      <c r="AK1891" s="94"/>
      <c r="AM1891" s="92"/>
      <c r="AT1891" s="94"/>
      <c r="AU1891" s="94"/>
      <c r="AV1891" s="94"/>
      <c r="AW1891" s="94"/>
      <c r="AX1891" s="94"/>
      <c r="AY1891" s="94"/>
      <c r="AZ1891" s="94"/>
      <c r="BA1891" s="94"/>
    </row>
    <row r="1892" spans="3:53" x14ac:dyDescent="0.2">
      <c r="C1892" s="24"/>
      <c r="D1892" s="24"/>
      <c r="AG1892" s="94"/>
      <c r="AH1892" s="94"/>
      <c r="AI1892" s="94"/>
      <c r="AJ1892" s="94"/>
      <c r="AK1892" s="94"/>
      <c r="AM1892" s="92"/>
      <c r="AT1892" s="94"/>
      <c r="AU1892" s="94"/>
      <c r="AV1892" s="94"/>
      <c r="AW1892" s="94"/>
      <c r="AX1892" s="94"/>
      <c r="AY1892" s="94"/>
      <c r="AZ1892" s="94"/>
      <c r="BA1892" s="94"/>
    </row>
    <row r="1893" spans="3:53" x14ac:dyDescent="0.2">
      <c r="C1893" s="24"/>
      <c r="D1893" s="24"/>
      <c r="AG1893" s="94"/>
      <c r="AH1893" s="94"/>
      <c r="AI1893" s="94"/>
      <c r="AJ1893" s="94"/>
      <c r="AK1893" s="94"/>
      <c r="AM1893" s="92"/>
      <c r="AT1893" s="94"/>
      <c r="AU1893" s="94"/>
      <c r="AV1893" s="94"/>
      <c r="AW1893" s="94"/>
      <c r="AX1893" s="94"/>
      <c r="AY1893" s="94"/>
      <c r="AZ1893" s="94"/>
      <c r="BA1893" s="94"/>
    </row>
    <row r="1894" spans="3:53" x14ac:dyDescent="0.2">
      <c r="C1894" s="24"/>
      <c r="D1894" s="24"/>
      <c r="AG1894" s="94"/>
      <c r="AH1894" s="94"/>
      <c r="AI1894" s="94"/>
      <c r="AJ1894" s="94"/>
      <c r="AK1894" s="94"/>
      <c r="AM1894" s="92"/>
      <c r="AT1894" s="94"/>
      <c r="AU1894" s="94"/>
      <c r="AV1894" s="94"/>
      <c r="AW1894" s="94"/>
      <c r="AX1894" s="94"/>
      <c r="AY1894" s="94"/>
      <c r="AZ1894" s="94"/>
      <c r="BA1894" s="94"/>
    </row>
    <row r="1895" spans="3:53" x14ac:dyDescent="0.2">
      <c r="C1895" s="24"/>
      <c r="D1895" s="24"/>
      <c r="AG1895" s="94"/>
      <c r="AH1895" s="94"/>
      <c r="AI1895" s="94"/>
      <c r="AJ1895" s="94"/>
      <c r="AK1895" s="94"/>
      <c r="AM1895" s="92"/>
      <c r="AT1895" s="94"/>
      <c r="AU1895" s="94"/>
      <c r="AV1895" s="94"/>
      <c r="AW1895" s="94"/>
      <c r="AX1895" s="94"/>
      <c r="AY1895" s="94"/>
      <c r="AZ1895" s="94"/>
      <c r="BA1895" s="94"/>
    </row>
    <row r="1896" spans="3:53" x14ac:dyDescent="0.2">
      <c r="C1896" s="24"/>
      <c r="D1896" s="24"/>
      <c r="AG1896" s="94"/>
      <c r="AH1896" s="94"/>
      <c r="AI1896" s="94"/>
      <c r="AJ1896" s="94"/>
      <c r="AK1896" s="94"/>
      <c r="AM1896" s="92"/>
      <c r="AT1896" s="94"/>
      <c r="AU1896" s="94"/>
      <c r="AV1896" s="94"/>
      <c r="AW1896" s="94"/>
      <c r="AX1896" s="94"/>
      <c r="AY1896" s="94"/>
      <c r="AZ1896" s="94"/>
      <c r="BA1896" s="94"/>
    </row>
    <row r="1897" spans="3:53" x14ac:dyDescent="0.2">
      <c r="C1897" s="24"/>
      <c r="D1897" s="24"/>
      <c r="AG1897" s="94"/>
      <c r="AH1897" s="94"/>
      <c r="AI1897" s="94"/>
      <c r="AJ1897" s="94"/>
      <c r="AK1897" s="94"/>
      <c r="AM1897" s="92"/>
      <c r="AT1897" s="94"/>
      <c r="AU1897" s="94"/>
      <c r="AV1897" s="94"/>
      <c r="AW1897" s="94"/>
      <c r="AX1897" s="94"/>
      <c r="AY1897" s="94"/>
      <c r="AZ1897" s="94"/>
      <c r="BA1897" s="94"/>
    </row>
    <row r="1898" spans="3:53" x14ac:dyDescent="0.2">
      <c r="C1898" s="24"/>
      <c r="D1898" s="24"/>
      <c r="AG1898" s="94"/>
      <c r="AH1898" s="94"/>
      <c r="AI1898" s="94"/>
      <c r="AJ1898" s="94"/>
      <c r="AK1898" s="94"/>
      <c r="AM1898" s="92"/>
      <c r="AT1898" s="94"/>
      <c r="AU1898" s="94"/>
      <c r="AV1898" s="94"/>
      <c r="AW1898" s="94"/>
      <c r="AX1898" s="94"/>
      <c r="AY1898" s="94"/>
      <c r="AZ1898" s="94"/>
      <c r="BA1898" s="94"/>
    </row>
    <row r="1899" spans="3:53" x14ac:dyDescent="0.2">
      <c r="C1899" s="24"/>
      <c r="D1899" s="24"/>
      <c r="AG1899" s="94"/>
      <c r="AH1899" s="94"/>
      <c r="AI1899" s="94"/>
      <c r="AJ1899" s="94"/>
      <c r="AK1899" s="94"/>
      <c r="AM1899" s="92"/>
      <c r="AT1899" s="94"/>
      <c r="AU1899" s="94"/>
      <c r="AV1899" s="94"/>
      <c r="AW1899" s="94"/>
      <c r="AX1899" s="94"/>
      <c r="AY1899" s="94"/>
      <c r="AZ1899" s="94"/>
      <c r="BA1899" s="94"/>
    </row>
    <row r="1900" spans="3:53" x14ac:dyDescent="0.2">
      <c r="C1900" s="24"/>
      <c r="D1900" s="24"/>
      <c r="AG1900" s="94"/>
      <c r="AH1900" s="94"/>
      <c r="AI1900" s="94"/>
      <c r="AJ1900" s="94"/>
      <c r="AK1900" s="94"/>
      <c r="AM1900" s="92"/>
      <c r="AT1900" s="94"/>
      <c r="AU1900" s="94"/>
      <c r="AV1900" s="94"/>
      <c r="AW1900" s="94"/>
      <c r="AX1900" s="94"/>
      <c r="AY1900" s="94"/>
      <c r="AZ1900" s="94"/>
      <c r="BA1900" s="94"/>
    </row>
    <row r="1901" spans="3:53" x14ac:dyDescent="0.2">
      <c r="C1901" s="24"/>
      <c r="D1901" s="24"/>
      <c r="AG1901" s="94"/>
      <c r="AH1901" s="94"/>
      <c r="AI1901" s="94"/>
      <c r="AJ1901" s="94"/>
      <c r="AK1901" s="94"/>
      <c r="AM1901" s="92"/>
      <c r="AT1901" s="94"/>
      <c r="AU1901" s="94"/>
      <c r="AV1901" s="94"/>
      <c r="AW1901" s="94"/>
      <c r="AX1901" s="94"/>
      <c r="AY1901" s="94"/>
      <c r="AZ1901" s="94"/>
      <c r="BA1901" s="94"/>
    </row>
    <row r="1902" spans="3:53" x14ac:dyDescent="0.2">
      <c r="C1902" s="24"/>
      <c r="D1902" s="24"/>
      <c r="AG1902" s="94"/>
      <c r="AH1902" s="94"/>
      <c r="AI1902" s="94"/>
      <c r="AJ1902" s="94"/>
      <c r="AK1902" s="94"/>
      <c r="AM1902" s="92"/>
      <c r="AT1902" s="94"/>
      <c r="AU1902" s="94"/>
      <c r="AV1902" s="94"/>
      <c r="AW1902" s="94"/>
      <c r="AX1902" s="94"/>
      <c r="AY1902" s="94"/>
      <c r="AZ1902" s="94"/>
      <c r="BA1902" s="94"/>
    </row>
    <row r="1903" spans="3:53" x14ac:dyDescent="0.2">
      <c r="C1903" s="24"/>
      <c r="D1903" s="24"/>
      <c r="AG1903" s="94"/>
      <c r="AH1903" s="94"/>
      <c r="AI1903" s="94"/>
      <c r="AJ1903" s="94"/>
      <c r="AK1903" s="94"/>
      <c r="AM1903" s="92"/>
      <c r="AT1903" s="94"/>
      <c r="AU1903" s="94"/>
      <c r="AV1903" s="94"/>
      <c r="AW1903" s="94"/>
      <c r="AX1903" s="94"/>
      <c r="AY1903" s="94"/>
      <c r="AZ1903" s="94"/>
      <c r="BA1903" s="94"/>
    </row>
    <row r="1904" spans="3:53" x14ac:dyDescent="0.2">
      <c r="C1904" s="24"/>
      <c r="D1904" s="24"/>
      <c r="AG1904" s="94"/>
      <c r="AH1904" s="94"/>
      <c r="AI1904" s="94"/>
      <c r="AJ1904" s="94"/>
      <c r="AK1904" s="94"/>
      <c r="AM1904" s="92"/>
      <c r="AT1904" s="94"/>
      <c r="AU1904" s="94"/>
      <c r="AV1904" s="94"/>
      <c r="AW1904" s="94"/>
      <c r="AX1904" s="94"/>
      <c r="AY1904" s="94"/>
      <c r="AZ1904" s="94"/>
      <c r="BA1904" s="94"/>
    </row>
    <row r="1905" spans="3:54" x14ac:dyDescent="0.2">
      <c r="C1905" s="24"/>
      <c r="D1905" s="24"/>
      <c r="AG1905" s="94"/>
      <c r="AH1905" s="94"/>
      <c r="AI1905" s="94"/>
      <c r="AJ1905" s="94"/>
      <c r="AK1905" s="94"/>
      <c r="AM1905" s="92"/>
      <c r="AT1905" s="94"/>
      <c r="AU1905" s="94"/>
      <c r="AV1905" s="94"/>
      <c r="AW1905" s="94"/>
      <c r="AX1905" s="94"/>
      <c r="AY1905" s="94"/>
      <c r="AZ1905" s="94"/>
      <c r="BA1905" s="94"/>
    </row>
    <row r="1906" spans="3:54" x14ac:dyDescent="0.2">
      <c r="C1906" s="24"/>
      <c r="D1906" s="24"/>
      <c r="AG1906" s="94"/>
      <c r="AH1906" s="94"/>
      <c r="AI1906" s="94"/>
      <c r="AJ1906" s="94"/>
      <c r="AK1906" s="94"/>
      <c r="AM1906" s="92"/>
      <c r="AT1906" s="94"/>
      <c r="AU1906" s="94"/>
      <c r="AV1906" s="94"/>
      <c r="AW1906" s="94"/>
      <c r="AX1906" s="94"/>
      <c r="AY1906" s="94"/>
      <c r="AZ1906" s="94"/>
      <c r="BA1906" s="94"/>
    </row>
    <row r="1907" spans="3:54" x14ac:dyDescent="0.2">
      <c r="C1907" s="24"/>
      <c r="D1907" s="24"/>
      <c r="AG1907" s="94"/>
      <c r="AH1907" s="94"/>
      <c r="AI1907" s="94"/>
      <c r="AJ1907" s="94"/>
      <c r="AK1907" s="94"/>
      <c r="AM1907" s="92"/>
      <c r="AT1907" s="94"/>
      <c r="AU1907" s="94"/>
      <c r="AV1907" s="94"/>
      <c r="AW1907" s="94"/>
      <c r="AX1907" s="94"/>
      <c r="AY1907" s="94"/>
      <c r="AZ1907" s="94"/>
      <c r="BA1907" s="94"/>
    </row>
    <row r="1908" spans="3:54" x14ac:dyDescent="0.2">
      <c r="C1908" s="24"/>
      <c r="D1908" s="24"/>
      <c r="AG1908" s="94"/>
      <c r="AH1908" s="94"/>
      <c r="AI1908" s="94"/>
      <c r="AJ1908" s="94"/>
      <c r="AK1908" s="94"/>
      <c r="AM1908" s="92"/>
      <c r="AT1908" s="94"/>
      <c r="AU1908" s="94"/>
      <c r="AV1908" s="94"/>
      <c r="AW1908" s="94"/>
      <c r="AX1908" s="94"/>
      <c r="AY1908" s="94"/>
      <c r="AZ1908" s="94"/>
      <c r="BA1908" s="94"/>
    </row>
    <row r="1909" spans="3:54" x14ac:dyDescent="0.2">
      <c r="C1909" s="24"/>
      <c r="D1909" s="24"/>
      <c r="AG1909" s="94"/>
      <c r="AH1909" s="94"/>
      <c r="AI1909" s="94"/>
      <c r="AJ1909" s="94"/>
      <c r="AK1909" s="94"/>
      <c r="AM1909" s="92"/>
      <c r="AT1909" s="94"/>
      <c r="AU1909" s="94"/>
      <c r="AV1909" s="94"/>
      <c r="AW1909" s="94"/>
      <c r="AX1909" s="94"/>
      <c r="AY1909" s="94"/>
      <c r="AZ1909" s="94"/>
      <c r="BA1909" s="94"/>
    </row>
    <row r="1910" spans="3:54" x14ac:dyDescent="0.2">
      <c r="C1910" s="24"/>
      <c r="D1910" s="24"/>
      <c r="AG1910" s="94"/>
      <c r="AH1910" s="94"/>
      <c r="AI1910" s="94"/>
      <c r="AJ1910" s="94"/>
      <c r="AK1910" s="94"/>
      <c r="AM1910" s="92"/>
      <c r="AT1910" s="94"/>
      <c r="AU1910" s="94"/>
      <c r="AV1910" s="94"/>
      <c r="AW1910" s="94"/>
      <c r="AX1910" s="94"/>
      <c r="AY1910" s="94"/>
      <c r="AZ1910" s="94"/>
      <c r="BA1910" s="94"/>
    </row>
    <row r="1911" spans="3:54" x14ac:dyDescent="0.2">
      <c r="C1911" s="24"/>
      <c r="D1911" s="24"/>
      <c r="AG1911" s="94"/>
      <c r="AH1911" s="94"/>
      <c r="AI1911" s="94"/>
      <c r="AJ1911" s="94"/>
      <c r="AK1911" s="94"/>
      <c r="AM1911" s="92"/>
      <c r="AT1911" s="94"/>
      <c r="AU1911" s="94"/>
      <c r="AV1911" s="94"/>
      <c r="AW1911" s="94"/>
      <c r="AX1911" s="94"/>
      <c r="AY1911" s="94"/>
      <c r="AZ1911" s="94"/>
      <c r="BA1911" s="94"/>
    </row>
    <row r="1912" spans="3:54" x14ac:dyDescent="0.2">
      <c r="C1912" s="24"/>
      <c r="D1912" s="24"/>
      <c r="AG1912" s="94"/>
      <c r="AH1912" s="94"/>
      <c r="AI1912" s="94"/>
      <c r="AJ1912" s="94"/>
      <c r="AK1912" s="94"/>
      <c r="AM1912" s="92"/>
      <c r="AT1912" s="94"/>
      <c r="AU1912" s="94"/>
      <c r="AV1912" s="94"/>
      <c r="AW1912" s="94"/>
      <c r="AX1912" s="94"/>
      <c r="AY1912" s="94"/>
      <c r="AZ1912" s="94"/>
      <c r="BA1912" s="94"/>
    </row>
    <row r="1913" spans="3:54" x14ac:dyDescent="0.2">
      <c r="C1913" s="24"/>
      <c r="D1913" s="24"/>
      <c r="AG1913" s="94"/>
      <c r="AH1913" s="94"/>
      <c r="AI1913" s="94"/>
      <c r="AJ1913" s="94"/>
      <c r="AK1913" s="94"/>
      <c r="AM1913" s="92"/>
      <c r="AT1913" s="94"/>
      <c r="AU1913" s="94"/>
      <c r="AV1913" s="94"/>
      <c r="AW1913" s="94"/>
      <c r="AX1913" s="94"/>
      <c r="AY1913" s="94"/>
      <c r="AZ1913" s="94"/>
      <c r="BA1913" s="94"/>
    </row>
    <row r="1914" spans="3:54" x14ac:dyDescent="0.2">
      <c r="C1914" s="24"/>
      <c r="D1914" s="24"/>
      <c r="AG1914" s="94"/>
      <c r="AH1914" s="94"/>
      <c r="AI1914" s="94"/>
      <c r="AJ1914" s="94"/>
      <c r="AK1914" s="94"/>
      <c r="AM1914" s="92"/>
      <c r="AT1914" s="94"/>
      <c r="AU1914" s="94"/>
      <c r="AV1914" s="94"/>
      <c r="AW1914" s="94"/>
      <c r="AX1914" s="94"/>
      <c r="AY1914" s="94"/>
      <c r="AZ1914" s="94"/>
      <c r="BA1914" s="94"/>
    </row>
    <row r="1915" spans="3:54" x14ac:dyDescent="0.2">
      <c r="C1915" s="24"/>
      <c r="D1915" s="24"/>
      <c r="AG1915" s="94"/>
      <c r="AH1915" s="94"/>
      <c r="AI1915" s="94"/>
      <c r="AJ1915" s="94"/>
      <c r="AK1915" s="94"/>
      <c r="AM1915" s="92"/>
      <c r="AT1915" s="94"/>
      <c r="AU1915" s="94"/>
      <c r="AV1915" s="94"/>
      <c r="AW1915" s="94"/>
      <c r="AX1915" s="94"/>
      <c r="AY1915" s="94"/>
      <c r="AZ1915" s="94"/>
      <c r="BA1915" s="94"/>
    </row>
    <row r="1916" spans="3:54" x14ac:dyDescent="0.2">
      <c r="C1916" s="24"/>
      <c r="D1916" s="24"/>
      <c r="AG1916" s="94"/>
      <c r="AH1916" s="94"/>
      <c r="AI1916" s="94"/>
      <c r="AJ1916" s="94"/>
      <c r="AK1916" s="94"/>
      <c r="AM1916" s="92"/>
      <c r="AT1916" s="94"/>
      <c r="AU1916" s="94"/>
      <c r="AV1916" s="94"/>
      <c r="AW1916" s="94"/>
      <c r="AX1916" s="94"/>
      <c r="AY1916" s="94"/>
      <c r="AZ1916" s="94"/>
      <c r="BA1916" s="94"/>
      <c r="BB1916" s="94"/>
    </row>
    <row r="1917" spans="3:54" x14ac:dyDescent="0.2">
      <c r="C1917" s="24"/>
      <c r="D1917" s="24"/>
      <c r="AG1917" s="94"/>
      <c r="AH1917" s="94"/>
      <c r="AI1917" s="94"/>
      <c r="AJ1917" s="94"/>
      <c r="AK1917" s="94"/>
      <c r="AM1917" s="92"/>
      <c r="AT1917" s="94"/>
      <c r="AU1917" s="94"/>
      <c r="AV1917" s="94"/>
      <c r="AW1917" s="94"/>
      <c r="AX1917" s="94"/>
      <c r="AY1917" s="94"/>
      <c r="AZ1917" s="94"/>
      <c r="BA1917" s="94"/>
    </row>
    <row r="1918" spans="3:54" x14ac:dyDescent="0.2">
      <c r="C1918" s="24"/>
      <c r="D1918" s="24"/>
      <c r="AG1918" s="94"/>
      <c r="AH1918" s="94"/>
      <c r="AI1918" s="94"/>
      <c r="AJ1918" s="94"/>
      <c r="AK1918" s="94"/>
      <c r="AM1918" s="92"/>
      <c r="AT1918" s="94"/>
      <c r="AU1918" s="94"/>
      <c r="AV1918" s="94"/>
      <c r="AW1918" s="94"/>
      <c r="AX1918" s="94"/>
      <c r="AY1918" s="94"/>
      <c r="AZ1918" s="94"/>
      <c r="BA1918" s="94"/>
    </row>
    <row r="1919" spans="3:54" x14ac:dyDescent="0.2">
      <c r="C1919" s="24"/>
      <c r="D1919" s="24"/>
      <c r="AG1919" s="94"/>
      <c r="AH1919" s="94"/>
      <c r="AI1919" s="94"/>
      <c r="AJ1919" s="94"/>
      <c r="AK1919" s="94"/>
      <c r="AM1919" s="92"/>
      <c r="AT1919" s="94"/>
      <c r="AU1919" s="94"/>
      <c r="AV1919" s="94"/>
      <c r="AW1919" s="94"/>
      <c r="AX1919" s="94"/>
      <c r="AY1919" s="94"/>
      <c r="AZ1919" s="94"/>
      <c r="BA1919" s="94"/>
    </row>
    <row r="1920" spans="3:54" x14ac:dyDescent="0.2">
      <c r="C1920" s="24"/>
      <c r="D1920" s="24"/>
      <c r="AG1920" s="94"/>
      <c r="AH1920" s="94"/>
      <c r="AI1920" s="94"/>
      <c r="AJ1920" s="94"/>
      <c r="AK1920" s="94"/>
      <c r="AM1920" s="92"/>
      <c r="AT1920" s="94"/>
      <c r="AU1920" s="94"/>
      <c r="AV1920" s="94"/>
      <c r="AW1920" s="94"/>
      <c r="AX1920" s="94"/>
      <c r="AY1920" s="94"/>
      <c r="AZ1920" s="94"/>
      <c r="BA1920" s="94"/>
      <c r="BB1920" s="94"/>
    </row>
    <row r="1921" spans="3:54" x14ac:dyDescent="0.2">
      <c r="C1921" s="24"/>
      <c r="D1921" s="24"/>
      <c r="AG1921" s="94"/>
      <c r="AH1921" s="94"/>
      <c r="AI1921" s="94"/>
      <c r="AJ1921" s="94"/>
      <c r="AK1921" s="94"/>
      <c r="AM1921" s="92"/>
      <c r="AT1921" s="94"/>
      <c r="AU1921" s="94"/>
      <c r="AV1921" s="94"/>
      <c r="AW1921" s="94"/>
      <c r="AX1921" s="94"/>
      <c r="AY1921" s="94"/>
      <c r="AZ1921" s="94"/>
      <c r="BA1921" s="94"/>
    </row>
    <row r="1922" spans="3:54" x14ac:dyDescent="0.2">
      <c r="C1922" s="24"/>
      <c r="D1922" s="24"/>
      <c r="AG1922" s="94"/>
      <c r="AH1922" s="94"/>
      <c r="AI1922" s="94"/>
      <c r="AJ1922" s="94"/>
      <c r="AK1922" s="94"/>
      <c r="AM1922" s="92"/>
      <c r="AT1922" s="94"/>
      <c r="AU1922" s="94"/>
      <c r="AV1922" s="94"/>
      <c r="AW1922" s="94"/>
      <c r="AX1922" s="94"/>
      <c r="AY1922" s="94"/>
      <c r="AZ1922" s="94"/>
      <c r="BA1922" s="94"/>
    </row>
    <row r="1923" spans="3:54" x14ac:dyDescent="0.2">
      <c r="C1923" s="24"/>
      <c r="D1923" s="24"/>
      <c r="AG1923" s="94"/>
      <c r="AH1923" s="94"/>
      <c r="AI1923" s="94"/>
      <c r="AJ1923" s="94"/>
      <c r="AK1923" s="94"/>
      <c r="AM1923" s="92"/>
      <c r="AT1923" s="94"/>
      <c r="AU1923" s="94"/>
      <c r="AV1923" s="94"/>
      <c r="AW1923" s="94"/>
      <c r="AX1923" s="94"/>
      <c r="AY1923" s="94"/>
      <c r="AZ1923" s="94"/>
      <c r="BA1923" s="94"/>
      <c r="BB1923" s="94"/>
    </row>
    <row r="1924" spans="3:54" x14ac:dyDescent="0.2">
      <c r="C1924" s="24"/>
      <c r="D1924" s="24"/>
      <c r="AG1924" s="94"/>
      <c r="AH1924" s="94"/>
      <c r="AI1924" s="94"/>
      <c r="AJ1924" s="94"/>
      <c r="AK1924" s="94"/>
      <c r="AM1924" s="92"/>
      <c r="AT1924" s="94"/>
      <c r="AU1924" s="94"/>
      <c r="AV1924" s="94"/>
      <c r="AW1924" s="94"/>
      <c r="AX1924" s="94"/>
      <c r="AY1924" s="94"/>
      <c r="AZ1924" s="94"/>
      <c r="BA1924" s="94"/>
    </row>
    <row r="1925" spans="3:54" x14ac:dyDescent="0.2">
      <c r="C1925" s="24"/>
      <c r="D1925" s="24"/>
      <c r="AG1925" s="94"/>
      <c r="AH1925" s="94"/>
      <c r="AI1925" s="94"/>
      <c r="AJ1925" s="94"/>
      <c r="AK1925" s="94"/>
      <c r="AM1925" s="92"/>
      <c r="AT1925" s="94"/>
      <c r="AU1925" s="94"/>
      <c r="AV1925" s="94"/>
      <c r="AW1925" s="94"/>
      <c r="AX1925" s="94"/>
      <c r="AY1925" s="94"/>
      <c r="AZ1925" s="94"/>
      <c r="BA1925" s="94"/>
    </row>
    <row r="1926" spans="3:54" x14ac:dyDescent="0.2">
      <c r="C1926" s="24"/>
      <c r="D1926" s="24"/>
      <c r="AG1926" s="94"/>
      <c r="AH1926" s="94"/>
      <c r="AI1926" s="94"/>
      <c r="AJ1926" s="94"/>
      <c r="AK1926" s="94"/>
      <c r="AM1926" s="92"/>
      <c r="AT1926" s="94"/>
      <c r="AU1926" s="94"/>
      <c r="AV1926" s="94"/>
      <c r="AW1926" s="94"/>
      <c r="AX1926" s="94"/>
      <c r="AY1926" s="94"/>
      <c r="AZ1926" s="94"/>
      <c r="BA1926" s="94"/>
    </row>
    <row r="1927" spans="3:54" x14ac:dyDescent="0.2">
      <c r="C1927" s="24"/>
      <c r="D1927" s="24"/>
      <c r="AG1927" s="94"/>
      <c r="AH1927" s="94"/>
      <c r="AI1927" s="94"/>
      <c r="AJ1927" s="94"/>
      <c r="AK1927" s="94"/>
      <c r="AM1927" s="92"/>
      <c r="AT1927" s="94"/>
      <c r="AU1927" s="94"/>
      <c r="AV1927" s="94"/>
      <c r="AW1927" s="94"/>
      <c r="AX1927" s="94"/>
      <c r="AY1927" s="94"/>
      <c r="AZ1927" s="94"/>
      <c r="BA1927" s="94"/>
    </row>
    <row r="1928" spans="3:54" x14ac:dyDescent="0.2">
      <c r="C1928" s="24"/>
      <c r="D1928" s="24"/>
      <c r="AG1928" s="94"/>
      <c r="AH1928" s="94"/>
      <c r="AI1928" s="94"/>
      <c r="AJ1928" s="94"/>
      <c r="AK1928" s="94"/>
      <c r="AM1928" s="92"/>
      <c r="AT1928" s="94"/>
      <c r="AU1928" s="94"/>
      <c r="AV1928" s="94"/>
      <c r="AW1928" s="94"/>
      <c r="AX1928" s="94"/>
      <c r="AY1928" s="94"/>
      <c r="AZ1928" s="94"/>
      <c r="BA1928" s="94"/>
    </row>
    <row r="1929" spans="3:54" x14ac:dyDescent="0.2">
      <c r="C1929" s="24"/>
      <c r="D1929" s="24"/>
      <c r="AG1929" s="94"/>
      <c r="AH1929" s="94"/>
      <c r="AI1929" s="94"/>
      <c r="AJ1929" s="94"/>
      <c r="AK1929" s="94"/>
      <c r="AM1929" s="92"/>
      <c r="AT1929" s="94"/>
      <c r="AU1929" s="94"/>
      <c r="AV1929" s="94"/>
      <c r="AW1929" s="94"/>
      <c r="AX1929" s="94"/>
      <c r="AY1929" s="94"/>
      <c r="AZ1929" s="94"/>
      <c r="BA1929" s="94"/>
    </row>
    <row r="1930" spans="3:54" x14ac:dyDescent="0.2">
      <c r="C1930" s="24"/>
      <c r="D1930" s="24"/>
      <c r="AG1930" s="94"/>
      <c r="AH1930" s="94"/>
      <c r="AI1930" s="94"/>
      <c r="AJ1930" s="94"/>
      <c r="AK1930" s="94"/>
      <c r="AM1930" s="92"/>
      <c r="AT1930" s="94"/>
      <c r="AU1930" s="94"/>
      <c r="AV1930" s="94"/>
      <c r="AW1930" s="94"/>
      <c r="AX1930" s="94"/>
      <c r="AY1930" s="94"/>
      <c r="AZ1930" s="94"/>
      <c r="BA1930" s="94"/>
    </row>
    <row r="1931" spans="3:54" x14ac:dyDescent="0.2">
      <c r="C1931" s="24"/>
      <c r="D1931" s="24"/>
      <c r="AG1931" s="94"/>
      <c r="AH1931" s="94"/>
      <c r="AI1931" s="94"/>
      <c r="AJ1931" s="94"/>
      <c r="AK1931" s="94"/>
      <c r="AM1931" s="92"/>
      <c r="AT1931" s="94"/>
      <c r="AU1931" s="94"/>
      <c r="AV1931" s="94"/>
      <c r="AW1931" s="94"/>
      <c r="AX1931" s="94"/>
      <c r="AY1931" s="94"/>
      <c r="AZ1931" s="94"/>
      <c r="BA1931" s="94"/>
    </row>
    <row r="1932" spans="3:54" x14ac:dyDescent="0.2">
      <c r="C1932" s="24"/>
      <c r="D1932" s="24"/>
      <c r="AG1932" s="94"/>
      <c r="AH1932" s="94"/>
      <c r="AI1932" s="94"/>
      <c r="AJ1932" s="94"/>
      <c r="AK1932" s="94"/>
      <c r="AM1932" s="92"/>
      <c r="AT1932" s="94"/>
      <c r="AU1932" s="94"/>
      <c r="AV1932" s="94"/>
      <c r="AW1932" s="94"/>
      <c r="AX1932" s="94"/>
      <c r="AY1932" s="94"/>
      <c r="AZ1932" s="94"/>
      <c r="BA1932" s="94"/>
    </row>
    <row r="1933" spans="3:54" x14ac:dyDescent="0.2">
      <c r="C1933" s="24"/>
      <c r="D1933" s="24"/>
      <c r="AG1933" s="94"/>
      <c r="AH1933" s="94"/>
      <c r="AI1933" s="94"/>
      <c r="AJ1933" s="94"/>
      <c r="AK1933" s="94"/>
      <c r="AM1933" s="92"/>
      <c r="AT1933" s="94"/>
      <c r="AU1933" s="94"/>
      <c r="AV1933" s="94"/>
      <c r="AW1933" s="94"/>
      <c r="AX1933" s="94"/>
      <c r="AY1933" s="94"/>
      <c r="AZ1933" s="94"/>
      <c r="BA1933" s="94"/>
    </row>
    <row r="1934" spans="3:54" x14ac:dyDescent="0.2">
      <c r="C1934" s="24"/>
      <c r="D1934" s="24"/>
      <c r="AG1934" s="94"/>
      <c r="AH1934" s="94"/>
      <c r="AI1934" s="94"/>
      <c r="AJ1934" s="94"/>
      <c r="AK1934" s="94"/>
      <c r="AM1934" s="92"/>
      <c r="AT1934" s="94"/>
      <c r="AU1934" s="94"/>
      <c r="AV1934" s="94"/>
      <c r="AW1934" s="94"/>
      <c r="AX1934" s="94"/>
      <c r="AY1934" s="94"/>
      <c r="AZ1934" s="94"/>
      <c r="BA1934" s="94"/>
    </row>
    <row r="1935" spans="3:54" x14ac:dyDescent="0.2">
      <c r="C1935" s="24"/>
      <c r="D1935" s="24"/>
      <c r="AG1935" s="94"/>
      <c r="AH1935" s="94"/>
      <c r="AI1935" s="94"/>
      <c r="AJ1935" s="94"/>
      <c r="AK1935" s="94"/>
      <c r="AM1935" s="92"/>
      <c r="AT1935" s="94"/>
      <c r="AU1935" s="94"/>
      <c r="AV1935" s="94"/>
      <c r="AW1935" s="94"/>
      <c r="AX1935" s="94"/>
      <c r="AY1935" s="94"/>
      <c r="AZ1935" s="94"/>
      <c r="BA1935" s="94"/>
    </row>
    <row r="1936" spans="3:54" x14ac:dyDescent="0.2">
      <c r="C1936" s="24"/>
      <c r="D1936" s="24"/>
      <c r="AG1936" s="94"/>
      <c r="AH1936" s="94"/>
      <c r="AI1936" s="94"/>
      <c r="AJ1936" s="94"/>
      <c r="AK1936" s="94"/>
      <c r="AM1936" s="92"/>
      <c r="AT1936" s="94"/>
      <c r="AU1936" s="94"/>
      <c r="AV1936" s="94"/>
      <c r="AW1936" s="94"/>
      <c r="AX1936" s="94"/>
      <c r="AY1936" s="94"/>
      <c r="AZ1936" s="94"/>
      <c r="BA1936" s="94"/>
    </row>
    <row r="1937" spans="3:53" x14ac:dyDescent="0.2">
      <c r="C1937" s="24"/>
      <c r="D1937" s="24"/>
      <c r="AG1937" s="94"/>
      <c r="AH1937" s="94"/>
      <c r="AI1937" s="94"/>
      <c r="AJ1937" s="94"/>
      <c r="AK1937" s="94"/>
      <c r="AM1937" s="92"/>
      <c r="AT1937" s="94"/>
      <c r="AU1937" s="94"/>
      <c r="AV1937" s="94"/>
      <c r="AW1937" s="94"/>
      <c r="AX1937" s="94"/>
      <c r="AY1937" s="94"/>
      <c r="AZ1937" s="94"/>
      <c r="BA1937" s="94"/>
    </row>
    <row r="1938" spans="3:53" x14ac:dyDescent="0.2">
      <c r="C1938" s="24"/>
      <c r="D1938" s="24"/>
      <c r="AG1938" s="94"/>
      <c r="AH1938" s="94"/>
      <c r="AI1938" s="94"/>
      <c r="AJ1938" s="94"/>
      <c r="AK1938" s="94"/>
      <c r="AM1938" s="92"/>
      <c r="AT1938" s="94"/>
      <c r="AU1938" s="94"/>
      <c r="AV1938" s="94"/>
      <c r="AW1938" s="94"/>
      <c r="AX1938" s="94"/>
      <c r="AY1938" s="94"/>
      <c r="AZ1938" s="94"/>
      <c r="BA1938" s="94"/>
    </row>
    <row r="1939" spans="3:53" x14ac:dyDescent="0.2">
      <c r="C1939" s="24"/>
      <c r="D1939" s="24"/>
      <c r="AG1939" s="94"/>
      <c r="AH1939" s="94"/>
      <c r="AI1939" s="94"/>
      <c r="AJ1939" s="94"/>
      <c r="AK1939" s="94"/>
      <c r="AM1939" s="92"/>
      <c r="AT1939" s="94"/>
      <c r="AU1939" s="94"/>
      <c r="AV1939" s="94"/>
      <c r="AW1939" s="94"/>
      <c r="AX1939" s="94"/>
      <c r="AY1939" s="94"/>
      <c r="AZ1939" s="94"/>
      <c r="BA1939" s="94"/>
    </row>
    <row r="1940" spans="3:53" x14ac:dyDescent="0.2">
      <c r="C1940" s="24"/>
      <c r="D1940" s="24"/>
      <c r="AG1940" s="94"/>
      <c r="AH1940" s="94"/>
      <c r="AI1940" s="94"/>
      <c r="AJ1940" s="94"/>
      <c r="AK1940" s="94"/>
      <c r="AM1940" s="92"/>
      <c r="AT1940" s="94"/>
      <c r="AU1940" s="94"/>
      <c r="AV1940" s="94"/>
      <c r="AW1940" s="94"/>
      <c r="AX1940" s="94"/>
      <c r="AY1940" s="94"/>
      <c r="AZ1940" s="94"/>
      <c r="BA1940" s="94"/>
    </row>
    <row r="1941" spans="3:53" x14ac:dyDescent="0.2">
      <c r="C1941" s="24"/>
      <c r="D1941" s="24"/>
      <c r="AG1941" s="94"/>
      <c r="AH1941" s="94"/>
      <c r="AI1941" s="94"/>
      <c r="AJ1941" s="94"/>
      <c r="AK1941" s="94"/>
      <c r="AM1941" s="92"/>
      <c r="AT1941" s="94"/>
      <c r="AU1941" s="94"/>
      <c r="AV1941" s="94"/>
      <c r="AW1941" s="94"/>
      <c r="AX1941" s="94"/>
      <c r="AY1941" s="94"/>
      <c r="AZ1941" s="94"/>
      <c r="BA1941" s="94"/>
    </row>
    <row r="1942" spans="3:53" x14ac:dyDescent="0.2">
      <c r="C1942" s="24"/>
      <c r="D1942" s="24"/>
      <c r="AG1942" s="94"/>
      <c r="AH1942" s="94"/>
      <c r="AI1942" s="94"/>
      <c r="AJ1942" s="94"/>
      <c r="AK1942" s="94"/>
      <c r="AM1942" s="92"/>
      <c r="AT1942" s="94"/>
      <c r="AU1942" s="94"/>
      <c r="AV1942" s="94"/>
      <c r="AW1942" s="94"/>
      <c r="AX1942" s="94"/>
      <c r="AY1942" s="94"/>
      <c r="AZ1942" s="94"/>
      <c r="BA1942" s="94"/>
    </row>
    <row r="1943" spans="3:53" x14ac:dyDescent="0.2">
      <c r="C1943" s="24"/>
      <c r="D1943" s="24"/>
      <c r="AG1943" s="94"/>
      <c r="AH1943" s="94"/>
      <c r="AI1943" s="94"/>
      <c r="AJ1943" s="94"/>
      <c r="AK1943" s="94"/>
      <c r="AM1943" s="92"/>
      <c r="AT1943" s="94"/>
      <c r="AU1943" s="94"/>
      <c r="AV1943" s="94"/>
      <c r="AW1943" s="94"/>
      <c r="AX1943" s="94"/>
      <c r="AY1943" s="94"/>
      <c r="AZ1943" s="94"/>
      <c r="BA1943" s="94"/>
    </row>
    <row r="1944" spans="3:53" x14ac:dyDescent="0.2">
      <c r="C1944" s="24"/>
      <c r="D1944" s="24"/>
      <c r="AG1944" s="94"/>
      <c r="AH1944" s="94"/>
      <c r="AI1944" s="94"/>
      <c r="AJ1944" s="94"/>
      <c r="AK1944" s="94"/>
      <c r="AM1944" s="92"/>
      <c r="AT1944" s="94"/>
      <c r="AU1944" s="94"/>
      <c r="AV1944" s="94"/>
      <c r="AW1944" s="94"/>
      <c r="AX1944" s="94"/>
      <c r="AY1944" s="94"/>
      <c r="AZ1944" s="94"/>
      <c r="BA1944" s="94"/>
    </row>
    <row r="1945" spans="3:53" x14ac:dyDescent="0.2">
      <c r="C1945" s="24"/>
      <c r="D1945" s="24"/>
      <c r="AG1945" s="94"/>
      <c r="AH1945" s="94"/>
      <c r="AI1945" s="94"/>
      <c r="AJ1945" s="94"/>
      <c r="AK1945" s="94"/>
      <c r="AM1945" s="92"/>
      <c r="AT1945" s="94"/>
      <c r="AU1945" s="94"/>
      <c r="AV1945" s="94"/>
      <c r="AW1945" s="94"/>
      <c r="AX1945" s="94"/>
      <c r="AY1945" s="94"/>
      <c r="AZ1945" s="94"/>
      <c r="BA1945" s="94"/>
    </row>
    <row r="1946" spans="3:53" x14ac:dyDescent="0.2">
      <c r="C1946" s="24"/>
      <c r="D1946" s="24"/>
      <c r="AG1946" s="94"/>
      <c r="AH1946" s="94"/>
      <c r="AI1946" s="94"/>
      <c r="AJ1946" s="94"/>
      <c r="AK1946" s="94"/>
      <c r="AM1946" s="92"/>
      <c r="AT1946" s="94"/>
      <c r="AU1946" s="94"/>
      <c r="AV1946" s="94"/>
      <c r="AW1946" s="94"/>
      <c r="AX1946" s="94"/>
      <c r="AY1946" s="94"/>
      <c r="AZ1946" s="94"/>
      <c r="BA1946" s="94"/>
    </row>
    <row r="1947" spans="3:53" x14ac:dyDescent="0.2">
      <c r="C1947" s="24"/>
      <c r="D1947" s="24"/>
      <c r="AG1947" s="94"/>
      <c r="AH1947" s="94"/>
      <c r="AI1947" s="94"/>
      <c r="AJ1947" s="94"/>
      <c r="AK1947" s="94"/>
      <c r="AM1947" s="92"/>
      <c r="AT1947" s="94"/>
      <c r="AU1947" s="94"/>
      <c r="AV1947" s="94"/>
      <c r="AW1947" s="94"/>
      <c r="AX1947" s="94"/>
      <c r="AY1947" s="94"/>
      <c r="AZ1947" s="94"/>
      <c r="BA1947" s="94"/>
    </row>
    <row r="1948" spans="3:53" x14ac:dyDescent="0.2">
      <c r="C1948" s="24"/>
      <c r="D1948" s="24"/>
      <c r="AG1948" s="94"/>
      <c r="AH1948" s="94"/>
      <c r="AI1948" s="94"/>
      <c r="AJ1948" s="94"/>
      <c r="AK1948" s="94"/>
      <c r="AM1948" s="92"/>
      <c r="AT1948" s="94"/>
      <c r="AU1948" s="94"/>
      <c r="AV1948" s="94"/>
      <c r="AW1948" s="94"/>
      <c r="AX1948" s="94"/>
      <c r="AY1948" s="94"/>
      <c r="AZ1948" s="94"/>
      <c r="BA1948" s="94"/>
    </row>
    <row r="1949" spans="3:53" x14ac:dyDescent="0.2">
      <c r="C1949" s="24"/>
      <c r="D1949" s="24"/>
      <c r="AG1949" s="94"/>
      <c r="AH1949" s="94"/>
      <c r="AI1949" s="94"/>
      <c r="AJ1949" s="94"/>
      <c r="AK1949" s="94"/>
      <c r="AM1949" s="92"/>
      <c r="AT1949" s="94"/>
      <c r="AU1949" s="94"/>
      <c r="AV1949" s="94"/>
      <c r="AW1949" s="94"/>
      <c r="AX1949" s="94"/>
      <c r="AY1949" s="94"/>
      <c r="AZ1949" s="94"/>
      <c r="BA1949" s="94"/>
    </row>
    <row r="1950" spans="3:53" x14ac:dyDescent="0.2">
      <c r="C1950" s="24"/>
      <c r="D1950" s="24"/>
      <c r="AG1950" s="94"/>
      <c r="AH1950" s="94"/>
      <c r="AI1950" s="94"/>
      <c r="AJ1950" s="94"/>
      <c r="AK1950" s="94"/>
      <c r="AM1950" s="92"/>
      <c r="AT1950" s="94"/>
      <c r="AU1950" s="94"/>
      <c r="AV1950" s="94"/>
      <c r="AW1950" s="94"/>
      <c r="AX1950" s="94"/>
      <c r="AY1950" s="94"/>
      <c r="AZ1950" s="94"/>
      <c r="BA1950" s="94"/>
    </row>
    <row r="1951" spans="3:53" x14ac:dyDescent="0.2">
      <c r="C1951" s="24"/>
      <c r="D1951" s="24"/>
      <c r="AG1951" s="94"/>
      <c r="AH1951" s="94"/>
      <c r="AI1951" s="94"/>
      <c r="AJ1951" s="94"/>
      <c r="AK1951" s="94"/>
      <c r="AM1951" s="92"/>
      <c r="AT1951" s="94"/>
      <c r="AU1951" s="94"/>
      <c r="AV1951" s="94"/>
      <c r="AW1951" s="94"/>
      <c r="AX1951" s="94"/>
      <c r="AY1951" s="94"/>
      <c r="AZ1951" s="94"/>
      <c r="BA1951" s="94"/>
    </row>
    <row r="1952" spans="3:53" x14ac:dyDescent="0.2">
      <c r="C1952" s="24"/>
      <c r="D1952" s="24"/>
      <c r="AG1952" s="94"/>
      <c r="AH1952" s="94"/>
      <c r="AI1952" s="94"/>
      <c r="AJ1952" s="94"/>
      <c r="AK1952" s="94"/>
      <c r="AM1952" s="92"/>
      <c r="AT1952" s="94"/>
      <c r="AU1952" s="94"/>
      <c r="AV1952" s="94"/>
      <c r="AW1952" s="94"/>
      <c r="AX1952" s="94"/>
      <c r="AY1952" s="94"/>
      <c r="AZ1952" s="94"/>
      <c r="BA1952" s="94"/>
    </row>
    <row r="1953" spans="3:78" x14ac:dyDescent="0.2">
      <c r="C1953" s="24"/>
      <c r="D1953" s="24"/>
      <c r="AF1953" s="95"/>
      <c r="AG1953" s="95"/>
      <c r="AH1953" s="95"/>
      <c r="AI1953" s="95"/>
      <c r="AJ1953" s="95"/>
      <c r="AK1953" s="95"/>
      <c r="AL1953" s="95"/>
      <c r="AM1953" s="42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5"/>
      <c r="BL1953" s="95"/>
      <c r="BM1953" s="95"/>
      <c r="BN1953" s="95"/>
      <c r="BO1953" s="95"/>
      <c r="BP1953" s="95"/>
      <c r="BQ1953" s="95"/>
      <c r="BR1953" s="95"/>
      <c r="BS1953" s="95"/>
      <c r="BT1953" s="95"/>
      <c r="BU1953" s="95"/>
      <c r="BV1953" s="95"/>
      <c r="BW1953" s="95"/>
      <c r="BX1953" s="95"/>
      <c r="BY1953" s="95"/>
      <c r="BZ1953" s="95"/>
    </row>
    <row r="1954" spans="3:78" x14ac:dyDescent="0.2">
      <c r="C1954" s="24"/>
      <c r="D1954" s="24"/>
      <c r="AF1954" s="95"/>
      <c r="AG1954" s="95"/>
      <c r="AH1954" s="95"/>
      <c r="AI1954" s="95"/>
      <c r="AJ1954" s="95"/>
      <c r="AK1954" s="95"/>
      <c r="AL1954" s="95"/>
      <c r="AM1954" s="42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5"/>
      <c r="BL1954" s="95"/>
      <c r="BM1954" s="95"/>
      <c r="BN1954" s="95"/>
      <c r="BO1954" s="95"/>
      <c r="BP1954" s="95"/>
      <c r="BQ1954" s="95"/>
      <c r="BR1954" s="95"/>
      <c r="BS1954" s="95"/>
      <c r="BT1954" s="95"/>
      <c r="BU1954" s="95"/>
      <c r="BV1954" s="95"/>
      <c r="BW1954" s="95"/>
      <c r="BX1954" s="95"/>
      <c r="BY1954" s="95"/>
      <c r="BZ1954" s="95"/>
    </row>
    <row r="1955" spans="3:78" x14ac:dyDescent="0.2">
      <c r="C1955" s="24"/>
      <c r="D1955" s="24"/>
      <c r="AF1955" s="95"/>
      <c r="AG1955" s="95"/>
      <c r="AH1955" s="95"/>
      <c r="AI1955" s="95"/>
      <c r="AJ1955" s="95"/>
      <c r="AK1955" s="95"/>
      <c r="AL1955" s="95"/>
      <c r="AM1955" s="42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5"/>
      <c r="BL1955" s="95"/>
      <c r="BM1955" s="95"/>
      <c r="BN1955" s="95"/>
      <c r="BO1955" s="95"/>
      <c r="BP1955" s="95"/>
      <c r="BQ1955" s="95"/>
      <c r="BR1955" s="95"/>
      <c r="BS1955" s="95"/>
      <c r="BT1955" s="95"/>
      <c r="BU1955" s="95"/>
      <c r="BV1955" s="95"/>
      <c r="BW1955" s="95"/>
      <c r="BX1955" s="95"/>
      <c r="BY1955" s="95"/>
      <c r="BZ1955" s="95"/>
    </row>
    <row r="1956" spans="3:78" x14ac:dyDescent="0.2">
      <c r="C1956" s="24"/>
      <c r="D1956" s="24"/>
      <c r="AF1956" s="95"/>
      <c r="AG1956" s="95"/>
      <c r="AH1956" s="95"/>
      <c r="AI1956" s="95"/>
      <c r="AJ1956" s="95"/>
      <c r="AK1956" s="95"/>
      <c r="AL1956" s="95"/>
      <c r="AM1956" s="42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5"/>
      <c r="BL1956" s="95"/>
      <c r="BM1956" s="95"/>
      <c r="BN1956" s="95"/>
      <c r="BO1956" s="95"/>
      <c r="BP1956" s="95"/>
      <c r="BQ1956" s="95"/>
      <c r="BR1956" s="95"/>
      <c r="BS1956" s="95"/>
      <c r="BT1956" s="95"/>
      <c r="BU1956" s="95"/>
      <c r="BV1956" s="95"/>
      <c r="BW1956" s="95"/>
      <c r="BX1956" s="95"/>
      <c r="BY1956" s="95"/>
      <c r="BZ1956" s="95"/>
    </row>
    <row r="1957" spans="3:78" x14ac:dyDescent="0.2">
      <c r="C1957" s="24"/>
      <c r="D1957" s="24"/>
      <c r="AF1957" s="95"/>
      <c r="AG1957" s="95"/>
      <c r="AH1957" s="95"/>
      <c r="AI1957" s="95"/>
      <c r="AJ1957" s="95"/>
      <c r="AK1957" s="95"/>
      <c r="AL1957" s="95"/>
      <c r="AM1957" s="42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5"/>
      <c r="BL1957" s="95"/>
      <c r="BM1957" s="95"/>
      <c r="BN1957" s="95"/>
      <c r="BO1957" s="95"/>
      <c r="BP1957" s="95"/>
      <c r="BQ1957" s="95"/>
      <c r="BR1957" s="95"/>
      <c r="BS1957" s="95"/>
      <c r="BT1957" s="95"/>
      <c r="BU1957" s="95"/>
      <c r="BV1957" s="95"/>
      <c r="BW1957" s="95"/>
      <c r="BX1957" s="95"/>
      <c r="BY1957" s="95"/>
      <c r="BZ1957" s="95"/>
    </row>
    <row r="1958" spans="3:78" x14ac:dyDescent="0.2">
      <c r="C1958" s="24"/>
      <c r="D1958" s="24"/>
      <c r="AF1958" s="95"/>
      <c r="AG1958" s="95"/>
      <c r="AH1958" s="95"/>
      <c r="AI1958" s="95"/>
      <c r="AJ1958" s="95"/>
      <c r="AK1958" s="95"/>
      <c r="AL1958" s="95"/>
      <c r="AM1958" s="42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5"/>
      <c r="BL1958" s="95"/>
      <c r="BM1958" s="95"/>
      <c r="BN1958" s="95"/>
      <c r="BO1958" s="95"/>
      <c r="BP1958" s="95"/>
      <c r="BQ1958" s="95"/>
      <c r="BR1958" s="95"/>
      <c r="BS1958" s="95"/>
      <c r="BT1958" s="95"/>
      <c r="BU1958" s="95"/>
      <c r="BV1958" s="95"/>
      <c r="BW1958" s="95"/>
      <c r="BX1958" s="95"/>
      <c r="BY1958" s="95"/>
      <c r="BZ1958" s="95"/>
    </row>
    <row r="1959" spans="3:78" x14ac:dyDescent="0.2">
      <c r="C1959" s="24"/>
      <c r="D1959" s="24"/>
      <c r="AF1959" s="95"/>
      <c r="AG1959" s="95"/>
      <c r="AH1959" s="95"/>
      <c r="AI1959" s="95"/>
      <c r="AJ1959" s="95"/>
      <c r="AK1959" s="95"/>
      <c r="AL1959" s="95"/>
      <c r="AM1959" s="42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</row>
    <row r="1960" spans="3:78" x14ac:dyDescent="0.2">
      <c r="C1960" s="24"/>
      <c r="D1960" s="24"/>
      <c r="AF1960" s="95"/>
      <c r="AG1960" s="95"/>
      <c r="AH1960" s="95"/>
      <c r="AI1960" s="95"/>
      <c r="AJ1960" s="95"/>
      <c r="AK1960" s="95"/>
      <c r="AL1960" s="95"/>
      <c r="AM1960" s="42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</row>
    <row r="1961" spans="3:78" x14ac:dyDescent="0.2">
      <c r="C1961" s="24"/>
      <c r="D1961" s="24"/>
      <c r="AF1961" s="95"/>
      <c r="AG1961" s="95"/>
      <c r="AH1961" s="95"/>
      <c r="AI1961" s="95"/>
      <c r="AJ1961" s="95"/>
      <c r="AK1961" s="95"/>
      <c r="AL1961" s="95"/>
      <c r="AM1961" s="42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</row>
    <row r="1962" spans="3:78" x14ac:dyDescent="0.2">
      <c r="C1962" s="24"/>
      <c r="D1962" s="24"/>
      <c r="AF1962" s="95"/>
      <c r="AG1962" s="95"/>
      <c r="AH1962" s="95"/>
      <c r="AI1962" s="95"/>
      <c r="AJ1962" s="95"/>
      <c r="AK1962" s="95"/>
      <c r="AL1962" s="95"/>
      <c r="AM1962" s="42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</row>
    <row r="1963" spans="3:78" x14ac:dyDescent="0.2">
      <c r="C1963" s="24"/>
      <c r="D1963" s="24"/>
      <c r="AF1963" s="95"/>
      <c r="AG1963" s="95"/>
      <c r="AH1963" s="95"/>
      <c r="AI1963" s="95"/>
      <c r="AJ1963" s="95"/>
      <c r="AK1963" s="95"/>
      <c r="AL1963" s="95"/>
      <c r="AM1963" s="42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</row>
    <row r="1964" spans="3:78" x14ac:dyDescent="0.2">
      <c r="C1964" s="24"/>
      <c r="D1964" s="24"/>
      <c r="AF1964" s="95"/>
      <c r="AG1964" s="95"/>
      <c r="AH1964" s="95"/>
      <c r="AI1964" s="95"/>
      <c r="AJ1964" s="95"/>
      <c r="AK1964" s="95"/>
      <c r="AL1964" s="95"/>
      <c r="AM1964" s="42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</row>
    <row r="1965" spans="3:78" x14ac:dyDescent="0.2">
      <c r="C1965" s="24"/>
      <c r="D1965" s="24"/>
      <c r="AF1965" s="95"/>
      <c r="AG1965" s="95"/>
      <c r="AH1965" s="95"/>
      <c r="AI1965" s="95"/>
      <c r="AJ1965" s="95"/>
      <c r="AK1965" s="95"/>
      <c r="AL1965" s="95"/>
      <c r="AM1965" s="42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</row>
    <row r="1966" spans="3:78" x14ac:dyDescent="0.2">
      <c r="C1966" s="24"/>
      <c r="D1966" s="24"/>
      <c r="AF1966" s="95"/>
      <c r="AG1966" s="95"/>
      <c r="AH1966" s="95"/>
      <c r="AI1966" s="95"/>
      <c r="AJ1966" s="95"/>
      <c r="AK1966" s="95"/>
      <c r="AL1966" s="95"/>
      <c r="AM1966" s="42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</row>
    <row r="1967" spans="3:78" x14ac:dyDescent="0.2">
      <c r="C1967" s="24"/>
      <c r="D1967" s="24"/>
      <c r="AF1967" s="95"/>
      <c r="AG1967" s="95"/>
      <c r="AH1967" s="95"/>
      <c r="AI1967" s="95"/>
      <c r="AJ1967" s="95"/>
      <c r="AK1967" s="95"/>
      <c r="AL1967" s="95"/>
      <c r="AM1967" s="42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</row>
    <row r="1968" spans="3:78" x14ac:dyDescent="0.2">
      <c r="C1968" s="24"/>
      <c r="D1968" s="24"/>
      <c r="AF1968" s="95"/>
      <c r="AG1968" s="95"/>
      <c r="AH1968" s="95"/>
      <c r="AI1968" s="95"/>
      <c r="AJ1968" s="95"/>
      <c r="AK1968" s="95"/>
      <c r="AL1968" s="95"/>
      <c r="AM1968" s="42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</row>
    <row r="1969" spans="3:53" x14ac:dyDescent="0.2">
      <c r="C1969" s="24"/>
      <c r="D1969" s="24"/>
      <c r="AF1969" s="95"/>
      <c r="AG1969" s="95"/>
      <c r="AH1969" s="95"/>
      <c r="AI1969" s="95"/>
      <c r="AJ1969" s="95"/>
      <c r="AK1969" s="95"/>
      <c r="AL1969" s="95"/>
      <c r="AM1969" s="42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</row>
    <row r="1970" spans="3:53" x14ac:dyDescent="0.2">
      <c r="C1970" s="24"/>
      <c r="D1970" s="24"/>
      <c r="AF1970" s="95"/>
      <c r="AG1970" s="95"/>
      <c r="AH1970" s="95"/>
      <c r="AI1970" s="95"/>
      <c r="AJ1970" s="95"/>
      <c r="AK1970" s="95"/>
      <c r="AL1970" s="95"/>
      <c r="AM1970" s="42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</row>
    <row r="1971" spans="3:53" x14ac:dyDescent="0.2">
      <c r="C1971" s="24"/>
      <c r="D1971" s="24"/>
      <c r="AF1971" s="95"/>
      <c r="AG1971" s="95"/>
      <c r="AH1971" s="95"/>
      <c r="AI1971" s="95"/>
      <c r="AJ1971" s="95"/>
      <c r="AK1971" s="95"/>
      <c r="AL1971" s="95"/>
      <c r="AM1971" s="42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</row>
    <row r="1972" spans="3:53" x14ac:dyDescent="0.2">
      <c r="C1972" s="24"/>
      <c r="D1972" s="24"/>
      <c r="AF1972" s="95"/>
      <c r="AG1972" s="95"/>
      <c r="AH1972" s="95"/>
      <c r="AI1972" s="95"/>
      <c r="AJ1972" s="95"/>
      <c r="AK1972" s="95"/>
      <c r="AL1972" s="95"/>
      <c r="AM1972" s="42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</row>
    <row r="1973" spans="3:53" x14ac:dyDescent="0.2">
      <c r="C1973" s="24"/>
      <c r="D1973" s="24"/>
      <c r="AF1973" s="95"/>
      <c r="AG1973" s="95"/>
      <c r="AH1973" s="95"/>
      <c r="AI1973" s="95"/>
      <c r="AJ1973" s="95"/>
      <c r="AK1973" s="95"/>
      <c r="AL1973" s="95"/>
      <c r="AM1973" s="42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</row>
    <row r="1974" spans="3:53" x14ac:dyDescent="0.2">
      <c r="C1974" s="24"/>
      <c r="D1974" s="24"/>
      <c r="AF1974" s="95"/>
      <c r="AG1974" s="95"/>
      <c r="AH1974" s="95"/>
      <c r="AI1974" s="95"/>
      <c r="AJ1974" s="95"/>
      <c r="AK1974" s="95"/>
      <c r="AL1974" s="95"/>
      <c r="AM1974" s="42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</row>
    <row r="1975" spans="3:53" x14ac:dyDescent="0.2">
      <c r="C1975" s="24"/>
      <c r="D1975" s="24"/>
      <c r="AF1975" s="95"/>
      <c r="AG1975" s="95"/>
      <c r="AH1975" s="95"/>
      <c r="AI1975" s="95"/>
      <c r="AJ1975" s="95"/>
      <c r="AK1975" s="95"/>
      <c r="AL1975" s="95"/>
      <c r="AM1975" s="42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</row>
    <row r="1976" spans="3:53" x14ac:dyDescent="0.2">
      <c r="C1976" s="24"/>
      <c r="D1976" s="24"/>
      <c r="AF1976" s="95"/>
      <c r="AG1976" s="95"/>
      <c r="AH1976" s="95"/>
      <c r="AI1976" s="95"/>
      <c r="AJ1976" s="95"/>
      <c r="AK1976" s="95"/>
      <c r="AL1976" s="95"/>
      <c r="AM1976" s="42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</row>
    <row r="1977" spans="3:53" x14ac:dyDescent="0.2">
      <c r="C1977" s="24"/>
      <c r="D1977" s="24"/>
      <c r="AF1977" s="95"/>
      <c r="AG1977" s="95"/>
      <c r="AH1977" s="95"/>
      <c r="AI1977" s="95"/>
      <c r="AJ1977" s="95"/>
      <c r="AK1977" s="95"/>
      <c r="AL1977" s="95"/>
      <c r="AM1977" s="42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</row>
    <row r="1978" spans="3:53" x14ac:dyDescent="0.2">
      <c r="C1978" s="24"/>
      <c r="D1978" s="24"/>
      <c r="AF1978" s="95"/>
      <c r="AG1978" s="95"/>
      <c r="AH1978" s="95"/>
      <c r="AI1978" s="95"/>
      <c r="AJ1978" s="95"/>
      <c r="AK1978" s="95"/>
      <c r="AL1978" s="95"/>
      <c r="AM1978" s="42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</row>
    <row r="1979" spans="3:53" x14ac:dyDescent="0.2">
      <c r="C1979" s="24"/>
      <c r="D1979" s="24"/>
      <c r="AF1979" s="95"/>
      <c r="AG1979" s="95"/>
      <c r="AH1979" s="95"/>
      <c r="AI1979" s="95"/>
      <c r="AJ1979" s="95"/>
      <c r="AK1979" s="95"/>
      <c r="AL1979" s="95"/>
      <c r="AM1979" s="42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</row>
    <row r="1980" spans="3:53" x14ac:dyDescent="0.2">
      <c r="C1980" s="24"/>
      <c r="D1980" s="24"/>
      <c r="AF1980" s="95"/>
      <c r="AG1980" s="95"/>
      <c r="AH1980" s="95"/>
      <c r="AI1980" s="95"/>
      <c r="AJ1980" s="95"/>
      <c r="AK1980" s="95"/>
      <c r="AL1980" s="95"/>
      <c r="AM1980" s="42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</row>
    <row r="1981" spans="3:53" x14ac:dyDescent="0.2">
      <c r="C1981" s="24"/>
      <c r="D1981" s="24"/>
      <c r="AF1981" s="95"/>
      <c r="AG1981" s="95"/>
      <c r="AH1981" s="95"/>
      <c r="AI1981" s="95"/>
      <c r="AJ1981" s="95"/>
      <c r="AK1981" s="95"/>
      <c r="AL1981" s="95"/>
      <c r="AM1981" s="42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</row>
    <row r="1982" spans="3:53" x14ac:dyDescent="0.2">
      <c r="C1982" s="24"/>
      <c r="D1982" s="24"/>
      <c r="AF1982" s="95"/>
      <c r="AG1982" s="95"/>
      <c r="AH1982" s="95"/>
      <c r="AI1982" s="95"/>
      <c r="AJ1982" s="95"/>
      <c r="AK1982" s="95"/>
      <c r="AL1982" s="95"/>
      <c r="AM1982" s="42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</row>
    <row r="1983" spans="3:53" x14ac:dyDescent="0.2">
      <c r="C1983" s="24"/>
      <c r="D1983" s="24"/>
      <c r="AF1983" s="95"/>
      <c r="AG1983" s="95"/>
      <c r="AH1983" s="95"/>
      <c r="AI1983" s="95"/>
      <c r="AJ1983" s="95"/>
      <c r="AK1983" s="95"/>
      <c r="AL1983" s="95"/>
      <c r="AM1983" s="42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</row>
    <row r="1984" spans="3:53" x14ac:dyDescent="0.2">
      <c r="C1984" s="24"/>
      <c r="D1984" s="24"/>
      <c r="AF1984" s="95"/>
      <c r="AG1984" s="95"/>
      <c r="AH1984" s="95"/>
      <c r="AI1984" s="95"/>
      <c r="AJ1984" s="95"/>
      <c r="AK1984" s="95"/>
      <c r="AL1984" s="95"/>
      <c r="AM1984" s="42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</row>
    <row r="1985" spans="3:53" x14ac:dyDescent="0.2">
      <c r="C1985" s="24"/>
      <c r="D1985" s="24"/>
      <c r="AF1985" s="95"/>
      <c r="AG1985" s="95"/>
      <c r="AH1985" s="95"/>
      <c r="AI1985" s="95"/>
      <c r="AJ1985" s="95"/>
      <c r="AK1985" s="95"/>
      <c r="AL1985" s="95"/>
      <c r="AM1985" s="42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</row>
    <row r="1986" spans="3:53" x14ac:dyDescent="0.2">
      <c r="C1986" s="24"/>
      <c r="D1986" s="24"/>
      <c r="AF1986" s="95"/>
      <c r="AG1986" s="95"/>
      <c r="AH1986" s="95"/>
      <c r="AI1986" s="95"/>
      <c r="AJ1986" s="95"/>
      <c r="AK1986" s="95"/>
      <c r="AL1986" s="95"/>
      <c r="AM1986" s="42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</row>
    <row r="1987" spans="3:53" x14ac:dyDescent="0.2">
      <c r="C1987" s="24"/>
      <c r="D1987" s="24"/>
      <c r="AF1987" s="95"/>
      <c r="AG1987" s="95"/>
      <c r="AH1987" s="95"/>
      <c r="AI1987" s="95"/>
      <c r="AJ1987" s="95"/>
      <c r="AK1987" s="95"/>
      <c r="AL1987" s="95"/>
      <c r="AM1987" s="42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</row>
    <row r="1988" spans="3:53" x14ac:dyDescent="0.2">
      <c r="C1988" s="24"/>
      <c r="D1988" s="24"/>
      <c r="AF1988" s="95"/>
      <c r="AG1988" s="95"/>
      <c r="AH1988" s="95"/>
      <c r="AI1988" s="95"/>
      <c r="AJ1988" s="95"/>
      <c r="AK1988" s="95"/>
      <c r="AL1988" s="95"/>
      <c r="AM1988" s="42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</row>
    <row r="1989" spans="3:53" x14ac:dyDescent="0.2">
      <c r="C1989" s="24"/>
      <c r="D1989" s="24"/>
      <c r="AF1989" s="95"/>
      <c r="AG1989" s="95"/>
      <c r="AH1989" s="95"/>
      <c r="AI1989" s="95"/>
      <c r="AJ1989" s="95"/>
      <c r="AK1989" s="95"/>
      <c r="AL1989" s="95"/>
      <c r="AM1989" s="42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</row>
    <row r="1990" spans="3:53" x14ac:dyDescent="0.2">
      <c r="C1990" s="24"/>
      <c r="D1990" s="24"/>
      <c r="AG1990" s="94"/>
      <c r="AH1990" s="94"/>
      <c r="AI1990" s="94"/>
      <c r="AJ1990" s="94"/>
      <c r="AK1990" s="94"/>
      <c r="AM1990" s="92"/>
      <c r="AT1990" s="94"/>
      <c r="AU1990" s="94"/>
      <c r="AV1990" s="94"/>
      <c r="AW1990" s="94"/>
      <c r="AX1990" s="94"/>
      <c r="AY1990" s="94"/>
      <c r="AZ1990" s="94"/>
      <c r="BA1990" s="94"/>
    </row>
    <row r="1991" spans="3:53" x14ac:dyDescent="0.2">
      <c r="C1991" s="24"/>
      <c r="D1991" s="24"/>
      <c r="AG1991" s="94"/>
      <c r="AH1991" s="94"/>
      <c r="AI1991" s="94"/>
      <c r="AJ1991" s="94"/>
      <c r="AK1991" s="94"/>
      <c r="AM1991" s="92"/>
      <c r="AT1991" s="94"/>
      <c r="AU1991" s="94"/>
      <c r="AV1991" s="94"/>
      <c r="AW1991" s="94"/>
      <c r="AX1991" s="94"/>
      <c r="AY1991" s="94"/>
      <c r="AZ1991" s="94"/>
      <c r="BA1991" s="94"/>
    </row>
    <row r="1992" spans="3:53" x14ac:dyDescent="0.2">
      <c r="C1992" s="24"/>
      <c r="D1992" s="24"/>
      <c r="AG1992" s="94"/>
      <c r="AH1992" s="94"/>
      <c r="AI1992" s="94"/>
      <c r="AJ1992" s="94"/>
      <c r="AK1992" s="94"/>
      <c r="AM1992" s="92"/>
      <c r="AT1992" s="94"/>
      <c r="AU1992" s="94"/>
      <c r="AV1992" s="94"/>
      <c r="AW1992" s="94"/>
      <c r="AX1992" s="94"/>
      <c r="AY1992" s="94"/>
      <c r="AZ1992" s="94"/>
      <c r="BA1992" s="94"/>
    </row>
    <row r="1993" spans="3:53" x14ac:dyDescent="0.2">
      <c r="C1993" s="24"/>
      <c r="D1993" s="24"/>
      <c r="AG1993" s="94"/>
      <c r="AH1993" s="94"/>
      <c r="AI1993" s="94"/>
      <c r="AJ1993" s="94"/>
      <c r="AK1993" s="94"/>
      <c r="AM1993" s="92"/>
      <c r="AT1993" s="94"/>
      <c r="AU1993" s="94"/>
      <c r="AV1993" s="94"/>
      <c r="AW1993" s="94"/>
      <c r="AX1993" s="94"/>
      <c r="AY1993" s="94"/>
      <c r="AZ1993" s="94"/>
      <c r="BA1993" s="94"/>
    </row>
    <row r="1994" spans="3:53" x14ac:dyDescent="0.2">
      <c r="C1994" s="24"/>
      <c r="D1994" s="24"/>
      <c r="AG1994" s="94"/>
      <c r="AH1994" s="94"/>
      <c r="AI1994" s="94"/>
      <c r="AJ1994" s="94"/>
      <c r="AK1994" s="94"/>
      <c r="AM1994" s="92"/>
      <c r="AT1994" s="94"/>
      <c r="AU1994" s="94"/>
      <c r="AV1994" s="94"/>
      <c r="AW1994" s="94"/>
      <c r="AX1994" s="94"/>
      <c r="AY1994" s="94"/>
      <c r="AZ1994" s="94"/>
      <c r="BA1994" s="94"/>
    </row>
    <row r="1995" spans="3:53" x14ac:dyDescent="0.2">
      <c r="C1995" s="24"/>
      <c r="D1995" s="24"/>
      <c r="AG1995" s="94"/>
      <c r="AH1995" s="94"/>
      <c r="AI1995" s="94"/>
      <c r="AJ1995" s="94"/>
      <c r="AK1995" s="94"/>
      <c r="AM1995" s="92"/>
      <c r="AT1995" s="94"/>
      <c r="AU1995" s="94"/>
      <c r="AV1995" s="94"/>
      <c r="AW1995" s="94"/>
      <c r="AX1995" s="94"/>
      <c r="AY1995" s="94"/>
      <c r="AZ1995" s="94"/>
      <c r="BA1995" s="94"/>
    </row>
    <row r="1996" spans="3:53" x14ac:dyDescent="0.2">
      <c r="C1996" s="24"/>
      <c r="D1996" s="24"/>
      <c r="AG1996" s="94"/>
      <c r="AH1996" s="94"/>
      <c r="AI1996" s="94"/>
      <c r="AJ1996" s="94"/>
      <c r="AK1996" s="94"/>
      <c r="AM1996" s="92"/>
      <c r="AT1996" s="94"/>
      <c r="AU1996" s="94"/>
      <c r="AV1996" s="94"/>
      <c r="AW1996" s="94"/>
      <c r="AX1996" s="94"/>
      <c r="AY1996" s="94"/>
      <c r="AZ1996" s="94"/>
      <c r="BA1996" s="94"/>
    </row>
    <row r="1997" spans="3:53" x14ac:dyDescent="0.2">
      <c r="C1997" s="24"/>
      <c r="D1997" s="24"/>
      <c r="AG1997" s="94"/>
      <c r="AH1997" s="94"/>
      <c r="AI1997" s="94"/>
      <c r="AJ1997" s="94"/>
      <c r="AK1997" s="94"/>
      <c r="AM1997" s="92"/>
      <c r="AT1997" s="94"/>
      <c r="AU1997" s="94"/>
      <c r="AV1997" s="94"/>
      <c r="AW1997" s="94"/>
      <c r="AX1997" s="94"/>
      <c r="AY1997" s="94"/>
      <c r="AZ1997" s="94"/>
      <c r="BA1997" s="94"/>
    </row>
    <row r="1998" spans="3:53" x14ac:dyDescent="0.2">
      <c r="C1998" s="24"/>
      <c r="D1998" s="24"/>
      <c r="AG1998" s="94"/>
      <c r="AH1998" s="94"/>
      <c r="AI1998" s="94"/>
      <c r="AJ1998" s="94"/>
      <c r="AK1998" s="94"/>
      <c r="AM1998" s="92"/>
      <c r="AT1998" s="94"/>
      <c r="AU1998" s="94"/>
      <c r="AV1998" s="94"/>
      <c r="AW1998" s="94"/>
      <c r="AX1998" s="94"/>
      <c r="AY1998" s="94"/>
      <c r="AZ1998" s="94"/>
      <c r="BA1998" s="94"/>
    </row>
    <row r="1999" spans="3:53" x14ac:dyDescent="0.2">
      <c r="C1999" s="24"/>
      <c r="D1999" s="24"/>
      <c r="AG1999" s="94"/>
      <c r="AH1999" s="94"/>
      <c r="AI1999" s="94"/>
      <c r="AJ1999" s="94"/>
      <c r="AK1999" s="94"/>
      <c r="AM1999" s="92"/>
      <c r="AT1999" s="94"/>
      <c r="AU1999" s="94"/>
      <c r="AV1999" s="94"/>
      <c r="AW1999" s="94"/>
      <c r="AX1999" s="94"/>
      <c r="AY1999" s="94"/>
      <c r="AZ1999" s="94"/>
      <c r="BA1999" s="94"/>
    </row>
    <row r="2000" spans="3:53" x14ac:dyDescent="0.2">
      <c r="C2000" s="24"/>
      <c r="D2000" s="24"/>
      <c r="AG2000" s="94"/>
      <c r="AH2000" s="94"/>
      <c r="AI2000" s="94"/>
      <c r="AJ2000" s="94"/>
      <c r="AK2000" s="94"/>
      <c r="AM2000" s="92"/>
      <c r="AT2000" s="94"/>
      <c r="AU2000" s="94"/>
      <c r="AV2000" s="94"/>
      <c r="AW2000" s="94"/>
      <c r="AX2000" s="94"/>
      <c r="AY2000" s="94"/>
      <c r="AZ2000" s="94"/>
      <c r="BA2000" s="94"/>
    </row>
    <row r="2001" spans="3:53" x14ac:dyDescent="0.2">
      <c r="C2001" s="24"/>
      <c r="D2001" s="24"/>
      <c r="AG2001" s="94"/>
      <c r="AH2001" s="94"/>
      <c r="AI2001" s="94"/>
      <c r="AJ2001" s="94"/>
      <c r="AK2001" s="94"/>
      <c r="AM2001" s="92"/>
      <c r="AT2001" s="94"/>
      <c r="AU2001" s="94"/>
      <c r="AV2001" s="94"/>
      <c r="AW2001" s="94"/>
      <c r="AX2001" s="94"/>
      <c r="AY2001" s="94"/>
      <c r="AZ2001" s="94"/>
      <c r="BA2001" s="94"/>
    </row>
    <row r="2002" spans="3:53" x14ac:dyDescent="0.2">
      <c r="C2002" s="24"/>
      <c r="D2002" s="24"/>
      <c r="AG2002" s="94"/>
      <c r="AH2002" s="94"/>
      <c r="AI2002" s="94"/>
      <c r="AJ2002" s="94"/>
      <c r="AK2002" s="94"/>
      <c r="AM2002" s="92"/>
      <c r="AT2002" s="94"/>
      <c r="AU2002" s="94"/>
      <c r="AV2002" s="94"/>
      <c r="AW2002" s="94"/>
      <c r="AX2002" s="94"/>
      <c r="AY2002" s="94"/>
      <c r="AZ2002" s="94"/>
      <c r="BA2002" s="94"/>
    </row>
    <row r="2003" spans="3:53" x14ac:dyDescent="0.2">
      <c r="C2003" s="24"/>
      <c r="D2003" s="24"/>
      <c r="AG2003" s="94"/>
      <c r="AH2003" s="94"/>
      <c r="AI2003" s="94"/>
      <c r="AJ2003" s="94"/>
      <c r="AK2003" s="94"/>
      <c r="AM2003" s="92"/>
      <c r="AT2003" s="94"/>
      <c r="AU2003" s="94"/>
      <c r="AV2003" s="94"/>
      <c r="AW2003" s="94"/>
      <c r="AX2003" s="94"/>
      <c r="AY2003" s="94"/>
      <c r="AZ2003" s="94"/>
      <c r="BA2003" s="94"/>
    </row>
    <row r="2004" spans="3:53" x14ac:dyDescent="0.2">
      <c r="C2004" s="24"/>
      <c r="D2004" s="24"/>
      <c r="AG2004" s="94"/>
      <c r="AH2004" s="94"/>
      <c r="AI2004" s="94"/>
      <c r="AJ2004" s="94"/>
      <c r="AK2004" s="94"/>
      <c r="AM2004" s="92"/>
      <c r="AT2004" s="94"/>
      <c r="AU2004" s="94"/>
      <c r="AV2004" s="94"/>
      <c r="AW2004" s="94"/>
      <c r="AX2004" s="94"/>
      <c r="AY2004" s="94"/>
      <c r="AZ2004" s="94"/>
      <c r="BA2004" s="94"/>
    </row>
    <row r="2005" spans="3:53" x14ac:dyDescent="0.2">
      <c r="C2005" s="24"/>
      <c r="D2005" s="24"/>
      <c r="AG2005" s="94"/>
      <c r="AH2005" s="94"/>
      <c r="AI2005" s="94"/>
      <c r="AJ2005" s="94"/>
      <c r="AK2005" s="94"/>
      <c r="AM2005" s="92"/>
      <c r="AT2005" s="94"/>
      <c r="AU2005" s="94"/>
      <c r="AV2005" s="94"/>
      <c r="AW2005" s="94"/>
      <c r="AX2005" s="94"/>
      <c r="AY2005" s="94"/>
      <c r="AZ2005" s="94"/>
      <c r="BA2005" s="94"/>
    </row>
    <row r="2006" spans="3:53" x14ac:dyDescent="0.2">
      <c r="C2006" s="24"/>
      <c r="D2006" s="24"/>
      <c r="AG2006" s="94"/>
      <c r="AH2006" s="94"/>
      <c r="AI2006" s="94"/>
      <c r="AJ2006" s="94"/>
      <c r="AK2006" s="94"/>
      <c r="AM2006" s="92"/>
      <c r="AT2006" s="94"/>
      <c r="AU2006" s="94"/>
      <c r="AV2006" s="94"/>
      <c r="AW2006" s="94"/>
      <c r="AX2006" s="94"/>
      <c r="AY2006" s="94"/>
      <c r="AZ2006" s="94"/>
      <c r="BA2006" s="94"/>
    </row>
    <row r="2007" spans="3:53" x14ac:dyDescent="0.2">
      <c r="C2007" s="24"/>
      <c r="D2007" s="24"/>
      <c r="AG2007" s="94"/>
      <c r="AH2007" s="94"/>
      <c r="AI2007" s="94"/>
      <c r="AJ2007" s="94"/>
      <c r="AK2007" s="94"/>
      <c r="AM2007" s="92"/>
      <c r="AT2007" s="94"/>
      <c r="AU2007" s="94"/>
      <c r="AV2007" s="94"/>
      <c r="AW2007" s="94"/>
      <c r="AX2007" s="94"/>
      <c r="AY2007" s="94"/>
      <c r="AZ2007" s="94"/>
      <c r="BA2007" s="94"/>
    </row>
    <row r="2008" spans="3:53" x14ac:dyDescent="0.2">
      <c r="C2008" s="24"/>
      <c r="D2008" s="24"/>
      <c r="AG2008" s="94"/>
      <c r="AH2008" s="94"/>
      <c r="AI2008" s="94"/>
      <c r="AJ2008" s="94"/>
      <c r="AK2008" s="94"/>
      <c r="AM2008" s="92"/>
      <c r="AT2008" s="94"/>
      <c r="AU2008" s="94"/>
      <c r="AV2008" s="94"/>
      <c r="AW2008" s="94"/>
      <c r="AX2008" s="94"/>
      <c r="AY2008" s="94"/>
      <c r="AZ2008" s="94"/>
      <c r="BA2008" s="94"/>
    </row>
    <row r="2009" spans="3:53" x14ac:dyDescent="0.2">
      <c r="C2009" s="24"/>
      <c r="D2009" s="24"/>
      <c r="AG2009" s="94"/>
      <c r="AH2009" s="94"/>
      <c r="AI2009" s="94"/>
      <c r="AJ2009" s="94"/>
      <c r="AK2009" s="94"/>
      <c r="AM2009" s="92"/>
      <c r="AT2009" s="94"/>
      <c r="AU2009" s="94"/>
      <c r="AV2009" s="94"/>
      <c r="AW2009" s="94"/>
      <c r="AX2009" s="94"/>
      <c r="AY2009" s="94"/>
      <c r="AZ2009" s="94"/>
      <c r="BA2009" s="94"/>
    </row>
    <row r="2010" spans="3:53" x14ac:dyDescent="0.2">
      <c r="C2010" s="24"/>
      <c r="D2010" s="24"/>
      <c r="AG2010" s="94"/>
      <c r="AH2010" s="94"/>
      <c r="AI2010" s="94"/>
      <c r="AJ2010" s="94"/>
      <c r="AK2010" s="94"/>
      <c r="AM2010" s="92"/>
      <c r="AT2010" s="94"/>
      <c r="AU2010" s="94"/>
      <c r="AV2010" s="94"/>
      <c r="AW2010" s="94"/>
      <c r="AX2010" s="94"/>
      <c r="AY2010" s="94"/>
      <c r="AZ2010" s="94"/>
      <c r="BA2010" s="94"/>
    </row>
    <row r="2011" spans="3:53" x14ac:dyDescent="0.2">
      <c r="C2011" s="24"/>
      <c r="D2011" s="24"/>
      <c r="AG2011" s="94"/>
      <c r="AH2011" s="94"/>
      <c r="AI2011" s="94"/>
      <c r="AJ2011" s="94"/>
      <c r="AK2011" s="94"/>
      <c r="AM2011" s="92"/>
      <c r="AT2011" s="94"/>
      <c r="AU2011" s="94"/>
      <c r="AV2011" s="94"/>
      <c r="AW2011" s="94"/>
      <c r="AX2011" s="94"/>
      <c r="AY2011" s="94"/>
      <c r="AZ2011" s="94"/>
      <c r="BA2011" s="94"/>
    </row>
    <row r="2012" spans="3:53" x14ac:dyDescent="0.2">
      <c r="C2012" s="24"/>
      <c r="D2012" s="24"/>
      <c r="AG2012" s="94"/>
      <c r="AH2012" s="94"/>
      <c r="AI2012" s="94"/>
      <c r="AJ2012" s="94"/>
      <c r="AK2012" s="94"/>
      <c r="AM2012" s="92"/>
      <c r="AT2012" s="94"/>
      <c r="AU2012" s="94"/>
      <c r="AV2012" s="94"/>
      <c r="AW2012" s="94"/>
      <c r="AX2012" s="94"/>
      <c r="AY2012" s="94"/>
      <c r="AZ2012" s="94"/>
      <c r="BA2012" s="94"/>
    </row>
    <row r="2013" spans="3:53" x14ac:dyDescent="0.2">
      <c r="C2013" s="24"/>
      <c r="D2013" s="24"/>
      <c r="AG2013" s="94"/>
      <c r="AH2013" s="94"/>
      <c r="AI2013" s="94"/>
      <c r="AJ2013" s="94"/>
      <c r="AK2013" s="94"/>
      <c r="AM2013" s="92"/>
      <c r="AT2013" s="94"/>
      <c r="AU2013" s="94"/>
      <c r="AV2013" s="94"/>
      <c r="AW2013" s="94"/>
      <c r="AX2013" s="94"/>
      <c r="AY2013" s="94"/>
      <c r="AZ2013" s="94"/>
      <c r="BA2013" s="94"/>
    </row>
    <row r="2014" spans="3:53" x14ac:dyDescent="0.2">
      <c r="C2014" s="24"/>
      <c r="D2014" s="24"/>
      <c r="AG2014" s="94"/>
      <c r="AH2014" s="94"/>
      <c r="AI2014" s="94"/>
      <c r="AJ2014" s="94"/>
      <c r="AK2014" s="94"/>
      <c r="AM2014" s="92"/>
      <c r="AT2014" s="94"/>
      <c r="AU2014" s="94"/>
      <c r="AV2014" s="94"/>
      <c r="AW2014" s="94"/>
      <c r="AX2014" s="94"/>
      <c r="AY2014" s="94"/>
      <c r="AZ2014" s="94"/>
      <c r="BA2014" s="94"/>
    </row>
    <row r="2015" spans="3:53" x14ac:dyDescent="0.2">
      <c r="C2015" s="24"/>
      <c r="D2015" s="24"/>
      <c r="AG2015" s="94"/>
      <c r="AH2015" s="94"/>
      <c r="AI2015" s="94"/>
      <c r="AJ2015" s="94"/>
      <c r="AK2015" s="94"/>
      <c r="AM2015" s="92"/>
      <c r="AT2015" s="94"/>
      <c r="AU2015" s="94"/>
      <c r="AV2015" s="94"/>
      <c r="AW2015" s="94"/>
      <c r="AX2015" s="94"/>
      <c r="AY2015" s="94"/>
      <c r="AZ2015" s="94"/>
      <c r="BA2015" s="94"/>
    </row>
    <row r="2016" spans="3:53" x14ac:dyDescent="0.2">
      <c r="C2016" s="24"/>
      <c r="D2016" s="24"/>
      <c r="AG2016" s="94"/>
      <c r="AH2016" s="94"/>
      <c r="AI2016" s="94"/>
      <c r="AJ2016" s="94"/>
      <c r="AK2016" s="94"/>
      <c r="AM2016" s="92"/>
      <c r="AT2016" s="94"/>
      <c r="AU2016" s="94"/>
      <c r="AV2016" s="94"/>
      <c r="AW2016" s="94"/>
      <c r="AX2016" s="94"/>
      <c r="AY2016" s="94"/>
      <c r="AZ2016" s="94"/>
      <c r="BA2016" s="94"/>
    </row>
    <row r="2017" spans="3:53" x14ac:dyDescent="0.2">
      <c r="C2017" s="24"/>
      <c r="D2017" s="24"/>
      <c r="AG2017" s="94"/>
      <c r="AH2017" s="94"/>
      <c r="AI2017" s="94"/>
      <c r="AJ2017" s="94"/>
      <c r="AK2017" s="94"/>
      <c r="AM2017" s="92"/>
      <c r="AT2017" s="94"/>
      <c r="AU2017" s="94"/>
      <c r="AV2017" s="94"/>
      <c r="AW2017" s="94"/>
      <c r="AX2017" s="94"/>
      <c r="AY2017" s="94"/>
      <c r="AZ2017" s="94"/>
      <c r="BA2017" s="94"/>
    </row>
    <row r="2018" spans="3:53" x14ac:dyDescent="0.2">
      <c r="C2018" s="24"/>
      <c r="D2018" s="24"/>
      <c r="AG2018" s="94"/>
      <c r="AH2018" s="94"/>
      <c r="AI2018" s="94"/>
      <c r="AJ2018" s="94"/>
      <c r="AK2018" s="94"/>
      <c r="AM2018" s="92"/>
      <c r="AT2018" s="94"/>
      <c r="AU2018" s="94"/>
      <c r="AV2018" s="94"/>
      <c r="AW2018" s="94"/>
      <c r="AX2018" s="94"/>
      <c r="AY2018" s="94"/>
      <c r="AZ2018" s="94"/>
      <c r="BA2018" s="94"/>
    </row>
    <row r="2019" spans="3:53" x14ac:dyDescent="0.2">
      <c r="C2019" s="24"/>
      <c r="D2019" s="24"/>
      <c r="AG2019" s="94"/>
      <c r="AH2019" s="94"/>
      <c r="AI2019" s="94"/>
      <c r="AJ2019" s="94"/>
      <c r="AK2019" s="94"/>
      <c r="AM2019" s="92"/>
      <c r="AT2019" s="94"/>
      <c r="AU2019" s="94"/>
      <c r="AV2019" s="94"/>
      <c r="AW2019" s="94"/>
      <c r="AX2019" s="94"/>
      <c r="AY2019" s="94"/>
      <c r="AZ2019" s="94"/>
      <c r="BA2019" s="94"/>
    </row>
    <row r="2020" spans="3:53" x14ac:dyDescent="0.2">
      <c r="C2020" s="24"/>
      <c r="D2020" s="24"/>
      <c r="AG2020" s="94"/>
      <c r="AH2020" s="94"/>
      <c r="AI2020" s="94"/>
      <c r="AJ2020" s="94"/>
      <c r="AK2020" s="94"/>
      <c r="AM2020" s="92"/>
      <c r="AT2020" s="94"/>
      <c r="AU2020" s="94"/>
      <c r="AV2020" s="94"/>
      <c r="AW2020" s="94"/>
      <c r="AX2020" s="94"/>
      <c r="AY2020" s="94"/>
      <c r="AZ2020" s="94"/>
      <c r="BA2020" s="94"/>
    </row>
    <row r="2021" spans="3:53" x14ac:dyDescent="0.2">
      <c r="C2021" s="24"/>
      <c r="D2021" s="24"/>
      <c r="AG2021" s="94"/>
      <c r="AH2021" s="94"/>
      <c r="AI2021" s="94"/>
      <c r="AJ2021" s="94"/>
      <c r="AK2021" s="94"/>
      <c r="AM2021" s="92"/>
      <c r="AT2021" s="94"/>
      <c r="AU2021" s="94"/>
      <c r="AV2021" s="94"/>
      <c r="AW2021" s="94"/>
      <c r="AX2021" s="94"/>
      <c r="AY2021" s="94"/>
      <c r="AZ2021" s="94"/>
      <c r="BA2021" s="94"/>
    </row>
    <row r="2022" spans="3:53" x14ac:dyDescent="0.2">
      <c r="C2022" s="24"/>
      <c r="D2022" s="24"/>
      <c r="AG2022" s="94"/>
      <c r="AH2022" s="94"/>
      <c r="AI2022" s="94"/>
      <c r="AJ2022" s="94"/>
      <c r="AK2022" s="94"/>
      <c r="AM2022" s="92"/>
      <c r="AT2022" s="94"/>
      <c r="AU2022" s="94"/>
      <c r="AV2022" s="94"/>
      <c r="AW2022" s="94"/>
      <c r="AX2022" s="94"/>
      <c r="AY2022" s="94"/>
      <c r="AZ2022" s="94"/>
      <c r="BA2022" s="94"/>
    </row>
    <row r="2023" spans="3:53" x14ac:dyDescent="0.2">
      <c r="C2023" s="24"/>
      <c r="D2023" s="24"/>
      <c r="AG2023" s="94"/>
      <c r="AH2023" s="94"/>
      <c r="AI2023" s="94"/>
      <c r="AJ2023" s="94"/>
      <c r="AK2023" s="94"/>
      <c r="AM2023" s="92"/>
      <c r="AT2023" s="94"/>
      <c r="AU2023" s="94"/>
      <c r="AV2023" s="94"/>
      <c r="AW2023" s="94"/>
      <c r="AX2023" s="94"/>
      <c r="AY2023" s="94"/>
      <c r="AZ2023" s="94"/>
      <c r="BA2023" s="94"/>
    </row>
    <row r="2024" spans="3:53" x14ac:dyDescent="0.2">
      <c r="C2024" s="24"/>
      <c r="D2024" s="24"/>
      <c r="AG2024" s="94"/>
      <c r="AH2024" s="94"/>
      <c r="AI2024" s="94"/>
      <c r="AJ2024" s="94"/>
      <c r="AK2024" s="94"/>
      <c r="AM2024" s="92"/>
      <c r="AT2024" s="94"/>
      <c r="AU2024" s="94"/>
      <c r="AV2024" s="94"/>
      <c r="AW2024" s="94"/>
      <c r="AX2024" s="94"/>
      <c r="AY2024" s="94"/>
      <c r="AZ2024" s="94"/>
      <c r="BA2024" s="94"/>
    </row>
    <row r="2025" spans="3:53" x14ac:dyDescent="0.2">
      <c r="C2025" s="24"/>
      <c r="D2025" s="24"/>
      <c r="AG2025" s="94"/>
      <c r="AH2025" s="94"/>
      <c r="AI2025" s="94"/>
      <c r="AJ2025" s="94"/>
      <c r="AK2025" s="94"/>
      <c r="AM2025" s="92"/>
      <c r="AT2025" s="94"/>
      <c r="AU2025" s="94"/>
      <c r="AV2025" s="94"/>
      <c r="AW2025" s="94"/>
      <c r="AX2025" s="94"/>
      <c r="AY2025" s="94"/>
      <c r="AZ2025" s="94"/>
      <c r="BA2025" s="94"/>
    </row>
    <row r="2026" spans="3:53" x14ac:dyDescent="0.2">
      <c r="C2026" s="24"/>
      <c r="D2026" s="24"/>
      <c r="AG2026" s="94"/>
      <c r="AH2026" s="94"/>
      <c r="AI2026" s="94"/>
      <c r="AJ2026" s="94"/>
      <c r="AK2026" s="94"/>
      <c r="AM2026" s="92"/>
      <c r="AT2026" s="94"/>
      <c r="AU2026" s="94"/>
      <c r="AV2026" s="94"/>
      <c r="AW2026" s="94"/>
      <c r="AX2026" s="94"/>
      <c r="AY2026" s="94"/>
      <c r="AZ2026" s="94"/>
      <c r="BA2026" s="94"/>
    </row>
    <row r="2027" spans="3:53" x14ac:dyDescent="0.2">
      <c r="C2027" s="24"/>
      <c r="D2027" s="24"/>
      <c r="AG2027" s="94"/>
      <c r="AH2027" s="94"/>
      <c r="AI2027" s="94"/>
      <c r="AJ2027" s="94"/>
      <c r="AK2027" s="94"/>
      <c r="AM2027" s="92"/>
      <c r="AT2027" s="94"/>
      <c r="AU2027" s="94"/>
      <c r="AV2027" s="94"/>
      <c r="AW2027" s="94"/>
      <c r="AX2027" s="94"/>
      <c r="AY2027" s="94"/>
      <c r="AZ2027" s="94"/>
      <c r="BA2027" s="94"/>
    </row>
    <row r="2028" spans="3:53" x14ac:dyDescent="0.2">
      <c r="C2028" s="24"/>
      <c r="D2028" s="24"/>
      <c r="AG2028" s="94"/>
      <c r="AH2028" s="94"/>
      <c r="AI2028" s="94"/>
      <c r="AJ2028" s="94"/>
      <c r="AK2028" s="94"/>
      <c r="AM2028" s="92"/>
      <c r="AT2028" s="94"/>
      <c r="AU2028" s="94"/>
      <c r="AV2028" s="94"/>
      <c r="AW2028" s="94"/>
      <c r="AX2028" s="94"/>
      <c r="AY2028" s="94"/>
      <c r="AZ2028" s="94"/>
      <c r="BA2028" s="94"/>
    </row>
    <row r="2029" spans="3:53" x14ac:dyDescent="0.2">
      <c r="C2029" s="24"/>
      <c r="D2029" s="24"/>
      <c r="AG2029" s="94"/>
      <c r="AH2029" s="94"/>
      <c r="AI2029" s="94"/>
      <c r="AJ2029" s="94"/>
      <c r="AK2029" s="94"/>
      <c r="AM2029" s="92"/>
      <c r="AT2029" s="94"/>
      <c r="AU2029" s="94"/>
      <c r="AV2029" s="94"/>
      <c r="AW2029" s="94"/>
      <c r="AX2029" s="94"/>
      <c r="AY2029" s="94"/>
      <c r="AZ2029" s="94"/>
      <c r="BA2029" s="94"/>
    </row>
    <row r="2030" spans="3:53" x14ac:dyDescent="0.2">
      <c r="C2030" s="24"/>
      <c r="D2030" s="24"/>
      <c r="AG2030" s="94"/>
      <c r="AH2030" s="94"/>
      <c r="AI2030" s="94"/>
      <c r="AJ2030" s="94"/>
      <c r="AK2030" s="94"/>
      <c r="AM2030" s="92"/>
      <c r="AT2030" s="94"/>
      <c r="AU2030" s="94"/>
      <c r="AV2030" s="94"/>
      <c r="AW2030" s="94"/>
      <c r="AX2030" s="94"/>
      <c r="AY2030" s="94"/>
      <c r="AZ2030" s="94"/>
      <c r="BA2030" s="94"/>
    </row>
    <row r="2031" spans="3:53" x14ac:dyDescent="0.2">
      <c r="C2031" s="24"/>
      <c r="D2031" s="24"/>
      <c r="AG2031" s="94"/>
      <c r="AH2031" s="94"/>
      <c r="AI2031" s="94"/>
      <c r="AJ2031" s="94"/>
      <c r="AK2031" s="94"/>
      <c r="AM2031" s="92"/>
      <c r="AT2031" s="94"/>
      <c r="AU2031" s="94"/>
      <c r="AV2031" s="94"/>
      <c r="AW2031" s="94"/>
      <c r="AX2031" s="94"/>
      <c r="AY2031" s="94"/>
      <c r="AZ2031" s="94"/>
      <c r="BA2031" s="94"/>
    </row>
    <row r="2032" spans="3:53" x14ac:dyDescent="0.2">
      <c r="C2032" s="24"/>
      <c r="D2032" s="24"/>
      <c r="AG2032" s="94"/>
      <c r="AH2032" s="94"/>
      <c r="AI2032" s="94"/>
      <c r="AJ2032" s="94"/>
      <c r="AK2032" s="94"/>
      <c r="AM2032" s="92"/>
      <c r="AT2032" s="94"/>
      <c r="AU2032" s="94"/>
      <c r="AV2032" s="94"/>
      <c r="AW2032" s="94"/>
      <c r="AX2032" s="94"/>
      <c r="AY2032" s="94"/>
      <c r="AZ2032" s="94"/>
      <c r="BA2032" s="94"/>
    </row>
    <row r="2033" spans="3:53" x14ac:dyDescent="0.2">
      <c r="C2033" s="24"/>
      <c r="D2033" s="24"/>
      <c r="AG2033" s="94"/>
      <c r="AH2033" s="94"/>
      <c r="AI2033" s="94"/>
      <c r="AJ2033" s="94"/>
      <c r="AK2033" s="94"/>
      <c r="AM2033" s="92"/>
      <c r="AT2033" s="94"/>
      <c r="AU2033" s="94"/>
      <c r="AV2033" s="94"/>
      <c r="AW2033" s="94"/>
      <c r="AX2033" s="94"/>
      <c r="AY2033" s="94"/>
      <c r="AZ2033" s="94"/>
      <c r="BA2033" s="94"/>
    </row>
    <row r="2034" spans="3:53" x14ac:dyDescent="0.2">
      <c r="C2034" s="24"/>
      <c r="D2034" s="24"/>
      <c r="AG2034" s="94"/>
      <c r="AH2034" s="94"/>
      <c r="AI2034" s="94"/>
      <c r="AJ2034" s="94"/>
      <c r="AK2034" s="94"/>
      <c r="AM2034" s="92"/>
      <c r="AT2034" s="94"/>
      <c r="AU2034" s="94"/>
      <c r="AV2034" s="94"/>
      <c r="AW2034" s="94"/>
      <c r="AX2034" s="94"/>
      <c r="AY2034" s="94"/>
      <c r="AZ2034" s="94"/>
      <c r="BA2034" s="94"/>
    </row>
    <row r="2035" spans="3:53" x14ac:dyDescent="0.2">
      <c r="C2035" s="24"/>
      <c r="D2035" s="24"/>
      <c r="AG2035" s="94"/>
      <c r="AH2035" s="94"/>
      <c r="AI2035" s="94"/>
      <c r="AJ2035" s="94"/>
      <c r="AK2035" s="94"/>
      <c r="AM2035" s="92"/>
      <c r="AT2035" s="94"/>
      <c r="AU2035" s="94"/>
      <c r="AV2035" s="94"/>
      <c r="AW2035" s="94"/>
      <c r="AX2035" s="94"/>
      <c r="AY2035" s="94"/>
      <c r="AZ2035" s="94"/>
      <c r="BA2035" s="94"/>
    </row>
    <row r="2036" spans="3:53" x14ac:dyDescent="0.2">
      <c r="C2036" s="24"/>
      <c r="D2036" s="24"/>
      <c r="AG2036" s="94"/>
      <c r="AH2036" s="94"/>
      <c r="AI2036" s="94"/>
      <c r="AJ2036" s="94"/>
      <c r="AK2036" s="94"/>
      <c r="AM2036" s="92"/>
      <c r="AT2036" s="94"/>
      <c r="AU2036" s="94"/>
      <c r="AV2036" s="94"/>
      <c r="AW2036" s="94"/>
      <c r="AX2036" s="94"/>
      <c r="AY2036" s="94"/>
      <c r="AZ2036" s="94"/>
      <c r="BA2036" s="94"/>
    </row>
    <row r="2037" spans="3:53" x14ac:dyDescent="0.2">
      <c r="C2037" s="24"/>
      <c r="D2037" s="24"/>
      <c r="AG2037" s="94"/>
      <c r="AH2037" s="94"/>
      <c r="AI2037" s="94"/>
      <c r="AJ2037" s="94"/>
      <c r="AK2037" s="94"/>
      <c r="AM2037" s="92"/>
      <c r="AT2037" s="94"/>
      <c r="AU2037" s="94"/>
      <c r="AV2037" s="94"/>
      <c r="AW2037" s="94"/>
      <c r="AX2037" s="94"/>
      <c r="AY2037" s="94"/>
      <c r="AZ2037" s="94"/>
      <c r="BA2037" s="94"/>
    </row>
    <row r="2038" spans="3:53" x14ac:dyDescent="0.2">
      <c r="C2038" s="24"/>
      <c r="D2038" s="24"/>
      <c r="AG2038" s="94"/>
      <c r="AH2038" s="94"/>
      <c r="AI2038" s="94"/>
      <c r="AJ2038" s="94"/>
      <c r="AK2038" s="94"/>
      <c r="AM2038" s="92"/>
      <c r="AT2038" s="94"/>
      <c r="AU2038" s="94"/>
      <c r="AV2038" s="94"/>
      <c r="AW2038" s="94"/>
      <c r="AX2038" s="94"/>
      <c r="AY2038" s="94"/>
      <c r="AZ2038" s="94"/>
      <c r="BA2038" s="94"/>
    </row>
    <row r="2039" spans="3:53" x14ac:dyDescent="0.2">
      <c r="C2039" s="24"/>
      <c r="D2039" s="24"/>
      <c r="AG2039" s="94"/>
      <c r="AH2039" s="94"/>
      <c r="AI2039" s="94"/>
      <c r="AJ2039" s="94"/>
      <c r="AK2039" s="94"/>
      <c r="AM2039" s="92"/>
      <c r="AT2039" s="94"/>
      <c r="AU2039" s="94"/>
      <c r="AV2039" s="94"/>
      <c r="AW2039" s="94"/>
      <c r="AX2039" s="94"/>
      <c r="AY2039" s="94"/>
      <c r="AZ2039" s="94"/>
      <c r="BA2039" s="94"/>
    </row>
    <row r="2040" spans="3:53" x14ac:dyDescent="0.2">
      <c r="C2040" s="24"/>
      <c r="D2040" s="24"/>
      <c r="AG2040" s="94"/>
      <c r="AH2040" s="94"/>
      <c r="AI2040" s="94"/>
      <c r="AJ2040" s="94"/>
      <c r="AK2040" s="94"/>
      <c r="AM2040" s="92"/>
      <c r="AT2040" s="94"/>
      <c r="AU2040" s="94"/>
      <c r="AV2040" s="94"/>
      <c r="AW2040" s="94"/>
      <c r="AX2040" s="94"/>
      <c r="AY2040" s="94"/>
      <c r="AZ2040" s="94"/>
      <c r="BA2040" s="94"/>
    </row>
    <row r="2041" spans="3:53" x14ac:dyDescent="0.2">
      <c r="C2041" s="24"/>
      <c r="D2041" s="24"/>
      <c r="AG2041" s="94"/>
      <c r="AH2041" s="94"/>
      <c r="AI2041" s="94"/>
      <c r="AJ2041" s="94"/>
      <c r="AK2041" s="94"/>
      <c r="AM2041" s="92"/>
      <c r="AT2041" s="94"/>
      <c r="AU2041" s="94"/>
      <c r="AV2041" s="94"/>
      <c r="AW2041" s="94"/>
      <c r="AX2041" s="94"/>
      <c r="AY2041" s="94"/>
      <c r="AZ2041" s="94"/>
      <c r="BA2041" s="94"/>
    </row>
    <row r="2042" spans="3:53" x14ac:dyDescent="0.2">
      <c r="C2042" s="24"/>
      <c r="D2042" s="24"/>
      <c r="AG2042" s="94"/>
      <c r="AH2042" s="94"/>
      <c r="AI2042" s="94"/>
      <c r="AJ2042" s="94"/>
      <c r="AK2042" s="94"/>
      <c r="AM2042" s="92"/>
      <c r="AT2042" s="94"/>
      <c r="AU2042" s="94"/>
      <c r="AV2042" s="94"/>
      <c r="AW2042" s="94"/>
      <c r="AX2042" s="94"/>
      <c r="AY2042" s="94"/>
      <c r="AZ2042" s="94"/>
      <c r="BA2042" s="94"/>
    </row>
    <row r="2043" spans="3:53" x14ac:dyDescent="0.2">
      <c r="C2043" s="24"/>
      <c r="D2043" s="24"/>
      <c r="AG2043" s="94"/>
      <c r="AH2043" s="94"/>
      <c r="AI2043" s="94"/>
      <c r="AJ2043" s="94"/>
      <c r="AK2043" s="94"/>
      <c r="AM2043" s="92"/>
      <c r="AT2043" s="94"/>
      <c r="AU2043" s="94"/>
      <c r="AV2043" s="94"/>
      <c r="AW2043" s="94"/>
      <c r="AX2043" s="94"/>
      <c r="AY2043" s="94"/>
      <c r="AZ2043" s="94"/>
      <c r="BA2043" s="94"/>
    </row>
    <row r="2044" spans="3:53" x14ac:dyDescent="0.2">
      <c r="C2044" s="24"/>
      <c r="D2044" s="24"/>
      <c r="AG2044" s="94"/>
      <c r="AH2044" s="94"/>
      <c r="AI2044" s="94"/>
      <c r="AJ2044" s="94"/>
      <c r="AK2044" s="94"/>
      <c r="AM2044" s="92"/>
      <c r="AT2044" s="94"/>
      <c r="AU2044" s="94"/>
      <c r="AV2044" s="94"/>
      <c r="AW2044" s="94"/>
      <c r="AX2044" s="94"/>
      <c r="AY2044" s="94"/>
      <c r="AZ2044" s="94"/>
      <c r="BA2044" s="94"/>
    </row>
    <row r="2045" spans="3:53" x14ac:dyDescent="0.2">
      <c r="C2045" s="24"/>
      <c r="D2045" s="24"/>
      <c r="AG2045" s="94"/>
      <c r="AH2045" s="94"/>
      <c r="AI2045" s="94"/>
      <c r="AJ2045" s="94"/>
      <c r="AK2045" s="94"/>
      <c r="AM2045" s="92"/>
      <c r="AT2045" s="94"/>
      <c r="AU2045" s="94"/>
      <c r="AV2045" s="94"/>
      <c r="AW2045" s="94"/>
      <c r="AX2045" s="94"/>
      <c r="AY2045" s="94"/>
      <c r="AZ2045" s="94"/>
      <c r="BA2045" s="94"/>
    </row>
    <row r="2046" spans="3:53" x14ac:dyDescent="0.2">
      <c r="C2046" s="24"/>
      <c r="D2046" s="24"/>
      <c r="AG2046" s="94"/>
      <c r="AH2046" s="94"/>
      <c r="AI2046" s="94"/>
      <c r="AJ2046" s="94"/>
      <c r="AK2046" s="94"/>
      <c r="AM2046" s="92"/>
      <c r="AT2046" s="94"/>
      <c r="AU2046" s="94"/>
      <c r="AV2046" s="94"/>
      <c r="AW2046" s="94"/>
      <c r="AX2046" s="94"/>
      <c r="AY2046" s="94"/>
      <c r="AZ2046" s="94"/>
      <c r="BA2046" s="94"/>
    </row>
    <row r="2047" spans="3:53" x14ac:dyDescent="0.2">
      <c r="C2047" s="24"/>
      <c r="D2047" s="24"/>
      <c r="AG2047" s="94"/>
      <c r="AH2047" s="94"/>
      <c r="AI2047" s="94"/>
      <c r="AJ2047" s="94"/>
      <c r="AK2047" s="94"/>
      <c r="AM2047" s="92"/>
      <c r="AT2047" s="94"/>
      <c r="AU2047" s="94"/>
      <c r="AV2047" s="94"/>
      <c r="AW2047" s="94"/>
      <c r="AX2047" s="94"/>
      <c r="AY2047" s="94"/>
      <c r="AZ2047" s="94"/>
      <c r="BA2047" s="94"/>
    </row>
    <row r="2048" spans="3:53" x14ac:dyDescent="0.2">
      <c r="C2048" s="24"/>
      <c r="D2048" s="24"/>
      <c r="AG2048" s="94"/>
      <c r="AH2048" s="94"/>
      <c r="AI2048" s="94"/>
      <c r="AJ2048" s="94"/>
      <c r="AK2048" s="94"/>
      <c r="AM2048" s="92"/>
      <c r="AT2048" s="94"/>
      <c r="AU2048" s="94"/>
      <c r="AV2048" s="94"/>
      <c r="AW2048" s="94"/>
      <c r="AX2048" s="94"/>
      <c r="AY2048" s="94"/>
      <c r="AZ2048" s="94"/>
      <c r="BA2048" s="94"/>
    </row>
    <row r="2049" spans="3:53" x14ac:dyDescent="0.2">
      <c r="C2049" s="24"/>
      <c r="D2049" s="24"/>
      <c r="AG2049" s="94"/>
      <c r="AH2049" s="94"/>
      <c r="AI2049" s="94"/>
      <c r="AJ2049" s="94"/>
      <c r="AK2049" s="94"/>
      <c r="AM2049" s="92"/>
      <c r="AT2049" s="94"/>
      <c r="AU2049" s="94"/>
      <c r="AV2049" s="94"/>
      <c r="AW2049" s="94"/>
      <c r="AX2049" s="94"/>
      <c r="AY2049" s="94"/>
      <c r="AZ2049" s="94"/>
      <c r="BA2049" s="94"/>
    </row>
    <row r="2050" spans="3:53" x14ac:dyDescent="0.2">
      <c r="C2050" s="24"/>
      <c r="D2050" s="24"/>
      <c r="AG2050" s="94"/>
      <c r="AH2050" s="94"/>
      <c r="AI2050" s="94"/>
      <c r="AJ2050" s="94"/>
      <c r="AK2050" s="94"/>
      <c r="AM2050" s="92"/>
      <c r="AT2050" s="94"/>
      <c r="AU2050" s="94"/>
      <c r="AV2050" s="94"/>
      <c r="AW2050" s="94"/>
      <c r="AX2050" s="94"/>
      <c r="AY2050" s="94"/>
      <c r="AZ2050" s="94"/>
      <c r="BA2050" s="94"/>
    </row>
    <row r="2051" spans="3:53" x14ac:dyDescent="0.2">
      <c r="C2051" s="24"/>
      <c r="D2051" s="24"/>
      <c r="AG2051" s="94"/>
      <c r="AH2051" s="94"/>
      <c r="AI2051" s="94"/>
      <c r="AJ2051" s="94"/>
      <c r="AK2051" s="94"/>
      <c r="AM2051" s="92"/>
      <c r="AT2051" s="94"/>
      <c r="AU2051" s="94"/>
      <c r="AV2051" s="94"/>
      <c r="AW2051" s="94"/>
      <c r="AX2051" s="94"/>
      <c r="AY2051" s="94"/>
      <c r="AZ2051" s="94"/>
      <c r="BA2051" s="94"/>
    </row>
    <row r="2052" spans="3:53" x14ac:dyDescent="0.2">
      <c r="C2052" s="24"/>
      <c r="D2052" s="24"/>
      <c r="AG2052" s="94"/>
      <c r="AH2052" s="94"/>
      <c r="AI2052" s="94"/>
      <c r="AJ2052" s="94"/>
      <c r="AK2052" s="94"/>
      <c r="AM2052" s="92"/>
      <c r="AT2052" s="94"/>
      <c r="AU2052" s="94"/>
      <c r="AV2052" s="94"/>
      <c r="AW2052" s="94"/>
      <c r="AX2052" s="94"/>
      <c r="AY2052" s="94"/>
      <c r="AZ2052" s="94"/>
      <c r="BA2052" s="94"/>
    </row>
    <row r="2053" spans="3:53" x14ac:dyDescent="0.2">
      <c r="C2053" s="24"/>
      <c r="D2053" s="24"/>
      <c r="AG2053" s="94"/>
      <c r="AH2053" s="94"/>
      <c r="AI2053" s="94"/>
      <c r="AJ2053" s="94"/>
      <c r="AK2053" s="94"/>
      <c r="AM2053" s="92"/>
      <c r="AT2053" s="94"/>
      <c r="AU2053" s="94"/>
      <c r="AV2053" s="94"/>
      <c r="AW2053" s="94"/>
      <c r="AX2053" s="94"/>
      <c r="AY2053" s="94"/>
      <c r="AZ2053" s="94"/>
      <c r="BA2053" s="94"/>
    </row>
    <row r="2054" spans="3:53" x14ac:dyDescent="0.2">
      <c r="C2054" s="24"/>
      <c r="D2054" s="24"/>
      <c r="AG2054" s="94"/>
      <c r="AH2054" s="94"/>
      <c r="AI2054" s="94"/>
      <c r="AJ2054" s="94"/>
      <c r="AK2054" s="94"/>
      <c r="AM2054" s="92"/>
      <c r="AT2054" s="94"/>
      <c r="AU2054" s="94"/>
      <c r="AV2054" s="94"/>
      <c r="AW2054" s="94"/>
      <c r="AX2054" s="94"/>
      <c r="AY2054" s="94"/>
      <c r="AZ2054" s="94"/>
      <c r="BA2054" s="94"/>
    </row>
    <row r="2055" spans="3:53" x14ac:dyDescent="0.2">
      <c r="C2055" s="24"/>
      <c r="D2055" s="24"/>
      <c r="AG2055" s="94"/>
      <c r="AH2055" s="94"/>
      <c r="AI2055" s="94"/>
      <c r="AJ2055" s="94"/>
      <c r="AK2055" s="94"/>
      <c r="AM2055" s="92"/>
      <c r="AT2055" s="94"/>
      <c r="AU2055" s="94"/>
      <c r="AV2055" s="94"/>
      <c r="AW2055" s="94"/>
      <c r="AX2055" s="94"/>
      <c r="AY2055" s="94"/>
      <c r="AZ2055" s="94"/>
      <c r="BA2055" s="94"/>
    </row>
    <row r="2056" spans="3:53" x14ac:dyDescent="0.2">
      <c r="C2056" s="24"/>
      <c r="D2056" s="24"/>
      <c r="AG2056" s="94"/>
      <c r="AH2056" s="94"/>
      <c r="AI2056" s="94"/>
      <c r="AJ2056" s="94"/>
      <c r="AK2056" s="94"/>
      <c r="AM2056" s="92"/>
      <c r="AT2056" s="94"/>
      <c r="AU2056" s="94"/>
      <c r="AV2056" s="94"/>
      <c r="AW2056" s="94"/>
      <c r="AX2056" s="94"/>
      <c r="AY2056" s="94"/>
      <c r="AZ2056" s="94"/>
      <c r="BA2056" s="94"/>
    </row>
    <row r="2057" spans="3:53" x14ac:dyDescent="0.2">
      <c r="C2057" s="24"/>
      <c r="D2057" s="24"/>
      <c r="AG2057" s="94"/>
      <c r="AH2057" s="94"/>
      <c r="AI2057" s="94"/>
      <c r="AJ2057" s="94"/>
      <c r="AK2057" s="94"/>
      <c r="AM2057" s="92"/>
      <c r="AT2057" s="94"/>
      <c r="AU2057" s="94"/>
      <c r="AV2057" s="94"/>
      <c r="AW2057" s="94"/>
      <c r="AX2057" s="94"/>
      <c r="AY2057" s="94"/>
      <c r="AZ2057" s="94"/>
      <c r="BA2057" s="94"/>
    </row>
    <row r="2058" spans="3:53" x14ac:dyDescent="0.2">
      <c r="C2058" s="24"/>
      <c r="D2058" s="24"/>
      <c r="AG2058" s="94"/>
      <c r="AH2058" s="94"/>
      <c r="AI2058" s="94"/>
      <c r="AJ2058" s="94"/>
      <c r="AK2058" s="94"/>
      <c r="AM2058" s="92"/>
      <c r="AT2058" s="94"/>
      <c r="AU2058" s="94"/>
      <c r="AV2058" s="94"/>
      <c r="AW2058" s="94"/>
      <c r="AX2058" s="94"/>
      <c r="AY2058" s="94"/>
      <c r="AZ2058" s="94"/>
      <c r="BA2058" s="94"/>
    </row>
    <row r="2059" spans="3:53" x14ac:dyDescent="0.2">
      <c r="C2059" s="24"/>
      <c r="D2059" s="24"/>
      <c r="AG2059" s="94"/>
      <c r="AH2059" s="94"/>
      <c r="AI2059" s="94"/>
      <c r="AJ2059" s="94"/>
      <c r="AK2059" s="94"/>
      <c r="AM2059" s="92"/>
      <c r="AT2059" s="94"/>
      <c r="AU2059" s="94"/>
      <c r="AV2059" s="94"/>
      <c r="AW2059" s="94"/>
      <c r="AX2059" s="94"/>
      <c r="AY2059" s="94"/>
      <c r="AZ2059" s="94"/>
      <c r="BA2059" s="94"/>
    </row>
    <row r="2060" spans="3:53" x14ac:dyDescent="0.2">
      <c r="C2060" s="24"/>
      <c r="D2060" s="24"/>
      <c r="AG2060" s="94"/>
      <c r="AH2060" s="94"/>
      <c r="AI2060" s="94"/>
      <c r="AJ2060" s="94"/>
      <c r="AK2060" s="94"/>
      <c r="AM2060" s="92"/>
      <c r="AT2060" s="94"/>
      <c r="AU2060" s="94"/>
      <c r="AV2060" s="94"/>
      <c r="AW2060" s="94"/>
      <c r="AX2060" s="94"/>
      <c r="AY2060" s="94"/>
      <c r="AZ2060" s="94"/>
      <c r="BA2060" s="94"/>
    </row>
    <row r="2061" spans="3:53" x14ac:dyDescent="0.2">
      <c r="C2061" s="24"/>
      <c r="D2061" s="24"/>
      <c r="AG2061" s="94"/>
      <c r="AH2061" s="94"/>
      <c r="AI2061" s="94"/>
      <c r="AJ2061" s="94"/>
      <c r="AK2061" s="94"/>
      <c r="AM2061" s="92"/>
      <c r="AT2061" s="94"/>
      <c r="AU2061" s="94"/>
      <c r="AV2061" s="94"/>
      <c r="AW2061" s="94"/>
      <c r="AX2061" s="94"/>
      <c r="AY2061" s="94"/>
      <c r="AZ2061" s="94"/>
      <c r="BA2061" s="94"/>
    </row>
    <row r="2062" spans="3:53" x14ac:dyDescent="0.2">
      <c r="C2062" s="24"/>
      <c r="D2062" s="24"/>
      <c r="AG2062" s="94"/>
      <c r="AH2062" s="94"/>
      <c r="AI2062" s="94"/>
      <c r="AJ2062" s="94"/>
      <c r="AK2062" s="94"/>
      <c r="AM2062" s="92"/>
      <c r="AT2062" s="94"/>
      <c r="AU2062" s="94"/>
      <c r="AV2062" s="94"/>
      <c r="AW2062" s="94"/>
      <c r="AX2062" s="94"/>
      <c r="AY2062" s="94"/>
      <c r="AZ2062" s="94"/>
      <c r="BA2062" s="94"/>
    </row>
    <row r="2063" spans="3:53" x14ac:dyDescent="0.2">
      <c r="C2063" s="24"/>
      <c r="D2063" s="24"/>
      <c r="AG2063" s="94"/>
      <c r="AH2063" s="94"/>
      <c r="AI2063" s="94"/>
      <c r="AJ2063" s="94"/>
      <c r="AK2063" s="94"/>
      <c r="AM2063" s="92"/>
      <c r="AT2063" s="94"/>
      <c r="AU2063" s="94"/>
      <c r="AV2063" s="94"/>
      <c r="AW2063" s="94"/>
      <c r="AX2063" s="94"/>
      <c r="AY2063" s="94"/>
      <c r="AZ2063" s="94"/>
      <c r="BA2063" s="94"/>
    </row>
    <row r="2064" spans="3:53" x14ac:dyDescent="0.2">
      <c r="C2064" s="24"/>
      <c r="D2064" s="24"/>
      <c r="AG2064" s="94"/>
      <c r="AH2064" s="94"/>
      <c r="AI2064" s="94"/>
      <c r="AJ2064" s="94"/>
      <c r="AK2064" s="94"/>
      <c r="AM2064" s="92"/>
      <c r="AT2064" s="94"/>
      <c r="AU2064" s="94"/>
      <c r="AV2064" s="94"/>
      <c r="AW2064" s="94"/>
      <c r="AX2064" s="94"/>
      <c r="AY2064" s="94"/>
      <c r="AZ2064" s="94"/>
      <c r="BA2064" s="94"/>
    </row>
    <row r="2065" spans="3:53" x14ac:dyDescent="0.2">
      <c r="C2065" s="24"/>
      <c r="D2065" s="24"/>
      <c r="AG2065" s="94"/>
      <c r="AH2065" s="94"/>
      <c r="AI2065" s="94"/>
      <c r="AJ2065" s="94"/>
      <c r="AK2065" s="94"/>
      <c r="AM2065" s="92"/>
      <c r="AT2065" s="94"/>
      <c r="AU2065" s="94"/>
      <c r="AV2065" s="94"/>
      <c r="AW2065" s="94"/>
      <c r="AX2065" s="94"/>
      <c r="AY2065" s="94"/>
      <c r="AZ2065" s="94"/>
      <c r="BA2065" s="94"/>
    </row>
    <row r="2066" spans="3:53" x14ac:dyDescent="0.2">
      <c r="C2066" s="24"/>
      <c r="D2066" s="24"/>
      <c r="AG2066" s="94"/>
      <c r="AH2066" s="94"/>
      <c r="AI2066" s="94"/>
      <c r="AJ2066" s="94"/>
      <c r="AK2066" s="94"/>
      <c r="AM2066" s="92"/>
      <c r="AT2066" s="94"/>
      <c r="AU2066" s="94"/>
      <c r="AV2066" s="94"/>
      <c r="AW2066" s="94"/>
      <c r="AX2066" s="94"/>
      <c r="AY2066" s="94"/>
      <c r="AZ2066" s="94"/>
      <c r="BA2066" s="94"/>
    </row>
    <row r="2067" spans="3:53" x14ac:dyDescent="0.2">
      <c r="C2067" s="24"/>
      <c r="D2067" s="24"/>
      <c r="AG2067" s="94"/>
      <c r="AH2067" s="94"/>
      <c r="AI2067" s="94"/>
      <c r="AJ2067" s="94"/>
      <c r="AK2067" s="94"/>
      <c r="AM2067" s="92"/>
      <c r="AT2067" s="94"/>
      <c r="AU2067" s="94"/>
      <c r="AV2067" s="94"/>
      <c r="AW2067" s="94"/>
      <c r="AX2067" s="94"/>
      <c r="AY2067" s="94"/>
      <c r="AZ2067" s="94"/>
      <c r="BA2067" s="94"/>
    </row>
    <row r="2068" spans="3:53" x14ac:dyDescent="0.2">
      <c r="C2068" s="24"/>
      <c r="D2068" s="24"/>
      <c r="AG2068" s="94"/>
      <c r="AH2068" s="94"/>
      <c r="AI2068" s="94"/>
      <c r="AJ2068" s="94"/>
      <c r="AK2068" s="94"/>
      <c r="AM2068" s="92"/>
      <c r="AT2068" s="94"/>
      <c r="AU2068" s="94"/>
      <c r="AV2068" s="94"/>
      <c r="AW2068" s="94"/>
      <c r="AX2068" s="94"/>
      <c r="AY2068" s="94"/>
      <c r="AZ2068" s="94"/>
      <c r="BA2068" s="94"/>
    </row>
    <row r="2069" spans="3:53" x14ac:dyDescent="0.2">
      <c r="C2069" s="24"/>
      <c r="D2069" s="24"/>
      <c r="AG2069" s="94"/>
      <c r="AH2069" s="94"/>
      <c r="AI2069" s="94"/>
      <c r="AJ2069" s="94"/>
      <c r="AK2069" s="94"/>
      <c r="AL2069" s="96"/>
      <c r="AM2069" s="92"/>
      <c r="AT2069" s="94"/>
      <c r="AU2069" s="94"/>
      <c r="AV2069" s="94"/>
      <c r="AW2069" s="94"/>
      <c r="AX2069" s="94"/>
      <c r="AY2069" s="94"/>
      <c r="AZ2069" s="94"/>
      <c r="BA2069" s="94"/>
    </row>
    <row r="2070" spans="3:53" x14ac:dyDescent="0.2">
      <c r="C2070" s="24"/>
      <c r="D2070" s="24"/>
      <c r="AG2070" s="94"/>
      <c r="AH2070" s="94"/>
      <c r="AI2070" s="94"/>
      <c r="AJ2070" s="94"/>
      <c r="AK2070" s="94"/>
      <c r="AL2070" s="96"/>
      <c r="AM2070" s="92"/>
      <c r="AT2070" s="94"/>
      <c r="AU2070" s="94"/>
      <c r="AV2070" s="94"/>
      <c r="AW2070" s="94"/>
      <c r="AX2070" s="94"/>
      <c r="AY2070" s="94"/>
      <c r="AZ2070" s="94"/>
      <c r="BA2070" s="94"/>
    </row>
    <row r="2071" spans="3:53" x14ac:dyDescent="0.2">
      <c r="C2071" s="24"/>
      <c r="D2071" s="24"/>
      <c r="AG2071" s="94"/>
      <c r="AH2071" s="94"/>
      <c r="AI2071" s="94"/>
      <c r="AJ2071" s="94"/>
      <c r="AK2071" s="94"/>
      <c r="AL2071" s="96"/>
      <c r="AM2071" s="92"/>
      <c r="AT2071" s="94"/>
      <c r="AU2071" s="94"/>
      <c r="AV2071" s="94"/>
      <c r="AW2071" s="94"/>
      <c r="AX2071" s="94"/>
      <c r="AY2071" s="94"/>
      <c r="AZ2071" s="94"/>
      <c r="BA2071" s="94"/>
    </row>
    <row r="2072" spans="3:53" x14ac:dyDescent="0.2">
      <c r="C2072" s="24"/>
      <c r="D2072" s="24"/>
      <c r="AG2072" s="94"/>
      <c r="AH2072" s="94"/>
      <c r="AI2072" s="94"/>
      <c r="AJ2072" s="94"/>
      <c r="AK2072" s="94"/>
      <c r="AL2072" s="96"/>
      <c r="AM2072" s="92"/>
      <c r="AT2072" s="94"/>
      <c r="AU2072" s="94"/>
      <c r="AV2072" s="94"/>
      <c r="AW2072" s="94"/>
      <c r="AX2072" s="94"/>
      <c r="AY2072" s="94"/>
      <c r="AZ2072" s="94"/>
      <c r="BA2072" s="94"/>
    </row>
    <row r="2073" spans="3:53" x14ac:dyDescent="0.2">
      <c r="C2073" s="24"/>
      <c r="D2073" s="24"/>
      <c r="AG2073" s="94"/>
      <c r="AH2073" s="94"/>
      <c r="AI2073" s="94"/>
      <c r="AJ2073" s="94"/>
      <c r="AK2073" s="94"/>
      <c r="AL2073" s="96"/>
      <c r="AM2073" s="92"/>
      <c r="AT2073" s="94"/>
      <c r="AU2073" s="94"/>
      <c r="AV2073" s="94"/>
      <c r="AW2073" s="94"/>
      <c r="AX2073" s="94"/>
      <c r="AY2073" s="94"/>
      <c r="AZ2073" s="94"/>
      <c r="BA2073" s="94"/>
    </row>
    <row r="2074" spans="3:53" x14ac:dyDescent="0.2">
      <c r="C2074" s="24"/>
      <c r="D2074" s="24"/>
      <c r="AG2074" s="94"/>
      <c r="AH2074" s="94"/>
      <c r="AI2074" s="94"/>
      <c r="AJ2074" s="94"/>
      <c r="AK2074" s="94"/>
      <c r="AL2074" s="96"/>
      <c r="AM2074" s="92"/>
      <c r="AT2074" s="94"/>
      <c r="AU2074" s="94"/>
      <c r="AV2074" s="94"/>
      <c r="AW2074" s="94"/>
      <c r="AX2074" s="94"/>
      <c r="AY2074" s="94"/>
      <c r="AZ2074" s="94"/>
      <c r="BA2074" s="94"/>
    </row>
    <row r="2075" spans="3:53" x14ac:dyDescent="0.2">
      <c r="C2075" s="24"/>
      <c r="D2075" s="24"/>
      <c r="AG2075" s="94"/>
      <c r="AH2075" s="94"/>
      <c r="AI2075" s="94"/>
      <c r="AJ2075" s="94"/>
      <c r="AK2075" s="94"/>
      <c r="AL2075" s="96"/>
      <c r="AM2075" s="92"/>
      <c r="AT2075" s="94"/>
      <c r="AU2075" s="94"/>
      <c r="AV2075" s="94"/>
      <c r="AW2075" s="94"/>
      <c r="AX2075" s="94"/>
      <c r="AY2075" s="94"/>
      <c r="AZ2075" s="94"/>
      <c r="BA2075" s="94"/>
    </row>
    <row r="2076" spans="3:53" x14ac:dyDescent="0.2">
      <c r="C2076" s="24"/>
      <c r="D2076" s="24"/>
      <c r="AG2076" s="94"/>
      <c r="AH2076" s="94"/>
      <c r="AI2076" s="94"/>
      <c r="AJ2076" s="94"/>
      <c r="AK2076" s="94"/>
      <c r="AL2076" s="96"/>
      <c r="AM2076" s="92"/>
      <c r="AT2076" s="94"/>
      <c r="AU2076" s="94"/>
      <c r="AV2076" s="94"/>
      <c r="AW2076" s="94"/>
      <c r="AX2076" s="94"/>
      <c r="AY2076" s="94"/>
      <c r="AZ2076" s="94"/>
      <c r="BA2076" s="94"/>
    </row>
    <row r="2077" spans="3:53" x14ac:dyDescent="0.2">
      <c r="C2077" s="24"/>
      <c r="D2077" s="24"/>
      <c r="AG2077" s="94"/>
      <c r="AH2077" s="94"/>
      <c r="AI2077" s="94"/>
      <c r="AJ2077" s="94"/>
      <c r="AK2077" s="94"/>
      <c r="AL2077" s="96"/>
      <c r="AM2077" s="92"/>
      <c r="AT2077" s="94"/>
      <c r="AU2077" s="94"/>
      <c r="AV2077" s="94"/>
      <c r="AW2077" s="94"/>
      <c r="AX2077" s="94"/>
      <c r="AY2077" s="94"/>
      <c r="AZ2077" s="94"/>
      <c r="BA2077" s="94"/>
    </row>
    <row r="2078" spans="3:53" x14ac:dyDescent="0.2">
      <c r="C2078" s="24"/>
      <c r="D2078" s="24"/>
      <c r="AG2078" s="94"/>
      <c r="AH2078" s="94"/>
      <c r="AI2078" s="94"/>
      <c r="AJ2078" s="94"/>
      <c r="AK2078" s="94"/>
      <c r="AL2078" s="96"/>
      <c r="AM2078" s="92"/>
      <c r="AT2078" s="94"/>
      <c r="AU2078" s="94"/>
      <c r="AV2078" s="94"/>
      <c r="AW2078" s="94"/>
      <c r="AX2078" s="94"/>
      <c r="AY2078" s="94"/>
      <c r="AZ2078" s="94"/>
      <c r="BA2078" s="94"/>
    </row>
    <row r="2079" spans="3:53" x14ac:dyDescent="0.2">
      <c r="C2079" s="24"/>
      <c r="D2079" s="24"/>
      <c r="AG2079" s="94"/>
      <c r="AH2079" s="94"/>
      <c r="AI2079" s="94"/>
      <c r="AJ2079" s="94"/>
      <c r="AK2079" s="94"/>
      <c r="AL2079" s="96"/>
      <c r="AM2079" s="92"/>
      <c r="AT2079" s="94"/>
      <c r="AU2079" s="94"/>
      <c r="AV2079" s="94"/>
      <c r="AW2079" s="94"/>
      <c r="AX2079" s="94"/>
      <c r="AY2079" s="94"/>
      <c r="AZ2079" s="94"/>
      <c r="BA2079" s="94"/>
    </row>
    <row r="2080" spans="3:53" x14ac:dyDescent="0.2">
      <c r="C2080" s="24"/>
      <c r="D2080" s="24"/>
      <c r="AG2080" s="94"/>
      <c r="AH2080" s="94"/>
      <c r="AI2080" s="94"/>
      <c r="AJ2080" s="94"/>
      <c r="AK2080" s="94"/>
      <c r="AL2080" s="96"/>
      <c r="AM2080" s="92"/>
      <c r="AT2080" s="94"/>
      <c r="AU2080" s="94"/>
      <c r="AV2080" s="94"/>
      <c r="AW2080" s="94"/>
      <c r="AX2080" s="94"/>
      <c r="AY2080" s="94"/>
      <c r="AZ2080" s="94"/>
      <c r="BA2080" s="94"/>
    </row>
    <row r="2081" spans="3:53" x14ac:dyDescent="0.2">
      <c r="C2081" s="24"/>
      <c r="D2081" s="24"/>
      <c r="AG2081" s="94"/>
      <c r="AH2081" s="94"/>
      <c r="AI2081" s="94"/>
      <c r="AJ2081" s="94"/>
      <c r="AK2081" s="94"/>
      <c r="AL2081" s="96"/>
      <c r="AM2081" s="92"/>
      <c r="AT2081" s="94"/>
      <c r="AU2081" s="94"/>
      <c r="AV2081" s="94"/>
      <c r="AW2081" s="94"/>
      <c r="AX2081" s="94"/>
      <c r="AY2081" s="94"/>
      <c r="AZ2081" s="94"/>
      <c r="BA2081" s="94"/>
    </row>
    <row r="2082" spans="3:53" x14ac:dyDescent="0.2">
      <c r="C2082" s="24"/>
      <c r="D2082" s="24"/>
      <c r="AG2082" s="94"/>
      <c r="AH2082" s="94"/>
      <c r="AI2082" s="94"/>
      <c r="AJ2082" s="94"/>
      <c r="AK2082" s="94"/>
      <c r="AL2082" s="96"/>
      <c r="AM2082" s="92"/>
      <c r="AT2082" s="94"/>
      <c r="AU2082" s="94"/>
      <c r="AV2082" s="94"/>
      <c r="AW2082" s="94"/>
      <c r="AX2082" s="94"/>
      <c r="AY2082" s="94"/>
      <c r="AZ2082" s="94"/>
      <c r="BA2082" s="94"/>
    </row>
    <row r="2083" spans="3:53" x14ac:dyDescent="0.2">
      <c r="C2083" s="24"/>
      <c r="D2083" s="24"/>
      <c r="AG2083" s="94"/>
      <c r="AH2083" s="94"/>
      <c r="AI2083" s="94"/>
      <c r="AJ2083" s="94"/>
      <c r="AK2083" s="94"/>
      <c r="AL2083" s="96"/>
      <c r="AM2083" s="92"/>
      <c r="AT2083" s="94"/>
      <c r="AU2083" s="94"/>
      <c r="AV2083" s="94"/>
      <c r="AW2083" s="94"/>
      <c r="AX2083" s="94"/>
      <c r="AY2083" s="94"/>
      <c r="AZ2083" s="94"/>
      <c r="BA2083" s="94"/>
    </row>
    <row r="2084" spans="3:53" x14ac:dyDescent="0.2">
      <c r="C2084" s="24"/>
      <c r="D2084" s="24"/>
      <c r="AG2084" s="94"/>
      <c r="AH2084" s="94"/>
      <c r="AI2084" s="94"/>
      <c r="AJ2084" s="94"/>
      <c r="AK2084" s="94"/>
      <c r="AL2084" s="96"/>
      <c r="AM2084" s="92"/>
      <c r="AT2084" s="94"/>
      <c r="AU2084" s="94"/>
      <c r="AV2084" s="94"/>
      <c r="AW2084" s="94"/>
      <c r="AX2084" s="94"/>
      <c r="AY2084" s="94"/>
      <c r="AZ2084" s="94"/>
      <c r="BA2084" s="94"/>
    </row>
    <row r="2085" spans="3:53" x14ac:dyDescent="0.2">
      <c r="C2085" s="24"/>
      <c r="D2085" s="24"/>
      <c r="AG2085" s="94"/>
      <c r="AH2085" s="94"/>
      <c r="AI2085" s="94"/>
      <c r="AJ2085" s="94"/>
      <c r="AK2085" s="94"/>
      <c r="AL2085" s="96"/>
      <c r="AM2085" s="92"/>
      <c r="AT2085" s="94"/>
      <c r="AU2085" s="94"/>
      <c r="AV2085" s="94"/>
      <c r="AW2085" s="94"/>
      <c r="AX2085" s="94"/>
      <c r="AY2085" s="94"/>
      <c r="AZ2085" s="94"/>
      <c r="BA2085" s="94"/>
    </row>
    <row r="2086" spans="3:53" x14ac:dyDescent="0.2">
      <c r="C2086" s="24"/>
      <c r="D2086" s="24"/>
      <c r="AG2086" s="94"/>
      <c r="AH2086" s="94"/>
      <c r="AI2086" s="94"/>
      <c r="AJ2086" s="94"/>
      <c r="AK2086" s="94"/>
      <c r="AL2086" s="96"/>
      <c r="AM2086" s="92"/>
      <c r="AT2086" s="94"/>
      <c r="AU2086" s="94"/>
      <c r="AV2086" s="94"/>
      <c r="AW2086" s="94"/>
      <c r="AX2086" s="94"/>
      <c r="AY2086" s="94"/>
      <c r="AZ2086" s="94"/>
      <c r="BA2086" s="94"/>
    </row>
    <row r="2087" spans="3:53" x14ac:dyDescent="0.2">
      <c r="C2087" s="24"/>
      <c r="D2087" s="24"/>
      <c r="AG2087" s="94"/>
      <c r="AH2087" s="94"/>
      <c r="AI2087" s="94"/>
      <c r="AJ2087" s="94"/>
      <c r="AK2087" s="94"/>
      <c r="AL2087" s="96"/>
      <c r="AM2087" s="92"/>
      <c r="AT2087" s="94"/>
      <c r="AU2087" s="94"/>
      <c r="AV2087" s="94"/>
      <c r="AW2087" s="94"/>
      <c r="AX2087" s="94"/>
      <c r="AY2087" s="94"/>
      <c r="AZ2087" s="94"/>
      <c r="BA2087" s="94"/>
    </row>
    <row r="2088" spans="3:53" x14ac:dyDescent="0.2">
      <c r="C2088" s="24"/>
      <c r="D2088" s="24"/>
      <c r="AG2088" s="94"/>
      <c r="AH2088" s="94"/>
      <c r="AI2088" s="94"/>
      <c r="AJ2088" s="94"/>
      <c r="AK2088" s="94"/>
      <c r="AL2088" s="96"/>
      <c r="AM2088" s="92"/>
      <c r="AT2088" s="94"/>
      <c r="AU2088" s="94"/>
      <c r="AV2088" s="94"/>
      <c r="AW2088" s="94"/>
      <c r="AX2088" s="94"/>
      <c r="AY2088" s="94"/>
      <c r="AZ2088" s="94"/>
      <c r="BA2088" s="94"/>
    </row>
    <row r="2089" spans="3:53" x14ac:dyDescent="0.2">
      <c r="C2089" s="24"/>
      <c r="D2089" s="24"/>
      <c r="AG2089" s="94"/>
      <c r="AH2089" s="94"/>
      <c r="AI2089" s="94"/>
      <c r="AJ2089" s="94"/>
      <c r="AK2089" s="94"/>
      <c r="AL2089" s="96"/>
      <c r="AM2089" s="92"/>
      <c r="AT2089" s="94"/>
      <c r="AU2089" s="94"/>
      <c r="AV2089" s="94"/>
      <c r="AW2089" s="94"/>
      <c r="AX2089" s="94"/>
      <c r="AY2089" s="94"/>
      <c r="AZ2089" s="94"/>
      <c r="BA2089" s="94"/>
    </row>
    <row r="2090" spans="3:53" x14ac:dyDescent="0.2">
      <c r="C2090" s="24"/>
      <c r="D2090" s="24"/>
      <c r="AG2090" s="94"/>
      <c r="AH2090" s="94"/>
      <c r="AI2090" s="94"/>
      <c r="AJ2090" s="94"/>
      <c r="AK2090" s="94"/>
      <c r="AL2090" s="96"/>
      <c r="AM2090" s="92"/>
      <c r="AT2090" s="94"/>
      <c r="AU2090" s="94"/>
      <c r="AV2090" s="94"/>
      <c r="AW2090" s="94"/>
      <c r="AX2090" s="94"/>
      <c r="AY2090" s="94"/>
      <c r="AZ2090" s="94"/>
      <c r="BA2090" s="94"/>
    </row>
    <row r="2091" spans="3:53" x14ac:dyDescent="0.2">
      <c r="C2091" s="24"/>
      <c r="D2091" s="24"/>
      <c r="AG2091" s="94"/>
      <c r="AH2091" s="94"/>
      <c r="AI2091" s="94"/>
      <c r="AJ2091" s="94"/>
      <c r="AK2091" s="94"/>
      <c r="AL2091" s="96"/>
      <c r="AM2091" s="92"/>
      <c r="AT2091" s="94"/>
      <c r="AU2091" s="94"/>
      <c r="AV2091" s="94"/>
      <c r="AW2091" s="94"/>
      <c r="AX2091" s="94"/>
      <c r="AY2091" s="94"/>
      <c r="AZ2091" s="94"/>
      <c r="BA2091" s="94"/>
    </row>
    <row r="2092" spans="3:53" x14ac:dyDescent="0.2">
      <c r="C2092" s="24"/>
      <c r="D2092" s="24"/>
      <c r="AG2092" s="94"/>
      <c r="AH2092" s="94"/>
      <c r="AI2092" s="94"/>
      <c r="AJ2092" s="94"/>
      <c r="AK2092" s="94"/>
      <c r="AL2092" s="96"/>
      <c r="AM2092" s="92"/>
      <c r="AT2092" s="94"/>
      <c r="AU2092" s="94"/>
      <c r="AV2092" s="94"/>
      <c r="AW2092" s="94"/>
      <c r="AX2092" s="94"/>
      <c r="AY2092" s="94"/>
      <c r="AZ2092" s="94"/>
      <c r="BA2092" s="94"/>
    </row>
    <row r="2093" spans="3:53" x14ac:dyDescent="0.2">
      <c r="C2093" s="24"/>
      <c r="D2093" s="24"/>
      <c r="AG2093" s="94"/>
      <c r="AH2093" s="94"/>
      <c r="AI2093" s="94"/>
      <c r="AJ2093" s="94"/>
      <c r="AK2093" s="94"/>
      <c r="AL2093" s="96"/>
      <c r="AM2093" s="92"/>
      <c r="AT2093" s="94"/>
      <c r="AU2093" s="94"/>
      <c r="AV2093" s="94"/>
      <c r="AW2093" s="94"/>
      <c r="AX2093" s="94"/>
      <c r="AY2093" s="94"/>
      <c r="AZ2093" s="94"/>
      <c r="BA2093" s="94"/>
    </row>
    <row r="2094" spans="3:53" x14ac:dyDescent="0.2">
      <c r="C2094" s="24"/>
      <c r="D2094" s="24"/>
      <c r="AG2094" s="94"/>
      <c r="AH2094" s="94"/>
      <c r="AI2094" s="94"/>
      <c r="AJ2094" s="94"/>
      <c r="AK2094" s="94"/>
      <c r="AL2094" s="96"/>
      <c r="AM2094" s="92"/>
      <c r="AT2094" s="94"/>
      <c r="AU2094" s="94"/>
      <c r="AV2094" s="94"/>
      <c r="AW2094" s="94"/>
      <c r="AX2094" s="94"/>
      <c r="AY2094" s="94"/>
      <c r="AZ2094" s="94"/>
      <c r="BA2094" s="94"/>
    </row>
    <row r="2095" spans="3:53" x14ac:dyDescent="0.2">
      <c r="C2095" s="24"/>
      <c r="D2095" s="24"/>
      <c r="AG2095" s="94"/>
      <c r="AH2095" s="94"/>
      <c r="AI2095" s="94"/>
      <c r="AJ2095" s="94"/>
      <c r="AK2095" s="94"/>
      <c r="AL2095" s="96"/>
      <c r="AM2095" s="92"/>
      <c r="AT2095" s="94"/>
      <c r="AU2095" s="94"/>
      <c r="AV2095" s="94"/>
      <c r="AW2095" s="94"/>
      <c r="AX2095" s="94"/>
      <c r="AY2095" s="94"/>
      <c r="AZ2095" s="94"/>
      <c r="BA2095" s="94"/>
    </row>
    <row r="2096" spans="3:53" x14ac:dyDescent="0.2">
      <c r="C2096" s="24"/>
      <c r="D2096" s="24"/>
      <c r="AG2096" s="94"/>
      <c r="AH2096" s="94"/>
      <c r="AI2096" s="94"/>
      <c r="AJ2096" s="94"/>
      <c r="AK2096" s="94"/>
      <c r="AL2096" s="96"/>
      <c r="AM2096" s="92"/>
      <c r="AT2096" s="94"/>
      <c r="AU2096" s="94"/>
      <c r="AV2096" s="94"/>
      <c r="AW2096" s="94"/>
      <c r="AX2096" s="94"/>
      <c r="AY2096" s="94"/>
      <c r="AZ2096" s="94"/>
      <c r="BA2096" s="94"/>
    </row>
    <row r="2097" spans="3:53" x14ac:dyDescent="0.2">
      <c r="C2097" s="24"/>
      <c r="D2097" s="24"/>
      <c r="AG2097" s="94"/>
      <c r="AH2097" s="94"/>
      <c r="AI2097" s="94"/>
      <c r="AJ2097" s="94"/>
      <c r="AK2097" s="94"/>
      <c r="AL2097" s="96"/>
      <c r="AM2097" s="92"/>
      <c r="AT2097" s="94"/>
      <c r="AU2097" s="94"/>
      <c r="AV2097" s="94"/>
      <c r="AW2097" s="94"/>
      <c r="AX2097" s="94"/>
      <c r="AY2097" s="94"/>
      <c r="AZ2097" s="94"/>
      <c r="BA2097" s="94"/>
    </row>
    <row r="2098" spans="3:53" x14ac:dyDescent="0.2">
      <c r="C2098" s="24"/>
      <c r="D2098" s="24"/>
      <c r="AG2098" s="94"/>
      <c r="AH2098" s="94"/>
      <c r="AI2098" s="94"/>
      <c r="AJ2098" s="94"/>
      <c r="AK2098" s="94"/>
      <c r="AL2098" s="96"/>
      <c r="AM2098" s="92"/>
      <c r="AT2098" s="94"/>
      <c r="AU2098" s="94"/>
      <c r="AV2098" s="94"/>
      <c r="AW2098" s="94"/>
      <c r="AX2098" s="94"/>
      <c r="AY2098" s="94"/>
      <c r="AZ2098" s="94"/>
      <c r="BA2098" s="94"/>
    </row>
    <row r="2099" spans="3:53" x14ac:dyDescent="0.2">
      <c r="C2099" s="24"/>
      <c r="D2099" s="24"/>
      <c r="AG2099" s="94"/>
      <c r="AH2099" s="94"/>
      <c r="AI2099" s="94"/>
      <c r="AJ2099" s="94"/>
      <c r="AK2099" s="94"/>
      <c r="AL2099" s="96"/>
      <c r="AM2099" s="92"/>
      <c r="AT2099" s="94"/>
      <c r="AU2099" s="94"/>
      <c r="AV2099" s="94"/>
      <c r="AW2099" s="94"/>
      <c r="AX2099" s="94"/>
      <c r="AY2099" s="94"/>
      <c r="AZ2099" s="94"/>
      <c r="BA2099" s="94"/>
    </row>
    <row r="2100" spans="3:53" x14ac:dyDescent="0.2">
      <c r="C2100" s="24"/>
      <c r="D2100" s="24"/>
      <c r="AG2100" s="94"/>
      <c r="AH2100" s="94"/>
      <c r="AI2100" s="94"/>
      <c r="AJ2100" s="94"/>
      <c r="AK2100" s="94"/>
      <c r="AL2100" s="96"/>
      <c r="AM2100" s="92"/>
      <c r="AT2100" s="94"/>
      <c r="AU2100" s="94"/>
      <c r="AV2100" s="94"/>
      <c r="AW2100" s="94"/>
      <c r="AX2100" s="94"/>
      <c r="AY2100" s="94"/>
      <c r="AZ2100" s="94"/>
      <c r="BA2100" s="94"/>
    </row>
    <row r="2101" spans="3:53" x14ac:dyDescent="0.2">
      <c r="C2101" s="24"/>
      <c r="D2101" s="24"/>
      <c r="AG2101" s="94"/>
      <c r="AH2101" s="94"/>
      <c r="AI2101" s="94"/>
      <c r="AJ2101" s="94"/>
      <c r="AK2101" s="94"/>
      <c r="AL2101" s="96"/>
      <c r="AM2101" s="92"/>
      <c r="AT2101" s="94"/>
      <c r="AU2101" s="94"/>
      <c r="AV2101" s="94"/>
      <c r="AW2101" s="94"/>
      <c r="AX2101" s="94"/>
      <c r="AY2101" s="94"/>
      <c r="AZ2101" s="94"/>
      <c r="BA2101" s="94"/>
    </row>
    <row r="2102" spans="3:53" x14ac:dyDescent="0.2">
      <c r="C2102" s="24"/>
      <c r="D2102" s="24"/>
      <c r="AG2102" s="94"/>
      <c r="AH2102" s="94"/>
      <c r="AI2102" s="94"/>
      <c r="AJ2102" s="94"/>
      <c r="AK2102" s="94"/>
      <c r="AL2102" s="96"/>
      <c r="AM2102" s="92"/>
      <c r="AT2102" s="94"/>
      <c r="AU2102" s="94"/>
      <c r="AV2102" s="94"/>
      <c r="AW2102" s="94"/>
      <c r="AX2102" s="94"/>
      <c r="AY2102" s="94"/>
      <c r="AZ2102" s="94"/>
      <c r="BA2102" s="94"/>
    </row>
    <row r="2103" spans="3:53" x14ac:dyDescent="0.2">
      <c r="C2103" s="24"/>
      <c r="D2103" s="24"/>
      <c r="AG2103" s="94"/>
      <c r="AH2103" s="94"/>
      <c r="AI2103" s="94"/>
      <c r="AJ2103" s="94"/>
      <c r="AK2103" s="94"/>
      <c r="AL2103" s="96"/>
      <c r="AM2103" s="92"/>
      <c r="AT2103" s="94"/>
      <c r="AU2103" s="94"/>
      <c r="AV2103" s="94"/>
      <c r="AW2103" s="94"/>
      <c r="AX2103" s="94"/>
      <c r="AY2103" s="94"/>
      <c r="AZ2103" s="94"/>
      <c r="BA2103" s="94"/>
    </row>
    <row r="2104" spans="3:53" x14ac:dyDescent="0.2">
      <c r="C2104" s="24"/>
      <c r="D2104" s="24"/>
      <c r="AG2104" s="94"/>
      <c r="AH2104" s="94"/>
      <c r="AI2104" s="94"/>
      <c r="AJ2104" s="94"/>
      <c r="AK2104" s="94"/>
      <c r="AL2104" s="96"/>
      <c r="AM2104" s="92"/>
      <c r="AT2104" s="94"/>
      <c r="AU2104" s="94"/>
      <c r="AV2104" s="94"/>
      <c r="AW2104" s="94"/>
      <c r="AX2104" s="94"/>
      <c r="AY2104" s="94"/>
      <c r="AZ2104" s="94"/>
      <c r="BA2104" s="94"/>
    </row>
    <row r="2105" spans="3:53" x14ac:dyDescent="0.2">
      <c r="C2105" s="24"/>
      <c r="D2105" s="24"/>
      <c r="AG2105" s="94"/>
      <c r="AH2105" s="94"/>
      <c r="AI2105" s="94"/>
      <c r="AJ2105" s="94"/>
      <c r="AK2105" s="94"/>
      <c r="AL2105" s="96"/>
      <c r="AM2105" s="92"/>
      <c r="AT2105" s="94"/>
      <c r="AU2105" s="94"/>
      <c r="AV2105" s="94"/>
      <c r="AW2105" s="94"/>
      <c r="AX2105" s="94"/>
      <c r="AY2105" s="94"/>
      <c r="AZ2105" s="94"/>
      <c r="BA2105" s="94"/>
    </row>
    <row r="2106" spans="3:53" x14ac:dyDescent="0.2">
      <c r="C2106" s="24"/>
      <c r="D2106" s="24"/>
      <c r="AG2106" s="94"/>
      <c r="AH2106" s="94"/>
      <c r="AI2106" s="94"/>
      <c r="AJ2106" s="94"/>
      <c r="AK2106" s="94"/>
      <c r="AL2106" s="96"/>
      <c r="AM2106" s="92"/>
      <c r="AT2106" s="94"/>
      <c r="AU2106" s="94"/>
      <c r="AV2106" s="94"/>
      <c r="AW2106" s="94"/>
      <c r="AX2106" s="94"/>
      <c r="AY2106" s="94"/>
      <c r="AZ2106" s="94"/>
      <c r="BA2106" s="94"/>
    </row>
    <row r="2107" spans="3:53" x14ac:dyDescent="0.2">
      <c r="C2107" s="24"/>
      <c r="D2107" s="24"/>
      <c r="AG2107" s="94"/>
      <c r="AH2107" s="94"/>
      <c r="AI2107" s="94"/>
      <c r="AJ2107" s="94"/>
      <c r="AK2107" s="94"/>
      <c r="AL2107" s="96"/>
      <c r="AM2107" s="92"/>
      <c r="AT2107" s="94"/>
      <c r="AU2107" s="94"/>
      <c r="AV2107" s="94"/>
      <c r="AW2107" s="94"/>
      <c r="AX2107" s="94"/>
      <c r="AY2107" s="94"/>
      <c r="AZ2107" s="94"/>
      <c r="BA2107" s="94"/>
    </row>
    <row r="2108" spans="3:53" x14ac:dyDescent="0.2">
      <c r="C2108" s="24"/>
      <c r="D2108" s="24"/>
      <c r="AG2108" s="94"/>
      <c r="AH2108" s="94"/>
      <c r="AI2108" s="94"/>
      <c r="AJ2108" s="94"/>
      <c r="AK2108" s="94"/>
      <c r="AL2108" s="96"/>
      <c r="AM2108" s="92"/>
      <c r="AT2108" s="94"/>
      <c r="AU2108" s="94"/>
      <c r="AV2108" s="94"/>
      <c r="AW2108" s="94"/>
      <c r="AX2108" s="94"/>
      <c r="AY2108" s="94"/>
      <c r="AZ2108" s="94"/>
      <c r="BA2108" s="94"/>
    </row>
    <row r="2109" spans="3:53" x14ac:dyDescent="0.2">
      <c r="C2109" s="24"/>
      <c r="D2109" s="24"/>
      <c r="AG2109" s="94"/>
      <c r="AH2109" s="94"/>
      <c r="AI2109" s="94"/>
      <c r="AJ2109" s="94"/>
      <c r="AK2109" s="94"/>
      <c r="AL2109" s="96"/>
      <c r="AM2109" s="92"/>
      <c r="AT2109" s="94"/>
      <c r="AU2109" s="94"/>
      <c r="AV2109" s="94"/>
      <c r="AW2109" s="94"/>
      <c r="AX2109" s="94"/>
      <c r="AY2109" s="94"/>
      <c r="AZ2109" s="94"/>
      <c r="BA2109" s="94"/>
    </row>
    <row r="2110" spans="3:53" x14ac:dyDescent="0.2">
      <c r="C2110" s="24"/>
      <c r="D2110" s="24"/>
      <c r="AG2110" s="94"/>
      <c r="AH2110" s="94"/>
      <c r="AI2110" s="94"/>
      <c r="AJ2110" s="94"/>
      <c r="AK2110" s="94"/>
      <c r="AL2110" s="96"/>
      <c r="AM2110" s="92"/>
      <c r="AT2110" s="94"/>
      <c r="AU2110" s="94"/>
      <c r="AV2110" s="94"/>
      <c r="AW2110" s="94"/>
      <c r="AX2110" s="94"/>
      <c r="AY2110" s="94"/>
      <c r="AZ2110" s="94"/>
      <c r="BA2110" s="94"/>
    </row>
    <row r="2111" spans="3:53" x14ac:dyDescent="0.2">
      <c r="C2111" s="24"/>
      <c r="D2111" s="24"/>
      <c r="AG2111" s="94"/>
      <c r="AH2111" s="94"/>
      <c r="AI2111" s="94"/>
      <c r="AJ2111" s="94"/>
      <c r="AK2111" s="94"/>
      <c r="AL2111" s="96"/>
      <c r="AM2111" s="92"/>
      <c r="AT2111" s="94"/>
      <c r="AU2111" s="94"/>
      <c r="AV2111" s="94"/>
      <c r="AW2111" s="94"/>
      <c r="AX2111" s="94"/>
      <c r="AY2111" s="94"/>
      <c r="AZ2111" s="94"/>
      <c r="BA2111" s="94"/>
    </row>
    <row r="2112" spans="3:53" x14ac:dyDescent="0.2">
      <c r="C2112" s="24"/>
      <c r="D2112" s="24"/>
      <c r="AG2112" s="94"/>
      <c r="AH2112" s="94"/>
      <c r="AI2112" s="94"/>
      <c r="AJ2112" s="94"/>
      <c r="AK2112" s="94"/>
      <c r="AL2112" s="96"/>
      <c r="AM2112" s="92"/>
      <c r="AT2112" s="94"/>
      <c r="AU2112" s="94"/>
      <c r="AV2112" s="94"/>
      <c r="AW2112" s="94"/>
      <c r="AX2112" s="94"/>
      <c r="AY2112" s="94"/>
      <c r="AZ2112" s="94"/>
      <c r="BA2112" s="94"/>
    </row>
    <row r="2113" spans="3:53" x14ac:dyDescent="0.2">
      <c r="C2113" s="24"/>
      <c r="D2113" s="24"/>
      <c r="AG2113" s="94"/>
      <c r="AH2113" s="94"/>
      <c r="AI2113" s="94"/>
      <c r="AJ2113" s="94"/>
      <c r="AK2113" s="94"/>
      <c r="AL2113" s="96"/>
      <c r="AM2113" s="92"/>
      <c r="AT2113" s="94"/>
      <c r="AU2113" s="94"/>
      <c r="AV2113" s="94"/>
      <c r="AW2113" s="94"/>
      <c r="AX2113" s="94"/>
      <c r="AY2113" s="94"/>
      <c r="AZ2113" s="94"/>
      <c r="BA2113" s="94"/>
    </row>
    <row r="2114" spans="3:53" x14ac:dyDescent="0.2">
      <c r="C2114" s="24"/>
      <c r="D2114" s="24"/>
      <c r="AG2114" s="94"/>
      <c r="AH2114" s="94"/>
      <c r="AI2114" s="94"/>
      <c r="AJ2114" s="94"/>
      <c r="AK2114" s="94"/>
      <c r="AL2114" s="96"/>
      <c r="AM2114" s="92"/>
      <c r="AT2114" s="94"/>
      <c r="AU2114" s="94"/>
      <c r="AV2114" s="94"/>
      <c r="AW2114" s="94"/>
      <c r="AX2114" s="94"/>
      <c r="AY2114" s="94"/>
      <c r="AZ2114" s="94"/>
      <c r="BA2114" s="94"/>
    </row>
    <row r="2115" spans="3:53" x14ac:dyDescent="0.2">
      <c r="C2115" s="24"/>
      <c r="D2115" s="24"/>
      <c r="AG2115" s="94"/>
      <c r="AH2115" s="94"/>
      <c r="AI2115" s="94"/>
      <c r="AJ2115" s="94"/>
      <c r="AK2115" s="94"/>
      <c r="AL2115" s="96"/>
      <c r="AM2115" s="92"/>
      <c r="AT2115" s="94"/>
      <c r="AU2115" s="94"/>
      <c r="AV2115" s="94"/>
      <c r="AW2115" s="94"/>
      <c r="AX2115" s="94"/>
      <c r="AY2115" s="94"/>
      <c r="AZ2115" s="94"/>
      <c r="BA2115" s="94"/>
    </row>
    <row r="2116" spans="3:53" x14ac:dyDescent="0.2">
      <c r="C2116" s="24"/>
      <c r="D2116" s="24"/>
      <c r="AG2116" s="94"/>
      <c r="AH2116" s="94"/>
      <c r="AI2116" s="94"/>
      <c r="AJ2116" s="94"/>
      <c r="AK2116" s="94"/>
      <c r="AL2116" s="96"/>
      <c r="AM2116" s="92"/>
      <c r="AT2116" s="94"/>
      <c r="AU2116" s="94"/>
      <c r="AV2116" s="94"/>
      <c r="AW2116" s="94"/>
      <c r="AX2116" s="94"/>
      <c r="AY2116" s="94"/>
      <c r="AZ2116" s="94"/>
      <c r="BA2116" s="94"/>
    </row>
    <row r="2117" spans="3:53" x14ac:dyDescent="0.2">
      <c r="C2117" s="24"/>
      <c r="D2117" s="24"/>
      <c r="AG2117" s="94"/>
      <c r="AH2117" s="94"/>
      <c r="AI2117" s="94"/>
      <c r="AJ2117" s="94"/>
      <c r="AK2117" s="94"/>
      <c r="AL2117" s="96"/>
      <c r="AM2117" s="92"/>
      <c r="AT2117" s="94"/>
      <c r="AU2117" s="94"/>
      <c r="AV2117" s="94"/>
      <c r="AW2117" s="94"/>
      <c r="AX2117" s="94"/>
      <c r="AY2117" s="94"/>
      <c r="AZ2117" s="94"/>
      <c r="BA2117" s="94"/>
    </row>
    <row r="2118" spans="3:53" x14ac:dyDescent="0.2">
      <c r="C2118" s="24"/>
      <c r="D2118" s="24"/>
      <c r="AG2118" s="94"/>
      <c r="AH2118" s="94"/>
      <c r="AI2118" s="94"/>
      <c r="AJ2118" s="94"/>
      <c r="AK2118" s="94"/>
      <c r="AL2118" s="96"/>
      <c r="AM2118" s="92"/>
      <c r="AT2118" s="94"/>
      <c r="AU2118" s="94"/>
      <c r="AV2118" s="94"/>
      <c r="AW2118" s="94"/>
      <c r="AX2118" s="94"/>
      <c r="AY2118" s="94"/>
      <c r="AZ2118" s="94"/>
      <c r="BA2118" s="94"/>
    </row>
    <row r="2119" spans="3:53" x14ac:dyDescent="0.2">
      <c r="C2119" s="24"/>
      <c r="D2119" s="24"/>
      <c r="AG2119" s="94"/>
      <c r="AH2119" s="94"/>
      <c r="AI2119" s="94"/>
      <c r="AJ2119" s="94"/>
      <c r="AK2119" s="94"/>
      <c r="AL2119" s="96"/>
      <c r="AM2119" s="92"/>
      <c r="AT2119" s="94"/>
      <c r="AU2119" s="94"/>
      <c r="AV2119" s="94"/>
      <c r="AW2119" s="94"/>
      <c r="AX2119" s="94"/>
      <c r="AY2119" s="94"/>
      <c r="AZ2119" s="94"/>
      <c r="BA2119" s="94"/>
    </row>
    <row r="2120" spans="3:53" x14ac:dyDescent="0.2">
      <c r="C2120" s="24"/>
      <c r="D2120" s="24"/>
      <c r="AG2120" s="94"/>
      <c r="AH2120" s="94"/>
      <c r="AI2120" s="94"/>
      <c r="AJ2120" s="94"/>
      <c r="AK2120" s="94"/>
      <c r="AL2120" s="96"/>
      <c r="AM2120" s="92"/>
      <c r="AT2120" s="94"/>
      <c r="AU2120" s="94"/>
      <c r="AV2120" s="94"/>
      <c r="AW2120" s="94"/>
      <c r="AX2120" s="94"/>
      <c r="AY2120" s="94"/>
      <c r="AZ2120" s="94"/>
      <c r="BA2120" s="94"/>
    </row>
    <row r="2121" spans="3:53" x14ac:dyDescent="0.2">
      <c r="C2121" s="24"/>
      <c r="D2121" s="24"/>
      <c r="AG2121" s="94"/>
      <c r="AH2121" s="94"/>
      <c r="AI2121" s="94"/>
      <c r="AJ2121" s="94"/>
      <c r="AK2121" s="94"/>
      <c r="AL2121" s="96"/>
      <c r="AM2121" s="92"/>
      <c r="AT2121" s="94"/>
      <c r="AU2121" s="94"/>
      <c r="AV2121" s="94"/>
      <c r="AW2121" s="94"/>
      <c r="AX2121" s="94"/>
      <c r="AY2121" s="94"/>
      <c r="AZ2121" s="94"/>
      <c r="BA2121" s="94"/>
    </row>
    <row r="2122" spans="3:53" x14ac:dyDescent="0.2">
      <c r="C2122" s="24"/>
      <c r="D2122" s="24"/>
      <c r="AG2122" s="94"/>
      <c r="AH2122" s="94"/>
      <c r="AI2122" s="94"/>
      <c r="AJ2122" s="94"/>
      <c r="AK2122" s="94"/>
      <c r="AL2122" s="96"/>
      <c r="AM2122" s="92"/>
      <c r="AT2122" s="94"/>
      <c r="AU2122" s="94"/>
      <c r="AV2122" s="94"/>
      <c r="AW2122" s="94"/>
      <c r="AX2122" s="94"/>
      <c r="AY2122" s="94"/>
      <c r="AZ2122" s="94"/>
      <c r="BA2122" s="94"/>
    </row>
    <row r="2123" spans="3:53" x14ac:dyDescent="0.2">
      <c r="C2123" s="24"/>
      <c r="D2123" s="24"/>
      <c r="AG2123" s="94"/>
      <c r="AH2123" s="94"/>
      <c r="AI2123" s="94"/>
      <c r="AJ2123" s="94"/>
      <c r="AK2123" s="94"/>
      <c r="AL2123" s="96"/>
      <c r="AM2123" s="92"/>
      <c r="AT2123" s="94"/>
      <c r="AU2123" s="94"/>
      <c r="AV2123" s="94"/>
      <c r="AW2123" s="94"/>
      <c r="AX2123" s="94"/>
      <c r="AY2123" s="94"/>
      <c r="AZ2123" s="94"/>
      <c r="BA2123" s="94"/>
    </row>
    <row r="2124" spans="3:53" x14ac:dyDescent="0.2">
      <c r="C2124" s="24"/>
      <c r="D2124" s="24"/>
      <c r="AG2124" s="94"/>
      <c r="AH2124" s="94"/>
      <c r="AI2124" s="94"/>
      <c r="AJ2124" s="94"/>
      <c r="AK2124" s="94"/>
      <c r="AL2124" s="96"/>
      <c r="AM2124" s="92"/>
      <c r="AT2124" s="94"/>
      <c r="AU2124" s="94"/>
      <c r="AV2124" s="94"/>
      <c r="AW2124" s="94"/>
      <c r="AX2124" s="94"/>
      <c r="AY2124" s="94"/>
      <c r="AZ2124" s="94"/>
      <c r="BA2124" s="94"/>
    </row>
    <row r="2125" spans="3:53" x14ac:dyDescent="0.2">
      <c r="C2125" s="24"/>
      <c r="D2125" s="24"/>
      <c r="AG2125" s="94"/>
      <c r="AH2125" s="94"/>
      <c r="AI2125" s="94"/>
      <c r="AJ2125" s="94"/>
      <c r="AK2125" s="94"/>
      <c r="AL2125" s="96"/>
      <c r="AM2125" s="92"/>
      <c r="AT2125" s="94"/>
      <c r="AU2125" s="94"/>
      <c r="AV2125" s="94"/>
      <c r="AW2125" s="94"/>
      <c r="AX2125" s="94"/>
      <c r="AY2125" s="94"/>
      <c r="AZ2125" s="94"/>
      <c r="BA2125" s="94"/>
    </row>
    <row r="2126" spans="3:53" x14ac:dyDescent="0.2">
      <c r="C2126" s="24"/>
      <c r="D2126" s="24"/>
      <c r="AG2126" s="94"/>
      <c r="AH2126" s="94"/>
      <c r="AI2126" s="94"/>
      <c r="AJ2126" s="94"/>
      <c r="AK2126" s="94"/>
      <c r="AL2126" s="96"/>
      <c r="AM2126" s="92"/>
      <c r="AT2126" s="94"/>
      <c r="AU2126" s="94"/>
      <c r="AV2126" s="94"/>
      <c r="AW2126" s="94"/>
      <c r="AX2126" s="94"/>
      <c r="AY2126" s="94"/>
      <c r="AZ2126" s="94"/>
      <c r="BA2126" s="94"/>
    </row>
    <row r="2127" spans="3:53" x14ac:dyDescent="0.2">
      <c r="C2127" s="24"/>
      <c r="D2127" s="24"/>
      <c r="AG2127" s="94"/>
      <c r="AH2127" s="94"/>
      <c r="AI2127" s="94"/>
      <c r="AJ2127" s="94"/>
      <c r="AK2127" s="94"/>
      <c r="AL2127" s="96"/>
      <c r="AM2127" s="92"/>
      <c r="AT2127" s="94"/>
      <c r="AU2127" s="94"/>
      <c r="AV2127" s="94"/>
      <c r="AW2127" s="94"/>
      <c r="AX2127" s="94"/>
      <c r="AY2127" s="94"/>
      <c r="AZ2127" s="94"/>
      <c r="BA2127" s="94"/>
    </row>
    <row r="2128" spans="3:53" x14ac:dyDescent="0.2">
      <c r="C2128" s="24"/>
      <c r="D2128" s="24"/>
      <c r="AG2128" s="94"/>
      <c r="AH2128" s="94"/>
      <c r="AI2128" s="94"/>
      <c r="AJ2128" s="94"/>
      <c r="AK2128" s="94"/>
      <c r="AL2128" s="96"/>
      <c r="AM2128" s="92"/>
      <c r="AT2128" s="94"/>
      <c r="AU2128" s="94"/>
      <c r="AV2128" s="94"/>
      <c r="AW2128" s="94"/>
      <c r="AX2128" s="94"/>
      <c r="AY2128" s="94"/>
      <c r="AZ2128" s="94"/>
      <c r="BA2128" s="94"/>
    </row>
    <row r="2129" spans="3:53" x14ac:dyDescent="0.2">
      <c r="C2129" s="24"/>
      <c r="D2129" s="24"/>
      <c r="AG2129" s="94"/>
      <c r="AH2129" s="94"/>
      <c r="AI2129" s="94"/>
      <c r="AJ2129" s="94"/>
      <c r="AK2129" s="94"/>
      <c r="AL2129" s="96"/>
      <c r="AM2129" s="92"/>
      <c r="AT2129" s="94"/>
      <c r="AU2129" s="94"/>
      <c r="AV2129" s="94"/>
      <c r="AW2129" s="94"/>
      <c r="AX2129" s="94"/>
      <c r="AY2129" s="94"/>
      <c r="AZ2129" s="94"/>
      <c r="BA2129" s="94"/>
    </row>
    <row r="2130" spans="3:53" x14ac:dyDescent="0.2">
      <c r="C2130" s="24"/>
      <c r="D2130" s="24"/>
      <c r="AG2130" s="94"/>
      <c r="AH2130" s="94"/>
      <c r="AI2130" s="94"/>
      <c r="AJ2130" s="94"/>
      <c r="AK2130" s="94"/>
      <c r="AL2130" s="96"/>
      <c r="AM2130" s="92"/>
      <c r="AT2130" s="94"/>
      <c r="AU2130" s="94"/>
      <c r="AV2130" s="94"/>
      <c r="AW2130" s="94"/>
      <c r="AX2130" s="94"/>
      <c r="AY2130" s="94"/>
      <c r="AZ2130" s="94"/>
      <c r="BA2130" s="94"/>
    </row>
    <row r="2131" spans="3:53" x14ac:dyDescent="0.2">
      <c r="C2131" s="24"/>
      <c r="D2131" s="24"/>
      <c r="AG2131" s="94"/>
      <c r="AH2131" s="94"/>
      <c r="AI2131" s="94"/>
      <c r="AJ2131" s="94"/>
      <c r="AK2131" s="94"/>
      <c r="AL2131" s="96"/>
      <c r="AM2131" s="92"/>
      <c r="AT2131" s="94"/>
      <c r="AU2131" s="94"/>
      <c r="AV2131" s="94"/>
      <c r="AW2131" s="94"/>
      <c r="AX2131" s="94"/>
      <c r="AY2131" s="94"/>
      <c r="AZ2131" s="94"/>
      <c r="BA2131" s="94"/>
    </row>
    <row r="2132" spans="3:53" x14ac:dyDescent="0.2">
      <c r="C2132" s="24"/>
      <c r="D2132" s="24"/>
      <c r="AG2132" s="94"/>
      <c r="AH2132" s="94"/>
      <c r="AI2132" s="94"/>
      <c r="AJ2132" s="94"/>
      <c r="AK2132" s="94"/>
      <c r="AL2132" s="96"/>
      <c r="AM2132" s="92"/>
      <c r="AT2132" s="94"/>
      <c r="AU2132" s="94"/>
      <c r="AV2132" s="94"/>
      <c r="AW2132" s="94"/>
      <c r="AX2132" s="94"/>
      <c r="AY2132" s="94"/>
      <c r="AZ2132" s="94"/>
      <c r="BA2132" s="94"/>
    </row>
    <row r="2133" spans="3:53" x14ac:dyDescent="0.2">
      <c r="C2133" s="24"/>
      <c r="D2133" s="24"/>
      <c r="AG2133" s="94"/>
      <c r="AH2133" s="94"/>
      <c r="AI2133" s="94"/>
      <c r="AJ2133" s="94"/>
      <c r="AK2133" s="94"/>
      <c r="AL2133" s="96"/>
      <c r="AM2133" s="92"/>
      <c r="AT2133" s="94"/>
      <c r="AU2133" s="94"/>
      <c r="AV2133" s="94"/>
      <c r="AW2133" s="94"/>
      <c r="AX2133" s="94"/>
      <c r="AY2133" s="94"/>
      <c r="AZ2133" s="94"/>
      <c r="BA2133" s="94"/>
    </row>
    <row r="2134" spans="3:53" x14ac:dyDescent="0.2">
      <c r="C2134" s="24"/>
      <c r="D2134" s="24"/>
      <c r="AG2134" s="94"/>
      <c r="AH2134" s="94"/>
      <c r="AI2134" s="94"/>
      <c r="AJ2134" s="94"/>
      <c r="AK2134" s="94"/>
      <c r="AL2134" s="96"/>
      <c r="AM2134" s="92"/>
      <c r="AT2134" s="94"/>
      <c r="AU2134" s="94"/>
      <c r="AV2134" s="94"/>
      <c r="AW2134" s="94"/>
      <c r="AX2134" s="94"/>
      <c r="AY2134" s="94"/>
      <c r="AZ2134" s="94"/>
      <c r="BA2134" s="94"/>
    </row>
    <row r="2135" spans="3:53" x14ac:dyDescent="0.2">
      <c r="C2135" s="24"/>
      <c r="D2135" s="24"/>
      <c r="AG2135" s="94"/>
      <c r="AH2135" s="94"/>
      <c r="AI2135" s="94"/>
      <c r="AJ2135" s="94"/>
      <c r="AK2135" s="94"/>
      <c r="AL2135" s="96"/>
      <c r="AM2135" s="92"/>
      <c r="AT2135" s="94"/>
      <c r="AU2135" s="94"/>
      <c r="AV2135" s="94"/>
      <c r="AW2135" s="94"/>
      <c r="AX2135" s="94"/>
      <c r="AY2135" s="94"/>
      <c r="AZ2135" s="94"/>
      <c r="BA2135" s="94"/>
    </row>
    <row r="2136" spans="3:53" x14ac:dyDescent="0.2">
      <c r="C2136" s="24"/>
      <c r="D2136" s="24"/>
      <c r="AG2136" s="94"/>
      <c r="AH2136" s="94"/>
      <c r="AI2136" s="94"/>
      <c r="AJ2136" s="94"/>
      <c r="AK2136" s="94"/>
      <c r="AL2136" s="96"/>
      <c r="AM2136" s="92"/>
      <c r="AT2136" s="94"/>
      <c r="AU2136" s="94"/>
      <c r="AV2136" s="94"/>
      <c r="AW2136" s="94"/>
      <c r="AX2136" s="94"/>
      <c r="AY2136" s="94"/>
      <c r="AZ2136" s="94"/>
      <c r="BA2136" s="94"/>
    </row>
    <row r="2137" spans="3:53" x14ac:dyDescent="0.2">
      <c r="C2137" s="24"/>
      <c r="D2137" s="24"/>
      <c r="AG2137" s="94"/>
      <c r="AH2137" s="94"/>
      <c r="AI2137" s="94"/>
      <c r="AJ2137" s="94"/>
      <c r="AK2137" s="94"/>
      <c r="AL2137" s="96"/>
      <c r="AM2137" s="92"/>
      <c r="AT2137" s="94"/>
      <c r="AU2137" s="94"/>
      <c r="AV2137" s="94"/>
      <c r="AW2137" s="94"/>
      <c r="AX2137" s="94"/>
      <c r="AY2137" s="94"/>
      <c r="AZ2137" s="94"/>
      <c r="BA2137" s="94"/>
    </row>
    <row r="2138" spans="3:53" x14ac:dyDescent="0.2">
      <c r="C2138" s="24"/>
      <c r="D2138" s="24"/>
      <c r="AG2138" s="94"/>
      <c r="AH2138" s="94"/>
      <c r="AI2138" s="94"/>
      <c r="AJ2138" s="94"/>
      <c r="AK2138" s="94"/>
      <c r="AL2138" s="96"/>
      <c r="AM2138" s="92"/>
      <c r="AT2138" s="94"/>
      <c r="AU2138" s="94"/>
      <c r="AV2138" s="94"/>
      <c r="AW2138" s="94"/>
      <c r="AX2138" s="94"/>
      <c r="AY2138" s="94"/>
      <c r="AZ2138" s="94"/>
      <c r="BA2138" s="94"/>
    </row>
    <row r="2139" spans="3:53" x14ac:dyDescent="0.2">
      <c r="C2139" s="24"/>
      <c r="D2139" s="24"/>
      <c r="AG2139" s="94"/>
      <c r="AH2139" s="94"/>
      <c r="AI2139" s="94"/>
      <c r="AJ2139" s="94"/>
      <c r="AK2139" s="94"/>
      <c r="AL2139" s="96"/>
      <c r="AM2139" s="92"/>
      <c r="AT2139" s="94"/>
      <c r="AU2139" s="94"/>
      <c r="AV2139" s="94"/>
      <c r="AW2139" s="94"/>
      <c r="AX2139" s="94"/>
      <c r="AY2139" s="94"/>
      <c r="AZ2139" s="94"/>
      <c r="BA2139" s="94"/>
    </row>
    <row r="2140" spans="3:53" x14ac:dyDescent="0.2">
      <c r="C2140" s="24"/>
      <c r="D2140" s="24"/>
      <c r="AG2140" s="94"/>
      <c r="AH2140" s="94"/>
      <c r="AI2140" s="94"/>
      <c r="AJ2140" s="94"/>
      <c r="AK2140" s="94"/>
      <c r="AL2140" s="96"/>
      <c r="AM2140" s="92"/>
      <c r="AT2140" s="94"/>
      <c r="AU2140" s="94"/>
      <c r="AV2140" s="94"/>
      <c r="AW2140" s="94"/>
      <c r="AX2140" s="94"/>
      <c r="AY2140" s="94"/>
      <c r="AZ2140" s="94"/>
      <c r="BA2140" s="94"/>
    </row>
    <row r="2141" spans="3:53" x14ac:dyDescent="0.2">
      <c r="C2141" s="24"/>
      <c r="D2141" s="24"/>
      <c r="AG2141" s="94"/>
      <c r="AH2141" s="94"/>
      <c r="AI2141" s="94"/>
      <c r="AJ2141" s="94"/>
      <c r="AK2141" s="94"/>
      <c r="AL2141" s="96"/>
      <c r="AM2141" s="92"/>
      <c r="AT2141" s="94"/>
      <c r="AU2141" s="94"/>
      <c r="AV2141" s="94"/>
      <c r="AW2141" s="94"/>
      <c r="AX2141" s="94"/>
      <c r="AY2141" s="94"/>
      <c r="AZ2141" s="94"/>
      <c r="BA2141" s="94"/>
    </row>
    <row r="2142" spans="3:53" x14ac:dyDescent="0.2">
      <c r="C2142" s="24"/>
      <c r="D2142" s="24"/>
      <c r="AG2142" s="94"/>
      <c r="AH2142" s="94"/>
      <c r="AI2142" s="94"/>
      <c r="AJ2142" s="94"/>
      <c r="AK2142" s="94"/>
      <c r="AL2142" s="96"/>
      <c r="AM2142" s="92"/>
      <c r="AT2142" s="94"/>
      <c r="AU2142" s="94"/>
      <c r="AV2142" s="94"/>
      <c r="AW2142" s="94"/>
      <c r="AX2142" s="94"/>
      <c r="AY2142" s="94"/>
      <c r="AZ2142" s="94"/>
      <c r="BA2142" s="94"/>
    </row>
    <row r="2143" spans="3:53" x14ac:dyDescent="0.2">
      <c r="C2143" s="24"/>
      <c r="D2143" s="24"/>
      <c r="AG2143" s="94"/>
      <c r="AH2143" s="94"/>
      <c r="AI2143" s="94"/>
      <c r="AJ2143" s="94"/>
      <c r="AK2143" s="94"/>
      <c r="AL2143" s="96"/>
      <c r="AM2143" s="92"/>
      <c r="AT2143" s="94"/>
      <c r="AU2143" s="94"/>
      <c r="AV2143" s="94"/>
      <c r="AW2143" s="94"/>
      <c r="AX2143" s="94"/>
      <c r="AY2143" s="94"/>
      <c r="AZ2143" s="94"/>
      <c r="BA2143" s="94"/>
    </row>
    <row r="2144" spans="3:53" x14ac:dyDescent="0.2">
      <c r="C2144" s="24"/>
      <c r="D2144" s="24"/>
      <c r="AG2144" s="94"/>
      <c r="AH2144" s="94"/>
      <c r="AI2144" s="94"/>
      <c r="AJ2144" s="94"/>
      <c r="AK2144" s="94"/>
      <c r="AL2144" s="96"/>
      <c r="AM2144" s="92"/>
      <c r="AT2144" s="94"/>
      <c r="AU2144" s="94"/>
      <c r="AV2144" s="94"/>
      <c r="AW2144" s="94"/>
      <c r="AX2144" s="94"/>
      <c r="AY2144" s="94"/>
      <c r="AZ2144" s="94"/>
      <c r="BA2144" s="94"/>
    </row>
    <row r="2145" spans="3:53" x14ac:dyDescent="0.2">
      <c r="C2145" s="24"/>
      <c r="D2145" s="24"/>
      <c r="AG2145" s="94"/>
      <c r="AH2145" s="94"/>
      <c r="AI2145" s="94"/>
      <c r="AJ2145" s="94"/>
      <c r="AK2145" s="94"/>
      <c r="AL2145" s="96"/>
      <c r="AM2145" s="92"/>
      <c r="AT2145" s="94"/>
      <c r="AU2145" s="94"/>
      <c r="AV2145" s="94"/>
      <c r="AW2145" s="94"/>
      <c r="AX2145" s="94"/>
      <c r="AY2145" s="94"/>
      <c r="AZ2145" s="94"/>
      <c r="BA2145" s="94"/>
    </row>
    <row r="2146" spans="3:53" x14ac:dyDescent="0.2">
      <c r="C2146" s="24"/>
      <c r="D2146" s="24"/>
      <c r="AG2146" s="94"/>
      <c r="AH2146" s="94"/>
      <c r="AI2146" s="94"/>
      <c r="AJ2146" s="94"/>
      <c r="AK2146" s="94"/>
      <c r="AL2146" s="96"/>
      <c r="AM2146" s="92"/>
      <c r="AT2146" s="94"/>
      <c r="AU2146" s="94"/>
      <c r="AV2146" s="94"/>
      <c r="AW2146" s="94"/>
      <c r="AX2146" s="94"/>
      <c r="AY2146" s="94"/>
      <c r="AZ2146" s="94"/>
      <c r="BA2146" s="94"/>
    </row>
    <row r="2147" spans="3:53" x14ac:dyDescent="0.2">
      <c r="C2147" s="24"/>
      <c r="D2147" s="24"/>
      <c r="AG2147" s="94"/>
      <c r="AH2147" s="94"/>
      <c r="AI2147" s="94"/>
      <c r="AJ2147" s="94"/>
      <c r="AK2147" s="94"/>
      <c r="AL2147" s="96"/>
      <c r="AM2147" s="92"/>
      <c r="AT2147" s="94"/>
      <c r="AU2147" s="94"/>
      <c r="AV2147" s="94"/>
      <c r="AW2147" s="94"/>
      <c r="AX2147" s="94"/>
      <c r="AY2147" s="94"/>
      <c r="AZ2147" s="94"/>
      <c r="BA2147" s="94"/>
    </row>
    <row r="2148" spans="3:53" x14ac:dyDescent="0.2">
      <c r="C2148" s="24"/>
      <c r="D2148" s="24"/>
      <c r="AG2148" s="94"/>
      <c r="AH2148" s="94"/>
      <c r="AI2148" s="94"/>
      <c r="AJ2148" s="94"/>
      <c r="AK2148" s="94"/>
      <c r="AL2148" s="96"/>
      <c r="AM2148" s="92"/>
      <c r="AT2148" s="94"/>
      <c r="AU2148" s="94"/>
      <c r="AV2148" s="94"/>
      <c r="AW2148" s="94"/>
      <c r="AX2148" s="94"/>
      <c r="AY2148" s="94"/>
      <c r="AZ2148" s="94"/>
      <c r="BA2148" s="94"/>
    </row>
    <row r="2149" spans="3:53" x14ac:dyDescent="0.2">
      <c r="C2149" s="24"/>
      <c r="D2149" s="24"/>
      <c r="AG2149" s="94"/>
      <c r="AH2149" s="94"/>
      <c r="AI2149" s="94"/>
      <c r="AJ2149" s="94"/>
      <c r="AK2149" s="94"/>
      <c r="AL2149" s="96"/>
      <c r="AM2149" s="92"/>
      <c r="AT2149" s="94"/>
      <c r="AU2149" s="94"/>
      <c r="AV2149" s="94"/>
      <c r="AW2149" s="94"/>
      <c r="AX2149" s="94"/>
      <c r="AY2149" s="94"/>
      <c r="AZ2149" s="94"/>
      <c r="BA2149" s="94"/>
    </row>
    <row r="2150" spans="3:53" x14ac:dyDescent="0.2">
      <c r="C2150" s="24"/>
      <c r="D2150" s="24"/>
      <c r="AG2150" s="94"/>
      <c r="AH2150" s="94"/>
      <c r="AI2150" s="94"/>
      <c r="AJ2150" s="94"/>
      <c r="AK2150" s="94"/>
      <c r="AL2150" s="96"/>
      <c r="AM2150" s="92"/>
      <c r="AT2150" s="94"/>
      <c r="AU2150" s="94"/>
      <c r="AV2150" s="94"/>
      <c r="AW2150" s="94"/>
      <c r="AX2150" s="94"/>
      <c r="AY2150" s="94"/>
      <c r="AZ2150" s="94"/>
      <c r="BA2150" s="94"/>
    </row>
    <row r="2151" spans="3:53" x14ac:dyDescent="0.2">
      <c r="C2151" s="24"/>
      <c r="D2151" s="24"/>
      <c r="AG2151" s="94"/>
      <c r="AH2151" s="94"/>
      <c r="AI2151" s="94"/>
      <c r="AJ2151" s="94"/>
      <c r="AK2151" s="94"/>
      <c r="AL2151" s="96"/>
      <c r="AM2151" s="92"/>
      <c r="AT2151" s="94"/>
      <c r="AU2151" s="94"/>
      <c r="AV2151" s="94"/>
      <c r="AW2151" s="94"/>
      <c r="AX2151" s="94"/>
      <c r="AY2151" s="94"/>
      <c r="AZ2151" s="94"/>
      <c r="BA2151" s="94"/>
    </row>
    <row r="2152" spans="3:53" x14ac:dyDescent="0.2">
      <c r="C2152" s="24"/>
      <c r="D2152" s="24"/>
      <c r="AG2152" s="94"/>
      <c r="AH2152" s="94"/>
      <c r="AI2152" s="94"/>
      <c r="AJ2152" s="94"/>
      <c r="AK2152" s="94"/>
      <c r="AL2152" s="96"/>
      <c r="AM2152" s="92"/>
      <c r="AT2152" s="94"/>
      <c r="AU2152" s="94"/>
      <c r="AV2152" s="94"/>
      <c r="AW2152" s="94"/>
      <c r="AX2152" s="94"/>
      <c r="AY2152" s="94"/>
      <c r="AZ2152" s="94"/>
      <c r="BA2152" s="94"/>
    </row>
    <row r="2153" spans="3:53" x14ac:dyDescent="0.2">
      <c r="C2153" s="24"/>
      <c r="D2153" s="24"/>
      <c r="AG2153" s="94"/>
      <c r="AH2153" s="94"/>
      <c r="AI2153" s="94"/>
      <c r="AJ2153" s="94"/>
      <c r="AK2153" s="94"/>
      <c r="AL2153" s="96"/>
      <c r="AM2153" s="92"/>
      <c r="AT2153" s="94"/>
      <c r="AU2153" s="94"/>
      <c r="AV2153" s="94"/>
      <c r="AW2153" s="94"/>
      <c r="AX2153" s="94"/>
      <c r="AY2153" s="94"/>
      <c r="AZ2153" s="94"/>
      <c r="BA2153" s="94"/>
    </row>
    <row r="2154" spans="3:53" x14ac:dyDescent="0.2">
      <c r="C2154" s="24"/>
      <c r="D2154" s="24"/>
      <c r="AG2154" s="94"/>
      <c r="AH2154" s="94"/>
      <c r="AI2154" s="94"/>
      <c r="AJ2154" s="94"/>
      <c r="AK2154" s="94"/>
      <c r="AL2154" s="96"/>
      <c r="AM2154" s="92"/>
      <c r="AT2154" s="94"/>
      <c r="AU2154" s="94"/>
      <c r="AV2154" s="94"/>
      <c r="AW2154" s="94"/>
      <c r="AX2154" s="94"/>
      <c r="AY2154" s="94"/>
      <c r="AZ2154" s="94"/>
      <c r="BA2154" s="94"/>
    </row>
    <row r="2155" spans="3:53" x14ac:dyDescent="0.2">
      <c r="C2155" s="24"/>
      <c r="D2155" s="24"/>
      <c r="AG2155" s="94"/>
      <c r="AH2155" s="94"/>
      <c r="AI2155" s="94"/>
      <c r="AJ2155" s="94"/>
      <c r="AK2155" s="94"/>
      <c r="AL2155" s="96"/>
      <c r="AM2155" s="92"/>
      <c r="AT2155" s="94"/>
      <c r="AU2155" s="94"/>
      <c r="AV2155" s="94"/>
      <c r="AW2155" s="94"/>
      <c r="AX2155" s="94"/>
      <c r="AY2155" s="94"/>
      <c r="AZ2155" s="94"/>
      <c r="BA2155" s="94"/>
    </row>
    <row r="2156" spans="3:53" x14ac:dyDescent="0.2">
      <c r="C2156" s="24"/>
      <c r="D2156" s="24"/>
      <c r="AG2156" s="94"/>
      <c r="AH2156" s="94"/>
      <c r="AI2156" s="94"/>
      <c r="AJ2156" s="94"/>
      <c r="AK2156" s="94"/>
      <c r="AL2156" s="96"/>
      <c r="AM2156" s="92"/>
      <c r="AT2156" s="94"/>
      <c r="AU2156" s="94"/>
      <c r="AV2156" s="94"/>
      <c r="AW2156" s="94"/>
      <c r="AX2156" s="94"/>
      <c r="AY2156" s="94"/>
      <c r="AZ2156" s="94"/>
      <c r="BA2156" s="94"/>
    </row>
    <row r="2157" spans="3:53" x14ac:dyDescent="0.2">
      <c r="C2157" s="24"/>
      <c r="D2157" s="24"/>
      <c r="AG2157" s="94"/>
      <c r="AH2157" s="94"/>
      <c r="AI2157" s="94"/>
      <c r="AJ2157" s="94"/>
      <c r="AK2157" s="94"/>
      <c r="AL2157" s="96"/>
      <c r="AM2157" s="92"/>
      <c r="AT2157" s="94"/>
      <c r="AU2157" s="94"/>
      <c r="AV2157" s="94"/>
      <c r="AW2157" s="94"/>
      <c r="AX2157" s="94"/>
      <c r="AY2157" s="94"/>
      <c r="AZ2157" s="94"/>
      <c r="BA2157" s="94"/>
    </row>
    <row r="2158" spans="3:53" x14ac:dyDescent="0.2">
      <c r="C2158" s="24"/>
      <c r="D2158" s="24"/>
      <c r="AG2158" s="94"/>
      <c r="AH2158" s="94"/>
      <c r="AI2158" s="94"/>
      <c r="AJ2158" s="94"/>
      <c r="AK2158" s="94"/>
      <c r="AL2158" s="96"/>
      <c r="AM2158" s="92"/>
      <c r="AT2158" s="94"/>
      <c r="AU2158" s="94"/>
      <c r="AV2158" s="94"/>
      <c r="AW2158" s="94"/>
      <c r="AX2158" s="94"/>
      <c r="AY2158" s="94"/>
      <c r="AZ2158" s="94"/>
      <c r="BA2158" s="94"/>
    </row>
    <row r="2159" spans="3:53" x14ac:dyDescent="0.2">
      <c r="C2159" s="24"/>
      <c r="D2159" s="24"/>
      <c r="AG2159" s="94"/>
      <c r="AH2159" s="94"/>
      <c r="AI2159" s="94"/>
      <c r="AJ2159" s="94"/>
      <c r="AK2159" s="94"/>
      <c r="AL2159" s="96"/>
      <c r="AM2159" s="92"/>
      <c r="AT2159" s="94"/>
      <c r="AU2159" s="94"/>
      <c r="AV2159" s="94"/>
      <c r="AW2159" s="94"/>
      <c r="AX2159" s="94"/>
      <c r="AY2159" s="94"/>
      <c r="AZ2159" s="94"/>
      <c r="BA2159" s="94"/>
    </row>
    <row r="2160" spans="3:53" x14ac:dyDescent="0.2">
      <c r="C2160" s="24"/>
      <c r="D2160" s="24"/>
      <c r="AG2160" s="94"/>
      <c r="AH2160" s="94"/>
      <c r="AI2160" s="94"/>
      <c r="AJ2160" s="94"/>
      <c r="AK2160" s="94"/>
      <c r="AL2160" s="96"/>
      <c r="AM2160" s="92"/>
      <c r="AT2160" s="94"/>
      <c r="AU2160" s="94"/>
      <c r="AV2160" s="94"/>
      <c r="AW2160" s="94"/>
      <c r="AX2160" s="94"/>
      <c r="AY2160" s="94"/>
      <c r="AZ2160" s="94"/>
      <c r="BA2160" s="94"/>
    </row>
    <row r="2161" spans="3:53" x14ac:dyDescent="0.2">
      <c r="C2161" s="24"/>
      <c r="D2161" s="24"/>
      <c r="AG2161" s="94"/>
      <c r="AH2161" s="94"/>
      <c r="AI2161" s="94"/>
      <c r="AJ2161" s="94"/>
      <c r="AK2161" s="94"/>
      <c r="AL2161" s="96"/>
      <c r="AM2161" s="92"/>
      <c r="AT2161" s="94"/>
      <c r="AU2161" s="94"/>
      <c r="AV2161" s="94"/>
      <c r="AW2161" s="94"/>
      <c r="AX2161" s="94"/>
      <c r="AY2161" s="94"/>
      <c r="AZ2161" s="94"/>
      <c r="BA2161" s="94"/>
    </row>
    <row r="2162" spans="3:53" x14ac:dyDescent="0.2">
      <c r="C2162" s="24"/>
      <c r="D2162" s="24"/>
      <c r="AG2162" s="94"/>
      <c r="AH2162" s="94"/>
      <c r="AI2162" s="94"/>
      <c r="AJ2162" s="94"/>
      <c r="AK2162" s="94"/>
      <c r="AL2162" s="96"/>
      <c r="AM2162" s="92"/>
      <c r="AT2162" s="94"/>
      <c r="AU2162" s="94"/>
      <c r="AV2162" s="94"/>
      <c r="AW2162" s="94"/>
      <c r="AX2162" s="94"/>
      <c r="AY2162" s="94"/>
      <c r="AZ2162" s="94"/>
      <c r="BA2162" s="94"/>
    </row>
    <row r="2163" spans="3:53" x14ac:dyDescent="0.2">
      <c r="C2163" s="24"/>
      <c r="D2163" s="24"/>
      <c r="AG2163" s="94"/>
      <c r="AH2163" s="94"/>
      <c r="AI2163" s="94"/>
      <c r="AJ2163" s="94"/>
      <c r="AK2163" s="94"/>
      <c r="AL2163" s="96"/>
      <c r="AM2163" s="92"/>
      <c r="AT2163" s="94"/>
      <c r="AU2163" s="94"/>
      <c r="AV2163" s="94"/>
      <c r="AW2163" s="94"/>
      <c r="AX2163" s="94"/>
      <c r="AY2163" s="94"/>
      <c r="AZ2163" s="94"/>
      <c r="BA2163" s="94"/>
    </row>
    <row r="2164" spans="3:53" x14ac:dyDescent="0.2">
      <c r="C2164" s="24"/>
      <c r="D2164" s="24"/>
      <c r="AG2164" s="94"/>
      <c r="AH2164" s="94"/>
      <c r="AI2164" s="94"/>
      <c r="AJ2164" s="94"/>
      <c r="AK2164" s="94"/>
      <c r="AL2164" s="96"/>
      <c r="AM2164" s="92"/>
      <c r="AT2164" s="94"/>
      <c r="AU2164" s="94"/>
      <c r="AV2164" s="94"/>
      <c r="AW2164" s="94"/>
      <c r="AX2164" s="94"/>
      <c r="AY2164" s="94"/>
      <c r="AZ2164" s="94"/>
      <c r="BA2164" s="94"/>
    </row>
    <row r="2165" spans="3:53" x14ac:dyDescent="0.2">
      <c r="C2165" s="24"/>
      <c r="D2165" s="24"/>
      <c r="AG2165" s="94"/>
      <c r="AH2165" s="94"/>
      <c r="AI2165" s="94"/>
      <c r="AJ2165" s="94"/>
      <c r="AK2165" s="94"/>
      <c r="AL2165" s="96"/>
      <c r="AM2165" s="92"/>
      <c r="AT2165" s="94"/>
      <c r="AU2165" s="94"/>
      <c r="AV2165" s="94"/>
      <c r="AW2165" s="94"/>
      <c r="AX2165" s="94"/>
      <c r="AY2165" s="94"/>
      <c r="AZ2165" s="94"/>
      <c r="BA2165" s="94"/>
    </row>
    <row r="2166" spans="3:53" x14ac:dyDescent="0.2">
      <c r="C2166" s="24"/>
      <c r="D2166" s="24"/>
      <c r="AG2166" s="94"/>
      <c r="AH2166" s="94"/>
      <c r="AI2166" s="94"/>
      <c r="AJ2166" s="94"/>
      <c r="AK2166" s="94"/>
      <c r="AL2166" s="96"/>
      <c r="AM2166" s="92"/>
      <c r="AT2166" s="94"/>
      <c r="AU2166" s="94"/>
      <c r="AV2166" s="94"/>
      <c r="AW2166" s="94"/>
      <c r="AX2166" s="94"/>
      <c r="AY2166" s="94"/>
      <c r="AZ2166" s="94"/>
      <c r="BA2166" s="94"/>
    </row>
    <row r="2167" spans="3:53" x14ac:dyDescent="0.2">
      <c r="C2167" s="24"/>
      <c r="D2167" s="24"/>
      <c r="AG2167" s="94"/>
      <c r="AH2167" s="94"/>
      <c r="AI2167" s="94"/>
      <c r="AJ2167" s="94"/>
      <c r="AK2167" s="94"/>
      <c r="AL2167" s="96"/>
      <c r="AM2167" s="92"/>
      <c r="AT2167" s="94"/>
      <c r="AU2167" s="94"/>
      <c r="AV2167" s="94"/>
      <c r="AW2167" s="94"/>
      <c r="AX2167" s="94"/>
      <c r="AY2167" s="94"/>
      <c r="AZ2167" s="94"/>
      <c r="BA2167" s="94"/>
    </row>
    <row r="2168" spans="3:53" x14ac:dyDescent="0.2">
      <c r="C2168" s="24"/>
      <c r="D2168" s="24"/>
      <c r="AG2168" s="94"/>
      <c r="AH2168" s="94"/>
      <c r="AI2168" s="94"/>
      <c r="AJ2168" s="94"/>
      <c r="AK2168" s="94"/>
      <c r="AL2168" s="96"/>
      <c r="AM2168" s="92"/>
      <c r="AT2168" s="94"/>
      <c r="AU2168" s="94"/>
      <c r="AV2168" s="94"/>
      <c r="AW2168" s="94"/>
      <c r="AX2168" s="94"/>
      <c r="AY2168" s="94"/>
      <c r="AZ2168" s="94"/>
      <c r="BA2168" s="94"/>
    </row>
    <row r="2169" spans="3:53" x14ac:dyDescent="0.2">
      <c r="C2169" s="24"/>
      <c r="D2169" s="24"/>
      <c r="AG2169" s="94"/>
      <c r="AH2169" s="94"/>
      <c r="AI2169" s="94"/>
      <c r="AJ2169" s="94"/>
      <c r="AK2169" s="94"/>
      <c r="AL2169" s="96"/>
      <c r="AM2169" s="92"/>
      <c r="AT2169" s="94"/>
      <c r="AU2169" s="94"/>
      <c r="AV2169" s="94"/>
      <c r="AW2169" s="94"/>
      <c r="AX2169" s="94"/>
      <c r="AY2169" s="94"/>
      <c r="AZ2169" s="94"/>
      <c r="BA2169" s="94"/>
    </row>
    <row r="2170" spans="3:53" x14ac:dyDescent="0.2">
      <c r="C2170" s="24"/>
      <c r="D2170" s="24"/>
      <c r="AG2170" s="94"/>
      <c r="AH2170" s="94"/>
      <c r="AI2170" s="94"/>
      <c r="AJ2170" s="94"/>
      <c r="AK2170" s="94"/>
      <c r="AL2170" s="96"/>
      <c r="AM2170" s="92"/>
      <c r="AT2170" s="94"/>
      <c r="AU2170" s="94"/>
      <c r="AV2170" s="94"/>
      <c r="AW2170" s="94"/>
      <c r="AX2170" s="94"/>
      <c r="AY2170" s="94"/>
      <c r="AZ2170" s="94"/>
      <c r="BA2170" s="94"/>
    </row>
    <row r="2171" spans="3:53" x14ac:dyDescent="0.2">
      <c r="C2171" s="24"/>
      <c r="D2171" s="24"/>
      <c r="AG2171" s="94"/>
      <c r="AH2171" s="94"/>
      <c r="AI2171" s="94"/>
      <c r="AJ2171" s="94"/>
      <c r="AK2171" s="94"/>
      <c r="AL2171" s="96"/>
      <c r="AM2171" s="92"/>
      <c r="AT2171" s="94"/>
      <c r="AU2171" s="94"/>
      <c r="AV2171" s="94"/>
      <c r="AW2171" s="94"/>
      <c r="AX2171" s="94"/>
      <c r="AY2171" s="94"/>
      <c r="AZ2171" s="94"/>
      <c r="BA2171" s="94"/>
    </row>
    <row r="2172" spans="3:53" x14ac:dyDescent="0.2">
      <c r="C2172" s="24"/>
      <c r="D2172" s="24"/>
      <c r="AG2172" s="94"/>
      <c r="AH2172" s="94"/>
      <c r="AI2172" s="94"/>
      <c r="AJ2172" s="94"/>
      <c r="AK2172" s="94"/>
      <c r="AL2172" s="96"/>
      <c r="AM2172" s="92"/>
      <c r="AT2172" s="94"/>
      <c r="AU2172" s="94"/>
      <c r="AV2172" s="94"/>
      <c r="AW2172" s="94"/>
      <c r="AX2172" s="94"/>
      <c r="AY2172" s="94"/>
      <c r="AZ2172" s="94"/>
      <c r="BA2172" s="94"/>
    </row>
    <row r="2173" spans="3:53" x14ac:dyDescent="0.2">
      <c r="C2173" s="24"/>
      <c r="D2173" s="24"/>
      <c r="AG2173" s="94"/>
      <c r="AH2173" s="94"/>
      <c r="AI2173" s="94"/>
      <c r="AJ2173" s="94"/>
      <c r="AK2173" s="94"/>
      <c r="AL2173" s="96"/>
      <c r="AM2173" s="92"/>
      <c r="AT2173" s="94"/>
      <c r="AU2173" s="94"/>
      <c r="AV2173" s="94"/>
      <c r="AW2173" s="94"/>
      <c r="AX2173" s="94"/>
      <c r="AY2173" s="94"/>
      <c r="AZ2173" s="94"/>
      <c r="BA2173" s="94"/>
    </row>
    <row r="2174" spans="3:53" x14ac:dyDescent="0.2">
      <c r="C2174" s="24"/>
      <c r="D2174" s="24"/>
      <c r="AG2174" s="94"/>
      <c r="AH2174" s="94"/>
      <c r="AI2174" s="94"/>
      <c r="AJ2174" s="94"/>
      <c r="AK2174" s="94"/>
      <c r="AL2174" s="96"/>
      <c r="AM2174" s="92"/>
      <c r="AT2174" s="94"/>
      <c r="AU2174" s="94"/>
      <c r="AV2174" s="94"/>
      <c r="AW2174" s="94"/>
      <c r="AX2174" s="94"/>
      <c r="AY2174" s="94"/>
      <c r="AZ2174" s="94"/>
      <c r="BA2174" s="94"/>
    </row>
    <row r="2175" spans="3:53" x14ac:dyDescent="0.2">
      <c r="C2175" s="24"/>
      <c r="D2175" s="24"/>
      <c r="AG2175" s="94"/>
      <c r="AH2175" s="94"/>
      <c r="AI2175" s="94"/>
      <c r="AJ2175" s="94"/>
      <c r="AK2175" s="94"/>
      <c r="AL2175" s="96"/>
      <c r="AM2175" s="92"/>
      <c r="AT2175" s="94"/>
      <c r="AU2175" s="94"/>
      <c r="AV2175" s="94"/>
      <c r="AW2175" s="94"/>
      <c r="AX2175" s="94"/>
      <c r="AY2175" s="94"/>
      <c r="AZ2175" s="94"/>
      <c r="BA2175" s="94"/>
    </row>
    <row r="2176" spans="3:53" x14ac:dyDescent="0.2">
      <c r="C2176" s="24"/>
      <c r="D2176" s="24"/>
      <c r="AG2176" s="94"/>
      <c r="AH2176" s="94"/>
      <c r="AI2176" s="94"/>
      <c r="AJ2176" s="94"/>
      <c r="AK2176" s="94"/>
      <c r="AL2176" s="96"/>
      <c r="AM2176" s="92"/>
      <c r="AT2176" s="94"/>
      <c r="AU2176" s="94"/>
      <c r="AV2176" s="94"/>
      <c r="AW2176" s="94"/>
      <c r="AX2176" s="94"/>
      <c r="AY2176" s="94"/>
      <c r="AZ2176" s="94"/>
      <c r="BA2176" s="94"/>
    </row>
    <row r="2177" spans="3:53" x14ac:dyDescent="0.2">
      <c r="C2177" s="24"/>
      <c r="D2177" s="24"/>
      <c r="AG2177" s="94"/>
      <c r="AH2177" s="94"/>
      <c r="AI2177" s="94"/>
      <c r="AJ2177" s="94"/>
      <c r="AK2177" s="94"/>
      <c r="AL2177" s="96"/>
      <c r="AM2177" s="92"/>
      <c r="AT2177" s="94"/>
      <c r="AU2177" s="94"/>
      <c r="AV2177" s="94"/>
      <c r="AW2177" s="94"/>
      <c r="AX2177" s="94"/>
      <c r="AY2177" s="94"/>
      <c r="AZ2177" s="94"/>
      <c r="BA2177" s="94"/>
    </row>
    <row r="2178" spans="3:53" x14ac:dyDescent="0.2">
      <c r="C2178" s="24"/>
      <c r="D2178" s="24"/>
      <c r="AG2178" s="94"/>
      <c r="AH2178" s="94"/>
      <c r="AI2178" s="94"/>
      <c r="AJ2178" s="94"/>
      <c r="AK2178" s="94"/>
      <c r="AL2178" s="96"/>
      <c r="AM2178" s="92"/>
      <c r="AT2178" s="94"/>
      <c r="AU2178" s="94"/>
      <c r="AV2178" s="94"/>
      <c r="AW2178" s="94"/>
      <c r="AX2178" s="94"/>
      <c r="AY2178" s="94"/>
      <c r="AZ2178" s="94"/>
      <c r="BA2178" s="94"/>
    </row>
    <row r="2179" spans="3:53" x14ac:dyDescent="0.2">
      <c r="C2179" s="24"/>
      <c r="D2179" s="24"/>
      <c r="AG2179" s="94"/>
      <c r="AH2179" s="94"/>
      <c r="AI2179" s="94"/>
      <c r="AJ2179" s="94"/>
      <c r="AK2179" s="94"/>
      <c r="AL2179" s="96"/>
      <c r="AM2179" s="92"/>
      <c r="AT2179" s="94"/>
      <c r="AU2179" s="94"/>
      <c r="AV2179" s="94"/>
      <c r="AW2179" s="94"/>
      <c r="AX2179" s="94"/>
      <c r="AY2179" s="94"/>
      <c r="AZ2179" s="94"/>
      <c r="BA2179" s="94"/>
    </row>
    <row r="2180" spans="3:53" x14ac:dyDescent="0.2">
      <c r="C2180" s="24"/>
      <c r="D2180" s="24"/>
      <c r="AG2180" s="94"/>
      <c r="AH2180" s="94"/>
      <c r="AI2180" s="94"/>
      <c r="AJ2180" s="94"/>
      <c r="AK2180" s="94"/>
      <c r="AL2180" s="96"/>
      <c r="AM2180" s="92"/>
      <c r="AT2180" s="94"/>
      <c r="AU2180" s="94"/>
      <c r="AV2180" s="94"/>
      <c r="AW2180" s="94"/>
      <c r="AX2180" s="94"/>
      <c r="AY2180" s="94"/>
      <c r="AZ2180" s="94"/>
      <c r="BA2180" s="94"/>
    </row>
    <row r="2181" spans="3:53" x14ac:dyDescent="0.2">
      <c r="C2181" s="24"/>
      <c r="D2181" s="24"/>
      <c r="AG2181" s="94"/>
      <c r="AH2181" s="94"/>
      <c r="AI2181" s="94"/>
      <c r="AJ2181" s="94"/>
      <c r="AK2181" s="94"/>
      <c r="AL2181" s="96"/>
      <c r="AM2181" s="92"/>
      <c r="AT2181" s="94"/>
      <c r="AU2181" s="94"/>
      <c r="AV2181" s="94"/>
      <c r="AW2181" s="94"/>
      <c r="AX2181" s="94"/>
      <c r="AY2181" s="94"/>
      <c r="AZ2181" s="94"/>
      <c r="BA2181" s="94"/>
    </row>
    <row r="2182" spans="3:53" x14ac:dyDescent="0.2">
      <c r="C2182" s="24"/>
      <c r="D2182" s="24"/>
      <c r="AG2182" s="94"/>
      <c r="AH2182" s="94"/>
      <c r="AI2182" s="94"/>
      <c r="AJ2182" s="94"/>
      <c r="AK2182" s="94"/>
      <c r="AL2182" s="96"/>
      <c r="AM2182" s="92"/>
      <c r="AT2182" s="94"/>
      <c r="AU2182" s="94"/>
      <c r="AV2182" s="94"/>
      <c r="AW2182" s="94"/>
      <c r="AX2182" s="94"/>
      <c r="AY2182" s="94"/>
      <c r="AZ2182" s="94"/>
      <c r="BA2182" s="94"/>
    </row>
    <row r="2183" spans="3:53" x14ac:dyDescent="0.2">
      <c r="C2183" s="24"/>
      <c r="D2183" s="24"/>
      <c r="AG2183" s="94"/>
      <c r="AH2183" s="94"/>
      <c r="AI2183" s="94"/>
      <c r="AJ2183" s="94"/>
      <c r="AK2183" s="94"/>
      <c r="AL2183" s="96"/>
      <c r="AM2183" s="92"/>
      <c r="AT2183" s="94"/>
      <c r="AU2183" s="94"/>
      <c r="AV2183" s="94"/>
      <c r="AW2183" s="94"/>
      <c r="AX2183" s="94"/>
      <c r="AY2183" s="94"/>
      <c r="AZ2183" s="94"/>
      <c r="BA2183" s="94"/>
    </row>
    <row r="2184" spans="3:53" x14ac:dyDescent="0.2">
      <c r="C2184" s="24"/>
      <c r="D2184" s="24"/>
      <c r="AG2184" s="94"/>
      <c r="AH2184" s="94"/>
      <c r="AI2184" s="94"/>
      <c r="AJ2184" s="94"/>
      <c r="AK2184" s="94"/>
      <c r="AL2184" s="96"/>
      <c r="AM2184" s="92"/>
      <c r="AT2184" s="94"/>
      <c r="AU2184" s="94"/>
      <c r="AV2184" s="94"/>
      <c r="AW2184" s="94"/>
      <c r="AX2184" s="94"/>
      <c r="AY2184" s="94"/>
      <c r="AZ2184" s="94"/>
      <c r="BA2184" s="94"/>
    </row>
    <row r="2185" spans="3:53" x14ac:dyDescent="0.2">
      <c r="C2185" s="24"/>
      <c r="D2185" s="24"/>
      <c r="AG2185" s="94"/>
      <c r="AH2185" s="94"/>
      <c r="AI2185" s="94"/>
      <c r="AJ2185" s="94"/>
      <c r="AK2185" s="94"/>
      <c r="AL2185" s="96"/>
      <c r="AM2185" s="92"/>
      <c r="AT2185" s="94"/>
      <c r="AU2185" s="94"/>
      <c r="AV2185" s="94"/>
      <c r="AW2185" s="94"/>
      <c r="AX2185" s="94"/>
      <c r="AY2185" s="94"/>
      <c r="AZ2185" s="94"/>
      <c r="BA2185" s="94"/>
    </row>
    <row r="2186" spans="3:53" x14ac:dyDescent="0.2">
      <c r="C2186" s="24"/>
      <c r="D2186" s="24"/>
      <c r="AG2186" s="94"/>
      <c r="AH2186" s="94"/>
      <c r="AI2186" s="94"/>
      <c r="AJ2186" s="94"/>
      <c r="AK2186" s="94"/>
      <c r="AL2186" s="96"/>
      <c r="AM2186" s="92"/>
      <c r="AT2186" s="94"/>
      <c r="AU2186" s="94"/>
      <c r="AV2186" s="94"/>
      <c r="AW2186" s="94"/>
      <c r="AX2186" s="94"/>
      <c r="AY2186" s="94"/>
      <c r="AZ2186" s="94"/>
      <c r="BA2186" s="94"/>
    </row>
    <row r="2187" spans="3:53" x14ac:dyDescent="0.2">
      <c r="C2187" s="24"/>
      <c r="D2187" s="24"/>
      <c r="AG2187" s="94"/>
      <c r="AH2187" s="94"/>
      <c r="AI2187" s="94"/>
      <c r="AJ2187" s="94"/>
      <c r="AK2187" s="94"/>
      <c r="AL2187" s="96"/>
      <c r="AM2187" s="92"/>
      <c r="AT2187" s="94"/>
      <c r="AU2187" s="94"/>
      <c r="AV2187" s="94"/>
      <c r="AW2187" s="94"/>
      <c r="AX2187" s="94"/>
      <c r="AY2187" s="94"/>
      <c r="AZ2187" s="94"/>
      <c r="BA2187" s="94"/>
    </row>
    <row r="2188" spans="3:53" x14ac:dyDescent="0.2">
      <c r="C2188" s="24"/>
      <c r="D2188" s="24"/>
      <c r="AG2188" s="94"/>
      <c r="AH2188" s="94"/>
      <c r="AI2188" s="94"/>
      <c r="AJ2188" s="94"/>
      <c r="AK2188" s="94"/>
      <c r="AL2188" s="96"/>
      <c r="AM2188" s="92"/>
      <c r="AT2188" s="94"/>
      <c r="AU2188" s="94"/>
      <c r="AV2188" s="94"/>
      <c r="AW2188" s="94"/>
      <c r="AX2188" s="94"/>
      <c r="AY2188" s="94"/>
      <c r="AZ2188" s="94"/>
      <c r="BA2188" s="94"/>
    </row>
    <row r="2189" spans="3:53" x14ac:dyDescent="0.2">
      <c r="C2189" s="24"/>
      <c r="D2189" s="24"/>
      <c r="AG2189" s="94"/>
      <c r="AH2189" s="94"/>
      <c r="AI2189" s="94"/>
      <c r="AJ2189" s="94"/>
      <c r="AK2189" s="94"/>
      <c r="AL2189" s="96"/>
      <c r="AM2189" s="92"/>
      <c r="AT2189" s="94"/>
      <c r="AU2189" s="94"/>
      <c r="AV2189" s="94"/>
      <c r="AW2189" s="94"/>
      <c r="AX2189" s="94"/>
      <c r="AY2189" s="94"/>
      <c r="AZ2189" s="94"/>
      <c r="BA2189" s="94"/>
    </row>
    <row r="2190" spans="3:53" x14ac:dyDescent="0.2">
      <c r="C2190" s="24"/>
      <c r="D2190" s="24"/>
      <c r="AG2190" s="94"/>
      <c r="AH2190" s="94"/>
      <c r="AI2190" s="94"/>
      <c r="AJ2190" s="94"/>
      <c r="AK2190" s="94"/>
      <c r="AL2190" s="96"/>
      <c r="AM2190" s="92"/>
      <c r="AT2190" s="94"/>
      <c r="AU2190" s="94"/>
      <c r="AV2190" s="94"/>
      <c r="AW2190" s="94"/>
      <c r="AX2190" s="94"/>
      <c r="AY2190" s="94"/>
      <c r="AZ2190" s="94"/>
      <c r="BA2190" s="94"/>
    </row>
    <row r="2191" spans="3:53" x14ac:dyDescent="0.2">
      <c r="C2191" s="24"/>
      <c r="D2191" s="24"/>
      <c r="AG2191" s="94"/>
      <c r="AH2191" s="94"/>
      <c r="AI2191" s="94"/>
      <c r="AJ2191" s="94"/>
      <c r="AK2191" s="94"/>
      <c r="AL2191" s="96"/>
      <c r="AM2191" s="92"/>
      <c r="AT2191" s="94"/>
      <c r="AU2191" s="94"/>
      <c r="AV2191" s="94"/>
      <c r="AW2191" s="94"/>
      <c r="AX2191" s="94"/>
      <c r="AY2191" s="94"/>
      <c r="AZ2191" s="94"/>
      <c r="BA2191" s="94"/>
    </row>
    <row r="2192" spans="3:53" x14ac:dyDescent="0.2">
      <c r="C2192" s="24"/>
      <c r="D2192" s="24"/>
      <c r="AG2192" s="94"/>
      <c r="AH2192" s="94"/>
      <c r="AI2192" s="94"/>
      <c r="AJ2192" s="94"/>
      <c r="AK2192" s="94"/>
      <c r="AL2192" s="96"/>
      <c r="AM2192" s="92"/>
      <c r="AT2192" s="94"/>
      <c r="AU2192" s="94"/>
      <c r="AV2192" s="94"/>
      <c r="AW2192" s="94"/>
      <c r="AX2192" s="94"/>
      <c r="AY2192" s="94"/>
      <c r="AZ2192" s="94"/>
      <c r="BA2192" s="94"/>
    </row>
    <row r="2193" spans="3:53" x14ac:dyDescent="0.2">
      <c r="C2193" s="24"/>
      <c r="D2193" s="24"/>
      <c r="AG2193" s="94"/>
      <c r="AH2193" s="94"/>
      <c r="AI2193" s="94"/>
      <c r="AJ2193" s="94"/>
      <c r="AK2193" s="94"/>
      <c r="AL2193" s="96"/>
      <c r="AM2193" s="92"/>
      <c r="AT2193" s="94"/>
      <c r="AU2193" s="94"/>
      <c r="AV2193" s="94"/>
      <c r="AW2193" s="94"/>
      <c r="AX2193" s="94"/>
      <c r="AY2193" s="94"/>
      <c r="AZ2193" s="94"/>
      <c r="BA2193" s="94"/>
    </row>
    <row r="2194" spans="3:53" x14ac:dyDescent="0.2">
      <c r="C2194" s="24"/>
      <c r="D2194" s="24"/>
      <c r="AG2194" s="94"/>
      <c r="AH2194" s="94"/>
      <c r="AI2194" s="94"/>
      <c r="AJ2194" s="94"/>
      <c r="AK2194" s="94"/>
      <c r="AL2194" s="96"/>
      <c r="AM2194" s="92"/>
      <c r="AT2194" s="94"/>
      <c r="AU2194" s="94"/>
      <c r="AV2194" s="94"/>
      <c r="AW2194" s="94"/>
      <c r="AX2194" s="94"/>
      <c r="AY2194" s="94"/>
      <c r="AZ2194" s="94"/>
      <c r="BA2194" s="94"/>
    </row>
    <row r="2195" spans="3:53" x14ac:dyDescent="0.2">
      <c r="C2195" s="24"/>
      <c r="D2195" s="24"/>
      <c r="AG2195" s="94"/>
      <c r="AH2195" s="94"/>
      <c r="AI2195" s="94"/>
      <c r="AJ2195" s="94"/>
      <c r="AK2195" s="94"/>
      <c r="AL2195" s="96"/>
      <c r="AM2195" s="92"/>
      <c r="AT2195" s="94"/>
      <c r="AU2195" s="94"/>
      <c r="AV2195" s="94"/>
      <c r="AW2195" s="94"/>
      <c r="AX2195" s="94"/>
      <c r="AY2195" s="94"/>
      <c r="AZ2195" s="94"/>
      <c r="BA2195" s="94"/>
    </row>
    <row r="2196" spans="3:53" x14ac:dyDescent="0.2">
      <c r="C2196" s="24"/>
      <c r="D2196" s="24"/>
      <c r="AG2196" s="94"/>
      <c r="AH2196" s="94"/>
      <c r="AI2196" s="94"/>
      <c r="AJ2196" s="94"/>
      <c r="AK2196" s="94"/>
      <c r="AL2196" s="96"/>
      <c r="AM2196" s="92"/>
      <c r="AT2196" s="94"/>
      <c r="AU2196" s="94"/>
      <c r="AV2196" s="94"/>
      <c r="AW2196" s="94"/>
      <c r="AX2196" s="94"/>
      <c r="AY2196" s="94"/>
      <c r="AZ2196" s="94"/>
      <c r="BA2196" s="94"/>
    </row>
    <row r="2197" spans="3:53" x14ac:dyDescent="0.2">
      <c r="C2197" s="24"/>
      <c r="D2197" s="24"/>
      <c r="AG2197" s="94"/>
      <c r="AH2197" s="94"/>
      <c r="AI2197" s="94"/>
      <c r="AJ2197" s="94"/>
      <c r="AK2197" s="94"/>
      <c r="AL2197" s="96"/>
      <c r="AM2197" s="92"/>
      <c r="AT2197" s="94"/>
      <c r="AU2197" s="94"/>
      <c r="AV2197" s="94"/>
      <c r="AW2197" s="94"/>
      <c r="AX2197" s="94"/>
      <c r="AY2197" s="94"/>
      <c r="AZ2197" s="94"/>
      <c r="BA2197" s="94"/>
    </row>
    <row r="2198" spans="3:53" x14ac:dyDescent="0.2">
      <c r="C2198" s="24"/>
      <c r="D2198" s="24"/>
      <c r="AG2198" s="94"/>
      <c r="AH2198" s="94"/>
      <c r="AI2198" s="94"/>
      <c r="AJ2198" s="94"/>
      <c r="AK2198" s="94"/>
      <c r="AL2198" s="96"/>
      <c r="AM2198" s="92"/>
      <c r="AT2198" s="94"/>
      <c r="AU2198" s="94"/>
      <c r="AV2198" s="94"/>
      <c r="AW2198" s="94"/>
      <c r="AX2198" s="94"/>
      <c r="AY2198" s="94"/>
      <c r="AZ2198" s="94"/>
      <c r="BA2198" s="94"/>
    </row>
    <row r="2199" spans="3:53" x14ac:dyDescent="0.2">
      <c r="C2199" s="24"/>
      <c r="D2199" s="24"/>
      <c r="AG2199" s="94"/>
      <c r="AH2199" s="94"/>
      <c r="AI2199" s="94"/>
      <c r="AJ2199" s="94"/>
      <c r="AK2199" s="94"/>
      <c r="AL2199" s="96"/>
      <c r="AM2199" s="92"/>
      <c r="AT2199" s="94"/>
      <c r="AU2199" s="94"/>
      <c r="AV2199" s="94"/>
      <c r="AW2199" s="94"/>
      <c r="AX2199" s="94"/>
      <c r="AY2199" s="94"/>
      <c r="AZ2199" s="94"/>
      <c r="BA2199" s="94"/>
    </row>
    <row r="2200" spans="3:53" x14ac:dyDescent="0.2">
      <c r="C2200" s="24"/>
      <c r="D2200" s="24"/>
      <c r="AG2200" s="94"/>
      <c r="AH2200" s="94"/>
      <c r="AI2200" s="94"/>
      <c r="AJ2200" s="94"/>
      <c r="AK2200" s="94"/>
      <c r="AL2200" s="96"/>
      <c r="AM2200" s="92"/>
      <c r="AT2200" s="94"/>
      <c r="AU2200" s="94"/>
      <c r="AV2200" s="94"/>
      <c r="AW2200" s="94"/>
      <c r="AX2200" s="94"/>
      <c r="AY2200" s="94"/>
      <c r="AZ2200" s="94"/>
      <c r="BA2200" s="94"/>
    </row>
    <row r="2201" spans="3:53" x14ac:dyDescent="0.2">
      <c r="C2201" s="24"/>
      <c r="D2201" s="24"/>
      <c r="AG2201" s="94"/>
      <c r="AH2201" s="94"/>
      <c r="AI2201" s="94"/>
      <c r="AJ2201" s="94"/>
      <c r="AK2201" s="94"/>
      <c r="AL2201" s="96"/>
      <c r="AM2201" s="92"/>
      <c r="AT2201" s="94"/>
      <c r="AU2201" s="94"/>
      <c r="AV2201" s="94"/>
      <c r="AW2201" s="94"/>
      <c r="AX2201" s="94"/>
      <c r="AY2201" s="94"/>
      <c r="AZ2201" s="94"/>
      <c r="BA2201" s="94"/>
    </row>
    <row r="2202" spans="3:53" x14ac:dyDescent="0.2">
      <c r="C2202" s="24"/>
      <c r="D2202" s="24"/>
      <c r="AG2202" s="94"/>
      <c r="AH2202" s="94"/>
      <c r="AI2202" s="94"/>
      <c r="AJ2202" s="94"/>
      <c r="AK2202" s="94"/>
      <c r="AL2202" s="96"/>
      <c r="AM2202" s="92"/>
      <c r="AT2202" s="94"/>
      <c r="AU2202" s="94"/>
      <c r="AV2202" s="94"/>
      <c r="AW2202" s="94"/>
      <c r="AX2202" s="94"/>
      <c r="AY2202" s="94"/>
      <c r="AZ2202" s="94"/>
      <c r="BA2202" s="94"/>
    </row>
    <row r="2203" spans="3:53" x14ac:dyDescent="0.2">
      <c r="C2203" s="24"/>
      <c r="D2203" s="24"/>
      <c r="AG2203" s="94"/>
      <c r="AH2203" s="94"/>
      <c r="AI2203" s="94"/>
      <c r="AJ2203" s="94"/>
      <c r="AK2203" s="94"/>
      <c r="AL2203" s="96"/>
      <c r="AM2203" s="92"/>
      <c r="AT2203" s="94"/>
      <c r="AU2203" s="94"/>
      <c r="AV2203" s="94"/>
      <c r="AW2203" s="94"/>
      <c r="AX2203" s="94"/>
      <c r="AY2203" s="94"/>
      <c r="AZ2203" s="94"/>
      <c r="BA2203" s="94"/>
    </row>
    <row r="2204" spans="3:53" x14ac:dyDescent="0.2">
      <c r="C2204" s="24"/>
      <c r="D2204" s="24"/>
      <c r="AG2204" s="94"/>
      <c r="AH2204" s="94"/>
      <c r="AI2204" s="94"/>
      <c r="AJ2204" s="94"/>
      <c r="AK2204" s="94"/>
      <c r="AL2204" s="96"/>
      <c r="AM2204" s="92"/>
      <c r="AT2204" s="94"/>
      <c r="AU2204" s="94"/>
      <c r="AV2204" s="94"/>
      <c r="AW2204" s="94"/>
      <c r="AX2204" s="94"/>
      <c r="AY2204" s="94"/>
      <c r="AZ2204" s="94"/>
      <c r="BA2204" s="94"/>
    </row>
    <row r="2205" spans="3:53" x14ac:dyDescent="0.2">
      <c r="C2205" s="24"/>
      <c r="D2205" s="24"/>
      <c r="AG2205" s="94"/>
      <c r="AH2205" s="94"/>
      <c r="AI2205" s="94"/>
      <c r="AJ2205" s="94"/>
      <c r="AK2205" s="94"/>
      <c r="AL2205" s="96"/>
      <c r="AM2205" s="92"/>
      <c r="AT2205" s="94"/>
      <c r="AU2205" s="94"/>
      <c r="AV2205" s="94"/>
      <c r="AW2205" s="94"/>
      <c r="AX2205" s="94"/>
      <c r="AY2205" s="94"/>
      <c r="AZ2205" s="94"/>
      <c r="BA2205" s="94"/>
    </row>
    <row r="2206" spans="3:53" x14ac:dyDescent="0.2">
      <c r="C2206" s="24"/>
      <c r="D2206" s="24"/>
      <c r="AG2206" s="94"/>
      <c r="AH2206" s="94"/>
      <c r="AI2206" s="94"/>
      <c r="AJ2206" s="94"/>
      <c r="AK2206" s="94"/>
      <c r="AL2206" s="96"/>
      <c r="AM2206" s="92"/>
      <c r="AT2206" s="94"/>
      <c r="AU2206" s="94"/>
      <c r="AV2206" s="94"/>
      <c r="AW2206" s="94"/>
      <c r="AX2206" s="94"/>
      <c r="AY2206" s="94"/>
      <c r="AZ2206" s="94"/>
      <c r="BA2206" s="94"/>
    </row>
    <row r="2207" spans="3:53" x14ac:dyDescent="0.2">
      <c r="C2207" s="24"/>
      <c r="D2207" s="24"/>
      <c r="AG2207" s="94"/>
      <c r="AH2207" s="94"/>
      <c r="AI2207" s="94"/>
      <c r="AJ2207" s="94"/>
      <c r="AK2207" s="94"/>
      <c r="AL2207" s="96"/>
      <c r="AM2207" s="92"/>
      <c r="AT2207" s="94"/>
      <c r="AU2207" s="94"/>
      <c r="AV2207" s="94"/>
      <c r="AW2207" s="94"/>
      <c r="AX2207" s="94"/>
      <c r="AY2207" s="94"/>
      <c r="AZ2207" s="94"/>
      <c r="BA2207" s="94"/>
    </row>
    <row r="2208" spans="3:53" x14ac:dyDescent="0.2">
      <c r="C2208" s="24"/>
      <c r="D2208" s="24"/>
      <c r="AG2208" s="94"/>
      <c r="AH2208" s="94"/>
      <c r="AI2208" s="94"/>
      <c r="AJ2208" s="94"/>
      <c r="AK2208" s="94"/>
      <c r="AL2208" s="96"/>
      <c r="AM2208" s="92"/>
      <c r="AT2208" s="94"/>
      <c r="AU2208" s="94"/>
      <c r="AV2208" s="94"/>
      <c r="AW2208" s="94"/>
      <c r="AX2208" s="94"/>
      <c r="AY2208" s="94"/>
      <c r="AZ2208" s="94"/>
      <c r="BA2208" s="94"/>
    </row>
    <row r="2209" spans="3:53" x14ac:dyDescent="0.2">
      <c r="C2209" s="24"/>
      <c r="D2209" s="24"/>
      <c r="AG2209" s="94"/>
      <c r="AH2209" s="94"/>
      <c r="AI2209" s="94"/>
      <c r="AJ2209" s="94"/>
      <c r="AK2209" s="94"/>
      <c r="AL2209" s="96"/>
      <c r="AM2209" s="92"/>
      <c r="AT2209" s="94"/>
      <c r="AU2209" s="94"/>
      <c r="AV2209" s="94"/>
      <c r="AW2209" s="94"/>
      <c r="AX2209" s="94"/>
      <c r="AY2209" s="94"/>
      <c r="AZ2209" s="94"/>
      <c r="BA2209" s="94"/>
    </row>
    <row r="2210" spans="3:53" x14ac:dyDescent="0.2">
      <c r="C2210" s="24"/>
      <c r="D2210" s="24"/>
      <c r="AG2210" s="94"/>
      <c r="AH2210" s="94"/>
      <c r="AI2210" s="94"/>
      <c r="AJ2210" s="94"/>
      <c r="AK2210" s="94"/>
      <c r="AL2210" s="96"/>
      <c r="AM2210" s="92"/>
      <c r="AT2210" s="94"/>
      <c r="AU2210" s="94"/>
      <c r="AV2210" s="94"/>
      <c r="AW2210" s="94"/>
      <c r="AX2210" s="94"/>
      <c r="AY2210" s="94"/>
      <c r="AZ2210" s="94"/>
      <c r="BA2210" s="94"/>
    </row>
    <row r="2211" spans="3:53" x14ac:dyDescent="0.2">
      <c r="C2211" s="24"/>
      <c r="D2211" s="24"/>
      <c r="AG2211" s="94"/>
      <c r="AH2211" s="94"/>
      <c r="AI2211" s="94"/>
      <c r="AJ2211" s="94"/>
      <c r="AK2211" s="94"/>
      <c r="AL2211" s="96"/>
      <c r="AM2211" s="92"/>
      <c r="AT2211" s="94"/>
      <c r="AU2211" s="94"/>
      <c r="AV2211" s="94"/>
      <c r="AW2211" s="94"/>
      <c r="AX2211" s="94"/>
      <c r="AY2211" s="94"/>
      <c r="AZ2211" s="94"/>
      <c r="BA2211" s="94"/>
    </row>
    <row r="2212" spans="3:53" x14ac:dyDescent="0.2">
      <c r="C2212" s="24"/>
      <c r="D2212" s="24"/>
      <c r="AG2212" s="94"/>
      <c r="AH2212" s="94"/>
      <c r="AI2212" s="94"/>
      <c r="AJ2212" s="94"/>
      <c r="AK2212" s="94"/>
      <c r="AL2212" s="96"/>
      <c r="AM2212" s="92"/>
      <c r="AT2212" s="94"/>
      <c r="AU2212" s="94"/>
      <c r="AV2212" s="94"/>
      <c r="AW2212" s="94"/>
      <c r="AX2212" s="94"/>
      <c r="AY2212" s="94"/>
      <c r="AZ2212" s="94"/>
      <c r="BA2212" s="94"/>
    </row>
    <row r="2213" spans="3:53" x14ac:dyDescent="0.2">
      <c r="C2213" s="24"/>
      <c r="D2213" s="24"/>
      <c r="AG2213" s="94"/>
      <c r="AH2213" s="94"/>
      <c r="AI2213" s="94"/>
      <c r="AJ2213" s="94"/>
      <c r="AK2213" s="94"/>
      <c r="AL2213" s="96"/>
      <c r="AM2213" s="92"/>
      <c r="AT2213" s="94"/>
      <c r="AU2213" s="94"/>
      <c r="AV2213" s="94"/>
      <c r="AW2213" s="94"/>
      <c r="AX2213" s="94"/>
      <c r="AY2213" s="94"/>
      <c r="AZ2213" s="94"/>
      <c r="BA2213" s="94"/>
    </row>
    <row r="2214" spans="3:53" x14ac:dyDescent="0.2">
      <c r="C2214" s="24"/>
      <c r="D2214" s="24"/>
      <c r="AG2214" s="94"/>
      <c r="AH2214" s="94"/>
      <c r="AI2214" s="94"/>
      <c r="AJ2214" s="94"/>
      <c r="AK2214" s="94"/>
      <c r="AL2214" s="96"/>
      <c r="AM2214" s="92"/>
      <c r="AT2214" s="94"/>
      <c r="AU2214" s="94"/>
      <c r="AV2214" s="94"/>
      <c r="AW2214" s="94"/>
      <c r="AX2214" s="94"/>
      <c r="AY2214" s="94"/>
      <c r="AZ2214" s="94"/>
      <c r="BA2214" s="94"/>
    </row>
    <row r="2215" spans="3:53" x14ac:dyDescent="0.2">
      <c r="C2215" s="24"/>
      <c r="D2215" s="24"/>
      <c r="AG2215" s="94"/>
      <c r="AH2215" s="94"/>
      <c r="AI2215" s="94"/>
      <c r="AJ2215" s="94"/>
      <c r="AK2215" s="94"/>
      <c r="AL2215" s="96"/>
      <c r="AM2215" s="92"/>
      <c r="AT2215" s="94"/>
      <c r="AU2215" s="94"/>
      <c r="AV2215" s="94"/>
      <c r="AW2215" s="94"/>
      <c r="AX2215" s="94"/>
      <c r="AY2215" s="94"/>
      <c r="AZ2215" s="94"/>
      <c r="BA2215" s="94"/>
    </row>
    <row r="2216" spans="3:53" x14ac:dyDescent="0.2">
      <c r="C2216" s="24"/>
      <c r="D2216" s="24"/>
      <c r="AG2216" s="94"/>
      <c r="AH2216" s="94"/>
      <c r="AI2216" s="94"/>
      <c r="AJ2216" s="94"/>
      <c r="AK2216" s="94"/>
      <c r="AL2216" s="96"/>
      <c r="AM2216" s="92"/>
      <c r="AT2216" s="94"/>
      <c r="AU2216" s="94"/>
      <c r="AV2216" s="94"/>
      <c r="AW2216" s="94"/>
      <c r="AX2216" s="94"/>
      <c r="AY2216" s="94"/>
      <c r="AZ2216" s="94"/>
      <c r="BA2216" s="94"/>
    </row>
    <row r="2217" spans="3:53" x14ac:dyDescent="0.2">
      <c r="C2217" s="24"/>
      <c r="D2217" s="24"/>
      <c r="AG2217" s="94"/>
      <c r="AH2217" s="94"/>
      <c r="AI2217" s="94"/>
      <c r="AJ2217" s="94"/>
      <c r="AK2217" s="94"/>
      <c r="AL2217" s="96"/>
      <c r="AM2217" s="92"/>
      <c r="AT2217" s="94"/>
      <c r="AU2217" s="94"/>
      <c r="AV2217" s="94"/>
      <c r="AW2217" s="94"/>
      <c r="AX2217" s="94"/>
      <c r="AY2217" s="94"/>
      <c r="AZ2217" s="94"/>
      <c r="BA2217" s="94"/>
    </row>
    <row r="2218" spans="3:53" x14ac:dyDescent="0.2">
      <c r="C2218" s="24"/>
      <c r="D2218" s="24"/>
      <c r="AG2218" s="94"/>
      <c r="AH2218" s="94"/>
      <c r="AI2218" s="94"/>
      <c r="AJ2218" s="94"/>
      <c r="AK2218" s="94"/>
      <c r="AL2218" s="96"/>
      <c r="AM2218" s="92"/>
      <c r="AT2218" s="94"/>
      <c r="AU2218" s="94"/>
      <c r="AV2218" s="94"/>
      <c r="AW2218" s="94"/>
      <c r="AX2218" s="94"/>
      <c r="AY2218" s="94"/>
      <c r="AZ2218" s="94"/>
      <c r="BA2218" s="94"/>
    </row>
    <row r="2219" spans="3:53" x14ac:dyDescent="0.2">
      <c r="C2219" s="24"/>
      <c r="D2219" s="24"/>
      <c r="AG2219" s="94"/>
      <c r="AH2219" s="94"/>
      <c r="AI2219" s="94"/>
      <c r="AJ2219" s="94"/>
      <c r="AK2219" s="94"/>
      <c r="AL2219" s="96"/>
      <c r="AM2219" s="92"/>
      <c r="AT2219" s="94"/>
      <c r="AU2219" s="94"/>
      <c r="AV2219" s="94"/>
      <c r="AW2219" s="94"/>
      <c r="AX2219" s="94"/>
      <c r="AY2219" s="94"/>
      <c r="AZ2219" s="94"/>
      <c r="BA2219" s="94"/>
    </row>
    <row r="2220" spans="3:53" x14ac:dyDescent="0.2">
      <c r="C2220" s="24"/>
      <c r="D2220" s="24"/>
      <c r="AG2220" s="94"/>
      <c r="AH2220" s="94"/>
      <c r="AI2220" s="94"/>
      <c r="AJ2220" s="94"/>
      <c r="AK2220" s="94"/>
      <c r="AL2220" s="96"/>
      <c r="AM2220" s="92"/>
      <c r="AT2220" s="94"/>
      <c r="AU2220" s="94"/>
      <c r="AV2220" s="94"/>
      <c r="AW2220" s="94"/>
      <c r="AX2220" s="94"/>
      <c r="AY2220" s="94"/>
      <c r="AZ2220" s="94"/>
      <c r="BA2220" s="94"/>
    </row>
    <row r="2221" spans="3:53" x14ac:dyDescent="0.2">
      <c r="C2221" s="24"/>
      <c r="D2221" s="24"/>
      <c r="AG2221" s="94"/>
      <c r="AH2221" s="94"/>
      <c r="AI2221" s="94"/>
      <c r="AJ2221" s="94"/>
      <c r="AK2221" s="94"/>
      <c r="AL2221" s="96"/>
      <c r="AM2221" s="92"/>
      <c r="AT2221" s="94"/>
      <c r="AU2221" s="94"/>
      <c r="AV2221" s="94"/>
      <c r="AW2221" s="94"/>
      <c r="AX2221" s="94"/>
      <c r="AY2221" s="94"/>
      <c r="AZ2221" s="94"/>
      <c r="BA2221" s="94"/>
    </row>
    <row r="2222" spans="3:53" x14ac:dyDescent="0.2">
      <c r="C2222" s="24"/>
      <c r="D2222" s="24"/>
      <c r="AG2222" s="94"/>
      <c r="AH2222" s="94"/>
      <c r="AI2222" s="94"/>
      <c r="AJ2222" s="94"/>
      <c r="AK2222" s="94"/>
      <c r="AL2222" s="96"/>
      <c r="AM2222" s="92"/>
      <c r="AT2222" s="94"/>
      <c r="AU2222" s="94"/>
      <c r="AV2222" s="94"/>
      <c r="AW2222" s="94"/>
      <c r="AX2222" s="94"/>
      <c r="AY2222" s="94"/>
      <c r="AZ2222" s="94"/>
      <c r="BA2222" s="94"/>
    </row>
    <row r="2223" spans="3:53" x14ac:dyDescent="0.2">
      <c r="C2223" s="24"/>
      <c r="D2223" s="24"/>
      <c r="AG2223" s="94"/>
      <c r="AH2223" s="94"/>
      <c r="AI2223" s="94"/>
      <c r="AJ2223" s="94"/>
      <c r="AK2223" s="94"/>
      <c r="AL2223" s="96"/>
      <c r="AM2223" s="92"/>
      <c r="AT2223" s="94"/>
      <c r="AU2223" s="94"/>
      <c r="AV2223" s="94"/>
      <c r="AW2223" s="94"/>
      <c r="AX2223" s="94"/>
      <c r="AY2223" s="94"/>
      <c r="AZ2223" s="94"/>
      <c r="BA2223" s="94"/>
    </row>
    <row r="2224" spans="3:53" x14ac:dyDescent="0.2">
      <c r="C2224" s="24"/>
      <c r="D2224" s="24"/>
      <c r="AG2224" s="94"/>
      <c r="AH2224" s="94"/>
      <c r="AI2224" s="94"/>
      <c r="AJ2224" s="94"/>
      <c r="AK2224" s="94"/>
      <c r="AL2224" s="96"/>
      <c r="AM2224" s="92"/>
      <c r="AT2224" s="94"/>
      <c r="AU2224" s="94"/>
      <c r="AV2224" s="94"/>
      <c r="AW2224" s="94"/>
      <c r="AX2224" s="94"/>
      <c r="AY2224" s="94"/>
      <c r="AZ2224" s="94"/>
      <c r="BA2224" s="94"/>
    </row>
    <row r="2225" spans="3:53" x14ac:dyDescent="0.2">
      <c r="C2225" s="24"/>
      <c r="D2225" s="24"/>
      <c r="AG2225" s="94"/>
      <c r="AH2225" s="94"/>
      <c r="AI2225" s="94"/>
      <c r="AJ2225" s="94"/>
      <c r="AK2225" s="94"/>
      <c r="AL2225" s="96"/>
      <c r="AM2225" s="92"/>
      <c r="AT2225" s="94"/>
      <c r="AU2225" s="94"/>
      <c r="AV2225" s="94"/>
      <c r="AW2225" s="94"/>
      <c r="AX2225" s="94"/>
      <c r="AY2225" s="94"/>
      <c r="AZ2225" s="94"/>
      <c r="BA2225" s="94"/>
    </row>
    <row r="2226" spans="3:53" x14ac:dyDescent="0.2">
      <c r="C2226" s="24"/>
      <c r="D2226" s="24"/>
      <c r="AG2226" s="94"/>
      <c r="AH2226" s="94"/>
      <c r="AI2226" s="94"/>
      <c r="AJ2226" s="94"/>
      <c r="AK2226" s="94"/>
      <c r="AL2226" s="96"/>
      <c r="AM2226" s="92"/>
      <c r="AT2226" s="94"/>
      <c r="AU2226" s="94"/>
      <c r="AV2226" s="94"/>
      <c r="AW2226" s="94"/>
      <c r="AX2226" s="94"/>
      <c r="AY2226" s="94"/>
      <c r="AZ2226" s="94"/>
      <c r="BA2226" s="94"/>
    </row>
    <row r="2227" spans="3:53" x14ac:dyDescent="0.2">
      <c r="C2227" s="24"/>
      <c r="D2227" s="24"/>
      <c r="AG2227" s="94"/>
      <c r="AH2227" s="94"/>
      <c r="AI2227" s="94"/>
      <c r="AJ2227" s="94"/>
      <c r="AK2227" s="94"/>
      <c r="AL2227" s="96"/>
      <c r="AM2227" s="92"/>
      <c r="AT2227" s="94"/>
      <c r="AU2227" s="94"/>
      <c r="AV2227" s="94"/>
      <c r="AW2227" s="94"/>
      <c r="AX2227" s="94"/>
      <c r="AY2227" s="94"/>
      <c r="AZ2227" s="94"/>
      <c r="BA2227" s="94"/>
    </row>
    <row r="2228" spans="3:53" x14ac:dyDescent="0.2">
      <c r="C2228" s="24"/>
      <c r="D2228" s="24"/>
      <c r="AG2228" s="94"/>
      <c r="AH2228" s="94"/>
      <c r="AI2228" s="94"/>
      <c r="AJ2228" s="94"/>
      <c r="AK2228" s="94"/>
      <c r="AL2228" s="96"/>
      <c r="AM2228" s="92"/>
      <c r="AT2228" s="94"/>
      <c r="AU2228" s="94"/>
      <c r="AV2228" s="94"/>
      <c r="AW2228" s="94"/>
      <c r="AX2228" s="94"/>
      <c r="AY2228" s="94"/>
      <c r="AZ2228" s="94"/>
      <c r="BA2228" s="94"/>
    </row>
    <row r="2229" spans="3:53" x14ac:dyDescent="0.2">
      <c r="C2229" s="24"/>
      <c r="D2229" s="24"/>
      <c r="AG2229" s="94"/>
      <c r="AH2229" s="94"/>
      <c r="AI2229" s="94"/>
      <c r="AJ2229" s="94"/>
      <c r="AK2229" s="94"/>
      <c r="AL2229" s="96"/>
      <c r="AM2229" s="92"/>
      <c r="AT2229" s="94"/>
      <c r="AU2229" s="94"/>
      <c r="AV2229" s="94"/>
      <c r="AW2229" s="94"/>
      <c r="AX2229" s="94"/>
      <c r="AY2229" s="94"/>
      <c r="AZ2229" s="94"/>
      <c r="BA2229" s="94"/>
    </row>
    <row r="2230" spans="3:53" x14ac:dyDescent="0.2">
      <c r="C2230" s="24"/>
      <c r="D2230" s="24"/>
      <c r="AG2230" s="94"/>
      <c r="AH2230" s="94"/>
      <c r="AI2230" s="94"/>
      <c r="AJ2230" s="94"/>
      <c r="AK2230" s="94"/>
      <c r="AL2230" s="96"/>
      <c r="AM2230" s="92"/>
      <c r="AT2230" s="94"/>
      <c r="AU2230" s="94"/>
      <c r="AV2230" s="94"/>
      <c r="AW2230" s="94"/>
      <c r="AX2230" s="94"/>
      <c r="AY2230" s="94"/>
      <c r="AZ2230" s="94"/>
      <c r="BA2230" s="94"/>
    </row>
    <row r="2231" spans="3:53" x14ac:dyDescent="0.2">
      <c r="C2231" s="24"/>
      <c r="D2231" s="24"/>
      <c r="AG2231" s="94"/>
      <c r="AH2231" s="94"/>
      <c r="AI2231" s="94"/>
      <c r="AJ2231" s="94"/>
      <c r="AK2231" s="94"/>
      <c r="AL2231" s="96"/>
      <c r="AM2231" s="92"/>
      <c r="AT2231" s="94"/>
      <c r="AU2231" s="94"/>
      <c r="AV2231" s="94"/>
      <c r="AW2231" s="94"/>
      <c r="AX2231" s="94"/>
      <c r="AY2231" s="94"/>
      <c r="AZ2231" s="94"/>
      <c r="BA2231" s="94"/>
    </row>
    <row r="2232" spans="3:53" x14ac:dyDescent="0.2">
      <c r="C2232" s="24"/>
      <c r="D2232" s="24"/>
      <c r="AG2232" s="94"/>
      <c r="AH2232" s="94"/>
      <c r="AI2232" s="94"/>
      <c r="AJ2232" s="94"/>
      <c r="AK2232" s="94"/>
      <c r="AL2232" s="96"/>
      <c r="AM2232" s="92"/>
      <c r="AT2232" s="94"/>
      <c r="AU2232" s="94"/>
      <c r="AV2232" s="94"/>
      <c r="AW2232" s="94"/>
      <c r="AX2232" s="94"/>
      <c r="AY2232" s="94"/>
      <c r="AZ2232" s="94"/>
      <c r="BA2232" s="94"/>
    </row>
    <row r="2233" spans="3:53" x14ac:dyDescent="0.2">
      <c r="C2233" s="24"/>
      <c r="D2233" s="24"/>
      <c r="AG2233" s="94"/>
      <c r="AH2233" s="94"/>
      <c r="AI2233" s="94"/>
      <c r="AJ2233" s="94"/>
      <c r="AK2233" s="94"/>
      <c r="AL2233" s="96"/>
      <c r="AM2233" s="92"/>
      <c r="AT2233" s="94"/>
      <c r="AU2233" s="94"/>
      <c r="AV2233" s="94"/>
      <c r="AW2233" s="94"/>
      <c r="AX2233" s="94"/>
      <c r="AY2233" s="94"/>
      <c r="AZ2233" s="94"/>
      <c r="BA2233" s="94"/>
    </row>
    <row r="2234" spans="3:53" x14ac:dyDescent="0.2">
      <c r="C2234" s="24"/>
      <c r="D2234" s="24"/>
      <c r="AG2234" s="94"/>
      <c r="AH2234" s="94"/>
      <c r="AI2234" s="94"/>
      <c r="AJ2234" s="94"/>
      <c r="AK2234" s="94"/>
      <c r="AL2234" s="96"/>
      <c r="AM2234" s="92"/>
      <c r="AT2234" s="94"/>
      <c r="AU2234" s="94"/>
      <c r="AV2234" s="94"/>
      <c r="AW2234" s="94"/>
      <c r="AX2234" s="94"/>
      <c r="AY2234" s="94"/>
      <c r="AZ2234" s="94"/>
      <c r="BA2234" s="94"/>
    </row>
    <row r="2235" spans="3:53" x14ac:dyDescent="0.2">
      <c r="C2235" s="24"/>
      <c r="D2235" s="24"/>
      <c r="AG2235" s="94"/>
      <c r="AH2235" s="94"/>
      <c r="AI2235" s="94"/>
      <c r="AJ2235" s="94"/>
      <c r="AK2235" s="94"/>
      <c r="AL2235" s="96"/>
      <c r="AM2235" s="92"/>
      <c r="AT2235" s="94"/>
      <c r="AU2235" s="94"/>
      <c r="AV2235" s="94"/>
      <c r="AW2235" s="94"/>
      <c r="AX2235" s="94"/>
      <c r="AY2235" s="94"/>
      <c r="AZ2235" s="94"/>
      <c r="BA2235" s="94"/>
    </row>
    <row r="2236" spans="3:53" x14ac:dyDescent="0.2">
      <c r="C2236" s="24"/>
      <c r="D2236" s="24"/>
      <c r="AG2236" s="94"/>
      <c r="AH2236" s="94"/>
      <c r="AI2236" s="94"/>
      <c r="AJ2236" s="94"/>
      <c r="AK2236" s="94"/>
      <c r="AL2236" s="96"/>
      <c r="AM2236" s="92"/>
      <c r="AT2236" s="94"/>
      <c r="AU2236" s="94"/>
      <c r="AV2236" s="94"/>
      <c r="AW2236" s="94"/>
      <c r="AX2236" s="94"/>
      <c r="AY2236" s="94"/>
      <c r="AZ2236" s="94"/>
      <c r="BA2236" s="94"/>
    </row>
    <row r="2237" spans="3:53" x14ac:dyDescent="0.2">
      <c r="C2237" s="24"/>
      <c r="D2237" s="24"/>
      <c r="AG2237" s="94"/>
      <c r="AH2237" s="94"/>
      <c r="AI2237" s="94"/>
      <c r="AJ2237" s="94"/>
      <c r="AK2237" s="94"/>
      <c r="AL2237" s="96"/>
      <c r="AM2237" s="92"/>
      <c r="AT2237" s="94"/>
      <c r="AU2237" s="94"/>
      <c r="AV2237" s="94"/>
      <c r="AW2237" s="94"/>
      <c r="AX2237" s="94"/>
      <c r="AY2237" s="94"/>
      <c r="AZ2237" s="94"/>
      <c r="BA2237" s="94"/>
    </row>
    <row r="2238" spans="3:53" x14ac:dyDescent="0.2">
      <c r="C2238" s="24"/>
      <c r="D2238" s="24"/>
      <c r="AG2238" s="94"/>
      <c r="AH2238" s="94"/>
      <c r="AI2238" s="94"/>
      <c r="AJ2238" s="94"/>
      <c r="AK2238" s="94"/>
      <c r="AL2238" s="96"/>
      <c r="AM2238" s="92"/>
      <c r="AT2238" s="94"/>
      <c r="AU2238" s="94"/>
      <c r="AV2238" s="94"/>
      <c r="AW2238" s="94"/>
      <c r="AX2238" s="94"/>
      <c r="AY2238" s="94"/>
      <c r="AZ2238" s="94"/>
      <c r="BA2238" s="94"/>
    </row>
    <row r="2239" spans="3:53" x14ac:dyDescent="0.2">
      <c r="C2239" s="24"/>
      <c r="D2239" s="24"/>
      <c r="AG2239" s="94"/>
      <c r="AH2239" s="94"/>
      <c r="AI2239" s="94"/>
      <c r="AJ2239" s="94"/>
      <c r="AK2239" s="94"/>
      <c r="AL2239" s="96"/>
      <c r="AM2239" s="92"/>
      <c r="AT2239" s="94"/>
      <c r="AU2239" s="94"/>
      <c r="AV2239" s="94"/>
      <c r="AW2239" s="94"/>
      <c r="AX2239" s="94"/>
      <c r="AY2239" s="94"/>
      <c r="AZ2239" s="94"/>
      <c r="BA2239" s="94"/>
    </row>
    <row r="2240" spans="3:53" x14ac:dyDescent="0.2">
      <c r="C2240" s="24"/>
      <c r="D2240" s="24"/>
      <c r="AG2240" s="94"/>
      <c r="AH2240" s="94"/>
      <c r="AI2240" s="94"/>
      <c r="AJ2240" s="94"/>
      <c r="AK2240" s="94"/>
      <c r="AL2240" s="96"/>
      <c r="AM2240" s="92"/>
      <c r="AT2240" s="94"/>
      <c r="AU2240" s="94"/>
      <c r="AV2240" s="94"/>
      <c r="AW2240" s="94"/>
      <c r="AX2240" s="94"/>
      <c r="AY2240" s="94"/>
      <c r="AZ2240" s="94"/>
      <c r="BA2240" s="94"/>
    </row>
    <row r="2241" spans="3:53" x14ac:dyDescent="0.2">
      <c r="C2241" s="24"/>
      <c r="D2241" s="24"/>
      <c r="AG2241" s="94"/>
      <c r="AH2241" s="94"/>
      <c r="AI2241" s="94"/>
      <c r="AJ2241" s="94"/>
      <c r="AK2241" s="94"/>
      <c r="AL2241" s="96"/>
      <c r="AM2241" s="92"/>
      <c r="AT2241" s="94"/>
      <c r="AU2241" s="94"/>
      <c r="AV2241" s="94"/>
      <c r="AW2241" s="94"/>
      <c r="AX2241" s="94"/>
      <c r="AY2241" s="94"/>
      <c r="AZ2241" s="94"/>
      <c r="BA2241" s="94"/>
    </row>
    <row r="2242" spans="3:53" x14ac:dyDescent="0.2">
      <c r="C2242" s="24"/>
      <c r="D2242" s="24"/>
      <c r="AG2242" s="94"/>
      <c r="AH2242" s="94"/>
      <c r="AI2242" s="94"/>
      <c r="AJ2242" s="94"/>
      <c r="AK2242" s="94"/>
      <c r="AL2242" s="96"/>
      <c r="AM2242" s="92"/>
      <c r="AT2242" s="94"/>
      <c r="AU2242" s="94"/>
      <c r="AV2242" s="94"/>
      <c r="AW2242" s="94"/>
      <c r="AX2242" s="94"/>
      <c r="AY2242" s="94"/>
      <c r="AZ2242" s="94"/>
      <c r="BA2242" s="94"/>
    </row>
    <row r="2243" spans="3:53" x14ac:dyDescent="0.2">
      <c r="C2243" s="24"/>
      <c r="D2243" s="24"/>
      <c r="AG2243" s="94"/>
      <c r="AH2243" s="94"/>
      <c r="AI2243" s="94"/>
      <c r="AJ2243" s="94"/>
      <c r="AK2243" s="94"/>
      <c r="AL2243" s="96"/>
      <c r="AM2243" s="92"/>
      <c r="AT2243" s="94"/>
      <c r="AU2243" s="94"/>
      <c r="AV2243" s="94"/>
      <c r="AW2243" s="94"/>
      <c r="AX2243" s="94"/>
      <c r="AY2243" s="94"/>
      <c r="AZ2243" s="94"/>
      <c r="BA2243" s="94"/>
    </row>
    <row r="2244" spans="3:53" x14ac:dyDescent="0.2">
      <c r="C2244" s="24"/>
      <c r="D2244" s="24"/>
      <c r="AG2244" s="94"/>
      <c r="AH2244" s="94"/>
      <c r="AI2244" s="94"/>
      <c r="AJ2244" s="94"/>
      <c r="AK2244" s="94"/>
      <c r="AL2244" s="96"/>
      <c r="AM2244" s="92"/>
      <c r="AT2244" s="94"/>
      <c r="AU2244" s="94"/>
      <c r="AV2244" s="94"/>
      <c r="AW2244" s="94"/>
      <c r="AX2244" s="94"/>
      <c r="AY2244" s="94"/>
      <c r="AZ2244" s="94"/>
      <c r="BA2244" s="94"/>
    </row>
    <row r="2245" spans="3:53" x14ac:dyDescent="0.2">
      <c r="C2245" s="24"/>
      <c r="D2245" s="24"/>
      <c r="AG2245" s="94"/>
      <c r="AH2245" s="94"/>
      <c r="AI2245" s="94"/>
      <c r="AJ2245" s="94"/>
      <c r="AK2245" s="94"/>
      <c r="AL2245" s="96"/>
      <c r="AM2245" s="92"/>
      <c r="AT2245" s="94"/>
      <c r="AU2245" s="94"/>
      <c r="AV2245" s="94"/>
      <c r="AW2245" s="94"/>
      <c r="AX2245" s="94"/>
      <c r="AY2245" s="94"/>
      <c r="AZ2245" s="94"/>
      <c r="BA2245" s="94"/>
    </row>
    <row r="2246" spans="3:53" x14ac:dyDescent="0.2">
      <c r="C2246" s="24"/>
      <c r="D2246" s="24"/>
      <c r="AG2246" s="94"/>
      <c r="AH2246" s="94"/>
      <c r="AI2246" s="94"/>
      <c r="AJ2246" s="94"/>
      <c r="AK2246" s="94"/>
      <c r="AL2246" s="96"/>
      <c r="AM2246" s="92"/>
      <c r="AT2246" s="94"/>
      <c r="AU2246" s="94"/>
      <c r="AV2246" s="94"/>
      <c r="AW2246" s="94"/>
      <c r="AX2246" s="94"/>
      <c r="AY2246" s="94"/>
      <c r="AZ2246" s="94"/>
      <c r="BA2246" s="94"/>
    </row>
    <row r="2247" spans="3:53" x14ac:dyDescent="0.2">
      <c r="C2247" s="24"/>
      <c r="D2247" s="24"/>
      <c r="AG2247" s="94"/>
      <c r="AH2247" s="94"/>
      <c r="AI2247" s="94"/>
      <c r="AJ2247" s="94"/>
      <c r="AK2247" s="94"/>
      <c r="AL2247" s="96"/>
      <c r="AM2247" s="92"/>
      <c r="AT2247" s="94"/>
      <c r="AU2247" s="94"/>
      <c r="AV2247" s="94"/>
      <c r="AW2247" s="94"/>
      <c r="AX2247" s="94"/>
      <c r="AY2247" s="94"/>
      <c r="AZ2247" s="94"/>
      <c r="BA2247" s="94"/>
    </row>
    <row r="2248" spans="3:53" x14ac:dyDescent="0.2">
      <c r="C2248" s="24"/>
      <c r="D2248" s="24"/>
      <c r="AG2248" s="94"/>
      <c r="AH2248" s="94"/>
      <c r="AI2248" s="94"/>
      <c r="AJ2248" s="94"/>
      <c r="AK2248" s="94"/>
      <c r="AL2248" s="96"/>
      <c r="AM2248" s="92"/>
      <c r="AT2248" s="94"/>
      <c r="AU2248" s="94"/>
      <c r="AV2248" s="94"/>
      <c r="AW2248" s="94"/>
      <c r="AX2248" s="94"/>
      <c r="AY2248" s="94"/>
      <c r="AZ2248" s="94"/>
      <c r="BA2248" s="94"/>
    </row>
    <row r="2249" spans="3:53" x14ac:dyDescent="0.2">
      <c r="C2249" s="24"/>
      <c r="D2249" s="24"/>
      <c r="AG2249" s="94"/>
      <c r="AH2249" s="94"/>
      <c r="AI2249" s="94"/>
      <c r="AJ2249" s="94"/>
      <c r="AK2249" s="94"/>
      <c r="AL2249" s="96"/>
      <c r="AM2249" s="92"/>
      <c r="AT2249" s="94"/>
      <c r="AU2249" s="94"/>
      <c r="AV2249" s="94"/>
      <c r="AW2249" s="94"/>
      <c r="AX2249" s="94"/>
      <c r="AY2249" s="94"/>
      <c r="AZ2249" s="94"/>
      <c r="BA2249" s="94"/>
    </row>
    <row r="2250" spans="3:53" x14ac:dyDescent="0.2">
      <c r="C2250" s="24"/>
      <c r="D2250" s="24"/>
      <c r="AG2250" s="94"/>
      <c r="AH2250" s="94"/>
      <c r="AI2250" s="94"/>
      <c r="AJ2250" s="94"/>
      <c r="AK2250" s="94"/>
      <c r="AL2250" s="96"/>
      <c r="AM2250" s="92"/>
      <c r="AT2250" s="94"/>
      <c r="AU2250" s="94"/>
      <c r="AV2250" s="94"/>
      <c r="AW2250" s="94"/>
      <c r="AX2250" s="94"/>
      <c r="AY2250" s="94"/>
      <c r="AZ2250" s="94"/>
      <c r="BA2250" s="94"/>
    </row>
    <row r="2251" spans="3:53" x14ac:dyDescent="0.2">
      <c r="C2251" s="24"/>
      <c r="D2251" s="24"/>
      <c r="AG2251" s="94"/>
      <c r="AH2251" s="94"/>
      <c r="AI2251" s="94"/>
      <c r="AJ2251" s="94"/>
      <c r="AK2251" s="94"/>
      <c r="AL2251" s="96"/>
      <c r="AM2251" s="92"/>
      <c r="AT2251" s="94"/>
      <c r="AU2251" s="94"/>
      <c r="AV2251" s="94"/>
      <c r="AW2251" s="94"/>
      <c r="AX2251" s="94"/>
      <c r="AY2251" s="94"/>
      <c r="AZ2251" s="94"/>
      <c r="BA2251" s="94"/>
    </row>
    <row r="2252" spans="3:53" x14ac:dyDescent="0.2">
      <c r="C2252" s="24"/>
      <c r="D2252" s="24"/>
      <c r="AG2252" s="94"/>
      <c r="AH2252" s="94"/>
      <c r="AI2252" s="94"/>
      <c r="AJ2252" s="94"/>
      <c r="AK2252" s="94"/>
      <c r="AL2252" s="96"/>
      <c r="AM2252" s="92"/>
      <c r="AT2252" s="94"/>
      <c r="AU2252" s="94"/>
      <c r="AV2252" s="94"/>
      <c r="AW2252" s="94"/>
      <c r="AX2252" s="94"/>
      <c r="AY2252" s="94"/>
      <c r="AZ2252" s="94"/>
      <c r="BA2252" s="94"/>
    </row>
    <row r="2253" spans="3:53" x14ac:dyDescent="0.2">
      <c r="C2253" s="24"/>
      <c r="D2253" s="24"/>
      <c r="AG2253" s="94"/>
      <c r="AH2253" s="94"/>
      <c r="AI2253" s="94"/>
      <c r="AJ2253" s="94"/>
      <c r="AK2253" s="94"/>
      <c r="AL2253" s="96"/>
      <c r="AM2253" s="92"/>
      <c r="AT2253" s="94"/>
      <c r="AU2253" s="94"/>
      <c r="AV2253" s="94"/>
      <c r="AW2253" s="94"/>
      <c r="AX2253" s="94"/>
      <c r="AY2253" s="94"/>
      <c r="AZ2253" s="94"/>
      <c r="BA2253" s="94"/>
    </row>
    <row r="2254" spans="3:53" x14ac:dyDescent="0.2">
      <c r="C2254" s="24"/>
      <c r="D2254" s="24"/>
      <c r="AG2254" s="94"/>
      <c r="AH2254" s="94"/>
      <c r="AI2254" s="94"/>
      <c r="AJ2254" s="94"/>
      <c r="AK2254" s="94"/>
      <c r="AL2254" s="96"/>
      <c r="AM2254" s="92"/>
      <c r="AT2254" s="94"/>
      <c r="AU2254" s="94"/>
      <c r="AV2254" s="94"/>
      <c r="AW2254" s="94"/>
      <c r="AX2254" s="94"/>
      <c r="AY2254" s="94"/>
      <c r="AZ2254" s="94"/>
      <c r="BA2254" s="94"/>
    </row>
    <row r="2255" spans="3:53" x14ac:dyDescent="0.2">
      <c r="C2255" s="24"/>
      <c r="D2255" s="24"/>
      <c r="AG2255" s="94"/>
      <c r="AH2255" s="94"/>
      <c r="AI2255" s="94"/>
      <c r="AJ2255" s="94"/>
      <c r="AK2255" s="94"/>
      <c r="AL2255" s="96"/>
      <c r="AM2255" s="92"/>
      <c r="AT2255" s="94"/>
      <c r="AU2255" s="94"/>
      <c r="AV2255" s="94"/>
      <c r="AW2255" s="94"/>
      <c r="AX2255" s="94"/>
      <c r="AY2255" s="94"/>
      <c r="AZ2255" s="94"/>
      <c r="BA2255" s="94"/>
    </row>
    <row r="2256" spans="3:53" x14ac:dyDescent="0.2">
      <c r="C2256" s="24"/>
      <c r="D2256" s="24"/>
      <c r="AG2256" s="94"/>
      <c r="AH2256" s="94"/>
      <c r="AI2256" s="94"/>
      <c r="AJ2256" s="94"/>
      <c r="AK2256" s="94"/>
      <c r="AL2256" s="96"/>
      <c r="AM2256" s="92"/>
      <c r="AT2256" s="94"/>
      <c r="AU2256" s="94"/>
      <c r="AV2256" s="94"/>
      <c r="AW2256" s="94"/>
      <c r="AX2256" s="94"/>
      <c r="AY2256" s="94"/>
      <c r="AZ2256" s="94"/>
      <c r="BA2256" s="94"/>
    </row>
    <row r="2257" spans="3:53" x14ac:dyDescent="0.2">
      <c r="C2257" s="24"/>
      <c r="D2257" s="24"/>
      <c r="AG2257" s="94"/>
      <c r="AH2257" s="94"/>
      <c r="AI2257" s="94"/>
      <c r="AJ2257" s="94"/>
      <c r="AK2257" s="94"/>
      <c r="AL2257" s="96"/>
      <c r="AM2257" s="92"/>
      <c r="AT2257" s="94"/>
      <c r="AU2257" s="94"/>
      <c r="AV2257" s="94"/>
      <c r="AW2257" s="94"/>
      <c r="AX2257" s="94"/>
      <c r="AY2257" s="94"/>
      <c r="AZ2257" s="94"/>
      <c r="BA2257" s="94"/>
    </row>
    <row r="2258" spans="3:53" x14ac:dyDescent="0.2">
      <c r="C2258" s="24"/>
      <c r="D2258" s="24"/>
      <c r="AG2258" s="94"/>
      <c r="AH2258" s="94"/>
      <c r="AI2258" s="94"/>
      <c r="AJ2258" s="94"/>
      <c r="AK2258" s="94"/>
      <c r="AL2258" s="96"/>
      <c r="AM2258" s="92"/>
      <c r="AT2258" s="94"/>
      <c r="AU2258" s="94"/>
      <c r="AV2258" s="94"/>
      <c r="AW2258" s="94"/>
      <c r="AX2258" s="94"/>
      <c r="AY2258" s="94"/>
      <c r="AZ2258" s="94"/>
      <c r="BA2258" s="94"/>
    </row>
    <row r="2259" spans="3:53" x14ac:dyDescent="0.2">
      <c r="C2259" s="24"/>
      <c r="D2259" s="24"/>
      <c r="AG2259" s="94"/>
      <c r="AH2259" s="94"/>
      <c r="AI2259" s="94"/>
      <c r="AJ2259" s="94"/>
      <c r="AK2259" s="94"/>
      <c r="AL2259" s="96"/>
      <c r="AM2259" s="92"/>
      <c r="AT2259" s="94"/>
      <c r="AU2259" s="94"/>
      <c r="AV2259" s="94"/>
      <c r="AW2259" s="94"/>
      <c r="AX2259" s="94"/>
      <c r="AY2259" s="94"/>
      <c r="AZ2259" s="94"/>
      <c r="BA2259" s="94"/>
    </row>
    <row r="2260" spans="3:53" x14ac:dyDescent="0.2">
      <c r="C2260" s="24"/>
      <c r="D2260" s="24"/>
      <c r="AG2260" s="94"/>
      <c r="AH2260" s="94"/>
      <c r="AI2260" s="94"/>
      <c r="AJ2260" s="94"/>
      <c r="AK2260" s="94"/>
      <c r="AL2260" s="96"/>
      <c r="AM2260" s="92"/>
      <c r="AT2260" s="94"/>
      <c r="AU2260" s="94"/>
      <c r="AV2260" s="94"/>
      <c r="AW2260" s="94"/>
      <c r="AX2260" s="94"/>
      <c r="AY2260" s="94"/>
      <c r="AZ2260" s="94"/>
      <c r="BA2260" s="94"/>
    </row>
    <row r="2261" spans="3:53" x14ac:dyDescent="0.2">
      <c r="C2261" s="24"/>
      <c r="D2261" s="24"/>
      <c r="AG2261" s="94"/>
      <c r="AH2261" s="94"/>
      <c r="AI2261" s="94"/>
      <c r="AJ2261" s="94"/>
      <c r="AK2261" s="94"/>
      <c r="AL2261" s="96"/>
      <c r="AM2261" s="92"/>
      <c r="AT2261" s="94"/>
      <c r="AU2261" s="94"/>
      <c r="AV2261" s="94"/>
      <c r="AW2261" s="94"/>
      <c r="AX2261" s="94"/>
      <c r="AY2261" s="94"/>
      <c r="AZ2261" s="94"/>
      <c r="BA2261" s="94"/>
    </row>
    <row r="2262" spans="3:53" x14ac:dyDescent="0.2">
      <c r="C2262" s="24"/>
      <c r="D2262" s="24"/>
      <c r="AG2262" s="94"/>
      <c r="AH2262" s="94"/>
      <c r="AI2262" s="94"/>
      <c r="AJ2262" s="94"/>
      <c r="AK2262" s="94"/>
      <c r="AL2262" s="96"/>
      <c r="AM2262" s="92"/>
      <c r="AT2262" s="94"/>
      <c r="AU2262" s="94"/>
      <c r="AV2262" s="94"/>
      <c r="AW2262" s="94"/>
      <c r="AX2262" s="94"/>
      <c r="AY2262" s="94"/>
      <c r="AZ2262" s="94"/>
      <c r="BA2262" s="94"/>
    </row>
    <row r="2263" spans="3:53" x14ac:dyDescent="0.2">
      <c r="C2263" s="24"/>
      <c r="D2263" s="24"/>
      <c r="AG2263" s="94"/>
      <c r="AH2263" s="94"/>
      <c r="AI2263" s="94"/>
      <c r="AJ2263" s="94"/>
      <c r="AK2263" s="94"/>
      <c r="AL2263" s="96"/>
      <c r="AM2263" s="92"/>
      <c r="AT2263" s="94"/>
      <c r="AU2263" s="94"/>
      <c r="AV2263" s="94"/>
      <c r="AW2263" s="94"/>
      <c r="AX2263" s="94"/>
      <c r="AY2263" s="94"/>
      <c r="AZ2263" s="94"/>
      <c r="BA2263" s="94"/>
    </row>
    <row r="2264" spans="3:53" x14ac:dyDescent="0.2">
      <c r="C2264" s="24"/>
      <c r="D2264" s="24"/>
      <c r="AG2264" s="94"/>
      <c r="AH2264" s="94"/>
      <c r="AI2264" s="94"/>
      <c r="AJ2264" s="94"/>
      <c r="AK2264" s="94"/>
      <c r="AL2264" s="96"/>
      <c r="AM2264" s="92"/>
      <c r="AT2264" s="94"/>
      <c r="AU2264" s="94"/>
      <c r="AV2264" s="94"/>
      <c r="AW2264" s="94"/>
      <c r="AX2264" s="94"/>
      <c r="AY2264" s="94"/>
      <c r="AZ2264" s="94"/>
      <c r="BA2264" s="94"/>
    </row>
    <row r="2265" spans="3:53" x14ac:dyDescent="0.2">
      <c r="C2265" s="24"/>
      <c r="D2265" s="24"/>
      <c r="AG2265" s="94"/>
      <c r="AH2265" s="94"/>
      <c r="AI2265" s="94"/>
      <c r="AJ2265" s="94"/>
      <c r="AK2265" s="94"/>
      <c r="AL2265" s="96"/>
      <c r="AM2265" s="92"/>
      <c r="AT2265" s="94"/>
      <c r="AU2265" s="94"/>
      <c r="AV2265" s="94"/>
      <c r="AW2265" s="94"/>
      <c r="AX2265" s="94"/>
      <c r="AY2265" s="94"/>
      <c r="AZ2265" s="94"/>
      <c r="BA2265" s="94"/>
    </row>
    <row r="2266" spans="3:53" x14ac:dyDescent="0.2">
      <c r="C2266" s="24"/>
      <c r="D2266" s="24"/>
      <c r="AG2266" s="94"/>
      <c r="AH2266" s="94"/>
      <c r="AI2266" s="94"/>
      <c r="AJ2266" s="94"/>
      <c r="AK2266" s="94"/>
      <c r="AL2266" s="96"/>
      <c r="AM2266" s="92"/>
      <c r="AT2266" s="94"/>
      <c r="AU2266" s="94"/>
      <c r="AV2266" s="94"/>
      <c r="AW2266" s="94"/>
      <c r="AX2266" s="94"/>
      <c r="AY2266" s="94"/>
      <c r="AZ2266" s="94"/>
      <c r="BA2266" s="94"/>
    </row>
    <row r="2267" spans="3:53" x14ac:dyDescent="0.2">
      <c r="C2267" s="24"/>
      <c r="D2267" s="24"/>
      <c r="AG2267" s="94"/>
      <c r="AH2267" s="94"/>
      <c r="AI2267" s="94"/>
      <c r="AJ2267" s="94"/>
      <c r="AK2267" s="94"/>
      <c r="AL2267" s="96"/>
      <c r="AM2267" s="92"/>
      <c r="AT2267" s="94"/>
      <c r="AU2267" s="94"/>
      <c r="AV2267" s="94"/>
      <c r="AW2267" s="94"/>
      <c r="AX2267" s="94"/>
      <c r="AY2267" s="94"/>
      <c r="AZ2267" s="94"/>
      <c r="BA2267" s="94"/>
    </row>
    <row r="2268" spans="3:53" x14ac:dyDescent="0.2">
      <c r="C2268" s="24"/>
      <c r="D2268" s="24"/>
      <c r="AG2268" s="94"/>
      <c r="AH2268" s="94"/>
      <c r="AI2268" s="94"/>
      <c r="AJ2268" s="94"/>
      <c r="AK2268" s="94"/>
      <c r="AL2268" s="96"/>
      <c r="AM2268" s="92"/>
      <c r="AT2268" s="94"/>
      <c r="AU2268" s="94"/>
      <c r="AV2268" s="94"/>
      <c r="AW2268" s="94"/>
      <c r="AX2268" s="94"/>
      <c r="AY2268" s="94"/>
      <c r="AZ2268" s="94"/>
      <c r="BA2268" s="94"/>
    </row>
    <row r="2269" spans="3:53" x14ac:dyDescent="0.2">
      <c r="C2269" s="24"/>
      <c r="D2269" s="24"/>
      <c r="AG2269" s="94"/>
      <c r="AH2269" s="94"/>
      <c r="AI2269" s="94"/>
      <c r="AJ2269" s="94"/>
      <c r="AK2269" s="94"/>
      <c r="AL2269" s="96"/>
      <c r="AM2269" s="92"/>
      <c r="AT2269" s="94"/>
      <c r="AU2269" s="94"/>
      <c r="AV2269" s="94"/>
      <c r="AW2269" s="94"/>
      <c r="AX2269" s="94"/>
      <c r="AY2269" s="94"/>
      <c r="AZ2269" s="94"/>
      <c r="BA2269" s="94"/>
    </row>
    <row r="2270" spans="3:53" x14ac:dyDescent="0.2">
      <c r="C2270" s="24"/>
      <c r="D2270" s="24"/>
      <c r="AG2270" s="94"/>
      <c r="AH2270" s="94"/>
      <c r="AI2270" s="94"/>
      <c r="AJ2270" s="94"/>
      <c r="AK2270" s="94"/>
      <c r="AL2270" s="96"/>
      <c r="AM2270" s="92"/>
      <c r="AT2270" s="94"/>
      <c r="AU2270" s="94"/>
      <c r="AV2270" s="94"/>
      <c r="AW2270" s="94"/>
      <c r="AX2270" s="94"/>
      <c r="AY2270" s="94"/>
      <c r="AZ2270" s="94"/>
      <c r="BA2270" s="94"/>
    </row>
    <row r="2271" spans="3:53" x14ac:dyDescent="0.2">
      <c r="C2271" s="24"/>
      <c r="D2271" s="24"/>
      <c r="AG2271" s="94"/>
      <c r="AH2271" s="94"/>
      <c r="AI2271" s="94"/>
      <c r="AJ2271" s="94"/>
      <c r="AK2271" s="94"/>
      <c r="AL2271" s="96"/>
      <c r="AM2271" s="92"/>
      <c r="AT2271" s="94"/>
      <c r="AU2271" s="94"/>
      <c r="AV2271" s="94"/>
      <c r="AW2271" s="94"/>
      <c r="AX2271" s="94"/>
      <c r="AY2271" s="94"/>
      <c r="AZ2271" s="94"/>
      <c r="BA2271" s="94"/>
    </row>
    <row r="2272" spans="3:53" x14ac:dyDescent="0.2">
      <c r="C2272" s="24"/>
      <c r="D2272" s="24"/>
      <c r="AG2272" s="94"/>
      <c r="AH2272" s="94"/>
      <c r="AI2272" s="94"/>
      <c r="AJ2272" s="94"/>
      <c r="AK2272" s="94"/>
      <c r="AL2272" s="96"/>
      <c r="AM2272" s="92"/>
      <c r="AT2272" s="94"/>
      <c r="AU2272" s="94"/>
      <c r="AV2272" s="94"/>
      <c r="AW2272" s="94"/>
      <c r="AX2272" s="94"/>
      <c r="AY2272" s="94"/>
      <c r="AZ2272" s="94"/>
      <c r="BA2272" s="94"/>
    </row>
    <row r="2273" spans="3:53" x14ac:dyDescent="0.2">
      <c r="C2273" s="24"/>
      <c r="D2273" s="24"/>
      <c r="AG2273" s="94"/>
      <c r="AH2273" s="94"/>
      <c r="AI2273" s="94"/>
      <c r="AJ2273" s="94"/>
      <c r="AK2273" s="94"/>
      <c r="AL2273" s="96"/>
      <c r="AM2273" s="92"/>
      <c r="AT2273" s="94"/>
      <c r="AU2273" s="94"/>
      <c r="AV2273" s="94"/>
      <c r="AW2273" s="94"/>
      <c r="AX2273" s="94"/>
      <c r="AY2273" s="94"/>
      <c r="AZ2273" s="94"/>
      <c r="BA2273" s="94"/>
    </row>
    <row r="2274" spans="3:53" x14ac:dyDescent="0.2">
      <c r="C2274" s="24"/>
      <c r="D2274" s="24"/>
      <c r="AG2274" s="94"/>
      <c r="AH2274" s="94"/>
      <c r="AI2274" s="94"/>
      <c r="AJ2274" s="94"/>
      <c r="AK2274" s="94"/>
      <c r="AL2274" s="96"/>
      <c r="AM2274" s="92"/>
      <c r="AT2274" s="94"/>
      <c r="AU2274" s="94"/>
      <c r="AV2274" s="94"/>
      <c r="AW2274" s="94"/>
      <c r="AX2274" s="94"/>
      <c r="AY2274" s="94"/>
      <c r="AZ2274" s="94"/>
      <c r="BA2274" s="94"/>
    </row>
    <row r="2275" spans="3:53" x14ac:dyDescent="0.2">
      <c r="C2275" s="24"/>
      <c r="D2275" s="24"/>
      <c r="AG2275" s="94"/>
      <c r="AH2275" s="94"/>
      <c r="AI2275" s="94"/>
      <c r="AJ2275" s="94"/>
      <c r="AK2275" s="94"/>
      <c r="AL2275" s="96"/>
      <c r="AM2275" s="92"/>
      <c r="AT2275" s="94"/>
      <c r="AU2275" s="94"/>
      <c r="AV2275" s="94"/>
      <c r="AW2275" s="94"/>
      <c r="AX2275" s="94"/>
      <c r="AY2275" s="94"/>
      <c r="AZ2275" s="94"/>
      <c r="BA2275" s="94"/>
    </row>
    <row r="2276" spans="3:53" x14ac:dyDescent="0.2">
      <c r="C2276" s="24"/>
      <c r="D2276" s="24"/>
      <c r="AG2276" s="94"/>
      <c r="AH2276" s="94"/>
      <c r="AI2276" s="94"/>
      <c r="AJ2276" s="94"/>
      <c r="AK2276" s="94"/>
      <c r="AL2276" s="96"/>
      <c r="AM2276" s="92"/>
      <c r="AT2276" s="94"/>
      <c r="AU2276" s="94"/>
      <c r="AV2276" s="94"/>
      <c r="AW2276" s="94"/>
      <c r="AX2276" s="94"/>
      <c r="AY2276" s="94"/>
      <c r="AZ2276" s="94"/>
      <c r="BA2276" s="94"/>
    </row>
    <row r="2277" spans="3:53" x14ac:dyDescent="0.2">
      <c r="C2277" s="24"/>
      <c r="D2277" s="24"/>
      <c r="AG2277" s="94"/>
      <c r="AH2277" s="94"/>
      <c r="AI2277" s="94"/>
      <c r="AJ2277" s="94"/>
      <c r="AK2277" s="94"/>
      <c r="AL2277" s="96"/>
      <c r="AM2277" s="92"/>
      <c r="AT2277" s="94"/>
      <c r="AU2277" s="94"/>
      <c r="AV2277" s="94"/>
      <c r="AW2277" s="94"/>
      <c r="AX2277" s="94"/>
      <c r="AY2277" s="94"/>
      <c r="AZ2277" s="94"/>
      <c r="BA2277" s="94"/>
    </row>
    <row r="2278" spans="3:53" x14ac:dyDescent="0.2">
      <c r="C2278" s="24"/>
      <c r="D2278" s="24"/>
      <c r="AG2278" s="94"/>
      <c r="AH2278" s="94"/>
      <c r="AI2278" s="94"/>
      <c r="AJ2278" s="94"/>
      <c r="AK2278" s="94"/>
      <c r="AL2278" s="96"/>
      <c r="AM2278" s="92"/>
      <c r="AT2278" s="94"/>
      <c r="AU2278" s="94"/>
      <c r="AV2278" s="94"/>
      <c r="AW2278" s="94"/>
      <c r="AX2278" s="94"/>
      <c r="AY2278" s="94"/>
      <c r="AZ2278" s="94"/>
      <c r="BA2278" s="94"/>
    </row>
    <row r="2279" spans="3:53" x14ac:dyDescent="0.2">
      <c r="C2279" s="24"/>
      <c r="D2279" s="24"/>
      <c r="AG2279" s="94"/>
      <c r="AH2279" s="94"/>
      <c r="AI2279" s="94"/>
      <c r="AJ2279" s="94"/>
      <c r="AK2279" s="94"/>
      <c r="AL2279" s="96"/>
      <c r="AM2279" s="92"/>
      <c r="AT2279" s="94"/>
      <c r="AU2279" s="94"/>
      <c r="AV2279" s="94"/>
      <c r="AW2279" s="94"/>
      <c r="AX2279" s="94"/>
      <c r="AY2279" s="94"/>
      <c r="AZ2279" s="94"/>
      <c r="BA2279" s="94"/>
    </row>
    <row r="2280" spans="3:53" x14ac:dyDescent="0.2">
      <c r="C2280" s="24"/>
      <c r="D2280" s="24"/>
      <c r="AG2280" s="94"/>
      <c r="AH2280" s="94"/>
      <c r="AI2280" s="94"/>
      <c r="AJ2280" s="94"/>
      <c r="AK2280" s="94"/>
      <c r="AL2280" s="96"/>
      <c r="AM2280" s="92"/>
      <c r="AT2280" s="94"/>
      <c r="AU2280" s="94"/>
      <c r="AV2280" s="94"/>
      <c r="AW2280" s="94"/>
      <c r="AX2280" s="94"/>
      <c r="AY2280" s="94"/>
      <c r="AZ2280" s="94"/>
      <c r="BA2280" s="94"/>
    </row>
    <row r="2281" spans="3:53" x14ac:dyDescent="0.2">
      <c r="C2281" s="24"/>
      <c r="D2281" s="24"/>
      <c r="AG2281" s="94"/>
      <c r="AH2281" s="94"/>
      <c r="AI2281" s="94"/>
      <c r="AJ2281" s="94"/>
      <c r="AK2281" s="94"/>
      <c r="AL2281" s="96"/>
      <c r="AM2281" s="92"/>
      <c r="AT2281" s="94"/>
      <c r="AU2281" s="94"/>
      <c r="AV2281" s="94"/>
      <c r="AW2281" s="94"/>
      <c r="AX2281" s="94"/>
      <c r="AY2281" s="94"/>
      <c r="AZ2281" s="94"/>
      <c r="BA2281" s="94"/>
    </row>
    <row r="2282" spans="3:53" x14ac:dyDescent="0.2">
      <c r="C2282" s="24"/>
      <c r="D2282" s="24"/>
      <c r="AG2282" s="94"/>
      <c r="AH2282" s="94"/>
      <c r="AI2282" s="94"/>
      <c r="AJ2282" s="94"/>
      <c r="AK2282" s="94"/>
      <c r="AL2282" s="96"/>
      <c r="AM2282" s="92"/>
      <c r="AT2282" s="94"/>
      <c r="AU2282" s="94"/>
      <c r="AV2282" s="94"/>
      <c r="AW2282" s="94"/>
      <c r="AX2282" s="94"/>
      <c r="AY2282" s="94"/>
      <c r="AZ2282" s="94"/>
      <c r="BA2282" s="94"/>
    </row>
    <row r="2283" spans="3:53" x14ac:dyDescent="0.2">
      <c r="C2283" s="24"/>
      <c r="D2283" s="24"/>
      <c r="AG2283" s="94"/>
      <c r="AH2283" s="94"/>
      <c r="AI2283" s="94"/>
      <c r="AJ2283" s="94"/>
      <c r="AK2283" s="94"/>
      <c r="AL2283" s="96"/>
      <c r="AM2283" s="92"/>
      <c r="AT2283" s="94"/>
      <c r="AU2283" s="94"/>
      <c r="AV2283" s="94"/>
      <c r="AW2283" s="94"/>
      <c r="AX2283" s="94"/>
      <c r="AY2283" s="94"/>
      <c r="AZ2283" s="94"/>
      <c r="BA2283" s="94"/>
    </row>
    <row r="2284" spans="3:53" x14ac:dyDescent="0.2">
      <c r="C2284" s="24"/>
      <c r="D2284" s="24"/>
      <c r="AG2284" s="94"/>
      <c r="AH2284" s="94"/>
      <c r="AI2284" s="94"/>
      <c r="AJ2284" s="94"/>
      <c r="AK2284" s="94"/>
      <c r="AL2284" s="96"/>
      <c r="AM2284" s="92"/>
      <c r="AT2284" s="94"/>
      <c r="AU2284" s="94"/>
      <c r="AV2284" s="94"/>
      <c r="AW2284" s="94"/>
      <c r="AX2284" s="94"/>
      <c r="AY2284" s="94"/>
      <c r="AZ2284" s="94"/>
      <c r="BA2284" s="94"/>
    </row>
    <row r="2285" spans="3:53" x14ac:dyDescent="0.2">
      <c r="C2285" s="24"/>
      <c r="D2285" s="24"/>
      <c r="AG2285" s="94"/>
      <c r="AH2285" s="94"/>
      <c r="AI2285" s="94"/>
      <c r="AJ2285" s="94"/>
      <c r="AK2285" s="94"/>
      <c r="AL2285" s="96"/>
      <c r="AM2285" s="92"/>
      <c r="AT2285" s="94"/>
      <c r="AU2285" s="94"/>
      <c r="AV2285" s="94"/>
      <c r="AW2285" s="94"/>
      <c r="AX2285" s="94"/>
      <c r="AY2285" s="94"/>
      <c r="AZ2285" s="94"/>
      <c r="BA2285" s="94"/>
    </row>
    <row r="2286" spans="3:53" x14ac:dyDescent="0.2">
      <c r="C2286" s="24"/>
      <c r="D2286" s="24"/>
      <c r="AG2286" s="94"/>
      <c r="AH2286" s="94"/>
      <c r="AI2286" s="94"/>
      <c r="AJ2286" s="94"/>
      <c r="AK2286" s="94"/>
      <c r="AL2286" s="96"/>
      <c r="AM2286" s="92"/>
      <c r="AT2286" s="94"/>
      <c r="AU2286" s="94"/>
      <c r="AV2286" s="94"/>
      <c r="AW2286" s="94"/>
      <c r="AX2286" s="94"/>
      <c r="AY2286" s="94"/>
      <c r="AZ2286" s="94"/>
      <c r="BA2286" s="94"/>
    </row>
    <row r="2287" spans="3:53" x14ac:dyDescent="0.2">
      <c r="C2287" s="24"/>
      <c r="D2287" s="24"/>
      <c r="AG2287" s="94"/>
      <c r="AH2287" s="94"/>
      <c r="AI2287" s="94"/>
      <c r="AJ2287" s="94"/>
      <c r="AK2287" s="94"/>
      <c r="AL2287" s="96"/>
      <c r="AM2287" s="92"/>
      <c r="AT2287" s="94"/>
      <c r="AU2287" s="94"/>
      <c r="AV2287" s="94"/>
      <c r="AW2287" s="94"/>
      <c r="AX2287" s="94"/>
      <c r="AY2287" s="94"/>
      <c r="AZ2287" s="94"/>
      <c r="BA2287" s="94"/>
    </row>
    <row r="2288" spans="3:53" x14ac:dyDescent="0.2">
      <c r="C2288" s="24"/>
      <c r="D2288" s="24"/>
      <c r="AG2288" s="94"/>
      <c r="AH2288" s="94"/>
      <c r="AI2288" s="94"/>
      <c r="AJ2288" s="94"/>
      <c r="AK2288" s="94"/>
      <c r="AL2288" s="96"/>
      <c r="AM2288" s="92"/>
      <c r="AT2288" s="94"/>
      <c r="AU2288" s="94"/>
      <c r="AV2288" s="94"/>
      <c r="AW2288" s="94"/>
      <c r="AX2288" s="94"/>
      <c r="AY2288" s="94"/>
      <c r="AZ2288" s="94"/>
      <c r="BA2288" s="94"/>
    </row>
    <row r="2289" spans="3:53" x14ac:dyDescent="0.2">
      <c r="C2289" s="24"/>
      <c r="D2289" s="24"/>
      <c r="AG2289" s="94"/>
      <c r="AH2289" s="94"/>
      <c r="AI2289" s="94"/>
      <c r="AJ2289" s="94"/>
      <c r="AK2289" s="94"/>
      <c r="AL2289" s="96"/>
      <c r="AM2289" s="92"/>
      <c r="AT2289" s="94"/>
      <c r="AU2289" s="94"/>
      <c r="AV2289" s="94"/>
      <c r="AW2289" s="94"/>
      <c r="AX2289" s="94"/>
      <c r="AY2289" s="94"/>
      <c r="AZ2289" s="94"/>
      <c r="BA2289" s="94"/>
    </row>
    <row r="2290" spans="3:53" x14ac:dyDescent="0.2">
      <c r="C2290" s="24"/>
      <c r="D2290" s="24"/>
      <c r="AG2290" s="94"/>
      <c r="AH2290" s="94"/>
      <c r="AI2290" s="94"/>
      <c r="AJ2290" s="94"/>
      <c r="AK2290" s="94"/>
      <c r="AL2290" s="96"/>
      <c r="AM2290" s="92"/>
      <c r="AT2290" s="94"/>
      <c r="AU2290" s="94"/>
      <c r="AV2290" s="94"/>
      <c r="AW2290" s="94"/>
      <c r="AX2290" s="94"/>
      <c r="AY2290" s="94"/>
      <c r="AZ2290" s="94"/>
      <c r="BA2290" s="94"/>
    </row>
    <row r="2291" spans="3:53" x14ac:dyDescent="0.2">
      <c r="C2291" s="24"/>
      <c r="D2291" s="24"/>
      <c r="AG2291" s="94"/>
      <c r="AH2291" s="94"/>
      <c r="AI2291" s="94"/>
      <c r="AJ2291" s="94"/>
      <c r="AK2291" s="94"/>
      <c r="AL2291" s="96"/>
      <c r="AM2291" s="92"/>
      <c r="AT2291" s="94"/>
      <c r="AU2291" s="94"/>
      <c r="AV2291" s="94"/>
      <c r="AW2291" s="94"/>
      <c r="AX2291" s="94"/>
      <c r="AY2291" s="94"/>
      <c r="AZ2291" s="94"/>
      <c r="BA2291" s="94"/>
    </row>
    <row r="2292" spans="3:53" x14ac:dyDescent="0.2">
      <c r="C2292" s="24"/>
      <c r="D2292" s="24"/>
      <c r="AG2292" s="94"/>
      <c r="AH2292" s="94"/>
      <c r="AI2292" s="94"/>
      <c r="AJ2292" s="94"/>
      <c r="AK2292" s="94"/>
      <c r="AL2292" s="96"/>
      <c r="AM2292" s="92"/>
      <c r="AT2292" s="94"/>
      <c r="AU2292" s="94"/>
      <c r="AV2292" s="94"/>
      <c r="AW2292" s="94"/>
      <c r="AX2292" s="94"/>
      <c r="AY2292" s="94"/>
      <c r="AZ2292" s="94"/>
      <c r="BA2292" s="94"/>
    </row>
    <row r="2293" spans="3:53" x14ac:dyDescent="0.2">
      <c r="C2293" s="24"/>
      <c r="D2293" s="24"/>
      <c r="AG2293" s="94"/>
      <c r="AH2293" s="94"/>
      <c r="AI2293" s="94"/>
      <c r="AJ2293" s="94"/>
      <c r="AK2293" s="94"/>
      <c r="AL2293" s="96"/>
      <c r="AM2293" s="92"/>
      <c r="AT2293" s="94"/>
      <c r="AU2293" s="94"/>
      <c r="AV2293" s="94"/>
      <c r="AW2293" s="94"/>
      <c r="AX2293" s="94"/>
      <c r="AY2293" s="94"/>
      <c r="AZ2293" s="94"/>
      <c r="BA2293" s="94"/>
    </row>
    <row r="2294" spans="3:53" x14ac:dyDescent="0.2">
      <c r="C2294" s="24"/>
      <c r="D2294" s="24"/>
      <c r="AG2294" s="94"/>
      <c r="AH2294" s="94"/>
      <c r="AI2294" s="94"/>
      <c r="AJ2294" s="94"/>
      <c r="AK2294" s="94"/>
      <c r="AL2294" s="96"/>
      <c r="AM2294" s="92"/>
      <c r="AT2294" s="94"/>
      <c r="AU2294" s="94"/>
      <c r="AV2294" s="94"/>
      <c r="AW2294" s="94"/>
      <c r="AX2294" s="94"/>
      <c r="AY2294" s="94"/>
      <c r="AZ2294" s="94"/>
      <c r="BA2294" s="94"/>
    </row>
    <row r="2295" spans="3:53" x14ac:dyDescent="0.2">
      <c r="C2295" s="24"/>
      <c r="D2295" s="24"/>
      <c r="AG2295" s="94"/>
      <c r="AH2295" s="94"/>
      <c r="AI2295" s="94"/>
      <c r="AJ2295" s="94"/>
      <c r="AK2295" s="94"/>
      <c r="AL2295" s="96"/>
      <c r="AM2295" s="92"/>
      <c r="AT2295" s="94"/>
      <c r="AU2295" s="94"/>
      <c r="AV2295" s="94"/>
      <c r="AW2295" s="94"/>
      <c r="AX2295" s="94"/>
      <c r="AY2295" s="94"/>
      <c r="AZ2295" s="94"/>
      <c r="BA2295" s="94"/>
    </row>
    <row r="2296" spans="3:53" x14ac:dyDescent="0.2">
      <c r="C2296" s="24"/>
      <c r="D2296" s="24"/>
      <c r="AG2296" s="94"/>
      <c r="AH2296" s="94"/>
      <c r="AI2296" s="94"/>
      <c r="AJ2296" s="94"/>
      <c r="AK2296" s="94"/>
      <c r="AL2296" s="96"/>
      <c r="AM2296" s="92"/>
      <c r="AT2296" s="94"/>
      <c r="AU2296" s="94"/>
      <c r="AV2296" s="94"/>
      <c r="AW2296" s="94"/>
      <c r="AX2296" s="94"/>
      <c r="AY2296" s="94"/>
      <c r="AZ2296" s="94"/>
      <c r="BA2296" s="94"/>
    </row>
    <row r="2297" spans="3:53" x14ac:dyDescent="0.2">
      <c r="C2297" s="24"/>
      <c r="D2297" s="24"/>
      <c r="AG2297" s="94"/>
      <c r="AH2297" s="94"/>
      <c r="AI2297" s="94"/>
      <c r="AJ2297" s="94"/>
      <c r="AK2297" s="94"/>
      <c r="AL2297" s="96"/>
      <c r="AM2297" s="92"/>
      <c r="AT2297" s="94"/>
      <c r="AU2297" s="94"/>
      <c r="AV2297" s="94"/>
      <c r="AW2297" s="94"/>
      <c r="AX2297" s="94"/>
      <c r="AY2297" s="94"/>
      <c r="AZ2297" s="94"/>
      <c r="BA2297" s="94"/>
    </row>
    <row r="2298" spans="3:53" x14ac:dyDescent="0.2">
      <c r="C2298" s="24"/>
      <c r="D2298" s="24"/>
      <c r="AG2298" s="94"/>
      <c r="AH2298" s="94"/>
      <c r="AI2298" s="94"/>
      <c r="AJ2298" s="94"/>
      <c r="AK2298" s="94"/>
      <c r="AL2298" s="96"/>
      <c r="AM2298" s="92"/>
      <c r="AT2298" s="94"/>
      <c r="AU2298" s="94"/>
      <c r="AV2298" s="94"/>
      <c r="AW2298" s="94"/>
      <c r="AX2298" s="94"/>
      <c r="AY2298" s="94"/>
      <c r="AZ2298" s="94"/>
      <c r="BA2298" s="94"/>
    </row>
    <row r="2299" spans="3:53" x14ac:dyDescent="0.2">
      <c r="C2299" s="24"/>
      <c r="D2299" s="24"/>
      <c r="AG2299" s="94"/>
      <c r="AH2299" s="94"/>
      <c r="AI2299" s="94"/>
      <c r="AJ2299" s="94"/>
      <c r="AK2299" s="94"/>
      <c r="AL2299" s="96"/>
      <c r="AM2299" s="92"/>
      <c r="AT2299" s="94"/>
      <c r="AU2299" s="94"/>
      <c r="AV2299" s="94"/>
      <c r="AW2299" s="94"/>
      <c r="AX2299" s="94"/>
      <c r="AY2299" s="94"/>
      <c r="AZ2299" s="94"/>
      <c r="BA2299" s="94"/>
    </row>
    <row r="2300" spans="3:53" x14ac:dyDescent="0.2">
      <c r="C2300" s="24"/>
      <c r="D2300" s="24"/>
      <c r="AG2300" s="94"/>
      <c r="AH2300" s="94"/>
      <c r="AI2300" s="94"/>
      <c r="AJ2300" s="94"/>
      <c r="AK2300" s="94"/>
      <c r="AL2300" s="96"/>
      <c r="AM2300" s="92"/>
      <c r="AT2300" s="94"/>
      <c r="AU2300" s="94"/>
      <c r="AV2300" s="94"/>
      <c r="AW2300" s="94"/>
      <c r="AX2300" s="94"/>
      <c r="AY2300" s="94"/>
      <c r="AZ2300" s="94"/>
      <c r="BA2300" s="94"/>
    </row>
    <row r="2301" spans="3:53" x14ac:dyDescent="0.2">
      <c r="C2301" s="24"/>
      <c r="D2301" s="24"/>
      <c r="AG2301" s="94"/>
      <c r="AH2301" s="94"/>
      <c r="AI2301" s="94"/>
      <c r="AJ2301" s="94"/>
      <c r="AK2301" s="94"/>
      <c r="AL2301" s="96"/>
      <c r="AM2301" s="92"/>
      <c r="AT2301" s="94"/>
      <c r="AU2301" s="94"/>
      <c r="AV2301" s="94"/>
      <c r="AW2301" s="94"/>
      <c r="AX2301" s="94"/>
      <c r="AY2301" s="94"/>
      <c r="AZ2301" s="94"/>
      <c r="BA2301" s="94"/>
    </row>
    <row r="2302" spans="3:53" x14ac:dyDescent="0.2">
      <c r="C2302" s="24"/>
      <c r="D2302" s="24"/>
      <c r="AG2302" s="94"/>
      <c r="AH2302" s="94"/>
      <c r="AI2302" s="94"/>
      <c r="AJ2302" s="94"/>
      <c r="AK2302" s="94"/>
      <c r="AL2302" s="96"/>
      <c r="AM2302" s="92"/>
      <c r="AT2302" s="94"/>
      <c r="AU2302" s="94"/>
      <c r="AV2302" s="94"/>
      <c r="AW2302" s="94"/>
      <c r="AX2302" s="94"/>
      <c r="AY2302" s="94"/>
      <c r="AZ2302" s="94"/>
      <c r="BA2302" s="94"/>
    </row>
    <row r="2303" spans="3:53" x14ac:dyDescent="0.2">
      <c r="C2303" s="24"/>
      <c r="D2303" s="24"/>
      <c r="AG2303" s="94"/>
      <c r="AH2303" s="94"/>
      <c r="AI2303" s="94"/>
      <c r="AJ2303" s="94"/>
      <c r="AK2303" s="94"/>
      <c r="AL2303" s="96"/>
      <c r="AM2303" s="92"/>
      <c r="AT2303" s="94"/>
      <c r="AU2303" s="94"/>
      <c r="AV2303" s="94"/>
      <c r="AW2303" s="94"/>
      <c r="AX2303" s="94"/>
      <c r="AY2303" s="94"/>
      <c r="AZ2303" s="94"/>
      <c r="BA2303" s="94"/>
    </row>
    <row r="2304" spans="3:53" x14ac:dyDescent="0.2">
      <c r="C2304" s="24"/>
      <c r="D2304" s="24"/>
      <c r="AG2304" s="94"/>
      <c r="AH2304" s="94"/>
      <c r="AI2304" s="94"/>
      <c r="AJ2304" s="94"/>
      <c r="AK2304" s="94"/>
      <c r="AL2304" s="96"/>
      <c r="AM2304" s="92"/>
      <c r="AT2304" s="94"/>
      <c r="AU2304" s="94"/>
      <c r="AV2304" s="94"/>
      <c r="AW2304" s="94"/>
      <c r="AX2304" s="94"/>
      <c r="AY2304" s="94"/>
      <c r="AZ2304" s="94"/>
      <c r="BA2304" s="94"/>
    </row>
    <row r="2305" spans="3:53" x14ac:dyDescent="0.2">
      <c r="C2305" s="24"/>
      <c r="D2305" s="24"/>
      <c r="AG2305" s="94"/>
      <c r="AH2305" s="94"/>
      <c r="AI2305" s="94"/>
      <c r="AJ2305" s="94"/>
      <c r="AK2305" s="94"/>
      <c r="AL2305" s="96"/>
      <c r="AM2305" s="92"/>
      <c r="AT2305" s="94"/>
      <c r="AU2305" s="94"/>
      <c r="AV2305" s="94"/>
      <c r="AW2305" s="94"/>
      <c r="AX2305" s="94"/>
      <c r="AY2305" s="94"/>
      <c r="AZ2305" s="94"/>
      <c r="BA2305" s="94"/>
    </row>
    <row r="2306" spans="3:53" x14ac:dyDescent="0.2">
      <c r="C2306" s="24"/>
      <c r="D2306" s="24"/>
      <c r="AG2306" s="94"/>
      <c r="AH2306" s="94"/>
      <c r="AI2306" s="94"/>
      <c r="AJ2306" s="94"/>
      <c r="AK2306" s="94"/>
      <c r="AL2306" s="96"/>
      <c r="AM2306" s="92"/>
      <c r="AT2306" s="94"/>
      <c r="AU2306" s="94"/>
      <c r="AV2306" s="94"/>
      <c r="AW2306" s="94"/>
      <c r="AX2306" s="94"/>
      <c r="AY2306" s="94"/>
      <c r="AZ2306" s="94"/>
      <c r="BA2306" s="94"/>
    </row>
    <row r="2307" spans="3:53" x14ac:dyDescent="0.2">
      <c r="C2307" s="24"/>
      <c r="D2307" s="24"/>
      <c r="AG2307" s="94"/>
      <c r="AH2307" s="94"/>
      <c r="AI2307" s="94"/>
      <c r="AJ2307" s="94"/>
      <c r="AK2307" s="94"/>
      <c r="AL2307" s="96"/>
      <c r="AM2307" s="92"/>
      <c r="AT2307" s="94"/>
      <c r="AU2307" s="94"/>
      <c r="AV2307" s="94"/>
      <c r="AW2307" s="94"/>
      <c r="AX2307" s="94"/>
      <c r="AY2307" s="94"/>
      <c r="AZ2307" s="94"/>
      <c r="BA2307" s="94"/>
    </row>
    <row r="2308" spans="3:53" x14ac:dyDescent="0.2">
      <c r="C2308" s="24"/>
      <c r="D2308" s="24"/>
      <c r="AG2308" s="94"/>
      <c r="AH2308" s="94"/>
      <c r="AI2308" s="94"/>
      <c r="AJ2308" s="94"/>
      <c r="AK2308" s="94"/>
      <c r="AL2308" s="96"/>
      <c r="AM2308" s="92"/>
      <c r="AT2308" s="94"/>
      <c r="AU2308" s="94"/>
      <c r="AV2308" s="94"/>
      <c r="AW2308" s="94"/>
      <c r="AX2308" s="94"/>
      <c r="AY2308" s="94"/>
      <c r="AZ2308" s="94"/>
      <c r="BA2308" s="94"/>
    </row>
    <row r="2309" spans="3:53" x14ac:dyDescent="0.2">
      <c r="C2309" s="24"/>
      <c r="D2309" s="24"/>
      <c r="AG2309" s="94"/>
      <c r="AH2309" s="94"/>
      <c r="AI2309" s="94"/>
      <c r="AJ2309" s="94"/>
      <c r="AK2309" s="94"/>
      <c r="AL2309" s="96"/>
      <c r="AM2309" s="92"/>
      <c r="AT2309" s="94"/>
      <c r="AU2309" s="94"/>
      <c r="AV2309" s="94"/>
      <c r="AW2309" s="94"/>
      <c r="AX2309" s="94"/>
      <c r="AY2309" s="94"/>
      <c r="AZ2309" s="94"/>
      <c r="BA2309" s="94"/>
    </row>
    <row r="2310" spans="3:53" x14ac:dyDescent="0.2">
      <c r="C2310" s="24"/>
      <c r="D2310" s="24"/>
      <c r="AG2310" s="94"/>
      <c r="AH2310" s="94"/>
      <c r="AI2310" s="94"/>
      <c r="AJ2310" s="94"/>
      <c r="AK2310" s="94"/>
      <c r="AL2310" s="96"/>
      <c r="AM2310" s="92"/>
      <c r="AT2310" s="94"/>
      <c r="AU2310" s="94"/>
      <c r="AV2310" s="94"/>
      <c r="AW2310" s="94"/>
      <c r="AX2310" s="94"/>
      <c r="AY2310" s="94"/>
      <c r="AZ2310" s="94"/>
      <c r="BA2310" s="94"/>
    </row>
    <row r="2311" spans="3:53" x14ac:dyDescent="0.2">
      <c r="C2311" s="24"/>
      <c r="D2311" s="24"/>
      <c r="AG2311" s="94"/>
      <c r="AH2311" s="94"/>
      <c r="AI2311" s="94"/>
      <c r="AJ2311" s="94"/>
      <c r="AK2311" s="94"/>
      <c r="AL2311" s="96"/>
      <c r="AM2311" s="92"/>
      <c r="AT2311" s="94"/>
      <c r="AU2311" s="94"/>
      <c r="AV2311" s="94"/>
      <c r="AW2311" s="94"/>
      <c r="AX2311" s="94"/>
      <c r="AY2311" s="94"/>
      <c r="AZ2311" s="94"/>
      <c r="BA2311" s="94"/>
    </row>
    <row r="2312" spans="3:53" x14ac:dyDescent="0.2">
      <c r="C2312" s="24"/>
      <c r="D2312" s="24"/>
      <c r="AG2312" s="94"/>
      <c r="AH2312" s="94"/>
      <c r="AI2312" s="94"/>
      <c r="AJ2312" s="94"/>
      <c r="AK2312" s="94"/>
      <c r="AL2312" s="96"/>
      <c r="AM2312" s="92"/>
      <c r="AT2312" s="94"/>
      <c r="AU2312" s="94"/>
      <c r="AV2312" s="94"/>
      <c r="AW2312" s="94"/>
      <c r="AX2312" s="94"/>
      <c r="AY2312" s="94"/>
      <c r="AZ2312" s="94"/>
      <c r="BA2312" s="94"/>
    </row>
    <row r="2313" spans="3:53" x14ac:dyDescent="0.2">
      <c r="C2313" s="24"/>
      <c r="D2313" s="24"/>
      <c r="AG2313" s="94"/>
      <c r="AH2313" s="94"/>
      <c r="AI2313" s="94"/>
      <c r="AJ2313" s="94"/>
      <c r="AK2313" s="94"/>
      <c r="AL2313" s="96"/>
      <c r="AM2313" s="92"/>
      <c r="AT2313" s="94"/>
      <c r="AU2313" s="94"/>
      <c r="AV2313" s="94"/>
      <c r="AW2313" s="94"/>
      <c r="AX2313" s="94"/>
      <c r="AY2313" s="94"/>
      <c r="AZ2313" s="94"/>
      <c r="BA2313" s="94"/>
    </row>
    <row r="2314" spans="3:53" x14ac:dyDescent="0.2">
      <c r="C2314" s="24"/>
      <c r="D2314" s="24"/>
      <c r="AG2314" s="94"/>
      <c r="AH2314" s="94"/>
      <c r="AI2314" s="94"/>
      <c r="AJ2314" s="94"/>
      <c r="AK2314" s="94"/>
      <c r="AL2314" s="96"/>
      <c r="AM2314" s="92"/>
      <c r="AT2314" s="94"/>
      <c r="AU2314" s="94"/>
      <c r="AV2314" s="94"/>
      <c r="AW2314" s="94"/>
      <c r="AX2314" s="94"/>
      <c r="AY2314" s="94"/>
      <c r="AZ2314" s="94"/>
      <c r="BA2314" s="94"/>
    </row>
    <row r="2315" spans="3:53" x14ac:dyDescent="0.2">
      <c r="C2315" s="24"/>
      <c r="D2315" s="24"/>
      <c r="AG2315" s="94"/>
      <c r="AH2315" s="94"/>
      <c r="AI2315" s="94"/>
      <c r="AJ2315" s="94"/>
      <c r="AK2315" s="94"/>
      <c r="AL2315" s="96"/>
      <c r="AM2315" s="92"/>
      <c r="AT2315" s="94"/>
      <c r="AU2315" s="94"/>
      <c r="AV2315" s="94"/>
      <c r="AW2315" s="94"/>
      <c r="AX2315" s="94"/>
      <c r="AY2315" s="94"/>
      <c r="AZ2315" s="94"/>
      <c r="BA2315" s="94"/>
    </row>
    <row r="2316" spans="3:53" x14ac:dyDescent="0.2">
      <c r="C2316" s="24"/>
      <c r="D2316" s="24"/>
      <c r="AG2316" s="94"/>
      <c r="AH2316" s="94"/>
      <c r="AI2316" s="94"/>
      <c r="AJ2316" s="94"/>
      <c r="AK2316" s="94"/>
      <c r="AL2316" s="96"/>
      <c r="AM2316" s="92"/>
      <c r="AT2316" s="94"/>
      <c r="AU2316" s="94"/>
      <c r="AV2316" s="94"/>
      <c r="AW2316" s="94"/>
      <c r="AX2316" s="94"/>
      <c r="AY2316" s="94"/>
      <c r="AZ2316" s="94"/>
      <c r="BA2316" s="94"/>
    </row>
    <row r="2317" spans="3:53" x14ac:dyDescent="0.2">
      <c r="C2317" s="24"/>
      <c r="D2317" s="24"/>
      <c r="AG2317" s="94"/>
      <c r="AH2317" s="94"/>
      <c r="AI2317" s="94"/>
      <c r="AJ2317" s="94"/>
      <c r="AK2317" s="94"/>
      <c r="AL2317" s="96"/>
      <c r="AM2317" s="92"/>
      <c r="AT2317" s="94"/>
      <c r="AU2317" s="94"/>
      <c r="AV2317" s="94"/>
      <c r="AW2317" s="94"/>
      <c r="AX2317" s="94"/>
      <c r="AY2317" s="94"/>
      <c r="AZ2317" s="94"/>
      <c r="BA2317" s="94"/>
    </row>
    <row r="2318" spans="3:53" x14ac:dyDescent="0.2">
      <c r="C2318" s="24"/>
      <c r="D2318" s="24"/>
      <c r="AG2318" s="94"/>
      <c r="AH2318" s="94"/>
      <c r="AI2318" s="94"/>
      <c r="AJ2318" s="94"/>
      <c r="AK2318" s="94"/>
      <c r="AL2318" s="96"/>
      <c r="AM2318" s="92"/>
      <c r="AT2318" s="94"/>
      <c r="AU2318" s="94"/>
      <c r="AV2318" s="94"/>
      <c r="AW2318" s="94"/>
      <c r="AX2318" s="94"/>
      <c r="AY2318" s="94"/>
      <c r="AZ2318" s="94"/>
      <c r="BA2318" s="94"/>
    </row>
    <row r="2319" spans="3:53" x14ac:dyDescent="0.2">
      <c r="C2319" s="24"/>
      <c r="D2319" s="24"/>
      <c r="AG2319" s="94"/>
      <c r="AH2319" s="94"/>
      <c r="AI2319" s="94"/>
      <c r="AJ2319" s="94"/>
      <c r="AK2319" s="94"/>
      <c r="AL2319" s="96"/>
      <c r="AM2319" s="92"/>
      <c r="AT2319" s="94"/>
      <c r="AU2319" s="94"/>
      <c r="AV2319" s="94"/>
      <c r="AW2319" s="94"/>
      <c r="AX2319" s="94"/>
      <c r="AY2319" s="94"/>
      <c r="AZ2319" s="94"/>
      <c r="BA2319" s="94"/>
    </row>
    <row r="2320" spans="3:53" x14ac:dyDescent="0.2">
      <c r="AG2320" s="94"/>
      <c r="AH2320" s="94"/>
      <c r="AI2320" s="94"/>
      <c r="AJ2320" s="94"/>
      <c r="AK2320" s="94"/>
      <c r="AL2320" s="96"/>
      <c r="AM2320" s="92"/>
      <c r="AT2320" s="94"/>
      <c r="AU2320" s="94"/>
      <c r="AV2320" s="94"/>
      <c r="AW2320" s="94"/>
      <c r="AX2320" s="94"/>
      <c r="AY2320" s="94"/>
      <c r="AZ2320" s="94"/>
      <c r="BA2320" s="94"/>
    </row>
    <row r="2321" spans="33:53" x14ac:dyDescent="0.2">
      <c r="AG2321" s="94"/>
      <c r="AH2321" s="94"/>
      <c r="AI2321" s="94"/>
      <c r="AJ2321" s="94"/>
      <c r="AK2321" s="94"/>
      <c r="AL2321" s="96"/>
      <c r="AM2321" s="92"/>
      <c r="AT2321" s="94"/>
      <c r="AU2321" s="94"/>
      <c r="AV2321" s="94"/>
      <c r="AW2321" s="94"/>
      <c r="AX2321" s="94"/>
      <c r="AY2321" s="94"/>
      <c r="AZ2321" s="94"/>
      <c r="BA2321" s="94"/>
    </row>
    <row r="2322" spans="33:53" x14ac:dyDescent="0.2">
      <c r="AG2322" s="94"/>
      <c r="AH2322" s="94"/>
      <c r="AI2322" s="94"/>
      <c r="AJ2322" s="94"/>
      <c r="AK2322" s="94"/>
      <c r="AL2322" s="96"/>
      <c r="AM2322" s="92"/>
      <c r="AT2322" s="94"/>
      <c r="AU2322" s="94"/>
      <c r="AV2322" s="94"/>
      <c r="AW2322" s="94"/>
      <c r="AX2322" s="94"/>
      <c r="AY2322" s="94"/>
      <c r="AZ2322" s="94"/>
      <c r="BA2322" s="94"/>
    </row>
    <row r="2323" spans="33:53" x14ac:dyDescent="0.2">
      <c r="AG2323" s="94"/>
      <c r="AH2323" s="94"/>
      <c r="AI2323" s="94"/>
      <c r="AJ2323" s="94"/>
      <c r="AK2323" s="94"/>
      <c r="AL2323" s="96"/>
      <c r="AM2323" s="92"/>
      <c r="AT2323" s="94"/>
      <c r="AU2323" s="94"/>
      <c r="AV2323" s="94"/>
      <c r="AW2323" s="94"/>
      <c r="AX2323" s="94"/>
      <c r="AY2323" s="94"/>
      <c r="AZ2323" s="94"/>
      <c r="BA2323" s="94"/>
    </row>
    <row r="2324" spans="33:53" x14ac:dyDescent="0.2">
      <c r="AG2324" s="94"/>
      <c r="AH2324" s="94"/>
      <c r="AI2324" s="94"/>
      <c r="AJ2324" s="94"/>
      <c r="AK2324" s="94"/>
      <c r="AL2324" s="96"/>
      <c r="AM2324" s="92"/>
      <c r="AT2324" s="94"/>
      <c r="AU2324" s="94"/>
      <c r="AV2324" s="94"/>
      <c r="AW2324" s="94"/>
      <c r="AX2324" s="94"/>
      <c r="AY2324" s="94"/>
      <c r="AZ2324" s="94"/>
      <c r="BA2324" s="94"/>
    </row>
    <row r="2325" spans="33:53" x14ac:dyDescent="0.2">
      <c r="AG2325" s="94"/>
      <c r="AH2325" s="94"/>
      <c r="AI2325" s="94"/>
      <c r="AJ2325" s="94"/>
      <c r="AK2325" s="94"/>
      <c r="AL2325" s="96"/>
      <c r="AM2325" s="92"/>
      <c r="AT2325" s="94"/>
      <c r="AU2325" s="94"/>
      <c r="AV2325" s="94"/>
      <c r="AW2325" s="94"/>
      <c r="AX2325" s="94"/>
      <c r="AY2325" s="94"/>
      <c r="AZ2325" s="94"/>
      <c r="BA2325" s="94"/>
    </row>
    <row r="2326" spans="33:53" x14ac:dyDescent="0.2">
      <c r="AG2326" s="94"/>
      <c r="AH2326" s="94"/>
      <c r="AI2326" s="94"/>
      <c r="AJ2326" s="94"/>
      <c r="AK2326" s="94"/>
      <c r="AL2326" s="96"/>
      <c r="AM2326" s="92"/>
      <c r="AT2326" s="94"/>
      <c r="AU2326" s="94"/>
      <c r="AV2326" s="94"/>
      <c r="AW2326" s="94"/>
      <c r="AX2326" s="94"/>
      <c r="AY2326" s="94"/>
      <c r="AZ2326" s="94"/>
      <c r="BA2326" s="94"/>
    </row>
    <row r="2327" spans="33:53" x14ac:dyDescent="0.2">
      <c r="AG2327" s="94"/>
      <c r="AH2327" s="94"/>
      <c r="AI2327" s="94"/>
      <c r="AJ2327" s="94"/>
      <c r="AK2327" s="94"/>
      <c r="AL2327" s="96"/>
      <c r="AM2327" s="92"/>
      <c r="AT2327" s="94"/>
      <c r="AU2327" s="94"/>
      <c r="AV2327" s="94"/>
      <c r="AW2327" s="94"/>
      <c r="AX2327" s="94"/>
      <c r="AY2327" s="94"/>
      <c r="AZ2327" s="94"/>
      <c r="BA2327" s="94"/>
    </row>
    <row r="2328" spans="33:53" x14ac:dyDescent="0.2">
      <c r="AG2328" s="94"/>
      <c r="AH2328" s="94"/>
      <c r="AI2328" s="94"/>
      <c r="AJ2328" s="94"/>
      <c r="AK2328" s="94"/>
      <c r="AL2328" s="96"/>
      <c r="AM2328" s="92"/>
      <c r="AT2328" s="94"/>
      <c r="AU2328" s="94"/>
      <c r="AV2328" s="94"/>
      <c r="AW2328" s="94"/>
      <c r="AX2328" s="94"/>
      <c r="AY2328" s="94"/>
      <c r="AZ2328" s="94"/>
      <c r="BA2328" s="94"/>
    </row>
    <row r="2329" spans="33:53" x14ac:dyDescent="0.2">
      <c r="AG2329" s="94"/>
      <c r="AH2329" s="94"/>
      <c r="AI2329" s="94"/>
      <c r="AJ2329" s="94"/>
      <c r="AK2329" s="94"/>
      <c r="AL2329" s="96"/>
      <c r="AM2329" s="92"/>
      <c r="AT2329" s="94"/>
      <c r="AU2329" s="94"/>
      <c r="AV2329" s="94"/>
      <c r="AW2329" s="94"/>
      <c r="AX2329" s="94"/>
      <c r="AY2329" s="94"/>
      <c r="AZ2329" s="94"/>
      <c r="BA2329" s="94"/>
    </row>
    <row r="2330" spans="33:53" x14ac:dyDescent="0.2">
      <c r="AG2330" s="94"/>
      <c r="AH2330" s="94"/>
      <c r="AI2330" s="94"/>
      <c r="AJ2330" s="94"/>
      <c r="AK2330" s="94"/>
      <c r="AL2330" s="96"/>
      <c r="AM2330" s="92"/>
      <c r="AT2330" s="94"/>
      <c r="AU2330" s="94"/>
      <c r="AV2330" s="94"/>
      <c r="AW2330" s="94"/>
      <c r="AX2330" s="94"/>
      <c r="AY2330" s="94"/>
      <c r="AZ2330" s="94"/>
      <c r="BA2330" s="94"/>
    </row>
    <row r="2331" spans="33:53" x14ac:dyDescent="0.2">
      <c r="AG2331" s="94"/>
      <c r="AH2331" s="94"/>
      <c r="AI2331" s="94"/>
      <c r="AJ2331" s="94"/>
      <c r="AK2331" s="94"/>
      <c r="AL2331" s="96"/>
      <c r="AM2331" s="92"/>
      <c r="AT2331" s="94"/>
      <c r="AU2331" s="94"/>
      <c r="AV2331" s="94"/>
      <c r="AW2331" s="94"/>
      <c r="AX2331" s="94"/>
      <c r="AY2331" s="94"/>
      <c r="AZ2331" s="94"/>
      <c r="BA2331" s="94"/>
    </row>
    <row r="2332" spans="33:53" x14ac:dyDescent="0.2">
      <c r="AG2332" s="94"/>
      <c r="AH2332" s="94"/>
      <c r="AI2332" s="94"/>
      <c r="AJ2332" s="94"/>
      <c r="AK2332" s="94"/>
      <c r="AL2332" s="96"/>
      <c r="AM2332" s="92"/>
      <c r="AT2332" s="94"/>
      <c r="AU2332" s="94"/>
      <c r="AV2332" s="94"/>
      <c r="AW2332" s="94"/>
      <c r="AX2332" s="94"/>
      <c r="AY2332" s="94"/>
      <c r="AZ2332" s="94"/>
      <c r="BA2332" s="94"/>
    </row>
    <row r="2333" spans="33:53" x14ac:dyDescent="0.2">
      <c r="AG2333" s="94"/>
      <c r="AH2333" s="94"/>
      <c r="AI2333" s="94"/>
      <c r="AJ2333" s="94"/>
      <c r="AK2333" s="94"/>
      <c r="AL2333" s="96"/>
      <c r="AM2333" s="92"/>
      <c r="AT2333" s="94"/>
      <c r="AU2333" s="94"/>
      <c r="AV2333" s="94"/>
      <c r="AW2333" s="94"/>
      <c r="AX2333" s="94"/>
      <c r="AY2333" s="94"/>
      <c r="AZ2333" s="94"/>
      <c r="BA2333" s="94"/>
    </row>
    <row r="2334" spans="33:53" x14ac:dyDescent="0.2">
      <c r="AG2334" s="94"/>
      <c r="AH2334" s="94"/>
      <c r="AI2334" s="94"/>
      <c r="AJ2334" s="94"/>
      <c r="AK2334" s="94"/>
      <c r="AL2334" s="96"/>
      <c r="AM2334" s="92"/>
      <c r="AT2334" s="94"/>
      <c r="AU2334" s="94"/>
      <c r="AV2334" s="94"/>
      <c r="AW2334" s="94"/>
      <c r="AX2334" s="94"/>
      <c r="AY2334" s="94"/>
      <c r="AZ2334" s="94"/>
      <c r="BA2334" s="94"/>
    </row>
    <row r="2335" spans="33:53" x14ac:dyDescent="0.2">
      <c r="AG2335" s="94"/>
      <c r="AH2335" s="94"/>
      <c r="AI2335" s="94"/>
      <c r="AJ2335" s="94"/>
      <c r="AK2335" s="94"/>
      <c r="AL2335" s="96"/>
      <c r="AM2335" s="92"/>
      <c r="AT2335" s="94"/>
      <c r="AU2335" s="94"/>
      <c r="AV2335" s="94"/>
      <c r="AW2335" s="94"/>
      <c r="AX2335" s="94"/>
      <c r="AY2335" s="94"/>
      <c r="AZ2335" s="94"/>
      <c r="BA2335" s="94"/>
    </row>
    <row r="2336" spans="33:53" x14ac:dyDescent="0.2">
      <c r="AG2336" s="94"/>
      <c r="AH2336" s="94"/>
      <c r="AI2336" s="94"/>
      <c r="AJ2336" s="94"/>
      <c r="AK2336" s="94"/>
      <c r="AL2336" s="96"/>
      <c r="AM2336" s="92"/>
      <c r="AT2336" s="94"/>
      <c r="AU2336" s="94"/>
      <c r="AV2336" s="94"/>
      <c r="AW2336" s="94"/>
      <c r="AX2336" s="94"/>
      <c r="AY2336" s="94"/>
      <c r="AZ2336" s="94"/>
      <c r="BA2336" s="94"/>
    </row>
    <row r="2337" spans="33:53" x14ac:dyDescent="0.2">
      <c r="AG2337" s="94"/>
      <c r="AH2337" s="94"/>
      <c r="AI2337" s="94"/>
      <c r="AJ2337" s="94"/>
      <c r="AK2337" s="94"/>
      <c r="AL2337" s="96"/>
      <c r="AM2337" s="92"/>
      <c r="AT2337" s="94"/>
      <c r="AU2337" s="94"/>
      <c r="AV2337" s="94"/>
      <c r="AW2337" s="94"/>
      <c r="AX2337" s="94"/>
      <c r="AY2337" s="94"/>
      <c r="AZ2337" s="94"/>
      <c r="BA2337" s="94"/>
    </row>
    <row r="2338" spans="33:53" x14ac:dyDescent="0.2">
      <c r="AG2338" s="94"/>
      <c r="AH2338" s="94"/>
      <c r="AI2338" s="94"/>
      <c r="AJ2338" s="94"/>
      <c r="AK2338" s="94"/>
      <c r="AL2338" s="96"/>
      <c r="AM2338" s="92"/>
      <c r="AT2338" s="94"/>
      <c r="AU2338" s="94"/>
      <c r="AV2338" s="94"/>
      <c r="AW2338" s="94"/>
      <c r="AX2338" s="94"/>
      <c r="AY2338" s="94"/>
      <c r="AZ2338" s="94"/>
      <c r="BA2338" s="94"/>
    </row>
    <row r="2339" spans="33:53" x14ac:dyDescent="0.2">
      <c r="AG2339" s="94"/>
      <c r="AH2339" s="94"/>
      <c r="AI2339" s="94"/>
      <c r="AJ2339" s="94"/>
      <c r="AK2339" s="94"/>
      <c r="AL2339" s="96"/>
      <c r="AM2339" s="92"/>
      <c r="AT2339" s="94"/>
      <c r="AU2339" s="94"/>
      <c r="AV2339" s="94"/>
      <c r="AW2339" s="94"/>
      <c r="AX2339" s="94"/>
      <c r="AY2339" s="94"/>
      <c r="AZ2339" s="94"/>
      <c r="BA2339" s="94"/>
    </row>
    <row r="2340" spans="33:53" x14ac:dyDescent="0.2">
      <c r="AG2340" s="94"/>
      <c r="AH2340" s="94"/>
      <c r="AI2340" s="94"/>
      <c r="AJ2340" s="94"/>
      <c r="AK2340" s="94"/>
      <c r="AL2340" s="96"/>
      <c r="AM2340" s="92"/>
      <c r="AT2340" s="94"/>
      <c r="AU2340" s="94"/>
      <c r="AV2340" s="94"/>
      <c r="AW2340" s="94"/>
      <c r="AX2340" s="94"/>
      <c r="AY2340" s="94"/>
      <c r="AZ2340" s="94"/>
      <c r="BA2340" s="94"/>
    </row>
    <row r="2341" spans="33:53" x14ac:dyDescent="0.2">
      <c r="AG2341" s="94"/>
      <c r="AH2341" s="94"/>
      <c r="AI2341" s="94"/>
      <c r="AJ2341" s="94"/>
      <c r="AK2341" s="94"/>
      <c r="AL2341" s="96"/>
      <c r="AM2341" s="92"/>
      <c r="AT2341" s="94"/>
      <c r="AU2341" s="94"/>
      <c r="AV2341" s="94"/>
      <c r="AW2341" s="94"/>
      <c r="AX2341" s="94"/>
      <c r="AY2341" s="94"/>
      <c r="AZ2341" s="94"/>
      <c r="BA2341" s="94"/>
    </row>
    <row r="2342" spans="33:53" x14ac:dyDescent="0.2">
      <c r="AG2342" s="94"/>
      <c r="AH2342" s="94"/>
      <c r="AI2342" s="94"/>
      <c r="AJ2342" s="94"/>
      <c r="AK2342" s="94"/>
      <c r="AL2342" s="96"/>
      <c r="AM2342" s="92"/>
      <c r="AT2342" s="94"/>
      <c r="AU2342" s="94"/>
      <c r="AV2342" s="94"/>
      <c r="AW2342" s="94"/>
      <c r="AX2342" s="94"/>
      <c r="AY2342" s="94"/>
      <c r="AZ2342" s="94"/>
      <c r="BA2342" s="94"/>
    </row>
    <row r="2343" spans="33:53" x14ac:dyDescent="0.2">
      <c r="AG2343" s="94"/>
      <c r="AH2343" s="94"/>
      <c r="AI2343" s="94"/>
      <c r="AJ2343" s="94"/>
      <c r="AK2343" s="94"/>
      <c r="AL2343" s="96"/>
      <c r="AM2343" s="92"/>
      <c r="AT2343" s="94"/>
      <c r="AU2343" s="94"/>
      <c r="AV2343" s="94"/>
      <c r="AW2343" s="94"/>
      <c r="AX2343" s="94"/>
      <c r="AY2343" s="94"/>
      <c r="AZ2343" s="94"/>
      <c r="BA2343" s="94"/>
    </row>
    <row r="2344" spans="33:53" x14ac:dyDescent="0.2">
      <c r="AG2344" s="94"/>
      <c r="AH2344" s="94"/>
      <c r="AI2344" s="94"/>
      <c r="AJ2344" s="94"/>
      <c r="AK2344" s="94"/>
      <c r="AL2344" s="96"/>
      <c r="AM2344" s="92"/>
      <c r="AT2344" s="94"/>
      <c r="AU2344" s="94"/>
      <c r="AV2344" s="94"/>
      <c r="AW2344" s="94"/>
      <c r="AX2344" s="94"/>
      <c r="AY2344" s="94"/>
      <c r="AZ2344" s="94"/>
      <c r="BA2344" s="94"/>
    </row>
    <row r="2345" spans="33:53" x14ac:dyDescent="0.2">
      <c r="AG2345" s="94"/>
      <c r="AH2345" s="94"/>
      <c r="AI2345" s="94"/>
      <c r="AJ2345" s="94"/>
      <c r="AK2345" s="94"/>
      <c r="AL2345" s="96"/>
      <c r="AM2345" s="92"/>
      <c r="AT2345" s="94"/>
      <c r="AU2345" s="94"/>
      <c r="AV2345" s="94"/>
      <c r="AW2345" s="94"/>
      <c r="AX2345" s="94"/>
      <c r="AY2345" s="94"/>
      <c r="AZ2345" s="94"/>
      <c r="BA2345" s="94"/>
    </row>
    <row r="2346" spans="33:53" x14ac:dyDescent="0.2">
      <c r="AG2346" s="94"/>
      <c r="AH2346" s="94"/>
      <c r="AI2346" s="94"/>
      <c r="AJ2346" s="94"/>
      <c r="AK2346" s="94"/>
      <c r="AL2346" s="96"/>
      <c r="AM2346" s="92"/>
      <c r="AT2346" s="94"/>
      <c r="AU2346" s="94"/>
      <c r="AV2346" s="94"/>
      <c r="AW2346" s="94"/>
      <c r="AX2346" s="94"/>
      <c r="AY2346" s="94"/>
      <c r="AZ2346" s="94"/>
      <c r="BA2346" s="94"/>
    </row>
    <row r="2347" spans="33:53" x14ac:dyDescent="0.2">
      <c r="AG2347" s="94"/>
      <c r="AH2347" s="94"/>
      <c r="AI2347" s="94"/>
      <c r="AJ2347" s="94"/>
      <c r="AK2347" s="94"/>
      <c r="AL2347" s="96"/>
      <c r="AM2347" s="92"/>
      <c r="AT2347" s="94"/>
      <c r="AU2347" s="94"/>
      <c r="AV2347" s="94"/>
      <c r="AW2347" s="94"/>
      <c r="AX2347" s="94"/>
      <c r="AY2347" s="94"/>
      <c r="AZ2347" s="94"/>
      <c r="BA2347" s="94"/>
    </row>
    <row r="2348" spans="33:53" x14ac:dyDescent="0.2">
      <c r="AG2348" s="94"/>
      <c r="AH2348" s="94"/>
      <c r="AI2348" s="94"/>
      <c r="AJ2348" s="94"/>
      <c r="AK2348" s="94"/>
      <c r="AL2348" s="96"/>
      <c r="AM2348" s="92"/>
      <c r="AT2348" s="94"/>
      <c r="AU2348" s="94"/>
      <c r="AV2348" s="94"/>
      <c r="AW2348" s="94"/>
      <c r="AX2348" s="94"/>
      <c r="AY2348" s="94"/>
      <c r="AZ2348" s="94"/>
      <c r="BA2348" s="94"/>
    </row>
    <row r="2349" spans="33:53" x14ac:dyDescent="0.2">
      <c r="AG2349" s="94"/>
      <c r="AH2349" s="94"/>
      <c r="AI2349" s="94"/>
      <c r="AJ2349" s="94"/>
      <c r="AK2349" s="94"/>
      <c r="AL2349" s="96"/>
      <c r="AM2349" s="92"/>
      <c r="AT2349" s="94"/>
      <c r="AU2349" s="94"/>
      <c r="AV2349" s="94"/>
      <c r="AW2349" s="94"/>
      <c r="AX2349" s="94"/>
      <c r="AY2349" s="94"/>
      <c r="AZ2349" s="94"/>
      <c r="BA2349" s="94"/>
    </row>
    <row r="2350" spans="33:53" x14ac:dyDescent="0.2">
      <c r="AG2350" s="94"/>
      <c r="AH2350" s="94"/>
      <c r="AI2350" s="94"/>
      <c r="AJ2350" s="94"/>
      <c r="AK2350" s="94"/>
      <c r="AL2350" s="96"/>
      <c r="AM2350" s="92"/>
      <c r="AT2350" s="94"/>
      <c r="AU2350" s="94"/>
      <c r="AV2350" s="94"/>
      <c r="AW2350" s="94"/>
      <c r="AX2350" s="94"/>
      <c r="AY2350" s="94"/>
      <c r="AZ2350" s="94"/>
      <c r="BA2350" s="94"/>
    </row>
    <row r="2351" spans="33:53" x14ac:dyDescent="0.2">
      <c r="AG2351" s="94"/>
      <c r="AH2351" s="94"/>
      <c r="AI2351" s="94"/>
      <c r="AJ2351" s="94"/>
      <c r="AK2351" s="94"/>
      <c r="AL2351" s="96"/>
      <c r="AM2351" s="92"/>
      <c r="AT2351" s="94"/>
      <c r="AU2351" s="94"/>
      <c r="AV2351" s="94"/>
      <c r="AW2351" s="94"/>
      <c r="AX2351" s="94"/>
      <c r="AY2351" s="94"/>
      <c r="AZ2351" s="94"/>
      <c r="BA2351" s="94"/>
    </row>
    <row r="2352" spans="33:53" x14ac:dyDescent="0.2">
      <c r="AG2352" s="94"/>
      <c r="AH2352" s="94"/>
      <c r="AI2352" s="94"/>
      <c r="AJ2352" s="94"/>
      <c r="AK2352" s="94"/>
      <c r="AL2352" s="96"/>
      <c r="AM2352" s="92"/>
      <c r="AT2352" s="94"/>
      <c r="AU2352" s="94"/>
      <c r="AV2352" s="94"/>
      <c r="AW2352" s="94"/>
      <c r="AX2352" s="94"/>
      <c r="AY2352" s="94"/>
      <c r="AZ2352" s="94"/>
      <c r="BA2352" s="94"/>
    </row>
    <row r="2353" spans="33:53" x14ac:dyDescent="0.2">
      <c r="AG2353" s="94"/>
      <c r="AH2353" s="94"/>
      <c r="AI2353" s="94"/>
      <c r="AJ2353" s="94"/>
      <c r="AK2353" s="94"/>
      <c r="AL2353" s="96"/>
      <c r="AM2353" s="92"/>
      <c r="AT2353" s="94"/>
      <c r="AU2353" s="94"/>
      <c r="AV2353" s="94"/>
      <c r="AW2353" s="94"/>
      <c r="AX2353" s="94"/>
      <c r="AY2353" s="94"/>
      <c r="AZ2353" s="94"/>
      <c r="BA2353" s="94"/>
    </row>
    <row r="2354" spans="33:53" x14ac:dyDescent="0.2">
      <c r="AG2354" s="94"/>
      <c r="AH2354" s="94"/>
      <c r="AI2354" s="94"/>
      <c r="AJ2354" s="94"/>
      <c r="AK2354" s="94"/>
      <c r="AL2354" s="96"/>
      <c r="AM2354" s="92"/>
      <c r="AT2354" s="94"/>
      <c r="AU2354" s="94"/>
      <c r="AV2354" s="94"/>
      <c r="AW2354" s="94"/>
      <c r="AX2354" s="94"/>
      <c r="AY2354" s="94"/>
      <c r="AZ2354" s="94"/>
      <c r="BA2354" s="94"/>
    </row>
    <row r="2355" spans="33:53" x14ac:dyDescent="0.2">
      <c r="AG2355" s="94"/>
      <c r="AH2355" s="94"/>
      <c r="AI2355" s="94"/>
      <c r="AJ2355" s="94"/>
      <c r="AK2355" s="94"/>
      <c r="AL2355" s="96"/>
      <c r="AM2355" s="92"/>
      <c r="AT2355" s="94"/>
      <c r="AU2355" s="94"/>
      <c r="AV2355" s="94"/>
      <c r="AW2355" s="94"/>
      <c r="AX2355" s="94"/>
      <c r="AY2355" s="94"/>
      <c r="AZ2355" s="94"/>
      <c r="BA2355" s="94"/>
    </row>
    <row r="2356" spans="33:53" x14ac:dyDescent="0.2">
      <c r="AG2356" s="94"/>
      <c r="AH2356" s="94"/>
      <c r="AI2356" s="94"/>
      <c r="AJ2356" s="94"/>
      <c r="AK2356" s="94"/>
      <c r="AL2356" s="96"/>
      <c r="AM2356" s="92"/>
      <c r="AT2356" s="94"/>
      <c r="AU2356" s="94"/>
      <c r="AV2356" s="94"/>
      <c r="AW2356" s="94"/>
      <c r="AX2356" s="94"/>
      <c r="AY2356" s="94"/>
      <c r="AZ2356" s="94"/>
      <c r="BA2356" s="94"/>
    </row>
    <row r="2357" spans="33:53" x14ac:dyDescent="0.2">
      <c r="AG2357" s="94"/>
      <c r="AH2357" s="94"/>
      <c r="AI2357" s="94"/>
      <c r="AJ2357" s="94"/>
      <c r="AK2357" s="94"/>
      <c r="AL2357" s="96"/>
      <c r="AM2357" s="92"/>
      <c r="AT2357" s="94"/>
      <c r="AU2357" s="94"/>
      <c r="AV2357" s="94"/>
      <c r="AW2357" s="94"/>
      <c r="AX2357" s="94"/>
      <c r="AY2357" s="94"/>
      <c r="AZ2357" s="94"/>
      <c r="BA2357" s="94"/>
    </row>
    <row r="2358" spans="33:53" x14ac:dyDescent="0.2">
      <c r="AG2358" s="94"/>
      <c r="AH2358" s="94"/>
      <c r="AI2358" s="94"/>
      <c r="AJ2358" s="94"/>
      <c r="AK2358" s="94"/>
      <c r="AL2358" s="96"/>
      <c r="AM2358" s="92"/>
      <c r="AT2358" s="94"/>
      <c r="AU2358" s="94"/>
      <c r="AV2358" s="94"/>
      <c r="AW2358" s="94"/>
      <c r="AX2358" s="94"/>
      <c r="AY2358" s="94"/>
      <c r="AZ2358" s="94"/>
      <c r="BA2358" s="94"/>
    </row>
    <row r="2359" spans="33:53" x14ac:dyDescent="0.2">
      <c r="AG2359" s="94"/>
      <c r="AH2359" s="94"/>
      <c r="AI2359" s="94"/>
      <c r="AJ2359" s="94"/>
      <c r="AK2359" s="94"/>
      <c r="AL2359" s="96"/>
      <c r="AM2359" s="92"/>
      <c r="AT2359" s="94"/>
      <c r="AU2359" s="94"/>
      <c r="AV2359" s="94"/>
      <c r="AW2359" s="94"/>
      <c r="AX2359" s="94"/>
      <c r="AY2359" s="94"/>
      <c r="AZ2359" s="94"/>
      <c r="BA2359" s="94"/>
    </row>
    <row r="2360" spans="33:53" x14ac:dyDescent="0.2">
      <c r="AG2360" s="94"/>
      <c r="AH2360" s="94"/>
      <c r="AI2360" s="94"/>
      <c r="AJ2360" s="94"/>
      <c r="AK2360" s="94"/>
      <c r="AL2360" s="96"/>
      <c r="AM2360" s="92"/>
      <c r="AT2360" s="94"/>
      <c r="AU2360" s="94"/>
      <c r="AV2360" s="94"/>
      <c r="AW2360" s="94"/>
      <c r="AX2360" s="94"/>
      <c r="AY2360" s="94"/>
      <c r="AZ2360" s="94"/>
      <c r="BA2360" s="94"/>
    </row>
    <row r="2361" spans="33:53" x14ac:dyDescent="0.2">
      <c r="AG2361" s="94"/>
      <c r="AH2361" s="94"/>
      <c r="AI2361" s="94"/>
      <c r="AJ2361" s="94"/>
      <c r="AK2361" s="94"/>
      <c r="AL2361" s="96"/>
      <c r="AM2361" s="92"/>
      <c r="AT2361" s="94"/>
      <c r="AU2361" s="94"/>
      <c r="AV2361" s="94"/>
      <c r="AW2361" s="94"/>
      <c r="AX2361" s="94"/>
      <c r="AY2361" s="94"/>
      <c r="AZ2361" s="94"/>
      <c r="BA2361" s="94"/>
    </row>
    <row r="2362" spans="33:53" x14ac:dyDescent="0.2">
      <c r="AG2362" s="94"/>
      <c r="AH2362" s="94"/>
      <c r="AI2362" s="94"/>
      <c r="AJ2362" s="94"/>
      <c r="AK2362" s="94"/>
      <c r="AL2362" s="96"/>
      <c r="AM2362" s="92"/>
      <c r="AT2362" s="94"/>
      <c r="AU2362" s="94"/>
      <c r="AV2362" s="94"/>
      <c r="AW2362" s="94"/>
      <c r="AX2362" s="94"/>
      <c r="AY2362" s="94"/>
      <c r="AZ2362" s="94"/>
      <c r="BA2362" s="94"/>
    </row>
    <row r="2363" spans="33:53" x14ac:dyDescent="0.2">
      <c r="AG2363" s="94"/>
      <c r="AH2363" s="94"/>
      <c r="AI2363" s="94"/>
      <c r="AJ2363" s="94"/>
      <c r="AK2363" s="94"/>
      <c r="AL2363" s="96"/>
      <c r="AM2363" s="92"/>
      <c r="AT2363" s="94"/>
      <c r="AU2363" s="94"/>
      <c r="AV2363" s="94"/>
      <c r="AW2363" s="94"/>
      <c r="AX2363" s="94"/>
      <c r="AY2363" s="94"/>
      <c r="AZ2363" s="94"/>
      <c r="BA2363" s="94"/>
    </row>
    <row r="2364" spans="33:53" x14ac:dyDescent="0.2">
      <c r="AG2364" s="94"/>
      <c r="AH2364" s="94"/>
      <c r="AI2364" s="94"/>
      <c r="AJ2364" s="94"/>
      <c r="AK2364" s="94"/>
      <c r="AL2364" s="96"/>
      <c r="AM2364" s="92"/>
      <c r="AT2364" s="94"/>
      <c r="AU2364" s="94"/>
      <c r="AV2364" s="94"/>
      <c r="AW2364" s="94"/>
      <c r="AX2364" s="94"/>
      <c r="AY2364" s="94"/>
      <c r="AZ2364" s="94"/>
      <c r="BA2364" s="94"/>
    </row>
    <row r="2365" spans="33:53" x14ac:dyDescent="0.2">
      <c r="AG2365" s="94"/>
      <c r="AH2365" s="94"/>
      <c r="AI2365" s="94"/>
      <c r="AJ2365" s="94"/>
      <c r="AK2365" s="94"/>
      <c r="AL2365" s="96"/>
      <c r="AM2365" s="92"/>
      <c r="AT2365" s="94"/>
      <c r="AU2365" s="94"/>
      <c r="AV2365" s="94"/>
      <c r="AW2365" s="94"/>
      <c r="AX2365" s="94"/>
      <c r="AY2365" s="94"/>
      <c r="AZ2365" s="94"/>
      <c r="BA2365" s="94"/>
    </row>
    <row r="2366" spans="33:53" x14ac:dyDescent="0.2">
      <c r="AG2366" s="94"/>
      <c r="AH2366" s="94"/>
      <c r="AI2366" s="94"/>
      <c r="AJ2366" s="94"/>
      <c r="AK2366" s="94"/>
      <c r="AL2366" s="96"/>
      <c r="AM2366" s="92"/>
      <c r="AT2366" s="94"/>
      <c r="AU2366" s="94"/>
      <c r="AV2366" s="94"/>
      <c r="AW2366" s="94"/>
      <c r="AX2366" s="94"/>
      <c r="AY2366" s="94"/>
      <c r="AZ2366" s="94"/>
      <c r="BA2366" s="94"/>
    </row>
    <row r="2367" spans="33:53" x14ac:dyDescent="0.2">
      <c r="AG2367" s="94"/>
      <c r="AH2367" s="94"/>
      <c r="AI2367" s="94"/>
      <c r="AJ2367" s="94"/>
      <c r="AK2367" s="94"/>
      <c r="AL2367" s="96"/>
      <c r="AM2367" s="92"/>
      <c r="AT2367" s="94"/>
      <c r="AU2367" s="94"/>
      <c r="AV2367" s="94"/>
      <c r="AW2367" s="94"/>
      <c r="AX2367" s="94"/>
      <c r="AY2367" s="94"/>
      <c r="AZ2367" s="94"/>
      <c r="BA2367" s="94"/>
    </row>
    <row r="2368" spans="33:53" x14ac:dyDescent="0.2">
      <c r="AG2368" s="94"/>
      <c r="AH2368" s="94"/>
      <c r="AI2368" s="94"/>
      <c r="AJ2368" s="94"/>
      <c r="AK2368" s="94"/>
      <c r="AL2368" s="96"/>
      <c r="AM2368" s="92"/>
      <c r="AT2368" s="94"/>
      <c r="AU2368" s="94"/>
      <c r="AV2368" s="94"/>
      <c r="AW2368" s="94"/>
      <c r="AX2368" s="94"/>
      <c r="AY2368" s="94"/>
      <c r="AZ2368" s="94"/>
      <c r="BA2368" s="94"/>
    </row>
    <row r="2369" spans="33:53" x14ac:dyDescent="0.2">
      <c r="AG2369" s="94"/>
      <c r="AH2369" s="94"/>
      <c r="AI2369" s="94"/>
      <c r="AJ2369" s="94"/>
      <c r="AK2369" s="94"/>
      <c r="AL2369" s="96"/>
      <c r="AM2369" s="92"/>
      <c r="AT2369" s="94"/>
      <c r="AU2369" s="94"/>
      <c r="AV2369" s="94"/>
      <c r="AW2369" s="94"/>
      <c r="AX2369" s="94"/>
      <c r="AY2369" s="94"/>
      <c r="AZ2369" s="94"/>
      <c r="BA2369" s="94"/>
    </row>
    <row r="2370" spans="33:53" x14ac:dyDescent="0.2">
      <c r="AG2370" s="94"/>
      <c r="AH2370" s="94"/>
      <c r="AI2370" s="94"/>
      <c r="AJ2370" s="94"/>
      <c r="AK2370" s="94"/>
      <c r="AL2370" s="96"/>
      <c r="AM2370" s="92"/>
      <c r="AT2370" s="94"/>
      <c r="AU2370" s="94"/>
      <c r="AV2370" s="94"/>
      <c r="AW2370" s="94"/>
      <c r="AX2370" s="94"/>
      <c r="AY2370" s="94"/>
      <c r="AZ2370" s="94"/>
      <c r="BA2370" s="94"/>
    </row>
    <row r="2371" spans="33:53" x14ac:dyDescent="0.2">
      <c r="AG2371" s="94"/>
      <c r="AH2371" s="94"/>
      <c r="AI2371" s="94"/>
      <c r="AJ2371" s="94"/>
      <c r="AK2371" s="94"/>
      <c r="AL2371" s="96"/>
      <c r="AM2371" s="92"/>
      <c r="AT2371" s="94"/>
      <c r="AU2371" s="94"/>
      <c r="AV2371" s="94"/>
      <c r="AW2371" s="94"/>
      <c r="AX2371" s="94"/>
      <c r="AY2371" s="94"/>
      <c r="AZ2371" s="94"/>
      <c r="BA2371" s="94"/>
    </row>
    <row r="2372" spans="33:53" x14ac:dyDescent="0.2">
      <c r="AG2372" s="94"/>
      <c r="AH2372" s="94"/>
      <c r="AI2372" s="94"/>
      <c r="AJ2372" s="94"/>
      <c r="AK2372" s="94"/>
      <c r="AL2372" s="96"/>
      <c r="AM2372" s="92"/>
      <c r="AT2372" s="94"/>
      <c r="AU2372" s="94"/>
      <c r="AV2372" s="94"/>
      <c r="AW2372" s="94"/>
      <c r="AX2372" s="94"/>
      <c r="AY2372" s="94"/>
      <c r="AZ2372" s="94"/>
      <c r="BA2372" s="94"/>
    </row>
    <row r="2373" spans="33:53" x14ac:dyDescent="0.2">
      <c r="AG2373" s="94"/>
      <c r="AH2373" s="94"/>
      <c r="AI2373" s="94"/>
      <c r="AJ2373" s="94"/>
      <c r="AK2373" s="94"/>
      <c r="AL2373" s="96"/>
      <c r="AM2373" s="92"/>
      <c r="AT2373" s="94"/>
      <c r="AU2373" s="94"/>
      <c r="AV2373" s="94"/>
      <c r="AW2373" s="94"/>
      <c r="AX2373" s="94"/>
      <c r="AY2373" s="94"/>
      <c r="AZ2373" s="94"/>
      <c r="BA2373" s="94"/>
    </row>
    <row r="2374" spans="33:53" x14ac:dyDescent="0.2">
      <c r="AG2374" s="94"/>
      <c r="AH2374" s="94"/>
      <c r="AI2374" s="94"/>
      <c r="AJ2374" s="94"/>
      <c r="AK2374" s="94"/>
      <c r="AL2374" s="96"/>
      <c r="AM2374" s="92"/>
      <c r="AT2374" s="94"/>
      <c r="AU2374" s="94"/>
      <c r="AV2374" s="94"/>
      <c r="AW2374" s="94"/>
      <c r="AX2374" s="94"/>
      <c r="AY2374" s="94"/>
      <c r="AZ2374" s="94"/>
      <c r="BA2374" s="94"/>
    </row>
    <row r="2375" spans="33:53" x14ac:dyDescent="0.2">
      <c r="AG2375" s="94"/>
      <c r="AH2375" s="94"/>
      <c r="AI2375" s="94"/>
      <c r="AJ2375" s="94"/>
      <c r="AK2375" s="94"/>
      <c r="AL2375" s="96"/>
      <c r="AM2375" s="92"/>
      <c r="AT2375" s="94"/>
      <c r="AU2375" s="94"/>
      <c r="AV2375" s="94"/>
      <c r="AW2375" s="94"/>
      <c r="AX2375" s="94"/>
      <c r="AY2375" s="94"/>
      <c r="AZ2375" s="94"/>
      <c r="BA2375" s="94"/>
    </row>
    <row r="2376" spans="33:53" x14ac:dyDescent="0.2">
      <c r="AG2376" s="94"/>
      <c r="AH2376" s="94"/>
      <c r="AI2376" s="94"/>
      <c r="AJ2376" s="94"/>
      <c r="AK2376" s="94"/>
      <c r="AL2376" s="96"/>
      <c r="AM2376" s="92"/>
      <c r="AT2376" s="94"/>
      <c r="AU2376" s="94"/>
      <c r="AV2376" s="94"/>
      <c r="AW2376" s="94"/>
      <c r="AX2376" s="94"/>
      <c r="AY2376" s="94"/>
      <c r="AZ2376" s="94"/>
      <c r="BA2376" s="94"/>
    </row>
    <row r="2377" spans="33:53" x14ac:dyDescent="0.2">
      <c r="AG2377" s="94"/>
      <c r="AH2377" s="94"/>
      <c r="AI2377" s="94"/>
      <c r="AJ2377" s="94"/>
      <c r="AK2377" s="94"/>
      <c r="AL2377" s="96"/>
      <c r="AM2377" s="92"/>
      <c r="AT2377" s="94"/>
      <c r="AU2377" s="94"/>
      <c r="AV2377" s="94"/>
      <c r="AW2377" s="94"/>
      <c r="AX2377" s="94"/>
      <c r="AY2377" s="94"/>
      <c r="AZ2377" s="94"/>
      <c r="BA2377" s="94"/>
    </row>
    <row r="2378" spans="33:53" x14ac:dyDescent="0.2">
      <c r="AG2378" s="94"/>
      <c r="AH2378" s="94"/>
      <c r="AI2378" s="94"/>
      <c r="AJ2378" s="94"/>
      <c r="AK2378" s="94"/>
      <c r="AL2378" s="96"/>
      <c r="AM2378" s="92"/>
      <c r="AT2378" s="94"/>
      <c r="AU2378" s="94"/>
      <c r="AV2378" s="94"/>
      <c r="AW2378" s="94"/>
      <c r="AX2378" s="94"/>
      <c r="AY2378" s="94"/>
      <c r="AZ2378" s="94"/>
      <c r="BA2378" s="94"/>
    </row>
    <row r="2379" spans="33:53" x14ac:dyDescent="0.2">
      <c r="AG2379" s="94"/>
      <c r="AH2379" s="94"/>
      <c r="AI2379" s="94"/>
      <c r="AJ2379" s="94"/>
      <c r="AK2379" s="94"/>
      <c r="AL2379" s="96"/>
      <c r="AM2379" s="92"/>
      <c r="AT2379" s="94"/>
      <c r="AU2379" s="94"/>
      <c r="AV2379" s="94"/>
      <c r="AW2379" s="94"/>
      <c r="AX2379" s="94"/>
      <c r="AY2379" s="94"/>
      <c r="AZ2379" s="94"/>
      <c r="BA2379" s="94"/>
    </row>
    <row r="2380" spans="33:53" x14ac:dyDescent="0.2">
      <c r="AG2380" s="94"/>
      <c r="AH2380" s="94"/>
      <c r="AI2380" s="94"/>
      <c r="AJ2380" s="94"/>
      <c r="AK2380" s="94"/>
      <c r="AL2380" s="96"/>
      <c r="AM2380" s="92"/>
      <c r="AT2380" s="94"/>
      <c r="AU2380" s="94"/>
      <c r="AV2380" s="94"/>
      <c r="AW2380" s="94"/>
      <c r="AX2380" s="94"/>
      <c r="AY2380" s="94"/>
      <c r="AZ2380" s="94"/>
      <c r="BA2380" s="94"/>
    </row>
    <row r="2381" spans="33:53" x14ac:dyDescent="0.2">
      <c r="AG2381" s="94"/>
      <c r="AH2381" s="94"/>
      <c r="AI2381" s="94"/>
      <c r="AJ2381" s="94"/>
      <c r="AK2381" s="94"/>
      <c r="AL2381" s="96"/>
      <c r="AM2381" s="92"/>
      <c r="AT2381" s="94"/>
      <c r="AU2381" s="94"/>
      <c r="AV2381" s="94"/>
      <c r="AW2381" s="94"/>
      <c r="AX2381" s="94"/>
      <c r="AY2381" s="94"/>
      <c r="AZ2381" s="94"/>
      <c r="BA2381" s="94"/>
    </row>
    <row r="2382" spans="33:53" x14ac:dyDescent="0.2">
      <c r="AG2382" s="94"/>
      <c r="AH2382" s="94"/>
      <c r="AI2382" s="94"/>
      <c r="AJ2382" s="94"/>
      <c r="AK2382" s="94"/>
      <c r="AL2382" s="96"/>
      <c r="AM2382" s="92"/>
      <c r="AT2382" s="94"/>
      <c r="AU2382" s="94"/>
      <c r="AV2382" s="94"/>
      <c r="AW2382" s="94"/>
      <c r="AX2382" s="94"/>
      <c r="AY2382" s="94"/>
      <c r="AZ2382" s="94"/>
      <c r="BA2382" s="94"/>
    </row>
    <row r="2383" spans="33:53" x14ac:dyDescent="0.2">
      <c r="AG2383" s="94"/>
      <c r="AH2383" s="94"/>
      <c r="AI2383" s="94"/>
      <c r="AJ2383" s="94"/>
      <c r="AK2383" s="94"/>
      <c r="AL2383" s="96"/>
      <c r="AM2383" s="92"/>
      <c r="AT2383" s="94"/>
      <c r="AU2383" s="94"/>
      <c r="AV2383" s="94"/>
      <c r="AW2383" s="94"/>
      <c r="AX2383" s="94"/>
      <c r="AY2383" s="94"/>
      <c r="AZ2383" s="94"/>
      <c r="BA2383" s="94"/>
    </row>
    <row r="2384" spans="33:53" x14ac:dyDescent="0.2">
      <c r="AG2384" s="94"/>
      <c r="AH2384" s="94"/>
      <c r="AI2384" s="94"/>
      <c r="AJ2384" s="94"/>
      <c r="AK2384" s="94"/>
      <c r="AL2384" s="96"/>
      <c r="AM2384" s="92"/>
      <c r="AT2384" s="94"/>
      <c r="AU2384" s="94"/>
      <c r="AV2384" s="94"/>
      <c r="AW2384" s="94"/>
      <c r="AX2384" s="94"/>
      <c r="AY2384" s="94"/>
      <c r="AZ2384" s="94"/>
      <c r="BA2384" s="94"/>
    </row>
    <row r="2385" spans="33:53" x14ac:dyDescent="0.2">
      <c r="AG2385" s="94"/>
      <c r="AH2385" s="94"/>
      <c r="AI2385" s="94"/>
      <c r="AJ2385" s="94"/>
      <c r="AK2385" s="94"/>
      <c r="AL2385" s="96"/>
      <c r="AM2385" s="92"/>
      <c r="AT2385" s="94"/>
      <c r="AU2385" s="94"/>
      <c r="AV2385" s="94"/>
      <c r="AW2385" s="94"/>
      <c r="AX2385" s="94"/>
      <c r="AY2385" s="94"/>
      <c r="AZ2385" s="94"/>
      <c r="BA2385" s="94"/>
    </row>
    <row r="2386" spans="33:53" x14ac:dyDescent="0.2">
      <c r="AG2386" s="94"/>
      <c r="AH2386" s="94"/>
      <c r="AI2386" s="94"/>
      <c r="AJ2386" s="94"/>
      <c r="AK2386" s="94"/>
      <c r="AL2386" s="96"/>
      <c r="AM2386" s="92"/>
      <c r="AT2386" s="94"/>
      <c r="AU2386" s="94"/>
      <c r="AV2386" s="94"/>
      <c r="AW2386" s="94"/>
      <c r="AX2386" s="94"/>
      <c r="AY2386" s="94"/>
      <c r="AZ2386" s="94"/>
      <c r="BA2386" s="94"/>
    </row>
    <row r="2387" spans="33:53" x14ac:dyDescent="0.2">
      <c r="AG2387" s="94"/>
      <c r="AH2387" s="94"/>
      <c r="AI2387" s="94"/>
      <c r="AJ2387" s="94"/>
      <c r="AK2387" s="94"/>
      <c r="AL2387" s="96"/>
      <c r="AM2387" s="92"/>
      <c r="AT2387" s="94"/>
      <c r="AU2387" s="94"/>
      <c r="AV2387" s="94"/>
      <c r="AW2387" s="94"/>
      <c r="AX2387" s="94"/>
      <c r="AY2387" s="94"/>
      <c r="AZ2387" s="94"/>
      <c r="BA2387" s="94"/>
    </row>
    <row r="2388" spans="33:53" x14ac:dyDescent="0.2">
      <c r="AG2388" s="94"/>
      <c r="AH2388" s="94"/>
      <c r="AI2388" s="94"/>
      <c r="AJ2388" s="94"/>
      <c r="AK2388" s="94"/>
      <c r="AL2388" s="96"/>
      <c r="AM2388" s="92"/>
      <c r="AT2388" s="94"/>
      <c r="AU2388" s="94"/>
      <c r="AV2388" s="94"/>
      <c r="AW2388" s="94"/>
      <c r="AX2388" s="94"/>
      <c r="AY2388" s="94"/>
      <c r="AZ2388" s="94"/>
      <c r="BA2388" s="94"/>
    </row>
    <row r="2389" spans="33:53" x14ac:dyDescent="0.2">
      <c r="AG2389" s="94"/>
      <c r="AH2389" s="94"/>
      <c r="AI2389" s="94"/>
      <c r="AJ2389" s="94"/>
      <c r="AK2389" s="94"/>
      <c r="AL2389" s="96"/>
      <c r="AM2389" s="92"/>
      <c r="AT2389" s="94"/>
      <c r="AU2389" s="94"/>
      <c r="AV2389" s="94"/>
      <c r="AW2389" s="94"/>
      <c r="AX2389" s="94"/>
      <c r="AY2389" s="94"/>
      <c r="AZ2389" s="94"/>
      <c r="BA2389" s="94"/>
    </row>
    <row r="2390" spans="33:53" x14ac:dyDescent="0.2">
      <c r="AG2390" s="94"/>
      <c r="AH2390" s="94"/>
      <c r="AI2390" s="94"/>
      <c r="AJ2390" s="94"/>
      <c r="AK2390" s="94"/>
      <c r="AL2390" s="96"/>
      <c r="AM2390" s="92"/>
      <c r="AT2390" s="94"/>
      <c r="AU2390" s="94"/>
      <c r="AV2390" s="94"/>
      <c r="AW2390" s="94"/>
      <c r="AX2390" s="94"/>
      <c r="AY2390" s="94"/>
      <c r="AZ2390" s="94"/>
      <c r="BA2390" s="94"/>
    </row>
    <row r="2391" spans="33:53" x14ac:dyDescent="0.2">
      <c r="AG2391" s="94"/>
      <c r="AH2391" s="94"/>
      <c r="AI2391" s="94"/>
      <c r="AJ2391" s="94"/>
      <c r="AK2391" s="94"/>
      <c r="AL2391" s="96"/>
      <c r="AM2391" s="92"/>
      <c r="AT2391" s="94"/>
      <c r="AU2391" s="94"/>
      <c r="AV2391" s="94"/>
      <c r="AW2391" s="94"/>
      <c r="AX2391" s="94"/>
      <c r="AY2391" s="94"/>
      <c r="AZ2391" s="94"/>
      <c r="BA2391" s="94"/>
    </row>
    <row r="2392" spans="33:53" x14ac:dyDescent="0.2">
      <c r="AG2392" s="94"/>
      <c r="AH2392" s="94"/>
      <c r="AI2392" s="94"/>
      <c r="AJ2392" s="94"/>
      <c r="AK2392" s="94"/>
      <c r="AL2392" s="96"/>
      <c r="AM2392" s="92"/>
      <c r="AT2392" s="94"/>
      <c r="AU2392" s="94"/>
      <c r="AV2392" s="94"/>
      <c r="AW2392" s="94"/>
      <c r="AX2392" s="94"/>
      <c r="AY2392" s="94"/>
      <c r="AZ2392" s="94"/>
      <c r="BA2392" s="94"/>
    </row>
    <row r="2393" spans="33:53" x14ac:dyDescent="0.2">
      <c r="AG2393" s="94"/>
      <c r="AH2393" s="94"/>
      <c r="AI2393" s="94"/>
      <c r="AJ2393" s="94"/>
      <c r="AK2393" s="94"/>
      <c r="AL2393" s="96"/>
      <c r="AM2393" s="92"/>
      <c r="AT2393" s="94"/>
      <c r="AU2393" s="94"/>
      <c r="AV2393" s="94"/>
      <c r="AW2393" s="94"/>
      <c r="AX2393" s="94"/>
      <c r="AY2393" s="94"/>
      <c r="AZ2393" s="94"/>
      <c r="BA2393" s="94"/>
    </row>
    <row r="2394" spans="33:53" x14ac:dyDescent="0.2">
      <c r="AG2394" s="94"/>
      <c r="AH2394" s="94"/>
      <c r="AI2394" s="94"/>
      <c r="AJ2394" s="94"/>
      <c r="AK2394" s="94"/>
      <c r="AL2394" s="96"/>
      <c r="AM2394" s="92"/>
      <c r="AT2394" s="94"/>
      <c r="AU2394" s="94"/>
      <c r="AV2394" s="94"/>
      <c r="AW2394" s="94"/>
      <c r="AX2394" s="94"/>
      <c r="AY2394" s="94"/>
      <c r="AZ2394" s="94"/>
      <c r="BA2394" s="94"/>
    </row>
    <row r="2395" spans="33:53" x14ac:dyDescent="0.2">
      <c r="AG2395" s="94"/>
      <c r="AH2395" s="94"/>
      <c r="AI2395" s="94"/>
      <c r="AJ2395" s="94"/>
      <c r="AK2395" s="94"/>
      <c r="AL2395" s="96"/>
      <c r="AM2395" s="92"/>
      <c r="AT2395" s="94"/>
      <c r="AU2395" s="94"/>
      <c r="AV2395" s="94"/>
      <c r="AW2395" s="94"/>
      <c r="AX2395" s="94"/>
      <c r="AY2395" s="94"/>
      <c r="AZ2395" s="94"/>
      <c r="BA2395" s="94"/>
    </row>
    <row r="2396" spans="33:53" x14ac:dyDescent="0.2">
      <c r="AG2396" s="94"/>
      <c r="AH2396" s="94"/>
      <c r="AI2396" s="94"/>
      <c r="AJ2396" s="94"/>
      <c r="AK2396" s="94"/>
      <c r="AL2396" s="96"/>
      <c r="AM2396" s="92"/>
      <c r="AT2396" s="94"/>
      <c r="AU2396" s="94"/>
      <c r="AV2396" s="94"/>
      <c r="AW2396" s="94"/>
      <c r="AX2396" s="94"/>
      <c r="AY2396" s="94"/>
      <c r="AZ2396" s="94"/>
      <c r="BA2396" s="94"/>
    </row>
    <row r="2397" spans="33:53" x14ac:dyDescent="0.2">
      <c r="AG2397" s="94"/>
      <c r="AH2397" s="94"/>
      <c r="AI2397" s="94"/>
      <c r="AJ2397" s="94"/>
      <c r="AK2397" s="94"/>
      <c r="AL2397" s="96"/>
      <c r="AM2397" s="92"/>
      <c r="AT2397" s="94"/>
      <c r="AU2397" s="94"/>
      <c r="AV2397" s="94"/>
      <c r="AW2397" s="94"/>
      <c r="AX2397" s="94"/>
      <c r="AY2397" s="94"/>
      <c r="AZ2397" s="94"/>
      <c r="BA2397" s="94"/>
    </row>
    <row r="2398" spans="33:53" x14ac:dyDescent="0.2">
      <c r="AG2398" s="94"/>
      <c r="AH2398" s="94"/>
      <c r="AI2398" s="94"/>
      <c r="AJ2398" s="94"/>
      <c r="AK2398" s="94"/>
      <c r="AL2398" s="96"/>
      <c r="AM2398" s="92"/>
      <c r="AT2398" s="94"/>
      <c r="AU2398" s="94"/>
      <c r="AV2398" s="94"/>
      <c r="AW2398" s="94"/>
      <c r="AX2398" s="94"/>
      <c r="AY2398" s="94"/>
      <c r="AZ2398" s="94"/>
      <c r="BA2398" s="94"/>
    </row>
    <row r="2399" spans="33:53" x14ac:dyDescent="0.2">
      <c r="AG2399" s="94"/>
      <c r="AH2399" s="94"/>
      <c r="AI2399" s="94"/>
      <c r="AJ2399" s="94"/>
      <c r="AK2399" s="94"/>
      <c r="AL2399" s="96"/>
      <c r="AM2399" s="92"/>
      <c r="AT2399" s="94"/>
      <c r="AU2399" s="94"/>
      <c r="AV2399" s="94"/>
      <c r="AW2399" s="94"/>
      <c r="AX2399" s="94"/>
      <c r="AY2399" s="94"/>
      <c r="AZ2399" s="94"/>
      <c r="BA2399" s="94"/>
    </row>
    <row r="2400" spans="33:53" x14ac:dyDescent="0.2">
      <c r="AG2400" s="94"/>
      <c r="AH2400" s="94"/>
      <c r="AI2400" s="94"/>
      <c r="AJ2400" s="94"/>
      <c r="AK2400" s="94"/>
      <c r="AL2400" s="96"/>
      <c r="AM2400" s="92"/>
      <c r="AT2400" s="94"/>
      <c r="AU2400" s="94"/>
      <c r="AV2400" s="94"/>
      <c r="AW2400" s="94"/>
      <c r="AX2400" s="94"/>
      <c r="AY2400" s="94"/>
      <c r="AZ2400" s="94"/>
      <c r="BA2400" s="94"/>
    </row>
    <row r="2401" spans="33:53" x14ac:dyDescent="0.2">
      <c r="AG2401" s="94"/>
      <c r="AH2401" s="94"/>
      <c r="AI2401" s="94"/>
      <c r="AJ2401" s="94"/>
      <c r="AK2401" s="94"/>
      <c r="AL2401" s="96"/>
      <c r="AM2401" s="92"/>
      <c r="AT2401" s="94"/>
      <c r="AU2401" s="94"/>
      <c r="AV2401" s="94"/>
      <c r="AW2401" s="94"/>
      <c r="AX2401" s="94"/>
      <c r="AY2401" s="94"/>
      <c r="AZ2401" s="94"/>
      <c r="BA2401" s="94"/>
    </row>
    <row r="2402" spans="33:53" x14ac:dyDescent="0.2">
      <c r="AG2402" s="94"/>
      <c r="AH2402" s="94"/>
      <c r="AI2402" s="94"/>
      <c r="AJ2402" s="94"/>
      <c r="AK2402" s="94"/>
      <c r="AL2402" s="96"/>
      <c r="AM2402" s="92"/>
      <c r="AT2402" s="94"/>
      <c r="AU2402" s="94"/>
      <c r="AV2402" s="94"/>
      <c r="AW2402" s="94"/>
      <c r="AX2402" s="94"/>
      <c r="AY2402" s="94"/>
      <c r="AZ2402" s="94"/>
      <c r="BA2402" s="94"/>
    </row>
    <row r="2403" spans="33:53" x14ac:dyDescent="0.2">
      <c r="AG2403" s="94"/>
      <c r="AH2403" s="94"/>
      <c r="AI2403" s="94"/>
      <c r="AJ2403" s="94"/>
      <c r="AK2403" s="94"/>
      <c r="AL2403" s="96"/>
      <c r="AM2403" s="92"/>
      <c r="AT2403" s="94"/>
      <c r="AU2403" s="94"/>
      <c r="AV2403" s="94"/>
      <c r="AW2403" s="94"/>
      <c r="AX2403" s="94"/>
      <c r="AY2403" s="94"/>
      <c r="AZ2403" s="94"/>
      <c r="BA2403" s="94"/>
    </row>
    <row r="2404" spans="33:53" x14ac:dyDescent="0.2">
      <c r="AG2404" s="94"/>
      <c r="AH2404" s="94"/>
      <c r="AI2404" s="94"/>
      <c r="AJ2404" s="94"/>
      <c r="AK2404" s="94"/>
      <c r="AL2404" s="96"/>
      <c r="AM2404" s="92"/>
      <c r="AT2404" s="94"/>
      <c r="AU2404" s="94"/>
      <c r="AV2404" s="94"/>
      <c r="AW2404" s="94"/>
      <c r="AX2404" s="94"/>
      <c r="AY2404" s="94"/>
      <c r="AZ2404" s="94"/>
      <c r="BA2404" s="94"/>
    </row>
    <row r="2405" spans="33:53" x14ac:dyDescent="0.2">
      <c r="AG2405" s="94"/>
      <c r="AH2405" s="94"/>
      <c r="AI2405" s="94"/>
      <c r="AJ2405" s="94"/>
      <c r="AK2405" s="94"/>
      <c r="AL2405" s="96"/>
      <c r="AM2405" s="92"/>
      <c r="AT2405" s="94"/>
      <c r="AU2405" s="94"/>
      <c r="AV2405" s="94"/>
      <c r="AW2405" s="94"/>
      <c r="AX2405" s="94"/>
      <c r="AY2405" s="94"/>
      <c r="AZ2405" s="94"/>
      <c r="BA2405" s="94"/>
    </row>
    <row r="2406" spans="33:53" x14ac:dyDescent="0.2">
      <c r="AG2406" s="94"/>
      <c r="AH2406" s="94"/>
      <c r="AI2406" s="94"/>
      <c r="AJ2406" s="94"/>
      <c r="AK2406" s="94"/>
      <c r="AL2406" s="96"/>
      <c r="AM2406" s="92"/>
      <c r="AT2406" s="94"/>
      <c r="AU2406" s="94"/>
      <c r="AV2406" s="94"/>
      <c r="AW2406" s="94"/>
      <c r="AX2406" s="94"/>
      <c r="AY2406" s="94"/>
      <c r="AZ2406" s="94"/>
      <c r="BA2406" s="94"/>
    </row>
    <row r="2407" spans="33:53" x14ac:dyDescent="0.2">
      <c r="AG2407" s="94"/>
      <c r="AH2407" s="94"/>
      <c r="AI2407" s="94"/>
      <c r="AJ2407" s="94"/>
      <c r="AK2407" s="94"/>
      <c r="AL2407" s="96"/>
      <c r="AM2407" s="92"/>
      <c r="AT2407" s="94"/>
      <c r="AU2407" s="94"/>
      <c r="AV2407" s="94"/>
      <c r="AW2407" s="94"/>
      <c r="AX2407" s="94"/>
      <c r="AY2407" s="94"/>
      <c r="AZ2407" s="94"/>
      <c r="BA2407" s="94"/>
    </row>
    <row r="2408" spans="33:53" x14ac:dyDescent="0.2">
      <c r="AG2408" s="94"/>
      <c r="AH2408" s="94"/>
      <c r="AI2408" s="94"/>
      <c r="AJ2408" s="94"/>
      <c r="AK2408" s="94"/>
      <c r="AL2408" s="96"/>
      <c r="AM2408" s="92"/>
      <c r="AT2408" s="94"/>
      <c r="AU2408" s="94"/>
      <c r="AV2408" s="94"/>
      <c r="AW2408" s="94"/>
      <c r="AX2408" s="94"/>
      <c r="AY2408" s="94"/>
      <c r="AZ2408" s="94"/>
      <c r="BA2408" s="94"/>
    </row>
    <row r="2409" spans="33:53" x14ac:dyDescent="0.2">
      <c r="AG2409" s="94"/>
      <c r="AH2409" s="94"/>
      <c r="AI2409" s="94"/>
      <c r="AJ2409" s="94"/>
      <c r="AK2409" s="94"/>
      <c r="AL2409" s="96"/>
      <c r="AM2409" s="92"/>
      <c r="AT2409" s="94"/>
      <c r="AU2409" s="94"/>
      <c r="AV2409" s="94"/>
      <c r="AW2409" s="94"/>
      <c r="AX2409" s="94"/>
      <c r="AY2409" s="94"/>
      <c r="AZ2409" s="94"/>
      <c r="BA2409" s="94"/>
    </row>
    <row r="2410" spans="33:53" x14ac:dyDescent="0.2">
      <c r="AG2410" s="94"/>
      <c r="AH2410" s="94"/>
      <c r="AI2410" s="94"/>
      <c r="AJ2410" s="94"/>
      <c r="AK2410" s="94"/>
      <c r="AL2410" s="96"/>
      <c r="AM2410" s="92"/>
      <c r="AT2410" s="94"/>
      <c r="AU2410" s="94"/>
      <c r="AV2410" s="94"/>
      <c r="AW2410" s="94"/>
      <c r="AX2410" s="94"/>
      <c r="AY2410" s="94"/>
      <c r="AZ2410" s="94"/>
      <c r="BA2410" s="94"/>
    </row>
    <row r="2411" spans="33:53" x14ac:dyDescent="0.2">
      <c r="AG2411" s="94"/>
      <c r="AH2411" s="94"/>
      <c r="AI2411" s="94"/>
      <c r="AJ2411" s="94"/>
      <c r="AK2411" s="94"/>
      <c r="AL2411" s="96"/>
      <c r="AM2411" s="92"/>
      <c r="AT2411" s="94"/>
      <c r="AU2411" s="94"/>
      <c r="AV2411" s="94"/>
      <c r="AW2411" s="94"/>
      <c r="AX2411" s="94"/>
      <c r="AY2411" s="94"/>
      <c r="AZ2411" s="94"/>
      <c r="BA2411" s="94"/>
    </row>
    <row r="2412" spans="33:53" x14ac:dyDescent="0.2">
      <c r="AG2412" s="94"/>
      <c r="AH2412" s="94"/>
      <c r="AI2412" s="94"/>
      <c r="AJ2412" s="94"/>
      <c r="AK2412" s="94"/>
      <c r="AL2412" s="96"/>
      <c r="AM2412" s="92"/>
      <c r="AT2412" s="94"/>
      <c r="AU2412" s="94"/>
      <c r="AV2412" s="94"/>
      <c r="AW2412" s="94"/>
      <c r="AX2412" s="94"/>
      <c r="AY2412" s="94"/>
      <c r="AZ2412" s="94"/>
      <c r="BA2412" s="94"/>
    </row>
    <row r="2413" spans="33:53" x14ac:dyDescent="0.2">
      <c r="AG2413" s="94"/>
      <c r="AH2413" s="94"/>
      <c r="AI2413" s="94"/>
      <c r="AJ2413" s="94"/>
      <c r="AK2413" s="94"/>
      <c r="AL2413" s="96"/>
      <c r="AM2413" s="92"/>
      <c r="AT2413" s="94"/>
      <c r="AU2413" s="94"/>
      <c r="AV2413" s="94"/>
      <c r="AW2413" s="94"/>
      <c r="AX2413" s="94"/>
      <c r="AY2413" s="94"/>
      <c r="AZ2413" s="94"/>
      <c r="BA2413" s="94"/>
    </row>
    <row r="2414" spans="33:53" x14ac:dyDescent="0.2">
      <c r="AG2414" s="94"/>
      <c r="AH2414" s="94"/>
      <c r="AI2414" s="94"/>
      <c r="AJ2414" s="94"/>
      <c r="AK2414" s="94"/>
      <c r="AL2414" s="96"/>
      <c r="AM2414" s="92"/>
      <c r="AT2414" s="94"/>
      <c r="AU2414" s="94"/>
      <c r="AV2414" s="94"/>
      <c r="AW2414" s="94"/>
      <c r="AX2414" s="94"/>
      <c r="AY2414" s="94"/>
      <c r="AZ2414" s="94"/>
      <c r="BA2414" s="94"/>
    </row>
    <row r="2415" spans="33:53" x14ac:dyDescent="0.2">
      <c r="AG2415" s="94"/>
      <c r="AH2415" s="94"/>
      <c r="AI2415" s="94"/>
      <c r="AJ2415" s="94"/>
      <c r="AK2415" s="94"/>
      <c r="AL2415" s="96"/>
      <c r="AM2415" s="92"/>
      <c r="AT2415" s="94"/>
      <c r="AU2415" s="94"/>
      <c r="AV2415" s="94"/>
      <c r="AW2415" s="94"/>
      <c r="AX2415" s="94"/>
      <c r="AY2415" s="94"/>
      <c r="AZ2415" s="94"/>
      <c r="BA2415" s="94"/>
    </row>
    <row r="2416" spans="33:53" x14ac:dyDescent="0.2">
      <c r="AG2416" s="94"/>
      <c r="AH2416" s="94"/>
      <c r="AI2416" s="94"/>
      <c r="AJ2416" s="94"/>
      <c r="AK2416" s="94"/>
      <c r="AL2416" s="96"/>
      <c r="AM2416" s="92"/>
      <c r="AT2416" s="94"/>
      <c r="AU2416" s="94"/>
      <c r="AV2416" s="94"/>
      <c r="AW2416" s="94"/>
      <c r="AX2416" s="94"/>
      <c r="AY2416" s="94"/>
      <c r="AZ2416" s="94"/>
      <c r="BA2416" s="94"/>
    </row>
    <row r="2417" spans="33:53" x14ac:dyDescent="0.2">
      <c r="AG2417" s="94"/>
      <c r="AH2417" s="94"/>
      <c r="AI2417" s="94"/>
      <c r="AJ2417" s="94"/>
      <c r="AK2417" s="94"/>
      <c r="AL2417" s="96"/>
      <c r="AM2417" s="92"/>
      <c r="AT2417" s="94"/>
      <c r="AU2417" s="94"/>
      <c r="AV2417" s="94"/>
      <c r="AW2417" s="94"/>
      <c r="AX2417" s="94"/>
      <c r="AY2417" s="94"/>
      <c r="AZ2417" s="94"/>
      <c r="BA2417" s="94"/>
    </row>
    <row r="2418" spans="33:53" x14ac:dyDescent="0.2">
      <c r="AG2418" s="94"/>
      <c r="AH2418" s="94"/>
      <c r="AI2418" s="94"/>
      <c r="AJ2418" s="94"/>
      <c r="AK2418" s="94"/>
      <c r="AL2418" s="96"/>
      <c r="AM2418" s="92"/>
      <c r="AT2418" s="94"/>
      <c r="AU2418" s="94"/>
      <c r="AV2418" s="94"/>
      <c r="AW2418" s="94"/>
      <c r="AX2418" s="94"/>
      <c r="AY2418" s="94"/>
      <c r="AZ2418" s="94"/>
      <c r="BA2418" s="94"/>
    </row>
    <row r="2419" spans="33:53" x14ac:dyDescent="0.2">
      <c r="AG2419" s="94"/>
      <c r="AH2419" s="94"/>
      <c r="AI2419" s="94"/>
      <c r="AJ2419" s="94"/>
      <c r="AK2419" s="94"/>
      <c r="AL2419" s="96"/>
      <c r="AM2419" s="92"/>
      <c r="AT2419" s="94"/>
      <c r="AU2419" s="94"/>
      <c r="AV2419" s="94"/>
      <c r="AW2419" s="94"/>
      <c r="AX2419" s="94"/>
      <c r="AY2419" s="94"/>
      <c r="AZ2419" s="94"/>
      <c r="BA2419" s="94"/>
    </row>
    <row r="2420" spans="33:53" x14ac:dyDescent="0.2">
      <c r="AG2420" s="94"/>
      <c r="AH2420" s="94"/>
      <c r="AI2420" s="94"/>
      <c r="AJ2420" s="94"/>
      <c r="AK2420" s="94"/>
      <c r="AL2420" s="96"/>
      <c r="AM2420" s="92"/>
      <c r="AT2420" s="94"/>
      <c r="AU2420" s="94"/>
      <c r="AV2420" s="94"/>
      <c r="AW2420" s="94"/>
      <c r="AX2420" s="94"/>
      <c r="AY2420" s="94"/>
      <c r="AZ2420" s="94"/>
      <c r="BA2420" s="94"/>
    </row>
    <row r="2421" spans="33:53" x14ac:dyDescent="0.2">
      <c r="AG2421" s="94"/>
      <c r="AH2421" s="94"/>
      <c r="AI2421" s="94"/>
      <c r="AJ2421" s="94"/>
      <c r="AK2421" s="94"/>
      <c r="AL2421" s="96"/>
      <c r="AM2421" s="92"/>
      <c r="AT2421" s="94"/>
      <c r="AU2421" s="94"/>
      <c r="AV2421" s="94"/>
      <c r="AW2421" s="94"/>
      <c r="AX2421" s="94"/>
      <c r="AY2421" s="94"/>
      <c r="AZ2421" s="94"/>
      <c r="BA2421" s="94"/>
    </row>
    <row r="2422" spans="33:53" x14ac:dyDescent="0.2">
      <c r="AG2422" s="94"/>
      <c r="AH2422" s="94"/>
      <c r="AI2422" s="94"/>
      <c r="AJ2422" s="94"/>
      <c r="AK2422" s="94"/>
      <c r="AL2422" s="96"/>
      <c r="AM2422" s="92"/>
      <c r="AT2422" s="94"/>
      <c r="AU2422" s="94"/>
      <c r="AV2422" s="94"/>
      <c r="AW2422" s="94"/>
      <c r="AX2422" s="94"/>
      <c r="AY2422" s="94"/>
      <c r="AZ2422" s="94"/>
      <c r="BA2422" s="94"/>
    </row>
    <row r="2423" spans="33:53" x14ac:dyDescent="0.2">
      <c r="AG2423" s="94"/>
      <c r="AH2423" s="94"/>
      <c r="AI2423" s="94"/>
      <c r="AJ2423" s="94"/>
      <c r="AK2423" s="94"/>
      <c r="AL2423" s="96"/>
      <c r="AM2423" s="92"/>
      <c r="AT2423" s="94"/>
      <c r="AU2423" s="94"/>
      <c r="AV2423" s="94"/>
      <c r="AW2423" s="94"/>
      <c r="AX2423" s="94"/>
      <c r="AY2423" s="94"/>
      <c r="AZ2423" s="94"/>
      <c r="BA2423" s="94"/>
    </row>
    <row r="2424" spans="33:53" x14ac:dyDescent="0.2">
      <c r="AG2424" s="94"/>
      <c r="AH2424" s="94"/>
      <c r="AI2424" s="94"/>
      <c r="AJ2424" s="94"/>
      <c r="AK2424" s="94"/>
      <c r="AL2424" s="96"/>
      <c r="AM2424" s="92"/>
      <c r="AT2424" s="94"/>
      <c r="AU2424" s="94"/>
      <c r="AV2424" s="94"/>
      <c r="AW2424" s="94"/>
      <c r="AX2424" s="94"/>
      <c r="AY2424" s="94"/>
      <c r="AZ2424" s="94"/>
      <c r="BA2424" s="94"/>
    </row>
    <row r="2425" spans="33:53" x14ac:dyDescent="0.2">
      <c r="AG2425" s="94"/>
      <c r="AH2425" s="94"/>
      <c r="AI2425" s="94"/>
      <c r="AJ2425" s="94"/>
      <c r="AK2425" s="94"/>
      <c r="AL2425" s="96"/>
      <c r="AM2425" s="92"/>
      <c r="AT2425" s="94"/>
      <c r="AU2425" s="94"/>
      <c r="AV2425" s="94"/>
      <c r="AW2425" s="94"/>
      <c r="AX2425" s="94"/>
      <c r="AY2425" s="94"/>
      <c r="AZ2425" s="94"/>
      <c r="BA2425" s="94"/>
    </row>
    <row r="2426" spans="33:53" x14ac:dyDescent="0.2">
      <c r="AG2426" s="94"/>
      <c r="AH2426" s="94"/>
      <c r="AI2426" s="94"/>
      <c r="AJ2426" s="94"/>
      <c r="AK2426" s="94"/>
      <c r="AL2426" s="96"/>
      <c r="AM2426" s="92"/>
      <c r="AT2426" s="94"/>
      <c r="AU2426" s="94"/>
      <c r="AV2426" s="94"/>
      <c r="AW2426" s="94"/>
      <c r="AX2426" s="94"/>
      <c r="AY2426" s="94"/>
      <c r="AZ2426" s="94"/>
      <c r="BA2426" s="94"/>
    </row>
    <row r="2427" spans="33:53" x14ac:dyDescent="0.2">
      <c r="AG2427" s="94"/>
      <c r="AH2427" s="94"/>
      <c r="AI2427" s="94"/>
      <c r="AJ2427" s="94"/>
      <c r="AK2427" s="94"/>
      <c r="AL2427" s="96"/>
      <c r="AM2427" s="92"/>
      <c r="AT2427" s="94"/>
      <c r="AU2427" s="94"/>
      <c r="AV2427" s="94"/>
      <c r="AW2427" s="94"/>
      <c r="AX2427" s="94"/>
      <c r="AY2427" s="94"/>
      <c r="AZ2427" s="94"/>
      <c r="BA2427" s="94"/>
    </row>
    <row r="2428" spans="33:53" x14ac:dyDescent="0.2">
      <c r="AG2428" s="94"/>
      <c r="AH2428" s="94"/>
      <c r="AI2428" s="94"/>
      <c r="AJ2428" s="94"/>
      <c r="AK2428" s="94"/>
      <c r="AL2428" s="96"/>
      <c r="AM2428" s="92"/>
      <c r="AT2428" s="94"/>
      <c r="AU2428" s="94"/>
      <c r="AV2428" s="94"/>
      <c r="AW2428" s="94"/>
      <c r="AX2428" s="94"/>
      <c r="AY2428" s="94"/>
      <c r="AZ2428" s="94"/>
      <c r="BA2428" s="94"/>
    </row>
    <row r="2429" spans="33:53" x14ac:dyDescent="0.2">
      <c r="AG2429" s="94"/>
      <c r="AH2429" s="94"/>
      <c r="AI2429" s="94"/>
      <c r="AJ2429" s="94"/>
      <c r="AK2429" s="94"/>
      <c r="AL2429" s="96"/>
      <c r="AM2429" s="92"/>
      <c r="AT2429" s="94"/>
      <c r="AU2429" s="94"/>
      <c r="AV2429" s="94"/>
      <c r="AW2429" s="94"/>
      <c r="AX2429" s="94"/>
      <c r="AY2429" s="94"/>
      <c r="AZ2429" s="94"/>
      <c r="BA2429" s="94"/>
    </row>
    <row r="2430" spans="33:53" x14ac:dyDescent="0.2">
      <c r="AG2430" s="94"/>
      <c r="AH2430" s="94"/>
      <c r="AI2430" s="94"/>
      <c r="AJ2430" s="94"/>
      <c r="AK2430" s="94"/>
      <c r="AL2430" s="96"/>
      <c r="AM2430" s="92"/>
      <c r="AT2430" s="94"/>
      <c r="AU2430" s="94"/>
      <c r="AV2430" s="94"/>
      <c r="AW2430" s="94"/>
      <c r="AX2430" s="94"/>
      <c r="AY2430" s="94"/>
      <c r="AZ2430" s="94"/>
      <c r="BA2430" s="94"/>
    </row>
    <row r="2431" spans="33:53" x14ac:dyDescent="0.2">
      <c r="AG2431" s="94"/>
      <c r="AH2431" s="94"/>
      <c r="AI2431" s="94"/>
      <c r="AJ2431" s="94"/>
      <c r="AK2431" s="94"/>
      <c r="AL2431" s="96"/>
      <c r="AM2431" s="92"/>
      <c r="AT2431" s="94"/>
      <c r="AU2431" s="94"/>
      <c r="AV2431" s="94"/>
      <c r="AW2431" s="94"/>
      <c r="AX2431" s="94"/>
      <c r="AY2431" s="94"/>
      <c r="AZ2431" s="94"/>
      <c r="BA2431" s="94"/>
    </row>
    <row r="2432" spans="33:53" x14ac:dyDescent="0.2">
      <c r="AG2432" s="94"/>
      <c r="AH2432" s="94"/>
      <c r="AI2432" s="94"/>
      <c r="AJ2432" s="94"/>
      <c r="AK2432" s="94"/>
      <c r="AL2432" s="96"/>
      <c r="AM2432" s="92"/>
      <c r="AT2432" s="94"/>
      <c r="AU2432" s="94"/>
      <c r="AV2432" s="94"/>
      <c r="AW2432" s="94"/>
      <c r="AX2432" s="94"/>
      <c r="AY2432" s="94"/>
      <c r="AZ2432" s="94"/>
      <c r="BA2432" s="94"/>
    </row>
    <row r="2433" spans="33:53" x14ac:dyDescent="0.2">
      <c r="AG2433" s="94"/>
      <c r="AH2433" s="94"/>
      <c r="AI2433" s="94"/>
      <c r="AJ2433" s="94"/>
      <c r="AK2433" s="94"/>
      <c r="AL2433" s="96"/>
      <c r="AM2433" s="92"/>
      <c r="AT2433" s="94"/>
      <c r="AU2433" s="94"/>
      <c r="AV2433" s="94"/>
      <c r="AW2433" s="94"/>
      <c r="AX2433" s="94"/>
      <c r="AY2433" s="94"/>
      <c r="AZ2433" s="94"/>
      <c r="BA2433" s="94"/>
    </row>
    <row r="2434" spans="33:53" x14ac:dyDescent="0.2">
      <c r="AG2434" s="94"/>
      <c r="AH2434" s="94"/>
      <c r="AI2434" s="94"/>
      <c r="AJ2434" s="94"/>
      <c r="AK2434" s="94"/>
      <c r="AL2434" s="96"/>
      <c r="AM2434" s="92"/>
      <c r="AT2434" s="94"/>
      <c r="AU2434" s="94"/>
      <c r="AV2434" s="94"/>
      <c r="AW2434" s="94"/>
      <c r="AX2434" s="94"/>
      <c r="AY2434" s="94"/>
      <c r="AZ2434" s="94"/>
      <c r="BA2434" s="94"/>
    </row>
    <row r="2435" spans="33:53" x14ac:dyDescent="0.2">
      <c r="AG2435" s="94"/>
      <c r="AH2435" s="94"/>
      <c r="AI2435" s="94"/>
      <c r="AJ2435" s="94"/>
      <c r="AK2435" s="94"/>
      <c r="AL2435" s="96"/>
      <c r="AM2435" s="92"/>
      <c r="AT2435" s="94"/>
      <c r="AU2435" s="94"/>
      <c r="AV2435" s="94"/>
      <c r="AW2435" s="94"/>
      <c r="AX2435" s="94"/>
      <c r="AY2435" s="94"/>
      <c r="AZ2435" s="94"/>
      <c r="BA2435" s="94"/>
    </row>
    <row r="2436" spans="33:53" x14ac:dyDescent="0.2">
      <c r="AG2436" s="94"/>
      <c r="AH2436" s="94"/>
      <c r="AI2436" s="94"/>
      <c r="AJ2436" s="94"/>
      <c r="AK2436" s="94"/>
      <c r="AL2436" s="96"/>
      <c r="AM2436" s="92"/>
      <c r="AT2436" s="94"/>
      <c r="AU2436" s="94"/>
      <c r="AV2436" s="94"/>
      <c r="AW2436" s="94"/>
      <c r="AX2436" s="94"/>
      <c r="AY2436" s="94"/>
      <c r="AZ2436" s="94"/>
      <c r="BA2436" s="94"/>
    </row>
    <row r="2437" spans="33:53" x14ac:dyDescent="0.2">
      <c r="AG2437" s="94"/>
      <c r="AH2437" s="94"/>
      <c r="AI2437" s="94"/>
      <c r="AJ2437" s="94"/>
      <c r="AK2437" s="94"/>
      <c r="AL2437" s="96"/>
      <c r="AM2437" s="92"/>
      <c r="AT2437" s="94"/>
      <c r="AU2437" s="94"/>
      <c r="AV2437" s="94"/>
      <c r="AW2437" s="94"/>
      <c r="AX2437" s="94"/>
      <c r="AY2437" s="94"/>
      <c r="AZ2437" s="94"/>
      <c r="BA2437" s="94"/>
    </row>
    <row r="2438" spans="33:53" x14ac:dyDescent="0.2">
      <c r="AG2438" s="94"/>
      <c r="AH2438" s="94"/>
      <c r="AI2438" s="94"/>
      <c r="AJ2438" s="94"/>
      <c r="AK2438" s="94"/>
      <c r="AL2438" s="96"/>
      <c r="AM2438" s="92"/>
      <c r="AT2438" s="94"/>
      <c r="AU2438" s="94"/>
      <c r="AV2438" s="94"/>
      <c r="AW2438" s="94"/>
      <c r="AX2438" s="94"/>
      <c r="AY2438" s="94"/>
      <c r="AZ2438" s="94"/>
      <c r="BA2438" s="94"/>
    </row>
    <row r="2439" spans="33:53" x14ac:dyDescent="0.2">
      <c r="AG2439" s="94"/>
      <c r="AH2439" s="94"/>
      <c r="AI2439" s="94"/>
      <c r="AJ2439" s="94"/>
      <c r="AK2439" s="94"/>
      <c r="AL2439" s="96"/>
      <c r="AM2439" s="92"/>
      <c r="AT2439" s="94"/>
      <c r="AU2439" s="94"/>
      <c r="AV2439" s="94"/>
      <c r="AW2439" s="94"/>
      <c r="AX2439" s="94"/>
      <c r="AY2439" s="94"/>
      <c r="AZ2439" s="94"/>
      <c r="BA2439" s="94"/>
    </row>
    <row r="2440" spans="33:53" x14ac:dyDescent="0.2">
      <c r="AG2440" s="94"/>
      <c r="AH2440" s="94"/>
      <c r="AI2440" s="94"/>
      <c r="AJ2440" s="94"/>
      <c r="AK2440" s="94"/>
      <c r="AL2440" s="96"/>
      <c r="AM2440" s="92"/>
      <c r="AT2440" s="94"/>
      <c r="AU2440" s="94"/>
      <c r="AV2440" s="94"/>
      <c r="AW2440" s="94"/>
      <c r="AX2440" s="94"/>
      <c r="AY2440" s="94"/>
      <c r="AZ2440" s="94"/>
      <c r="BA2440" s="94"/>
    </row>
    <row r="2441" spans="33:53" x14ac:dyDescent="0.2">
      <c r="AG2441" s="94"/>
      <c r="AH2441" s="94"/>
      <c r="AI2441" s="94"/>
      <c r="AJ2441" s="94"/>
      <c r="AK2441" s="94"/>
      <c r="AL2441" s="96"/>
      <c r="AM2441" s="92"/>
      <c r="AT2441" s="94"/>
      <c r="AU2441" s="94"/>
      <c r="AV2441" s="94"/>
      <c r="AW2441" s="94"/>
      <c r="AX2441" s="94"/>
      <c r="AY2441" s="94"/>
      <c r="AZ2441" s="94"/>
      <c r="BA2441" s="94"/>
    </row>
    <row r="2442" spans="33:53" x14ac:dyDescent="0.2">
      <c r="AG2442" s="94"/>
      <c r="AH2442" s="94"/>
      <c r="AI2442" s="94"/>
      <c r="AJ2442" s="94"/>
      <c r="AK2442" s="94"/>
      <c r="AL2442" s="96"/>
      <c r="AM2442" s="92"/>
      <c r="AT2442" s="94"/>
      <c r="AU2442" s="94"/>
      <c r="AV2442" s="94"/>
      <c r="AW2442" s="94"/>
      <c r="AX2442" s="94"/>
      <c r="AY2442" s="94"/>
      <c r="AZ2442" s="94"/>
      <c r="BA2442" s="94"/>
    </row>
    <row r="2443" spans="33:53" x14ac:dyDescent="0.2">
      <c r="AG2443" s="94"/>
      <c r="AH2443" s="94"/>
      <c r="AI2443" s="94"/>
      <c r="AJ2443" s="94"/>
      <c r="AK2443" s="94"/>
      <c r="AL2443" s="96"/>
      <c r="AM2443" s="92"/>
      <c r="AT2443" s="94"/>
      <c r="AU2443" s="94"/>
      <c r="AV2443" s="94"/>
      <c r="AW2443" s="94"/>
      <c r="AX2443" s="94"/>
      <c r="AY2443" s="94"/>
      <c r="AZ2443" s="94"/>
      <c r="BA2443" s="94"/>
    </row>
    <row r="2444" spans="33:53" x14ac:dyDescent="0.2">
      <c r="AG2444" s="94"/>
      <c r="AH2444" s="94"/>
      <c r="AI2444" s="94"/>
      <c r="AJ2444" s="94"/>
      <c r="AK2444" s="94"/>
      <c r="AL2444" s="96"/>
      <c r="AM2444" s="92"/>
      <c r="AT2444" s="94"/>
      <c r="AU2444" s="94"/>
      <c r="AV2444" s="94"/>
      <c r="AW2444" s="94"/>
      <c r="AX2444" s="94"/>
      <c r="AY2444" s="94"/>
      <c r="AZ2444" s="94"/>
      <c r="BA2444" s="94"/>
    </row>
    <row r="2445" spans="33:53" x14ac:dyDescent="0.2">
      <c r="AG2445" s="94"/>
      <c r="AH2445" s="94"/>
      <c r="AI2445" s="94"/>
      <c r="AJ2445" s="94"/>
      <c r="AK2445" s="94"/>
      <c r="AL2445" s="96"/>
      <c r="AM2445" s="92"/>
      <c r="AT2445" s="94"/>
      <c r="AU2445" s="94"/>
      <c r="AV2445" s="94"/>
      <c r="AW2445" s="94"/>
      <c r="AX2445" s="94"/>
      <c r="AY2445" s="94"/>
      <c r="AZ2445" s="94"/>
      <c r="BA2445" s="94"/>
    </row>
    <row r="2446" spans="33:53" x14ac:dyDescent="0.2">
      <c r="AG2446" s="94"/>
      <c r="AH2446" s="94"/>
      <c r="AI2446" s="94"/>
      <c r="AJ2446" s="94"/>
      <c r="AK2446" s="94"/>
      <c r="AL2446" s="96"/>
      <c r="AM2446" s="92"/>
      <c r="AT2446" s="94"/>
      <c r="AU2446" s="94"/>
      <c r="AV2446" s="94"/>
      <c r="AW2446" s="94"/>
      <c r="AX2446" s="94"/>
      <c r="AY2446" s="94"/>
      <c r="AZ2446" s="94"/>
      <c r="BA2446" s="94"/>
    </row>
    <row r="2447" spans="33:53" x14ac:dyDescent="0.2">
      <c r="AG2447" s="94"/>
      <c r="AH2447" s="94"/>
      <c r="AI2447" s="94"/>
      <c r="AJ2447" s="94"/>
      <c r="AK2447" s="94"/>
      <c r="AL2447" s="96"/>
      <c r="AM2447" s="92"/>
      <c r="AT2447" s="94"/>
      <c r="AU2447" s="94"/>
      <c r="AV2447" s="94"/>
      <c r="AW2447" s="94"/>
      <c r="AX2447" s="94"/>
      <c r="AY2447" s="94"/>
      <c r="AZ2447" s="94"/>
      <c r="BA2447" s="94"/>
    </row>
    <row r="2448" spans="33:53" x14ac:dyDescent="0.2">
      <c r="AG2448" s="94"/>
      <c r="AH2448" s="94"/>
      <c r="AI2448" s="94"/>
      <c r="AJ2448" s="94"/>
      <c r="AK2448" s="94"/>
      <c r="AL2448" s="96"/>
      <c r="AM2448" s="92"/>
      <c r="AT2448" s="94"/>
      <c r="AU2448" s="94"/>
      <c r="AV2448" s="94"/>
      <c r="AW2448" s="94"/>
      <c r="AX2448" s="94"/>
      <c r="AY2448" s="94"/>
      <c r="AZ2448" s="94"/>
      <c r="BA2448" s="94"/>
    </row>
    <row r="2449" spans="33:53" x14ac:dyDescent="0.2">
      <c r="AG2449" s="94"/>
      <c r="AH2449" s="94"/>
      <c r="AI2449" s="94"/>
      <c r="AJ2449" s="94"/>
      <c r="AK2449" s="94"/>
      <c r="AL2449" s="96"/>
      <c r="AM2449" s="92"/>
      <c r="AT2449" s="94"/>
      <c r="AU2449" s="94"/>
      <c r="AV2449" s="94"/>
      <c r="AW2449" s="94"/>
      <c r="AX2449" s="94"/>
      <c r="AY2449" s="94"/>
      <c r="AZ2449" s="94"/>
      <c r="BA2449" s="94"/>
    </row>
    <row r="2450" spans="33:53" x14ac:dyDescent="0.2">
      <c r="AG2450" s="94"/>
      <c r="AH2450" s="94"/>
      <c r="AI2450" s="94"/>
      <c r="AJ2450" s="94"/>
      <c r="AK2450" s="94"/>
      <c r="AL2450" s="96"/>
      <c r="AM2450" s="92"/>
      <c r="AT2450" s="94"/>
      <c r="AU2450" s="94"/>
      <c r="AV2450" s="94"/>
      <c r="AW2450" s="94"/>
      <c r="AX2450" s="94"/>
      <c r="AY2450" s="94"/>
      <c r="AZ2450" s="94"/>
      <c r="BA2450" s="94"/>
    </row>
    <row r="2451" spans="33:53" x14ac:dyDescent="0.2">
      <c r="AG2451" s="94"/>
      <c r="AH2451" s="94"/>
      <c r="AI2451" s="94"/>
      <c r="AJ2451" s="94"/>
      <c r="AK2451" s="94"/>
      <c r="AL2451" s="96"/>
      <c r="AM2451" s="92"/>
      <c r="AT2451" s="94"/>
      <c r="AU2451" s="94"/>
      <c r="AV2451" s="94"/>
      <c r="AW2451" s="94"/>
      <c r="AX2451" s="94"/>
      <c r="AY2451" s="94"/>
      <c r="AZ2451" s="94"/>
      <c r="BA2451" s="94"/>
    </row>
    <row r="2452" spans="33:53" x14ac:dyDescent="0.2">
      <c r="AG2452" s="94"/>
      <c r="AH2452" s="94"/>
      <c r="AI2452" s="94"/>
      <c r="AJ2452" s="94"/>
      <c r="AK2452" s="94"/>
      <c r="AL2452" s="96"/>
      <c r="AM2452" s="92"/>
      <c r="AT2452" s="94"/>
      <c r="AU2452" s="94"/>
      <c r="AV2452" s="94"/>
      <c r="AW2452" s="94"/>
      <c r="AX2452" s="94"/>
      <c r="AY2452" s="94"/>
      <c r="AZ2452" s="94"/>
      <c r="BA2452" s="94"/>
    </row>
    <row r="2453" spans="33:53" x14ac:dyDescent="0.2">
      <c r="AG2453" s="94"/>
      <c r="AH2453" s="94"/>
      <c r="AI2453" s="94"/>
      <c r="AJ2453" s="94"/>
      <c r="AK2453" s="94"/>
      <c r="AL2453" s="96"/>
      <c r="AM2453" s="92"/>
      <c r="AT2453" s="94"/>
      <c r="AU2453" s="94"/>
      <c r="AV2453" s="94"/>
      <c r="AW2453" s="94"/>
      <c r="AX2453" s="94"/>
      <c r="AY2453" s="94"/>
      <c r="AZ2453" s="94"/>
      <c r="BA2453" s="94"/>
    </row>
    <row r="2454" spans="33:53" x14ac:dyDescent="0.2">
      <c r="AG2454" s="94"/>
      <c r="AH2454" s="94"/>
      <c r="AI2454" s="94"/>
      <c r="AJ2454" s="94"/>
      <c r="AK2454" s="94"/>
      <c r="AL2454" s="96"/>
      <c r="AM2454" s="92"/>
      <c r="AT2454" s="94"/>
      <c r="AU2454" s="94"/>
      <c r="AV2454" s="94"/>
      <c r="AW2454" s="94"/>
      <c r="AX2454" s="94"/>
      <c r="AY2454" s="94"/>
      <c r="AZ2454" s="94"/>
      <c r="BA2454" s="94"/>
    </row>
    <row r="2455" spans="33:53" x14ac:dyDescent="0.2">
      <c r="AG2455" s="94"/>
      <c r="AH2455" s="94"/>
      <c r="AI2455" s="94"/>
      <c r="AJ2455" s="94"/>
      <c r="AK2455" s="94"/>
      <c r="AL2455" s="96"/>
      <c r="AM2455" s="92"/>
      <c r="AT2455" s="94"/>
      <c r="AU2455" s="94"/>
      <c r="AV2455" s="94"/>
      <c r="AW2455" s="94"/>
      <c r="AX2455" s="94"/>
      <c r="AY2455" s="94"/>
      <c r="AZ2455" s="94"/>
      <c r="BA2455" s="94"/>
    </row>
    <row r="2456" spans="33:53" x14ac:dyDescent="0.2">
      <c r="AG2456" s="94"/>
      <c r="AH2456" s="94"/>
      <c r="AI2456" s="94"/>
      <c r="AJ2456" s="94"/>
      <c r="AK2456" s="94"/>
      <c r="AL2456" s="96"/>
      <c r="AM2456" s="92"/>
      <c r="AT2456" s="94"/>
      <c r="AU2456" s="94"/>
      <c r="AV2456" s="94"/>
      <c r="AW2456" s="94"/>
      <c r="AX2456" s="94"/>
      <c r="AY2456" s="94"/>
      <c r="AZ2456" s="94"/>
      <c r="BA2456" s="94"/>
    </row>
    <row r="2457" spans="33:53" x14ac:dyDescent="0.2">
      <c r="AG2457" s="94"/>
      <c r="AH2457" s="94"/>
      <c r="AI2457" s="94"/>
      <c r="AJ2457" s="94"/>
      <c r="AK2457" s="94"/>
      <c r="AL2457" s="96"/>
      <c r="AM2457" s="92"/>
      <c r="AT2457" s="94"/>
      <c r="AU2457" s="94"/>
      <c r="AV2457" s="94"/>
      <c r="AW2457" s="94"/>
      <c r="AX2457" s="94"/>
      <c r="AY2457" s="94"/>
      <c r="AZ2457" s="94"/>
      <c r="BA2457" s="94"/>
    </row>
    <row r="2458" spans="33:53" x14ac:dyDescent="0.2">
      <c r="AG2458" s="94"/>
      <c r="AH2458" s="94"/>
      <c r="AI2458" s="94"/>
      <c r="AJ2458" s="94"/>
      <c r="AK2458" s="94"/>
      <c r="AL2458" s="96"/>
      <c r="AM2458" s="92"/>
      <c r="AT2458" s="94"/>
      <c r="AU2458" s="94"/>
      <c r="AV2458" s="94"/>
      <c r="AW2458" s="94"/>
      <c r="AX2458" s="94"/>
      <c r="AY2458" s="94"/>
      <c r="AZ2458" s="94"/>
      <c r="BA2458" s="94"/>
    </row>
    <row r="2459" spans="33:53" x14ac:dyDescent="0.2">
      <c r="AG2459" s="94"/>
      <c r="AH2459" s="94"/>
      <c r="AI2459" s="94"/>
      <c r="AJ2459" s="94"/>
      <c r="AK2459" s="94"/>
      <c r="AL2459" s="96"/>
      <c r="AM2459" s="92"/>
      <c r="AT2459" s="94"/>
      <c r="AU2459" s="94"/>
      <c r="AV2459" s="94"/>
      <c r="AW2459" s="94"/>
      <c r="AX2459" s="94"/>
      <c r="AY2459" s="94"/>
      <c r="AZ2459" s="94"/>
      <c r="BA2459" s="94"/>
    </row>
    <row r="2460" spans="33:53" x14ac:dyDescent="0.2">
      <c r="AG2460" s="94"/>
      <c r="AH2460" s="94"/>
      <c r="AI2460" s="94"/>
      <c r="AJ2460" s="94"/>
      <c r="AK2460" s="94"/>
      <c r="AL2460" s="96"/>
      <c r="AM2460" s="92"/>
      <c r="AT2460" s="94"/>
      <c r="AU2460" s="94"/>
      <c r="AV2460" s="94"/>
      <c r="AW2460" s="94"/>
      <c r="AX2460" s="94"/>
      <c r="AY2460" s="94"/>
      <c r="AZ2460" s="94"/>
      <c r="BA2460" s="94"/>
    </row>
    <row r="2461" spans="33:53" x14ac:dyDescent="0.2">
      <c r="AG2461" s="94"/>
      <c r="AH2461" s="94"/>
      <c r="AI2461" s="94"/>
      <c r="AJ2461" s="94"/>
      <c r="AK2461" s="94"/>
      <c r="AL2461" s="96"/>
      <c r="AM2461" s="92"/>
      <c r="AT2461" s="94"/>
      <c r="AU2461" s="94"/>
      <c r="AV2461" s="94"/>
      <c r="AW2461" s="94"/>
      <c r="AX2461" s="94"/>
      <c r="AY2461" s="94"/>
      <c r="AZ2461" s="94"/>
      <c r="BA2461" s="94"/>
    </row>
    <row r="2462" spans="33:53" x14ac:dyDescent="0.2">
      <c r="AG2462" s="94"/>
      <c r="AH2462" s="94"/>
      <c r="AI2462" s="94"/>
      <c r="AJ2462" s="94"/>
      <c r="AK2462" s="94"/>
      <c r="AL2462" s="96"/>
      <c r="AM2462" s="92"/>
      <c r="AT2462" s="94"/>
      <c r="AU2462" s="94"/>
      <c r="AV2462" s="94"/>
      <c r="AW2462" s="94"/>
      <c r="AX2462" s="94"/>
      <c r="AY2462" s="94"/>
      <c r="AZ2462" s="94"/>
      <c r="BA2462" s="94"/>
    </row>
    <row r="2463" spans="33:53" x14ac:dyDescent="0.2">
      <c r="AG2463" s="94"/>
      <c r="AH2463" s="94"/>
      <c r="AI2463" s="94"/>
      <c r="AJ2463" s="94"/>
      <c r="AK2463" s="94"/>
      <c r="AL2463" s="96"/>
      <c r="AM2463" s="92"/>
      <c r="AT2463" s="94"/>
      <c r="AU2463" s="94"/>
      <c r="AV2463" s="94"/>
      <c r="AW2463" s="94"/>
      <c r="AX2463" s="94"/>
      <c r="AY2463" s="94"/>
      <c r="AZ2463" s="94"/>
      <c r="BA2463" s="94"/>
    </row>
    <row r="2464" spans="33:53" x14ac:dyDescent="0.2">
      <c r="AG2464" s="94"/>
      <c r="AH2464" s="94"/>
      <c r="AI2464" s="94"/>
      <c r="AJ2464" s="94"/>
      <c r="AK2464" s="94"/>
      <c r="AL2464" s="96"/>
      <c r="AM2464" s="92"/>
      <c r="AT2464" s="94"/>
      <c r="AU2464" s="94"/>
      <c r="AV2464" s="94"/>
      <c r="AW2464" s="94"/>
      <c r="AX2464" s="94"/>
      <c r="AY2464" s="94"/>
      <c r="AZ2464" s="94"/>
      <c r="BA2464" s="94"/>
    </row>
    <row r="2465" spans="33:53" x14ac:dyDescent="0.2">
      <c r="AG2465" s="94"/>
      <c r="AH2465" s="94"/>
      <c r="AI2465" s="94"/>
      <c r="AJ2465" s="94"/>
      <c r="AK2465" s="94"/>
      <c r="AL2465" s="96"/>
      <c r="AM2465" s="92"/>
      <c r="AT2465" s="94"/>
      <c r="AU2465" s="94"/>
      <c r="AV2465" s="94"/>
      <c r="AW2465" s="94"/>
      <c r="AX2465" s="94"/>
      <c r="AY2465" s="94"/>
      <c r="AZ2465" s="94"/>
      <c r="BA2465" s="94"/>
    </row>
    <row r="2466" spans="33:53" x14ac:dyDescent="0.2">
      <c r="AG2466" s="94"/>
      <c r="AH2466" s="94"/>
      <c r="AI2466" s="94"/>
      <c r="AJ2466" s="94"/>
      <c r="AK2466" s="94"/>
      <c r="AL2466" s="96"/>
      <c r="AM2466" s="92"/>
      <c r="AT2466" s="94"/>
      <c r="AU2466" s="94"/>
      <c r="AV2466" s="94"/>
      <c r="AW2466" s="94"/>
      <c r="AX2466" s="94"/>
      <c r="AY2466" s="94"/>
      <c r="AZ2466" s="94"/>
      <c r="BA2466" s="94"/>
    </row>
    <row r="2467" spans="33:53" x14ac:dyDescent="0.2">
      <c r="AG2467" s="94"/>
      <c r="AH2467" s="94"/>
      <c r="AI2467" s="94"/>
      <c r="AJ2467" s="94"/>
      <c r="AK2467" s="94"/>
      <c r="AL2467" s="96"/>
      <c r="AM2467" s="92"/>
      <c r="AT2467" s="94"/>
      <c r="AU2467" s="94"/>
      <c r="AV2467" s="94"/>
      <c r="AW2467" s="94"/>
      <c r="AX2467" s="94"/>
      <c r="AY2467" s="94"/>
      <c r="AZ2467" s="94"/>
      <c r="BA2467" s="94"/>
    </row>
    <row r="2468" spans="33:53" x14ac:dyDescent="0.2">
      <c r="AG2468" s="94"/>
      <c r="AH2468" s="94"/>
      <c r="AI2468" s="94"/>
      <c r="AJ2468" s="94"/>
      <c r="AK2468" s="94"/>
      <c r="AL2468" s="96"/>
      <c r="AM2468" s="92"/>
      <c r="AT2468" s="94"/>
      <c r="AU2468" s="94"/>
      <c r="AV2468" s="94"/>
      <c r="AW2468" s="94"/>
      <c r="AX2468" s="94"/>
      <c r="AY2468" s="94"/>
      <c r="AZ2468" s="94"/>
      <c r="BA2468" s="94"/>
    </row>
    <row r="2469" spans="33:53" x14ac:dyDescent="0.2">
      <c r="AG2469" s="94"/>
      <c r="AH2469" s="94"/>
      <c r="AI2469" s="94"/>
      <c r="AJ2469" s="94"/>
      <c r="AK2469" s="94"/>
      <c r="AL2469" s="96"/>
      <c r="AM2469" s="92"/>
      <c r="AT2469" s="94"/>
      <c r="AU2469" s="94"/>
      <c r="AV2469" s="94"/>
      <c r="AW2469" s="94"/>
      <c r="AX2469" s="94"/>
      <c r="AY2469" s="94"/>
      <c r="AZ2469" s="94"/>
      <c r="BA2469" s="94"/>
    </row>
    <row r="2470" spans="33:53" x14ac:dyDescent="0.2">
      <c r="AG2470" s="94"/>
      <c r="AH2470" s="94"/>
      <c r="AI2470" s="94"/>
      <c r="AJ2470" s="94"/>
      <c r="AK2470" s="94"/>
      <c r="AL2470" s="96"/>
      <c r="AM2470" s="92"/>
      <c r="AT2470" s="94"/>
      <c r="AU2470" s="94"/>
      <c r="AV2470" s="94"/>
      <c r="AW2470" s="94"/>
      <c r="AX2470" s="94"/>
      <c r="AY2470" s="94"/>
      <c r="AZ2470" s="94"/>
      <c r="BA2470" s="94"/>
    </row>
    <row r="2471" spans="33:53" x14ac:dyDescent="0.2">
      <c r="AG2471" s="94"/>
      <c r="AH2471" s="94"/>
      <c r="AI2471" s="94"/>
      <c r="AJ2471" s="94"/>
      <c r="AK2471" s="94"/>
      <c r="AL2471" s="96"/>
      <c r="AM2471" s="92"/>
      <c r="AT2471" s="94"/>
      <c r="AU2471" s="94"/>
      <c r="AV2471" s="94"/>
      <c r="AW2471" s="94"/>
      <c r="AX2471" s="94"/>
      <c r="AY2471" s="94"/>
      <c r="AZ2471" s="94"/>
      <c r="BA2471" s="94"/>
    </row>
    <row r="2472" spans="33:53" x14ac:dyDescent="0.2">
      <c r="AG2472" s="94"/>
      <c r="AH2472" s="94"/>
      <c r="AI2472" s="94"/>
      <c r="AJ2472" s="94"/>
      <c r="AK2472" s="94"/>
      <c r="AL2472" s="96"/>
      <c r="AM2472" s="92"/>
      <c r="AT2472" s="94"/>
      <c r="AU2472" s="94"/>
      <c r="AV2472" s="94"/>
      <c r="AW2472" s="94"/>
      <c r="AX2472" s="94"/>
      <c r="AY2472" s="94"/>
      <c r="AZ2472" s="94"/>
      <c r="BA2472" s="94"/>
    </row>
    <row r="2473" spans="33:53" x14ac:dyDescent="0.2">
      <c r="AG2473" s="94"/>
      <c r="AH2473" s="94"/>
      <c r="AI2473" s="94"/>
      <c r="AJ2473" s="94"/>
      <c r="AK2473" s="94"/>
      <c r="AL2473" s="96"/>
      <c r="AM2473" s="92"/>
      <c r="AT2473" s="94"/>
      <c r="AU2473" s="94"/>
      <c r="AV2473" s="94"/>
      <c r="AW2473" s="94"/>
      <c r="AX2473" s="94"/>
      <c r="AY2473" s="94"/>
      <c r="AZ2473" s="94"/>
      <c r="BA2473" s="94"/>
    </row>
    <row r="2474" spans="33:53" x14ac:dyDescent="0.2">
      <c r="AG2474" s="94"/>
      <c r="AH2474" s="94"/>
      <c r="AI2474" s="94"/>
      <c r="AJ2474" s="94"/>
      <c r="AK2474" s="94"/>
      <c r="AL2474" s="96"/>
      <c r="AM2474" s="92"/>
      <c r="AT2474" s="94"/>
      <c r="AU2474" s="94"/>
      <c r="AV2474" s="94"/>
      <c r="AW2474" s="94"/>
      <c r="AX2474" s="94"/>
      <c r="AY2474" s="94"/>
      <c r="AZ2474" s="94"/>
      <c r="BA2474" s="94"/>
    </row>
    <row r="2475" spans="33:53" x14ac:dyDescent="0.2">
      <c r="AG2475" s="94"/>
      <c r="AH2475" s="94"/>
      <c r="AI2475" s="94"/>
      <c r="AJ2475" s="94"/>
      <c r="AK2475" s="94"/>
      <c r="AL2475" s="96"/>
      <c r="AM2475" s="92"/>
      <c r="AT2475" s="94"/>
      <c r="AU2475" s="94"/>
      <c r="AV2475" s="94"/>
      <c r="AW2475" s="94"/>
      <c r="AX2475" s="94"/>
      <c r="AY2475" s="94"/>
      <c r="AZ2475" s="94"/>
      <c r="BA2475" s="94"/>
    </row>
    <row r="2476" spans="33:53" x14ac:dyDescent="0.2">
      <c r="AG2476" s="94"/>
      <c r="AH2476" s="94"/>
      <c r="AI2476" s="94"/>
      <c r="AJ2476" s="94"/>
      <c r="AK2476" s="94"/>
      <c r="AL2476" s="96"/>
      <c r="AM2476" s="92"/>
      <c r="AT2476" s="94"/>
      <c r="AU2476" s="94"/>
      <c r="AV2476" s="94"/>
      <c r="AW2476" s="94"/>
      <c r="AX2476" s="94"/>
      <c r="AY2476" s="94"/>
      <c r="AZ2476" s="94"/>
      <c r="BA2476" s="94"/>
    </row>
    <row r="2477" spans="33:53" x14ac:dyDescent="0.2">
      <c r="AG2477" s="94"/>
      <c r="AH2477" s="94"/>
      <c r="AI2477" s="94"/>
      <c r="AJ2477" s="94"/>
      <c r="AK2477" s="94"/>
      <c r="AL2477" s="96"/>
      <c r="AM2477" s="92"/>
      <c r="AT2477" s="94"/>
      <c r="AU2477" s="94"/>
      <c r="AV2477" s="94"/>
      <c r="AW2477" s="94"/>
      <c r="AX2477" s="94"/>
      <c r="AY2477" s="94"/>
      <c r="AZ2477" s="94"/>
      <c r="BA2477" s="94"/>
    </row>
    <row r="2478" spans="33:53" x14ac:dyDescent="0.2">
      <c r="AG2478" s="94"/>
      <c r="AH2478" s="94"/>
      <c r="AI2478" s="94"/>
      <c r="AJ2478" s="94"/>
      <c r="AK2478" s="94"/>
      <c r="AL2478" s="96"/>
      <c r="AM2478" s="92"/>
      <c r="AT2478" s="94"/>
      <c r="AU2478" s="94"/>
      <c r="AV2478" s="94"/>
      <c r="AW2478" s="94"/>
      <c r="AX2478" s="94"/>
      <c r="AY2478" s="94"/>
      <c r="AZ2478" s="94"/>
      <c r="BA2478" s="94"/>
    </row>
    <row r="2479" spans="33:53" x14ac:dyDescent="0.2">
      <c r="AG2479" s="94"/>
      <c r="AH2479" s="94"/>
      <c r="AI2479" s="94"/>
      <c r="AJ2479" s="94"/>
      <c r="AK2479" s="94"/>
      <c r="AL2479" s="96"/>
      <c r="AM2479" s="92"/>
      <c r="AT2479" s="94"/>
      <c r="AU2479" s="94"/>
      <c r="AV2479" s="94"/>
      <c r="AW2479" s="94"/>
      <c r="AX2479" s="94"/>
      <c r="AY2479" s="94"/>
      <c r="AZ2479" s="94"/>
      <c r="BA2479" s="94"/>
    </row>
    <row r="2480" spans="33:53" x14ac:dyDescent="0.2">
      <c r="AG2480" s="94"/>
      <c r="AH2480" s="94"/>
      <c r="AI2480" s="94"/>
      <c r="AJ2480" s="94"/>
      <c r="AK2480" s="94"/>
      <c r="AL2480" s="96"/>
      <c r="AM2480" s="92"/>
      <c r="AT2480" s="94"/>
      <c r="AU2480" s="94"/>
      <c r="AV2480" s="94"/>
      <c r="AW2480" s="94"/>
      <c r="AX2480" s="94"/>
      <c r="AY2480" s="94"/>
      <c r="AZ2480" s="94"/>
      <c r="BA2480" s="94"/>
    </row>
    <row r="2481" spans="33:53" x14ac:dyDescent="0.2">
      <c r="AG2481" s="94"/>
      <c r="AH2481" s="94"/>
      <c r="AI2481" s="94"/>
      <c r="AJ2481" s="94"/>
      <c r="AK2481" s="94"/>
      <c r="AL2481" s="96"/>
      <c r="AM2481" s="92"/>
      <c r="AT2481" s="94"/>
      <c r="AU2481" s="94"/>
      <c r="AV2481" s="94"/>
      <c r="AW2481" s="94"/>
      <c r="AX2481" s="94"/>
      <c r="AY2481" s="94"/>
      <c r="AZ2481" s="94"/>
      <c r="BA2481" s="94"/>
    </row>
    <row r="2482" spans="33:53" x14ac:dyDescent="0.2">
      <c r="AG2482" s="94"/>
      <c r="AH2482" s="94"/>
      <c r="AI2482" s="94"/>
      <c r="AJ2482" s="94"/>
      <c r="AK2482" s="94"/>
      <c r="AL2482" s="96"/>
      <c r="AM2482" s="92"/>
      <c r="AT2482" s="94"/>
      <c r="AU2482" s="94"/>
      <c r="AV2482" s="94"/>
      <c r="AW2482" s="94"/>
      <c r="AX2482" s="94"/>
      <c r="AY2482" s="94"/>
      <c r="AZ2482" s="94"/>
      <c r="BA2482" s="94"/>
    </row>
    <row r="2483" spans="33:53" x14ac:dyDescent="0.2">
      <c r="AG2483" s="94"/>
      <c r="AH2483" s="94"/>
      <c r="AI2483" s="94"/>
      <c r="AJ2483" s="94"/>
      <c r="AK2483" s="94"/>
      <c r="AL2483" s="96"/>
      <c r="AM2483" s="92"/>
      <c r="AT2483" s="94"/>
      <c r="AU2483" s="94"/>
      <c r="AV2483" s="94"/>
      <c r="AW2483" s="94"/>
      <c r="AX2483" s="94"/>
      <c r="AY2483" s="94"/>
      <c r="AZ2483" s="94"/>
      <c r="BA2483" s="94"/>
    </row>
    <row r="2484" spans="33:53" x14ac:dyDescent="0.2">
      <c r="AG2484" s="94"/>
      <c r="AH2484" s="94"/>
      <c r="AI2484" s="94"/>
      <c r="AJ2484" s="94"/>
      <c r="AK2484" s="94"/>
      <c r="AL2484" s="96"/>
      <c r="AM2484" s="92"/>
      <c r="AT2484" s="94"/>
      <c r="AU2484" s="94"/>
      <c r="AV2484" s="94"/>
      <c r="AW2484" s="94"/>
      <c r="AX2484" s="94"/>
      <c r="AY2484" s="94"/>
      <c r="AZ2484" s="94"/>
      <c r="BA2484" s="94"/>
    </row>
    <row r="2485" spans="33:53" x14ac:dyDescent="0.2">
      <c r="AG2485" s="94"/>
      <c r="AH2485" s="94"/>
      <c r="AI2485" s="94"/>
      <c r="AJ2485" s="94"/>
      <c r="AK2485" s="94"/>
      <c r="AL2485" s="96"/>
      <c r="AM2485" s="92"/>
      <c r="AT2485" s="94"/>
      <c r="AU2485" s="94"/>
      <c r="AV2485" s="94"/>
      <c r="AW2485" s="94"/>
      <c r="AX2485" s="94"/>
      <c r="AY2485" s="94"/>
      <c r="AZ2485" s="94"/>
      <c r="BA2485" s="94"/>
    </row>
    <row r="2486" spans="33:53" x14ac:dyDescent="0.2">
      <c r="AG2486" s="94"/>
      <c r="AH2486" s="94"/>
      <c r="AI2486" s="94"/>
      <c r="AJ2486" s="94"/>
      <c r="AK2486" s="94"/>
      <c r="AL2486" s="96"/>
      <c r="AM2486" s="92"/>
      <c r="AT2486" s="94"/>
      <c r="AU2486" s="94"/>
      <c r="AV2486" s="94"/>
      <c r="AW2486" s="94"/>
      <c r="AX2486" s="94"/>
      <c r="AY2486" s="94"/>
      <c r="AZ2486" s="94"/>
      <c r="BA2486" s="94"/>
    </row>
    <row r="2487" spans="33:53" x14ac:dyDescent="0.2">
      <c r="AG2487" s="94"/>
      <c r="AH2487" s="94"/>
      <c r="AI2487" s="94"/>
      <c r="AJ2487" s="94"/>
      <c r="AK2487" s="94"/>
      <c r="AL2487" s="96"/>
      <c r="AM2487" s="92"/>
      <c r="AT2487" s="94"/>
      <c r="AU2487" s="94"/>
      <c r="AV2487" s="94"/>
      <c r="AW2487" s="94"/>
      <c r="AX2487" s="94"/>
      <c r="AY2487" s="94"/>
      <c r="AZ2487" s="94"/>
      <c r="BA2487" s="94"/>
    </row>
    <row r="2488" spans="33:53" x14ac:dyDescent="0.2">
      <c r="AG2488" s="94"/>
      <c r="AH2488" s="94"/>
      <c r="AI2488" s="94"/>
      <c r="AJ2488" s="94"/>
      <c r="AK2488" s="94"/>
      <c r="AL2488" s="96"/>
      <c r="AM2488" s="92"/>
      <c r="AT2488" s="94"/>
      <c r="AU2488" s="94"/>
      <c r="AV2488" s="94"/>
      <c r="AW2488" s="94"/>
      <c r="AX2488" s="94"/>
      <c r="AY2488" s="94"/>
      <c r="AZ2488" s="94"/>
      <c r="BA2488" s="94"/>
    </row>
    <row r="2489" spans="33:53" x14ac:dyDescent="0.2">
      <c r="AG2489" s="94"/>
      <c r="AH2489" s="94"/>
      <c r="AI2489" s="94"/>
      <c r="AJ2489" s="94"/>
      <c r="AK2489" s="94"/>
      <c r="AL2489" s="96"/>
      <c r="AM2489" s="92"/>
      <c r="AT2489" s="94"/>
      <c r="AU2489" s="94"/>
      <c r="AV2489" s="94"/>
      <c r="AW2489" s="94"/>
      <c r="AX2489" s="94"/>
      <c r="AY2489" s="94"/>
      <c r="AZ2489" s="94"/>
      <c r="BA2489" s="94"/>
    </row>
    <row r="2490" spans="33:53" x14ac:dyDescent="0.2">
      <c r="AG2490" s="94"/>
      <c r="AH2490" s="94"/>
      <c r="AI2490" s="94"/>
      <c r="AJ2490" s="94"/>
      <c r="AK2490" s="94"/>
      <c r="AL2490" s="96"/>
      <c r="AM2490" s="92"/>
      <c r="AT2490" s="94"/>
      <c r="AU2490" s="94"/>
      <c r="AV2490" s="94"/>
      <c r="AW2490" s="94"/>
      <c r="AX2490" s="94"/>
      <c r="AY2490" s="94"/>
      <c r="AZ2490" s="94"/>
      <c r="BA2490" s="94"/>
    </row>
    <row r="2491" spans="33:53" x14ac:dyDescent="0.2">
      <c r="AG2491" s="94"/>
      <c r="AH2491" s="94"/>
      <c r="AI2491" s="94"/>
      <c r="AJ2491" s="94"/>
      <c r="AK2491" s="94"/>
      <c r="AL2491" s="96"/>
      <c r="AM2491" s="92"/>
      <c r="AT2491" s="94"/>
      <c r="AU2491" s="94"/>
      <c r="AV2491" s="94"/>
      <c r="AW2491" s="94"/>
      <c r="AX2491" s="94"/>
      <c r="AY2491" s="94"/>
      <c r="AZ2491" s="94"/>
      <c r="BA2491" s="94"/>
    </row>
    <row r="2492" spans="33:53" x14ac:dyDescent="0.2">
      <c r="AG2492" s="94"/>
      <c r="AH2492" s="94"/>
      <c r="AI2492" s="94"/>
      <c r="AJ2492" s="94"/>
      <c r="AK2492" s="94"/>
      <c r="AL2492" s="96"/>
      <c r="AM2492" s="92"/>
      <c r="AT2492" s="94"/>
      <c r="AU2492" s="94"/>
      <c r="AV2492" s="94"/>
      <c r="AW2492" s="94"/>
      <c r="AX2492" s="94"/>
      <c r="AY2492" s="94"/>
      <c r="AZ2492" s="94"/>
      <c r="BA2492" s="94"/>
    </row>
    <row r="2493" spans="33:53" x14ac:dyDescent="0.2">
      <c r="AG2493" s="94"/>
      <c r="AH2493" s="94"/>
      <c r="AI2493" s="94"/>
      <c r="AJ2493" s="94"/>
      <c r="AK2493" s="94"/>
      <c r="AL2493" s="96"/>
      <c r="AM2493" s="92"/>
      <c r="AT2493" s="94"/>
      <c r="AU2493" s="94"/>
      <c r="AV2493" s="94"/>
      <c r="AW2493" s="94"/>
      <c r="AX2493" s="94"/>
      <c r="AY2493" s="94"/>
      <c r="AZ2493" s="94"/>
      <c r="BA2493" s="94"/>
    </row>
    <row r="2494" spans="33:53" x14ac:dyDescent="0.2">
      <c r="AG2494" s="94"/>
      <c r="AH2494" s="94"/>
      <c r="AI2494" s="94"/>
      <c r="AJ2494" s="94"/>
      <c r="AK2494" s="94"/>
      <c r="AL2494" s="96"/>
      <c r="AM2494" s="92"/>
      <c r="AT2494" s="94"/>
      <c r="AU2494" s="94"/>
      <c r="AV2494" s="94"/>
      <c r="AW2494" s="94"/>
      <c r="AX2494" s="94"/>
      <c r="AY2494" s="94"/>
      <c r="AZ2494" s="94"/>
      <c r="BA2494" s="94"/>
    </row>
    <row r="2495" spans="33:53" x14ac:dyDescent="0.2">
      <c r="AG2495" s="94"/>
      <c r="AH2495" s="94"/>
      <c r="AI2495" s="94"/>
      <c r="AJ2495" s="94"/>
      <c r="AK2495" s="94"/>
      <c r="AL2495" s="96"/>
      <c r="AM2495" s="92"/>
      <c r="AT2495" s="94"/>
      <c r="AU2495" s="94"/>
      <c r="AV2495" s="94"/>
      <c r="AW2495" s="94"/>
      <c r="AX2495" s="94"/>
      <c r="AY2495" s="94"/>
      <c r="AZ2495" s="94"/>
      <c r="BA2495" s="94"/>
    </row>
    <row r="2496" spans="33:53" x14ac:dyDescent="0.2">
      <c r="AG2496" s="94"/>
      <c r="AH2496" s="94"/>
      <c r="AI2496" s="94"/>
      <c r="AJ2496" s="94"/>
      <c r="AK2496" s="94"/>
      <c r="AL2496" s="96"/>
      <c r="AM2496" s="92"/>
      <c r="AT2496" s="94"/>
      <c r="AU2496" s="94"/>
      <c r="AV2496" s="94"/>
      <c r="AW2496" s="94"/>
      <c r="AX2496" s="94"/>
      <c r="AY2496" s="94"/>
      <c r="AZ2496" s="94"/>
      <c r="BA2496" s="94"/>
    </row>
    <row r="2497" spans="33:53" x14ac:dyDescent="0.2">
      <c r="AG2497" s="94"/>
      <c r="AH2497" s="94"/>
      <c r="AI2497" s="94"/>
      <c r="AJ2497" s="94"/>
      <c r="AK2497" s="94"/>
      <c r="AL2497" s="96"/>
      <c r="AM2497" s="92"/>
      <c r="AT2497" s="94"/>
      <c r="AU2497" s="94"/>
      <c r="AV2497" s="94"/>
      <c r="AW2497" s="94"/>
      <c r="AX2497" s="94"/>
      <c r="AY2497" s="94"/>
      <c r="AZ2497" s="94"/>
      <c r="BA2497" s="94"/>
    </row>
    <row r="2498" spans="33:53" x14ac:dyDescent="0.2">
      <c r="AG2498" s="94"/>
      <c r="AH2498" s="94"/>
      <c r="AI2498" s="94"/>
      <c r="AJ2498" s="94"/>
      <c r="AK2498" s="94"/>
      <c r="AL2498" s="96"/>
      <c r="AM2498" s="92"/>
      <c r="AT2498" s="94"/>
      <c r="AU2498" s="94"/>
      <c r="AV2498" s="94"/>
      <c r="AW2498" s="94"/>
      <c r="AX2498" s="94"/>
      <c r="AY2498" s="94"/>
      <c r="AZ2498" s="94"/>
      <c r="BA2498" s="94"/>
    </row>
    <row r="2499" spans="33:53" x14ac:dyDescent="0.2">
      <c r="AG2499" s="94"/>
      <c r="AH2499" s="94"/>
      <c r="AI2499" s="94"/>
      <c r="AJ2499" s="94"/>
      <c r="AK2499" s="94"/>
      <c r="AL2499" s="96"/>
      <c r="AM2499" s="92"/>
      <c r="AT2499" s="94"/>
      <c r="AU2499" s="94"/>
      <c r="AV2499" s="94"/>
      <c r="AW2499" s="94"/>
      <c r="AX2499" s="94"/>
      <c r="AY2499" s="94"/>
      <c r="AZ2499" s="94"/>
      <c r="BA2499" s="94"/>
    </row>
    <row r="2500" spans="33:53" x14ac:dyDescent="0.2">
      <c r="AG2500" s="94"/>
      <c r="AH2500" s="94"/>
      <c r="AI2500" s="94"/>
      <c r="AJ2500" s="94"/>
      <c r="AK2500" s="94"/>
      <c r="AL2500" s="96"/>
      <c r="AM2500" s="92"/>
      <c r="AT2500" s="94"/>
      <c r="AU2500" s="94"/>
      <c r="AV2500" s="94"/>
      <c r="AW2500" s="94"/>
      <c r="AX2500" s="94"/>
      <c r="AY2500" s="94"/>
      <c r="AZ2500" s="94"/>
      <c r="BA2500" s="94"/>
    </row>
    <row r="2501" spans="33:53" x14ac:dyDescent="0.2">
      <c r="AG2501" s="94"/>
      <c r="AH2501" s="94"/>
      <c r="AI2501" s="94"/>
      <c r="AJ2501" s="94"/>
      <c r="AK2501" s="94"/>
      <c r="AL2501" s="96"/>
      <c r="AM2501" s="92"/>
      <c r="AT2501" s="94"/>
      <c r="AU2501" s="94"/>
      <c r="AV2501" s="94"/>
      <c r="AW2501" s="94"/>
      <c r="AX2501" s="94"/>
      <c r="AY2501" s="94"/>
      <c r="AZ2501" s="94"/>
      <c r="BA2501" s="94"/>
    </row>
    <row r="2502" spans="33:53" x14ac:dyDescent="0.2">
      <c r="AG2502" s="94"/>
      <c r="AH2502" s="94"/>
      <c r="AI2502" s="94"/>
      <c r="AJ2502" s="94"/>
      <c r="AK2502" s="94"/>
      <c r="AL2502" s="96"/>
      <c r="AM2502" s="92"/>
      <c r="AT2502" s="94"/>
      <c r="AU2502" s="94"/>
      <c r="AV2502" s="94"/>
      <c r="AW2502" s="94"/>
      <c r="AX2502" s="94"/>
      <c r="AY2502" s="94"/>
      <c r="AZ2502" s="94"/>
      <c r="BA2502" s="94"/>
    </row>
    <row r="2503" spans="33:53" x14ac:dyDescent="0.2">
      <c r="AG2503" s="94"/>
      <c r="AH2503" s="94"/>
      <c r="AI2503" s="94"/>
      <c r="AJ2503" s="94"/>
      <c r="AK2503" s="94"/>
      <c r="AL2503" s="96"/>
      <c r="AM2503" s="92"/>
      <c r="AT2503" s="94"/>
      <c r="AU2503" s="94"/>
      <c r="AV2503" s="94"/>
      <c r="AW2503" s="94"/>
      <c r="AX2503" s="94"/>
      <c r="AY2503" s="94"/>
      <c r="AZ2503" s="94"/>
      <c r="BA2503" s="94"/>
    </row>
    <row r="2504" spans="33:53" x14ac:dyDescent="0.2">
      <c r="AG2504" s="94"/>
      <c r="AH2504" s="94"/>
      <c r="AI2504" s="94"/>
      <c r="AJ2504" s="94"/>
      <c r="AK2504" s="94"/>
      <c r="AL2504" s="96"/>
      <c r="AM2504" s="92"/>
      <c r="AT2504" s="94"/>
      <c r="AU2504" s="94"/>
      <c r="AV2504" s="94"/>
      <c r="AW2504" s="94"/>
      <c r="AX2504" s="94"/>
      <c r="AY2504" s="94"/>
      <c r="AZ2504" s="94"/>
      <c r="BA2504" s="94"/>
    </row>
    <row r="2505" spans="33:53" x14ac:dyDescent="0.2">
      <c r="AG2505" s="94"/>
      <c r="AH2505" s="94"/>
      <c r="AI2505" s="94"/>
      <c r="AJ2505" s="94"/>
      <c r="AK2505" s="94"/>
      <c r="AL2505" s="96"/>
      <c r="AM2505" s="92"/>
      <c r="AT2505" s="94"/>
      <c r="AU2505" s="94"/>
      <c r="AV2505" s="94"/>
      <c r="AW2505" s="94"/>
      <c r="AX2505" s="94"/>
      <c r="AY2505" s="94"/>
      <c r="AZ2505" s="94"/>
      <c r="BA2505" s="94"/>
    </row>
    <row r="2506" spans="33:53" x14ac:dyDescent="0.2">
      <c r="AG2506" s="94"/>
      <c r="AH2506" s="94"/>
      <c r="AI2506" s="94"/>
      <c r="AJ2506" s="94"/>
      <c r="AK2506" s="94"/>
      <c r="AL2506" s="96"/>
      <c r="AM2506" s="92"/>
      <c r="AT2506" s="94"/>
      <c r="AU2506" s="94"/>
      <c r="AV2506" s="94"/>
      <c r="AW2506" s="94"/>
      <c r="AX2506" s="94"/>
      <c r="AY2506" s="94"/>
      <c r="AZ2506" s="94"/>
      <c r="BA2506" s="94"/>
    </row>
    <row r="2507" spans="33:53" x14ac:dyDescent="0.2">
      <c r="AG2507" s="94"/>
      <c r="AH2507" s="94"/>
      <c r="AI2507" s="94"/>
      <c r="AJ2507" s="94"/>
      <c r="AK2507" s="94"/>
      <c r="AL2507" s="96"/>
      <c r="AM2507" s="92"/>
      <c r="AT2507" s="94"/>
      <c r="AU2507" s="94"/>
      <c r="AV2507" s="94"/>
      <c r="AW2507" s="94"/>
      <c r="AX2507" s="94"/>
      <c r="AY2507" s="94"/>
      <c r="AZ2507" s="94"/>
      <c r="BA2507" s="94"/>
    </row>
    <row r="2508" spans="33:53" x14ac:dyDescent="0.2">
      <c r="AG2508" s="94"/>
      <c r="AH2508" s="94"/>
      <c r="AI2508" s="94"/>
      <c r="AJ2508" s="94"/>
      <c r="AK2508" s="94"/>
      <c r="AL2508" s="96"/>
      <c r="AM2508" s="92"/>
      <c r="AT2508" s="94"/>
      <c r="AU2508" s="94"/>
      <c r="AV2508" s="94"/>
      <c r="AW2508" s="94"/>
      <c r="AX2508" s="94"/>
      <c r="AY2508" s="94"/>
      <c r="AZ2508" s="94"/>
      <c r="BA2508" s="94"/>
    </row>
    <row r="2509" spans="33:53" x14ac:dyDescent="0.2">
      <c r="AG2509" s="94"/>
      <c r="AH2509" s="94"/>
      <c r="AI2509" s="94"/>
      <c r="AJ2509" s="94"/>
      <c r="AK2509" s="94"/>
      <c r="AL2509" s="96"/>
      <c r="AM2509" s="92"/>
      <c r="AT2509" s="94"/>
      <c r="AU2509" s="94"/>
      <c r="AV2509" s="94"/>
      <c r="AW2509" s="94"/>
      <c r="AX2509" s="94"/>
      <c r="AY2509" s="94"/>
      <c r="AZ2509" s="94"/>
      <c r="BA2509" s="94"/>
    </row>
    <row r="2510" spans="33:53" x14ac:dyDescent="0.2">
      <c r="AG2510" s="94"/>
      <c r="AH2510" s="94"/>
      <c r="AI2510" s="94"/>
      <c r="AJ2510" s="94"/>
      <c r="AK2510" s="94"/>
      <c r="AL2510" s="96"/>
      <c r="AM2510" s="92"/>
      <c r="AT2510" s="94"/>
      <c r="AU2510" s="94"/>
      <c r="AV2510" s="94"/>
      <c r="AW2510" s="94"/>
      <c r="AX2510" s="94"/>
      <c r="AY2510" s="94"/>
      <c r="AZ2510" s="94"/>
      <c r="BA2510" s="94"/>
    </row>
    <row r="2511" spans="33:53" x14ac:dyDescent="0.2">
      <c r="AG2511" s="94"/>
      <c r="AH2511" s="94"/>
      <c r="AI2511" s="94"/>
      <c r="AJ2511" s="94"/>
      <c r="AK2511" s="94"/>
      <c r="AL2511" s="96"/>
      <c r="AM2511" s="92"/>
      <c r="AT2511" s="94"/>
      <c r="AU2511" s="94"/>
      <c r="AV2511" s="94"/>
      <c r="AW2511" s="94"/>
      <c r="AX2511" s="94"/>
      <c r="AY2511" s="94"/>
      <c r="AZ2511" s="94"/>
      <c r="BA2511" s="94"/>
    </row>
    <row r="2512" spans="33:53" x14ac:dyDescent="0.2">
      <c r="AG2512" s="94"/>
      <c r="AH2512" s="94"/>
      <c r="AI2512" s="94"/>
      <c r="AJ2512" s="94"/>
      <c r="AK2512" s="94"/>
      <c r="AL2512" s="96"/>
      <c r="AM2512" s="92"/>
      <c r="AT2512" s="94"/>
      <c r="AU2512" s="94"/>
      <c r="AV2512" s="94"/>
      <c r="AW2512" s="94"/>
      <c r="AX2512" s="94"/>
      <c r="AY2512" s="94"/>
      <c r="AZ2512" s="94"/>
      <c r="BA2512" s="94"/>
    </row>
    <row r="2513" spans="33:53" x14ac:dyDescent="0.2">
      <c r="AG2513" s="94"/>
      <c r="AH2513" s="94"/>
      <c r="AI2513" s="94"/>
      <c r="AJ2513" s="94"/>
      <c r="AK2513" s="94"/>
      <c r="AL2513" s="96"/>
      <c r="AM2513" s="92"/>
      <c r="AT2513" s="94"/>
      <c r="AU2513" s="94"/>
      <c r="AV2513" s="94"/>
      <c r="AW2513" s="94"/>
      <c r="AX2513" s="94"/>
      <c r="AY2513" s="94"/>
      <c r="AZ2513" s="94"/>
      <c r="BA2513" s="94"/>
    </row>
    <row r="2514" spans="33:53" x14ac:dyDescent="0.2">
      <c r="AG2514" s="94"/>
      <c r="AH2514" s="94"/>
      <c r="AI2514" s="94"/>
      <c r="AJ2514" s="94"/>
      <c r="AK2514" s="94"/>
      <c r="AL2514" s="96"/>
      <c r="AM2514" s="92"/>
      <c r="AT2514" s="94"/>
      <c r="AU2514" s="94"/>
      <c r="AV2514" s="94"/>
      <c r="AW2514" s="94"/>
      <c r="AX2514" s="94"/>
      <c r="AY2514" s="94"/>
      <c r="AZ2514" s="94"/>
      <c r="BA2514" s="94"/>
    </row>
    <row r="2515" spans="33:53" x14ac:dyDescent="0.2">
      <c r="AG2515" s="94"/>
      <c r="AH2515" s="94"/>
      <c r="AI2515" s="94"/>
      <c r="AJ2515" s="94"/>
      <c r="AK2515" s="94"/>
      <c r="AL2515" s="96"/>
      <c r="AM2515" s="92"/>
      <c r="AT2515" s="94"/>
      <c r="AU2515" s="94"/>
      <c r="AV2515" s="94"/>
      <c r="AW2515" s="94"/>
      <c r="AX2515" s="94"/>
      <c r="AY2515" s="94"/>
      <c r="AZ2515" s="94"/>
      <c r="BA2515" s="94"/>
    </row>
    <row r="2516" spans="33:53" x14ac:dyDescent="0.2">
      <c r="AG2516" s="94"/>
      <c r="AH2516" s="94"/>
      <c r="AI2516" s="94"/>
      <c r="AJ2516" s="94"/>
      <c r="AK2516" s="94"/>
      <c r="AL2516" s="96"/>
      <c r="AM2516" s="92"/>
      <c r="AT2516" s="94"/>
      <c r="AU2516" s="94"/>
      <c r="AV2516" s="94"/>
      <c r="AW2516" s="94"/>
      <c r="AX2516" s="94"/>
      <c r="AY2516" s="94"/>
      <c r="AZ2516" s="94"/>
      <c r="BA2516" s="94"/>
    </row>
    <row r="2517" spans="33:53" x14ac:dyDescent="0.2">
      <c r="AG2517" s="94"/>
      <c r="AH2517" s="94"/>
      <c r="AI2517" s="94"/>
      <c r="AJ2517" s="94"/>
      <c r="AK2517" s="94"/>
      <c r="AL2517" s="96"/>
      <c r="AM2517" s="92"/>
      <c r="AT2517" s="94"/>
      <c r="AU2517" s="94"/>
      <c r="AV2517" s="94"/>
      <c r="AW2517" s="94"/>
      <c r="AX2517" s="94"/>
      <c r="AY2517" s="94"/>
      <c r="AZ2517" s="94"/>
      <c r="BA2517" s="94"/>
    </row>
    <row r="2518" spans="33:53" x14ac:dyDescent="0.2">
      <c r="AG2518" s="94"/>
      <c r="AH2518" s="94"/>
      <c r="AI2518" s="94"/>
      <c r="AJ2518" s="94"/>
      <c r="AK2518" s="94"/>
      <c r="AL2518" s="96"/>
      <c r="AM2518" s="92"/>
      <c r="AT2518" s="94"/>
      <c r="AU2518" s="94"/>
      <c r="AV2518" s="94"/>
      <c r="AW2518" s="94"/>
      <c r="AX2518" s="94"/>
      <c r="AY2518" s="94"/>
      <c r="AZ2518" s="94"/>
      <c r="BA2518" s="94"/>
    </row>
    <row r="2519" spans="33:53" x14ac:dyDescent="0.2">
      <c r="AG2519" s="94"/>
      <c r="AH2519" s="94"/>
      <c r="AI2519" s="94"/>
      <c r="AJ2519" s="94"/>
      <c r="AK2519" s="94"/>
      <c r="AL2519" s="96"/>
      <c r="AM2519" s="92"/>
      <c r="AT2519" s="94"/>
      <c r="AU2519" s="94"/>
      <c r="AV2519" s="94"/>
      <c r="AW2519" s="94"/>
      <c r="AX2519" s="94"/>
      <c r="AY2519" s="94"/>
      <c r="AZ2519" s="94"/>
      <c r="BA2519" s="94"/>
    </row>
    <row r="2520" spans="33:53" x14ac:dyDescent="0.2">
      <c r="AG2520" s="94"/>
      <c r="AH2520" s="94"/>
      <c r="AI2520" s="94"/>
      <c r="AJ2520" s="94"/>
      <c r="AK2520" s="94"/>
      <c r="AL2520" s="96"/>
      <c r="AM2520" s="92"/>
      <c r="AT2520" s="94"/>
      <c r="AU2520" s="94"/>
      <c r="AV2520" s="94"/>
      <c r="AW2520" s="94"/>
      <c r="AX2520" s="94"/>
      <c r="AY2520" s="94"/>
      <c r="AZ2520" s="94"/>
      <c r="BA2520" s="94"/>
    </row>
    <row r="2521" spans="33:53" x14ac:dyDescent="0.2">
      <c r="AG2521" s="94"/>
      <c r="AH2521" s="94"/>
      <c r="AI2521" s="94"/>
      <c r="AJ2521" s="94"/>
      <c r="AK2521" s="94"/>
      <c r="AL2521" s="96"/>
      <c r="AM2521" s="92"/>
      <c r="AT2521" s="94"/>
      <c r="AU2521" s="94"/>
      <c r="AV2521" s="94"/>
      <c r="AW2521" s="94"/>
      <c r="AX2521" s="94"/>
      <c r="AY2521" s="94"/>
      <c r="AZ2521" s="94"/>
      <c r="BA2521" s="94"/>
    </row>
    <row r="2522" spans="33:53" x14ac:dyDescent="0.2">
      <c r="AG2522" s="94"/>
      <c r="AH2522" s="94"/>
      <c r="AI2522" s="94"/>
      <c r="AJ2522" s="94"/>
      <c r="AK2522" s="94"/>
      <c r="AL2522" s="96"/>
      <c r="AM2522" s="92"/>
      <c r="AT2522" s="94"/>
      <c r="AU2522" s="94"/>
      <c r="AV2522" s="94"/>
      <c r="AW2522" s="94"/>
      <c r="AX2522" s="94"/>
      <c r="AY2522" s="94"/>
      <c r="AZ2522" s="94"/>
      <c r="BA2522" s="94"/>
    </row>
    <row r="2523" spans="33:53" x14ac:dyDescent="0.2">
      <c r="AG2523" s="94"/>
      <c r="AH2523" s="94"/>
      <c r="AI2523" s="94"/>
      <c r="AJ2523" s="94"/>
      <c r="AK2523" s="94"/>
      <c r="AL2523" s="96"/>
      <c r="AM2523" s="92"/>
      <c r="AT2523" s="94"/>
      <c r="AU2523" s="94"/>
      <c r="AV2523" s="94"/>
      <c r="AW2523" s="94"/>
      <c r="AX2523" s="94"/>
      <c r="AY2523" s="94"/>
      <c r="AZ2523" s="94"/>
      <c r="BA2523" s="94"/>
    </row>
    <row r="2524" spans="33:53" x14ac:dyDescent="0.2">
      <c r="AG2524" s="94"/>
      <c r="AH2524" s="94"/>
      <c r="AI2524" s="94"/>
      <c r="AJ2524" s="94"/>
      <c r="AK2524" s="94"/>
      <c r="AL2524" s="96"/>
      <c r="AM2524" s="92"/>
      <c r="AT2524" s="94"/>
      <c r="AU2524" s="94"/>
      <c r="AV2524" s="94"/>
      <c r="AW2524" s="94"/>
      <c r="AX2524" s="94"/>
      <c r="AY2524" s="94"/>
      <c r="AZ2524" s="94"/>
      <c r="BA2524" s="94"/>
    </row>
    <row r="2525" spans="33:53" x14ac:dyDescent="0.2">
      <c r="AG2525" s="94"/>
      <c r="AH2525" s="94"/>
      <c r="AI2525" s="94"/>
      <c r="AJ2525" s="94"/>
      <c r="AK2525" s="94"/>
      <c r="AL2525" s="96"/>
      <c r="AM2525" s="92"/>
      <c r="AT2525" s="94"/>
      <c r="AU2525" s="94"/>
      <c r="AV2525" s="94"/>
      <c r="AW2525" s="94"/>
      <c r="AX2525" s="94"/>
      <c r="AY2525" s="94"/>
      <c r="AZ2525" s="94"/>
      <c r="BA2525" s="94"/>
    </row>
    <row r="2526" spans="33:53" x14ac:dyDescent="0.2">
      <c r="AG2526" s="94"/>
      <c r="AH2526" s="94"/>
      <c r="AI2526" s="94"/>
      <c r="AJ2526" s="94"/>
      <c r="AK2526" s="94"/>
      <c r="AL2526" s="96"/>
      <c r="AM2526" s="92"/>
      <c r="AT2526" s="94"/>
      <c r="AU2526" s="94"/>
      <c r="AV2526" s="94"/>
      <c r="AW2526" s="94"/>
      <c r="AX2526" s="94"/>
      <c r="AY2526" s="94"/>
      <c r="AZ2526" s="94"/>
      <c r="BA2526" s="94"/>
    </row>
    <row r="2527" spans="33:53" x14ac:dyDescent="0.2">
      <c r="AG2527" s="94"/>
      <c r="AH2527" s="94"/>
      <c r="AI2527" s="94"/>
      <c r="AJ2527" s="94"/>
      <c r="AK2527" s="94"/>
      <c r="AL2527" s="96"/>
      <c r="AM2527" s="92"/>
      <c r="AT2527" s="94"/>
      <c r="AU2527" s="94"/>
      <c r="AV2527" s="94"/>
      <c r="AW2527" s="94"/>
      <c r="AX2527" s="94"/>
      <c r="AY2527" s="94"/>
      <c r="AZ2527" s="94"/>
      <c r="BA2527" s="94"/>
    </row>
    <row r="2528" spans="33:53" x14ac:dyDescent="0.2">
      <c r="AG2528" s="94"/>
      <c r="AH2528" s="94"/>
      <c r="AI2528" s="94"/>
      <c r="AJ2528" s="94"/>
      <c r="AK2528" s="94"/>
      <c r="AL2528" s="96"/>
      <c r="AM2528" s="92"/>
      <c r="AT2528" s="94"/>
      <c r="AU2528" s="94"/>
      <c r="AV2528" s="94"/>
      <c r="AW2528" s="94"/>
      <c r="AX2528" s="94"/>
      <c r="AY2528" s="94"/>
      <c r="AZ2528" s="94"/>
      <c r="BA2528" s="94"/>
    </row>
    <row r="2529" spans="33:53" x14ac:dyDescent="0.2">
      <c r="AG2529" s="94"/>
      <c r="AH2529" s="94"/>
      <c r="AI2529" s="94"/>
      <c r="AJ2529" s="94"/>
      <c r="AK2529" s="94"/>
      <c r="AL2529" s="96"/>
      <c r="AM2529" s="92"/>
      <c r="AT2529" s="94"/>
      <c r="AU2529" s="94"/>
      <c r="AV2529" s="94"/>
      <c r="AW2529" s="94"/>
      <c r="AX2529" s="94"/>
      <c r="AY2529" s="94"/>
      <c r="AZ2529" s="94"/>
      <c r="BA2529" s="94"/>
    </row>
    <row r="2530" spans="33:53" x14ac:dyDescent="0.2">
      <c r="AG2530" s="94"/>
      <c r="AH2530" s="94"/>
      <c r="AI2530" s="94"/>
      <c r="AJ2530" s="94"/>
      <c r="AK2530" s="94"/>
      <c r="AL2530" s="96"/>
      <c r="AM2530" s="92"/>
      <c r="AT2530" s="94"/>
      <c r="AU2530" s="94"/>
      <c r="AV2530" s="94"/>
      <c r="AW2530" s="94"/>
      <c r="AX2530" s="94"/>
      <c r="AY2530" s="94"/>
      <c r="AZ2530" s="94"/>
      <c r="BA2530" s="94"/>
    </row>
    <row r="2531" spans="33:53" x14ac:dyDescent="0.2">
      <c r="AG2531" s="94"/>
      <c r="AH2531" s="94"/>
      <c r="AI2531" s="94"/>
      <c r="AJ2531" s="94"/>
      <c r="AK2531" s="94"/>
      <c r="AL2531" s="96"/>
      <c r="AM2531" s="92"/>
      <c r="AT2531" s="94"/>
      <c r="AU2531" s="94"/>
      <c r="AV2531" s="94"/>
      <c r="AW2531" s="94"/>
      <c r="AX2531" s="94"/>
      <c r="AY2531" s="94"/>
      <c r="AZ2531" s="94"/>
      <c r="BA2531" s="94"/>
    </row>
    <row r="2532" spans="33:53" x14ac:dyDescent="0.2">
      <c r="AG2532" s="94"/>
      <c r="AH2532" s="94"/>
      <c r="AI2532" s="94"/>
      <c r="AJ2532" s="94"/>
      <c r="AK2532" s="94"/>
      <c r="AL2532" s="96"/>
      <c r="AM2532" s="92"/>
      <c r="AT2532" s="94"/>
      <c r="AU2532" s="94"/>
      <c r="AV2532" s="94"/>
      <c r="AW2532" s="94"/>
      <c r="AX2532" s="94"/>
      <c r="AY2532" s="94"/>
      <c r="AZ2532" s="94"/>
      <c r="BA2532" s="94"/>
    </row>
    <row r="2533" spans="33:53" x14ac:dyDescent="0.2">
      <c r="AG2533" s="94"/>
      <c r="AH2533" s="94"/>
      <c r="AI2533" s="94"/>
      <c r="AJ2533" s="94"/>
      <c r="AK2533" s="94"/>
      <c r="AL2533" s="96"/>
      <c r="AM2533" s="92"/>
      <c r="AT2533" s="94"/>
      <c r="AU2533" s="94"/>
      <c r="AV2533" s="94"/>
      <c r="AW2533" s="94"/>
      <c r="AX2533" s="94"/>
      <c r="AY2533" s="94"/>
      <c r="AZ2533" s="94"/>
      <c r="BA2533" s="94"/>
    </row>
    <row r="2534" spans="33:53" x14ac:dyDescent="0.2">
      <c r="AG2534" s="94"/>
      <c r="AH2534" s="94"/>
      <c r="AI2534" s="94"/>
      <c r="AJ2534" s="94"/>
      <c r="AK2534" s="94"/>
      <c r="AL2534" s="96"/>
      <c r="AM2534" s="92"/>
      <c r="AT2534" s="94"/>
      <c r="AU2534" s="94"/>
      <c r="AV2534" s="94"/>
      <c r="AW2534" s="94"/>
      <c r="AX2534" s="94"/>
      <c r="AY2534" s="94"/>
      <c r="AZ2534" s="94"/>
      <c r="BA2534" s="94"/>
    </row>
    <row r="2535" spans="33:53" x14ac:dyDescent="0.2">
      <c r="AG2535" s="94"/>
      <c r="AH2535" s="94"/>
      <c r="AI2535" s="94"/>
      <c r="AJ2535" s="94"/>
      <c r="AK2535" s="94"/>
      <c r="AL2535" s="96"/>
      <c r="AM2535" s="92"/>
      <c r="AT2535" s="94"/>
      <c r="AU2535" s="94"/>
      <c r="AV2535" s="94"/>
      <c r="AW2535" s="94"/>
      <c r="AX2535" s="94"/>
      <c r="AY2535" s="94"/>
      <c r="AZ2535" s="94"/>
      <c r="BA2535" s="94"/>
    </row>
    <row r="2536" spans="33:53" x14ac:dyDescent="0.2">
      <c r="AG2536" s="94"/>
      <c r="AH2536" s="94"/>
      <c r="AI2536" s="94"/>
      <c r="AJ2536" s="94"/>
      <c r="AK2536" s="94"/>
      <c r="AL2536" s="96"/>
      <c r="AM2536" s="92"/>
      <c r="AT2536" s="94"/>
      <c r="AU2536" s="94"/>
      <c r="AV2536" s="94"/>
      <c r="AW2536" s="94"/>
      <c r="AX2536" s="94"/>
      <c r="AY2536" s="94"/>
      <c r="AZ2536" s="94"/>
      <c r="BA2536" s="94"/>
    </row>
    <row r="2537" spans="33:53" x14ac:dyDescent="0.2">
      <c r="AG2537" s="94"/>
      <c r="AH2537" s="94"/>
      <c r="AI2537" s="94"/>
      <c r="AJ2537" s="94"/>
      <c r="AK2537" s="94"/>
      <c r="AL2537" s="96"/>
      <c r="AM2537" s="92"/>
      <c r="AT2537" s="94"/>
      <c r="AU2537" s="94"/>
      <c r="AV2537" s="94"/>
      <c r="AW2537" s="94"/>
      <c r="AX2537" s="94"/>
      <c r="AY2537" s="94"/>
      <c r="AZ2537" s="94"/>
      <c r="BA2537" s="94"/>
    </row>
    <row r="2538" spans="33:53" x14ac:dyDescent="0.2">
      <c r="AG2538" s="94"/>
      <c r="AH2538" s="94"/>
      <c r="AI2538" s="94"/>
      <c r="AJ2538" s="94"/>
      <c r="AK2538" s="94"/>
      <c r="AL2538" s="96"/>
      <c r="AM2538" s="92"/>
      <c r="AT2538" s="94"/>
      <c r="AU2538" s="94"/>
      <c r="AV2538" s="94"/>
      <c r="AW2538" s="94"/>
      <c r="AX2538" s="94"/>
      <c r="AY2538" s="94"/>
      <c r="AZ2538" s="94"/>
      <c r="BA2538" s="94"/>
    </row>
    <row r="2539" spans="33:53" x14ac:dyDescent="0.2">
      <c r="AG2539" s="94"/>
      <c r="AH2539" s="94"/>
      <c r="AI2539" s="94"/>
      <c r="AJ2539" s="94"/>
      <c r="AK2539" s="94"/>
      <c r="AL2539" s="96"/>
      <c r="AM2539" s="92"/>
      <c r="AT2539" s="94"/>
      <c r="AU2539" s="94"/>
      <c r="AV2539" s="94"/>
      <c r="AW2539" s="94"/>
      <c r="AX2539" s="94"/>
      <c r="AY2539" s="94"/>
      <c r="AZ2539" s="94"/>
      <c r="BA2539" s="94"/>
    </row>
    <row r="2540" spans="33:53" x14ac:dyDescent="0.2">
      <c r="AG2540" s="94"/>
      <c r="AH2540" s="94"/>
      <c r="AI2540" s="94"/>
      <c r="AJ2540" s="94"/>
      <c r="AK2540" s="94"/>
      <c r="AL2540" s="96"/>
      <c r="AM2540" s="92"/>
      <c r="AT2540" s="94"/>
      <c r="AU2540" s="94"/>
      <c r="AV2540" s="94"/>
      <c r="AW2540" s="94"/>
      <c r="AX2540" s="94"/>
      <c r="AY2540" s="94"/>
      <c r="AZ2540" s="94"/>
      <c r="BA2540" s="94"/>
    </row>
  </sheetData>
  <phoneticPr fontId="8" type="noConversion"/>
  <hyperlinks>
    <hyperlink ref="AV4461" r:id="rId1" display="http://cdsbib.u-strasbg.fr/cgi-bin/cdsbib?1990RMxAA..21..381G" xr:uid="{00000000-0004-0000-0C00-000000000000}"/>
    <hyperlink ref="AV4464" r:id="rId2" display="http://cdsbib.u-strasbg.fr/cgi-bin/cdsbib?1990RMxAA..21..381G" xr:uid="{00000000-0004-0000-0C00-000001000000}"/>
    <hyperlink ref="AV4462" r:id="rId3" display="http://cdsbib.u-strasbg.fr/cgi-bin/cdsbib?1990RMxAA..21..381G" xr:uid="{00000000-0004-0000-0C00-000002000000}"/>
    <hyperlink ref="AV4440" r:id="rId4" display="http://cdsbib.u-strasbg.fr/cgi-bin/cdsbib?1990RMxAA..21..381G" xr:uid="{00000000-0004-0000-0C00-000003000000}"/>
    <hyperlink ref="AW4574" r:id="rId5" display="http://cdsbib.u-strasbg.fr/cgi-bin/cdsbib?1990RMxAA..21..381G" xr:uid="{00000000-0004-0000-0C00-000004000000}"/>
    <hyperlink ref="AW2843" r:id="rId6" display="http://cdsbib.u-strasbg.fr/cgi-bin/cdsbib?1990RMxAA..21..381G" xr:uid="{00000000-0004-0000-0C00-000005000000}"/>
    <hyperlink ref="AW4575" r:id="rId7" display="http://cdsbib.u-strasbg.fr/cgi-bin/cdsbib?1990RMxAA..21..381G" xr:uid="{00000000-0004-0000-0C00-000006000000}"/>
  </hyperlinks>
  <pageMargins left="0.75" right="0.75" top="1" bottom="1" header="0.5" footer="0.5"/>
  <pageSetup orientation="portrait" verticalDpi="300" r:id="rId8"/>
  <headerFooter alignWithMargins="0"/>
  <drawing r:id="rId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5"/>
  </sheetPr>
  <dimension ref="A1:BZ2540"/>
  <sheetViews>
    <sheetView topLeftCell="T1" workbookViewId="0">
      <pane ySplit="20" topLeftCell="A21" activePane="bottomLeft" state="frozen"/>
      <selection pane="bottomLeft" activeCell="V8" sqref="V8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5703125" customWidth="1"/>
    <col min="6" max="6" width="16.7109375" customWidth="1"/>
    <col min="7" max="7" width="11.7109375" customWidth="1"/>
    <col min="8" max="8" width="8.7109375" customWidth="1"/>
    <col min="9" max="9" width="9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5" style="5" customWidth="1"/>
    <col min="20" max="20" width="10.28515625" style="5" customWidth="1"/>
    <col min="21" max="32" width="10.28515625" customWidth="1"/>
    <col min="33" max="33" width="12.140625" customWidth="1"/>
    <col min="34" max="34" width="9.42578125" customWidth="1"/>
    <col min="35" max="37" width="10.42578125" customWidth="1"/>
    <col min="38" max="38" width="10.5703125" customWidth="1"/>
    <col min="39" max="39" width="10.28515625" customWidth="1"/>
    <col min="40" max="43" width="9.42578125" customWidth="1"/>
    <col min="44" max="58" width="10.28515625" customWidth="1"/>
    <col min="59" max="59" width="11.85546875" customWidth="1"/>
    <col min="60" max="60" width="14.7109375" customWidth="1"/>
    <col min="61" max="78" width="10.28515625" customWidth="1"/>
  </cols>
  <sheetData>
    <row r="1" spans="1:70" ht="21" thickBot="1" x14ac:dyDescent="0.25">
      <c r="A1" s="17" t="s">
        <v>47</v>
      </c>
      <c r="B1" s="15"/>
      <c r="C1" s="15"/>
      <c r="D1" s="15"/>
      <c r="E1" s="15"/>
      <c r="T1" s="201" t="s">
        <v>437</v>
      </c>
      <c r="U1" s="89">
        <v>-6.5882497062637754E-2</v>
      </c>
      <c r="V1" s="89">
        <v>-1.0744311179186624E-6</v>
      </c>
      <c r="W1" s="89">
        <v>1.5202565767124069E-10</v>
      </c>
      <c r="X1" s="89">
        <v>8.3382192579597114E-2</v>
      </c>
      <c r="Y1" s="89">
        <v>0.57402395837731457</v>
      </c>
      <c r="Z1" s="89">
        <v>96.625488595408328</v>
      </c>
      <c r="AA1" s="89">
        <v>309.83734756934513</v>
      </c>
      <c r="AB1" s="89">
        <v>83504.523178107629</v>
      </c>
      <c r="AC1" s="89">
        <v>14.446968126090624</v>
      </c>
      <c r="AD1" s="201">
        <v>0.32295851382477042</v>
      </c>
      <c r="AE1" s="201">
        <v>3.0809935827449221E-7</v>
      </c>
      <c r="AG1" s="162" t="s">
        <v>374</v>
      </c>
      <c r="AH1" s="163"/>
      <c r="AI1" s="163" t="s">
        <v>375</v>
      </c>
      <c r="AJ1" s="163" t="s">
        <v>376</v>
      </c>
      <c r="AK1" s="55"/>
      <c r="AN1" s="7"/>
      <c r="AS1" s="164"/>
      <c r="BC1" s="165" t="s">
        <v>15</v>
      </c>
      <c r="BD1" s="166" t="s">
        <v>377</v>
      </c>
      <c r="BE1" s="8" t="s">
        <v>378</v>
      </c>
      <c r="BF1" s="167" t="s">
        <v>379</v>
      </c>
      <c r="BG1" s="168" t="s">
        <v>380</v>
      </c>
      <c r="BH1" s="167" t="s">
        <v>381</v>
      </c>
      <c r="BI1" s="168" t="s">
        <v>382</v>
      </c>
      <c r="BJ1" s="167" t="s">
        <v>383</v>
      </c>
      <c r="BK1" s="169" t="s">
        <v>384</v>
      </c>
      <c r="BL1" s="168" t="s">
        <v>385</v>
      </c>
      <c r="BM1" s="167" t="s">
        <v>386</v>
      </c>
      <c r="BN1" s="169" t="s">
        <v>387</v>
      </c>
      <c r="BO1" s="168" t="s">
        <v>388</v>
      </c>
      <c r="BP1" s="167" t="s">
        <v>389</v>
      </c>
      <c r="BQ1" s="169" t="s">
        <v>390</v>
      </c>
      <c r="BR1" s="168" t="s">
        <v>119</v>
      </c>
    </row>
    <row r="2" spans="1:70" ht="16.5" thickBot="1" x14ac:dyDescent="0.35">
      <c r="A2" s="16" t="s">
        <v>29</v>
      </c>
      <c r="B2" s="19" t="s">
        <v>40</v>
      </c>
      <c r="C2" s="15"/>
      <c r="D2" s="15"/>
      <c r="E2" s="15"/>
      <c r="U2" s="208" t="s">
        <v>394</v>
      </c>
      <c r="V2" s="209" t="s">
        <v>395</v>
      </c>
      <c r="W2" s="210" t="s">
        <v>162</v>
      </c>
      <c r="X2" s="210" t="s">
        <v>438</v>
      </c>
      <c r="Y2" s="209" t="s">
        <v>397</v>
      </c>
      <c r="Z2" s="209" t="s">
        <v>439</v>
      </c>
      <c r="AA2" s="211" t="s">
        <v>440</v>
      </c>
      <c r="AB2" s="209" t="s">
        <v>441</v>
      </c>
      <c r="AC2" s="209" t="s">
        <v>442</v>
      </c>
      <c r="AD2" s="209" t="s">
        <v>443</v>
      </c>
      <c r="AE2" s="209" t="s">
        <v>165</v>
      </c>
      <c r="AG2" s="170" t="s">
        <v>391</v>
      </c>
      <c r="AH2" s="171">
        <f>C7</f>
        <v>37378.339</v>
      </c>
      <c r="AI2" s="172" t="s">
        <v>392</v>
      </c>
      <c r="AJ2" s="171">
        <f>C8</f>
        <v>0.36044120000000002</v>
      </c>
      <c r="AK2" s="173" t="s">
        <v>393</v>
      </c>
      <c r="AR2" s="5"/>
      <c r="BC2">
        <v>-20000</v>
      </c>
      <c r="BD2">
        <f t="shared" ref="BD2:BD33" si="0">AH$3+AH$4*BC2+AH$5*BC2^2+BF2</f>
        <v>9.3948456281346487E-2</v>
      </c>
      <c r="BE2">
        <f t="shared" ref="BE2:BE33" si="1">AH$3+AH$4*BC2+AH$5*BC2^2</f>
        <v>1.6416388364231767E-2</v>
      </c>
      <c r="BF2" s="94">
        <f t="shared" ref="BF2:BF33" si="2">$AH$6*($AH$11/BG2*BH2+$AH$12)</f>
        <v>7.7532067917114728E-2</v>
      </c>
      <c r="BG2">
        <f t="shared" ref="BG2:BG33" si="3">1+$AH$7*COS(BI2)</f>
        <v>0.45633263365803889</v>
      </c>
      <c r="BH2">
        <f t="shared" ref="BH2:BH33" si="4">SIN(BI2+RADIANS($AH$9))</f>
        <v>0.93282445028034588</v>
      </c>
      <c r="BI2">
        <f t="shared" ref="BI2:BI33" si="5">2*ATAN(BJ2)</f>
        <v>2.8149226503337332</v>
      </c>
      <c r="BJ2">
        <f t="shared" ref="BJ2:BJ33" si="6">SQRT((1+$AH$7)/(1-$AH$7))*TAN(BK2/2)</f>
        <v>6.067844364581422</v>
      </c>
      <c r="BK2">
        <f t="shared" ref="BK2:BQ11" si="7">$BR2+$AH$7*SIN(BL2)</f>
        <v>-3.7551789971393212</v>
      </c>
      <c r="BL2">
        <f t="shared" si="7"/>
        <v>-3.7597726190958198</v>
      </c>
      <c r="BM2">
        <f t="shared" si="7"/>
        <v>-3.7499867185256979</v>
      </c>
      <c r="BN2">
        <f t="shared" si="7"/>
        <v>-3.770916553859387</v>
      </c>
      <c r="BO2">
        <f t="shared" si="7"/>
        <v>-3.7265174831610501</v>
      </c>
      <c r="BP2">
        <f t="shared" si="7"/>
        <v>-3.8224813210907529</v>
      </c>
      <c r="BQ2">
        <f t="shared" si="7"/>
        <v>-3.6221871063277695</v>
      </c>
      <c r="BR2">
        <f t="shared" ref="BR2:BR33" si="8">RADIANS($AH$9)+$AH$18*(BC2-AH$15)</f>
        <v>-4.0878562538569945</v>
      </c>
    </row>
    <row r="3" spans="1:70" ht="13.5" thickBot="1" x14ac:dyDescent="0.25">
      <c r="A3" s="89"/>
      <c r="F3" s="95"/>
      <c r="U3">
        <f>AH3</f>
        <v>-6.5882497062637754E-2</v>
      </c>
      <c r="V3">
        <f>AH4</f>
        <v>-1.0744311179186624E-6</v>
      </c>
      <c r="W3">
        <f>AH5</f>
        <v>1.5202565767124069E-10</v>
      </c>
      <c r="X3">
        <f>AH6</f>
        <v>8.3382192579597114E-2</v>
      </c>
      <c r="Y3">
        <f>AH7</f>
        <v>0.57402395837731457</v>
      </c>
      <c r="Z3">
        <f>AH8</f>
        <v>96.625488595408328</v>
      </c>
      <c r="AA3">
        <f>AH9</f>
        <v>309.83734756934513</v>
      </c>
      <c r="AB3">
        <f>AH10</f>
        <v>83504.523178107629</v>
      </c>
      <c r="AC3" s="212">
        <f>AH13</f>
        <v>14.446968126090624</v>
      </c>
      <c r="AD3">
        <f>AH17</f>
        <v>0.32295851382477042</v>
      </c>
      <c r="AE3">
        <f>AH14</f>
        <v>3.0809935827449221E-7</v>
      </c>
      <c r="AF3" s="176">
        <v>-6.5882497062637757</v>
      </c>
      <c r="AG3" s="174" t="s">
        <v>394</v>
      </c>
      <c r="AH3" s="175">
        <f t="shared" ref="AH3:AH10" si="9">AI3*AJ3</f>
        <v>-6.5882497062637754E-2</v>
      </c>
      <c r="AI3" s="176">
        <v>-6.5882497062637757</v>
      </c>
      <c r="AJ3">
        <v>0.01</v>
      </c>
      <c r="AK3" s="177"/>
      <c r="AL3" s="178"/>
      <c r="AM3" s="176"/>
      <c r="AN3" s="176"/>
      <c r="AO3" s="176"/>
      <c r="AP3" s="176"/>
      <c r="AQ3" s="176"/>
      <c r="AR3" s="176"/>
      <c r="AS3" s="176"/>
      <c r="BC3">
        <v>-19500</v>
      </c>
      <c r="BD3">
        <f t="shared" si="0"/>
        <v>9.0414358625973273E-2</v>
      </c>
      <c r="BE3">
        <f t="shared" si="1"/>
        <v>1.2876666066265433E-2</v>
      </c>
      <c r="BF3" s="94">
        <f t="shared" si="2"/>
        <v>7.7537692559707841E-2</v>
      </c>
      <c r="BG3">
        <f t="shared" si="3"/>
        <v>0.45412850156009699</v>
      </c>
      <c r="BH3">
        <f t="shared" si="4"/>
        <v>0.9283645034027227</v>
      </c>
      <c r="BI3">
        <f t="shared" si="5"/>
        <v>2.8271081104268387</v>
      </c>
      <c r="BJ3">
        <f t="shared" si="6"/>
        <v>6.3071123441545724</v>
      </c>
      <c r="BK3">
        <f t="shared" si="7"/>
        <v>-3.7332602336224752</v>
      </c>
      <c r="BL3">
        <f t="shared" si="7"/>
        <v>-3.7382024788957495</v>
      </c>
      <c r="BM3">
        <f t="shared" si="7"/>
        <v>-3.7278309939660184</v>
      </c>
      <c r="BN3">
        <f t="shared" si="7"/>
        <v>-3.7496808558709098</v>
      </c>
      <c r="BO3">
        <f t="shared" si="7"/>
        <v>-3.7040127036424333</v>
      </c>
      <c r="BP3">
        <f t="shared" si="7"/>
        <v>-3.8011827253385215</v>
      </c>
      <c r="BQ3">
        <f t="shared" si="7"/>
        <v>-3.6011085512262819</v>
      </c>
      <c r="BR3">
        <f t="shared" si="8"/>
        <v>-4.0557705443991612</v>
      </c>
    </row>
    <row r="4" spans="1:70" ht="14.25" thickTop="1" thickBot="1" x14ac:dyDescent="0.25">
      <c r="A4" s="7" t="s">
        <v>5</v>
      </c>
      <c r="C4" s="3">
        <v>41740.7166</v>
      </c>
      <c r="D4" s="4">
        <v>0.36044098000000002</v>
      </c>
      <c r="AF4" s="181">
        <v>-1.0744311179186625</v>
      </c>
      <c r="AG4" s="179" t="s">
        <v>395</v>
      </c>
      <c r="AH4" s="180">
        <f t="shared" si="9"/>
        <v>-1.0744311179186624E-6</v>
      </c>
      <c r="AI4" s="181">
        <v>-1.0744311179186625</v>
      </c>
      <c r="AJ4" s="49">
        <v>9.9999999999999995E-7</v>
      </c>
      <c r="AK4" s="177"/>
      <c r="AL4" s="182"/>
      <c r="AM4" s="181"/>
      <c r="AN4" s="181"/>
      <c r="AO4" s="181"/>
      <c r="AP4" s="181"/>
      <c r="AQ4" s="181"/>
      <c r="AR4" s="181"/>
      <c r="AS4" s="181"/>
      <c r="BC4">
        <v>-19000</v>
      </c>
      <c r="BD4">
        <f t="shared" si="0"/>
        <v>8.6919262308580533E-2</v>
      </c>
      <c r="BE4">
        <f t="shared" si="1"/>
        <v>9.4129565971347168E-3</v>
      </c>
      <c r="BF4" s="94">
        <f t="shared" si="2"/>
        <v>7.7506305711445816E-2</v>
      </c>
      <c r="BG4">
        <f t="shared" si="3"/>
        <v>0.45202513780634135</v>
      </c>
      <c r="BH4">
        <f t="shared" si="4"/>
        <v>0.92381087490215319</v>
      </c>
      <c r="BI4">
        <f t="shared" si="5"/>
        <v>2.8391782270838535</v>
      </c>
      <c r="BJ4">
        <f t="shared" si="6"/>
        <v>6.5629617107886871</v>
      </c>
      <c r="BK4">
        <f t="shared" si="7"/>
        <v>-3.7114457455804502</v>
      </c>
      <c r="BL4">
        <f t="shared" si="7"/>
        <v>-3.7167273654874013</v>
      </c>
      <c r="BM4">
        <f t="shared" si="7"/>
        <v>-3.7058007205548873</v>
      </c>
      <c r="BN4">
        <f t="shared" si="7"/>
        <v>-3.7284920833912789</v>
      </c>
      <c r="BO4">
        <f t="shared" si="7"/>
        <v>-3.6817274718870721</v>
      </c>
      <c r="BP4">
        <f t="shared" si="7"/>
        <v>-3.7797540168083374</v>
      </c>
      <c r="BQ4">
        <f t="shared" si="7"/>
        <v>-3.5804980271961591</v>
      </c>
      <c r="BR4">
        <f t="shared" si="8"/>
        <v>-4.0236848349413279</v>
      </c>
    </row>
    <row r="5" spans="1:70" ht="13.5" thickTop="1" x14ac:dyDescent="0.2">
      <c r="A5" s="48" t="s">
        <v>68</v>
      </c>
      <c r="B5" s="41">
        <v>7</v>
      </c>
      <c r="C5" s="48" t="s">
        <v>69</v>
      </c>
      <c r="U5" s="53">
        <f t="shared" ref="U5:AE5" si="10">(U3-U1)^2</f>
        <v>0</v>
      </c>
      <c r="V5" s="53">
        <f t="shared" si="10"/>
        <v>0</v>
      </c>
      <c r="W5" s="53">
        <f t="shared" si="10"/>
        <v>0</v>
      </c>
      <c r="X5" s="53">
        <f t="shared" si="10"/>
        <v>0</v>
      </c>
      <c r="Y5" s="53">
        <f t="shared" si="10"/>
        <v>0</v>
      </c>
      <c r="Z5" s="53">
        <f t="shared" si="10"/>
        <v>0</v>
      </c>
      <c r="AA5" s="53">
        <f t="shared" si="10"/>
        <v>0</v>
      </c>
      <c r="AB5" s="53">
        <f t="shared" si="10"/>
        <v>0</v>
      </c>
      <c r="AC5" s="53">
        <f t="shared" si="10"/>
        <v>0</v>
      </c>
      <c r="AD5" s="53">
        <f t="shared" si="10"/>
        <v>0</v>
      </c>
      <c r="AE5" s="53">
        <f t="shared" si="10"/>
        <v>0</v>
      </c>
      <c r="AF5" s="181">
        <v>15.202565767124069</v>
      </c>
      <c r="AG5" s="179" t="s">
        <v>162</v>
      </c>
      <c r="AH5" s="180">
        <f t="shared" si="9"/>
        <v>1.5202565767124069E-10</v>
      </c>
      <c r="AI5" s="181">
        <v>15.202565767124069</v>
      </c>
      <c r="AJ5">
        <v>9.9999999999999994E-12</v>
      </c>
      <c r="AK5" s="177"/>
      <c r="AL5" s="182"/>
      <c r="AM5" s="181"/>
      <c r="AN5" s="181"/>
      <c r="AO5" s="181"/>
      <c r="AP5" s="181"/>
      <c r="AQ5" s="181"/>
      <c r="AR5" s="181"/>
      <c r="AS5" s="181"/>
      <c r="BC5">
        <v>-18500</v>
      </c>
      <c r="BD5">
        <f t="shared" si="0"/>
        <v>8.3463699262995544E-2</v>
      </c>
      <c r="BE5">
        <f t="shared" si="1"/>
        <v>6.0252599568396265E-3</v>
      </c>
      <c r="BF5" s="94">
        <f t="shared" si="2"/>
        <v>7.7438439306155918E-2</v>
      </c>
      <c r="BG5">
        <f t="shared" si="3"/>
        <v>0.45001976830898327</v>
      </c>
      <c r="BH5">
        <f t="shared" si="4"/>
        <v>0.91916618810526374</v>
      </c>
      <c r="BI5">
        <f t="shared" si="5"/>
        <v>2.8511378444317179</v>
      </c>
      <c r="BJ5">
        <f t="shared" si="6"/>
        <v>6.8372754085244498</v>
      </c>
      <c r="BK5">
        <f t="shared" si="7"/>
        <v>-3.6897325175049396</v>
      </c>
      <c r="BL5">
        <f t="shared" si="7"/>
        <v>-3.6953397741252472</v>
      </c>
      <c r="BM5">
        <f t="shared" si="7"/>
        <v>-3.6838954230131291</v>
      </c>
      <c r="BN5">
        <f t="shared" si="7"/>
        <v>-3.7073399136945913</v>
      </c>
      <c r="BO5">
        <f t="shared" si="7"/>
        <v>-3.6596627867545868</v>
      </c>
      <c r="BP5">
        <f t="shared" si="7"/>
        <v>-3.7581896473909842</v>
      </c>
      <c r="BQ5">
        <f t="shared" si="7"/>
        <v>-3.5603437216306495</v>
      </c>
      <c r="BR5">
        <f t="shared" si="8"/>
        <v>-3.9915991254834946</v>
      </c>
    </row>
    <row r="6" spans="1:70" x14ac:dyDescent="0.2">
      <c r="A6" s="7" t="s">
        <v>6</v>
      </c>
      <c r="AF6" s="181">
        <v>8.338219257959711</v>
      </c>
      <c r="AG6" s="179" t="s">
        <v>396</v>
      </c>
      <c r="AH6" s="180">
        <f t="shared" si="9"/>
        <v>8.3382192579597114E-2</v>
      </c>
      <c r="AI6" s="181">
        <v>8.338219257959711</v>
      </c>
      <c r="AJ6">
        <v>0.01</v>
      </c>
      <c r="AK6" s="177" t="s">
        <v>393</v>
      </c>
      <c r="AL6" s="182"/>
      <c r="AM6" s="181"/>
      <c r="AN6" s="181"/>
      <c r="AO6" s="181"/>
      <c r="AP6" s="181"/>
      <c r="AQ6" s="181"/>
      <c r="AR6" s="181"/>
      <c r="AS6" s="181"/>
      <c r="BC6">
        <v>-18000</v>
      </c>
      <c r="BD6">
        <f t="shared" si="0"/>
        <v>8.0048196489254209E-2</v>
      </c>
      <c r="BE6">
        <f t="shared" si="1"/>
        <v>2.7135761453801546E-3</v>
      </c>
      <c r="BF6">
        <f t="shared" si="2"/>
        <v>7.7334620343874061E-2</v>
      </c>
      <c r="BG6">
        <f t="shared" si="3"/>
        <v>0.44810977570429522</v>
      </c>
      <c r="BH6">
        <f t="shared" si="4"/>
        <v>0.91443289457621835</v>
      </c>
      <c r="BI6">
        <f t="shared" si="5"/>
        <v>2.8629915730031117</v>
      </c>
      <c r="BJ6">
        <f t="shared" si="6"/>
        <v>7.132229360691162</v>
      </c>
      <c r="BK6">
        <f t="shared" si="7"/>
        <v>-3.6681177214998195</v>
      </c>
      <c r="BL6">
        <f t="shared" si="7"/>
        <v>-3.674032343088574</v>
      </c>
      <c r="BM6">
        <f t="shared" si="7"/>
        <v>-3.6621146023157185</v>
      </c>
      <c r="BN6">
        <f t="shared" si="7"/>
        <v>-3.6862146067087482</v>
      </c>
      <c r="BO6">
        <f t="shared" si="7"/>
        <v>-3.6378190193595921</v>
      </c>
      <c r="BP6">
        <f t="shared" si="7"/>
        <v>-3.7364852537105744</v>
      </c>
      <c r="BQ6">
        <f t="shared" si="7"/>
        <v>-3.5406333522896918</v>
      </c>
      <c r="BR6">
        <f t="shared" si="8"/>
        <v>-3.9595134160256595</v>
      </c>
    </row>
    <row r="7" spans="1:70" x14ac:dyDescent="0.2">
      <c r="A7" t="s">
        <v>7</v>
      </c>
      <c r="C7" s="15">
        <v>37378.339</v>
      </c>
      <c r="D7" s="48" t="s">
        <v>159</v>
      </c>
      <c r="F7" s="87"/>
      <c r="G7" s="41"/>
      <c r="P7">
        <f>-AH7</f>
        <v>-0.57402395837731457</v>
      </c>
      <c r="Q7">
        <f>P7/AJ7</f>
        <v>-0.57402395837731457</v>
      </c>
      <c r="X7" s="7"/>
      <c r="Y7" s="7"/>
      <c r="AA7" s="7"/>
      <c r="AC7" s="7"/>
      <c r="AD7" s="7"/>
      <c r="AE7" s="7"/>
      <c r="AF7" s="181">
        <v>0.57402395837731457</v>
      </c>
      <c r="AG7" s="183" t="s">
        <v>397</v>
      </c>
      <c r="AH7" s="184">
        <f t="shared" si="9"/>
        <v>0.57402395837731457</v>
      </c>
      <c r="AI7" s="181">
        <v>0.57402395837731457</v>
      </c>
      <c r="AJ7">
        <v>1</v>
      </c>
      <c r="AK7" s="177"/>
      <c r="AL7" s="182"/>
      <c r="AM7" s="181"/>
      <c r="AN7" s="181"/>
      <c r="AO7" s="181"/>
      <c r="AP7" s="181"/>
      <c r="AQ7" s="181"/>
      <c r="AR7" s="181"/>
      <c r="AS7" s="181"/>
      <c r="BC7">
        <v>-17500</v>
      </c>
      <c r="BD7">
        <f t="shared" si="0"/>
        <v>7.6673276836040971E-2</v>
      </c>
      <c r="BE7">
        <f t="shared" si="1"/>
        <v>-5.2209483724369871E-4</v>
      </c>
      <c r="BF7">
        <f t="shared" si="2"/>
        <v>7.7195371673284663E-2</v>
      </c>
      <c r="BG7">
        <f t="shared" si="3"/>
        <v>0.44629268707541692</v>
      </c>
      <c r="BH7">
        <f t="shared" si="4"/>
        <v>0.90961328135082375</v>
      </c>
      <c r="BI7">
        <f t="shared" si="5"/>
        <v>2.8747438181729561</v>
      </c>
      <c r="BJ7">
        <f t="shared" si="6"/>
        <v>7.4503523230652169</v>
      </c>
      <c r="BK7">
        <f t="shared" si="7"/>
        <v>-3.6465986818993033</v>
      </c>
      <c r="BL7">
        <f t="shared" si="7"/>
        <v>-3.6527978857468564</v>
      </c>
      <c r="BM7">
        <f t="shared" si="7"/>
        <v>-3.6404576787243301</v>
      </c>
      <c r="BN7">
        <f t="shared" si="7"/>
        <v>-3.6651070423603724</v>
      </c>
      <c r="BO7">
        <f t="shared" si="7"/>
        <v>-3.6161958843621842</v>
      </c>
      <c r="BP7">
        <f t="shared" si="7"/>
        <v>-3.7146376010432594</v>
      </c>
      <c r="BQ7">
        <f t="shared" si="7"/>
        <v>-3.5213541799433101</v>
      </c>
      <c r="BR7">
        <f t="shared" si="8"/>
        <v>-3.9274277065678262</v>
      </c>
    </row>
    <row r="8" spans="1:70" ht="15.75" x14ac:dyDescent="0.3">
      <c r="A8" t="s">
        <v>8</v>
      </c>
      <c r="C8" s="15">
        <v>0.36044120000000002</v>
      </c>
      <c r="D8" s="48" t="s">
        <v>159</v>
      </c>
      <c r="E8" s="49"/>
      <c r="F8" s="87"/>
      <c r="P8">
        <f>AH8</f>
        <v>96.625488595408328</v>
      </c>
      <c r="Q8">
        <f>P8/AJ8</f>
        <v>9.6625488595408324</v>
      </c>
      <c r="U8" s="212"/>
      <c r="V8" s="202"/>
      <c r="W8" s="212"/>
      <c r="X8" s="213"/>
      <c r="Y8" s="202"/>
      <c r="Z8" s="212"/>
      <c r="AA8" s="214"/>
      <c r="AB8" s="215"/>
      <c r="AC8" s="202"/>
      <c r="AD8" s="202"/>
      <c r="AE8" s="202"/>
      <c r="AF8" s="181">
        <v>9.6625488595408324</v>
      </c>
      <c r="AG8" s="179" t="s">
        <v>398</v>
      </c>
      <c r="AH8" s="184">
        <f t="shared" si="9"/>
        <v>96.625488595408328</v>
      </c>
      <c r="AI8" s="181">
        <v>9.6625488595408324</v>
      </c>
      <c r="AJ8">
        <v>10</v>
      </c>
      <c r="AK8" s="177" t="s">
        <v>399</v>
      </c>
      <c r="AL8" s="182"/>
      <c r="AM8" s="181"/>
      <c r="AN8" s="181"/>
      <c r="AO8" s="181"/>
      <c r="AP8" s="181"/>
      <c r="AQ8" s="181"/>
      <c r="AR8" s="181"/>
      <c r="AS8" s="181"/>
      <c r="BC8">
        <v>-17000</v>
      </c>
      <c r="BD8">
        <f t="shared" si="0"/>
        <v>7.333945944469801E-2</v>
      </c>
      <c r="BE8">
        <f t="shared" si="1"/>
        <v>-3.6817529910319335E-3</v>
      </c>
      <c r="BF8">
        <f t="shared" si="2"/>
        <v>7.7021212435729944E-2</v>
      </c>
      <c r="BG8">
        <f t="shared" si="3"/>
        <v>0.44456616294030538</v>
      </c>
      <c r="BH8">
        <f t="shared" si="4"/>
        <v>0.90470947602394403</v>
      </c>
      <c r="BI8">
        <f t="shared" si="5"/>
        <v>2.8863988078778808</v>
      </c>
      <c r="BJ8">
        <f t="shared" si="6"/>
        <v>7.7946010496876275</v>
      </c>
      <c r="BK8">
        <f t="shared" si="7"/>
        <v>-3.6251728392159706</v>
      </c>
      <c r="BL8">
        <f t="shared" si="7"/>
        <v>-3.6316294227148105</v>
      </c>
      <c r="BM8">
        <f t="shared" si="7"/>
        <v>-3.6189239378481766</v>
      </c>
      <c r="BN8">
        <f t="shared" si="7"/>
        <v>-3.6440087528960166</v>
      </c>
      <c r="BO8">
        <f t="shared" si="7"/>
        <v>-3.5947924161838727</v>
      </c>
      <c r="BP8">
        <f t="shared" si="7"/>
        <v>-3.6926445271970518</v>
      </c>
      <c r="BQ8">
        <f t="shared" si="7"/>
        <v>-3.5024930214854271</v>
      </c>
      <c r="BR8">
        <f t="shared" si="8"/>
        <v>-3.895341997109993</v>
      </c>
    </row>
    <row r="9" spans="1:70" ht="15.75" x14ac:dyDescent="0.3">
      <c r="A9" s="39" t="s">
        <v>54</v>
      </c>
      <c r="B9" s="40">
        <v>46</v>
      </c>
      <c r="C9" s="37" t="str">
        <f>"F"&amp;B9</f>
        <v>F46</v>
      </c>
      <c r="D9" s="38" t="str">
        <f>"G"&amp;B9</f>
        <v>G46</v>
      </c>
      <c r="E9" s="16"/>
      <c r="P9">
        <f>AH9-180</f>
        <v>129.83734756934513</v>
      </c>
      <c r="Q9">
        <f>P9/AJ9</f>
        <v>12.983734756934513</v>
      </c>
      <c r="U9" s="216"/>
      <c r="V9" s="7"/>
      <c r="W9" s="7"/>
      <c r="X9" s="94"/>
      <c r="Z9" s="7"/>
      <c r="AF9" s="181">
        <v>30.983734756934513</v>
      </c>
      <c r="AG9" s="185" t="s">
        <v>400</v>
      </c>
      <c r="AH9" s="184">
        <f t="shared" si="9"/>
        <v>309.83734756934513</v>
      </c>
      <c r="AI9" s="181">
        <v>30.983734756934513</v>
      </c>
      <c r="AJ9">
        <v>10</v>
      </c>
      <c r="AK9" s="177" t="s">
        <v>401</v>
      </c>
      <c r="AL9" s="182"/>
      <c r="AM9" s="181"/>
      <c r="AN9" s="181"/>
      <c r="AO9" s="181"/>
      <c r="AP9" s="181"/>
      <c r="AQ9" s="181"/>
      <c r="AR9" s="181"/>
      <c r="AS9" s="181"/>
      <c r="BC9">
        <v>-16500</v>
      </c>
      <c r="BD9">
        <f t="shared" si="0"/>
        <v>7.0047259855454153E-2</v>
      </c>
      <c r="BE9">
        <f t="shared" si="1"/>
        <v>-6.7653983159845429E-3</v>
      </c>
      <c r="BF9">
        <f t="shared" si="2"/>
        <v>7.6812658171438702E-2</v>
      </c>
      <c r="BG9">
        <f t="shared" si="3"/>
        <v>0.44292798747769091</v>
      </c>
      <c r="BH9">
        <f t="shared" si="4"/>
        <v>0.89972344992006337</v>
      </c>
      <c r="BI9">
        <f t="shared" si="5"/>
        <v>2.8979606194648193</v>
      </c>
      <c r="BJ9">
        <f t="shared" si="6"/>
        <v>8.1684555369795717</v>
      </c>
      <c r="BK9">
        <f t="shared" si="7"/>
        <v>-3.603837713903109</v>
      </c>
      <c r="BL9">
        <f t="shared" si="7"/>
        <v>-3.610520213448571</v>
      </c>
      <c r="BM9">
        <f t="shared" si="7"/>
        <v>-3.597512480160864</v>
      </c>
      <c r="BN9">
        <f t="shared" si="7"/>
        <v>-3.622911950006511</v>
      </c>
      <c r="BO9">
        <f t="shared" si="7"/>
        <v>-3.5736069500416194</v>
      </c>
      <c r="BP9">
        <f t="shared" si="7"/>
        <v>-3.6705048866630712</v>
      </c>
      <c r="BQ9">
        <f t="shared" si="7"/>
        <v>-3.4840362635046169</v>
      </c>
      <c r="BR9">
        <f t="shared" si="8"/>
        <v>-3.8632562876521597</v>
      </c>
    </row>
    <row r="10" spans="1:70" ht="13.5" thickBot="1" x14ac:dyDescent="0.25">
      <c r="A10" s="16"/>
      <c r="B10" s="16"/>
      <c r="C10" s="6" t="s">
        <v>24</v>
      </c>
      <c r="D10" s="204" t="s">
        <v>25</v>
      </c>
      <c r="F10" s="5"/>
      <c r="G10" s="16"/>
      <c r="AF10" s="188">
        <v>8.3504523178107632</v>
      </c>
      <c r="AG10" s="186" t="s">
        <v>402</v>
      </c>
      <c r="AH10" s="187">
        <f t="shared" si="9"/>
        <v>83504.523178107629</v>
      </c>
      <c r="AI10" s="188">
        <v>8.3504523178107632</v>
      </c>
      <c r="AJ10">
        <v>10000</v>
      </c>
      <c r="AK10" s="177" t="s">
        <v>403</v>
      </c>
      <c r="AL10" s="189"/>
      <c r="AM10" s="188"/>
      <c r="AN10" s="188"/>
      <c r="AO10" s="188"/>
      <c r="AP10" s="188"/>
      <c r="AQ10" s="188"/>
      <c r="AR10" s="188"/>
      <c r="AS10" s="188"/>
      <c r="BC10">
        <v>-16000</v>
      </c>
      <c r="BD10">
        <f t="shared" si="0"/>
        <v>6.6797189784389796E-2</v>
      </c>
      <c r="BE10">
        <f t="shared" si="1"/>
        <v>-9.7730308121015408E-3</v>
      </c>
      <c r="BF10">
        <f t="shared" si="2"/>
        <v>7.6570220596491337E-2</v>
      </c>
      <c r="BG10">
        <f t="shared" si="3"/>
        <v>0.44137605995759199</v>
      </c>
      <c r="BH10">
        <f t="shared" si="4"/>
        <v>0.89465701958199639</v>
      </c>
      <c r="BI10">
        <f t="shared" si="5"/>
        <v>2.9094332055110996</v>
      </c>
      <c r="BJ10">
        <f t="shared" si="6"/>
        <v>8.5760408853517625</v>
      </c>
      <c r="BK10">
        <f t="shared" si="7"/>
        <v>-3.5825908704252023</v>
      </c>
      <c r="BL10">
        <f t="shared" si="7"/>
        <v>-3.5894637866660699</v>
      </c>
      <c r="BM10">
        <f t="shared" si="7"/>
        <v>-3.5762221743597782</v>
      </c>
      <c r="BN10">
        <f t="shared" si="7"/>
        <v>-3.6018095466395015</v>
      </c>
      <c r="BO10">
        <f t="shared" si="7"/>
        <v>-3.5526371077019925</v>
      </c>
      <c r="BP10">
        <f t="shared" si="7"/>
        <v>-3.6482184953073133</v>
      </c>
      <c r="BQ10">
        <f t="shared" si="7"/>
        <v>-3.4659698762978093</v>
      </c>
      <c r="BR10">
        <f t="shared" si="8"/>
        <v>-3.8311705781943264</v>
      </c>
    </row>
    <row r="11" spans="1:70" ht="14.25" x14ac:dyDescent="0.2">
      <c r="A11" s="16" t="s">
        <v>20</v>
      </c>
      <c r="B11" s="16"/>
      <c r="C11" s="36">
        <f ca="1">INTERCEPT(INDIRECT($D$9):G973,INDIRECT($C$9):F973)</f>
        <v>-0.58983009568966138</v>
      </c>
      <c r="D11" s="203">
        <f>AH3</f>
        <v>-6.5882497062637754E-2</v>
      </c>
      <c r="E11" s="116">
        <v>0.03</v>
      </c>
      <c r="F11">
        <v>1</v>
      </c>
      <c r="G11" s="16"/>
      <c r="U11" s="217"/>
      <c r="V11" s="217"/>
      <c r="W11" s="218"/>
      <c r="X11" s="217"/>
      <c r="Y11" s="217"/>
      <c r="Z11" s="217"/>
      <c r="AA11" s="217"/>
      <c r="AB11" s="217"/>
      <c r="AC11" s="217"/>
      <c r="AD11" s="217"/>
      <c r="AE11" s="217"/>
      <c r="AG11" s="190" t="s">
        <v>404</v>
      </c>
      <c r="AH11" s="38">
        <f>1-AH7^2</f>
        <v>0.67049649520883903</v>
      </c>
      <c r="AI11" s="38">
        <f>SUM(AK21:AK1950)</f>
        <v>1.5038027214878617E-3</v>
      </c>
      <c r="AJ11" s="190" t="s">
        <v>405</v>
      </c>
      <c r="AK11" s="177"/>
      <c r="AL11" s="38"/>
      <c r="AM11" s="38"/>
      <c r="AN11" s="38"/>
      <c r="AO11" s="38"/>
      <c r="AP11" s="38"/>
      <c r="AQ11" s="38"/>
      <c r="AR11" s="38"/>
      <c r="AS11" s="38"/>
      <c r="BC11">
        <v>-15500</v>
      </c>
      <c r="BD11">
        <f t="shared" si="0"/>
        <v>6.3589756587284968E-2</v>
      </c>
      <c r="BE11">
        <f t="shared" si="1"/>
        <v>-1.2704650479382906E-2</v>
      </c>
      <c r="BF11">
        <f t="shared" si="2"/>
        <v>7.6294407066667874E-2</v>
      </c>
      <c r="BG11">
        <f t="shared" si="3"/>
        <v>0.43990838733608284</v>
      </c>
      <c r="BH11">
        <f t="shared" si="4"/>
        <v>0.88951184681627493</v>
      </c>
      <c r="BI11">
        <f t="shared" si="5"/>
        <v>2.9208204184588626</v>
      </c>
      <c r="BJ11">
        <f t="shared" si="6"/>
        <v>9.0222848700153158</v>
      </c>
      <c r="BK11">
        <f t="shared" si="7"/>
        <v>-3.5614298821301063</v>
      </c>
      <c r="BL11">
        <f t="shared" si="7"/>
        <v>-3.5684539690135746</v>
      </c>
      <c r="BM11">
        <f t="shared" si="7"/>
        <v>-3.5550516149122098</v>
      </c>
      <c r="BN11">
        <f t="shared" si="7"/>
        <v>-3.5806951734398376</v>
      </c>
      <c r="BO11">
        <f t="shared" si="7"/>
        <v>-3.5318797878633896</v>
      </c>
      <c r="BP11">
        <f t="shared" si="7"/>
        <v>-3.6257860758327545</v>
      </c>
      <c r="BQ11">
        <f t="shared" si="7"/>
        <v>-3.4482794283125298</v>
      </c>
      <c r="BR11">
        <f t="shared" si="8"/>
        <v>-3.7990848687364931</v>
      </c>
    </row>
    <row r="12" spans="1:70" x14ac:dyDescent="0.2">
      <c r="A12" s="16" t="s">
        <v>21</v>
      </c>
      <c r="B12" s="16"/>
      <c r="C12" s="36">
        <f ca="1">SLOPE(INDIRECT($D$9):G973,INDIRECT($C$9):F973)</f>
        <v>1.6560448269522302E-5</v>
      </c>
      <c r="D12" s="203">
        <f>AH4</f>
        <v>-1.0744311179186624E-6</v>
      </c>
      <c r="E12" s="109">
        <v>-2.5000000000000001E-2</v>
      </c>
      <c r="F12" s="49">
        <v>1E-4</v>
      </c>
      <c r="G12" s="16"/>
      <c r="H12" s="49"/>
      <c r="U12" s="217"/>
      <c r="V12" s="217"/>
      <c r="W12" s="218"/>
      <c r="X12" s="217"/>
      <c r="Y12" s="217"/>
      <c r="Z12" s="217"/>
      <c r="AA12" s="217"/>
      <c r="AB12" s="217"/>
      <c r="AC12" s="217"/>
      <c r="AD12" s="217"/>
      <c r="AE12" s="217"/>
      <c r="AG12" s="191" t="s">
        <v>406</v>
      </c>
      <c r="AH12" s="38">
        <f>AH7*SIN(RADIANS(AH9))</f>
        <v>-0.44077354542629038</v>
      </c>
      <c r="AK12" s="177"/>
      <c r="BC12">
        <v>-15000</v>
      </c>
      <c r="BD12">
        <f t="shared" si="0"/>
        <v>6.0425462433694066E-2</v>
      </c>
      <c r="BE12">
        <f t="shared" si="1"/>
        <v>-1.556025731782866E-2</v>
      </c>
      <c r="BF12">
        <f t="shared" si="2"/>
        <v>7.5985719751522726E-2</v>
      </c>
      <c r="BG12">
        <f t="shared" si="3"/>
        <v>0.43852307796689671</v>
      </c>
      <c r="BH12">
        <f t="shared" si="4"/>
        <v>0.8842894375352649</v>
      </c>
      <c r="BI12">
        <f t="shared" si="5"/>
        <v>2.9321260339110458</v>
      </c>
      <c r="BJ12">
        <f t="shared" si="6"/>
        <v>9.5131240438038684</v>
      </c>
      <c r="BK12">
        <f t="shared" ref="BK12:BQ21" si="11">$BR12+$AH$7*SIN(BL12)</f>
        <v>-3.5403522974068511</v>
      </c>
      <c r="BL12">
        <f t="shared" si="11"/>
        <v>-3.5474849114455251</v>
      </c>
      <c r="BM12">
        <f t="shared" si="11"/>
        <v>-3.5339990840890767</v>
      </c>
      <c r="BN12">
        <f t="shared" si="11"/>
        <v>-3.5595631898081903</v>
      </c>
      <c r="BO12">
        <f t="shared" si="11"/>
        <v>-3.5113311610768543</v>
      </c>
      <c r="BP12">
        <f t="shared" si="11"/>
        <v>-3.6032092042044197</v>
      </c>
      <c r="BQ12">
        <f t="shared" si="11"/>
        <v>-3.4309501010028001</v>
      </c>
      <c r="BR12">
        <f t="shared" si="8"/>
        <v>-3.766999159278658</v>
      </c>
    </row>
    <row r="13" spans="1:70" ht="16.5" thickBot="1" x14ac:dyDescent="0.35">
      <c r="A13" s="16" t="s">
        <v>23</v>
      </c>
      <c r="B13" s="16"/>
      <c r="C13" s="5" t="s">
        <v>18</v>
      </c>
      <c r="D13" s="203">
        <f>AH5</f>
        <v>1.5202565767124069E-10</v>
      </c>
      <c r="E13" s="110">
        <v>3.0000000000000001E-3</v>
      </c>
      <c r="F13" s="49">
        <v>1E-8</v>
      </c>
      <c r="G13" s="16"/>
      <c r="H13" s="49"/>
      <c r="U13" s="217"/>
      <c r="V13" s="217"/>
      <c r="W13" s="218"/>
      <c r="X13" s="217"/>
      <c r="Y13" s="217"/>
      <c r="Z13" s="217"/>
      <c r="AA13" s="217"/>
      <c r="AB13" s="217"/>
      <c r="AC13" s="217"/>
      <c r="AD13" s="217"/>
      <c r="AE13" s="217"/>
      <c r="AG13" s="192" t="s">
        <v>407</v>
      </c>
      <c r="AH13" s="193">
        <f>AH6*86400*300000/149600000</f>
        <v>14.446968126090624</v>
      </c>
      <c r="AI13" t="s">
        <v>408</v>
      </c>
      <c r="AK13" s="177"/>
      <c r="AR13" s="5"/>
      <c r="BC13">
        <v>-14500</v>
      </c>
      <c r="BD13">
        <f t="shared" si="0"/>
        <v>5.7304803221176148E-2</v>
      </c>
      <c r="BE13">
        <f t="shared" si="1"/>
        <v>-1.8339851327438789E-2</v>
      </c>
      <c r="BF13">
        <f t="shared" si="2"/>
        <v>7.5644654548614937E-2</v>
      </c>
      <c r="BG13">
        <f t="shared" si="3"/>
        <v>0.43721833637537533</v>
      </c>
      <c r="BH13">
        <f t="shared" si="4"/>
        <v>0.87899113963532904</v>
      </c>
      <c r="BI13">
        <f t="shared" si="5"/>
        <v>2.9433537724440515</v>
      </c>
      <c r="BJ13">
        <f t="shared" si="6"/>
        <v>10.055776741869442</v>
      </c>
      <c r="BK13">
        <f t="shared" si="11"/>
        <v>-3.5193556075946946</v>
      </c>
      <c r="BL13">
        <f t="shared" si="11"/>
        <v>-3.5265511128354712</v>
      </c>
      <c r="BM13">
        <f t="shared" si="11"/>
        <v>-3.5130625187428293</v>
      </c>
      <c r="BN13">
        <f t="shared" si="11"/>
        <v>-3.5384086896148981</v>
      </c>
      <c r="BO13">
        <f t="shared" si="11"/>
        <v>-3.4909866691156335</v>
      </c>
      <c r="BP13">
        <f t="shared" si="11"/>
        <v>-3.5804902571950481</v>
      </c>
      <c r="BQ13">
        <f t="shared" si="11"/>
        <v>-3.4139667040834221</v>
      </c>
      <c r="BR13">
        <f t="shared" si="8"/>
        <v>-3.7349134498208247</v>
      </c>
    </row>
    <row r="14" spans="1:70" x14ac:dyDescent="0.2">
      <c r="E14" s="30"/>
      <c r="F14" s="42" t="s">
        <v>452</v>
      </c>
      <c r="G14" s="49">
        <v>1.0000000000000001E-5</v>
      </c>
      <c r="R14" t="s">
        <v>151</v>
      </c>
      <c r="S14" s="5">
        <v>0.2</v>
      </c>
      <c r="AG14" s="192" t="s">
        <v>409</v>
      </c>
      <c r="AH14" s="38">
        <f>2*AH5*365.24/C8</f>
        <v>3.0809935827449221E-7</v>
      </c>
      <c r="AI14" t="s">
        <v>166</v>
      </c>
      <c r="AK14" s="177"/>
      <c r="AR14" s="5"/>
      <c r="BC14">
        <v>-14000</v>
      </c>
      <c r="BD14">
        <f t="shared" si="0"/>
        <v>5.4228267265450339E-2</v>
      </c>
      <c r="BE14">
        <f t="shared" si="1"/>
        <v>-2.1043432508213302E-2</v>
      </c>
      <c r="BF14">
        <f t="shared" si="2"/>
        <v>7.5271699773663645E-2</v>
      </c>
      <c r="BG14">
        <f t="shared" si="3"/>
        <v>0.43599245903346839</v>
      </c>
      <c r="BH14">
        <f t="shared" si="4"/>
        <v>0.87361814014733352</v>
      </c>
      <c r="BI14">
        <f t="shared" si="5"/>
        <v>2.9545073198033047</v>
      </c>
      <c r="BJ14">
        <f t="shared" si="6"/>
        <v>10.65910975929701</v>
      </c>
      <c r="BK14">
        <f t="shared" si="11"/>
        <v>-3.4984372170825835</v>
      </c>
      <c r="BL14">
        <f t="shared" si="11"/>
        <v>-3.5056474403910305</v>
      </c>
      <c r="BM14">
        <f t="shared" si="11"/>
        <v>-3.4922394820410227</v>
      </c>
      <c r="BN14">
        <f t="shared" si="11"/>
        <v>-3.5172275016484891</v>
      </c>
      <c r="BO14">
        <f t="shared" si="11"/>
        <v>-3.4708410287003302</v>
      </c>
      <c r="BP14">
        <f t="shared" si="11"/>
        <v>-3.5576323611763314</v>
      </c>
      <c r="BQ14">
        <f t="shared" si="11"/>
        <v>-3.3973136911669166</v>
      </c>
      <c r="BR14">
        <f t="shared" si="8"/>
        <v>-3.7028277403629914</v>
      </c>
    </row>
    <row r="15" spans="1:70" ht="16.5" thickBot="1" x14ac:dyDescent="0.35">
      <c r="A15" s="28" t="s">
        <v>22</v>
      </c>
      <c r="B15" s="16"/>
      <c r="C15" s="29">
        <f ca="1">(F7+C11)+(F8+C12)*INT(MAX(F21:F3514))</f>
        <v>0.31370796189547545</v>
      </c>
      <c r="D15" s="38">
        <f>+F7+INT(MAX(F21:F1574))*F8+F11+F12*INT(MAX(F21:F4009))+F13*INT(MAX(F21:F4036)^2)</f>
        <v>36.223936000000002</v>
      </c>
      <c r="E15" s="30"/>
      <c r="F15" s="42"/>
      <c r="H15" s="49"/>
      <c r="I15" s="49"/>
      <c r="J15" s="49"/>
      <c r="K15" s="49"/>
      <c r="R15" t="s">
        <v>205</v>
      </c>
      <c r="S15" s="5">
        <v>0.1</v>
      </c>
      <c r="U15" s="219" t="s">
        <v>394</v>
      </c>
      <c r="V15" s="220" t="s">
        <v>395</v>
      </c>
      <c r="W15" s="221" t="s">
        <v>162</v>
      </c>
      <c r="X15" s="221" t="s">
        <v>438</v>
      </c>
      <c r="Y15" s="220" t="s">
        <v>397</v>
      </c>
      <c r="Z15" s="220" t="s">
        <v>444</v>
      </c>
      <c r="AA15" s="211" t="s">
        <v>440</v>
      </c>
      <c r="AB15" s="209" t="s">
        <v>441</v>
      </c>
      <c r="AC15" s="209" t="s">
        <v>442</v>
      </c>
      <c r="AD15" s="209" t="s">
        <v>443</v>
      </c>
      <c r="AE15" s="209" t="s">
        <v>165</v>
      </c>
      <c r="AG15" s="191" t="s">
        <v>410</v>
      </c>
      <c r="AH15" s="194">
        <f>(AH10-AH2)/AJ2</f>
        <v>127971.45325813927</v>
      </c>
      <c r="AI15" t="s">
        <v>411</v>
      </c>
      <c r="AK15" s="177"/>
      <c r="BC15">
        <v>-13500</v>
      </c>
      <c r="BD15">
        <f t="shared" si="0"/>
        <v>5.1196333807193337E-2</v>
      </c>
      <c r="BE15">
        <f t="shared" si="1"/>
        <v>-2.3671000860152194E-2</v>
      </c>
      <c r="BF15">
        <f t="shared" si="2"/>
        <v>7.4867334667345534E-2</v>
      </c>
      <c r="BG15">
        <f t="shared" si="3"/>
        <v>0.43484383106817526</v>
      </c>
      <c r="BH15">
        <f t="shared" si="4"/>
        <v>0.86817146189024552</v>
      </c>
      <c r="BI15">
        <f t="shared" si="5"/>
        <v>2.965590345361742</v>
      </c>
      <c r="BJ15">
        <f t="shared" si="6"/>
        <v>11.334138458637099</v>
      </c>
      <c r="BK15">
        <f t="shared" si="11"/>
        <v>-3.4775944160043446</v>
      </c>
      <c r="BL15">
        <f t="shared" si="11"/>
        <v>-3.4847691465046013</v>
      </c>
      <c r="BM15">
        <f t="shared" si="11"/>
        <v>-3.4715271403212387</v>
      </c>
      <c r="BN15">
        <f t="shared" si="11"/>
        <v>-3.4960161849165199</v>
      </c>
      <c r="BO15">
        <f t="shared" si="11"/>
        <v>-3.4508882394808928</v>
      </c>
      <c r="BP15">
        <f t="shared" si="11"/>
        <v>-3.5346393422504301</v>
      </c>
      <c r="BQ15">
        <f t="shared" si="11"/>
        <v>-3.3809751757670479</v>
      </c>
      <c r="BR15">
        <f t="shared" si="8"/>
        <v>-3.6707420309051582</v>
      </c>
    </row>
    <row r="16" spans="1:70" ht="15.75" x14ac:dyDescent="0.3">
      <c r="A16" s="18" t="s">
        <v>9</v>
      </c>
      <c r="B16" s="16"/>
      <c r="C16" s="32">
        <f ca="1">+F8+C12</f>
        <v>1.6560448269522302E-5</v>
      </c>
      <c r="D16" s="38">
        <f>+F8+F12+2*F13*F98</f>
        <v>9.9394999999999996E-4</v>
      </c>
      <c r="E16" s="30"/>
      <c r="F16" s="42"/>
      <c r="G16" s="22" t="s">
        <v>449</v>
      </c>
      <c r="H16">
        <v>1.3212819752329687E-3</v>
      </c>
      <c r="I16">
        <v>1.2279939578299409E-4</v>
      </c>
      <c r="J16">
        <v>9.0191204595508516E-4</v>
      </c>
      <c r="K16">
        <v>7.6680743454794764E-4</v>
      </c>
      <c r="R16" t="s">
        <v>197</v>
      </c>
      <c r="S16" s="5">
        <v>1</v>
      </c>
      <c r="T16" s="53">
        <f>COUNT(U21:U244)</f>
        <v>30</v>
      </c>
      <c r="U16">
        <f t="shared" ref="U16:AE16" si="12">SQRT(SUM(U21:U244)*$C$17/$T16)</f>
        <v>7.9273839280434646E-3</v>
      </c>
      <c r="V16">
        <f t="shared" si="12"/>
        <v>3.5700114620314048E-7</v>
      </c>
      <c r="W16">
        <f t="shared" si="12"/>
        <v>7.796426313771772E-12</v>
      </c>
      <c r="X16">
        <f t="shared" si="12"/>
        <v>1.9484072877124739E-3</v>
      </c>
      <c r="Y16">
        <f t="shared" si="12"/>
        <v>2.9279682516849762E-2</v>
      </c>
      <c r="Z16">
        <f t="shared" si="12"/>
        <v>6.6857522291854039</v>
      </c>
      <c r="AA16">
        <f t="shared" si="12"/>
        <v>11.216302373484655</v>
      </c>
      <c r="AB16">
        <f t="shared" si="12"/>
        <v>1116.4749579927472</v>
      </c>
      <c r="AC16">
        <f t="shared" si="12"/>
        <v>0.33758500599938651</v>
      </c>
      <c r="AD16">
        <f t="shared" si="12"/>
        <v>4.3335494969109878E-2</v>
      </c>
      <c r="AE16">
        <f t="shared" si="12"/>
        <v>1.5800450929816035E-8</v>
      </c>
      <c r="AG16" s="190" t="s">
        <v>412</v>
      </c>
      <c r="AH16" s="194">
        <f>365.24*AH8</f>
        <v>35291.49345458694</v>
      </c>
      <c r="AI16" t="s">
        <v>393</v>
      </c>
      <c r="AJ16" s="38"/>
      <c r="AK16" s="177"/>
      <c r="BC16">
        <v>-13000</v>
      </c>
      <c r="BD16">
        <f t="shared" si="0"/>
        <v>4.8209471380174479E-2</v>
      </c>
      <c r="BE16">
        <f t="shared" si="1"/>
        <v>-2.6222556383255463E-2</v>
      </c>
      <c r="BF16">
        <f t="shared" si="2"/>
        <v>7.4432027763429942E-2</v>
      </c>
      <c r="BG16">
        <f t="shared" si="3"/>
        <v>0.43377092383015947</v>
      </c>
      <c r="BH16">
        <f t="shared" si="4"/>
        <v>0.86265195985062748</v>
      </c>
      <c r="BI16">
        <f t="shared" si="5"/>
        <v>2.9766065187375959</v>
      </c>
      <c r="BJ16">
        <f t="shared" si="6"/>
        <v>12.094720594583379</v>
      </c>
      <c r="BK16">
        <f t="shared" si="11"/>
        <v>-3.4568243558943319</v>
      </c>
      <c r="BL16">
        <f t="shared" si="11"/>
        <v>-3.4639118817329253</v>
      </c>
      <c r="BM16">
        <f t="shared" si="11"/>
        <v>-3.4509222451865562</v>
      </c>
      <c r="BN16">
        <f t="shared" si="11"/>
        <v>-3.4747720189502225</v>
      </c>
      <c r="BO16">
        <f t="shared" si="11"/>
        <v>-3.4311215961687567</v>
      </c>
      <c r="BP16">
        <f t="shared" si="11"/>
        <v>-3.5115156777885046</v>
      </c>
      <c r="BQ16">
        <f t="shared" si="11"/>
        <v>-3.3649349476524431</v>
      </c>
      <c r="BR16">
        <f t="shared" si="8"/>
        <v>-3.6386563214473249</v>
      </c>
    </row>
    <row r="17" spans="1:78" ht="16.5" thickBot="1" x14ac:dyDescent="0.35">
      <c r="A17" s="30" t="s">
        <v>46</v>
      </c>
      <c r="B17" s="16"/>
      <c r="C17" s="16">
        <f>COUNT(C21:C2172)</f>
        <v>108</v>
      </c>
      <c r="D17" s="30"/>
      <c r="E17" s="30"/>
      <c r="F17" s="31"/>
      <c r="G17" s="22" t="s">
        <v>450</v>
      </c>
      <c r="H17">
        <v>17</v>
      </c>
      <c r="I17">
        <v>17</v>
      </c>
      <c r="J17">
        <v>15</v>
      </c>
      <c r="K17">
        <v>59</v>
      </c>
      <c r="R17" t="s">
        <v>152</v>
      </c>
      <c r="S17" s="5">
        <v>1</v>
      </c>
      <c r="U17" s="218">
        <f>ABS(U16/U1)</f>
        <v>0.12032609997320697</v>
      </c>
      <c r="V17" s="218">
        <f t="shared" ref="V17:AE17" si="13">V16/V1</f>
        <v>-0.33226992428766056</v>
      </c>
      <c r="W17" s="218">
        <f t="shared" si="13"/>
        <v>5.1283621680701691E-2</v>
      </c>
      <c r="X17" s="218">
        <f t="shared" si="13"/>
        <v>2.3367187014811504E-2</v>
      </c>
      <c r="Y17" s="218">
        <f t="shared" si="13"/>
        <v>5.1007770824791583E-2</v>
      </c>
      <c r="Z17" s="218">
        <f t="shared" si="13"/>
        <v>6.9192428689081042E-2</v>
      </c>
      <c r="AA17" s="218">
        <f t="shared" si="13"/>
        <v>3.6200614488459362E-2</v>
      </c>
      <c r="AB17" s="218">
        <f t="shared" si="13"/>
        <v>1.3370233317917483E-2</v>
      </c>
      <c r="AC17" s="218">
        <f t="shared" si="13"/>
        <v>2.336718701481192E-2</v>
      </c>
      <c r="AD17" s="218">
        <f t="shared" si="13"/>
        <v>0.13418285356806753</v>
      </c>
      <c r="AE17" s="218">
        <f t="shared" si="13"/>
        <v>5.1283621680701719E-2</v>
      </c>
      <c r="AG17" s="190" t="s">
        <v>413</v>
      </c>
      <c r="AH17" s="195">
        <f>AH13^3/AH8^2</f>
        <v>0.32295851382477042</v>
      </c>
      <c r="AK17" s="177"/>
      <c r="BC17">
        <v>-12500</v>
      </c>
      <c r="BD17">
        <f t="shared" si="0"/>
        <v>4.5268136088338955E-2</v>
      </c>
      <c r="BE17">
        <f t="shared" si="1"/>
        <v>-2.8698099077523111E-2</v>
      </c>
      <c r="BF17">
        <f t="shared" si="2"/>
        <v>7.3966235165862065E-2</v>
      </c>
      <c r="BG17">
        <f t="shared" si="3"/>
        <v>0.43277229324441813</v>
      </c>
      <c r="BH17">
        <f t="shared" si="4"/>
        <v>0.8570603175003767</v>
      </c>
      <c r="BI17">
        <f t="shared" si="5"/>
        <v>2.9875595244862607</v>
      </c>
      <c r="BJ17">
        <f t="shared" si="6"/>
        <v>12.958537423435542</v>
      </c>
      <c r="BK17">
        <f t="shared" si="11"/>
        <v>-3.4361240286218377</v>
      </c>
      <c r="BL17">
        <f t="shared" si="11"/>
        <v>-3.4430717036618006</v>
      </c>
      <c r="BM17">
        <f t="shared" si="11"/>
        <v>-3.4304211209138855</v>
      </c>
      <c r="BN17">
        <f t="shared" si="11"/>
        <v>-3.4534929892941264</v>
      </c>
      <c r="BO17">
        <f t="shared" si="11"/>
        <v>-3.4115337047027383</v>
      </c>
      <c r="BP17">
        <f t="shared" si="11"/>
        <v>-3.4882664494174769</v>
      </c>
      <c r="BQ17">
        <f t="shared" si="11"/>
        <v>-3.349176489533475</v>
      </c>
      <c r="BR17">
        <f t="shared" si="8"/>
        <v>-3.6065706119894916</v>
      </c>
    </row>
    <row r="18" spans="1:78" ht="17.25" thickTop="1" thickBot="1" x14ac:dyDescent="0.35">
      <c r="A18" s="18" t="s">
        <v>76</v>
      </c>
      <c r="B18" s="16"/>
      <c r="C18" s="34">
        <f ca="1">+C15</f>
        <v>0.31370796189547545</v>
      </c>
      <c r="D18" s="35">
        <f ca="1">+C16</f>
        <v>1.6560448269522302E-5</v>
      </c>
      <c r="E18" s="30"/>
      <c r="F18" s="38"/>
      <c r="G18" s="22" t="s">
        <v>451</v>
      </c>
      <c r="H18">
        <v>8.8160347737149432E-3</v>
      </c>
      <c r="I18">
        <v>2.6876558316845348E-3</v>
      </c>
      <c r="J18">
        <v>7.7541904626040117E-3</v>
      </c>
      <c r="K18">
        <v>3.6050986364839972E-3</v>
      </c>
      <c r="Q18" s="202"/>
      <c r="T18" s="5">
        <f>SUM(T21:T244)</f>
        <v>0</v>
      </c>
      <c r="AG18" s="196" t="s">
        <v>414</v>
      </c>
      <c r="AH18" s="197">
        <f>2*PI()/(AH8*365.2422)*AJ2</f>
        <v>6.4171418915667162E-5</v>
      </c>
      <c r="AI18" s="198" t="s">
        <v>415</v>
      </c>
      <c r="AJ18" s="198"/>
      <c r="AK18" s="199"/>
      <c r="AN18" s="5" t="s">
        <v>416</v>
      </c>
      <c r="BC18">
        <v>-12000</v>
      </c>
      <c r="BD18">
        <f t="shared" si="0"/>
        <v>4.2372769841263341E-2</v>
      </c>
      <c r="BE18">
        <f t="shared" si="1"/>
        <v>-3.1097628942955143E-2</v>
      </c>
      <c r="BF18">
        <f t="shared" si="2"/>
        <v>7.3470398784218488E-2</v>
      </c>
      <c r="BG18">
        <f t="shared" si="3"/>
        <v>0.43184657886096622</v>
      </c>
      <c r="BH18">
        <f t="shared" si="4"/>
        <v>0.85139704325223298</v>
      </c>
      <c r="BI18">
        <f t="shared" si="5"/>
        <v>2.9984530748012461</v>
      </c>
      <c r="BJ18">
        <f t="shared" si="6"/>
        <v>13.948511145958284</v>
      </c>
      <c r="BK18">
        <f t="shared" si="11"/>
        <v>-3.4154902488710563</v>
      </c>
      <c r="BL18">
        <f t="shared" si="11"/>
        <v>-3.4222450814762864</v>
      </c>
      <c r="BM18">
        <f t="shared" si="11"/>
        <v>-3.4100196572002424</v>
      </c>
      <c r="BN18">
        <f t="shared" si="11"/>
        <v>-3.4321777683873216</v>
      </c>
      <c r="BO18">
        <f t="shared" si="11"/>
        <v>-3.3921165023210458</v>
      </c>
      <c r="BP18">
        <f t="shared" si="11"/>
        <v>-3.4648972974729344</v>
      </c>
      <c r="BQ18">
        <f t="shared" si="11"/>
        <v>-3.3336829940652342</v>
      </c>
      <c r="BR18">
        <f t="shared" si="8"/>
        <v>-3.5744849025316583</v>
      </c>
    </row>
    <row r="19" spans="1:78" ht="14.25" thickTop="1" thickBot="1" x14ac:dyDescent="0.25">
      <c r="A19" s="18" t="s">
        <v>77</v>
      </c>
      <c r="C19" s="54">
        <f>+D15</f>
        <v>36.223936000000002</v>
      </c>
      <c r="D19" s="55">
        <f>+D16</f>
        <v>9.9394999999999996E-4</v>
      </c>
      <c r="E19" s="30"/>
      <c r="F19" s="33"/>
      <c r="R19" s="162" t="s">
        <v>445</v>
      </c>
      <c r="S19" s="165"/>
      <c r="T19" s="222">
        <f ca="1">21+C17*RAND()</f>
        <v>36.877563805651057</v>
      </c>
      <c r="AG19" s="200"/>
      <c r="AI19" s="200"/>
      <c r="AN19" s="5" t="s">
        <v>417</v>
      </c>
      <c r="BC19">
        <v>-11500</v>
      </c>
      <c r="BD19">
        <f t="shared" si="0"/>
        <v>3.9523798598106528E-2</v>
      </c>
      <c r="BE19">
        <f t="shared" si="1"/>
        <v>-3.3421145979551557E-2</v>
      </c>
      <c r="BF19">
        <f t="shared" si="2"/>
        <v>7.2944944577658086E-2</v>
      </c>
      <c r="BG19">
        <f t="shared" si="3"/>
        <v>0.43099250352057983</v>
      </c>
      <c r="BH19">
        <f t="shared" si="4"/>
        <v>0.84566246723751792</v>
      </c>
      <c r="BI19">
        <f t="shared" si="5"/>
        <v>3.0092909201808862</v>
      </c>
      <c r="BJ19">
        <f t="shared" si="6"/>
        <v>15.094903185961897</v>
      </c>
      <c r="BK19">
        <f t="shared" si="11"/>
        <v>-3.3949196403777333</v>
      </c>
      <c r="BL19">
        <f t="shared" si="11"/>
        <v>-3.4014288961208243</v>
      </c>
      <c r="BM19">
        <f t="shared" si="11"/>
        <v>-3.3897133072247394</v>
      </c>
      <c r="BN19">
        <f t="shared" si="11"/>
        <v>-3.4108256920646043</v>
      </c>
      <c r="BO19">
        <f t="shared" si="11"/>
        <v>-3.3728612813992487</v>
      </c>
      <c r="BP19">
        <f t="shared" si="11"/>
        <v>-3.4414143769150733</v>
      </c>
      <c r="BQ19">
        <f t="shared" si="11"/>
        <v>-3.3184373811490828</v>
      </c>
      <c r="BR19">
        <f t="shared" si="8"/>
        <v>-3.5423991930738232</v>
      </c>
    </row>
    <row r="20" spans="1:78" ht="15" thickBot="1" x14ac:dyDescent="0.25">
      <c r="A20" s="6" t="s">
        <v>11</v>
      </c>
      <c r="B20" s="6" t="s">
        <v>12</v>
      </c>
      <c r="C20" s="6" t="s">
        <v>13</v>
      </c>
      <c r="D20" s="6" t="s">
        <v>17</v>
      </c>
      <c r="E20" s="6" t="s">
        <v>14</v>
      </c>
      <c r="F20" s="6" t="s">
        <v>15</v>
      </c>
      <c r="G20" s="6" t="s">
        <v>16</v>
      </c>
      <c r="H20" s="9" t="s">
        <v>151</v>
      </c>
      <c r="I20" s="9" t="s">
        <v>205</v>
      </c>
      <c r="J20" s="9" t="s">
        <v>197</v>
      </c>
      <c r="K20" s="9" t="s">
        <v>152</v>
      </c>
      <c r="L20" s="9" t="s">
        <v>371</v>
      </c>
      <c r="M20" s="8" t="s">
        <v>372</v>
      </c>
      <c r="N20" s="9" t="s">
        <v>373</v>
      </c>
      <c r="O20" s="9" t="s">
        <v>27</v>
      </c>
      <c r="P20" s="8" t="s">
        <v>433</v>
      </c>
      <c r="Q20" s="6" t="s">
        <v>19</v>
      </c>
      <c r="R20" s="8" t="s">
        <v>70</v>
      </c>
      <c r="S20" s="8" t="s">
        <v>71</v>
      </c>
      <c r="T20" s="165" t="s">
        <v>446</v>
      </c>
      <c r="Y20" s="223"/>
      <c r="Z20" s="223"/>
      <c r="AA20" s="223"/>
      <c r="AB20" s="223"/>
      <c r="AC20" s="223"/>
      <c r="AF20" s="6" t="s">
        <v>15</v>
      </c>
      <c r="AG20" s="8" t="s">
        <v>447</v>
      </c>
      <c r="AH20" s="8" t="s">
        <v>419</v>
      </c>
      <c r="AI20" s="8" t="s">
        <v>420</v>
      </c>
      <c r="AJ20" s="8" t="s">
        <v>448</v>
      </c>
      <c r="AK20" s="8" t="s">
        <v>422</v>
      </c>
      <c r="AL20" s="8" t="s">
        <v>423</v>
      </c>
      <c r="AM20" s="8" t="s">
        <v>70</v>
      </c>
      <c r="AN20" s="8" t="s">
        <v>379</v>
      </c>
      <c r="AO20" s="8" t="s">
        <v>380</v>
      </c>
      <c r="AP20" s="8" t="s">
        <v>381</v>
      </c>
      <c r="AQ20" s="8" t="s">
        <v>424</v>
      </c>
      <c r="AR20" s="8" t="s">
        <v>382</v>
      </c>
      <c r="AS20" s="8" t="s">
        <v>383</v>
      </c>
      <c r="AT20" s="6" t="s">
        <v>425</v>
      </c>
      <c r="AU20" s="6" t="s">
        <v>426</v>
      </c>
      <c r="AV20" s="6" t="s">
        <v>427</v>
      </c>
      <c r="AW20" s="6" t="s">
        <v>428</v>
      </c>
      <c r="AX20" s="6" t="s">
        <v>429</v>
      </c>
      <c r="AY20" s="6" t="s">
        <v>430</v>
      </c>
      <c r="AZ20" s="6" t="s">
        <v>431</v>
      </c>
      <c r="BA20" s="6" t="s">
        <v>119</v>
      </c>
      <c r="BB20" s="201"/>
      <c r="BC20">
        <v>-11000</v>
      </c>
      <c r="BD20">
        <f t="shared" si="0"/>
        <v>3.6721630669754673E-2</v>
      </c>
      <c r="BE20">
        <f t="shared" si="1"/>
        <v>-3.5668650187312342E-2</v>
      </c>
      <c r="BF20">
        <f t="shared" si="2"/>
        <v>7.2390280857067016E-2</v>
      </c>
      <c r="BG20">
        <f t="shared" si="3"/>
        <v>0.43020887354880877</v>
      </c>
      <c r="BH20">
        <f t="shared" si="4"/>
        <v>0.8398567385733483</v>
      </c>
      <c r="BI20">
        <f t="shared" si="5"/>
        <v>3.0200768580402824</v>
      </c>
      <c r="BJ20">
        <f t="shared" si="6"/>
        <v>16.438508017275833</v>
      </c>
      <c r="BK20">
        <f t="shared" si="11"/>
        <v>-3.3744086260746937</v>
      </c>
      <c r="BL20">
        <f t="shared" si="11"/>
        <v>-3.38062043599707</v>
      </c>
      <c r="BM20">
        <f t="shared" si="11"/>
        <v>-3.3694970909569375</v>
      </c>
      <c r="BN20">
        <f t="shared" si="11"/>
        <v>-3.3894367319235763</v>
      </c>
      <c r="BO20">
        <f t="shared" si="11"/>
        <v>-3.3537587169006664</v>
      </c>
      <c r="BP20">
        <f t="shared" si="11"/>
        <v>-3.4178243146856766</v>
      </c>
      <c r="BQ20">
        <f t="shared" si="11"/>
        <v>-3.3034223155149873</v>
      </c>
      <c r="BR20">
        <f t="shared" si="8"/>
        <v>-3.5103134836159899</v>
      </c>
    </row>
    <row r="21" spans="1:78" s="94" customFormat="1" x14ac:dyDescent="0.2">
      <c r="A21" s="91" t="s">
        <v>435</v>
      </c>
      <c r="B21" s="92" t="s">
        <v>36</v>
      </c>
      <c r="C21" s="90">
        <v>33626.364000000001</v>
      </c>
      <c r="D21" s="93" t="s">
        <v>151</v>
      </c>
      <c r="E21" s="94">
        <f t="shared" ref="E21:E52" si="14">+(C21-C$7)/C$8</f>
        <v>-10409.395485310775</v>
      </c>
      <c r="F21" s="95">
        <f t="shared" ref="F21:F52" si="15">ROUND(2*E21,0)/2</f>
        <v>-10409.5</v>
      </c>
      <c r="G21" s="94">
        <f>C21-($C$7+$C$8*$F21)+T21*H$18</f>
        <v>3.7671400001272559E-2</v>
      </c>
      <c r="H21" s="94">
        <f>+G21</f>
        <v>3.7671400001272559E-2</v>
      </c>
      <c r="P21">
        <f t="shared" ref="P21:P52" si="16">+D$11+D$12*F21+D$13*F21^2</f>
        <v>-3.8225057216670605E-2</v>
      </c>
      <c r="Q21" s="96">
        <f t="shared" ref="Q21:Q52" si="17">+C21-15018.5</f>
        <v>18607.864000000001</v>
      </c>
      <c r="R21" s="94">
        <f t="shared" ref="R21:R52" si="18">+(P21-G21)^2</f>
        <v>5.760272218235077E-3</v>
      </c>
      <c r="S21" s="92">
        <f t="shared" ref="S21:S29" si="19">S$14</f>
        <v>0.2</v>
      </c>
      <c r="T21" s="224"/>
      <c r="U21" s="95">
        <v>6.5868355590695127E-6</v>
      </c>
      <c r="V21" s="95">
        <v>3.5365618333745262E-14</v>
      </c>
      <c r="W21" s="95">
        <v>7.5973014489979063E-24</v>
      </c>
      <c r="X21" s="95">
        <v>2.6028281529612996E-7</v>
      </c>
      <c r="Y21" s="95">
        <v>1.0408664419795136E-4</v>
      </c>
      <c r="Z21" s="95">
        <v>1.8981365387070981</v>
      </c>
      <c r="AA21" s="95">
        <v>4.6015366680617151E-3</v>
      </c>
      <c r="AB21" s="95">
        <v>179833.27374878552</v>
      </c>
      <c r="AC21" s="95">
        <v>7.8136202975566896E-3</v>
      </c>
      <c r="AD21" s="95">
        <v>2.1738283801210102E-4</v>
      </c>
      <c r="AE21" s="95">
        <v>3.1203776935192735E-17</v>
      </c>
      <c r="AF21">
        <f t="shared" ref="AF21:AF52" si="20">F21</f>
        <v>-10409.5</v>
      </c>
      <c r="AG21" s="94">
        <f t="shared" ref="AG21:AG52" si="21">AH$3+AH$4*AF21+AH$5*AF21^2+AN21</f>
        <v>3.3473077467095227E-2</v>
      </c>
      <c r="AH21" s="94">
        <f t="shared" ref="AH21:AH52" si="22">IF(S21&lt;&gt;0,G21-AN21, -9999)</f>
        <v>-3.4026734682493273E-2</v>
      </c>
      <c r="AI21" s="94">
        <f t="shared" ref="AI21:AI52" si="23">+G21-P21</f>
        <v>7.5896457217943164E-2</v>
      </c>
      <c r="AJ21" s="94">
        <f t="shared" ref="AJ21:AJ52" si="24">IF(S21&lt;&gt;0,G21-AG21, -9999)</f>
        <v>4.1983225341773317E-3</v>
      </c>
      <c r="AK21" s="94">
        <f t="shared" ref="AK21:AK52" si="25">+(G21-AG21)^2*S21</f>
        <v>3.525182420196235E-6</v>
      </c>
      <c r="AL21">
        <f t="shared" ref="AL21:AL52" si="26">IF(S21&lt;&gt;0,G21-P21, -9999)</f>
        <v>7.5896457217943164E-2</v>
      </c>
      <c r="AM21" s="92">
        <f t="shared" ref="AM21:AM52" si="27">+(G21-AG21)^2</f>
        <v>1.7625912100981174E-5</v>
      </c>
      <c r="AN21">
        <f t="shared" ref="AN21:AN52" si="28">$AH$6*($AH$11/AO21*AP21+$AH$12)</f>
        <v>7.1698134683765832E-2</v>
      </c>
      <c r="AO21">
        <f t="shared" ref="AO21:AO52" si="29">1+$AH$7*COS(AR21)</f>
        <v>0.42937262182680236</v>
      </c>
      <c r="AP21">
        <f t="shared" ref="AP21:AP52" si="30">SIN(AR21+RADIANS($AH$9))</f>
        <v>0.8329084791024699</v>
      </c>
      <c r="AQ21">
        <f t="shared" ref="AQ21:AQ52" si="31">$AH$7*SIN(AR21)</f>
        <v>6.2353027756023083E-2</v>
      </c>
      <c r="AR21">
        <f t="shared" ref="AR21:AR52" si="32">2*ATAN(AS21)</f>
        <v>3.0327534622333756</v>
      </c>
      <c r="AS21">
        <f t="shared" ref="AS21:AS52" si="33">SQRT((1+$AH$7)/(1-$AH$7))*TAN(AT21/2)</f>
        <v>18.357590284618439</v>
      </c>
      <c r="AT21" s="94">
        <f t="shared" ref="AT21:AZ30" si="34">$BA21+$AH$7*SIN(AU21)</f>
        <v>-3.3502566884969651</v>
      </c>
      <c r="AU21" s="94">
        <f t="shared" si="34"/>
        <v>-3.3560524593040499</v>
      </c>
      <c r="AV21" s="94">
        <f t="shared" si="34"/>
        <v>-3.3457304146974387</v>
      </c>
      <c r="AW21" s="94">
        <f t="shared" si="34"/>
        <v>-3.3641296899711115</v>
      </c>
      <c r="AX21" s="94">
        <f t="shared" si="34"/>
        <v>-3.3313816219135082</v>
      </c>
      <c r="AY21" s="94">
        <f t="shared" si="34"/>
        <v>-3.3898361279179565</v>
      </c>
      <c r="AZ21" s="94">
        <f t="shared" si="34"/>
        <v>-3.2859624297857222</v>
      </c>
      <c r="BA21" s="94">
        <f t="shared" ref="BA21:BA52" si="35">RADIANS($AH$9)+$AH$18*(F21-AH$15)</f>
        <v>-3.4724202607462882</v>
      </c>
      <c r="BB21"/>
      <c r="BC21">
        <v>-10500</v>
      </c>
      <c r="BD21">
        <f t="shared" si="0"/>
        <v>3.3966655127355416E-2</v>
      </c>
      <c r="BE21">
        <f t="shared" si="1"/>
        <v>-3.7840141566237509E-2</v>
      </c>
      <c r="BF21">
        <f t="shared" si="2"/>
        <v>7.1806796693592925E-2</v>
      </c>
      <c r="BG21">
        <f t="shared" si="3"/>
        <v>0.4294945793907502</v>
      </c>
      <c r="BH21">
        <f t="shared" si="4"/>
        <v>0.83397982326747144</v>
      </c>
      <c r="BI21">
        <f t="shared" si="5"/>
        <v>3.0308147392715674</v>
      </c>
      <c r="BJ21">
        <f t="shared" si="6"/>
        <v>18.035673471578953</v>
      </c>
      <c r="BK21">
        <f t="shared" si="11"/>
        <v>-3.3539534222371521</v>
      </c>
      <c r="BL21">
        <f t="shared" si="11"/>
        <v>-3.3598173882091058</v>
      </c>
      <c r="BM21">
        <f t="shared" si="11"/>
        <v>-3.3493656035954924</v>
      </c>
      <c r="BN21">
        <f t="shared" si="11"/>
        <v>-3.3680114638180982</v>
      </c>
      <c r="BO21">
        <f t="shared" si="11"/>
        <v>-3.3347988972715688</v>
      </c>
      <c r="BP21">
        <f t="shared" si="11"/>
        <v>-3.3941341684672364</v>
      </c>
      <c r="BQ21">
        <f t="shared" si="11"/>
        <v>-3.2886202245665181</v>
      </c>
      <c r="BR21">
        <f t="shared" si="8"/>
        <v>-3.4782277741581566</v>
      </c>
      <c r="BS21"/>
      <c r="BT21"/>
      <c r="BU21"/>
      <c r="BV21"/>
      <c r="BW21"/>
      <c r="BX21"/>
      <c r="BY21"/>
      <c r="BZ21"/>
    </row>
    <row r="22" spans="1:78" s="94" customFormat="1" x14ac:dyDescent="0.2">
      <c r="A22" s="91" t="s">
        <v>435</v>
      </c>
      <c r="B22" s="92" t="s">
        <v>37</v>
      </c>
      <c r="C22" s="97">
        <v>34421.307000000001</v>
      </c>
      <c r="D22" s="93" t="s">
        <v>151</v>
      </c>
      <c r="E22" s="94">
        <f t="shared" si="14"/>
        <v>-8203.9234138605661</v>
      </c>
      <c r="F22" s="95">
        <f t="shared" si="15"/>
        <v>-8204</v>
      </c>
      <c r="G22" s="94">
        <f>C22-($C$7+$C$8*$F22)+T22*H$18</f>
        <v>2.7604800001427066E-2</v>
      </c>
      <c r="H22" s="94">
        <f>+G22</f>
        <v>2.7604800001427066E-2</v>
      </c>
      <c r="P22">
        <f t="shared" si="16"/>
        <v>-4.6835683633865074E-2</v>
      </c>
      <c r="Q22" s="96">
        <f t="shared" si="17"/>
        <v>19402.807000000001</v>
      </c>
      <c r="R22" s="94">
        <f t="shared" si="18"/>
        <v>5.5413856038561971E-3</v>
      </c>
      <c r="S22" s="92">
        <f t="shared" si="19"/>
        <v>0.2</v>
      </c>
      <c r="T22" s="22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>
        <f t="shared" si="20"/>
        <v>-8204</v>
      </c>
      <c r="AG22" s="94">
        <f t="shared" si="21"/>
        <v>2.1931546712801703E-2</v>
      </c>
      <c r="AH22" s="94">
        <f t="shared" si="22"/>
        <v>-4.1162430345239712E-2</v>
      </c>
      <c r="AI22" s="94">
        <f t="shared" si="23"/>
        <v>7.444048363529214E-2</v>
      </c>
      <c r="AJ22" s="94">
        <f t="shared" si="24"/>
        <v>5.6732532886253628E-3</v>
      </c>
      <c r="AK22" s="94">
        <f t="shared" si="25"/>
        <v>6.4371605753796992E-6</v>
      </c>
      <c r="AL22">
        <f t="shared" si="26"/>
        <v>7.444048363529214E-2</v>
      </c>
      <c r="AM22" s="92">
        <f t="shared" si="27"/>
        <v>3.2185802876898494E-5</v>
      </c>
      <c r="AN22">
        <f t="shared" si="28"/>
        <v>6.8767230346666777E-2</v>
      </c>
      <c r="AO22">
        <f t="shared" si="29"/>
        <v>0.42707806472503629</v>
      </c>
      <c r="AP22">
        <f t="shared" si="30"/>
        <v>0.80606820962355208</v>
      </c>
      <c r="AQ22">
        <f t="shared" si="31"/>
        <v>3.5552227383825859E-2</v>
      </c>
      <c r="AR22">
        <f t="shared" si="32"/>
        <v>3.0796178951296316</v>
      </c>
      <c r="AS22">
        <f t="shared" si="33"/>
        <v>32.260873032502971</v>
      </c>
      <c r="AT22" s="94">
        <f t="shared" si="34"/>
        <v>-3.2606219268924126</v>
      </c>
      <c r="AU22" s="94">
        <f t="shared" si="34"/>
        <v>-3.2643139410726354</v>
      </c>
      <c r="AV22" s="94">
        <f t="shared" si="34"/>
        <v>-3.2578359327414228</v>
      </c>
      <c r="AW22" s="94">
        <f t="shared" si="34"/>
        <v>-3.269205660508149</v>
      </c>
      <c r="AX22" s="94">
        <f t="shared" si="34"/>
        <v>-3.2492604162117749</v>
      </c>
      <c r="AY22" s="94">
        <f t="shared" si="34"/>
        <v>-3.2842825902459225</v>
      </c>
      <c r="AZ22" s="94">
        <f t="shared" si="34"/>
        <v>-3.2228766634876553</v>
      </c>
      <c r="BA22" s="94">
        <f t="shared" si="35"/>
        <v>-3.3308901963277844</v>
      </c>
      <c r="BB22"/>
      <c r="BC22">
        <v>-10000</v>
      </c>
      <c r="BD22">
        <f t="shared" si="0"/>
        <v>3.1259240362901994E-2</v>
      </c>
      <c r="BE22">
        <f t="shared" si="1"/>
        <v>-3.9935620116327064E-2</v>
      </c>
      <c r="BF22">
        <f t="shared" si="2"/>
        <v>7.1194860479229058E-2</v>
      </c>
      <c r="BG22">
        <f t="shared" si="3"/>
        <v>0.42884859659948926</v>
      </c>
      <c r="BH22">
        <f t="shared" si="4"/>
        <v>0.82803150288809868</v>
      </c>
      <c r="BI22">
        <f t="shared" si="5"/>
        <v>3.0415084727796176</v>
      </c>
      <c r="BJ22">
        <f t="shared" si="6"/>
        <v>19.966494516596924</v>
      </c>
      <c r="BK22">
        <f t="shared" ref="BK22:BQ31" si="36">$BR22+$AH$7*SIN(BL22)</f>
        <v>-3.3335500366561357</v>
      </c>
      <c r="BL22">
        <f t="shared" si="36"/>
        <v>-3.3390178254255249</v>
      </c>
      <c r="BM22">
        <f t="shared" si="36"/>
        <v>-3.329313028975172</v>
      </c>
      <c r="BN22">
        <f t="shared" si="36"/>
        <v>-3.3465510327497441</v>
      </c>
      <c r="BO22">
        <f t="shared" si="36"/>
        <v>-3.3159713585992532</v>
      </c>
      <c r="BP22">
        <f t="shared" si="36"/>
        <v>-3.3703513867904089</v>
      </c>
      <c r="BQ22">
        <f t="shared" si="36"/>
        <v>-3.2740133164701604</v>
      </c>
      <c r="BR22">
        <f t="shared" si="8"/>
        <v>-3.4461420647003234</v>
      </c>
      <c r="BS22"/>
      <c r="BT22"/>
      <c r="BU22"/>
      <c r="BV22"/>
      <c r="BW22"/>
      <c r="BX22"/>
      <c r="BY22"/>
      <c r="BZ22"/>
    </row>
    <row r="23" spans="1:78" s="94" customFormat="1" x14ac:dyDescent="0.2">
      <c r="A23" s="91" t="s">
        <v>435</v>
      </c>
      <c r="B23" s="92" t="s">
        <v>37</v>
      </c>
      <c r="C23" s="97">
        <v>35219.317999999999</v>
      </c>
      <c r="D23" s="93" t="s">
        <v>151</v>
      </c>
      <c r="E23" s="94">
        <f t="shared" si="14"/>
        <v>-5989.9395518603324</v>
      </c>
      <c r="F23" s="95">
        <f t="shared" si="15"/>
        <v>-5990</v>
      </c>
      <c r="G23" s="94">
        <f>C23-($C$7+$C$8*$F23)+T23*H$18</f>
        <v>2.1787999998196028E-2</v>
      </c>
      <c r="H23" s="94">
        <f>+G23</f>
        <v>2.1787999998196028E-2</v>
      </c>
      <c r="P23">
        <f t="shared" si="16"/>
        <v>-5.3991958866495084E-2</v>
      </c>
      <c r="Q23" s="96">
        <f t="shared" si="17"/>
        <v>20200.817999999999</v>
      </c>
      <c r="R23" s="94">
        <f t="shared" si="18"/>
        <v>5.7426021655342758E-3</v>
      </c>
      <c r="S23" s="92">
        <f t="shared" si="19"/>
        <v>0.2</v>
      </c>
      <c r="T23" s="22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>
        <f t="shared" si="20"/>
        <v>-5990</v>
      </c>
      <c r="AG23" s="94">
        <f t="shared" si="21"/>
        <v>1.130292328141199E-2</v>
      </c>
      <c r="AH23" s="94">
        <f t="shared" si="22"/>
        <v>-4.3506882149711046E-2</v>
      </c>
      <c r="AI23" s="94">
        <f t="shared" si="23"/>
        <v>7.5779958864691105E-2</v>
      </c>
      <c r="AJ23" s="94">
        <f t="shared" si="24"/>
        <v>1.0485076716784038E-2</v>
      </c>
      <c r="AK23" s="94">
        <f t="shared" si="25"/>
        <v>2.198736675136935E-5</v>
      </c>
      <c r="AL23">
        <f t="shared" si="26"/>
        <v>7.5779958864691105E-2</v>
      </c>
      <c r="AM23" s="92">
        <f t="shared" si="27"/>
        <v>1.0993683375684674E-4</v>
      </c>
      <c r="AN23">
        <f t="shared" si="28"/>
        <v>6.5294882147907074E-2</v>
      </c>
      <c r="AO23">
        <f t="shared" si="29"/>
        <v>0.42604433247479501</v>
      </c>
      <c r="AP23">
        <f t="shared" si="30"/>
        <v>0.77765601982169441</v>
      </c>
      <c r="AQ23">
        <f t="shared" si="31"/>
        <v>8.8541801911454863E-3</v>
      </c>
      <c r="AR23">
        <f t="shared" si="32"/>
        <v>3.1261672846624107</v>
      </c>
      <c r="AS23">
        <f t="shared" si="33"/>
        <v>129.65397147107402</v>
      </c>
      <c r="AT23" s="94">
        <f t="shared" si="34"/>
        <v>-3.1712427039661844</v>
      </c>
      <c r="AU23" s="94">
        <f t="shared" si="34"/>
        <v>-3.1722093485917875</v>
      </c>
      <c r="AV23" s="94">
        <f t="shared" si="34"/>
        <v>-3.1705246221014574</v>
      </c>
      <c r="AW23" s="94">
        <f t="shared" si="34"/>
        <v>-3.1734609209363387</v>
      </c>
      <c r="AX23" s="94">
        <f t="shared" si="34"/>
        <v>-3.1683434277378533</v>
      </c>
      <c r="AY23" s="94">
        <f t="shared" si="34"/>
        <v>-3.1772629224288398</v>
      </c>
      <c r="AZ23" s="94">
        <f t="shared" si="34"/>
        <v>-3.1617181764042983</v>
      </c>
      <c r="BA23" s="94">
        <f t="shared" si="35"/>
        <v>-3.1888146748484978</v>
      </c>
      <c r="BB23"/>
      <c r="BC23">
        <v>-9500</v>
      </c>
      <c r="BD23">
        <f t="shared" si="0"/>
        <v>2.8599732844030515E-2</v>
      </c>
      <c r="BE23">
        <f t="shared" si="1"/>
        <v>-4.1955085837580994E-2</v>
      </c>
      <c r="BF23">
        <f t="shared" si="2"/>
        <v>7.0554818681611509E-2</v>
      </c>
      <c r="BG23">
        <f t="shared" si="3"/>
        <v>0.42826998709265696</v>
      </c>
      <c r="BH23">
        <f t="shared" si="4"/>
        <v>0.82201137410387137</v>
      </c>
      <c r="BI23">
        <f t="shared" si="5"/>
        <v>3.0521620280445583</v>
      </c>
      <c r="BJ23">
        <f t="shared" si="6"/>
        <v>22.348796481089018</v>
      </c>
      <c r="BK23">
        <f t="shared" si="36"/>
        <v>-3.3131942708052344</v>
      </c>
      <c r="BL23">
        <f t="shared" si="36"/>
        <v>-3.3182201884849762</v>
      </c>
      <c r="BM23">
        <f t="shared" si="36"/>
        <v>-3.3093331577355167</v>
      </c>
      <c r="BN23">
        <f t="shared" si="36"/>
        <v>-3.3250571144372572</v>
      </c>
      <c r="BO23">
        <f t="shared" si="36"/>
        <v>-3.2972651218365474</v>
      </c>
      <c r="BP23">
        <f t="shared" si="36"/>
        <v>-3.3464837704227923</v>
      </c>
      <c r="BQ23">
        <f t="shared" si="36"/>
        <v>-3.2595835984703059</v>
      </c>
      <c r="BR23">
        <f t="shared" si="8"/>
        <v>-3.4140563552424901</v>
      </c>
      <c r="BS23"/>
      <c r="BT23"/>
      <c r="BU23"/>
      <c r="BV23"/>
      <c r="BW23"/>
      <c r="BX23"/>
      <c r="BY23"/>
      <c r="BZ23"/>
    </row>
    <row r="24" spans="1:78" s="94" customFormat="1" x14ac:dyDescent="0.2">
      <c r="A24" s="91" t="s">
        <v>435</v>
      </c>
      <c r="B24" s="92" t="s">
        <v>37</v>
      </c>
      <c r="C24" s="97">
        <v>36656.351999999999</v>
      </c>
      <c r="D24" s="93" t="s">
        <v>151</v>
      </c>
      <c r="E24" s="94">
        <f t="shared" si="14"/>
        <v>-2003.0645775233268</v>
      </c>
      <c r="F24" s="95">
        <f t="shared" si="15"/>
        <v>-2003</v>
      </c>
      <c r="G24" s="94">
        <f>C24-($C$7+$C$8*$F24)+T24*H$18</f>
        <v>-2.3276400002941955E-2</v>
      </c>
      <c r="H24" s="94">
        <f>+G24</f>
        <v>-2.3276400002941955E-2</v>
      </c>
      <c r="P24">
        <f t="shared" si="16"/>
        <v>-6.3120483226638741E-2</v>
      </c>
      <c r="Q24" s="96">
        <f t="shared" si="17"/>
        <v>21637.851999999999</v>
      </c>
      <c r="R24" s="94">
        <f t="shared" si="18"/>
        <v>1.5875509679368757E-3</v>
      </c>
      <c r="S24" s="92">
        <f t="shared" si="19"/>
        <v>0.2</v>
      </c>
      <c r="T24" s="22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>
        <f t="shared" si="20"/>
        <v>-2003</v>
      </c>
      <c r="AG24" s="94">
        <f t="shared" si="21"/>
        <v>-5.36790280973682E-3</v>
      </c>
      <c r="AH24" s="94">
        <f t="shared" si="22"/>
        <v>-8.1028980419843882E-2</v>
      </c>
      <c r="AI24" s="94">
        <f t="shared" si="23"/>
        <v>3.9844083223696786E-2</v>
      </c>
      <c r="AJ24" s="94">
        <f t="shared" si="24"/>
        <v>-1.7908497193205135E-2</v>
      </c>
      <c r="AK24" s="94">
        <f t="shared" si="25"/>
        <v>6.4142854343807244E-5</v>
      </c>
      <c r="AL24">
        <f t="shared" si="26"/>
        <v>3.9844083223696786E-2</v>
      </c>
      <c r="AM24" s="92">
        <f t="shared" si="27"/>
        <v>3.2071427171903621E-4</v>
      </c>
      <c r="AN24">
        <f t="shared" si="28"/>
        <v>5.7752580416901921E-2</v>
      </c>
      <c r="AO24">
        <f t="shared" si="29"/>
        <v>0.42731592649252637</v>
      </c>
      <c r="AP24">
        <f t="shared" si="30"/>
        <v>0.72232919643081894</v>
      </c>
      <c r="AQ24">
        <f t="shared" si="31"/>
        <v>-3.91976624564205E-2</v>
      </c>
      <c r="AR24">
        <f t="shared" si="32"/>
        <v>-3.0732537127834485</v>
      </c>
      <c r="AS24">
        <f t="shared" si="33"/>
        <v>-29.254500396794995</v>
      </c>
      <c r="AT24" s="94">
        <f t="shared" si="34"/>
        <v>-3.0103646492039671</v>
      </c>
      <c r="AU24" s="94">
        <f t="shared" si="34"/>
        <v>-3.0063406130384767</v>
      </c>
      <c r="AV24" s="94">
        <f t="shared" si="34"/>
        <v>-3.0134121046740496</v>
      </c>
      <c r="AW24" s="94">
        <f t="shared" si="34"/>
        <v>-3.0009807670456454</v>
      </c>
      <c r="AX24" s="94">
        <f t="shared" si="34"/>
        <v>-3.0228210954043004</v>
      </c>
      <c r="AY24" s="94">
        <f t="shared" si="34"/>
        <v>-2.984405892039018</v>
      </c>
      <c r="AZ24" s="94">
        <f t="shared" si="34"/>
        <v>-3.0518546340279631</v>
      </c>
      <c r="BA24" s="94">
        <f t="shared" si="35"/>
        <v>-2.932963227631733</v>
      </c>
      <c r="BB24"/>
      <c r="BC24">
        <v>-9000</v>
      </c>
      <c r="BD24">
        <f t="shared" si="0"/>
        <v>2.5988456100840468E-2</v>
      </c>
      <c r="BE24">
        <f t="shared" si="1"/>
        <v>-4.3898538729999298E-2</v>
      </c>
      <c r="BF24">
        <f t="shared" si="2"/>
        <v>6.9886994830839766E-2</v>
      </c>
      <c r="BG24">
        <f t="shared" si="3"/>
        <v>0.42775790059421104</v>
      </c>
      <c r="BH24">
        <f t="shared" si="4"/>
        <v>0.81591884917581947</v>
      </c>
      <c r="BI24">
        <f t="shared" si="5"/>
        <v>3.0627794357863496</v>
      </c>
      <c r="BJ24">
        <f t="shared" si="6"/>
        <v>25.363317152092268</v>
      </c>
      <c r="BK24">
        <f t="shared" si="36"/>
        <v>-3.2928817259034626</v>
      </c>
      <c r="BL24">
        <f t="shared" si="36"/>
        <v>-3.2974232649256812</v>
      </c>
      <c r="BM24">
        <f t="shared" si="36"/>
        <v>-3.2894194100012055</v>
      </c>
      <c r="BN24">
        <f t="shared" si="36"/>
        <v>-3.3035318738499275</v>
      </c>
      <c r="BO24">
        <f t="shared" si="36"/>
        <v>-3.2786687328820636</v>
      </c>
      <c r="BP24">
        <f t="shared" si="36"/>
        <v>-3.3225394349605195</v>
      </c>
      <c r="BQ24">
        <f t="shared" si="36"/>
        <v>-3.2453128954110761</v>
      </c>
      <c r="BR24">
        <f t="shared" si="8"/>
        <v>-3.3819706457846568</v>
      </c>
      <c r="BS24"/>
      <c r="BT24"/>
      <c r="BU24"/>
      <c r="BV24"/>
      <c r="BW24"/>
      <c r="BX24"/>
      <c r="BY24"/>
      <c r="BZ24"/>
    </row>
    <row r="25" spans="1:78" s="94" customFormat="1" x14ac:dyDescent="0.2">
      <c r="A25" s="205" t="s">
        <v>434</v>
      </c>
      <c r="B25" s="92" t="s">
        <v>37</v>
      </c>
      <c r="C25" s="97">
        <v>37378.322</v>
      </c>
      <c r="D25" s="141" t="s">
        <v>197</v>
      </c>
      <c r="E25" s="94">
        <f t="shared" si="14"/>
        <v>-4.7164419605265372E-2</v>
      </c>
      <c r="F25" s="95">
        <f t="shared" si="15"/>
        <v>0</v>
      </c>
      <c r="G25" s="94">
        <f>C25-($C$7+$C$8*$F25)+T25*J$18</f>
        <v>-1.6999999999825377E-2</v>
      </c>
      <c r="J25" s="94">
        <f>+G25</f>
        <v>-1.6999999999825377E-2</v>
      </c>
      <c r="P25">
        <f t="shared" si="16"/>
        <v>-6.5882497062637754E-2</v>
      </c>
      <c r="Q25" s="96">
        <f t="shared" si="17"/>
        <v>22359.822</v>
      </c>
      <c r="R25" s="94">
        <f t="shared" si="18"/>
        <v>2.3894985190958608E-3</v>
      </c>
      <c r="S25" s="92">
        <f t="shared" si="19"/>
        <v>0.2</v>
      </c>
      <c r="T25" s="22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>
        <f t="shared" si="20"/>
        <v>0</v>
      </c>
      <c r="AG25" s="94">
        <f t="shared" si="21"/>
        <v>-1.2532114433286737E-2</v>
      </c>
      <c r="AH25" s="94">
        <f t="shared" si="22"/>
        <v>-7.0350382629176395E-2</v>
      </c>
      <c r="AI25" s="94">
        <f t="shared" si="23"/>
        <v>4.8882497062812377E-2</v>
      </c>
      <c r="AJ25" s="94">
        <f t="shared" si="24"/>
        <v>-4.4678855665386402E-3</v>
      </c>
      <c r="AK25" s="94">
        <f t="shared" si="25"/>
        <v>3.9924002871368619E-6</v>
      </c>
      <c r="AL25">
        <f t="shared" si="26"/>
        <v>4.8882497062812377E-2</v>
      </c>
      <c r="AM25" s="92">
        <f t="shared" si="27"/>
        <v>1.9962001435684308E-5</v>
      </c>
      <c r="AN25">
        <f t="shared" si="28"/>
        <v>5.3350382629351017E-2</v>
      </c>
      <c r="AO25">
        <f t="shared" si="29"/>
        <v>0.42950581343906569</v>
      </c>
      <c r="AP25">
        <f t="shared" si="30"/>
        <v>0.69221132841177724</v>
      </c>
      <c r="AQ25">
        <f t="shared" si="31"/>
        <v>-6.3560112423900736E-2</v>
      </c>
      <c r="AR25">
        <f t="shared" si="32"/>
        <v>-3.0306378520215298</v>
      </c>
      <c r="AS25">
        <f t="shared" si="33"/>
        <v>-18.006861556586383</v>
      </c>
      <c r="AT25" s="94">
        <f t="shared" si="34"/>
        <v>-2.9288946508902249</v>
      </c>
      <c r="AU25" s="94">
        <f t="shared" si="34"/>
        <v>-2.9230245440326099</v>
      </c>
      <c r="AV25" s="94">
        <f t="shared" si="34"/>
        <v>-2.9334880385294104</v>
      </c>
      <c r="AW25" s="94">
        <f t="shared" si="34"/>
        <v>-2.9148198746608029</v>
      </c>
      <c r="AX25" s="94">
        <f t="shared" si="34"/>
        <v>-2.9480745324331248</v>
      </c>
      <c r="AY25" s="94">
        <f t="shared" si="34"/>
        <v>-2.8886592987219055</v>
      </c>
      <c r="AZ25" s="94">
        <f t="shared" si="34"/>
        <v>-2.9943223695095762</v>
      </c>
      <c r="BA25" s="94">
        <f t="shared" si="35"/>
        <v>-2.8044278755436522</v>
      </c>
      <c r="BB25"/>
      <c r="BC25">
        <v>-8500</v>
      </c>
      <c r="BD25">
        <f t="shared" si="0"/>
        <v>2.3425709977422833E-2</v>
      </c>
      <c r="BE25">
        <f t="shared" si="1"/>
        <v>-4.5765978793581984E-2</v>
      </c>
      <c r="BF25">
        <f t="shared" si="2"/>
        <v>6.9191688771004817E-2</v>
      </c>
      <c r="BG25">
        <f t="shared" si="3"/>
        <v>0.42731157618227411</v>
      </c>
      <c r="BH25">
        <f t="shared" si="4"/>
        <v>0.80975315745897247</v>
      </c>
      <c r="BI25">
        <f t="shared" si="5"/>
        <v>3.073364786830143</v>
      </c>
      <c r="BJ25">
        <f t="shared" si="6"/>
        <v>29.302163389379437</v>
      </c>
      <c r="BK25">
        <f t="shared" si="36"/>
        <v>-3.2726078127160387</v>
      </c>
      <c r="BL25">
        <f t="shared" si="36"/>
        <v>-3.2766261636697518</v>
      </c>
      <c r="BM25">
        <f t="shared" si="36"/>
        <v>-3.2695648622828748</v>
      </c>
      <c r="BN25">
        <f t="shared" si="36"/>
        <v>-3.2819779209946667</v>
      </c>
      <c r="BO25">
        <f t="shared" si="36"/>
        <v>-3.2601703052916293</v>
      </c>
      <c r="BP25">
        <f t="shared" si="36"/>
        <v>-3.298526774534182</v>
      </c>
      <c r="BQ25">
        <f t="shared" si="36"/>
        <v>-3.2311828684459067</v>
      </c>
      <c r="BR25">
        <f t="shared" si="8"/>
        <v>-3.3498849363268217</v>
      </c>
      <c r="BS25"/>
      <c r="BT25"/>
      <c r="BU25"/>
      <c r="BV25"/>
      <c r="BW25"/>
      <c r="BX25"/>
      <c r="BY25"/>
      <c r="BZ25"/>
    </row>
    <row r="26" spans="1:78" s="94" customFormat="1" x14ac:dyDescent="0.2">
      <c r="A26" s="91" t="s">
        <v>435</v>
      </c>
      <c r="B26" s="92" t="s">
        <v>36</v>
      </c>
      <c r="C26" s="97">
        <v>37699.300000000003</v>
      </c>
      <c r="D26" s="93" t="s">
        <v>151</v>
      </c>
      <c r="E26" s="94">
        <f t="shared" si="14"/>
        <v>890.46701653418904</v>
      </c>
      <c r="F26" s="95">
        <f t="shared" si="15"/>
        <v>890.5</v>
      </c>
      <c r="G26" s="94">
        <f>C26-($C$7+$C$8*$F26)+T26*H$18</f>
        <v>-1.1888599998201244E-2</v>
      </c>
      <c r="H26" s="94">
        <f>+G26</f>
        <v>-1.1888599998201244E-2</v>
      </c>
      <c r="P26">
        <f t="shared" si="16"/>
        <v>-6.6718723108861192E-2</v>
      </c>
      <c r="Q26" s="96">
        <f t="shared" si="17"/>
        <v>22680.800000000003</v>
      </c>
      <c r="R26" s="94">
        <f t="shared" si="18"/>
        <v>3.0063424003301262E-3</v>
      </c>
      <c r="S26" s="92">
        <f t="shared" si="19"/>
        <v>0.2</v>
      </c>
      <c r="T26" s="225"/>
      <c r="U26" s="95">
        <v>1.1664353437024617E-6</v>
      </c>
      <c r="V26" s="95">
        <v>1.5631191681175645E-17</v>
      </c>
      <c r="W26" s="95">
        <v>5.8633010538619746E-25</v>
      </c>
      <c r="X26" s="95">
        <v>8.8895773322593599E-12</v>
      </c>
      <c r="Y26" s="95">
        <v>3.9109858589227819E-5</v>
      </c>
      <c r="Z26" s="95">
        <v>1.1148832500999215</v>
      </c>
      <c r="AA26" s="95">
        <v>2.148018193862371</v>
      </c>
      <c r="AB26" s="95">
        <v>20999.622246703118</v>
      </c>
      <c r="AC26" s="95">
        <v>2.6686272699717201E-7</v>
      </c>
      <c r="AD26" s="95">
        <v>5.200015287712613E-5</v>
      </c>
      <c r="AE26" s="95">
        <v>2.4081858462090007E-18</v>
      </c>
      <c r="AF26">
        <f t="shared" si="20"/>
        <v>890.5</v>
      </c>
      <c r="AG26" s="94">
        <f t="shared" si="21"/>
        <v>-1.5455542111357558E-2</v>
      </c>
      <c r="AH26" s="94">
        <f t="shared" si="22"/>
        <v>-6.315178099570487E-2</v>
      </c>
      <c r="AI26" s="94">
        <f t="shared" si="23"/>
        <v>5.4830123110659948E-2</v>
      </c>
      <c r="AJ26" s="94">
        <f t="shared" si="24"/>
        <v>3.5669421131563142E-3</v>
      </c>
      <c r="AK26" s="94">
        <f t="shared" si="25"/>
        <v>2.5446152077216068E-6</v>
      </c>
      <c r="AL26">
        <f t="shared" si="26"/>
        <v>5.4830123110659948E-2</v>
      </c>
      <c r="AM26" s="92">
        <f t="shared" si="27"/>
        <v>1.2723076038608032E-5</v>
      </c>
      <c r="AN26">
        <f t="shared" si="28"/>
        <v>5.1263180997503634E-2</v>
      </c>
      <c r="AO26">
        <f t="shared" si="29"/>
        <v>0.43082817344775437</v>
      </c>
      <c r="AP26">
        <f t="shared" si="30"/>
        <v>0.67825833376256695</v>
      </c>
      <c r="AQ26">
        <f t="shared" si="31"/>
        <v>-7.447775943421886E-2</v>
      </c>
      <c r="AR26">
        <f t="shared" si="32"/>
        <v>-3.0114790582510778</v>
      </c>
      <c r="AS26">
        <f t="shared" si="33"/>
        <v>-15.349492165366057</v>
      </c>
      <c r="AT26" s="94">
        <f t="shared" si="34"/>
        <v>-2.8924236841646525</v>
      </c>
      <c r="AU26" s="94">
        <f t="shared" si="34"/>
        <v>-2.8859705096520982</v>
      </c>
      <c r="AV26" s="94">
        <f t="shared" si="34"/>
        <v>-2.8975727394635444</v>
      </c>
      <c r="AW26" s="94">
        <f t="shared" si="34"/>
        <v>-2.8766877492676741</v>
      </c>
      <c r="AX26" s="94">
        <f t="shared" si="34"/>
        <v>-2.9142041639759375</v>
      </c>
      <c r="AY26" s="94">
        <f t="shared" si="34"/>
        <v>-2.846539310310404</v>
      </c>
      <c r="AZ26" s="94">
        <f t="shared" si="34"/>
        <v>-2.967806413031338</v>
      </c>
      <c r="BA26" s="94">
        <f t="shared" si="35"/>
        <v>-2.7472832269992509</v>
      </c>
      <c r="BB26"/>
      <c r="BC26">
        <v>-8000</v>
      </c>
      <c r="BD26">
        <f t="shared" si="0"/>
        <v>2.0911770175022167E-2</v>
      </c>
      <c r="BE26">
        <f t="shared" si="1"/>
        <v>-4.7557406028329051E-2</v>
      </c>
      <c r="BF26">
        <f t="shared" si="2"/>
        <v>6.8469176203351217E-2</v>
      </c>
      <c r="BG26">
        <f t="shared" si="3"/>
        <v>0.42693034386860851</v>
      </c>
      <c r="BH26">
        <f t="shared" si="4"/>
        <v>0.8035133479466896</v>
      </c>
      <c r="BI26">
        <f t="shared" si="5"/>
        <v>3.0839222292935617</v>
      </c>
      <c r="BJ26">
        <f t="shared" si="6"/>
        <v>34.670208875658354</v>
      </c>
      <c r="BK26">
        <f t="shared" si="36"/>
        <v>-3.2523677648763978</v>
      </c>
      <c r="BL26">
        <f t="shared" si="36"/>
        <v>-3.2558282861394523</v>
      </c>
      <c r="BM26">
        <f t="shared" si="36"/>
        <v>-3.2497622782681823</v>
      </c>
      <c r="BN26">
        <f t="shared" si="36"/>
        <v>-3.260398264248638</v>
      </c>
      <c r="BO26">
        <f t="shared" si="36"/>
        <v>-3.2417575653831241</v>
      </c>
      <c r="BP26">
        <f t="shared" si="36"/>
        <v>-3.2744544265320195</v>
      </c>
      <c r="BQ26">
        <f t="shared" si="36"/>
        <v>-3.2171750339156411</v>
      </c>
      <c r="BR26">
        <f t="shared" si="8"/>
        <v>-3.3177992268689884</v>
      </c>
      <c r="BS26"/>
      <c r="BT26"/>
      <c r="BU26"/>
      <c r="BV26"/>
      <c r="BW26"/>
      <c r="BX26"/>
      <c r="BY26"/>
      <c r="BZ26"/>
    </row>
    <row r="27" spans="1:78" s="94" customFormat="1" x14ac:dyDescent="0.2">
      <c r="A27" s="205" t="s">
        <v>434</v>
      </c>
      <c r="B27" s="92" t="s">
        <v>37</v>
      </c>
      <c r="C27" s="97">
        <v>38820.785000000003</v>
      </c>
      <c r="D27" s="141" t="s">
        <v>197</v>
      </c>
      <c r="E27" s="94">
        <f t="shared" si="14"/>
        <v>4001.8899060373883</v>
      </c>
      <c r="F27" s="95">
        <f t="shared" si="15"/>
        <v>4002</v>
      </c>
      <c r="G27" s="94">
        <f>C27-($C$7+$C$8*$F27)+T27*J$18</f>
        <v>-3.9682399998127948E-2</v>
      </c>
      <c r="J27" s="94">
        <f>+G27</f>
        <v>-3.9682399998127948E-2</v>
      </c>
      <c r="P27">
        <f t="shared" si="16"/>
        <v>-6.7747526855183024E-2</v>
      </c>
      <c r="Q27" s="96">
        <f t="shared" si="17"/>
        <v>23802.285000000003</v>
      </c>
      <c r="R27" s="94">
        <f t="shared" si="18"/>
        <v>7.8765134550259409E-4</v>
      </c>
      <c r="S27" s="92">
        <f t="shared" si="19"/>
        <v>0.2</v>
      </c>
      <c r="T27" s="225"/>
      <c r="U27" s="95">
        <v>4.0026877635673659E-7</v>
      </c>
      <c r="V27" s="95">
        <v>4.0291038267330631E-18</v>
      </c>
      <c r="W27" s="95">
        <v>2.9540603861338213E-25</v>
      </c>
      <c r="X27" s="95">
        <v>1.6175346134842019E-8</v>
      </c>
      <c r="Y27" s="95">
        <v>2.6839149291217353E-5</v>
      </c>
      <c r="Z27" s="95">
        <v>0.98309756008846216</v>
      </c>
      <c r="AA27" s="95">
        <v>1.0485280815285738</v>
      </c>
      <c r="AB27" s="95">
        <v>32911.631419508638</v>
      </c>
      <c r="AC27" s="95">
        <v>4.8557955213228085E-4</v>
      </c>
      <c r="AD27" s="95">
        <v>2.7301917083382665E-5</v>
      </c>
      <c r="AE27" s="95">
        <v>1.2132971418972638E-18</v>
      </c>
      <c r="AF27">
        <f t="shared" si="20"/>
        <v>4002</v>
      </c>
      <c r="AG27" s="94">
        <f t="shared" si="21"/>
        <v>-2.4395819690544739E-2</v>
      </c>
      <c r="AH27" s="94">
        <f t="shared" si="22"/>
        <v>-8.3034107162766241E-2</v>
      </c>
      <c r="AI27" s="94">
        <f t="shared" si="23"/>
        <v>2.8065126857055075E-2</v>
      </c>
      <c r="AJ27" s="94">
        <f t="shared" si="24"/>
        <v>-1.528658030758321E-2</v>
      </c>
      <c r="AK27" s="94">
        <f t="shared" si="25"/>
        <v>4.6735907500038162E-5</v>
      </c>
      <c r="AL27">
        <f t="shared" si="26"/>
        <v>2.8065126857055075E-2</v>
      </c>
      <c r="AM27" s="92">
        <f t="shared" si="27"/>
        <v>2.336795375001908E-4</v>
      </c>
      <c r="AN27">
        <f t="shared" si="28"/>
        <v>4.3351707164638285E-2</v>
      </c>
      <c r="AO27">
        <f t="shared" si="29"/>
        <v>0.43724429572829238</v>
      </c>
      <c r="AP27">
        <f t="shared" si="30"/>
        <v>0.62648481431503888</v>
      </c>
      <c r="AQ27">
        <f t="shared" si="31"/>
        <v>-0.11317915930424349</v>
      </c>
      <c r="AR27">
        <f t="shared" si="32"/>
        <v>-2.9431242763686289</v>
      </c>
      <c r="AS27">
        <f t="shared" si="33"/>
        <v>-10.044072333080155</v>
      </c>
      <c r="AT27" s="94">
        <f t="shared" si="34"/>
        <v>-2.7633999036914343</v>
      </c>
      <c r="AU27" s="94">
        <f t="shared" si="34"/>
        <v>-2.7562052122215404</v>
      </c>
      <c r="AV27" s="94">
        <f t="shared" si="34"/>
        <v>-2.7696945793159449</v>
      </c>
      <c r="AW27" s="94">
        <f t="shared" si="34"/>
        <v>-2.7443425348911572</v>
      </c>
      <c r="AX27" s="94">
        <f t="shared" si="34"/>
        <v>-2.7917834381652855</v>
      </c>
      <c r="AY27" s="94">
        <f t="shared" si="34"/>
        <v>-2.7022277318835752</v>
      </c>
      <c r="AZ27" s="94">
        <f t="shared" si="34"/>
        <v>-2.8688736866077238</v>
      </c>
      <c r="BA27" s="94">
        <f t="shared" si="35"/>
        <v>-2.5476138570431521</v>
      </c>
      <c r="BB27"/>
      <c r="BC27">
        <v>-7500</v>
      </c>
      <c r="BD27">
        <f t="shared" si="0"/>
        <v>1.8446888107481962E-2</v>
      </c>
      <c r="BE27">
        <f t="shared" si="1"/>
        <v>-4.92728204342405E-2</v>
      </c>
      <c r="BF27">
        <f t="shared" si="2"/>
        <v>6.7719708541722462E-2</v>
      </c>
      <c r="BG27">
        <f t="shared" si="3"/>
        <v>0.42661362614100651</v>
      </c>
      <c r="BH27">
        <f t="shared" si="4"/>
        <v>0.79719829286599075</v>
      </c>
      <c r="BI27">
        <f t="shared" si="5"/>
        <v>3.0944559642383029</v>
      </c>
      <c r="BJ27">
        <f t="shared" si="6"/>
        <v>42.421937190543062</v>
      </c>
      <c r="BK27">
        <f t="shared" si="36"/>
        <v>-3.2321566554575867</v>
      </c>
      <c r="BL27">
        <f t="shared" si="36"/>
        <v>-3.2350292941245744</v>
      </c>
      <c r="BM27">
        <f t="shared" si="36"/>
        <v>-3.2300041431366528</v>
      </c>
      <c r="BN27">
        <f t="shared" si="36"/>
        <v>-3.2387962615300627</v>
      </c>
      <c r="BO27">
        <f t="shared" si="36"/>
        <v>-3.2234178994845113</v>
      </c>
      <c r="BP27">
        <f t="shared" si="36"/>
        <v>-3.2503312372359852</v>
      </c>
      <c r="BQ27">
        <f t="shared" si="36"/>
        <v>-3.203270782375685</v>
      </c>
      <c r="BR27">
        <f t="shared" si="8"/>
        <v>-3.2857135174111551</v>
      </c>
      <c r="BS27"/>
      <c r="BT27"/>
      <c r="BU27"/>
      <c r="BV27"/>
      <c r="BW27"/>
      <c r="BX27"/>
      <c r="BY27"/>
      <c r="BZ27"/>
    </row>
    <row r="28" spans="1:78" s="94" customFormat="1" x14ac:dyDescent="0.2">
      <c r="A28" s="91" t="s">
        <v>435</v>
      </c>
      <c r="B28" s="92" t="s">
        <v>36</v>
      </c>
      <c r="C28" s="97">
        <v>39964.300000000003</v>
      </c>
      <c r="D28" s="93" t="s">
        <v>151</v>
      </c>
      <c r="E28" s="94">
        <f t="shared" si="14"/>
        <v>7174.4323345943885</v>
      </c>
      <c r="F28" s="95">
        <f t="shared" si="15"/>
        <v>7174.5</v>
      </c>
      <c r="G28" s="94">
        <f>C28-($C$7+$C$8*$F28)+T28*H$18</f>
        <v>-2.4389399994106498E-2</v>
      </c>
      <c r="H28" s="94">
        <f>+G28</f>
        <v>-2.4389399994106498E-2</v>
      </c>
      <c r="P28">
        <f t="shared" si="16"/>
        <v>-6.5765717991281059E-2</v>
      </c>
      <c r="Q28" s="96">
        <f t="shared" si="17"/>
        <v>24945.800000000003</v>
      </c>
      <c r="R28" s="94">
        <f t="shared" si="18"/>
        <v>1.7119996910033115E-3</v>
      </c>
      <c r="S28" s="92">
        <f t="shared" si="19"/>
        <v>0.2</v>
      </c>
      <c r="T28" s="225"/>
      <c r="U28" s="95">
        <v>9.1010405799283429E-8</v>
      </c>
      <c r="V28" s="95">
        <v>4.2272795354674151E-19</v>
      </c>
      <c r="W28" s="95">
        <v>9.8544219413950028E-26</v>
      </c>
      <c r="X28" s="95">
        <v>2.2936765509405856E-8</v>
      </c>
      <c r="Y28" s="95">
        <v>1.3111026224533306E-5</v>
      </c>
      <c r="Z28" s="95">
        <v>0.58636595267715419</v>
      </c>
      <c r="AA28" s="95">
        <v>0.25547687845376399</v>
      </c>
      <c r="AB28" s="95">
        <v>31403.954650500615</v>
      </c>
      <c r="AC28" s="95">
        <v>6.8855554808992814E-4</v>
      </c>
      <c r="AD28" s="95">
        <v>1.152970292876936E-5</v>
      </c>
      <c r="AE28" s="95">
        <v>4.0474263940806569E-19</v>
      </c>
      <c r="AF28">
        <f t="shared" si="20"/>
        <v>7174.5</v>
      </c>
      <c r="AG28" s="94">
        <f t="shared" si="21"/>
        <v>-3.1438024626495982E-2</v>
      </c>
      <c r="AH28" s="94">
        <f t="shared" si="22"/>
        <v>-5.8717093358891574E-2</v>
      </c>
      <c r="AI28" s="94">
        <f t="shared" si="23"/>
        <v>4.1376317997174561E-2</v>
      </c>
      <c r="AJ28" s="94">
        <f t="shared" si="24"/>
        <v>7.0486246323894844E-3</v>
      </c>
      <c r="AK28" s="94">
        <f t="shared" si="25"/>
        <v>9.9366218416655585E-6</v>
      </c>
      <c r="AL28">
        <f t="shared" si="26"/>
        <v>4.1376317997174561E-2</v>
      </c>
      <c r="AM28" s="92">
        <f t="shared" si="27"/>
        <v>4.9683109208327791E-5</v>
      </c>
      <c r="AN28">
        <f t="shared" si="28"/>
        <v>3.4327693364785077E-2</v>
      </c>
      <c r="AO28">
        <f t="shared" si="29"/>
        <v>0.44694622454383681</v>
      </c>
      <c r="AP28">
        <f t="shared" si="30"/>
        <v>0.56824425884070096</v>
      </c>
      <c r="AQ28">
        <f t="shared" si="31"/>
        <v>-0.15373687340662531</v>
      </c>
      <c r="AR28">
        <f t="shared" si="32"/>
        <v>-2.870459780434246</v>
      </c>
      <c r="AS28">
        <f t="shared" si="33"/>
        <v>-7.3312127979370372</v>
      </c>
      <c r="AT28" s="94">
        <f t="shared" si="34"/>
        <v>-2.6287321928773681</v>
      </c>
      <c r="AU28" s="94">
        <f t="shared" si="34"/>
        <v>-2.6226340822414649</v>
      </c>
      <c r="AV28" s="94">
        <f t="shared" si="34"/>
        <v>-2.6348261836425659</v>
      </c>
      <c r="AW28" s="94">
        <f t="shared" si="34"/>
        <v>-2.6103647980150462</v>
      </c>
      <c r="AX28" s="94">
        <f t="shared" si="34"/>
        <v>-2.6591115405635644</v>
      </c>
      <c r="AY28" s="94">
        <f t="shared" si="34"/>
        <v>-2.5605454526208669</v>
      </c>
      <c r="AZ28" s="94">
        <f t="shared" si="34"/>
        <v>-2.7548336199639962</v>
      </c>
      <c r="BA28" s="94">
        <f t="shared" si="35"/>
        <v>-2.3440300305331982</v>
      </c>
      <c r="BB28"/>
      <c r="BC28">
        <v>-7000</v>
      </c>
      <c r="BD28">
        <f t="shared" si="0"/>
        <v>1.6031291082958886E-2</v>
      </c>
      <c r="BE28">
        <f t="shared" si="1"/>
        <v>-5.0912222011316323E-2</v>
      </c>
      <c r="BF28">
        <f t="shared" si="2"/>
        <v>6.6943513094275209E-2</v>
      </c>
      <c r="BG28">
        <f t="shared" si="3"/>
        <v>0.42636093940645392</v>
      </c>
      <c r="BH28">
        <f t="shared" si="4"/>
        <v>0.79080669230757417</v>
      </c>
      <c r="BI28">
        <f t="shared" si="5"/>
        <v>3.1049702399480519</v>
      </c>
      <c r="BJ28">
        <f t="shared" si="6"/>
        <v>54.60526116699392</v>
      </c>
      <c r="BK28">
        <f t="shared" si="36"/>
        <v>-3.2119694164703296</v>
      </c>
      <c r="BL28">
        <f t="shared" si="36"/>
        <v>-3.2142290747576276</v>
      </c>
      <c r="BM28">
        <f t="shared" si="36"/>
        <v>-3.2102827009988339</v>
      </c>
      <c r="BN28">
        <f t="shared" si="36"/>
        <v>-3.2171755695995903</v>
      </c>
      <c r="BO28">
        <f t="shared" si="36"/>
        <v>-3.2051384030635299</v>
      </c>
      <c r="BP28">
        <f t="shared" si="36"/>
        <v>-3.2261662282601988</v>
      </c>
      <c r="BQ28">
        <f t="shared" si="36"/>
        <v>-3.1894513977526566</v>
      </c>
      <c r="BR28">
        <f t="shared" si="8"/>
        <v>-3.2536278079533218</v>
      </c>
      <c r="BS28"/>
      <c r="BT28"/>
      <c r="BU28"/>
      <c r="BV28"/>
      <c r="BW28"/>
      <c r="BX28"/>
      <c r="BY28"/>
      <c r="BZ28"/>
    </row>
    <row r="29" spans="1:78" s="94" customFormat="1" x14ac:dyDescent="0.2">
      <c r="A29" s="91" t="s">
        <v>435</v>
      </c>
      <c r="B29" s="92" t="s">
        <v>36</v>
      </c>
      <c r="C29" s="97">
        <v>40329.398000000001</v>
      </c>
      <c r="D29" s="93" t="s">
        <v>151</v>
      </c>
      <c r="E29" s="94">
        <f t="shared" si="14"/>
        <v>8187.3520563132097</v>
      </c>
      <c r="F29" s="95">
        <f t="shared" si="15"/>
        <v>8187.5</v>
      </c>
      <c r="G29" s="94">
        <f>C29-($C$7+$C$8*$F29)+T29*H$18</f>
        <v>-5.3325000000768341E-2</v>
      </c>
      <c r="H29" s="94">
        <f>+G29</f>
        <v>-5.3325000000768341E-2</v>
      </c>
      <c r="P29">
        <f t="shared" si="16"/>
        <v>-6.4488338124596173E-2</v>
      </c>
      <c r="Q29" s="96">
        <f t="shared" si="17"/>
        <v>25310.898000000001</v>
      </c>
      <c r="R29" s="94">
        <f t="shared" si="18"/>
        <v>1.246201180669079E-4</v>
      </c>
      <c r="S29" s="92">
        <f t="shared" si="19"/>
        <v>0.2</v>
      </c>
      <c r="T29" s="22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>
        <f t="shared" si="20"/>
        <v>8187.5</v>
      </c>
      <c r="AG29" s="94">
        <f t="shared" si="21"/>
        <v>-3.3235651410857207E-2</v>
      </c>
      <c r="AH29" s="94">
        <f t="shared" si="22"/>
        <v>-8.45776867145073E-2</v>
      </c>
      <c r="AI29" s="94">
        <f t="shared" si="23"/>
        <v>1.1163338123827832E-2</v>
      </c>
      <c r="AJ29" s="94">
        <f t="shared" si="24"/>
        <v>-2.0089348589911134E-2</v>
      </c>
      <c r="AK29" s="94">
        <f t="shared" si="25"/>
        <v>8.0716385353392904E-5</v>
      </c>
      <c r="AL29">
        <f t="shared" si="26"/>
        <v>1.1163338123827832E-2</v>
      </c>
      <c r="AM29" s="92">
        <f t="shared" si="27"/>
        <v>4.0358192676696446E-4</v>
      </c>
      <c r="AN29">
        <f t="shared" si="28"/>
        <v>3.1252686713738966E-2</v>
      </c>
      <c r="AO29">
        <f t="shared" si="29"/>
        <v>0.45079338360733601</v>
      </c>
      <c r="AP29">
        <f t="shared" si="30"/>
        <v>0.54834110008001757</v>
      </c>
      <c r="AQ29">
        <f t="shared" si="31"/>
        <v>-0.16695986733847795</v>
      </c>
      <c r="AR29">
        <f t="shared" si="32"/>
        <v>-2.8464684263457651</v>
      </c>
      <c r="AS29">
        <f t="shared" si="33"/>
        <v>-6.727548318500105</v>
      </c>
      <c r="AT29" s="94">
        <f t="shared" si="34"/>
        <v>-2.5849637734391773</v>
      </c>
      <c r="AU29" s="94">
        <f t="shared" si="34"/>
        <v>-2.5794820803349472</v>
      </c>
      <c r="AV29" s="94">
        <f t="shared" si="34"/>
        <v>-2.5907286498878253</v>
      </c>
      <c r="AW29" s="94">
        <f t="shared" si="34"/>
        <v>-2.5675678831533086</v>
      </c>
      <c r="AX29" s="94">
        <f t="shared" si="34"/>
        <v>-2.6149103372506781</v>
      </c>
      <c r="AY29" s="94">
        <f t="shared" si="34"/>
        <v>-2.5165365821170806</v>
      </c>
      <c r="AZ29" s="94">
        <f t="shared" si="34"/>
        <v>-2.7150045903198463</v>
      </c>
      <c r="BA29" s="94">
        <f t="shared" si="35"/>
        <v>-2.2790243831716275</v>
      </c>
      <c r="BB29"/>
      <c r="BC29">
        <v>-6500</v>
      </c>
      <c r="BD29">
        <f t="shared" si="0"/>
        <v>1.3665182818988854E-2</v>
      </c>
      <c r="BE29">
        <f t="shared" si="1"/>
        <v>-5.2475610759556528E-2</v>
      </c>
      <c r="BF29">
        <f t="shared" si="2"/>
        <v>6.6140793578545382E-2</v>
      </c>
      <c r="BG29">
        <f t="shared" si="3"/>
        <v>0.42617189528028554</v>
      </c>
      <c r="BH29">
        <f t="shared" si="4"/>
        <v>0.78433707985018919</v>
      </c>
      <c r="BI29">
        <f t="shared" si="5"/>
        <v>3.1154693450124507</v>
      </c>
      <c r="BJ29">
        <f t="shared" si="6"/>
        <v>76.555626746519621</v>
      </c>
      <c r="BK29">
        <f t="shared" si="36"/>
        <v>-3.1918008609191166</v>
      </c>
      <c r="BL29">
        <f t="shared" si="36"/>
        <v>-3.193427702986317</v>
      </c>
      <c r="BM29">
        <f t="shared" si="36"/>
        <v>-3.1905899950307042</v>
      </c>
      <c r="BN29">
        <f t="shared" si="36"/>
        <v>-3.1955400917836467</v>
      </c>
      <c r="BO29">
        <f t="shared" si="36"/>
        <v>-3.1869059314672747</v>
      </c>
      <c r="BP29">
        <f t="shared" si="36"/>
        <v>-3.2019685636761586</v>
      </c>
      <c r="BQ29">
        <f t="shared" si="36"/>
        <v>-3.1756980766107938</v>
      </c>
      <c r="BR29">
        <f t="shared" si="8"/>
        <v>-3.2215420984954886</v>
      </c>
      <c r="BS29"/>
      <c r="BT29"/>
      <c r="BU29"/>
      <c r="BV29"/>
      <c r="BW29"/>
      <c r="BX29"/>
      <c r="BY29"/>
      <c r="BZ29"/>
    </row>
    <row r="30" spans="1:78" s="94" customFormat="1" x14ac:dyDescent="0.2">
      <c r="A30" s="205" t="s">
        <v>434</v>
      </c>
      <c r="B30" s="92" t="s">
        <v>36</v>
      </c>
      <c r="C30" s="97">
        <v>40570.910400000001</v>
      </c>
      <c r="D30" s="141" t="s">
        <v>197</v>
      </c>
      <c r="E30" s="94">
        <f t="shared" si="14"/>
        <v>8857.3986547597797</v>
      </c>
      <c r="F30" s="95">
        <f t="shared" si="15"/>
        <v>8857.5</v>
      </c>
      <c r="G30" s="94">
        <f>C30-($C$7+$C$8*$F30)+T30*J$18</f>
        <v>-3.6528999997244682E-2</v>
      </c>
      <c r="J30" s="94">
        <f>+G30</f>
        <v>-3.6528999997244682E-2</v>
      </c>
      <c r="P30">
        <f t="shared" si="16"/>
        <v>-6.3472051159147461E-2</v>
      </c>
      <c r="Q30" s="96">
        <f t="shared" si="17"/>
        <v>25552.410400000001</v>
      </c>
      <c r="R30" s="94">
        <f t="shared" si="18"/>
        <v>7.2592800591291071E-4</v>
      </c>
      <c r="S30" s="92">
        <v>1</v>
      </c>
      <c r="T30" s="22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>
        <f t="shared" si="20"/>
        <v>8857.5</v>
      </c>
      <c r="AG30" s="94">
        <f t="shared" si="21"/>
        <v>-3.4302462709072903E-2</v>
      </c>
      <c r="AH30" s="94">
        <f t="shared" si="22"/>
        <v>-6.5698588447319239E-2</v>
      </c>
      <c r="AI30" s="94">
        <f t="shared" si="23"/>
        <v>2.6943051161902778E-2</v>
      </c>
      <c r="AJ30" s="94">
        <f t="shared" si="24"/>
        <v>-2.2265372881717788E-3</v>
      </c>
      <c r="AK30" s="94">
        <f t="shared" si="25"/>
        <v>4.9574682956193389E-6</v>
      </c>
      <c r="AL30">
        <f t="shared" si="26"/>
        <v>2.6943051161902778E-2</v>
      </c>
      <c r="AM30" s="92">
        <f t="shared" si="27"/>
        <v>4.9574682956193389E-6</v>
      </c>
      <c r="AN30">
        <f t="shared" si="28"/>
        <v>2.9169588450074561E-2</v>
      </c>
      <c r="AO30">
        <f t="shared" si="29"/>
        <v>0.45355398680827386</v>
      </c>
      <c r="AP30">
        <f t="shared" si="30"/>
        <v>0.53479976543631025</v>
      </c>
      <c r="AQ30">
        <f t="shared" si="31"/>
        <v>-0.17578469631349838</v>
      </c>
      <c r="AR30">
        <f t="shared" si="32"/>
        <v>-2.8303599665805508</v>
      </c>
      <c r="AS30">
        <f t="shared" si="33"/>
        <v>-6.3741042028526183</v>
      </c>
      <c r="AT30" s="94">
        <f t="shared" si="34"/>
        <v>-2.555792209346881</v>
      </c>
      <c r="AU30" s="94">
        <f t="shared" si="34"/>
        <v>-2.5507577513656035</v>
      </c>
      <c r="AV30" s="94">
        <f t="shared" si="34"/>
        <v>-2.5612815742769559</v>
      </c>
      <c r="AW30" s="94">
        <f t="shared" si="34"/>
        <v>-2.5391976455464</v>
      </c>
      <c r="AX30" s="94">
        <f t="shared" si="34"/>
        <v>-2.5851776318003923</v>
      </c>
      <c r="AY30" s="94">
        <f t="shared" si="34"/>
        <v>-2.4877429980425001</v>
      </c>
      <c r="AZ30" s="94">
        <f t="shared" si="34"/>
        <v>-2.6876560051001652</v>
      </c>
      <c r="BA30" s="94">
        <f t="shared" si="35"/>
        <v>-2.2360295324981303</v>
      </c>
      <c r="BB30"/>
      <c r="BC30">
        <v>-6000</v>
      </c>
      <c r="BD30">
        <f t="shared" si="0"/>
        <v>1.1348744290970256E-2</v>
      </c>
      <c r="BE30">
        <f t="shared" si="1"/>
        <v>-5.3962986678961114E-2</v>
      </c>
      <c r="BF30">
        <f t="shared" si="2"/>
        <v>6.531173096993137E-2</v>
      </c>
      <c r="BG30">
        <f t="shared" si="3"/>
        <v>0.42604620167460772</v>
      </c>
      <c r="BH30">
        <f t="shared" si="4"/>
        <v>0.77778782911587196</v>
      </c>
      <c r="BI30">
        <f t="shared" si="5"/>
        <v>3.1259576004123915</v>
      </c>
      <c r="BJ30">
        <f t="shared" si="6"/>
        <v>127.9150914717298</v>
      </c>
      <c r="BK30">
        <f t="shared" si="36"/>
        <v>-3.1716457070075523</v>
      </c>
      <c r="BL30">
        <f t="shared" si="36"/>
        <v>-3.1726254019607247</v>
      </c>
      <c r="BM30">
        <f t="shared" si="36"/>
        <v>-3.1709179098486651</v>
      </c>
      <c r="BN30">
        <f t="shared" si="36"/>
        <v>-3.173893924409886</v>
      </c>
      <c r="BO30">
        <f t="shared" si="36"/>
        <v>-3.1687071519910326</v>
      </c>
      <c r="BP30">
        <f t="shared" si="36"/>
        <v>-3.1777475177049803</v>
      </c>
      <c r="BQ30">
        <f t="shared" si="36"/>
        <v>-3.1619919475082932</v>
      </c>
      <c r="BR30">
        <f t="shared" si="8"/>
        <v>-3.1894563890376553</v>
      </c>
      <c r="BS30"/>
      <c r="BT30"/>
      <c r="BU30"/>
      <c r="BV30"/>
      <c r="BW30"/>
      <c r="BX30"/>
      <c r="BY30"/>
      <c r="BZ30"/>
    </row>
    <row r="31" spans="1:78" s="94" customFormat="1" x14ac:dyDescent="0.2">
      <c r="A31" s="91" t="s">
        <v>435</v>
      </c>
      <c r="B31" s="92" t="s">
        <v>36</v>
      </c>
      <c r="C31" s="97">
        <v>40678.322999999997</v>
      </c>
      <c r="D31" s="93" t="s">
        <v>151</v>
      </c>
      <c r="E31" s="94">
        <f t="shared" si="14"/>
        <v>9155.4017687212126</v>
      </c>
      <c r="F31" s="95">
        <f t="shared" si="15"/>
        <v>9155.5</v>
      </c>
      <c r="G31" s="94">
        <f>C31-($C$7+$C$8*$F31)+T31*H$18</f>
        <v>-3.5406600007263478E-2</v>
      </c>
      <c r="H31" s="94">
        <f>+G31</f>
        <v>-3.5406600007263478E-2</v>
      </c>
      <c r="P31">
        <f t="shared" si="16"/>
        <v>-6.2976177057140856E-2</v>
      </c>
      <c r="Q31" s="96">
        <f t="shared" si="17"/>
        <v>25659.822999999997</v>
      </c>
      <c r="R31" s="94">
        <f t="shared" si="18"/>
        <v>7.6008157870912545E-4</v>
      </c>
      <c r="S31" s="92">
        <f t="shared" ref="S31:S44" si="37">S$14</f>
        <v>0.2</v>
      </c>
      <c r="T31" s="22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>
        <f t="shared" si="20"/>
        <v>9155.5</v>
      </c>
      <c r="AG31" s="94">
        <f t="shared" si="21"/>
        <v>-3.474546074624673E-2</v>
      </c>
      <c r="AH31" s="94">
        <f t="shared" si="22"/>
        <v>-6.3637316318157611E-2</v>
      </c>
      <c r="AI31" s="94">
        <f t="shared" si="23"/>
        <v>2.7569577049877378E-2</v>
      </c>
      <c r="AJ31" s="94">
        <f t="shared" si="24"/>
        <v>-6.6113926101674797E-4</v>
      </c>
      <c r="AK31" s="94">
        <f t="shared" si="25"/>
        <v>8.7421024491554322E-8</v>
      </c>
      <c r="AL31">
        <f t="shared" si="26"/>
        <v>2.7569577049877378E-2</v>
      </c>
      <c r="AM31" s="92">
        <f t="shared" si="27"/>
        <v>4.3710512245777161E-7</v>
      </c>
      <c r="AN31">
        <f t="shared" si="28"/>
        <v>2.8230716310894126E-2</v>
      </c>
      <c r="AO31">
        <f t="shared" si="29"/>
        <v>0.45483913472926196</v>
      </c>
      <c r="AP31">
        <f t="shared" si="30"/>
        <v>0.5286768634730411</v>
      </c>
      <c r="AQ31">
        <f t="shared" si="31"/>
        <v>-0.17973073128550165</v>
      </c>
      <c r="AR31">
        <f t="shared" si="32"/>
        <v>-2.8231302250649035</v>
      </c>
      <c r="AS31">
        <f t="shared" si="33"/>
        <v>-6.227008679279403</v>
      </c>
      <c r="AT31" s="94">
        <f t="shared" ref="AT31:AZ40" si="38">$BA31+$AH$7*SIN(AU31)</f>
        <v>-2.5427581483843489</v>
      </c>
      <c r="AU31" s="94">
        <f t="shared" si="38"/>
        <v>-2.53792927764085</v>
      </c>
      <c r="AV31" s="94">
        <f t="shared" si="38"/>
        <v>-2.5481119841151929</v>
      </c>
      <c r="AW31" s="94">
        <f t="shared" si="38"/>
        <v>-2.5265552855706317</v>
      </c>
      <c r="AX31" s="94">
        <f t="shared" si="38"/>
        <v>-2.5718262290497775</v>
      </c>
      <c r="AY31" s="94">
        <f t="shared" si="38"/>
        <v>-2.4750131068195786</v>
      </c>
      <c r="AZ31" s="94">
        <f t="shared" si="38"/>
        <v>-2.6752254724900477</v>
      </c>
      <c r="BA31" s="94">
        <f t="shared" si="35"/>
        <v>-2.2169064496612618</v>
      </c>
      <c r="BB31"/>
      <c r="BC31">
        <v>-5500</v>
      </c>
      <c r="BD31">
        <f t="shared" si="0"/>
        <v>9.0821349071388627E-3</v>
      </c>
      <c r="BE31">
        <f t="shared" si="1"/>
        <v>-5.5374349769530075E-2</v>
      </c>
      <c r="BF31">
        <f t="shared" si="2"/>
        <v>6.4456484676668938E-2</v>
      </c>
      <c r="BG31">
        <f t="shared" si="3"/>
        <v>0.42598366364790652</v>
      </c>
      <c r="BH31">
        <f t="shared" si="4"/>
        <v>0.77115716117058142</v>
      </c>
      <c r="BI31">
        <f t="shared" si="5"/>
        <v>3.1364393508149888</v>
      </c>
      <c r="BJ31">
        <f t="shared" si="6"/>
        <v>388.0997607375466</v>
      </c>
      <c r="BK31">
        <f t="shared" si="36"/>
        <v>-3.151498604050452</v>
      </c>
      <c r="BL31">
        <f t="shared" si="36"/>
        <v>-3.1518225017755741</v>
      </c>
      <c r="BM31">
        <f t="shared" si="36"/>
        <v>-3.1512582156490101</v>
      </c>
      <c r="BN31">
        <f t="shared" si="36"/>
        <v>-3.1522413022433899</v>
      </c>
      <c r="BO31">
        <f t="shared" si="36"/>
        <v>-3.1505285969883179</v>
      </c>
      <c r="BP31">
        <f t="shared" si="36"/>
        <v>-3.1535124428536681</v>
      </c>
      <c r="BQ31">
        <f t="shared" si="36"/>
        <v>-3.1483140904236566</v>
      </c>
      <c r="BR31">
        <f t="shared" si="8"/>
        <v>-3.1573706795798202</v>
      </c>
      <c r="BS31"/>
      <c r="BT31"/>
      <c r="BU31"/>
      <c r="BV31"/>
      <c r="BW31"/>
      <c r="BX31"/>
      <c r="BY31"/>
      <c r="BZ31"/>
    </row>
    <row r="32" spans="1:78" s="94" customFormat="1" x14ac:dyDescent="0.2">
      <c r="A32" s="91" t="s">
        <v>435</v>
      </c>
      <c r="B32" s="92" t="s">
        <v>36</v>
      </c>
      <c r="C32" s="97">
        <v>41396.332000000002</v>
      </c>
      <c r="D32" s="93" t="s">
        <v>151</v>
      </c>
      <c r="E32" s="94">
        <f t="shared" si="14"/>
        <v>11147.429872056808</v>
      </c>
      <c r="F32" s="95">
        <f t="shared" si="15"/>
        <v>11147.5</v>
      </c>
      <c r="G32" s="94">
        <f>C32-($C$7+$C$8*$F32)+T32*H$18</f>
        <v>-2.5277000000642147E-2</v>
      </c>
      <c r="H32" s="94">
        <f>+G32</f>
        <v>-2.5277000000642147E-2</v>
      </c>
      <c r="P32">
        <f t="shared" si="16"/>
        <v>-5.8967982604058035E-2</v>
      </c>
      <c r="Q32" s="96">
        <f t="shared" si="17"/>
        <v>26377.832000000002</v>
      </c>
      <c r="R32" s="94">
        <f t="shared" si="18"/>
        <v>1.135082308783672E-3</v>
      </c>
      <c r="S32" s="92">
        <f t="shared" si="37"/>
        <v>0.2</v>
      </c>
      <c r="T32" s="225"/>
      <c r="U32" s="95">
        <v>3.1341049154125474E-10</v>
      </c>
      <c r="V32" s="95">
        <v>9.3234749048406136E-21</v>
      </c>
      <c r="W32" s="95">
        <v>7.8371555032564667E-28</v>
      </c>
      <c r="X32" s="95">
        <v>4.3681968401910422E-11</v>
      </c>
      <c r="Y32" s="95">
        <v>1.36576741734114E-8</v>
      </c>
      <c r="Z32" s="95">
        <v>3.1696859082896243E-3</v>
      </c>
      <c r="AA32" s="95">
        <v>6.251354062351909E-2</v>
      </c>
      <c r="AB32" s="95">
        <v>2574.8594425044835</v>
      </c>
      <c r="AC32" s="95">
        <v>1.3113209742754004E-6</v>
      </c>
      <c r="AD32" s="95">
        <v>8.9879738616628574E-8</v>
      </c>
      <c r="AE32" s="95">
        <v>3.2188909940131007E-21</v>
      </c>
      <c r="AF32">
        <f t="shared" si="20"/>
        <v>11147.5</v>
      </c>
      <c r="AG32" s="94">
        <f t="shared" si="21"/>
        <v>-3.7202680467883595E-2</v>
      </c>
      <c r="AH32" s="94">
        <f t="shared" si="22"/>
        <v>-4.704230213681658E-2</v>
      </c>
      <c r="AI32" s="94">
        <f t="shared" si="23"/>
        <v>3.3690982603415888E-2</v>
      </c>
      <c r="AJ32" s="94">
        <f t="shared" si="24"/>
        <v>1.1925680467241448E-2</v>
      </c>
      <c r="AK32" s="94">
        <f t="shared" si="25"/>
        <v>2.8444370921348839E-5</v>
      </c>
      <c r="AL32">
        <f t="shared" si="26"/>
        <v>3.3690982603415888E-2</v>
      </c>
      <c r="AM32" s="92">
        <f t="shared" si="27"/>
        <v>1.422218546067442E-4</v>
      </c>
      <c r="AN32">
        <f t="shared" si="28"/>
        <v>2.1765302136174437E-2</v>
      </c>
      <c r="AO32">
        <f t="shared" si="29"/>
        <v>0.46438959660160228</v>
      </c>
      <c r="AP32">
        <f t="shared" si="30"/>
        <v>0.48607343555416599</v>
      </c>
      <c r="AQ32">
        <f t="shared" si="31"/>
        <v>-0.2064582295830481</v>
      </c>
      <c r="AR32">
        <f t="shared" si="32"/>
        <v>-2.7736802582569422</v>
      </c>
      <c r="AS32">
        <f t="shared" si="33"/>
        <v>-5.3746191857630015</v>
      </c>
      <c r="AT32" s="94">
        <f t="shared" si="38"/>
        <v>-2.4546349215937058</v>
      </c>
      <c r="AU32" s="94">
        <f t="shared" si="38"/>
        <v>-2.4512078168798048</v>
      </c>
      <c r="AV32" s="94">
        <f t="shared" si="38"/>
        <v>-2.4589268771898065</v>
      </c>
      <c r="AW32" s="94">
        <f t="shared" si="38"/>
        <v>-2.4414707737020835</v>
      </c>
      <c r="AX32" s="94">
        <f t="shared" si="38"/>
        <v>-2.4805998706435659</v>
      </c>
      <c r="AY32" s="94">
        <f t="shared" si="38"/>
        <v>-2.3910070076378029</v>
      </c>
      <c r="AZ32" s="94">
        <f t="shared" si="38"/>
        <v>-2.5877156403973234</v>
      </c>
      <c r="BA32" s="94">
        <f t="shared" si="35"/>
        <v>-2.0890769831812523</v>
      </c>
      <c r="BB32"/>
      <c r="BC32">
        <v>-5000</v>
      </c>
      <c r="BD32">
        <f t="shared" si="0"/>
        <v>6.8654939962821127E-3</v>
      </c>
      <c r="BE32">
        <f t="shared" si="1"/>
        <v>-5.6709700031263424E-2</v>
      </c>
      <c r="BF32">
        <f t="shared" si="2"/>
        <v>6.3575194027545537E-2</v>
      </c>
      <c r="BG32">
        <f t="shared" si="3"/>
        <v>0.42598418398687377</v>
      </c>
      <c r="BH32">
        <f t="shared" si="4"/>
        <v>0.76444315266435592</v>
      </c>
      <c r="BI32">
        <f t="shared" si="5"/>
        <v>-3.1362663518825888</v>
      </c>
      <c r="BJ32">
        <f t="shared" si="6"/>
        <v>-375.49417620188996</v>
      </c>
      <c r="BK32">
        <f t="shared" ref="BK32:BQ41" si="39">$BR32+$AH$7*SIN(BL32)</f>
        <v>-3.1313541596233567</v>
      </c>
      <c r="BL32">
        <f t="shared" si="39"/>
        <v>-3.1310193970258768</v>
      </c>
      <c r="BM32">
        <f t="shared" si="39"/>
        <v>-3.1316026136188064</v>
      </c>
      <c r="BN32">
        <f t="shared" si="39"/>
        <v>-3.1305865432109226</v>
      </c>
      <c r="BO32">
        <f t="shared" si="39"/>
        <v>-3.1323567177281801</v>
      </c>
      <c r="BP32">
        <f t="shared" si="39"/>
        <v>-3.1292727383699463</v>
      </c>
      <c r="BQ32">
        <f t="shared" si="39"/>
        <v>-3.1346455562320474</v>
      </c>
      <c r="BR32">
        <f t="shared" si="8"/>
        <v>-3.1252849701219869</v>
      </c>
      <c r="BS32"/>
      <c r="BT32"/>
      <c r="BU32"/>
      <c r="BV32"/>
      <c r="BW32"/>
      <c r="BX32"/>
      <c r="BY32"/>
      <c r="BZ32"/>
    </row>
    <row r="33" spans="1:78" s="94" customFormat="1" x14ac:dyDescent="0.2">
      <c r="A33" s="94" t="s">
        <v>32</v>
      </c>
      <c r="B33" s="92"/>
      <c r="C33" s="93">
        <v>41740.7166</v>
      </c>
      <c r="D33" s="98" t="s">
        <v>18</v>
      </c>
      <c r="E33" s="94">
        <f t="shared" si="14"/>
        <v>12102.882800301408</v>
      </c>
      <c r="F33" s="95">
        <f t="shared" si="15"/>
        <v>12103</v>
      </c>
      <c r="G33" s="94">
        <f>C33-($C$7+$C$8*$F33)+T33*H$18</f>
        <v>-4.2243600000801962E-2</v>
      </c>
      <c r="H33" s="94">
        <f>+G33</f>
        <v>-4.2243600000801962E-2</v>
      </c>
      <c r="P33">
        <f t="shared" si="16"/>
        <v>-5.661722191218313E-2</v>
      </c>
      <c r="Q33" s="96">
        <f t="shared" si="17"/>
        <v>26722.2166</v>
      </c>
      <c r="R33" s="94">
        <f t="shared" si="18"/>
        <v>2.0660100685133682E-4</v>
      </c>
      <c r="S33" s="92">
        <f t="shared" si="37"/>
        <v>0.2</v>
      </c>
      <c r="T33" s="22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>
        <f t="shared" si="20"/>
        <v>12103</v>
      </c>
      <c r="AG33" s="94">
        <f t="shared" si="21"/>
        <v>-3.8066087241390101E-2</v>
      </c>
      <c r="AH33" s="94">
        <f t="shared" si="22"/>
        <v>-6.0794734671594991E-2</v>
      </c>
      <c r="AI33" s="94">
        <f t="shared" si="23"/>
        <v>1.4373621911381168E-2</v>
      </c>
      <c r="AJ33" s="94">
        <f t="shared" si="24"/>
        <v>-4.1775127594118611E-3</v>
      </c>
      <c r="AK33" s="94">
        <f t="shared" si="25"/>
        <v>3.4903225710097804E-6</v>
      </c>
      <c r="AL33">
        <f t="shared" si="26"/>
        <v>1.4373621911381168E-2</v>
      </c>
      <c r="AM33" s="92">
        <f t="shared" si="27"/>
        <v>1.7451612855048901E-5</v>
      </c>
      <c r="AN33">
        <f t="shared" si="28"/>
        <v>1.8551134670793029E-2</v>
      </c>
      <c r="AO33">
        <f t="shared" si="29"/>
        <v>0.46960433867188545</v>
      </c>
      <c r="AP33">
        <f t="shared" si="30"/>
        <v>0.46453372128692716</v>
      </c>
      <c r="AQ33">
        <f t="shared" si="31"/>
        <v>-0.21950842178712168</v>
      </c>
      <c r="AR33">
        <f t="shared" si="32"/>
        <v>-2.7491972074549733</v>
      </c>
      <c r="AS33">
        <f t="shared" si="33"/>
        <v>-5.0313314209715871</v>
      </c>
      <c r="AT33" s="94">
        <f t="shared" si="38"/>
        <v>-2.4117031307656731</v>
      </c>
      <c r="AU33" s="94">
        <f t="shared" si="38"/>
        <v>-2.4089178037906001</v>
      </c>
      <c r="AV33" s="94">
        <f t="shared" si="38"/>
        <v>-2.4154260503374427</v>
      </c>
      <c r="AW33" s="94">
        <f t="shared" si="38"/>
        <v>-2.4001587260456905</v>
      </c>
      <c r="AX33" s="94">
        <f t="shared" si="38"/>
        <v>-2.4356531073800092</v>
      </c>
      <c r="AY33" s="94">
        <f t="shared" si="38"/>
        <v>-2.3512655950986852</v>
      </c>
      <c r="AZ33" s="94">
        <f t="shared" si="38"/>
        <v>-2.5428878877183871</v>
      </c>
      <c r="BA33" s="94">
        <f t="shared" si="35"/>
        <v>-2.0277611924073327</v>
      </c>
      <c r="BB33"/>
      <c r="BC33">
        <v>-4500</v>
      </c>
      <c r="BD33">
        <f t="shared" si="0"/>
        <v>4.6989425878890406E-3</v>
      </c>
      <c r="BE33">
        <f t="shared" si="1"/>
        <v>-5.7969037464161155E-2</v>
      </c>
      <c r="BF33">
        <f t="shared" si="2"/>
        <v>6.2667980052050196E-2</v>
      </c>
      <c r="BG33">
        <f t="shared" si="3"/>
        <v>0.42604776350097018</v>
      </c>
      <c r="BH33">
        <f t="shared" si="4"/>
        <v>0.75764374458640604</v>
      </c>
      <c r="BI33">
        <f t="shared" si="5"/>
        <v>-3.1257845294565616</v>
      </c>
      <c r="BJ33">
        <f t="shared" si="6"/>
        <v>-126.51459044134621</v>
      </c>
      <c r="BK33">
        <f t="shared" si="39"/>
        <v>-3.1112069674606633</v>
      </c>
      <c r="BL33">
        <f t="shared" si="39"/>
        <v>-3.1102165036470679</v>
      </c>
      <c r="BM33">
        <f t="shared" si="39"/>
        <v>-3.1119427821128371</v>
      </c>
      <c r="BN33">
        <f t="shared" si="39"/>
        <v>-3.1089339926994226</v>
      </c>
      <c r="BO33">
        <f t="shared" si="39"/>
        <v>-3.1141779387015691</v>
      </c>
      <c r="BP33">
        <f t="shared" si="39"/>
        <v>-3.1050378188884733</v>
      </c>
      <c r="BQ33">
        <f t="shared" si="39"/>
        <v>-3.1209673862115994</v>
      </c>
      <c r="BR33">
        <f t="shared" si="8"/>
        <v>-3.0931992606641536</v>
      </c>
      <c r="BS33"/>
      <c r="BT33"/>
      <c r="BU33"/>
      <c r="BV33"/>
      <c r="BW33"/>
      <c r="BX33"/>
      <c r="BY33"/>
      <c r="BZ33"/>
    </row>
    <row r="34" spans="1:78" s="94" customFormat="1" x14ac:dyDescent="0.2">
      <c r="A34" s="205" t="s">
        <v>434</v>
      </c>
      <c r="B34" s="92" t="s">
        <v>36</v>
      </c>
      <c r="C34" s="97">
        <v>41740.908000000003</v>
      </c>
      <c r="D34" s="141" t="s">
        <v>197</v>
      </c>
      <c r="E34" s="94">
        <f t="shared" si="14"/>
        <v>12103.413816178625</v>
      </c>
      <c r="F34" s="95">
        <f t="shared" si="15"/>
        <v>12103.5</v>
      </c>
      <c r="G34" s="94">
        <f>C34-($C$7+$C$8*$F34)+T34*J$18</f>
        <v>-3.1064199996762909E-2</v>
      </c>
      <c r="J34" s="94">
        <f>+G34</f>
        <v>-3.1064199996762909E-2</v>
      </c>
      <c r="P34">
        <f t="shared" si="16"/>
        <v>-5.6615919123200874E-2</v>
      </c>
      <c r="Q34" s="96">
        <f t="shared" si="17"/>
        <v>26722.408000000003</v>
      </c>
      <c r="R34" s="94">
        <f t="shared" si="18"/>
        <v>6.5289035031637567E-4</v>
      </c>
      <c r="S34" s="92">
        <f t="shared" si="37"/>
        <v>0.2</v>
      </c>
      <c r="T34" s="22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>
        <f t="shared" si="20"/>
        <v>12103.5</v>
      </c>
      <c r="AG34" s="94">
        <f t="shared" si="21"/>
        <v>-3.8066484925170875E-2</v>
      </c>
      <c r="AH34" s="94">
        <f t="shared" si="22"/>
        <v>-4.9613634194792908E-2</v>
      </c>
      <c r="AI34" s="94">
        <f t="shared" si="23"/>
        <v>2.5551719126437965E-2</v>
      </c>
      <c r="AJ34" s="94">
        <f t="shared" si="24"/>
        <v>7.0022849284079661E-3</v>
      </c>
      <c r="AK34" s="94">
        <f t="shared" si="25"/>
        <v>9.8063988437218711E-6</v>
      </c>
      <c r="AL34">
        <f t="shared" si="26"/>
        <v>2.5551719126437965E-2</v>
      </c>
      <c r="AM34" s="92">
        <f t="shared" si="27"/>
        <v>4.9031994218609355E-5</v>
      </c>
      <c r="AN34">
        <f t="shared" si="28"/>
        <v>1.8549434198029999E-2</v>
      </c>
      <c r="AO34">
        <f t="shared" si="29"/>
        <v>0.46960718205357288</v>
      </c>
      <c r="AP34">
        <f t="shared" si="30"/>
        <v>0.4645222504685122</v>
      </c>
      <c r="AQ34">
        <f t="shared" si="31"/>
        <v>-0.21951529209148313</v>
      </c>
      <c r="AR34">
        <f t="shared" si="32"/>
        <v>-2.7491842542517748</v>
      </c>
      <c r="AS34">
        <f t="shared" si="33"/>
        <v>-5.031160999314233</v>
      </c>
      <c r="AT34" s="94">
        <f t="shared" si="38"/>
        <v>-2.4116805446255078</v>
      </c>
      <c r="AU34" s="94">
        <f t="shared" si="38"/>
        <v>-2.4088955418653137</v>
      </c>
      <c r="AV34" s="94">
        <f t="shared" si="38"/>
        <v>-2.4154031621641421</v>
      </c>
      <c r="AW34" s="94">
        <f t="shared" si="38"/>
        <v>-2.4001369998724349</v>
      </c>
      <c r="AX34" s="94">
        <f t="shared" si="38"/>
        <v>-2.4356293920768386</v>
      </c>
      <c r="AY34" s="94">
        <f t="shared" si="38"/>
        <v>-2.3512448704470268</v>
      </c>
      <c r="AZ34" s="94">
        <f t="shared" si="38"/>
        <v>-2.5428639282370691</v>
      </c>
      <c r="BA34" s="94">
        <f t="shared" si="35"/>
        <v>-2.0277291066978753</v>
      </c>
      <c r="BB34"/>
      <c r="BC34">
        <v>-4000</v>
      </c>
      <c r="BD34">
        <f t="shared" ref="BD34:BD65" si="40">AH$3+AH$4*BC34+AH$5*BC34^2+BF34</f>
        <v>2.5825854583014576E-3</v>
      </c>
      <c r="BE34">
        <f t="shared" ref="BE34:BE65" si="41">AH$3+AH$4*BC34+AH$5*BC34^2</f>
        <v>-5.915236206822326E-2</v>
      </c>
      <c r="BF34">
        <f t="shared" ref="BF34:BF65" si="42">$AH$6*($AH$11/BG34*BH34+$AH$12)</f>
        <v>6.1734947526524718E-2</v>
      </c>
      <c r="BG34">
        <f t="shared" ref="BG34:BG65" si="43">1+$AH$7*COS(BI34)</f>
        <v>0.42617450101996002</v>
      </c>
      <c r="BH34">
        <f t="shared" ref="BH34:BH65" si="44">SIN(BI34+RADIANS($AH$9))</f>
        <v>0.75075675149398746</v>
      </c>
      <c r="BI34">
        <f t="shared" ref="BI34:BI65" si="45">2*ATAN(BJ34)</f>
        <v>-3.1152961301701585</v>
      </c>
      <c r="BJ34">
        <f t="shared" ref="BJ34:BJ65" si="46">SQRT((1+$AH$7)/(1-$AH$7))*TAN(BK34/2)</f>
        <v>-76.051298324393628</v>
      </c>
      <c r="BK34">
        <f t="shared" si="39"/>
        <v>-3.0910516356018412</v>
      </c>
      <c r="BL34">
        <f t="shared" si="39"/>
        <v>-3.0894142155184467</v>
      </c>
      <c r="BM34">
        <f t="shared" si="39"/>
        <v>-3.0922704230839098</v>
      </c>
      <c r="BN34">
        <f t="shared" si="39"/>
        <v>-3.0872879677142313</v>
      </c>
      <c r="BO34">
        <f t="shared" si="39"/>
        <v>-3.0959787120760329</v>
      </c>
      <c r="BP34">
        <f t="shared" si="39"/>
        <v>-3.0808170831402628</v>
      </c>
      <c r="BQ34">
        <f t="shared" si="39"/>
        <v>-3.1072606315596123</v>
      </c>
      <c r="BR34">
        <f t="shared" ref="BR34:BR65" si="47">RADIANS($AH$9)+$AH$18*(BC34-AH$15)</f>
        <v>-3.0611135512063203</v>
      </c>
      <c r="BS34"/>
      <c r="BT34"/>
      <c r="BU34"/>
      <c r="BV34"/>
      <c r="BW34"/>
      <c r="BX34"/>
      <c r="BY34"/>
      <c r="BZ34"/>
    </row>
    <row r="35" spans="1:78" s="94" customFormat="1" x14ac:dyDescent="0.2">
      <c r="A35" s="205" t="s">
        <v>434</v>
      </c>
      <c r="B35" s="92" t="s">
        <v>37</v>
      </c>
      <c r="C35" s="97">
        <v>41742.89</v>
      </c>
      <c r="D35" s="141" t="s">
        <v>197</v>
      </c>
      <c r="E35" s="94">
        <f t="shared" si="14"/>
        <v>12108.912632629121</v>
      </c>
      <c r="F35" s="95">
        <f t="shared" si="15"/>
        <v>12109</v>
      </c>
      <c r="G35" s="94">
        <f>C35-($C$7+$C$8*$F35)+T35*J$18</f>
        <v>-3.1490800000028685E-2</v>
      </c>
      <c r="J35" s="94">
        <f>+G35</f>
        <v>-3.1490800000028685E-2</v>
      </c>
      <c r="P35">
        <f t="shared" si="16"/>
        <v>-5.6601583427549423E-2</v>
      </c>
      <c r="Q35" s="96">
        <f t="shared" si="17"/>
        <v>26724.39</v>
      </c>
      <c r="R35" s="94">
        <f t="shared" si="18"/>
        <v>6.3055144434385015E-4</v>
      </c>
      <c r="S35" s="92">
        <f t="shared" si="37"/>
        <v>0.2</v>
      </c>
      <c r="T35" s="22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>
        <f t="shared" si="20"/>
        <v>12109</v>
      </c>
      <c r="AG35" s="94">
        <f t="shared" si="21"/>
        <v>-3.8070855696315339E-2</v>
      </c>
      <c r="AH35" s="94">
        <f t="shared" si="22"/>
        <v>-5.0021527731262769E-2</v>
      </c>
      <c r="AI35" s="94">
        <f t="shared" si="23"/>
        <v>2.5110783427520739E-2</v>
      </c>
      <c r="AJ35" s="94">
        <f t="shared" si="24"/>
        <v>6.5800556962866547E-3</v>
      </c>
      <c r="AK35" s="94">
        <f t="shared" si="25"/>
        <v>8.6594265932468905E-6</v>
      </c>
      <c r="AL35">
        <f t="shared" si="26"/>
        <v>2.5110783427520739E-2</v>
      </c>
      <c r="AM35" s="92">
        <f t="shared" si="27"/>
        <v>4.3297132966234454E-5</v>
      </c>
      <c r="AN35">
        <f t="shared" si="28"/>
        <v>1.8530727731234084E-2</v>
      </c>
      <c r="AO35">
        <f t="shared" si="29"/>
        <v>0.46963846733633741</v>
      </c>
      <c r="AP35">
        <f t="shared" si="30"/>
        <v>0.46439605740590345</v>
      </c>
      <c r="AQ35">
        <f t="shared" si="31"/>
        <v>-0.21959086834796138</v>
      </c>
      <c r="AR35">
        <f t="shared" si="32"/>
        <v>-2.7490417589486786</v>
      </c>
      <c r="AS35">
        <f t="shared" si="33"/>
        <v>-5.0292869614731837</v>
      </c>
      <c r="AT35" s="94">
        <f t="shared" si="38"/>
        <v>-2.4114320885562792</v>
      </c>
      <c r="AU35" s="94">
        <f t="shared" si="38"/>
        <v>-2.408650651235293</v>
      </c>
      <c r="AV35" s="94">
        <f t="shared" si="38"/>
        <v>-2.4151513835695271</v>
      </c>
      <c r="AW35" s="94">
        <f t="shared" si="38"/>
        <v>-2.3998980039566558</v>
      </c>
      <c r="AX35" s="94">
        <f t="shared" si="38"/>
        <v>-2.435368510427276</v>
      </c>
      <c r="AY35" s="94">
        <f t="shared" si="38"/>
        <v>-2.3510169036148092</v>
      </c>
      <c r="AZ35" s="94">
        <f t="shared" si="38"/>
        <v>-2.5426003389391107</v>
      </c>
      <c r="BA35" s="94">
        <f t="shared" si="35"/>
        <v>-2.0273761638938383</v>
      </c>
      <c r="BB35"/>
      <c r="BC35">
        <v>-3500</v>
      </c>
      <c r="BD35">
        <f t="shared" si="40"/>
        <v>5.16513410805719E-4</v>
      </c>
      <c r="BE35">
        <f t="shared" si="41"/>
        <v>-6.025967384344974E-2</v>
      </c>
      <c r="BF35">
        <f t="shared" si="42"/>
        <v>6.0776187254255459E-2</v>
      </c>
      <c r="BG35">
        <f t="shared" si="43"/>
        <v>0.42636459309450059</v>
      </c>
      <c r="BH35">
        <f t="shared" si="44"/>
        <v>0.74377987105948851</v>
      </c>
      <c r="BI35">
        <f t="shared" si="45"/>
        <v>-3.1047968096732319</v>
      </c>
      <c r="BJ35">
        <f t="shared" si="46"/>
        <v>-54.347831884335442</v>
      </c>
      <c r="BK35">
        <f t="shared" si="39"/>
        <v>-3.0708828142812519</v>
      </c>
      <c r="BL35">
        <f t="shared" si="39"/>
        <v>-3.0686128613112582</v>
      </c>
      <c r="BM35">
        <f t="shared" si="39"/>
        <v>-3.0725773082513061</v>
      </c>
      <c r="BN35">
        <f t="shared" si="39"/>
        <v>-3.0656527011823003</v>
      </c>
      <c r="BO35">
        <f t="shared" si="39"/>
        <v>-3.0777455719971107</v>
      </c>
      <c r="BP35">
        <f t="shared" si="39"/>
        <v>-3.056619882596781</v>
      </c>
      <c r="BQ35">
        <f t="shared" si="39"/>
        <v>-3.0935063728985321</v>
      </c>
      <c r="BR35">
        <f t="shared" si="47"/>
        <v>-3.029027841748487</v>
      </c>
      <c r="BS35"/>
      <c r="BT35"/>
      <c r="BU35"/>
      <c r="BV35"/>
      <c r="BW35"/>
      <c r="BX35"/>
      <c r="BY35"/>
      <c r="BZ35"/>
    </row>
    <row r="36" spans="1:78" s="94" customFormat="1" x14ac:dyDescent="0.2">
      <c r="A36" s="205" t="s">
        <v>434</v>
      </c>
      <c r="B36" s="92" t="s">
        <v>36</v>
      </c>
      <c r="C36" s="97">
        <v>41752.803999999996</v>
      </c>
      <c r="D36" s="141" t="s">
        <v>197</v>
      </c>
      <c r="E36" s="94">
        <f t="shared" si="14"/>
        <v>12136.417812392136</v>
      </c>
      <c r="F36" s="95">
        <f t="shared" si="15"/>
        <v>12136.5</v>
      </c>
      <c r="G36" s="94">
        <f>C36-($C$7+$C$8*$F36)+T36*J$18</f>
        <v>-2.9623800000990741E-2</v>
      </c>
      <c r="J36" s="94">
        <f>+G36</f>
        <v>-2.9623800000990741E-2</v>
      </c>
      <c r="P36">
        <f t="shared" si="16"/>
        <v>-5.6529766986007812E-2</v>
      </c>
      <c r="Q36" s="96">
        <f t="shared" si="17"/>
        <v>26734.303999999996</v>
      </c>
      <c r="R36" s="94">
        <f t="shared" si="18"/>
        <v>7.2393105939882866E-4</v>
      </c>
      <c r="S36" s="92">
        <f t="shared" si="37"/>
        <v>0.2</v>
      </c>
      <c r="T36" s="22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>
        <f t="shared" si="20"/>
        <v>12136.5</v>
      </c>
      <c r="AG36" s="94">
        <f t="shared" si="21"/>
        <v>-3.8092606401698002E-2</v>
      </c>
      <c r="AH36" s="94">
        <f t="shared" si="22"/>
        <v>-4.8060960585300551E-2</v>
      </c>
      <c r="AI36" s="94">
        <f t="shared" si="23"/>
        <v>2.6905966985017071E-2</v>
      </c>
      <c r="AJ36" s="94">
        <f t="shared" si="24"/>
        <v>8.4688064007072614E-3</v>
      </c>
      <c r="AK36" s="94">
        <f t="shared" si="25"/>
        <v>1.4344136370532058E-5</v>
      </c>
      <c r="AL36">
        <f t="shared" si="26"/>
        <v>2.6905966985017071E-2</v>
      </c>
      <c r="AM36" s="92">
        <f t="shared" si="27"/>
        <v>7.1720681852660282E-5</v>
      </c>
      <c r="AN36">
        <f t="shared" si="28"/>
        <v>1.843716058430981E-2</v>
      </c>
      <c r="AO36">
        <f t="shared" si="29"/>
        <v>0.46979511623792247</v>
      </c>
      <c r="AP36">
        <f t="shared" si="30"/>
        <v>0.46376470514999046</v>
      </c>
      <c r="AQ36">
        <f t="shared" si="31"/>
        <v>-0.21996882966912132</v>
      </c>
      <c r="AR36">
        <f t="shared" si="32"/>
        <v>-2.7483290052742171</v>
      </c>
      <c r="AS36">
        <f t="shared" si="33"/>
        <v>-5.0199332505445451</v>
      </c>
      <c r="AT36" s="94">
        <f t="shared" si="38"/>
        <v>-2.4101895735007401</v>
      </c>
      <c r="AU36" s="94">
        <f t="shared" si="38"/>
        <v>-2.407425937844073</v>
      </c>
      <c r="AV36" s="94">
        <f t="shared" si="38"/>
        <v>-2.4138922515898149</v>
      </c>
      <c r="AW36" s="94">
        <f t="shared" si="38"/>
        <v>-2.3987028035785105</v>
      </c>
      <c r="AX36" s="94">
        <f t="shared" si="38"/>
        <v>-2.4340637361914514</v>
      </c>
      <c r="AY36" s="94">
        <f t="shared" si="38"/>
        <v>-2.3498771880898914</v>
      </c>
      <c r="AZ36" s="94">
        <f t="shared" si="38"/>
        <v>-2.5412814295155082</v>
      </c>
      <c r="BA36" s="94">
        <f t="shared" si="35"/>
        <v>-2.0256114498736579</v>
      </c>
      <c r="BB36"/>
      <c r="BC36">
        <v>-3000</v>
      </c>
      <c r="BD36">
        <f t="shared" si="40"/>
        <v>-1.4991942473890907E-3</v>
      </c>
      <c r="BE36">
        <f t="shared" si="41"/>
        <v>-6.1290972789840602E-2</v>
      </c>
      <c r="BF36">
        <f t="shared" si="42"/>
        <v>5.9791778542451511E-2</v>
      </c>
      <c r="BG36">
        <f t="shared" si="43"/>
        <v>0.42661833340971056</v>
      </c>
      <c r="BH36">
        <f t="shared" si="44"/>
        <v>0.73671069376826304</v>
      </c>
      <c r="BI36">
        <f t="shared" si="45"/>
        <v>-3.0942822474508072</v>
      </c>
      <c r="BJ36">
        <f t="shared" si="46"/>
        <v>-42.266112331686685</v>
      </c>
      <c r="BK36">
        <f t="shared" si="39"/>
        <v>-3.0506952230611586</v>
      </c>
      <c r="BL36">
        <f t="shared" si="39"/>
        <v>-3.0478126620601245</v>
      </c>
      <c r="BM36">
        <f t="shared" si="39"/>
        <v>-3.0528553244947489</v>
      </c>
      <c r="BN36">
        <f t="shared" si="39"/>
        <v>-3.0440322866858676</v>
      </c>
      <c r="BO36">
        <f t="shared" si="39"/>
        <v>-3.0594651884357131</v>
      </c>
      <c r="BP36">
        <f t="shared" si="39"/>
        <v>-3.0324554899205478</v>
      </c>
      <c r="BQ36">
        <f t="shared" si="39"/>
        <v>-3.0796857397516417</v>
      </c>
      <c r="BR36">
        <f t="shared" si="47"/>
        <v>-2.9969421322906538</v>
      </c>
      <c r="BS36"/>
      <c r="BT36"/>
      <c r="BU36"/>
      <c r="BV36"/>
      <c r="BW36"/>
      <c r="BX36"/>
      <c r="BY36"/>
      <c r="BZ36"/>
    </row>
    <row r="37" spans="1:78" s="94" customFormat="1" x14ac:dyDescent="0.2">
      <c r="A37" s="205" t="s">
        <v>434</v>
      </c>
      <c r="B37" s="92" t="s">
        <v>36</v>
      </c>
      <c r="C37" s="97">
        <v>41797.675000000003</v>
      </c>
      <c r="D37" s="141" t="s">
        <v>197</v>
      </c>
      <c r="E37" s="94">
        <f t="shared" si="14"/>
        <v>12260.906910752719</v>
      </c>
      <c r="F37" s="95">
        <f t="shared" si="15"/>
        <v>12261</v>
      </c>
      <c r="G37" s="94">
        <f>C37-($C$7+$C$8*$F37)+T37*J$18</f>
        <v>-3.3553199995367322E-2</v>
      </c>
      <c r="J37" s="94">
        <f>+G37</f>
        <v>-3.3553199995367322E-2</v>
      </c>
      <c r="P37">
        <f t="shared" si="16"/>
        <v>-5.6201757435300939E-2</v>
      </c>
      <c r="Q37" s="96">
        <f t="shared" si="17"/>
        <v>26779.175000000003</v>
      </c>
      <c r="R37" s="94">
        <f t="shared" si="18"/>
        <v>5.1295715410997237E-4</v>
      </c>
      <c r="S37" s="92">
        <f t="shared" si="37"/>
        <v>0.2</v>
      </c>
      <c r="T37" s="22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>
        <f t="shared" si="20"/>
        <v>12261</v>
      </c>
      <c r="AG37" s="94">
        <f t="shared" si="21"/>
        <v>-3.8188925509020567E-2</v>
      </c>
      <c r="AH37" s="94">
        <f t="shared" si="22"/>
        <v>-5.1566031921647694E-2</v>
      </c>
      <c r="AI37" s="94">
        <f t="shared" si="23"/>
        <v>2.2648557439933617E-2</v>
      </c>
      <c r="AJ37" s="94">
        <f t="shared" si="24"/>
        <v>4.6357255136532452E-3</v>
      </c>
      <c r="AK37" s="94">
        <f t="shared" si="25"/>
        <v>4.2979902075871284E-6</v>
      </c>
      <c r="AL37">
        <f t="shared" si="26"/>
        <v>2.2648557439933617E-2</v>
      </c>
      <c r="AM37" s="92">
        <f t="shared" si="27"/>
        <v>2.1489951037935643E-5</v>
      </c>
      <c r="AN37">
        <f t="shared" si="28"/>
        <v>1.8012831926280372E-2</v>
      </c>
      <c r="AO37">
        <f t="shared" si="29"/>
        <v>0.47050896502331807</v>
      </c>
      <c r="AP37">
        <f t="shared" si="30"/>
        <v>0.4608983036822476</v>
      </c>
      <c r="AQ37">
        <f t="shared" si="31"/>
        <v>-0.2216816380995123</v>
      </c>
      <c r="AR37">
        <f t="shared" si="32"/>
        <v>-2.7450963667247255</v>
      </c>
      <c r="AS37">
        <f t="shared" si="33"/>
        <v>-4.9779269172426055</v>
      </c>
      <c r="AT37" s="94">
        <f t="shared" si="38"/>
        <v>-2.404559454325347</v>
      </c>
      <c r="AU37" s="94">
        <f t="shared" si="38"/>
        <v>-2.4018758686742023</v>
      </c>
      <c r="AV37" s="94">
        <f t="shared" si="38"/>
        <v>-2.4081868259304744</v>
      </c>
      <c r="AW37" s="94">
        <f t="shared" si="38"/>
        <v>-2.3932871496365369</v>
      </c>
      <c r="AX37" s="94">
        <f t="shared" si="38"/>
        <v>-2.4281490518038442</v>
      </c>
      <c r="AY37" s="94">
        <f t="shared" si="38"/>
        <v>-2.3447197992155591</v>
      </c>
      <c r="AZ37" s="94">
        <f t="shared" si="38"/>
        <v>-2.5352902538644901</v>
      </c>
      <c r="BA37" s="94">
        <f t="shared" si="35"/>
        <v>-2.0176221082186574</v>
      </c>
      <c r="BB37"/>
      <c r="BC37">
        <v>-2500</v>
      </c>
      <c r="BD37">
        <f t="shared" si="40"/>
        <v>-3.4644670726234755E-3</v>
      </c>
      <c r="BE37">
        <f t="shared" si="41"/>
        <v>-6.2246258907395845E-2</v>
      </c>
      <c r="BF37">
        <f t="shared" si="42"/>
        <v>5.8781791834772369E-2</v>
      </c>
      <c r="BG37">
        <f t="shared" si="43"/>
        <v>0.42693611193135905</v>
      </c>
      <c r="BH37">
        <f t="shared" si="44"/>
        <v>0.72954671259039006</v>
      </c>
      <c r="BI37">
        <f t="shared" si="45"/>
        <v>-3.083748155516818</v>
      </c>
      <c r="BJ37">
        <f t="shared" si="46"/>
        <v>-34.565816476614692</v>
      </c>
      <c r="BK37">
        <f t="shared" si="39"/>
        <v>-3.0304836767193932</v>
      </c>
      <c r="BL37">
        <f t="shared" si="39"/>
        <v>-3.0270136899287885</v>
      </c>
      <c r="BM37">
        <f t="shared" si="39"/>
        <v>-3.0330965179687031</v>
      </c>
      <c r="BN37">
        <f t="shared" si="39"/>
        <v>-3.0224306239128196</v>
      </c>
      <c r="BO37">
        <f t="shared" si="39"/>
        <v>-3.0411244202833414</v>
      </c>
      <c r="BP37">
        <f t="shared" si="39"/>
        <v>-3.0083330670950867</v>
      </c>
      <c r="BQ37">
        <f t="shared" si="39"/>
        <v>-3.0657799299684148</v>
      </c>
      <c r="BR37">
        <f t="shared" si="47"/>
        <v>-2.9648564228328205</v>
      </c>
      <c r="BS37"/>
      <c r="BT37"/>
      <c r="BU37"/>
      <c r="BV37"/>
      <c r="BW37"/>
      <c r="BX37"/>
      <c r="BY37"/>
      <c r="BZ37"/>
    </row>
    <row r="38" spans="1:78" s="94" customFormat="1" x14ac:dyDescent="0.2">
      <c r="A38" s="91" t="s">
        <v>435</v>
      </c>
      <c r="B38" s="92" t="s">
        <v>36</v>
      </c>
      <c r="C38" s="97">
        <v>41815.697999999997</v>
      </c>
      <c r="D38" s="93" t="s">
        <v>151</v>
      </c>
      <c r="E38" s="94">
        <f t="shared" si="14"/>
        <v>12310.909518667668</v>
      </c>
      <c r="F38" s="95">
        <f t="shared" si="15"/>
        <v>12311</v>
      </c>
      <c r="G38" s="94">
        <f t="shared" ref="G38:G44" si="48">C38-($C$7+$C$8*$F38)+T38*H$18</f>
        <v>-3.2613200004561804E-2</v>
      </c>
      <c r="H38" s="94">
        <f t="shared" ref="H38:H44" si="49">+G38</f>
        <v>-3.2613200004561804E-2</v>
      </c>
      <c r="P38">
        <f t="shared" si="16"/>
        <v>-5.6068700268181983E-2</v>
      </c>
      <c r="Q38" s="96">
        <f t="shared" si="17"/>
        <v>26797.197999999997</v>
      </c>
      <c r="R38" s="94">
        <f t="shared" si="18"/>
        <v>5.5016049261668622E-4</v>
      </c>
      <c r="S38" s="92">
        <f t="shared" si="37"/>
        <v>0.2</v>
      </c>
      <c r="T38" s="22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>
        <f t="shared" si="20"/>
        <v>12311</v>
      </c>
      <c r="AG38" s="94">
        <f t="shared" si="21"/>
        <v>-3.822661480920269E-2</v>
      </c>
      <c r="AH38" s="94">
        <f t="shared" si="22"/>
        <v>-5.0455285463541097E-2</v>
      </c>
      <c r="AI38" s="94">
        <f t="shared" si="23"/>
        <v>2.3455500263620178E-2</v>
      </c>
      <c r="AJ38" s="94">
        <f t="shared" si="24"/>
        <v>5.6134148046408858E-3</v>
      </c>
      <c r="AK38" s="94">
        <f t="shared" si="25"/>
        <v>6.3020851537922943E-6</v>
      </c>
      <c r="AL38">
        <f t="shared" si="26"/>
        <v>2.3455500263620178E-2</v>
      </c>
      <c r="AM38" s="92">
        <f t="shared" si="27"/>
        <v>3.1510425768961471E-5</v>
      </c>
      <c r="AN38">
        <f t="shared" si="28"/>
        <v>1.7842085458979293E-2</v>
      </c>
      <c r="AO38">
        <f t="shared" si="29"/>
        <v>0.47079780828344275</v>
      </c>
      <c r="AP38">
        <f t="shared" si="30"/>
        <v>0.45974338788219021</v>
      </c>
      <c r="AQ38">
        <f t="shared" si="31"/>
        <v>-0.2223702881986557</v>
      </c>
      <c r="AR38">
        <f t="shared" si="32"/>
        <v>-2.7437954232886961</v>
      </c>
      <c r="AS38">
        <f t="shared" si="33"/>
        <v>-4.9612120352531015</v>
      </c>
      <c r="AT38" s="94">
        <f t="shared" si="38"/>
        <v>-2.4022960842758976</v>
      </c>
      <c r="AU38" s="94">
        <f t="shared" si="38"/>
        <v>-2.3996443907251241</v>
      </c>
      <c r="AV38" s="94">
        <f t="shared" si="38"/>
        <v>-2.4058931841127649</v>
      </c>
      <c r="AW38" s="94">
        <f t="shared" si="38"/>
        <v>-2.3911100110693058</v>
      </c>
      <c r="AX38" s="94">
        <f t="shared" si="38"/>
        <v>-2.4257701750706122</v>
      </c>
      <c r="AY38" s="94">
        <f t="shared" si="38"/>
        <v>-2.3426496360315765</v>
      </c>
      <c r="AZ38" s="94">
        <f t="shared" si="38"/>
        <v>-2.5328748666377194</v>
      </c>
      <c r="BA38" s="94">
        <f t="shared" si="35"/>
        <v>-2.0144135372728735</v>
      </c>
      <c r="BB38"/>
      <c r="BC38">
        <v>-2000</v>
      </c>
      <c r="BD38">
        <f t="shared" si="40"/>
        <v>-5.379240741534369E-3</v>
      </c>
      <c r="BE38">
        <f t="shared" si="41"/>
        <v>-6.3125532196115469E-2</v>
      </c>
      <c r="BF38">
        <f t="shared" si="42"/>
        <v>5.77462914545811E-2</v>
      </c>
      <c r="BG38">
        <f t="shared" si="43"/>
        <v>0.42731841381379576</v>
      </c>
      <c r="BH38">
        <f t="shared" si="44"/>
        <v>0.72228533244287585</v>
      </c>
      <c r="BI38">
        <f t="shared" si="45"/>
        <v>-3.0731902863139848</v>
      </c>
      <c r="BJ38">
        <f t="shared" si="46"/>
        <v>-29.227352865526832</v>
      </c>
      <c r="BK38">
        <f t="shared" si="39"/>
        <v>-3.0102431094227358</v>
      </c>
      <c r="BL38">
        <f t="shared" si="39"/>
        <v>-3.0062158286281986</v>
      </c>
      <c r="BM38">
        <f t="shared" si="39"/>
        <v>-3.0132931364441959</v>
      </c>
      <c r="BN38">
        <f t="shared" si="39"/>
        <v>-3.0008513651110529</v>
      </c>
      <c r="BO38">
        <f t="shared" si="39"/>
        <v>-3.0227103674013036</v>
      </c>
      <c r="BP38">
        <f t="shared" si="39"/>
        <v>-2.9842616331087974</v>
      </c>
      <c r="BQ38">
        <f t="shared" si="39"/>
        <v>-3.0517702290795317</v>
      </c>
      <c r="BR38">
        <f t="shared" si="47"/>
        <v>-2.9327707133749872</v>
      </c>
      <c r="BS38"/>
      <c r="BT38"/>
      <c r="BU38"/>
      <c r="BV38"/>
      <c r="BW38"/>
      <c r="BX38"/>
      <c r="BY38"/>
      <c r="BZ38"/>
    </row>
    <row r="39" spans="1:78" s="94" customFormat="1" x14ac:dyDescent="0.2">
      <c r="A39" s="91" t="s">
        <v>435</v>
      </c>
      <c r="B39" s="92" t="s">
        <v>37</v>
      </c>
      <c r="C39" s="97">
        <v>42537.3</v>
      </c>
      <c r="D39" s="93" t="s">
        <v>151</v>
      </c>
      <c r="E39" s="94">
        <f t="shared" si="14"/>
        <v>14312.90596080582</v>
      </c>
      <c r="F39" s="95">
        <f t="shared" si="15"/>
        <v>14313</v>
      </c>
      <c r="G39" s="94">
        <f t="shared" si="48"/>
        <v>-3.3895599997777026E-2</v>
      </c>
      <c r="H39" s="94">
        <f t="shared" si="49"/>
        <v>-3.3895599997777026E-2</v>
      </c>
      <c r="P39">
        <f t="shared" si="16"/>
        <v>-5.0116554084357251E-2</v>
      </c>
      <c r="Q39" s="96">
        <f t="shared" si="17"/>
        <v>27518.800000000003</v>
      </c>
      <c r="R39" s="94">
        <f t="shared" si="18"/>
        <v>2.6311935147894369E-4</v>
      </c>
      <c r="S39" s="92">
        <f t="shared" si="37"/>
        <v>0.2</v>
      </c>
      <c r="T39" s="225"/>
      <c r="U39" s="95">
        <v>6.4873420636284211E-10</v>
      </c>
      <c r="V39" s="95">
        <v>1.1070487260377125E-19</v>
      </c>
      <c r="W39" s="95">
        <v>8.5515093412720611E-30</v>
      </c>
      <c r="X39" s="95">
        <v>1.0812413016717279E-8</v>
      </c>
      <c r="Y39" s="95">
        <v>7.6235323352162975E-7</v>
      </c>
      <c r="Z39" s="95">
        <v>1.964945973853922E-2</v>
      </c>
      <c r="AA39" s="95">
        <v>3.3440093693689492E-2</v>
      </c>
      <c r="AB39" s="95">
        <v>4555.4000119991151</v>
      </c>
      <c r="AC39" s="95">
        <v>3.2458573846632516E-4</v>
      </c>
      <c r="AD39" s="95">
        <v>7.3529231864574457E-8</v>
      </c>
      <c r="AE39" s="95">
        <v>3.5122917227565846E-23</v>
      </c>
      <c r="AF39">
        <f t="shared" si="20"/>
        <v>14313</v>
      </c>
      <c r="AG39" s="94">
        <f t="shared" si="21"/>
        <v>-3.9264311808705175E-2</v>
      </c>
      <c r="AH39" s="94">
        <f t="shared" si="22"/>
        <v>-4.4747842273429102E-2</v>
      </c>
      <c r="AI39" s="94">
        <f t="shared" si="23"/>
        <v>1.6220954086580225E-2</v>
      </c>
      <c r="AJ39" s="94">
        <f t="shared" si="24"/>
        <v>5.3687118109281493E-3</v>
      </c>
      <c r="AK39" s="94">
        <f t="shared" si="25"/>
        <v>5.7646133017598823E-6</v>
      </c>
      <c r="AL39">
        <f t="shared" si="26"/>
        <v>1.6220954086580225E-2</v>
      </c>
      <c r="AM39" s="92">
        <f t="shared" si="27"/>
        <v>2.8823066508799409E-5</v>
      </c>
      <c r="AN39">
        <f t="shared" si="28"/>
        <v>1.0852242275652074E-2</v>
      </c>
      <c r="AO39">
        <f t="shared" si="29"/>
        <v>0.48343403566423981</v>
      </c>
      <c r="AP39">
        <f t="shared" si="30"/>
        <v>0.41164147011994712</v>
      </c>
      <c r="AQ39">
        <f t="shared" si="31"/>
        <v>-0.25032600600222726</v>
      </c>
      <c r="AR39">
        <f t="shared" si="32"/>
        <v>-2.6903436876831126</v>
      </c>
      <c r="AS39">
        <f t="shared" si="33"/>
        <v>-4.3566784775185159</v>
      </c>
      <c r="AT39" s="94">
        <f t="shared" si="38"/>
        <v>-2.310531536915077</v>
      </c>
      <c r="AU39" s="94">
        <f t="shared" si="38"/>
        <v>-2.3090105157945935</v>
      </c>
      <c r="AV39" s="94">
        <f t="shared" si="38"/>
        <v>-2.312939453750475</v>
      </c>
      <c r="AW39" s="94">
        <f t="shared" si="38"/>
        <v>-2.3027556894776562</v>
      </c>
      <c r="AX39" s="94">
        <f t="shared" si="38"/>
        <v>-2.3289229839122449</v>
      </c>
      <c r="AY39" s="94">
        <f t="shared" si="38"/>
        <v>-2.2600654449250732</v>
      </c>
      <c r="AZ39" s="94">
        <f t="shared" si="38"/>
        <v>-2.4316962815750349</v>
      </c>
      <c r="BA39" s="94">
        <f t="shared" si="35"/>
        <v>-1.8859423566037083</v>
      </c>
      <c r="BB39"/>
      <c r="BC39">
        <v>-1500</v>
      </c>
      <c r="BD39">
        <f t="shared" si="40"/>
        <v>-7.2434542445157582E-3</v>
      </c>
      <c r="BE39">
        <f t="shared" si="41"/>
        <v>-6.3928792655999475E-2</v>
      </c>
      <c r="BF39">
        <f t="shared" si="42"/>
        <v>5.6685338411483717E-2</v>
      </c>
      <c r="BG39">
        <f t="shared" si="43"/>
        <v>0.42776581810785086</v>
      </c>
      <c r="BH39">
        <f t="shared" si="44"/>
        <v>0.71492387925492673</v>
      </c>
      <c r="BI39">
        <f t="shared" si="45"/>
        <v>-3.0626044396116821</v>
      </c>
      <c r="BJ39">
        <f t="shared" si="46"/>
        <v>-25.30706715413497</v>
      </c>
      <c r="BK39">
        <f t="shared" si="39"/>
        <v>-2.9899685967439922</v>
      </c>
      <c r="BL39">
        <f t="shared" si="39"/>
        <v>-2.9854187359269848</v>
      </c>
      <c r="BM39">
        <f t="shared" si="39"/>
        <v>-2.9934376694023581</v>
      </c>
      <c r="BN39">
        <f t="shared" si="39"/>
        <v>-2.979297862835518</v>
      </c>
      <c r="BO39">
        <f t="shared" si="39"/>
        <v>-3.0042104213359728</v>
      </c>
      <c r="BP39">
        <f t="shared" si="39"/>
        <v>-2.9602500310697937</v>
      </c>
      <c r="BQ39">
        <f t="shared" si="39"/>
        <v>-3.0376380295616379</v>
      </c>
      <c r="BR39">
        <f t="shared" si="47"/>
        <v>-2.9006850039171539</v>
      </c>
      <c r="BS39"/>
      <c r="BT39"/>
      <c r="BU39"/>
      <c r="BV39"/>
      <c r="BW39"/>
      <c r="BX39"/>
      <c r="BY39"/>
      <c r="BZ39"/>
    </row>
    <row r="40" spans="1:78" s="94" customFormat="1" x14ac:dyDescent="0.2">
      <c r="A40" s="91" t="s">
        <v>435</v>
      </c>
      <c r="B40" s="92" t="s">
        <v>36</v>
      </c>
      <c r="C40" s="97">
        <v>43163.553999999996</v>
      </c>
      <c r="D40" s="93" t="s">
        <v>151</v>
      </c>
      <c r="E40" s="94">
        <f t="shared" si="14"/>
        <v>16050.371045263406</v>
      </c>
      <c r="F40" s="95">
        <f t="shared" si="15"/>
        <v>16050.5</v>
      </c>
      <c r="G40" s="94">
        <f t="shared" si="48"/>
        <v>-4.648060000181431E-2</v>
      </c>
      <c r="H40" s="94">
        <f t="shared" si="49"/>
        <v>-4.648060000181431E-2</v>
      </c>
      <c r="P40">
        <f t="shared" si="16"/>
        <v>-4.3963024190723426E-2</v>
      </c>
      <c r="Q40" s="96">
        <f t="shared" si="17"/>
        <v>28145.053999999996</v>
      </c>
      <c r="R40" s="94">
        <f t="shared" si="18"/>
        <v>6.3381879645899175E-6</v>
      </c>
      <c r="S40" s="92">
        <f t="shared" si="37"/>
        <v>0.2</v>
      </c>
      <c r="T40" s="225"/>
      <c r="U40" s="95">
        <v>3.1171875982189562E-9</v>
      </c>
      <c r="V40" s="95">
        <v>2.0070967163688059E-19</v>
      </c>
      <c r="W40" s="95">
        <v>8.4785747086893456E-29</v>
      </c>
      <c r="X40" s="95">
        <v>2.3015218471619129E-8</v>
      </c>
      <c r="Y40" s="95">
        <v>2.1855524048518831E-6</v>
      </c>
      <c r="Z40" s="95">
        <v>2.4601136462262627E-2</v>
      </c>
      <c r="AA40" s="95">
        <v>2.8057056320449129E-2</v>
      </c>
      <c r="AB40" s="95">
        <v>4922.3440181328278</v>
      </c>
      <c r="AC40" s="95">
        <v>6.9091068497163625E-4</v>
      </c>
      <c r="AD40" s="95">
        <v>5.1018651805366993E-7</v>
      </c>
      <c r="AE40" s="95">
        <v>3.482335875649493E-22</v>
      </c>
      <c r="AF40">
        <f t="shared" si="20"/>
        <v>16050.5</v>
      </c>
      <c r="AG40" s="94">
        <f t="shared" si="21"/>
        <v>-3.9409042368850608E-2</v>
      </c>
      <c r="AH40" s="94">
        <f t="shared" si="22"/>
        <v>-5.1034581823687128E-2</v>
      </c>
      <c r="AI40" s="94">
        <f t="shared" si="23"/>
        <v>-2.517575811090883E-3</v>
      </c>
      <c r="AJ40" s="94">
        <f t="shared" si="24"/>
        <v>-7.0715576329637014E-3</v>
      </c>
      <c r="AK40" s="94">
        <f t="shared" si="25"/>
        <v>1.0001385471265438E-5</v>
      </c>
      <c r="AL40">
        <f t="shared" si="26"/>
        <v>-2.517575811090883E-3</v>
      </c>
      <c r="AM40" s="92">
        <f t="shared" si="27"/>
        <v>5.0006927356327189E-5</v>
      </c>
      <c r="AN40">
        <f t="shared" si="28"/>
        <v>4.5539818218728158E-3</v>
      </c>
      <c r="AO40">
        <f t="shared" si="29"/>
        <v>0.49626949113282892</v>
      </c>
      <c r="AP40">
        <f t="shared" si="30"/>
        <v>0.36666351024225774</v>
      </c>
      <c r="AQ40">
        <f t="shared" si="31"/>
        <v>-0.27524367245693737</v>
      </c>
      <c r="AR40">
        <f t="shared" si="32"/>
        <v>-2.641509422405417</v>
      </c>
      <c r="AS40">
        <f t="shared" si="33"/>
        <v>-3.9156375789641591</v>
      </c>
      <c r="AT40" s="94">
        <f t="shared" si="38"/>
        <v>-2.2288783737900344</v>
      </c>
      <c r="AU40" s="94">
        <f t="shared" si="38"/>
        <v>-2.2280655446200566</v>
      </c>
      <c r="AV40" s="94">
        <f t="shared" si="38"/>
        <v>-2.2303797832113483</v>
      </c>
      <c r="AW40" s="94">
        <f t="shared" si="38"/>
        <v>-2.2237724618616386</v>
      </c>
      <c r="AX40" s="94">
        <f t="shared" si="38"/>
        <v>-2.2424902701112339</v>
      </c>
      <c r="AY40" s="94">
        <f t="shared" si="38"/>
        <v>-2.1882130953455783</v>
      </c>
      <c r="AZ40" s="94">
        <f t="shared" si="38"/>
        <v>-2.3366064268595603</v>
      </c>
      <c r="BA40" s="94">
        <f t="shared" si="35"/>
        <v>-1.7744445162377369</v>
      </c>
      <c r="BB40"/>
      <c r="BC40">
        <v>-1000</v>
      </c>
      <c r="BD40">
        <f t="shared" si="40"/>
        <v>-9.0570470650291612E-3</v>
      </c>
      <c r="BE40">
        <f t="shared" si="41"/>
        <v>-6.4656040287047856E-2</v>
      </c>
      <c r="BF40">
        <f t="shared" si="42"/>
        <v>5.5598993222018694E-2</v>
      </c>
      <c r="BG40">
        <f t="shared" si="43"/>
        <v>0.42827899631556754</v>
      </c>
      <c r="BH40">
        <f t="shared" si="44"/>
        <v>0.70745960844778921</v>
      </c>
      <c r="BI40">
        <f t="shared" si="45"/>
        <v>-3.0519864682067595</v>
      </c>
      <c r="BJ40">
        <f t="shared" si="46"/>
        <v>-22.304951392935834</v>
      </c>
      <c r="BK40">
        <f t="shared" si="39"/>
        <v>-2.9696553751146162</v>
      </c>
      <c r="BL40">
        <f t="shared" si="39"/>
        <v>-2.9646218086713065</v>
      </c>
      <c r="BM40">
        <f t="shared" si="39"/>
        <v>-2.9735228854254081</v>
      </c>
      <c r="BN40">
        <f t="shared" si="39"/>
        <v>-2.9577731192780705</v>
      </c>
      <c r="BO40">
        <f t="shared" si="39"/>
        <v>-2.9856123144195932</v>
      </c>
      <c r="BP40">
        <f t="shared" si="39"/>
        <v>-2.9363068946320299</v>
      </c>
      <c r="BQ40">
        <f t="shared" si="39"/>
        <v>-3.0233648499920092</v>
      </c>
      <c r="BR40">
        <f t="shared" si="47"/>
        <v>-2.8685992944593188</v>
      </c>
      <c r="BS40"/>
      <c r="BT40"/>
      <c r="BU40"/>
      <c r="BV40"/>
      <c r="BW40"/>
      <c r="BX40"/>
      <c r="BY40"/>
      <c r="BZ40"/>
    </row>
    <row r="41" spans="1:78" s="94" customFormat="1" x14ac:dyDescent="0.2">
      <c r="A41" s="91" t="s">
        <v>435</v>
      </c>
      <c r="B41" s="92" t="s">
        <v>37</v>
      </c>
      <c r="C41" s="97">
        <v>43192.214</v>
      </c>
      <c r="D41" s="93" t="s">
        <v>151</v>
      </c>
      <c r="E41" s="94">
        <f t="shared" si="14"/>
        <v>16129.884707963462</v>
      </c>
      <c r="F41" s="95">
        <f t="shared" si="15"/>
        <v>16130</v>
      </c>
      <c r="G41" s="94">
        <f t="shared" si="48"/>
        <v>-4.1556000003765803E-2</v>
      </c>
      <c r="H41" s="94">
        <f t="shared" si="49"/>
        <v>-4.1556000003765803E-2</v>
      </c>
      <c r="P41">
        <f t="shared" si="16"/>
        <v>-4.365950666130116E-2</v>
      </c>
      <c r="Q41" s="96">
        <f t="shared" si="17"/>
        <v>28173.714</v>
      </c>
      <c r="R41" s="94">
        <f t="shared" si="18"/>
        <v>4.4247402582955716E-6</v>
      </c>
      <c r="S41" s="92">
        <f t="shared" si="37"/>
        <v>0.2</v>
      </c>
      <c r="T41" s="22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>
        <f t="shared" si="20"/>
        <v>16130</v>
      </c>
      <c r="AG41" s="94">
        <f t="shared" si="21"/>
        <v>-3.939862792514761E-2</v>
      </c>
      <c r="AH41" s="94">
        <f t="shared" si="22"/>
        <v>-4.5816878739919353E-2</v>
      </c>
      <c r="AI41" s="94">
        <f t="shared" si="23"/>
        <v>2.1035066575353575E-3</v>
      </c>
      <c r="AJ41" s="94">
        <f t="shared" si="24"/>
        <v>-2.157372078618193E-3</v>
      </c>
      <c r="AK41" s="94">
        <f t="shared" si="25"/>
        <v>9.3085085712027665E-7</v>
      </c>
      <c r="AL41">
        <f t="shared" si="26"/>
        <v>2.1035066575353575E-3</v>
      </c>
      <c r="AM41" s="92">
        <f t="shared" si="27"/>
        <v>4.6542542856013829E-6</v>
      </c>
      <c r="AN41">
        <f t="shared" si="28"/>
        <v>4.2608787361535496E-3</v>
      </c>
      <c r="AO41">
        <f t="shared" si="29"/>
        <v>0.49690280992537428</v>
      </c>
      <c r="AP41">
        <f t="shared" si="30"/>
        <v>0.36452634546016843</v>
      </c>
      <c r="AQ41">
        <f t="shared" si="31"/>
        <v>-0.27639956969969559</v>
      </c>
      <c r="AR41">
        <f t="shared" si="32"/>
        <v>-2.6392133061262673</v>
      </c>
      <c r="AS41">
        <f t="shared" si="33"/>
        <v>-3.8969711480456284</v>
      </c>
      <c r="AT41" s="94">
        <f t="shared" ref="AT41:AZ50" si="50">$BA41+$AH$7*SIN(AU41)</f>
        <v>-2.2250922240783186</v>
      </c>
      <c r="AU41" s="94">
        <f t="shared" si="50"/>
        <v>-2.2243054127040041</v>
      </c>
      <c r="AV41" s="94">
        <f t="shared" si="50"/>
        <v>-2.2265566251718028</v>
      </c>
      <c r="AW41" s="94">
        <f t="shared" si="50"/>
        <v>-2.2200977633125354</v>
      </c>
      <c r="AX41" s="94">
        <f t="shared" si="50"/>
        <v>-2.2384856621894724</v>
      </c>
      <c r="AY41" s="94">
        <f t="shared" si="50"/>
        <v>-2.1849042859188241</v>
      </c>
      <c r="AZ41" s="94">
        <f t="shared" si="50"/>
        <v>-2.3320897421389644</v>
      </c>
      <c r="BA41" s="94">
        <f t="shared" si="35"/>
        <v>-1.7693428884339415</v>
      </c>
      <c r="BB41"/>
      <c r="BC41">
        <v>-500</v>
      </c>
      <c r="BD41">
        <f t="shared" si="40"/>
        <v>-1.0819956394627087E-2</v>
      </c>
      <c r="BE41">
        <f t="shared" si="41"/>
        <v>-6.5307275089260611E-2</v>
      </c>
      <c r="BF41">
        <f t="shared" si="42"/>
        <v>5.4487318694633524E-2</v>
      </c>
      <c r="BG41">
        <f t="shared" si="43"/>
        <v>0.42885871084667604</v>
      </c>
      <c r="BH41">
        <f t="shared" si="44"/>
        <v>0.69988971264231536</v>
      </c>
      <c r="BI41">
        <f t="shared" si="45"/>
        <v>-3.0413322822478603</v>
      </c>
      <c r="BJ41">
        <f t="shared" si="46"/>
        <v>-19.931348103880808</v>
      </c>
      <c r="BK41">
        <f t="shared" si="39"/>
        <v>-2.9492988583449633</v>
      </c>
      <c r="BL41">
        <f t="shared" si="39"/>
        <v>-2.9438241507030725</v>
      </c>
      <c r="BM41">
        <f t="shared" si="39"/>
        <v>-2.953541866456495</v>
      </c>
      <c r="BN41">
        <f t="shared" si="39"/>
        <v>-2.9362797374716019</v>
      </c>
      <c r="BO41">
        <f t="shared" si="39"/>
        <v>-2.9669041669850391</v>
      </c>
      <c r="BP41">
        <f t="shared" si="39"/>
        <v>-2.9124406136171905</v>
      </c>
      <c r="BQ41">
        <f t="shared" si="39"/>
        <v>-3.0089323540734147</v>
      </c>
      <c r="BR41">
        <f t="shared" si="47"/>
        <v>-2.8365135850014855</v>
      </c>
      <c r="BS41"/>
      <c r="BT41"/>
      <c r="BU41"/>
      <c r="BV41"/>
      <c r="BW41"/>
      <c r="BX41"/>
      <c r="BY41"/>
      <c r="BZ41"/>
    </row>
    <row r="42" spans="1:78" s="94" customFormat="1" x14ac:dyDescent="0.2">
      <c r="A42" s="91" t="s">
        <v>435</v>
      </c>
      <c r="B42" s="92" t="s">
        <v>37</v>
      </c>
      <c r="C42" s="97">
        <v>43256.370999999999</v>
      </c>
      <c r="D42" s="93" t="s">
        <v>151</v>
      </c>
      <c r="E42" s="94">
        <f t="shared" si="14"/>
        <v>16307.880453177935</v>
      </c>
      <c r="F42" s="95">
        <f t="shared" si="15"/>
        <v>16308</v>
      </c>
      <c r="G42" s="94">
        <f t="shared" si="48"/>
        <v>-4.3089600003440864E-2</v>
      </c>
      <c r="H42" s="94">
        <f t="shared" si="49"/>
        <v>-4.3089600003440864E-2</v>
      </c>
      <c r="P42">
        <f t="shared" si="16"/>
        <v>-4.2972964725820621E-2</v>
      </c>
      <c r="Q42" s="96">
        <f t="shared" si="17"/>
        <v>28237.870999999999</v>
      </c>
      <c r="R42" s="94">
        <f t="shared" si="18"/>
        <v>1.3603787985551185E-8</v>
      </c>
      <c r="S42" s="92">
        <f t="shared" si="37"/>
        <v>0.2</v>
      </c>
      <c r="T42" s="225"/>
      <c r="U42" s="95">
        <v>3.6347439455440709E-9</v>
      </c>
      <c r="V42" s="95">
        <v>2.1458375889345521E-19</v>
      </c>
      <c r="W42" s="95">
        <v>9.9165828328150295E-29</v>
      </c>
      <c r="X42" s="95">
        <v>2.5153546697469662E-8</v>
      </c>
      <c r="Y42" s="95">
        <v>2.4773451087254648E-6</v>
      </c>
      <c r="Z42" s="95">
        <v>2.5115548330051741E-2</v>
      </c>
      <c r="AA42" s="95">
        <v>2.7391332195826176E-2</v>
      </c>
      <c r="AB42" s="95">
        <v>4945.133869778032</v>
      </c>
      <c r="AC42" s="95">
        <v>7.5510272473148198E-4</v>
      </c>
      <c r="AD42" s="95">
        <v>6.1373202132562324E-7</v>
      </c>
      <c r="AE42" s="95">
        <v>4.0729572303181376E-22</v>
      </c>
      <c r="AF42">
        <f t="shared" si="20"/>
        <v>16308</v>
      </c>
      <c r="AG42" s="94">
        <f t="shared" si="21"/>
        <v>-3.9369864812515226E-2</v>
      </c>
      <c r="AH42" s="94">
        <f t="shared" si="22"/>
        <v>-4.6692699916746259E-2</v>
      </c>
      <c r="AI42" s="94">
        <f t="shared" si="23"/>
        <v>-1.1663527762024312E-4</v>
      </c>
      <c r="AJ42" s="94">
        <f t="shared" si="24"/>
        <v>-3.7197351909256382E-3</v>
      </c>
      <c r="AK42" s="94">
        <f t="shared" si="25"/>
        <v>2.7672859781221192E-6</v>
      </c>
      <c r="AL42">
        <f t="shared" si="26"/>
        <v>-1.1663527762024312E-4</v>
      </c>
      <c r="AM42" s="92">
        <f t="shared" si="27"/>
        <v>1.3836429890610595E-5</v>
      </c>
      <c r="AN42">
        <f t="shared" si="28"/>
        <v>3.6030999133053973E-3</v>
      </c>
      <c r="AO42">
        <f t="shared" si="29"/>
        <v>0.49833626310891554</v>
      </c>
      <c r="AP42">
        <f t="shared" si="30"/>
        <v>0.35971475129642416</v>
      </c>
      <c r="AQ42">
        <f t="shared" si="31"/>
        <v>-0.27899283123340962</v>
      </c>
      <c r="AR42">
        <f t="shared" si="32"/>
        <v>-2.6340513701754023</v>
      </c>
      <c r="AS42">
        <f t="shared" si="33"/>
        <v>-3.8556105205744964</v>
      </c>
      <c r="AT42" s="94">
        <f t="shared" si="50"/>
        <v>-2.2165981759183073</v>
      </c>
      <c r="AU42" s="94">
        <f t="shared" si="50"/>
        <v>-2.2158676393904795</v>
      </c>
      <c r="AV42" s="94">
        <f t="shared" si="50"/>
        <v>-2.2179813410098839</v>
      </c>
      <c r="AW42" s="94">
        <f t="shared" si="50"/>
        <v>-2.2118492932163671</v>
      </c>
      <c r="AX42" s="94">
        <f t="shared" si="50"/>
        <v>-2.22950399434772</v>
      </c>
      <c r="AY42" s="94">
        <f t="shared" si="50"/>
        <v>-2.1774859021934181</v>
      </c>
      <c r="AZ42" s="94">
        <f t="shared" si="50"/>
        <v>-2.3219237829310337</v>
      </c>
      <c r="BA42" s="94">
        <f t="shared" si="35"/>
        <v>-1.7579203758669522</v>
      </c>
      <c r="BB42"/>
      <c r="BC42">
        <v>0</v>
      </c>
      <c r="BD42">
        <f t="shared" si="40"/>
        <v>-1.2532114433286737E-2</v>
      </c>
      <c r="BE42">
        <f t="shared" si="41"/>
        <v>-6.5882497062637754E-2</v>
      </c>
      <c r="BF42">
        <f t="shared" si="42"/>
        <v>5.3350382629351017E-2</v>
      </c>
      <c r="BG42">
        <f t="shared" si="43"/>
        <v>0.42950581343906569</v>
      </c>
      <c r="BH42">
        <f t="shared" si="44"/>
        <v>0.69221132841177724</v>
      </c>
      <c r="BI42">
        <f t="shared" si="45"/>
        <v>-3.0306378520215298</v>
      </c>
      <c r="BJ42">
        <f t="shared" si="46"/>
        <v>-18.006861556586383</v>
      </c>
      <c r="BK42">
        <f t="shared" ref="BK42:BQ51" si="51">$BR42+$AH$7*SIN(BL42)</f>
        <v>-2.9288946508902249</v>
      </c>
      <c r="BL42">
        <f t="shared" si="51"/>
        <v>-2.9230245440326099</v>
      </c>
      <c r="BM42">
        <f t="shared" si="51"/>
        <v>-2.9334880385294104</v>
      </c>
      <c r="BN42">
        <f t="shared" si="51"/>
        <v>-2.9148198746608029</v>
      </c>
      <c r="BO42">
        <f t="shared" si="51"/>
        <v>-2.9480745324331248</v>
      </c>
      <c r="BP42">
        <f t="shared" si="51"/>
        <v>-2.8886592987219055</v>
      </c>
      <c r="BQ42">
        <f t="shared" si="51"/>
        <v>-2.9943223695095762</v>
      </c>
      <c r="BR42">
        <f t="shared" si="47"/>
        <v>-2.8044278755436522</v>
      </c>
      <c r="BS42"/>
      <c r="BT42"/>
      <c r="BU42"/>
      <c r="BV42"/>
      <c r="BW42"/>
      <c r="BX42"/>
      <c r="BY42"/>
      <c r="BZ42"/>
    </row>
    <row r="43" spans="1:78" s="94" customFormat="1" x14ac:dyDescent="0.2">
      <c r="A43" s="91" t="s">
        <v>435</v>
      </c>
      <c r="B43" s="92" t="s">
        <v>37</v>
      </c>
      <c r="C43" s="97">
        <v>43931.491999999998</v>
      </c>
      <c r="D43" s="93" t="s">
        <v>151</v>
      </c>
      <c r="E43" s="94">
        <f t="shared" si="14"/>
        <v>18180.921048981076</v>
      </c>
      <c r="F43" s="95">
        <f t="shared" si="15"/>
        <v>18181</v>
      </c>
      <c r="G43" s="94">
        <f t="shared" si="48"/>
        <v>-2.8457200001867022E-2</v>
      </c>
      <c r="H43" s="94">
        <f t="shared" si="49"/>
        <v>-2.8457200001867022E-2</v>
      </c>
      <c r="P43">
        <f t="shared" si="16"/>
        <v>-3.5164836434078202E-2</v>
      </c>
      <c r="Q43" s="96">
        <f t="shared" si="17"/>
        <v>28912.991999999998</v>
      </c>
      <c r="R43" s="94">
        <f t="shared" si="18"/>
        <v>4.4992386506726722E-5</v>
      </c>
      <c r="S43" s="92">
        <f t="shared" si="37"/>
        <v>0.2</v>
      </c>
      <c r="T43" s="22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>
        <f t="shared" si="20"/>
        <v>18181</v>
      </c>
      <c r="AG43" s="94">
        <f t="shared" si="21"/>
        <v>-3.860705663606933E-2</v>
      </c>
      <c r="AH43" s="94">
        <f t="shared" si="22"/>
        <v>-2.5014979799875894E-2</v>
      </c>
      <c r="AI43" s="94">
        <f t="shared" si="23"/>
        <v>6.7076364322111795E-3</v>
      </c>
      <c r="AJ43" s="94">
        <f t="shared" si="24"/>
        <v>1.0149856634202307E-2</v>
      </c>
      <c r="AK43" s="94">
        <f t="shared" si="25"/>
        <v>2.060391793897212E-5</v>
      </c>
      <c r="AL43">
        <f t="shared" si="26"/>
        <v>6.7076364322111795E-3</v>
      </c>
      <c r="AM43" s="92">
        <f t="shared" si="27"/>
        <v>1.0301958969486059E-4</v>
      </c>
      <c r="AN43">
        <f t="shared" si="28"/>
        <v>-3.4422202019911293E-3</v>
      </c>
      <c r="AO43">
        <f t="shared" si="29"/>
        <v>0.51480259651227156</v>
      </c>
      <c r="AP43">
        <f t="shared" si="30"/>
        <v>0.30672652402501671</v>
      </c>
      <c r="AQ43">
        <f t="shared" si="31"/>
        <v>-0.30673601751331298</v>
      </c>
      <c r="AR43">
        <f t="shared" si="32"/>
        <v>-2.5778410686769613</v>
      </c>
      <c r="AS43">
        <f t="shared" si="33"/>
        <v>-3.4532017806453745</v>
      </c>
      <c r="AT43" s="94">
        <f t="shared" si="50"/>
        <v>-2.1257063373477543</v>
      </c>
      <c r="AU43" s="94">
        <f t="shared" si="50"/>
        <v>-2.1254133240155086</v>
      </c>
      <c r="AV43" s="94">
        <f t="shared" si="50"/>
        <v>-2.1263818751669734</v>
      </c>
      <c r="AW43" s="94">
        <f t="shared" si="50"/>
        <v>-2.1231745513487659</v>
      </c>
      <c r="AX43" s="94">
        <f t="shared" si="50"/>
        <v>-2.1337328760067815</v>
      </c>
      <c r="AY43" s="94">
        <f t="shared" si="50"/>
        <v>-2.0982627015995066</v>
      </c>
      <c r="AZ43" s="94">
        <f t="shared" si="50"/>
        <v>-2.2104660028131047</v>
      </c>
      <c r="BA43" s="94">
        <f t="shared" si="35"/>
        <v>-1.637727308237908</v>
      </c>
      <c r="BB43"/>
      <c r="BC43">
        <v>500</v>
      </c>
      <c r="BD43">
        <f t="shared" si="40"/>
        <v>-1.4193445823375492E-2</v>
      </c>
      <c r="BE43">
        <f t="shared" si="41"/>
        <v>-6.6381706207179272E-2</v>
      </c>
      <c r="BF43">
        <f t="shared" si="42"/>
        <v>5.2188260383803781E-2</v>
      </c>
      <c r="BG43">
        <f t="shared" si="43"/>
        <v>0.43022124361208036</v>
      </c>
      <c r="BH43">
        <f t="shared" si="44"/>
        <v>0.68442154190450699</v>
      </c>
      <c r="BI43">
        <f t="shared" si="45"/>
        <v>-3.0198992090580861</v>
      </c>
      <c r="BJ43">
        <f t="shared" si="46"/>
        <v>-16.414451760509017</v>
      </c>
      <c r="BK43">
        <f t="shared" si="51"/>
        <v>-2.90843855759111</v>
      </c>
      <c r="BL43">
        <f t="shared" si="51"/>
        <v>-2.9022214235843347</v>
      </c>
      <c r="BM43">
        <f t="shared" si="51"/>
        <v>-2.9133551986023223</v>
      </c>
      <c r="BN43">
        <f t="shared" si="51"/>
        <v>-2.8933951981322084</v>
      </c>
      <c r="BO43">
        <f t="shared" si="51"/>
        <v>-2.9291124399025064</v>
      </c>
      <c r="BP43">
        <f t="shared" si="51"/>
        <v>-2.8649707452060493</v>
      </c>
      <c r="BQ43">
        <f t="shared" si="51"/>
        <v>-2.9795169067118157</v>
      </c>
      <c r="BR43">
        <f t="shared" si="47"/>
        <v>-2.772342166085819</v>
      </c>
      <c r="BS43"/>
      <c r="BT43"/>
      <c r="BU43"/>
      <c r="BV43"/>
      <c r="BW43"/>
      <c r="BX43"/>
      <c r="BY43"/>
      <c r="BZ43"/>
    </row>
    <row r="44" spans="1:78" s="94" customFormat="1" x14ac:dyDescent="0.2">
      <c r="A44" s="91" t="s">
        <v>435</v>
      </c>
      <c r="B44" s="92" t="s">
        <v>36</v>
      </c>
      <c r="C44" s="97">
        <v>44015.288</v>
      </c>
      <c r="D44" s="93" t="s">
        <v>151</v>
      </c>
      <c r="E44" s="94">
        <f t="shared" si="14"/>
        <v>18413.402796350696</v>
      </c>
      <c r="F44" s="95">
        <f t="shared" si="15"/>
        <v>18413.5</v>
      </c>
      <c r="G44" s="94">
        <f t="shared" si="48"/>
        <v>-3.503620000265073E-2</v>
      </c>
      <c r="H44" s="94">
        <f t="shared" si="49"/>
        <v>-3.503620000265073E-2</v>
      </c>
      <c r="P44">
        <f t="shared" si="16"/>
        <v>-3.4121173737850619E-2</v>
      </c>
      <c r="Q44" s="96">
        <f t="shared" si="17"/>
        <v>28996.788</v>
      </c>
      <c r="R44" s="94">
        <f t="shared" si="18"/>
        <v>8.372730652740442E-7</v>
      </c>
      <c r="S44" s="92">
        <f t="shared" si="37"/>
        <v>0.2</v>
      </c>
      <c r="T44" s="225"/>
      <c r="U44" s="95">
        <v>8.7975174183541589E-9</v>
      </c>
      <c r="V44" s="95">
        <v>3.1636234451815692E-19</v>
      </c>
      <c r="W44" s="95">
        <v>2.2975065520837762E-28</v>
      </c>
      <c r="X44" s="95">
        <v>4.4762416731870713E-8</v>
      </c>
      <c r="Y44" s="95">
        <v>5.6170795187704836E-6</v>
      </c>
      <c r="Z44" s="95">
        <v>2.741339535262206E-2</v>
      </c>
      <c r="AA44" s="95">
        <v>2.2024058698441304E-2</v>
      </c>
      <c r="AB44" s="95">
        <v>4831.3539591776216</v>
      </c>
      <c r="AC44" s="95">
        <v>1.3437557433284848E-3</v>
      </c>
      <c r="AD44" s="95">
        <v>1.8250445803146192E-6</v>
      </c>
      <c r="AE44" s="95">
        <v>9.4363613764275557E-22</v>
      </c>
      <c r="AF44">
        <f t="shared" si="20"/>
        <v>18413.5</v>
      </c>
      <c r="AG44" s="94">
        <f t="shared" si="21"/>
        <v>-3.8453183334509908E-2</v>
      </c>
      <c r="AH44" s="94">
        <f t="shared" si="22"/>
        <v>-3.0704190405991441E-2</v>
      </c>
      <c r="AI44" s="94">
        <f t="shared" si="23"/>
        <v>-9.1502626480011173E-4</v>
      </c>
      <c r="AJ44" s="94">
        <f t="shared" si="24"/>
        <v>3.4169833318591775E-3</v>
      </c>
      <c r="AK44" s="94">
        <f t="shared" si="25"/>
        <v>2.3351550180406895E-6</v>
      </c>
      <c r="AL44">
        <f t="shared" si="26"/>
        <v>-9.1502626480011173E-4</v>
      </c>
      <c r="AM44" s="92">
        <f t="shared" si="27"/>
        <v>1.1675775090203446E-5</v>
      </c>
      <c r="AN44">
        <f t="shared" si="28"/>
        <v>-4.3320095966592901E-3</v>
      </c>
      <c r="AO44">
        <f t="shared" si="29"/>
        <v>0.51703581847383628</v>
      </c>
      <c r="AP44">
        <f t="shared" si="30"/>
        <v>0.2998282797219467</v>
      </c>
      <c r="AQ44">
        <f t="shared" si="31"/>
        <v>-0.31024039735973091</v>
      </c>
      <c r="AR44">
        <f t="shared" si="32"/>
        <v>-2.5706018544871552</v>
      </c>
      <c r="AS44">
        <f t="shared" si="33"/>
        <v>-3.4069971186823746</v>
      </c>
      <c r="AT44" s="94">
        <f t="shared" si="50"/>
        <v>-2.1142165909390296</v>
      </c>
      <c r="AU44" s="94">
        <f t="shared" si="50"/>
        <v>-2.1139601653633644</v>
      </c>
      <c r="AV44" s="94">
        <f t="shared" si="50"/>
        <v>-2.1148238571409088</v>
      </c>
      <c r="AW44" s="94">
        <f t="shared" si="50"/>
        <v>-2.1119098275799018</v>
      </c>
      <c r="AX44" s="94">
        <f t="shared" si="50"/>
        <v>-2.1216859993213193</v>
      </c>
      <c r="AY44" s="94">
        <f t="shared" si="50"/>
        <v>-2.0882327612570388</v>
      </c>
      <c r="AZ44" s="94">
        <f t="shared" si="50"/>
        <v>-2.1960551741818137</v>
      </c>
      <c r="BA44" s="94">
        <f t="shared" si="35"/>
        <v>-1.6228074533400152</v>
      </c>
      <c r="BB44"/>
      <c r="BC44">
        <v>1000</v>
      </c>
      <c r="BD44">
        <f t="shared" si="40"/>
        <v>-1.5803865263293693E-2</v>
      </c>
      <c r="BE44">
        <f t="shared" si="41"/>
        <v>-6.6804902522885179E-2</v>
      </c>
      <c r="BF44">
        <f t="shared" si="42"/>
        <v>5.1001037259591486E-2</v>
      </c>
      <c r="BG44">
        <f t="shared" si="43"/>
        <v>0.43100602722713921</v>
      </c>
      <c r="BH44">
        <f t="shared" si="44"/>
        <v>0.67651739317047999</v>
      </c>
      <c r="BI44">
        <f t="shared" si="45"/>
        <v>-3.0091124454364424</v>
      </c>
      <c r="BJ44">
        <f t="shared" si="46"/>
        <v>-15.074508141457507</v>
      </c>
      <c r="BK44">
        <f t="shared" si="51"/>
        <v>-2.8879265896735116</v>
      </c>
      <c r="BL44">
        <f t="shared" si="51"/>
        <v>-2.8814128557918135</v>
      </c>
      <c r="BM44">
        <f t="shared" si="51"/>
        <v>-2.8931375371659169</v>
      </c>
      <c r="BN44">
        <f t="shared" si="51"/>
        <v>-2.8720068437953525</v>
      </c>
      <c r="BO44">
        <f t="shared" si="51"/>
        <v>-2.9100074343045743</v>
      </c>
      <c r="BP44">
        <f t="shared" si="51"/>
        <v>-2.841382395465172</v>
      </c>
      <c r="BQ44">
        <f t="shared" si="51"/>
        <v>-2.9644981773176147</v>
      </c>
      <c r="BR44">
        <f t="shared" si="47"/>
        <v>-2.7402564566279857</v>
      </c>
      <c r="BS44"/>
      <c r="BT44"/>
      <c r="BU44"/>
      <c r="BV44"/>
      <c r="BW44"/>
      <c r="BX44"/>
      <c r="BY44"/>
      <c r="BZ44"/>
    </row>
    <row r="45" spans="1:78" s="94" customFormat="1" x14ac:dyDescent="0.2">
      <c r="A45" s="138" t="s">
        <v>198</v>
      </c>
      <c r="B45" s="92"/>
      <c r="C45" s="97">
        <v>47200.699000000001</v>
      </c>
      <c r="D45" s="93" t="s">
        <v>152</v>
      </c>
      <c r="E45" s="94">
        <f t="shared" si="14"/>
        <v>27250.935797572532</v>
      </c>
      <c r="F45" s="95">
        <f t="shared" si="15"/>
        <v>27251</v>
      </c>
      <c r="G45" s="94">
        <f t="shared" ref="G45:G61" si="52">C45-($C$7+$C$8*$F45)+T45*I$18</f>
        <v>-2.3141199999372475E-2</v>
      </c>
      <c r="I45" s="94">
        <f t="shared" ref="I45:I61" si="53">+G45</f>
        <v>-2.3141199999372475E-2</v>
      </c>
      <c r="P45">
        <f t="shared" si="16"/>
        <v>1.7735018517830187E-2</v>
      </c>
      <c r="Q45" s="96">
        <f t="shared" si="17"/>
        <v>32182.199000000001</v>
      </c>
      <c r="R45" s="94">
        <f t="shared" si="18"/>
        <v>1.6708652402661018E-3</v>
      </c>
      <c r="S45" s="92">
        <f t="shared" ref="S45:S61" si="54">S$15</f>
        <v>0.1</v>
      </c>
      <c r="T45" s="22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>
        <f t="shared" si="20"/>
        <v>27251</v>
      </c>
      <c r="AG45" s="94">
        <f t="shared" si="21"/>
        <v>-2.2221550101560371E-2</v>
      </c>
      <c r="AH45" s="94">
        <f t="shared" si="22"/>
        <v>1.6815368620018083E-2</v>
      </c>
      <c r="AI45" s="94">
        <f t="shared" si="23"/>
        <v>-4.0876218517202662E-2</v>
      </c>
      <c r="AJ45" s="94">
        <f t="shared" si="24"/>
        <v>-9.1964989781210399E-4</v>
      </c>
      <c r="AK45" s="94">
        <f t="shared" si="25"/>
        <v>8.4575593454581336E-8</v>
      </c>
      <c r="AL45">
        <f t="shared" si="26"/>
        <v>-4.0876218517202662E-2</v>
      </c>
      <c r="AM45" s="92">
        <f t="shared" si="27"/>
        <v>8.4575593454581336E-7</v>
      </c>
      <c r="AN45">
        <f t="shared" si="28"/>
        <v>-3.9956568619390558E-2</v>
      </c>
      <c r="AO45">
        <f t="shared" si="29"/>
        <v>0.64892007701747279</v>
      </c>
      <c r="AP45">
        <f t="shared" si="30"/>
        <v>-3.7187833575029743E-2</v>
      </c>
      <c r="AQ45">
        <f t="shared" si="31"/>
        <v>-0.45414358133716226</v>
      </c>
      <c r="AR45">
        <f t="shared" si="32"/>
        <v>-2.2288927968351886</v>
      </c>
      <c r="AS45">
        <f t="shared" si="33"/>
        <v>-2.0370295196862691</v>
      </c>
      <c r="AT45" s="94">
        <f t="shared" si="50"/>
        <v>-1.6287527101354171</v>
      </c>
      <c r="AU45" s="94">
        <f t="shared" si="50"/>
        <v>-1.6287527112731683</v>
      </c>
      <c r="AV45" s="94">
        <f t="shared" si="50"/>
        <v>-1.6287526770547949</v>
      </c>
      <c r="AW45" s="94">
        <f t="shared" si="50"/>
        <v>-1.6287537061785884</v>
      </c>
      <c r="AX45" s="94">
        <f t="shared" si="50"/>
        <v>-1.6287227471088095</v>
      </c>
      <c r="AY45" s="94">
        <f t="shared" si="50"/>
        <v>-1.629646970885626</v>
      </c>
      <c r="AZ45" s="94">
        <f t="shared" si="50"/>
        <v>-1.5552320656986733</v>
      </c>
      <c r="BA45" s="94">
        <f t="shared" si="35"/>
        <v>-1.0556925386728064</v>
      </c>
      <c r="BB45"/>
      <c r="BC45">
        <v>1500</v>
      </c>
      <c r="BD45">
        <f t="shared" si="40"/>
        <v>-1.7363275343579711E-2</v>
      </c>
      <c r="BE45">
        <f t="shared" si="41"/>
        <v>-6.715208600975546E-2</v>
      </c>
      <c r="BF45">
        <f t="shared" si="42"/>
        <v>4.9788810666175749E-2</v>
      </c>
      <c r="BG45">
        <f t="shared" si="43"/>
        <v>0.43186127523492424</v>
      </c>
      <c r="BH45">
        <f t="shared" si="44"/>
        <v>0.66849587903794605</v>
      </c>
      <c r="BI45">
        <f t="shared" si="45"/>
        <v>-2.9982737111895736</v>
      </c>
      <c r="BJ45">
        <f t="shared" si="46"/>
        <v>-13.93099479726672</v>
      </c>
      <c r="BK45">
        <f t="shared" si="51"/>
        <v>-2.8673549668499589</v>
      </c>
      <c r="BL45">
        <f t="shared" si="51"/>
        <v>-2.8605965212722482</v>
      </c>
      <c r="BM45">
        <f t="shared" si="51"/>
        <v>-2.8728296563353681</v>
      </c>
      <c r="BN45">
        <f t="shared" si="51"/>
        <v>-2.8506553778047516</v>
      </c>
      <c r="BO45">
        <f t="shared" si="51"/>
        <v>-2.8907496134990138</v>
      </c>
      <c r="BP45">
        <f t="shared" si="51"/>
        <v>-2.8179013003987325</v>
      </c>
      <c r="BQ45">
        <f t="shared" si="51"/>
        <v>-2.9492486125020347</v>
      </c>
      <c r="BR45">
        <f t="shared" si="47"/>
        <v>-2.7081707471701524</v>
      </c>
      <c r="BS45"/>
      <c r="BT45"/>
      <c r="BU45"/>
      <c r="BV45"/>
      <c r="BW45"/>
      <c r="BX45"/>
      <c r="BY45"/>
      <c r="BZ45"/>
    </row>
    <row r="46" spans="1:78" s="94" customFormat="1" x14ac:dyDescent="0.2">
      <c r="A46" s="138" t="s">
        <v>198</v>
      </c>
      <c r="B46" s="92"/>
      <c r="C46" s="97">
        <v>47200.879000000001</v>
      </c>
      <c r="D46" s="93" t="s">
        <v>152</v>
      </c>
      <c r="E46" s="94">
        <f t="shared" si="14"/>
        <v>27251.435185544829</v>
      </c>
      <c r="F46" s="95">
        <f t="shared" si="15"/>
        <v>27251.5</v>
      </c>
      <c r="G46" s="94">
        <f t="shared" si="52"/>
        <v>-2.3361799998383503E-2</v>
      </c>
      <c r="I46" s="94">
        <f t="shared" si="53"/>
        <v>-2.3361799998383503E-2</v>
      </c>
      <c r="P46">
        <f t="shared" si="16"/>
        <v>1.773862419147483E-2</v>
      </c>
      <c r="Q46" s="96">
        <f t="shared" si="17"/>
        <v>32182.379000000001</v>
      </c>
      <c r="R46" s="94">
        <f t="shared" si="18"/>
        <v>1.689244868586292E-3</v>
      </c>
      <c r="S46" s="92">
        <f t="shared" si="54"/>
        <v>0.1</v>
      </c>
      <c r="T46" s="22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>
        <f t="shared" si="20"/>
        <v>27251.5</v>
      </c>
      <c r="AG46" s="94">
        <f t="shared" si="21"/>
        <v>-2.2220007985252588E-2</v>
      </c>
      <c r="AH46" s="94">
        <f t="shared" si="22"/>
        <v>1.6596832178343915E-2</v>
      </c>
      <c r="AI46" s="94">
        <f t="shared" si="23"/>
        <v>-4.1100424189858334E-2</v>
      </c>
      <c r="AJ46" s="94">
        <f t="shared" si="24"/>
        <v>-1.1417920131309156E-3</v>
      </c>
      <c r="AK46" s="94">
        <f t="shared" si="25"/>
        <v>1.3036890012495491E-7</v>
      </c>
      <c r="AL46">
        <f t="shared" si="26"/>
        <v>-4.1100424189858334E-2</v>
      </c>
      <c r="AM46" s="92">
        <f t="shared" si="27"/>
        <v>1.303689001249549E-6</v>
      </c>
      <c r="AN46">
        <f t="shared" si="28"/>
        <v>-3.9958632176727418E-2</v>
      </c>
      <c r="AO46">
        <f t="shared" si="29"/>
        <v>0.64893125347288283</v>
      </c>
      <c r="AP46">
        <f t="shared" si="30"/>
        <v>-3.7212426267044692E-2</v>
      </c>
      <c r="AQ46">
        <f t="shared" si="31"/>
        <v>-0.45415222118034354</v>
      </c>
      <c r="AR46">
        <f t="shared" si="32"/>
        <v>-2.2288681871091973</v>
      </c>
      <c r="AS46">
        <f t="shared" si="33"/>
        <v>-2.0369661575145699</v>
      </c>
      <c r="AT46" s="94">
        <f t="shared" si="50"/>
        <v>-1.6287216566692213</v>
      </c>
      <c r="AU46" s="94">
        <f t="shared" si="50"/>
        <v>-1.628721657802733</v>
      </c>
      <c r="AV46" s="94">
        <f t="shared" si="50"/>
        <v>-1.6287216236936157</v>
      </c>
      <c r="AW46" s="94">
        <f t="shared" si="50"/>
        <v>-1.6287226500808549</v>
      </c>
      <c r="AX46" s="94">
        <f t="shared" si="50"/>
        <v>-1.6286917568123302</v>
      </c>
      <c r="AY46" s="94">
        <f t="shared" si="50"/>
        <v>-1.629614516978624</v>
      </c>
      <c r="AZ46" s="94">
        <f t="shared" si="50"/>
        <v>-1.5551909065784293</v>
      </c>
      <c r="BA46" s="94">
        <f t="shared" si="35"/>
        <v>-1.0556604529633491</v>
      </c>
      <c r="BB46"/>
      <c r="BC46">
        <v>2000</v>
      </c>
      <c r="BD46">
        <f t="shared" si="40"/>
        <v>-1.8871564644056087E-2</v>
      </c>
      <c r="BE46">
        <f t="shared" si="41"/>
        <v>-6.7423256667790116E-2</v>
      </c>
      <c r="BF46">
        <f t="shared" si="42"/>
        <v>4.8551692023734029E-2</v>
      </c>
      <c r="BG46">
        <f t="shared" si="43"/>
        <v>0.43278818269207731</v>
      </c>
      <c r="BH46">
        <f t="shared" si="44"/>
        <v>0.66035395440042133</v>
      </c>
      <c r="BI46">
        <f t="shared" si="45"/>
        <v>-2.9873792097357321</v>
      </c>
      <c r="BJ46">
        <f t="shared" si="46"/>
        <v>-12.943325478921965</v>
      </c>
      <c r="BK46">
        <f t="shared" si="51"/>
        <v>-2.8467201154266428</v>
      </c>
      <c r="BL46">
        <f t="shared" si="51"/>
        <v>-2.839769701760043</v>
      </c>
      <c r="BM46">
        <f t="shared" si="51"/>
        <v>-2.8524265831768885</v>
      </c>
      <c r="BN46">
        <f t="shared" si="51"/>
        <v>-2.8293407615085648</v>
      </c>
      <c r="BO46">
        <f t="shared" si="51"/>
        <v>-2.8713296623995657</v>
      </c>
      <c r="BP46">
        <f t="shared" si="51"/>
        <v>-2.7945340794958007</v>
      </c>
      <c r="BQ46">
        <f t="shared" si="51"/>
        <v>-2.9337508810631432</v>
      </c>
      <c r="BR46">
        <f t="shared" si="47"/>
        <v>-2.6760850377123173</v>
      </c>
      <c r="BS46"/>
      <c r="BT46"/>
      <c r="BU46"/>
      <c r="BV46"/>
      <c r="BW46"/>
      <c r="BX46"/>
      <c r="BY46"/>
      <c r="BZ46"/>
    </row>
    <row r="47" spans="1:78" s="94" customFormat="1" x14ac:dyDescent="0.2">
      <c r="A47" s="138" t="s">
        <v>198</v>
      </c>
      <c r="B47" s="92"/>
      <c r="C47" s="97">
        <v>47203.762000000002</v>
      </c>
      <c r="D47" s="93" t="s">
        <v>152</v>
      </c>
      <c r="E47" s="94">
        <f t="shared" si="14"/>
        <v>27259.433716234442</v>
      </c>
      <c r="F47" s="95">
        <f t="shared" si="15"/>
        <v>27259.5</v>
      </c>
      <c r="G47" s="94">
        <f t="shared" si="52"/>
        <v>-2.3891400000138674E-2</v>
      </c>
      <c r="I47" s="94">
        <f t="shared" si="53"/>
        <v>-2.3891400000138674E-2</v>
      </c>
      <c r="P47">
        <f t="shared" si="16"/>
        <v>1.7796325307534028E-2</v>
      </c>
      <c r="Q47" s="96">
        <f t="shared" si="17"/>
        <v>32185.262000000002</v>
      </c>
      <c r="R47" s="94">
        <f t="shared" si="18"/>
        <v>1.7378664413279751E-3</v>
      </c>
      <c r="S47" s="92">
        <f t="shared" si="54"/>
        <v>0.1</v>
      </c>
      <c r="T47" s="22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>
        <f t="shared" si="20"/>
        <v>27259.5</v>
      </c>
      <c r="AG47" s="94">
        <f t="shared" si="21"/>
        <v>-2.2195323378235252E-2</v>
      </c>
      <c r="AH47" s="94">
        <f t="shared" si="22"/>
        <v>1.6100248685630605E-2</v>
      </c>
      <c r="AI47" s="94">
        <f t="shared" si="23"/>
        <v>-4.1687725307672702E-2</v>
      </c>
      <c r="AJ47" s="94">
        <f t="shared" si="24"/>
        <v>-1.6960766219034223E-3</v>
      </c>
      <c r="AK47" s="94">
        <f t="shared" si="25"/>
        <v>2.876675907367325E-7</v>
      </c>
      <c r="AL47">
        <f t="shared" si="26"/>
        <v>-4.1687725307672702E-2</v>
      </c>
      <c r="AM47" s="92">
        <f t="shared" si="27"/>
        <v>2.8766759073673246E-6</v>
      </c>
      <c r="AN47">
        <f t="shared" si="28"/>
        <v>-3.9991648685769279E-2</v>
      </c>
      <c r="AO47">
        <f t="shared" si="29"/>
        <v>0.64911015806598926</v>
      </c>
      <c r="AP47">
        <f t="shared" si="30"/>
        <v>-3.7606021515596444E-2</v>
      </c>
      <c r="AQ47">
        <f t="shared" si="31"/>
        <v>-0.45429046172981213</v>
      </c>
      <c r="AR47">
        <f t="shared" si="32"/>
        <v>-2.2284743161602445</v>
      </c>
      <c r="AS47">
        <f t="shared" si="33"/>
        <v>-2.0359524978567896</v>
      </c>
      <c r="AT47" s="94">
        <f t="shared" si="50"/>
        <v>-1.6282247284511575</v>
      </c>
      <c r="AU47" s="94">
        <f t="shared" si="50"/>
        <v>-1.628224729518331</v>
      </c>
      <c r="AV47" s="94">
        <f t="shared" si="50"/>
        <v>-1.6282246971278753</v>
      </c>
      <c r="AW47" s="94">
        <f t="shared" si="50"/>
        <v>-1.6282256802230812</v>
      </c>
      <c r="AX47" s="94">
        <f t="shared" si="50"/>
        <v>-1.6281958344298184</v>
      </c>
      <c r="AY47" s="94">
        <f t="shared" si="50"/>
        <v>-1.629095121578606</v>
      </c>
      <c r="AZ47" s="94">
        <f t="shared" si="50"/>
        <v>-1.5545322907211048</v>
      </c>
      <c r="BA47" s="94">
        <f t="shared" si="35"/>
        <v>-1.0551470816120236</v>
      </c>
      <c r="BB47"/>
      <c r="BC47">
        <v>2500</v>
      </c>
      <c r="BD47">
        <f t="shared" si="40"/>
        <v>-2.0328606125507527E-2</v>
      </c>
      <c r="BE47">
        <f t="shared" si="41"/>
        <v>-6.761841449698916E-2</v>
      </c>
      <c r="BF47">
        <f t="shared" si="42"/>
        <v>4.7289808371481633E-2</v>
      </c>
      <c r="BG47">
        <f t="shared" si="43"/>
        <v>0.43378802813299233</v>
      </c>
      <c r="BH47">
        <f t="shared" si="44"/>
        <v>0.65208853179060189</v>
      </c>
      <c r="BI47">
        <f t="shared" si="45"/>
        <v>-2.9764251912844739</v>
      </c>
      <c r="BJ47">
        <f t="shared" si="46"/>
        <v>-12.081382061831894</v>
      </c>
      <c r="BK47">
        <f t="shared" si="51"/>
        <v>-2.8260186623823138</v>
      </c>
      <c r="BL47">
        <f t="shared" si="51"/>
        <v>-2.8189292714251186</v>
      </c>
      <c r="BM47">
        <f t="shared" si="51"/>
        <v>-2.8319237780628912</v>
      </c>
      <c r="BN47">
        <f t="shared" si="51"/>
        <v>-2.8080623200038213</v>
      </c>
      <c r="BO47">
        <f t="shared" si="51"/>
        <v>-2.8517388838138111</v>
      </c>
      <c r="BP47">
        <f t="shared" si="51"/>
        <v>-2.7712868795714449</v>
      </c>
      <c r="BQ47">
        <f t="shared" si="51"/>
        <v>-2.9179879072628312</v>
      </c>
      <c r="BR47">
        <f t="shared" si="47"/>
        <v>-2.643999328254484</v>
      </c>
      <c r="BS47"/>
      <c r="BT47"/>
      <c r="BU47"/>
      <c r="BV47"/>
      <c r="BW47"/>
      <c r="BX47"/>
      <c r="BY47"/>
      <c r="BZ47"/>
    </row>
    <row r="48" spans="1:78" s="94" customFormat="1" x14ac:dyDescent="0.2">
      <c r="A48" s="138" t="s">
        <v>198</v>
      </c>
      <c r="B48" s="92"/>
      <c r="C48" s="97">
        <v>47203.944000000003</v>
      </c>
      <c r="D48" s="93" t="s">
        <v>152</v>
      </c>
      <c r="E48" s="94">
        <f t="shared" si="14"/>
        <v>27259.938652961988</v>
      </c>
      <c r="F48" s="95">
        <f t="shared" si="15"/>
        <v>27260</v>
      </c>
      <c r="G48" s="94">
        <f t="shared" si="52"/>
        <v>-2.2111999998742249E-2</v>
      </c>
      <c r="I48" s="94">
        <f t="shared" si="53"/>
        <v>-2.2111999998742249E-2</v>
      </c>
      <c r="P48">
        <f t="shared" si="16"/>
        <v>1.7799932273396768E-2</v>
      </c>
      <c r="Q48" s="96">
        <f t="shared" si="17"/>
        <v>32185.444000000003</v>
      </c>
      <c r="R48" s="94">
        <f t="shared" si="18"/>
        <v>1.5929623376958119E-3</v>
      </c>
      <c r="S48" s="92">
        <f t="shared" si="54"/>
        <v>0.1</v>
      </c>
      <c r="T48" s="22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>
        <f t="shared" si="20"/>
        <v>27260</v>
      </c>
      <c r="AG48" s="94">
        <f t="shared" si="21"/>
        <v>-2.2193779918559683E-2</v>
      </c>
      <c r="AH48" s="94">
        <f t="shared" si="22"/>
        <v>1.7881712193214203E-2</v>
      </c>
      <c r="AI48" s="94">
        <f t="shared" si="23"/>
        <v>-3.9911932272139017E-2</v>
      </c>
      <c r="AJ48" s="94">
        <f t="shared" si="24"/>
        <v>8.1779919817434599E-5</v>
      </c>
      <c r="AK48" s="94">
        <f t="shared" si="25"/>
        <v>6.6879552853460327E-10</v>
      </c>
      <c r="AL48">
        <f t="shared" si="26"/>
        <v>-3.9911932272139017E-2</v>
      </c>
      <c r="AM48" s="92">
        <f t="shared" si="27"/>
        <v>6.6879552853460321E-9</v>
      </c>
      <c r="AN48">
        <f t="shared" si="28"/>
        <v>-3.9993712191956451E-2</v>
      </c>
      <c r="AO48">
        <f t="shared" si="29"/>
        <v>0.64912134468688243</v>
      </c>
      <c r="AP48">
        <f t="shared" si="30"/>
        <v>-3.763062823182721E-2</v>
      </c>
      <c r="AQ48">
        <f t="shared" si="31"/>
        <v>-0.45429910195466977</v>
      </c>
      <c r="AR48">
        <f t="shared" si="32"/>
        <v>-2.228449692014558</v>
      </c>
      <c r="AS48">
        <f t="shared" si="33"/>
        <v>-2.0358891525669791</v>
      </c>
      <c r="AT48" s="94">
        <f t="shared" si="50"/>
        <v>-1.6281936658886362</v>
      </c>
      <c r="AU48" s="94">
        <f t="shared" si="50"/>
        <v>-1.628193666951756</v>
      </c>
      <c r="AV48" s="94">
        <f t="shared" si="50"/>
        <v>-1.6281936346668884</v>
      </c>
      <c r="AW48" s="94">
        <f t="shared" si="50"/>
        <v>-1.6281946150870827</v>
      </c>
      <c r="AX48" s="94">
        <f t="shared" si="50"/>
        <v>-1.6281648344257051</v>
      </c>
      <c r="AY48" s="94">
        <f t="shared" si="50"/>
        <v>-1.629062651058784</v>
      </c>
      <c r="AZ48" s="94">
        <f t="shared" si="50"/>
        <v>-1.5544911228596598</v>
      </c>
      <c r="BA48" s="94">
        <f t="shared" si="35"/>
        <v>-1.0551149959025654</v>
      </c>
      <c r="BB48"/>
      <c r="BC48">
        <v>3000</v>
      </c>
      <c r="BD48">
        <f t="shared" si="40"/>
        <v>-2.1734255843476491E-2</v>
      </c>
      <c r="BE48">
        <f t="shared" si="41"/>
        <v>-6.7737559497352579E-2</v>
      </c>
      <c r="BF48">
        <f t="shared" si="42"/>
        <v>4.6003303653876088E-2</v>
      </c>
      <c r="BG48">
        <f t="shared" si="43"/>
        <v>0.43486217338381405</v>
      </c>
      <c r="BH48">
        <f t="shared" si="44"/>
        <v>0.64369647913586436</v>
      </c>
      <c r="BI48">
        <f t="shared" si="45"/>
        <v>-2.9654079441907499</v>
      </c>
      <c r="BJ48">
        <f t="shared" si="46"/>
        <v>-11.322343577190827</v>
      </c>
      <c r="BK48">
        <f t="shared" si="51"/>
        <v>-2.8052474254483606</v>
      </c>
      <c r="BL48">
        <f t="shared" si="51"/>
        <v>-2.7980716926444895</v>
      </c>
      <c r="BM48">
        <f t="shared" si="51"/>
        <v>-2.8113171378945383</v>
      </c>
      <c r="BN48">
        <f t="shared" si="51"/>
        <v>-2.7868187145696739</v>
      </c>
      <c r="BO48">
        <f t="shared" si="51"/>
        <v>-2.8319692258352376</v>
      </c>
      <c r="BP48">
        <f t="shared" si="51"/>
        <v>-2.7481653321001795</v>
      </c>
      <c r="BQ48">
        <f t="shared" si="51"/>
        <v>-2.9019428884046516</v>
      </c>
      <c r="BR48">
        <f t="shared" si="47"/>
        <v>-2.6119136187966507</v>
      </c>
      <c r="BS48"/>
      <c r="BT48"/>
      <c r="BU48"/>
      <c r="BV48"/>
      <c r="BW48"/>
      <c r="BX48"/>
      <c r="BY48"/>
      <c r="BZ48"/>
    </row>
    <row r="49" spans="1:78" s="94" customFormat="1" x14ac:dyDescent="0.2">
      <c r="A49" s="94" t="s">
        <v>34</v>
      </c>
      <c r="B49" s="92"/>
      <c r="C49" s="98">
        <v>50904.288</v>
      </c>
      <c r="D49" s="98">
        <v>2E-3</v>
      </c>
      <c r="E49" s="94">
        <f t="shared" si="14"/>
        <v>37526.090247174849</v>
      </c>
      <c r="F49" s="95">
        <f t="shared" si="15"/>
        <v>37526</v>
      </c>
      <c r="G49" s="94">
        <f t="shared" si="52"/>
        <v>3.2528800002182834E-2</v>
      </c>
      <c r="I49" s="94">
        <f t="shared" si="53"/>
        <v>3.2528800002182834E-2</v>
      </c>
      <c r="P49">
        <f t="shared" si="16"/>
        <v>0.10788103470833224</v>
      </c>
      <c r="Q49" s="96">
        <f t="shared" si="17"/>
        <v>35885.788</v>
      </c>
      <c r="R49" s="94">
        <f t="shared" si="18"/>
        <v>5.6779592752106275E-3</v>
      </c>
      <c r="S49" s="92">
        <f t="shared" si="54"/>
        <v>0.1</v>
      </c>
      <c r="T49" s="225"/>
      <c r="U49" s="95">
        <v>4.9141768620688089E-12</v>
      </c>
      <c r="V49" s="95">
        <v>1.3673174584819781E-22</v>
      </c>
      <c r="W49" s="95">
        <v>7.1392555098315148E-29</v>
      </c>
      <c r="X49" s="95">
        <v>3.2146800732862403E-12</v>
      </c>
      <c r="Y49" s="95">
        <v>3.9983155912873118E-11</v>
      </c>
      <c r="Z49" s="95">
        <v>6.0885956498105718E-6</v>
      </c>
      <c r="AA49" s="95">
        <v>1.2015548032264833E-4</v>
      </c>
      <c r="AB49" s="95">
        <v>1.6104808794730949</v>
      </c>
      <c r="AC49" s="95">
        <v>9.6503833502831532E-8</v>
      </c>
      <c r="AD49" s="95">
        <v>1.8825871276062465E-11</v>
      </c>
      <c r="AE49" s="95">
        <v>2.9322482187621479E-22</v>
      </c>
      <c r="AF49">
        <f t="shared" si="20"/>
        <v>37526</v>
      </c>
      <c r="AG49" s="94">
        <f t="shared" si="21"/>
        <v>3.2097812973311324E-2</v>
      </c>
      <c r="AH49" s="94">
        <f t="shared" si="22"/>
        <v>0.10831202173720375</v>
      </c>
      <c r="AI49" s="94">
        <f t="shared" si="23"/>
        <v>-7.5352234706149407E-2</v>
      </c>
      <c r="AJ49" s="94">
        <f t="shared" si="24"/>
        <v>4.3098702887151008E-4</v>
      </c>
      <c r="AK49" s="94">
        <f t="shared" si="25"/>
        <v>1.8574981905549189E-8</v>
      </c>
      <c r="AL49">
        <f t="shared" si="26"/>
        <v>-7.5352234706149407E-2</v>
      </c>
      <c r="AM49" s="92">
        <f t="shared" si="27"/>
        <v>1.8574981905549187E-7</v>
      </c>
      <c r="AN49">
        <f t="shared" si="28"/>
        <v>-7.5783221735020917E-2</v>
      </c>
      <c r="AO49">
        <f t="shared" si="29"/>
        <v>1.1077306913054803</v>
      </c>
      <c r="AP49">
        <f t="shared" si="30"/>
        <v>-0.77333758113100548</v>
      </c>
      <c r="AQ49">
        <f t="shared" si="31"/>
        <v>-0.56382408865000111</v>
      </c>
      <c r="AR49">
        <f t="shared" si="32"/>
        <v>-1.3820004566686119</v>
      </c>
      <c r="AS49">
        <f t="shared" si="33"/>
        <v>-0.82701905870731618</v>
      </c>
      <c r="AT49" s="94">
        <f t="shared" si="50"/>
        <v>-0.81258722000620454</v>
      </c>
      <c r="AU49" s="94">
        <f t="shared" si="50"/>
        <v>-0.81125862461257259</v>
      </c>
      <c r="AV49" s="94">
        <f t="shared" si="50"/>
        <v>-0.80790326904895859</v>
      </c>
      <c r="AW49" s="94">
        <f t="shared" si="50"/>
        <v>-0.79948123514736258</v>
      </c>
      <c r="AX49" s="94">
        <f t="shared" si="50"/>
        <v>-0.77865505934801538</v>
      </c>
      <c r="AY49" s="94">
        <f t="shared" si="50"/>
        <v>-0.72888938900556255</v>
      </c>
      <c r="AZ49" s="94">
        <f t="shared" si="50"/>
        <v>-0.61792543731056415</v>
      </c>
      <c r="BA49" s="94">
        <f t="shared" si="35"/>
        <v>-0.39633120931432675</v>
      </c>
      <c r="BB49"/>
      <c r="BC49">
        <v>3500</v>
      </c>
      <c r="BD49">
        <f t="shared" si="40"/>
        <v>-2.3088352005141297E-2</v>
      </c>
      <c r="BE49">
        <f t="shared" si="41"/>
        <v>-6.7780691668880372E-2</v>
      </c>
      <c r="BF49">
        <f t="shared" si="42"/>
        <v>4.4692339663739075E-2</v>
      </c>
      <c r="BG49">
        <f t="shared" si="43"/>
        <v>0.43601206390614566</v>
      </c>
      <c r="BH49">
        <f t="shared" si="44"/>
        <v>0.6351746156097271</v>
      </c>
      <c r="BI49">
        <f t="shared" si="45"/>
        <v>-2.9543237842543908</v>
      </c>
      <c r="BJ49">
        <f t="shared" si="46"/>
        <v>-10.648601925427334</v>
      </c>
      <c r="BK49">
        <f t="shared" si="51"/>
        <v>-2.7844033992820507</v>
      </c>
      <c r="BL49">
        <f t="shared" si="51"/>
        <v>-2.7771930162357856</v>
      </c>
      <c r="BM49">
        <f t="shared" si="51"/>
        <v>-2.7906029940764219</v>
      </c>
      <c r="BN49">
        <f t="shared" si="51"/>
        <v>-2.7656079192389011</v>
      </c>
      <c r="BO49">
        <f t="shared" si="51"/>
        <v>-2.8120133056202583</v>
      </c>
      <c r="BP49">
        <f t="shared" si="51"/>
        <v>-2.7251745091078945</v>
      </c>
      <c r="BQ49">
        <f t="shared" si="51"/>
        <v>-2.8855993121305894</v>
      </c>
      <c r="BR49">
        <f t="shared" si="47"/>
        <v>-2.5798279093388174</v>
      </c>
      <c r="BS49"/>
      <c r="BT49"/>
      <c r="BU49"/>
      <c r="BV49"/>
      <c r="BW49"/>
      <c r="BX49"/>
      <c r="BY49"/>
      <c r="BZ49"/>
    </row>
    <row r="50" spans="1:78" s="94" customFormat="1" x14ac:dyDescent="0.2">
      <c r="A50" s="138" t="s">
        <v>198</v>
      </c>
      <c r="B50" s="92"/>
      <c r="C50" s="98">
        <v>51159.305899999999</v>
      </c>
      <c r="D50" s="98" t="s">
        <v>152</v>
      </c>
      <c r="E50" s="94">
        <f t="shared" si="14"/>
        <v>38233.606202620562</v>
      </c>
      <c r="F50" s="95">
        <f t="shared" si="15"/>
        <v>38233.5</v>
      </c>
      <c r="G50" s="94">
        <f t="shared" si="52"/>
        <v>3.8279799999145325E-2</v>
      </c>
      <c r="I50" s="94">
        <f t="shared" si="53"/>
        <v>3.8279799999145325E-2</v>
      </c>
      <c r="P50">
        <f t="shared" si="16"/>
        <v>0.11526942656963843</v>
      </c>
      <c r="Q50" s="96">
        <f t="shared" si="17"/>
        <v>36140.805899999999</v>
      </c>
      <c r="R50" s="94">
        <f t="shared" si="18"/>
        <v>5.9274025994639776E-3</v>
      </c>
      <c r="S50" s="92">
        <f t="shared" si="54"/>
        <v>0.1</v>
      </c>
      <c r="T50" s="22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>
        <f t="shared" si="20"/>
        <v>38233.5</v>
      </c>
      <c r="AG50" s="94">
        <f t="shared" si="21"/>
        <v>3.8444414683239989E-2</v>
      </c>
      <c r="AH50" s="94">
        <f t="shared" si="22"/>
        <v>0.11510481188554376</v>
      </c>
      <c r="AI50" s="94">
        <f t="shared" si="23"/>
        <v>-7.6989626570493103E-2</v>
      </c>
      <c r="AJ50" s="94">
        <f t="shared" si="24"/>
        <v>-1.6461468409466329E-4</v>
      </c>
      <c r="AK50" s="94">
        <f t="shared" si="25"/>
        <v>2.7097994219585794E-9</v>
      </c>
      <c r="AL50">
        <f t="shared" si="26"/>
        <v>-7.6989626570493103E-2</v>
      </c>
      <c r="AM50" s="92">
        <f t="shared" si="27"/>
        <v>2.7097994219585791E-8</v>
      </c>
      <c r="AN50">
        <f t="shared" si="28"/>
        <v>-7.6825011886398439E-2</v>
      </c>
      <c r="AO50">
        <f t="shared" si="29"/>
        <v>1.1675923190498705</v>
      </c>
      <c r="AP50">
        <f t="shared" si="30"/>
        <v>-0.83688577946684439</v>
      </c>
      <c r="AQ50">
        <f t="shared" si="31"/>
        <v>-0.5490139519052748</v>
      </c>
      <c r="AR50">
        <f t="shared" si="32"/>
        <v>-1.2745203242887173</v>
      </c>
      <c r="AS50">
        <f t="shared" si="33"/>
        <v>-0.74029382662677512</v>
      </c>
      <c r="AT50" s="94">
        <f t="shared" si="50"/>
        <v>-0.73521892921942134</v>
      </c>
      <c r="AU50" s="94">
        <f t="shared" si="50"/>
        <v>-0.73348846414074531</v>
      </c>
      <c r="AV50" s="94">
        <f t="shared" si="50"/>
        <v>-0.72943762822993508</v>
      </c>
      <c r="AW50" s="94">
        <f t="shared" si="50"/>
        <v>-0.7200118138646634</v>
      </c>
      <c r="AX50" s="94">
        <f t="shared" si="50"/>
        <v>-0.69837368257234289</v>
      </c>
      <c r="AY50" s="94">
        <f t="shared" si="50"/>
        <v>-0.65011435783880378</v>
      </c>
      <c r="AZ50" s="94">
        <f t="shared" si="50"/>
        <v>-0.54826284136574199</v>
      </c>
      <c r="BA50" s="94">
        <f t="shared" si="35"/>
        <v>-0.35092993043149168</v>
      </c>
      <c r="BB50"/>
      <c r="BC50">
        <v>4000</v>
      </c>
      <c r="BD50">
        <f t="shared" si="40"/>
        <v>-2.4390714383017056E-2</v>
      </c>
      <c r="BE50">
        <f t="shared" si="41"/>
        <v>-6.7747811011572553E-2</v>
      </c>
      <c r="BF50">
        <f t="shared" si="42"/>
        <v>4.3357096628555497E-2</v>
      </c>
      <c r="BG50">
        <f t="shared" si="43"/>
        <v>0.43723922975723883</v>
      </c>
      <c r="BH50">
        <f t="shared" si="44"/>
        <v>0.62651970551467295</v>
      </c>
      <c r="BI50">
        <f t="shared" si="45"/>
        <v>-2.9431690419858727</v>
      </c>
      <c r="BJ50">
        <f t="shared" si="46"/>
        <v>-10.046353282269534</v>
      </c>
      <c r="BK50">
        <f t="shared" si="51"/>
        <v>-2.7634837378860935</v>
      </c>
      <c r="BL50">
        <f t="shared" si="51"/>
        <v>-2.7562888860994588</v>
      </c>
      <c r="BM50">
        <f t="shared" si="51"/>
        <v>-2.7697781051747712</v>
      </c>
      <c r="BN50">
        <f t="shared" si="51"/>
        <v>-2.7444272017534463</v>
      </c>
      <c r="BO50">
        <f t="shared" si="51"/>
        <v>-2.7918644293968362</v>
      </c>
      <c r="BP50">
        <f t="shared" si="51"/>
        <v>-2.7023188776005274</v>
      </c>
      <c r="BQ50">
        <f t="shared" si="51"/>
        <v>-2.8689409734189582</v>
      </c>
      <c r="BR50">
        <f t="shared" si="47"/>
        <v>-2.5477421998809842</v>
      </c>
      <c r="BS50"/>
      <c r="BT50"/>
      <c r="BU50"/>
      <c r="BV50"/>
      <c r="BW50"/>
      <c r="BX50"/>
      <c r="BY50"/>
      <c r="BZ50"/>
    </row>
    <row r="51" spans="1:78" s="94" customFormat="1" x14ac:dyDescent="0.2">
      <c r="A51" s="138" t="s">
        <v>198</v>
      </c>
      <c r="B51" s="92"/>
      <c r="C51" s="98">
        <v>51177.1469</v>
      </c>
      <c r="D51" s="98" t="s">
        <v>152</v>
      </c>
      <c r="E51" s="94">
        <f t="shared" si="14"/>
        <v>38283.103873807988</v>
      </c>
      <c r="F51" s="95">
        <f t="shared" si="15"/>
        <v>38283</v>
      </c>
      <c r="G51" s="94">
        <f t="shared" si="52"/>
        <v>3.7440399995830376E-2</v>
      </c>
      <c r="I51" s="94">
        <f t="shared" si="53"/>
        <v>3.7440399995830376E-2</v>
      </c>
      <c r="P51">
        <f t="shared" si="16"/>
        <v>0.11579204955544392</v>
      </c>
      <c r="Q51" s="96">
        <f t="shared" si="17"/>
        <v>36158.6469</v>
      </c>
      <c r="R51" s="94">
        <f t="shared" si="18"/>
        <v>6.1389809887124891E-3</v>
      </c>
      <c r="S51" s="92">
        <f t="shared" si="54"/>
        <v>0.1</v>
      </c>
      <c r="T51" s="22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>
        <f t="shared" si="20"/>
        <v>38283</v>
      </c>
      <c r="AG51" s="94">
        <f t="shared" si="21"/>
        <v>3.8909721129060978E-2</v>
      </c>
      <c r="AH51" s="94">
        <f t="shared" si="22"/>
        <v>0.11432272842221332</v>
      </c>
      <c r="AI51" s="94">
        <f t="shared" si="23"/>
        <v>-7.8351649559613545E-2</v>
      </c>
      <c r="AJ51" s="94">
        <f t="shared" si="24"/>
        <v>-1.4693211332306028E-3</v>
      </c>
      <c r="AK51" s="94">
        <f t="shared" si="25"/>
        <v>2.1589045925580631E-7</v>
      </c>
      <c r="AL51">
        <f t="shared" si="26"/>
        <v>-7.8351649559613545E-2</v>
      </c>
      <c r="AM51" s="92">
        <f t="shared" si="27"/>
        <v>2.1589045925580629E-6</v>
      </c>
      <c r="AN51">
        <f t="shared" si="28"/>
        <v>-7.6882328426382943E-2</v>
      </c>
      <c r="AO51">
        <f t="shared" si="29"/>
        <v>1.1719550657607671</v>
      </c>
      <c r="AP51">
        <f t="shared" si="30"/>
        <v>-0.84121432303427912</v>
      </c>
      <c r="AQ51">
        <f t="shared" si="31"/>
        <v>-0.54766318129884461</v>
      </c>
      <c r="AR51">
        <f t="shared" si="32"/>
        <v>-1.2665640652138357</v>
      </c>
      <c r="AS51">
        <f t="shared" si="33"/>
        <v>-0.73415359357004051</v>
      </c>
      <c r="AT51" s="94">
        <f t="shared" ref="AT51:AZ60" si="55">$BA51+$AH$7*SIN(AU51)</f>
        <v>-0.72964956663043279</v>
      </c>
      <c r="AU51" s="94">
        <f t="shared" si="55"/>
        <v>-0.72789087149856635</v>
      </c>
      <c r="AV51" s="94">
        <f t="shared" si="55"/>
        <v>-0.7237945512948698</v>
      </c>
      <c r="AW51" s="94">
        <f t="shared" si="55"/>
        <v>-0.71431038197250829</v>
      </c>
      <c r="AX51" s="94">
        <f t="shared" si="55"/>
        <v>-0.69264419765581697</v>
      </c>
      <c r="AY51" s="94">
        <f t="shared" si="55"/>
        <v>-0.64453887684616629</v>
      </c>
      <c r="AZ51" s="94">
        <f t="shared" si="55"/>
        <v>-0.5433731134933294</v>
      </c>
      <c r="BA51" s="94">
        <f t="shared" si="35"/>
        <v>-0.34775344519516604</v>
      </c>
      <c r="BB51"/>
      <c r="BC51">
        <v>4500</v>
      </c>
      <c r="BD51">
        <f t="shared" si="40"/>
        <v>-2.5641144091510068E-2</v>
      </c>
      <c r="BE51">
        <f t="shared" si="41"/>
        <v>-6.763891752542911E-2</v>
      </c>
      <c r="BF51">
        <f t="shared" si="42"/>
        <v>4.1997773433919042E-2</v>
      </c>
      <c r="BG51">
        <f t="shared" si="43"/>
        <v>0.43854528725157571</v>
      </c>
      <c r="BH51">
        <f t="shared" si="44"/>
        <v>0.61772845015388078</v>
      </c>
      <c r="BI51">
        <f t="shared" si="45"/>
        <v>-2.931940047882073</v>
      </c>
      <c r="BJ51">
        <f t="shared" si="46"/>
        <v>-9.5046227474533058</v>
      </c>
      <c r="BK51">
        <f t="shared" si="51"/>
        <v>-2.74248573348661</v>
      </c>
      <c r="BL51">
        <f t="shared" si="51"/>
        <v>-2.7353545481530608</v>
      </c>
      <c r="BM51">
        <f t="shared" si="51"/>
        <v>-2.7488396442377505</v>
      </c>
      <c r="BN51">
        <f t="shared" si="51"/>
        <v>-2.7232731091319065</v>
      </c>
      <c r="BO51">
        <f t="shared" si="51"/>
        <v>-2.7715166085648026</v>
      </c>
      <c r="BP51">
        <f t="shared" si="51"/>
        <v>-2.6796022525267063</v>
      </c>
      <c r="BQ51">
        <f t="shared" si="51"/>
        <v>-2.8519519912659188</v>
      </c>
      <c r="BR51">
        <f t="shared" si="47"/>
        <v>-2.51565649042315</v>
      </c>
      <c r="BS51"/>
      <c r="BT51"/>
      <c r="BU51"/>
      <c r="BV51"/>
      <c r="BW51"/>
      <c r="BX51"/>
      <c r="BY51"/>
      <c r="BZ51"/>
    </row>
    <row r="52" spans="1:78" s="94" customFormat="1" x14ac:dyDescent="0.2">
      <c r="A52" s="138" t="s">
        <v>198</v>
      </c>
      <c r="B52" s="92"/>
      <c r="C52" s="98">
        <v>51177.327499999999</v>
      </c>
      <c r="D52" s="98" t="s">
        <v>152</v>
      </c>
      <c r="E52" s="94">
        <f t="shared" si="14"/>
        <v>38283.604926406857</v>
      </c>
      <c r="F52" s="95">
        <f t="shared" si="15"/>
        <v>38283.5</v>
      </c>
      <c r="G52" s="94">
        <f t="shared" si="52"/>
        <v>3.7819799996213987E-2</v>
      </c>
      <c r="I52" s="94">
        <f t="shared" si="53"/>
        <v>3.7819799996213987E-2</v>
      </c>
      <c r="P52">
        <f t="shared" si="16"/>
        <v>0.11579733237614401</v>
      </c>
      <c r="Q52" s="96">
        <f t="shared" si="17"/>
        <v>36158.827499999999</v>
      </c>
      <c r="R52" s="94">
        <f t="shared" si="18"/>
        <v>6.080495556063035E-3</v>
      </c>
      <c r="S52" s="92">
        <f t="shared" si="54"/>
        <v>0.1</v>
      </c>
      <c r="T52" s="22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>
        <f t="shared" si="20"/>
        <v>38283.5</v>
      </c>
      <c r="AG52" s="94">
        <f t="shared" si="21"/>
        <v>3.891443608236804E-2</v>
      </c>
      <c r="AH52" s="94">
        <f t="shared" si="22"/>
        <v>0.11470269628998996</v>
      </c>
      <c r="AI52" s="94">
        <f t="shared" si="23"/>
        <v>-7.797753237993002E-2</v>
      </c>
      <c r="AJ52" s="94">
        <f t="shared" si="24"/>
        <v>-1.0946360861540522E-3</v>
      </c>
      <c r="AK52" s="94">
        <f t="shared" si="25"/>
        <v>1.1982281611106616E-7</v>
      </c>
      <c r="AL52">
        <f t="shared" si="26"/>
        <v>-7.797753237993002E-2</v>
      </c>
      <c r="AM52" s="92">
        <f t="shared" si="27"/>
        <v>1.1982281611106615E-6</v>
      </c>
      <c r="AN52">
        <f t="shared" si="28"/>
        <v>-7.6882896293775968E-2</v>
      </c>
      <c r="AO52">
        <f t="shared" si="29"/>
        <v>1.17199924543096</v>
      </c>
      <c r="AP52">
        <f t="shared" si="30"/>
        <v>-0.84125793895105938</v>
      </c>
      <c r="AQ52">
        <f t="shared" si="31"/>
        <v>-0.5476493078260406</v>
      </c>
      <c r="AR52">
        <f t="shared" si="32"/>
        <v>-1.2664833947739247</v>
      </c>
      <c r="AS52">
        <f t="shared" si="33"/>
        <v>-0.73409152025086966</v>
      </c>
      <c r="AT52" s="94">
        <f t="shared" si="55"/>
        <v>-0.72959320370390301</v>
      </c>
      <c r="AU52" s="94">
        <f t="shared" si="55"/>
        <v>-0.72783422383508656</v>
      </c>
      <c r="AV52" s="94">
        <f t="shared" si="55"/>
        <v>-0.72373744720479527</v>
      </c>
      <c r="AW52" s="94">
        <f t="shared" si="55"/>
        <v>-0.71425269763989041</v>
      </c>
      <c r="AX52" s="94">
        <f t="shared" si="55"/>
        <v>-0.69258625030936116</v>
      </c>
      <c r="AY52" s="94">
        <f t="shared" si="55"/>
        <v>-0.64448251759742181</v>
      </c>
      <c r="AZ52" s="94">
        <f t="shared" si="55"/>
        <v>-0.54332371220414055</v>
      </c>
      <c r="BA52" s="94">
        <f t="shared" si="35"/>
        <v>-0.3477213594857087</v>
      </c>
      <c r="BB52"/>
      <c r="BC52">
        <v>5000</v>
      </c>
      <c r="BD52">
        <f t="shared" si="40"/>
        <v>-2.6839423724318377E-2</v>
      </c>
      <c r="BE52">
        <f t="shared" si="41"/>
        <v>-6.7454011210450041E-2</v>
      </c>
      <c r="BF52">
        <f t="shared" si="42"/>
        <v>4.0614587486131663E-2</v>
      </c>
      <c r="BG52">
        <f t="shared" si="43"/>
        <v>0.43993194140583303</v>
      </c>
      <c r="BH52">
        <f t="shared" si="44"/>
        <v>0.60879747767228543</v>
      </c>
      <c r="BI52">
        <f t="shared" si="45"/>
        <v>-2.9206331157773593</v>
      </c>
      <c r="BJ52">
        <f t="shared" si="46"/>
        <v>-9.0145743623855275</v>
      </c>
      <c r="BK52">
        <f t="shared" ref="BK52:BQ61" si="56">$BR52+$AH$7*SIN(BL52)</f>
        <v>-2.721406792137198</v>
      </c>
      <c r="BL52">
        <f t="shared" si="56"/>
        <v>-2.7143848633768637</v>
      </c>
      <c r="BM52">
        <f t="shared" si="56"/>
        <v>-2.7277851808037066</v>
      </c>
      <c r="BN52">
        <f t="shared" si="56"/>
        <v>-2.7021414580552663</v>
      </c>
      <c r="BO52">
        <f t="shared" si="56"/>
        <v>-2.7509645717604023</v>
      </c>
      <c r="BP52">
        <f t="shared" si="56"/>
        <v>-2.6570277482926614</v>
      </c>
      <c r="BQ52">
        <f t="shared" si="56"/>
        <v>-2.834616825033458</v>
      </c>
      <c r="BR52">
        <f t="shared" si="47"/>
        <v>-2.4835707809653167</v>
      </c>
      <c r="BS52"/>
      <c r="BT52"/>
      <c r="BU52"/>
      <c r="BV52"/>
      <c r="BW52"/>
      <c r="BX52"/>
      <c r="BY52"/>
      <c r="BZ52"/>
    </row>
    <row r="53" spans="1:78" s="94" customFormat="1" x14ac:dyDescent="0.2">
      <c r="A53" s="138" t="s">
        <v>198</v>
      </c>
      <c r="B53" s="92"/>
      <c r="C53" s="98">
        <v>51179.310299999997</v>
      </c>
      <c r="D53" s="98" t="s">
        <v>152</v>
      </c>
      <c r="E53" s="94">
        <f t="shared" ref="E53:E84" si="57">+(C53-C$7)/C$8</f>
        <v>38289.105962359456</v>
      </c>
      <c r="F53" s="95">
        <f t="shared" ref="F53:F71" si="58">ROUND(2*E53,0)/2</f>
        <v>38289</v>
      </c>
      <c r="G53" s="94">
        <f t="shared" si="52"/>
        <v>3.8193199994566385E-2</v>
      </c>
      <c r="I53" s="94">
        <f t="shared" si="53"/>
        <v>3.8193199994566385E-2</v>
      </c>
      <c r="P53">
        <f t="shared" ref="P53:P84" si="59">+D$11+D$12*F53+D$13*F53^2</f>
        <v>0.11585544842069162</v>
      </c>
      <c r="Q53" s="96">
        <f t="shared" ref="Q53:Q84" si="60">+C53-15018.5</f>
        <v>36160.810299999997</v>
      </c>
      <c r="R53" s="94">
        <f t="shared" ref="R53:R84" si="61">+(P53-G53)^2</f>
        <v>6.0314248306011916E-3</v>
      </c>
      <c r="S53" s="92">
        <f t="shared" si="54"/>
        <v>0.1</v>
      </c>
      <c r="T53" s="225"/>
      <c r="U53" s="95">
        <v>4.3104185693193017E-12</v>
      </c>
      <c r="V53" s="95">
        <v>1.1030041341628201E-22</v>
      </c>
      <c r="W53" s="95">
        <v>5.6120065523210365E-29</v>
      </c>
      <c r="X53" s="95">
        <v>2.9214593300212129E-12</v>
      </c>
      <c r="Y53" s="95">
        <v>2.676127488403942E-11</v>
      </c>
      <c r="Z53" s="95">
        <v>5.0409897792279128E-6</v>
      </c>
      <c r="AA53" s="95">
        <v>1.0856439413848332E-4</v>
      </c>
      <c r="AB53" s="95">
        <v>1.5846967339701448</v>
      </c>
      <c r="AC53" s="95">
        <v>8.770142544331373E-8</v>
      </c>
      <c r="AD53" s="95">
        <v>2.3541903155884568E-11</v>
      </c>
      <c r="AE53" s="95">
        <v>2.3049737040483517E-22</v>
      </c>
      <c r="AF53">
        <f t="shared" ref="AF53:AF84" si="62">F53</f>
        <v>38289</v>
      </c>
      <c r="AG53" s="94">
        <f t="shared" ref="AG53:AG84" si="63">AH$3+AH$4*AF53+AH$5*AF53^2+AN53</f>
        <v>3.8966320291107262E-2</v>
      </c>
      <c r="AH53" s="94">
        <f t="shared" ref="AH53:AH84" si="64">IF(S53&lt;&gt;0,G53-AN53, -9999)</f>
        <v>0.11508232812415074</v>
      </c>
      <c r="AI53" s="94">
        <f t="shared" ref="AI53:AI84" si="65">+G53-P53</f>
        <v>-7.7662248426125235E-2</v>
      </c>
      <c r="AJ53" s="94">
        <f t="shared" ref="AJ53:AJ84" si="66">IF(S53&lt;&gt;0,G53-AG53, -9999)</f>
        <v>-7.7312029654087733E-4</v>
      </c>
      <c r="AK53" s="94">
        <f t="shared" ref="AK53:AK84" si="67">+(G53-AG53)^2*S53</f>
        <v>5.9771499292345411E-8</v>
      </c>
      <c r="AL53">
        <f t="shared" ref="AL53:AL84" si="68">IF(S53&lt;&gt;0,G53-P53, -9999)</f>
        <v>-7.7662248426125235E-2</v>
      </c>
      <c r="AM53" s="92">
        <f t="shared" ref="AM53:AM84" si="69">+(G53-AG53)^2</f>
        <v>5.9771499292345414E-7</v>
      </c>
      <c r="AN53">
        <f t="shared" ref="AN53:AN84" si="70">$AH$6*($AH$11/AO53*AP53+$AH$12)</f>
        <v>-7.6889128129584358E-2</v>
      </c>
      <c r="AO53">
        <f t="shared" ref="AO53:AO84" si="71">1+$AH$7*COS(AR53)</f>
        <v>1.1724853683830703</v>
      </c>
      <c r="AP53">
        <f t="shared" ref="AP53:AP84" si="72">SIN(AR53+RADIANS($AH$9))</f>
        <v>-0.84173757009861305</v>
      </c>
      <c r="AQ53">
        <f t="shared" ref="AQ53:AQ84" si="73">$AH$7*SIN(AR53)</f>
        <v>-0.54749639495152624</v>
      </c>
      <c r="AR53">
        <f t="shared" ref="AR53:AR84" si="74">2*ATAN(AS53)</f>
        <v>-1.2655956171586737</v>
      </c>
      <c r="AS53">
        <f t="shared" ref="AS53:AS84" si="75">SQRT((1+$AH$7)/(1-$AH$7))*TAN(AT53/2)</f>
        <v>-0.73340864651683324</v>
      </c>
      <c r="AT53" s="94">
        <f t="shared" si="55"/>
        <v>-0.72897307039763515</v>
      </c>
      <c r="AU53" s="94">
        <f t="shared" si="55"/>
        <v>-0.72721095902253352</v>
      </c>
      <c r="AV53" s="94">
        <f t="shared" si="55"/>
        <v>-0.72310916576383777</v>
      </c>
      <c r="AW53" s="94">
        <f t="shared" si="55"/>
        <v>-0.71361804579923027</v>
      </c>
      <c r="AX53" s="94">
        <f t="shared" si="55"/>
        <v>-0.69194873228199338</v>
      </c>
      <c r="AY53" s="94">
        <f t="shared" si="55"/>
        <v>-0.64386251154363727</v>
      </c>
      <c r="AZ53" s="94">
        <f t="shared" si="55"/>
        <v>-0.54278028473647733</v>
      </c>
      <c r="BA53" s="94">
        <f t="shared" ref="BA53:BA84" si="76">RADIANS($AH$9)+$AH$18*(F53-AH$15)</f>
        <v>-0.34736841668167262</v>
      </c>
      <c r="BB53"/>
      <c r="BC53">
        <v>5500</v>
      </c>
      <c r="BD53">
        <f t="shared" si="40"/>
        <v>-2.798531784245175E-2</v>
      </c>
      <c r="BE53">
        <f t="shared" si="41"/>
        <v>-6.719309206663536E-2</v>
      </c>
      <c r="BF53">
        <f t="shared" si="42"/>
        <v>3.920777422418361E-2</v>
      </c>
      <c r="BG53">
        <f t="shared" si="43"/>
        <v>0.4414009892452686</v>
      </c>
      <c r="BH53">
        <f t="shared" si="44"/>
        <v>0.59972333087070306</v>
      </c>
      <c r="BI53">
        <f t="shared" si="45"/>
        <v>-2.9092445243555316</v>
      </c>
      <c r="BJ53">
        <f t="shared" si="46"/>
        <v>-8.5690136244491182</v>
      </c>
      <c r="BK53">
        <f t="shared" si="56"/>
        <v>-2.7002444063681841</v>
      </c>
      <c r="BL53">
        <f t="shared" si="56"/>
        <v>-2.693374324726066</v>
      </c>
      <c r="BM53">
        <f t="shared" si="56"/>
        <v>-2.7066126576704472</v>
      </c>
      <c r="BN53">
        <f t="shared" si="56"/>
        <v>-2.6810273302515606</v>
      </c>
      <c r="BO53">
        <f t="shared" si="56"/>
        <v>-2.7302037727688471</v>
      </c>
      <c r="BP53">
        <f t="shared" si="56"/>
        <v>-2.6345977288709901</v>
      </c>
      <c r="BQ53">
        <f t="shared" si="56"/>
        <v>-2.8169202904469888</v>
      </c>
      <c r="BR53">
        <f t="shared" si="47"/>
        <v>-2.4514850715074834</v>
      </c>
      <c r="BS53"/>
      <c r="BT53"/>
      <c r="BU53"/>
      <c r="BV53"/>
      <c r="BW53"/>
      <c r="BX53"/>
      <c r="BY53"/>
      <c r="BZ53"/>
    </row>
    <row r="54" spans="1:78" s="94" customFormat="1" x14ac:dyDescent="0.2">
      <c r="A54" s="138" t="s">
        <v>198</v>
      </c>
      <c r="B54" s="92"/>
      <c r="C54" s="98">
        <v>51229.772700000001</v>
      </c>
      <c r="D54" s="98" t="s">
        <v>152</v>
      </c>
      <c r="E54" s="94">
        <f t="shared" si="57"/>
        <v>38429.107715766128</v>
      </c>
      <c r="F54" s="95">
        <f t="shared" si="58"/>
        <v>38429</v>
      </c>
      <c r="G54" s="94">
        <f t="shared" si="52"/>
        <v>3.8825199997518212E-2</v>
      </c>
      <c r="I54" s="94">
        <f t="shared" si="53"/>
        <v>3.8825199997518212E-2</v>
      </c>
      <c r="P54">
        <f t="shared" si="59"/>
        <v>0.11733786268091412</v>
      </c>
      <c r="Q54" s="96">
        <f t="shared" si="60"/>
        <v>36211.272700000001</v>
      </c>
      <c r="R54" s="94">
        <f t="shared" si="61"/>
        <v>6.164238201636708E-3</v>
      </c>
      <c r="S54" s="92">
        <f t="shared" si="54"/>
        <v>0.1</v>
      </c>
      <c r="T54" s="22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>
        <f t="shared" si="62"/>
        <v>38429</v>
      </c>
      <c r="AG54" s="94">
        <f t="shared" si="63"/>
        <v>4.0299297832417369E-2</v>
      </c>
      <c r="AH54" s="94">
        <f t="shared" si="64"/>
        <v>0.11586376484601496</v>
      </c>
      <c r="AI54" s="94">
        <f t="shared" si="65"/>
        <v>-7.8512662683395906E-2</v>
      </c>
      <c r="AJ54" s="94">
        <f t="shared" si="66"/>
        <v>-1.4740978348991574E-3</v>
      </c>
      <c r="AK54" s="94">
        <f t="shared" si="67"/>
        <v>2.1729644268543834E-7</v>
      </c>
      <c r="AL54">
        <f t="shared" si="68"/>
        <v>-7.8512662683395906E-2</v>
      </c>
      <c r="AM54" s="92">
        <f t="shared" si="69"/>
        <v>2.1729644268543832E-6</v>
      </c>
      <c r="AN54">
        <f t="shared" si="70"/>
        <v>-7.7038564848496749E-2</v>
      </c>
      <c r="AO54">
        <f t="shared" si="71"/>
        <v>1.1849487955551843</v>
      </c>
      <c r="AP54">
        <f t="shared" si="72"/>
        <v>-0.85385245877485183</v>
      </c>
      <c r="AQ54">
        <f t="shared" si="73"/>
        <v>-0.54341277847861436</v>
      </c>
      <c r="AR54">
        <f t="shared" si="74"/>
        <v>-1.2427469964850313</v>
      </c>
      <c r="AS54">
        <f t="shared" si="75"/>
        <v>-0.71598456685435119</v>
      </c>
      <c r="AT54" s="94">
        <f t="shared" si="55"/>
        <v>-0.71310040548685882</v>
      </c>
      <c r="AU54" s="94">
        <f t="shared" si="55"/>
        <v>-0.71125904019209596</v>
      </c>
      <c r="AV54" s="94">
        <f t="shared" si="55"/>
        <v>-0.70703220697301661</v>
      </c>
      <c r="AW54" s="94">
        <f t="shared" si="55"/>
        <v>-0.69738670183115814</v>
      </c>
      <c r="AX54" s="94">
        <f t="shared" si="55"/>
        <v>-0.67566123965706426</v>
      </c>
      <c r="AY54" s="94">
        <f t="shared" si="55"/>
        <v>-0.62804724631185493</v>
      </c>
      <c r="AZ54" s="94">
        <f t="shared" si="55"/>
        <v>-0.52893945486713312</v>
      </c>
      <c r="BA54" s="94">
        <f t="shared" si="76"/>
        <v>-0.33838441803347941</v>
      </c>
      <c r="BB54"/>
      <c r="BC54">
        <v>6000</v>
      </c>
      <c r="BD54">
        <f t="shared" si="40"/>
        <v>-2.9078573794415509E-2</v>
      </c>
      <c r="BE54">
        <f t="shared" si="41"/>
        <v>-6.6856160093985054E-2</v>
      </c>
      <c r="BF54">
        <f t="shared" si="42"/>
        <v>3.7777586299569545E-2</v>
      </c>
      <c r="BG54">
        <f t="shared" si="43"/>
        <v>0.44295432404471491</v>
      </c>
      <c r="BH54">
        <f t="shared" si="44"/>
        <v>0.59050245302018667</v>
      </c>
      <c r="BI54">
        <f t="shared" si="45"/>
        <v>-2.8977704969265572</v>
      </c>
      <c r="BJ54">
        <f t="shared" si="46"/>
        <v>-8.1620226345062665</v>
      </c>
      <c r="BK54">
        <f t="shared" si="56"/>
        <v>-2.67899612524654</v>
      </c>
      <c r="BL54">
        <f t="shared" si="56"/>
        <v>-2.6723170776016723</v>
      </c>
      <c r="BM54">
        <f t="shared" si="56"/>
        <v>-2.6853203625455415</v>
      </c>
      <c r="BN54">
        <f t="shared" si="56"/>
        <v>-2.6599250730304664</v>
      </c>
      <c r="BO54">
        <f t="shared" si="56"/>
        <v>-2.7092303941783649</v>
      </c>
      <c r="BP54">
        <f t="shared" si="56"/>
        <v>-2.6123137565704946</v>
      </c>
      <c r="BQ54">
        <f t="shared" si="56"/>
        <v>-2.7988475752261071</v>
      </c>
      <c r="BR54">
        <f t="shared" si="47"/>
        <v>-2.4193993620496492</v>
      </c>
      <c r="BS54"/>
      <c r="BT54"/>
      <c r="BU54"/>
      <c r="BV54"/>
      <c r="BW54"/>
      <c r="BX54"/>
      <c r="BY54"/>
      <c r="BZ54"/>
    </row>
    <row r="55" spans="1:78" s="94" customFormat="1" x14ac:dyDescent="0.2">
      <c r="A55" s="138" t="s">
        <v>198</v>
      </c>
      <c r="B55" s="92"/>
      <c r="C55" s="98">
        <v>51231.749000000003</v>
      </c>
      <c r="D55" s="98" t="s">
        <v>152</v>
      </c>
      <c r="E55" s="94">
        <f t="shared" si="57"/>
        <v>38434.590718264182</v>
      </c>
      <c r="F55" s="95">
        <f t="shared" si="58"/>
        <v>38434.5</v>
      </c>
      <c r="G55" s="94">
        <f t="shared" si="52"/>
        <v>3.269860000727931E-2</v>
      </c>
      <c r="I55" s="94">
        <f t="shared" si="53"/>
        <v>3.269860000727931E-2</v>
      </c>
      <c r="P55">
        <f t="shared" si="59"/>
        <v>0.11739622204252684</v>
      </c>
      <c r="Q55" s="96">
        <f t="shared" si="60"/>
        <v>36213.249000000003</v>
      </c>
      <c r="R55" s="94">
        <f t="shared" si="61"/>
        <v>7.1736871784256473E-3</v>
      </c>
      <c r="S55" s="92">
        <f t="shared" si="54"/>
        <v>0.1</v>
      </c>
      <c r="T55" s="225"/>
      <c r="U55" s="95">
        <v>4.185159791585026E-12</v>
      </c>
      <c r="V55" s="95">
        <v>1.0498836281717884E-22</v>
      </c>
      <c r="W55" s="95">
        <v>5.3052647891862256E-29</v>
      </c>
      <c r="X55" s="95">
        <v>2.8529632573152386E-12</v>
      </c>
      <c r="Y55" s="95">
        <v>2.4459500947481367E-11</v>
      </c>
      <c r="Z55" s="95">
        <v>4.8339151215666918E-6</v>
      </c>
      <c r="AA55" s="95">
        <v>1.0673375011410853E-4</v>
      </c>
      <c r="AB55" s="95">
        <v>1.5907663296494967</v>
      </c>
      <c r="AC55" s="95">
        <v>8.5645191714269336E-8</v>
      </c>
      <c r="AD55" s="95">
        <v>2.4297920989088229E-11</v>
      </c>
      <c r="AE55" s="95">
        <v>2.1789881601358907E-22</v>
      </c>
      <c r="AF55">
        <f t="shared" si="62"/>
        <v>38434.5</v>
      </c>
      <c r="AG55" s="94">
        <f t="shared" si="63"/>
        <v>4.0352152255524257E-2</v>
      </c>
      <c r="AH55" s="94">
        <f t="shared" si="64"/>
        <v>0.10974266979428189</v>
      </c>
      <c r="AI55" s="94">
        <f t="shared" si="65"/>
        <v>-8.4697622035247527E-2</v>
      </c>
      <c r="AJ55" s="94">
        <f t="shared" si="66"/>
        <v>-7.6535522482449464E-3</v>
      </c>
      <c r="AK55" s="94">
        <f t="shared" si="67"/>
        <v>5.8576862016615277E-6</v>
      </c>
      <c r="AL55">
        <f t="shared" si="68"/>
        <v>-8.4697622035247527E-2</v>
      </c>
      <c r="AM55" s="92">
        <f t="shared" si="69"/>
        <v>5.857686201661527E-5</v>
      </c>
      <c r="AN55">
        <f t="shared" si="70"/>
        <v>-7.7044069787002581E-2</v>
      </c>
      <c r="AO55">
        <f t="shared" si="71"/>
        <v>1.1854418952476358</v>
      </c>
      <c r="AP55">
        <f t="shared" si="72"/>
        <v>-0.85432450214815137</v>
      </c>
      <c r="AQ55">
        <f t="shared" si="73"/>
        <v>-0.54324470386569423</v>
      </c>
      <c r="AR55">
        <f t="shared" si="74"/>
        <v>-1.2418394434306093</v>
      </c>
      <c r="AS55">
        <f t="shared" si="75"/>
        <v>-0.71529839198533174</v>
      </c>
      <c r="AT55" s="94">
        <f t="shared" si="55"/>
        <v>-0.71247338700355034</v>
      </c>
      <c r="AU55" s="94">
        <f t="shared" si="55"/>
        <v>-0.71062892970126113</v>
      </c>
      <c r="AV55" s="94">
        <f t="shared" si="55"/>
        <v>-0.7063972945647814</v>
      </c>
      <c r="AW55" s="94">
        <f t="shared" si="55"/>
        <v>-0.69674603754922737</v>
      </c>
      <c r="AX55" s="94">
        <f t="shared" si="55"/>
        <v>-0.67501903639895111</v>
      </c>
      <c r="AY55" s="94">
        <f t="shared" si="55"/>
        <v>-0.62742463401683057</v>
      </c>
      <c r="AZ55" s="94">
        <f t="shared" si="55"/>
        <v>-0.52839539143648107</v>
      </c>
      <c r="BA55" s="94">
        <f t="shared" si="76"/>
        <v>-0.33803147522944244</v>
      </c>
      <c r="BB55"/>
      <c r="BC55">
        <v>6500</v>
      </c>
      <c r="BD55">
        <f t="shared" si="40"/>
        <v>-3.0118922842039632E-2</v>
      </c>
      <c r="BE55">
        <f t="shared" si="41"/>
        <v>-6.6443215292499136E-2</v>
      </c>
      <c r="BF55">
        <f t="shared" si="42"/>
        <v>3.6324292450459504E-2</v>
      </c>
      <c r="BG55">
        <f t="shared" si="43"/>
        <v>0.44459394057168611</v>
      </c>
      <c r="BH55">
        <f t="shared" si="44"/>
        <v>0.58113117172687112</v>
      </c>
      <c r="BI55">
        <f t="shared" si="45"/>
        <v>-2.8862071795882964</v>
      </c>
      <c r="BJ55">
        <f t="shared" si="46"/>
        <v>-7.7886883857500591</v>
      </c>
      <c r="BK55">
        <f t="shared" si="56"/>
        <v>-2.6576595222523789</v>
      </c>
      <c r="BL55">
        <f t="shared" si="56"/>
        <v>-2.6512069435107581</v>
      </c>
      <c r="BM55">
        <f t="shared" si="56"/>
        <v>-2.6639068947440681</v>
      </c>
      <c r="BN55">
        <f t="shared" si="56"/>
        <v>-2.6388283050848447</v>
      </c>
      <c r="BO55">
        <f t="shared" si="56"/>
        <v>-2.6880413466770521</v>
      </c>
      <c r="BP55">
        <f t="shared" si="56"/>
        <v>-2.5901765395622465</v>
      </c>
      <c r="BQ55">
        <f t="shared" si="56"/>
        <v>-2.7803842543324251</v>
      </c>
      <c r="BR55">
        <f t="shared" si="47"/>
        <v>-2.3873136525918159</v>
      </c>
      <c r="BS55"/>
      <c r="BT55"/>
      <c r="BU55"/>
      <c r="BV55"/>
      <c r="BW55"/>
      <c r="BX55"/>
      <c r="BY55"/>
      <c r="BZ55"/>
    </row>
    <row r="56" spans="1:78" s="94" customFormat="1" x14ac:dyDescent="0.2">
      <c r="A56" s="138" t="s">
        <v>198</v>
      </c>
      <c r="B56" s="92"/>
      <c r="C56" s="98">
        <v>51245.8122</v>
      </c>
      <c r="D56" s="98" t="s">
        <v>152</v>
      </c>
      <c r="E56" s="94">
        <f t="shared" si="57"/>
        <v>38473.607345664146</v>
      </c>
      <c r="F56" s="95">
        <f t="shared" si="58"/>
        <v>38473.5</v>
      </c>
      <c r="G56" s="94">
        <f t="shared" si="52"/>
        <v>3.8691800000378862E-2</v>
      </c>
      <c r="I56" s="94">
        <f t="shared" si="53"/>
        <v>3.8691800000378862E-2</v>
      </c>
      <c r="P56">
        <f t="shared" si="59"/>
        <v>0.11781030681085505</v>
      </c>
      <c r="Q56" s="96">
        <f t="shared" si="60"/>
        <v>36227.3122</v>
      </c>
      <c r="R56" s="94">
        <f t="shared" si="61"/>
        <v>6.2597381199193678E-3</v>
      </c>
      <c r="S56" s="92">
        <f t="shared" si="54"/>
        <v>0.1</v>
      </c>
      <c r="T56" s="22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>
        <f t="shared" si="62"/>
        <v>38473.5</v>
      </c>
      <c r="AG56" s="94">
        <f t="shared" si="63"/>
        <v>4.0728007795201707E-2</v>
      </c>
      <c r="AH56" s="94">
        <f t="shared" si="64"/>
        <v>0.11577409901603221</v>
      </c>
      <c r="AI56" s="94">
        <f t="shared" si="65"/>
        <v>-7.9118506810476191E-2</v>
      </c>
      <c r="AJ56" s="94">
        <f t="shared" si="66"/>
        <v>-2.0362077948228446E-3</v>
      </c>
      <c r="AK56" s="94">
        <f t="shared" si="67"/>
        <v>4.1461421836973118E-7</v>
      </c>
      <c r="AL56">
        <f t="shared" si="68"/>
        <v>-7.9118506810476191E-2</v>
      </c>
      <c r="AM56" s="92">
        <f t="shared" si="69"/>
        <v>4.1461421836973116E-6</v>
      </c>
      <c r="AN56">
        <f t="shared" si="70"/>
        <v>-7.7082299015653347E-2</v>
      </c>
      <c r="AO56">
        <f t="shared" si="71"/>
        <v>1.1889458036389136</v>
      </c>
      <c r="AP56">
        <f t="shared" si="72"/>
        <v>-0.85766269435382869</v>
      </c>
      <c r="AQ56">
        <f t="shared" si="73"/>
        <v>-0.54203596566870549</v>
      </c>
      <c r="AR56">
        <f t="shared" si="74"/>
        <v>-1.2353823189002158</v>
      </c>
      <c r="AS56">
        <f t="shared" si="75"/>
        <v>-0.71042915807871376</v>
      </c>
      <c r="AT56" s="94">
        <f t="shared" si="55"/>
        <v>-0.7080197393260248</v>
      </c>
      <c r="AU56" s="94">
        <f t="shared" si="55"/>
        <v>-0.70615341326634695</v>
      </c>
      <c r="AV56" s="94">
        <f t="shared" si="55"/>
        <v>-0.7018879835899976</v>
      </c>
      <c r="AW56" s="94">
        <f t="shared" si="55"/>
        <v>-0.69219664096123068</v>
      </c>
      <c r="AX56" s="94">
        <f t="shared" si="55"/>
        <v>-0.67046019010617086</v>
      </c>
      <c r="AY56" s="94">
        <f t="shared" si="55"/>
        <v>-0.62300695690718944</v>
      </c>
      <c r="AZ56" s="94">
        <f t="shared" si="55"/>
        <v>-0.52453680825644966</v>
      </c>
      <c r="BA56" s="94">
        <f t="shared" si="76"/>
        <v>-0.33552878989173163</v>
      </c>
      <c r="BB56"/>
      <c r="BC56">
        <v>7000</v>
      </c>
      <c r="BD56">
        <f t="shared" si="40"/>
        <v>-3.1106081557724048E-2</v>
      </c>
      <c r="BE56">
        <f t="shared" si="41"/>
        <v>-6.5954257662177593E-2</v>
      </c>
      <c r="BF56">
        <f t="shared" si="42"/>
        <v>3.4848176104453545E-2</v>
      </c>
      <c r="BG56">
        <f t="shared" si="43"/>
        <v>0.4463219413927888</v>
      </c>
      <c r="BH56">
        <f t="shared" si="44"/>
        <v>0.57160568091995345</v>
      </c>
      <c r="BI56">
        <f t="shared" si="45"/>
        <v>-2.8745506179072198</v>
      </c>
      <c r="BJ56">
        <f t="shared" si="46"/>
        <v>-7.4448975927123424</v>
      </c>
      <c r="BK56">
        <f t="shared" si="56"/>
        <v>-2.6362321614116899</v>
      </c>
      <c r="BL56">
        <f t="shared" si="56"/>
        <v>-2.6300374464881147</v>
      </c>
      <c r="BM56">
        <f t="shared" si="56"/>
        <v>-2.6423711271460482</v>
      </c>
      <c r="BN56">
        <f t="shared" si="56"/>
        <v>-2.6177299276380142</v>
      </c>
      <c r="BO56">
        <f t="shared" si="56"/>
        <v>-2.6666342638994984</v>
      </c>
      <c r="BP56">
        <f t="shared" si="56"/>
        <v>-2.5681858782873803</v>
      </c>
      <c r="BQ56">
        <f t="shared" si="56"/>
        <v>-2.7615163048187643</v>
      </c>
      <c r="BR56">
        <f t="shared" si="47"/>
        <v>-2.3552279431339826</v>
      </c>
      <c r="BS56"/>
      <c r="BT56"/>
      <c r="BU56"/>
      <c r="BV56"/>
      <c r="BW56"/>
      <c r="BX56"/>
      <c r="BY56"/>
      <c r="BZ56"/>
    </row>
    <row r="57" spans="1:78" s="94" customFormat="1" x14ac:dyDescent="0.2">
      <c r="A57" s="138" t="s">
        <v>198</v>
      </c>
      <c r="B57" s="92"/>
      <c r="C57" s="98">
        <v>51250.679799999998</v>
      </c>
      <c r="D57" s="98" t="s">
        <v>152</v>
      </c>
      <c r="E57" s="94">
        <f t="shared" si="57"/>
        <v>38487.111906186081</v>
      </c>
      <c r="F57" s="95">
        <f t="shared" si="58"/>
        <v>38487</v>
      </c>
      <c r="G57" s="94">
        <f t="shared" si="52"/>
        <v>4.033559999516001E-2</v>
      </c>
      <c r="I57" s="94">
        <f t="shared" si="53"/>
        <v>4.033559999516001E-2</v>
      </c>
      <c r="P57">
        <f t="shared" si="59"/>
        <v>0.11795375159423044</v>
      </c>
      <c r="Q57" s="96">
        <f t="shared" si="60"/>
        <v>36232.179799999998</v>
      </c>
      <c r="R57" s="94">
        <f t="shared" si="61"/>
        <v>6.0245774576562789E-3</v>
      </c>
      <c r="S57" s="92">
        <f t="shared" si="54"/>
        <v>0.1</v>
      </c>
      <c r="T57" s="225"/>
      <c r="U57" s="95">
        <v>4.1233593519812655E-12</v>
      </c>
      <c r="V57" s="95">
        <v>1.0252879255708471E-22</v>
      </c>
      <c r="W57" s="95">
        <v>5.1641760914498003E-29</v>
      </c>
      <c r="X57" s="95">
        <v>2.8207025498607935E-12</v>
      </c>
      <c r="Y57" s="95">
        <v>2.3548321128043477E-11</v>
      </c>
      <c r="Z57" s="95">
        <v>4.7366755530543503E-6</v>
      </c>
      <c r="AA57" s="95">
        <v>1.0568887046231382E-4</v>
      </c>
      <c r="AB57" s="95">
        <v>1.5940513681934909</v>
      </c>
      <c r="AC57" s="95">
        <v>8.4676733929174254E-8</v>
      </c>
      <c r="AD57" s="95">
        <v>2.466698915745025E-11</v>
      </c>
      <c r="AE57" s="95">
        <v>2.1210399494153561E-22</v>
      </c>
      <c r="AF57">
        <f t="shared" si="62"/>
        <v>38487</v>
      </c>
      <c r="AG57" s="94">
        <f t="shared" si="63"/>
        <v>4.085855007317879E-2</v>
      </c>
      <c r="AH57" s="94">
        <f t="shared" si="64"/>
        <v>0.11743080151621166</v>
      </c>
      <c r="AI57" s="94">
        <f t="shared" si="65"/>
        <v>-7.7618151599070428E-2</v>
      </c>
      <c r="AJ57" s="94">
        <f t="shared" si="66"/>
        <v>-5.2295007801878013E-4</v>
      </c>
      <c r="AK57" s="94">
        <f t="shared" si="67"/>
        <v>2.7347678409984822E-8</v>
      </c>
      <c r="AL57">
        <f t="shared" si="68"/>
        <v>-7.7618151599070428E-2</v>
      </c>
      <c r="AM57" s="92">
        <f t="shared" si="69"/>
        <v>2.7347678409984821E-7</v>
      </c>
      <c r="AN57">
        <f t="shared" si="70"/>
        <v>-7.7095201521051648E-2</v>
      </c>
      <c r="AO57">
        <f t="shared" si="71"/>
        <v>1.1901616922939693</v>
      </c>
      <c r="AP57">
        <f t="shared" si="72"/>
        <v>-0.85881446199743938</v>
      </c>
      <c r="AQ57">
        <f t="shared" si="73"/>
        <v>-0.54161059403879341</v>
      </c>
      <c r="AR57">
        <f t="shared" si="74"/>
        <v>-1.2331382511570723</v>
      </c>
      <c r="AS57">
        <f t="shared" si="75"/>
        <v>-0.70874216698916848</v>
      </c>
      <c r="AT57" s="94">
        <f t="shared" si="55"/>
        <v>-0.70647501794346002</v>
      </c>
      <c r="AU57" s="94">
        <f t="shared" si="55"/>
        <v>-0.70460114622350822</v>
      </c>
      <c r="AV57" s="94">
        <f t="shared" si="55"/>
        <v>-0.700324124822713</v>
      </c>
      <c r="AW57" s="94">
        <f t="shared" si="55"/>
        <v>-0.69061919511791525</v>
      </c>
      <c r="AX57" s="94">
        <f t="shared" si="55"/>
        <v>-0.66888007278636352</v>
      </c>
      <c r="AY57" s="94">
        <f t="shared" si="55"/>
        <v>-0.62147662494648803</v>
      </c>
      <c r="AZ57" s="94">
        <f t="shared" si="55"/>
        <v>-0.52320086859612092</v>
      </c>
      <c r="BA57" s="94">
        <f t="shared" si="76"/>
        <v>-0.33466247573637009</v>
      </c>
      <c r="BB57"/>
      <c r="BC57">
        <v>7500</v>
      </c>
      <c r="BD57">
        <f t="shared" si="40"/>
        <v>-3.2039753451681391E-2</v>
      </c>
      <c r="BE57">
        <f t="shared" si="41"/>
        <v>-6.5389287203020424E-2</v>
      </c>
      <c r="BF57">
        <f t="shared" si="42"/>
        <v>3.3349533751339033E-2</v>
      </c>
      <c r="BG57">
        <f t="shared" si="43"/>
        <v>0.44814054429780792</v>
      </c>
      <c r="BH57">
        <f t="shared" si="44"/>
        <v>0.56192202105671563</v>
      </c>
      <c r="BI57">
        <f t="shared" si="45"/>
        <v>-2.8627967322631633</v>
      </c>
      <c r="BJ57">
        <f t="shared" si="46"/>
        <v>-7.1271798017114474</v>
      </c>
      <c r="BK57">
        <f t="shared" si="56"/>
        <v>-2.6147115621513155</v>
      </c>
      <c r="BL57">
        <f t="shared" si="56"/>
        <v>-2.6088018417961987</v>
      </c>
      <c r="BM57">
        <f t="shared" si="56"/>
        <v>-2.6207121636708974</v>
      </c>
      <c r="BN57">
        <f t="shared" si="56"/>
        <v>-2.5966221409730377</v>
      </c>
      <c r="BO57">
        <f t="shared" si="56"/>
        <v>-2.6450074927333365</v>
      </c>
      <c r="BP57">
        <f t="shared" si="56"/>
        <v>-2.5463406109048243</v>
      </c>
      <c r="BQ57">
        <f t="shared" si="56"/>
        <v>-2.7422301202644408</v>
      </c>
      <c r="BR57">
        <f t="shared" si="47"/>
        <v>-2.3231422336761485</v>
      </c>
      <c r="BS57"/>
      <c r="BT57"/>
      <c r="BU57"/>
      <c r="BV57"/>
      <c r="BW57"/>
      <c r="BX57"/>
      <c r="BY57"/>
      <c r="BZ57"/>
    </row>
    <row r="58" spans="1:78" s="94" customFormat="1" x14ac:dyDescent="0.2">
      <c r="A58" s="138" t="s">
        <v>198</v>
      </c>
      <c r="B58" s="92"/>
      <c r="C58" s="98">
        <v>51273.0268</v>
      </c>
      <c r="D58" s="98" t="s">
        <v>152</v>
      </c>
      <c r="E58" s="94">
        <f t="shared" si="57"/>
        <v>38549.110922946653</v>
      </c>
      <c r="F58" s="95">
        <f t="shared" si="58"/>
        <v>38549</v>
      </c>
      <c r="G58" s="94">
        <f t="shared" si="52"/>
        <v>3.9981200003239792E-2</v>
      </c>
      <c r="I58" s="94">
        <f t="shared" si="53"/>
        <v>3.9981200003239792E-2</v>
      </c>
      <c r="P58">
        <f t="shared" si="59"/>
        <v>0.11861324667590989</v>
      </c>
      <c r="Q58" s="96">
        <f t="shared" si="60"/>
        <v>36254.5268</v>
      </c>
      <c r="R58" s="94">
        <f t="shared" si="61"/>
        <v>6.1829987639329684E-3</v>
      </c>
      <c r="S58" s="92">
        <f t="shared" si="54"/>
        <v>0.1</v>
      </c>
      <c r="T58" s="22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>
        <f t="shared" si="62"/>
        <v>38549</v>
      </c>
      <c r="AG58" s="94">
        <f t="shared" si="63"/>
        <v>4.1460994457010819E-2</v>
      </c>
      <c r="AH58" s="94">
        <f t="shared" si="64"/>
        <v>0.11713345222213886</v>
      </c>
      <c r="AI58" s="94">
        <f t="shared" si="65"/>
        <v>-7.8632046672670097E-2</v>
      </c>
      <c r="AJ58" s="94">
        <f t="shared" si="66"/>
        <v>-1.4797944537710273E-3</v>
      </c>
      <c r="AK58" s="94">
        <f t="shared" si="67"/>
        <v>2.1897916254114931E-7</v>
      </c>
      <c r="AL58">
        <f t="shared" si="68"/>
        <v>-7.8632046672670097E-2</v>
      </c>
      <c r="AM58" s="92">
        <f t="shared" si="69"/>
        <v>2.189791625411493E-6</v>
      </c>
      <c r="AN58">
        <f t="shared" si="70"/>
        <v>-7.715225221889907E-2</v>
      </c>
      <c r="AO58">
        <f t="shared" si="71"/>
        <v>1.1957653268858772</v>
      </c>
      <c r="AP58">
        <f t="shared" si="72"/>
        <v>-0.86407823252083582</v>
      </c>
      <c r="AQ58">
        <f t="shared" si="73"/>
        <v>-0.5396104535499906</v>
      </c>
      <c r="AR58">
        <f t="shared" si="74"/>
        <v>-1.2227729619621008</v>
      </c>
      <c r="AS58">
        <f t="shared" si="75"/>
        <v>-0.70098462511789472</v>
      </c>
      <c r="AT58" s="94">
        <f t="shared" si="55"/>
        <v>-0.69936038187867466</v>
      </c>
      <c r="AU58" s="94">
        <f t="shared" si="55"/>
        <v>-0.69745203317344662</v>
      </c>
      <c r="AV58" s="94">
        <f t="shared" si="55"/>
        <v>-0.69312250550016097</v>
      </c>
      <c r="AW58" s="94">
        <f t="shared" si="55"/>
        <v>-0.68335711750502548</v>
      </c>
      <c r="AX58" s="94">
        <f t="shared" si="55"/>
        <v>-0.66160971292723458</v>
      </c>
      <c r="AY58" s="94">
        <f t="shared" si="55"/>
        <v>-0.61444097416132182</v>
      </c>
      <c r="AZ58" s="94">
        <f t="shared" si="55"/>
        <v>-0.51706363027714963</v>
      </c>
      <c r="BA58" s="94">
        <f t="shared" si="76"/>
        <v>-0.33068384776359938</v>
      </c>
      <c r="BB58"/>
      <c r="BC58">
        <v>8000</v>
      </c>
      <c r="BD58">
        <f t="shared" si="40"/>
        <v>-3.2919630781289656E-2</v>
      </c>
      <c r="BE58">
        <f t="shared" si="41"/>
        <v>-6.4748303915027658E-2</v>
      </c>
      <c r="BF58">
        <f t="shared" si="42"/>
        <v>3.1828673133738002E-2</v>
      </c>
      <c r="BG58">
        <f t="shared" si="43"/>
        <v>0.45005209088876807</v>
      </c>
      <c r="BH58">
        <f t="shared" si="44"/>
        <v>0.55207605765806111</v>
      </c>
      <c r="BI58">
        <f t="shared" si="45"/>
        <v>-2.8509412920109738</v>
      </c>
      <c r="BJ58">
        <f t="shared" si="46"/>
        <v>-6.8325860340781777</v>
      </c>
      <c r="BK58">
        <f t="shared" si="56"/>
        <v>-2.5930951633603336</v>
      </c>
      <c r="BL58">
        <f t="shared" si="56"/>
        <v>-2.5874931463697286</v>
      </c>
      <c r="BM58">
        <f t="shared" si="56"/>
        <v>-2.5989292925704719</v>
      </c>
      <c r="BN58">
        <f t="shared" si="56"/>
        <v>-2.57549646633358</v>
      </c>
      <c r="BO58">
        <f t="shared" si="56"/>
        <v>-2.6231600789962437</v>
      </c>
      <c r="BP58">
        <f t="shared" si="56"/>
        <v>-2.524638557972176</v>
      </c>
      <c r="BQ58">
        <f t="shared" si="56"/>
        <v>-2.7225125247817772</v>
      </c>
      <c r="BR58">
        <f t="shared" si="47"/>
        <v>-2.2910565242183152</v>
      </c>
      <c r="BS58"/>
      <c r="BT58"/>
      <c r="BU58"/>
      <c r="BV58"/>
      <c r="BW58"/>
      <c r="BX58"/>
      <c r="BY58"/>
      <c r="BZ58"/>
    </row>
    <row r="59" spans="1:78" s="94" customFormat="1" x14ac:dyDescent="0.2">
      <c r="A59" s="94" t="s">
        <v>35</v>
      </c>
      <c r="B59" s="92" t="s">
        <v>36</v>
      </c>
      <c r="C59" s="98">
        <v>51585.184699999998</v>
      </c>
      <c r="D59" s="98">
        <v>2.0000000000000001E-4</v>
      </c>
      <c r="E59" s="94">
        <f t="shared" si="57"/>
        <v>39415.154815820162</v>
      </c>
      <c r="F59" s="95">
        <f t="shared" si="58"/>
        <v>39415</v>
      </c>
      <c r="G59" s="94">
        <f t="shared" si="52"/>
        <v>5.5801999995310325E-2</v>
      </c>
      <c r="I59" s="94">
        <f t="shared" si="53"/>
        <v>5.5801999995310325E-2</v>
      </c>
      <c r="P59">
        <f t="shared" si="59"/>
        <v>0.12794707890026574</v>
      </c>
      <c r="Q59" s="96">
        <f t="shared" si="60"/>
        <v>36566.684699999998</v>
      </c>
      <c r="R59" s="94">
        <f t="shared" si="61"/>
        <v>5.2049124102022436E-3</v>
      </c>
      <c r="S59" s="92">
        <f t="shared" si="54"/>
        <v>0.1</v>
      </c>
      <c r="T59" s="22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>
        <f t="shared" si="62"/>
        <v>39415</v>
      </c>
      <c r="AG59" s="94">
        <f t="shared" si="63"/>
        <v>5.0407442053087489E-2</v>
      </c>
      <c r="AH59" s="94">
        <f t="shared" si="64"/>
        <v>0.13334163684248856</v>
      </c>
      <c r="AI59" s="94">
        <f t="shared" si="65"/>
        <v>-7.2145078904955418E-2</v>
      </c>
      <c r="AJ59" s="94">
        <f t="shared" si="66"/>
        <v>5.3945579422228357E-3</v>
      </c>
      <c r="AK59" s="94">
        <f t="shared" si="67"/>
        <v>2.9101255391999475E-6</v>
      </c>
      <c r="AL59">
        <f t="shared" si="68"/>
        <v>-7.2145078904955418E-2</v>
      </c>
      <c r="AM59" s="92">
        <f t="shared" si="69"/>
        <v>2.9101255391999474E-5</v>
      </c>
      <c r="AN59">
        <f t="shared" si="70"/>
        <v>-7.7539636847178253E-2</v>
      </c>
      <c r="AO59">
        <f t="shared" si="71"/>
        <v>1.2769376457246984</v>
      </c>
      <c r="AP59">
        <f t="shared" si="72"/>
        <v>-0.93158252776141759</v>
      </c>
      <c r="AQ59">
        <f t="shared" si="73"/>
        <v>-0.50280119845881666</v>
      </c>
      <c r="AR59">
        <f t="shared" si="74"/>
        <v>-1.0673471377254693</v>
      </c>
      <c r="AS59">
        <f t="shared" si="75"/>
        <v>-0.59086237973028577</v>
      </c>
      <c r="AT59" s="94">
        <f t="shared" si="55"/>
        <v>-0.59642417986427165</v>
      </c>
      <c r="AU59" s="94">
        <f t="shared" si="55"/>
        <v>-0.59409011188521998</v>
      </c>
      <c r="AV59" s="94">
        <f t="shared" si="55"/>
        <v>-0.58919128793853426</v>
      </c>
      <c r="AW59" s="94">
        <f t="shared" si="55"/>
        <v>-0.57896113448404596</v>
      </c>
      <c r="AX59" s="94">
        <f t="shared" si="55"/>
        <v>-0.55781401807629738</v>
      </c>
      <c r="AY59" s="94">
        <f t="shared" si="55"/>
        <v>-0.51495158974304023</v>
      </c>
      <c r="AZ59" s="94">
        <f t="shared" si="55"/>
        <v>-0.4310473885906001</v>
      </c>
      <c r="BA59" s="94">
        <f t="shared" si="76"/>
        <v>-0.27511139898263082</v>
      </c>
      <c r="BB59"/>
      <c r="BC59">
        <v>8500</v>
      </c>
      <c r="BD59">
        <f t="shared" si="40"/>
        <v>-3.3745396489069351E-2</v>
      </c>
      <c r="BE59">
        <f t="shared" si="41"/>
        <v>-6.4031307798199252E-2</v>
      </c>
      <c r="BF59">
        <f t="shared" si="42"/>
        <v>3.0285911309129897E-2</v>
      </c>
      <c r="BG59">
        <f t="shared" si="43"/>
        <v>0.45205905637416144</v>
      </c>
      <c r="BH59">
        <f t="shared" si="44"/>
        <v>0.54206345830554103</v>
      </c>
      <c r="BI59">
        <f t="shared" si="45"/>
        <v>-2.8389798886162643</v>
      </c>
      <c r="BJ59">
        <f t="shared" si="46"/>
        <v>-6.5585939207977324</v>
      </c>
      <c r="BK59">
        <f t="shared" si="56"/>
        <v>-2.5713802871514644</v>
      </c>
      <c r="BL59">
        <f t="shared" si="56"/>
        <v>-2.5661041704261875</v>
      </c>
      <c r="BM59">
        <f t="shared" si="56"/>
        <v>-2.5770219358856137</v>
      </c>
      <c r="BN59">
        <f t="shared" si="56"/>
        <v>-2.5543437731351251</v>
      </c>
      <c r="BO59">
        <f t="shared" si="56"/>
        <v>-2.6010917483912537</v>
      </c>
      <c r="BP59">
        <f t="shared" si="56"/>
        <v>-2.5030764665901644</v>
      </c>
      <c r="BQ59">
        <f t="shared" si="56"/>
        <v>-2.7023507865794176</v>
      </c>
      <c r="BR59">
        <f t="shared" si="47"/>
        <v>-2.2589708147604819</v>
      </c>
      <c r="BS59"/>
      <c r="BT59"/>
      <c r="BU59"/>
      <c r="BV59"/>
      <c r="BW59"/>
      <c r="BX59"/>
      <c r="BY59"/>
      <c r="BZ59"/>
    </row>
    <row r="60" spans="1:78" s="94" customFormat="1" x14ac:dyDescent="0.2">
      <c r="A60" s="131" t="s">
        <v>59</v>
      </c>
      <c r="B60" s="132" t="s">
        <v>36</v>
      </c>
      <c r="C60" s="160">
        <v>51939.146800000002</v>
      </c>
      <c r="D60" s="160"/>
      <c r="E60" s="94">
        <f t="shared" si="57"/>
        <v>40397.179345757373</v>
      </c>
      <c r="F60" s="95">
        <f t="shared" si="58"/>
        <v>40397</v>
      </c>
      <c r="G60" s="94">
        <f t="shared" si="52"/>
        <v>6.4643600002455059E-2</v>
      </c>
      <c r="I60" s="94">
        <f t="shared" si="53"/>
        <v>6.4643600002455059E-2</v>
      </c>
      <c r="P60">
        <f t="shared" si="59"/>
        <v>0.13880705684030564</v>
      </c>
      <c r="Q60" s="96">
        <f t="shared" si="60"/>
        <v>36920.646800000002</v>
      </c>
      <c r="R60" s="94">
        <f t="shared" si="61"/>
        <v>5.5002183301397266E-3</v>
      </c>
      <c r="S60" s="92">
        <f t="shared" si="54"/>
        <v>0.1</v>
      </c>
      <c r="T60" s="22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>
        <f t="shared" si="62"/>
        <v>40397</v>
      </c>
      <c r="AG60" s="94">
        <f t="shared" si="63"/>
        <v>6.1899285685970334E-2</v>
      </c>
      <c r="AH60" s="94">
        <f t="shared" si="64"/>
        <v>0.14155137115679037</v>
      </c>
      <c r="AI60" s="94">
        <f t="shared" si="65"/>
        <v>-7.4163456837850583E-2</v>
      </c>
      <c r="AJ60" s="94">
        <f t="shared" si="66"/>
        <v>2.744314316484725E-3</v>
      </c>
      <c r="AK60" s="94">
        <f t="shared" si="67"/>
        <v>7.5312610676630232E-7</v>
      </c>
      <c r="AL60">
        <f t="shared" si="68"/>
        <v>-7.4163456837850583E-2</v>
      </c>
      <c r="AM60" s="92">
        <f t="shared" si="69"/>
        <v>7.5312610676630232E-6</v>
      </c>
      <c r="AN60">
        <f t="shared" si="70"/>
        <v>-7.6907771154335308E-2</v>
      </c>
      <c r="AO60">
        <f t="shared" si="71"/>
        <v>1.3722302575049874</v>
      </c>
      <c r="AP60">
        <f t="shared" si="72"/>
        <v>-0.98559377168112261</v>
      </c>
      <c r="AQ60">
        <f t="shared" si="73"/>
        <v>-0.4369761322874875</v>
      </c>
      <c r="AR60">
        <f t="shared" si="74"/>
        <v>-0.86523964684959564</v>
      </c>
      <c r="AS60">
        <f t="shared" si="75"/>
        <v>-0.46179570452961649</v>
      </c>
      <c r="AT60" s="94">
        <f t="shared" si="55"/>
        <v>-0.47153489046009545</v>
      </c>
      <c r="AU60" s="94">
        <f t="shared" si="55"/>
        <v>-0.46896906148825185</v>
      </c>
      <c r="AV60" s="94">
        <f t="shared" si="55"/>
        <v>-0.4639644833085993</v>
      </c>
      <c r="AW60" s="94">
        <f t="shared" si="55"/>
        <v>-0.45423896733329439</v>
      </c>
      <c r="AX60" s="94">
        <f t="shared" si="55"/>
        <v>-0.43546922403342703</v>
      </c>
      <c r="AY60" s="94">
        <f t="shared" si="55"/>
        <v>-0.39969493831570146</v>
      </c>
      <c r="AZ60" s="94">
        <f t="shared" si="55"/>
        <v>-0.3329319764446137</v>
      </c>
      <c r="BA60" s="94">
        <f t="shared" si="76"/>
        <v>-0.21209506560744629</v>
      </c>
      <c r="BB60"/>
      <c r="BC60">
        <v>9000</v>
      </c>
      <c r="BD60">
        <f t="shared" si="40"/>
        <v>-3.4516726211252347E-2</v>
      </c>
      <c r="BE60">
        <f t="shared" si="41"/>
        <v>-6.3238298852535221E-2</v>
      </c>
      <c r="BF60">
        <f t="shared" si="42"/>
        <v>2.8721572641282875E-2</v>
      </c>
      <c r="BG60">
        <f t="shared" si="43"/>
        <v>0.45416406060167758</v>
      </c>
      <c r="BH60">
        <f t="shared" si="44"/>
        <v>0.53187966824561772</v>
      </c>
      <c r="BI60">
        <f t="shared" si="45"/>
        <v>-2.8269079079228767</v>
      </c>
      <c r="BJ60">
        <f t="shared" si="46"/>
        <v>-6.3030328241111242</v>
      </c>
      <c r="BK60">
        <f t="shared" si="56"/>
        <v>-2.5495641028162717</v>
      </c>
      <c r="BL60">
        <f t="shared" si="56"/>
        <v>-2.544627549624745</v>
      </c>
      <c r="BM60">
        <f t="shared" si="56"/>
        <v>-2.5549895954534225</v>
      </c>
      <c r="BN60">
        <f t="shared" si="56"/>
        <v>-2.5331543113706938</v>
      </c>
      <c r="BO60">
        <f t="shared" si="56"/>
        <v>-2.5788028826422904</v>
      </c>
      <c r="BP60">
        <f t="shared" si="56"/>
        <v>-2.4816499542804906</v>
      </c>
      <c r="BQ60">
        <f t="shared" si="56"/>
        <v>-2.6817326310684901</v>
      </c>
      <c r="BR60">
        <f t="shared" si="47"/>
        <v>-2.2268851053026477</v>
      </c>
      <c r="BS60"/>
      <c r="BT60"/>
      <c r="BU60"/>
      <c r="BV60"/>
      <c r="BW60"/>
      <c r="BX60"/>
      <c r="BY60"/>
      <c r="BZ60"/>
    </row>
    <row r="61" spans="1:78" s="94" customFormat="1" x14ac:dyDescent="0.2">
      <c r="A61" s="131" t="s">
        <v>59</v>
      </c>
      <c r="B61" s="132" t="s">
        <v>36</v>
      </c>
      <c r="C61" s="160">
        <v>51940.227700000003</v>
      </c>
      <c r="D61" s="160"/>
      <c r="E61" s="94">
        <f t="shared" si="57"/>
        <v>40400.178170531013</v>
      </c>
      <c r="F61" s="95">
        <f t="shared" si="58"/>
        <v>40400</v>
      </c>
      <c r="G61" s="94">
        <f t="shared" si="52"/>
        <v>6.4220000000204891E-2</v>
      </c>
      <c r="I61" s="94">
        <f t="shared" si="53"/>
        <v>6.4220000000204891E-2</v>
      </c>
      <c r="P61">
        <f t="shared" si="59"/>
        <v>0.13884068319814047</v>
      </c>
      <c r="Q61" s="96">
        <f t="shared" si="60"/>
        <v>36921.727700000003</v>
      </c>
      <c r="R61" s="94">
        <f t="shared" si="61"/>
        <v>5.5682463609266651E-3</v>
      </c>
      <c r="S61" s="92">
        <f t="shared" si="54"/>
        <v>0.1</v>
      </c>
      <c r="T61" s="225"/>
      <c r="U61" s="95">
        <v>1.8248545147632708E-12</v>
      </c>
      <c r="V61" s="95">
        <v>2.7888306241897595E-23</v>
      </c>
      <c r="W61" s="95">
        <v>1.1163383171860778E-29</v>
      </c>
      <c r="X61" s="95">
        <v>1.2998305044561551E-12</v>
      </c>
      <c r="Y61" s="95">
        <v>2.9763654239489866E-12</v>
      </c>
      <c r="Z61" s="95">
        <v>1.6591569481368179E-6</v>
      </c>
      <c r="AA61" s="95">
        <v>7.1985910208870023E-5</v>
      </c>
      <c r="AB61" s="95">
        <v>1.639489743691394</v>
      </c>
      <c r="AC61" s="95">
        <v>3.9020563080889541E-8</v>
      </c>
      <c r="AD61" s="126">
        <v>2.1502859755291608E-11</v>
      </c>
      <c r="AE61" s="126">
        <v>4.5850453700834164E-23</v>
      </c>
      <c r="AF61">
        <f t="shared" si="62"/>
        <v>40400</v>
      </c>
      <c r="AG61" s="94">
        <f t="shared" si="63"/>
        <v>6.1936818069515787E-2</v>
      </c>
      <c r="AH61" s="94">
        <f t="shared" si="64"/>
        <v>0.14112386512882957</v>
      </c>
      <c r="AI61" s="94">
        <f t="shared" si="65"/>
        <v>-7.4620683197935578E-2</v>
      </c>
      <c r="AJ61" s="94">
        <f t="shared" si="66"/>
        <v>2.2831819306891044E-3</v>
      </c>
      <c r="AK61" s="94">
        <f t="shared" si="67"/>
        <v>5.2129197286252262E-7</v>
      </c>
      <c r="AL61">
        <f t="shared" si="68"/>
        <v>-7.4620683197935578E-2</v>
      </c>
      <c r="AM61" s="92">
        <f t="shared" si="69"/>
        <v>5.2129197286252264E-6</v>
      </c>
      <c r="AN61">
        <f t="shared" si="70"/>
        <v>-7.6903865128624682E-2</v>
      </c>
      <c r="AO61">
        <f t="shared" si="71"/>
        <v>1.3725192347682247</v>
      </c>
      <c r="AP61">
        <f t="shared" si="72"/>
        <v>-0.9857054350706399</v>
      </c>
      <c r="AQ61">
        <f t="shared" si="73"/>
        <v>-0.43672980722508198</v>
      </c>
      <c r="AR61">
        <f t="shared" si="74"/>
        <v>-0.86457814910846564</v>
      </c>
      <c r="AS61">
        <f t="shared" si="75"/>
        <v>-0.46139448298576585</v>
      </c>
      <c r="AT61" s="94">
        <f t="shared" ref="AT61:AZ70" si="77">$BA61+$AH$7*SIN(AU61)</f>
        <v>-0.47114020247946781</v>
      </c>
      <c r="AU61" s="94">
        <f t="shared" si="77"/>
        <v>-0.46857426842407773</v>
      </c>
      <c r="AV61" s="94">
        <f t="shared" si="77"/>
        <v>-0.46357047860321676</v>
      </c>
      <c r="AW61" s="94">
        <f t="shared" si="77"/>
        <v>-0.45384837929206934</v>
      </c>
      <c r="AX61" s="94">
        <f t="shared" si="77"/>
        <v>-0.43508867708552385</v>
      </c>
      <c r="AY61" s="94">
        <f t="shared" si="77"/>
        <v>-0.39933936729783626</v>
      </c>
      <c r="AZ61" s="94">
        <f t="shared" si="77"/>
        <v>-0.33263142840882953</v>
      </c>
      <c r="BA61" s="94">
        <f t="shared" si="76"/>
        <v>-0.21190255135069869</v>
      </c>
      <c r="BB61"/>
      <c r="BC61">
        <v>9500</v>
      </c>
      <c r="BD61">
        <f t="shared" si="40"/>
        <v>-3.5233290295540093E-2</v>
      </c>
      <c r="BE61">
        <f t="shared" si="41"/>
        <v>-6.2369277078035579E-2</v>
      </c>
      <c r="BF61">
        <f t="shared" si="42"/>
        <v>2.7135986782495486E-2</v>
      </c>
      <c r="BG61">
        <f t="shared" si="43"/>
        <v>0.45636988035647774</v>
      </c>
      <c r="BH61">
        <f t="shared" si="44"/>
        <v>0.52151988475853583</v>
      </c>
      <c r="BI61">
        <f t="shared" si="45"/>
        <v>-2.8147205017057964</v>
      </c>
      <c r="BJ61">
        <f t="shared" si="46"/>
        <v>-6.0640242047658726</v>
      </c>
      <c r="BK61">
        <f t="shared" si="56"/>
        <v>-2.527643591458351</v>
      </c>
      <c r="BL61">
        <f t="shared" si="56"/>
        <v>-2.5230557771245605</v>
      </c>
      <c r="BM61">
        <f t="shared" si="56"/>
        <v>-2.5328317958936295</v>
      </c>
      <c r="BN61">
        <f t="shared" si="56"/>
        <v>-2.5119177490368907</v>
      </c>
      <c r="BO61">
        <f t="shared" si="56"/>
        <v>-2.5562944907023781</v>
      </c>
      <c r="BP61">
        <f t="shared" si="56"/>
        <v>-2.4603534529080164</v>
      </c>
      <c r="BQ61">
        <f t="shared" si="56"/>
        <v>-2.660646253498125</v>
      </c>
      <c r="BR61">
        <f t="shared" si="47"/>
        <v>-2.1947993958448144</v>
      </c>
      <c r="BS61"/>
      <c r="BT61"/>
      <c r="BU61"/>
      <c r="BV61"/>
      <c r="BW61"/>
      <c r="BX61"/>
      <c r="BY61"/>
      <c r="BZ61"/>
    </row>
    <row r="62" spans="1:78" s="94" customFormat="1" x14ac:dyDescent="0.2">
      <c r="A62" s="138" t="s">
        <v>198</v>
      </c>
      <c r="B62" s="92"/>
      <c r="C62" s="98">
        <v>51940.227800000001</v>
      </c>
      <c r="D62" s="93" t="s">
        <v>152</v>
      </c>
      <c r="E62" s="94">
        <f t="shared" si="57"/>
        <v>40400.17844796877</v>
      </c>
      <c r="F62" s="95">
        <f t="shared" si="58"/>
        <v>40400</v>
      </c>
      <c r="G62" s="94">
        <f t="shared" ref="G62:G109" si="78">C62-($C$7+$C$8*$F62)+T62*K$18</f>
        <v>6.4319999997678678E-2</v>
      </c>
      <c r="K62" s="94">
        <f t="shared" ref="K62:K109" si="79">G62</f>
        <v>6.4319999997678678E-2</v>
      </c>
      <c r="P62">
        <f t="shared" si="59"/>
        <v>0.13884068319814047</v>
      </c>
      <c r="Q62" s="96">
        <f t="shared" si="60"/>
        <v>36921.727800000001</v>
      </c>
      <c r="R62" s="94">
        <f t="shared" si="61"/>
        <v>5.5533322246635883E-3</v>
      </c>
      <c r="S62" s="92">
        <f t="shared" ref="S62:S109" si="80">S$17</f>
        <v>1</v>
      </c>
      <c r="T62" s="225"/>
      <c r="U62" s="95"/>
      <c r="V62" s="95"/>
      <c r="W62" s="95"/>
      <c r="X62" s="95"/>
      <c r="Y62" s="95"/>
      <c r="Z62" s="95"/>
      <c r="AA62" s="95"/>
      <c r="AB62" s="95"/>
      <c r="AC62" s="95"/>
      <c r="AD62" s="126"/>
      <c r="AE62" s="126"/>
      <c r="AF62">
        <f t="shared" si="62"/>
        <v>40400</v>
      </c>
      <c r="AG62" s="94">
        <f t="shared" si="63"/>
        <v>6.1936818069515787E-2</v>
      </c>
      <c r="AH62" s="94">
        <f t="shared" si="64"/>
        <v>0.14122386512630336</v>
      </c>
      <c r="AI62" s="94">
        <f t="shared" si="65"/>
        <v>-7.452068320046179E-2</v>
      </c>
      <c r="AJ62" s="94">
        <f t="shared" si="66"/>
        <v>2.3831819281628919E-3</v>
      </c>
      <c r="AK62" s="94">
        <f t="shared" si="67"/>
        <v>5.6795561027221989E-6</v>
      </c>
      <c r="AL62">
        <f t="shared" si="68"/>
        <v>-7.452068320046179E-2</v>
      </c>
      <c r="AM62" s="92">
        <f t="shared" si="69"/>
        <v>5.6795561027221989E-6</v>
      </c>
      <c r="AN62">
        <f t="shared" si="70"/>
        <v>-7.6903865128624682E-2</v>
      </c>
      <c r="AO62">
        <f t="shared" si="71"/>
        <v>1.3725192347682247</v>
      </c>
      <c r="AP62">
        <f t="shared" si="72"/>
        <v>-0.9857054350706399</v>
      </c>
      <c r="AQ62">
        <f t="shared" si="73"/>
        <v>-0.43672980722508198</v>
      </c>
      <c r="AR62">
        <f t="shared" si="74"/>
        <v>-0.86457814910846564</v>
      </c>
      <c r="AS62">
        <f t="shared" si="75"/>
        <v>-0.46139448298576585</v>
      </c>
      <c r="AT62" s="94">
        <f t="shared" si="77"/>
        <v>-0.47114020247946781</v>
      </c>
      <c r="AU62" s="94">
        <f t="shared" si="77"/>
        <v>-0.46857426842407773</v>
      </c>
      <c r="AV62" s="94">
        <f t="shared" si="77"/>
        <v>-0.46357047860321676</v>
      </c>
      <c r="AW62" s="94">
        <f t="shared" si="77"/>
        <v>-0.45384837929206934</v>
      </c>
      <c r="AX62" s="94">
        <f t="shared" si="77"/>
        <v>-0.43508867708552385</v>
      </c>
      <c r="AY62" s="94">
        <f t="shared" si="77"/>
        <v>-0.39933936729783626</v>
      </c>
      <c r="AZ62" s="94">
        <f t="shared" si="77"/>
        <v>-0.33263142840882953</v>
      </c>
      <c r="BA62" s="94">
        <f t="shared" si="76"/>
        <v>-0.21190255135069869</v>
      </c>
      <c r="BB62"/>
      <c r="BC62">
        <v>10000</v>
      </c>
      <c r="BD62">
        <f t="shared" si="40"/>
        <v>-3.5894755764593715E-2</v>
      </c>
      <c r="BE62">
        <f t="shared" si="41"/>
        <v>-6.1424242474700318E-2</v>
      </c>
      <c r="BF62">
        <f t="shared" si="42"/>
        <v>2.5529486710106603E-2</v>
      </c>
      <c r="BG62">
        <f t="shared" si="43"/>
        <v>0.45867946294666784</v>
      </c>
      <c r="BH62">
        <f t="shared" si="44"/>
        <v>0.51097903045697401</v>
      </c>
      <c r="BI62">
        <f t="shared" si="45"/>
        <v>-2.8024125586546447</v>
      </c>
      <c r="BJ62">
        <f t="shared" si="46"/>
        <v>-5.839933736615019</v>
      </c>
      <c r="BK62">
        <f t="shared" ref="BK62:BQ71" si="81">$BR62+$AH$7*SIN(BL62)</f>
        <v>-2.5056155117689927</v>
      </c>
      <c r="BL62">
        <f t="shared" si="81"/>
        <v>-2.5013812348698798</v>
      </c>
      <c r="BM62">
        <f t="shared" si="81"/>
        <v>-2.510548025042278</v>
      </c>
      <c r="BN62">
        <f t="shared" si="81"/>
        <v>-2.4906232143443896</v>
      </c>
      <c r="BO62">
        <f t="shared" si="81"/>
        <v>-2.5335681749139161</v>
      </c>
      <c r="BP62">
        <f t="shared" si="81"/>
        <v>-2.4391801530011668</v>
      </c>
      <c r="BQ62">
        <f t="shared" si="81"/>
        <v>-2.6390803311073152</v>
      </c>
      <c r="BR62">
        <f t="shared" si="47"/>
        <v>-2.1627136863869811</v>
      </c>
      <c r="BS62"/>
      <c r="BT62"/>
      <c r="BU62"/>
      <c r="BV62"/>
      <c r="BW62"/>
      <c r="BX62"/>
      <c r="BY62"/>
      <c r="BZ62"/>
    </row>
    <row r="63" spans="1:78" s="94" customFormat="1" x14ac:dyDescent="0.2">
      <c r="A63" s="99" t="s">
        <v>58</v>
      </c>
      <c r="B63" s="100" t="s">
        <v>37</v>
      </c>
      <c r="C63" s="101">
        <v>51956.9876</v>
      </c>
      <c r="D63" s="102"/>
      <c r="E63" s="94">
        <f t="shared" si="57"/>
        <v>40446.676462069263</v>
      </c>
      <c r="F63" s="95">
        <f t="shared" si="58"/>
        <v>40446.5</v>
      </c>
      <c r="G63" s="94">
        <f t="shared" si="78"/>
        <v>6.3604200004192535E-2</v>
      </c>
      <c r="K63" s="94">
        <f t="shared" si="79"/>
        <v>6.3604200004192535E-2</v>
      </c>
      <c r="P63">
        <f t="shared" si="59"/>
        <v>0.13936224166963795</v>
      </c>
      <c r="Q63" s="96">
        <f t="shared" si="60"/>
        <v>36938.4876</v>
      </c>
      <c r="R63" s="94">
        <f t="shared" si="61"/>
        <v>5.7392808769833638E-3</v>
      </c>
      <c r="S63" s="92">
        <f t="shared" si="80"/>
        <v>1</v>
      </c>
      <c r="T63" s="22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>
        <f t="shared" si="62"/>
        <v>40446.5</v>
      </c>
      <c r="AG63" s="94">
        <f t="shared" si="63"/>
        <v>6.2520555424559629E-2</v>
      </c>
      <c r="AH63" s="94">
        <f t="shared" si="64"/>
        <v>0.14044588624927085</v>
      </c>
      <c r="AI63" s="94">
        <f t="shared" si="65"/>
        <v>-7.5758041665445419E-2</v>
      </c>
      <c r="AJ63" s="94">
        <f t="shared" si="66"/>
        <v>1.0836445796329058E-3</v>
      </c>
      <c r="AK63" s="94">
        <f t="shared" si="67"/>
        <v>1.1742855749677772E-6</v>
      </c>
      <c r="AL63">
        <f t="shared" si="68"/>
        <v>-7.5758041665445419E-2</v>
      </c>
      <c r="AM63" s="92">
        <f t="shared" si="69"/>
        <v>1.1742855749677772E-6</v>
      </c>
      <c r="AN63">
        <f t="shared" si="70"/>
        <v>-7.6841686245078325E-2</v>
      </c>
      <c r="AO63">
        <f t="shared" si="71"/>
        <v>1.376992442300498</v>
      </c>
      <c r="AP63">
        <f t="shared" si="72"/>
        <v>-0.98738651280951517</v>
      </c>
      <c r="AQ63">
        <f t="shared" si="73"/>
        <v>-0.43287435040605798</v>
      </c>
      <c r="AR63">
        <f t="shared" si="74"/>
        <v>-0.85429032322930565</v>
      </c>
      <c r="AS63">
        <f t="shared" si="75"/>
        <v>-0.45517022639939531</v>
      </c>
      <c r="AT63" s="94">
        <f t="shared" si="77"/>
        <v>-0.46501252882881339</v>
      </c>
      <c r="AU63" s="94">
        <f t="shared" si="77"/>
        <v>-0.46244551057973488</v>
      </c>
      <c r="AV63" s="94">
        <f t="shared" si="77"/>
        <v>-0.45745488236726972</v>
      </c>
      <c r="AW63" s="94">
        <f t="shared" si="77"/>
        <v>-0.44778724405619857</v>
      </c>
      <c r="AX63" s="94">
        <f t="shared" si="77"/>
        <v>-0.42918529884117673</v>
      </c>
      <c r="AY63" s="94">
        <f t="shared" si="77"/>
        <v>-0.39382555099060323</v>
      </c>
      <c r="AZ63" s="94">
        <f t="shared" si="77"/>
        <v>-0.32797236416258135</v>
      </c>
      <c r="BA63" s="94">
        <f t="shared" si="76"/>
        <v>-0.20891858037112065</v>
      </c>
      <c r="BB63"/>
      <c r="BC63">
        <v>10500</v>
      </c>
      <c r="BD63">
        <f t="shared" si="40"/>
        <v>-3.6500788161142543E-2</v>
      </c>
      <c r="BE63">
        <f t="shared" si="41"/>
        <v>-6.0403195042529431E-2</v>
      </c>
      <c r="BF63">
        <f t="shared" si="42"/>
        <v>2.3902406881386888E-2</v>
      </c>
      <c r="BG63">
        <f t="shared" si="43"/>
        <v>0.46109594109352403</v>
      </c>
      <c r="BH63">
        <f t="shared" si="44"/>
        <v>0.50025172568317577</v>
      </c>
      <c r="BI63">
        <f t="shared" si="45"/>
        <v>-2.7899786749192184</v>
      </c>
      <c r="BJ63">
        <f t="shared" si="46"/>
        <v>-5.6293325582167641</v>
      </c>
      <c r="BK63">
        <f t="shared" si="81"/>
        <v>-2.4834763673798443</v>
      </c>
      <c r="BL63">
        <f t="shared" si="81"/>
        <v>-2.479596223414533</v>
      </c>
      <c r="BM63">
        <f t="shared" si="81"/>
        <v>-2.4881376723392092</v>
      </c>
      <c r="BN63">
        <f t="shared" si="81"/>
        <v>-2.469259342412133</v>
      </c>
      <c r="BO63">
        <f t="shared" si="81"/>
        <v>-2.5106260919837298</v>
      </c>
      <c r="BP63">
        <f t="shared" si="81"/>
        <v>-2.4181219488686168</v>
      </c>
      <c r="BQ63">
        <f t="shared" si="81"/>
        <v>-2.6170240347806168</v>
      </c>
      <c r="BR63">
        <f t="shared" si="47"/>
        <v>-2.130627976929147</v>
      </c>
      <c r="BS63"/>
      <c r="BT63"/>
      <c r="BU63"/>
      <c r="BV63"/>
      <c r="BW63"/>
      <c r="BX63"/>
      <c r="BY63"/>
      <c r="BZ63"/>
    </row>
    <row r="64" spans="1:78" s="94" customFormat="1" x14ac:dyDescent="0.2">
      <c r="A64" s="99" t="s">
        <v>58</v>
      </c>
      <c r="B64" s="100" t="s">
        <v>36</v>
      </c>
      <c r="C64" s="101">
        <v>51957.164199999999</v>
      </c>
      <c r="D64" s="102"/>
      <c r="E64" s="94">
        <f t="shared" si="57"/>
        <v>40447.166417157634</v>
      </c>
      <c r="F64" s="95">
        <f t="shared" si="58"/>
        <v>40447</v>
      </c>
      <c r="G64" s="94">
        <f t="shared" si="78"/>
        <v>5.9983599996485282E-2</v>
      </c>
      <c r="K64" s="94">
        <f t="shared" si="79"/>
        <v>5.9983599996485282E-2</v>
      </c>
      <c r="P64">
        <f t="shared" si="59"/>
        <v>0.13936785339784841</v>
      </c>
      <c r="Q64" s="96">
        <f t="shared" si="60"/>
        <v>36938.664199999999</v>
      </c>
      <c r="R64" s="94">
        <f t="shared" si="61"/>
        <v>6.3018596880918326E-3</v>
      </c>
      <c r="S64" s="92">
        <f t="shared" si="80"/>
        <v>1</v>
      </c>
      <c r="T64" s="22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>
        <f t="shared" si="62"/>
        <v>40447</v>
      </c>
      <c r="AG64" s="94">
        <f t="shared" si="63"/>
        <v>6.2526852486059853E-2</v>
      </c>
      <c r="AH64" s="94">
        <f t="shared" si="64"/>
        <v>0.13682460090827384</v>
      </c>
      <c r="AI64" s="94">
        <f t="shared" si="65"/>
        <v>-7.9384253401363125E-2</v>
      </c>
      <c r="AJ64" s="94">
        <f t="shared" si="66"/>
        <v>-2.5432524895745712E-3</v>
      </c>
      <c r="AK64" s="94">
        <f t="shared" si="67"/>
        <v>6.4681332257272545E-6</v>
      </c>
      <c r="AL64">
        <f t="shared" si="68"/>
        <v>-7.9384253401363125E-2</v>
      </c>
      <c r="AM64" s="92">
        <f t="shared" si="69"/>
        <v>6.4681332257272545E-6</v>
      </c>
      <c r="AN64">
        <f t="shared" si="70"/>
        <v>-7.6841000911788554E-2</v>
      </c>
      <c r="AO64">
        <f t="shared" si="71"/>
        <v>1.3770404782521917</v>
      </c>
      <c r="AP64">
        <f t="shared" si="72"/>
        <v>-0.98740407723625234</v>
      </c>
      <c r="AQ64">
        <f t="shared" si="73"/>
        <v>-0.43283251096760234</v>
      </c>
      <c r="AR64">
        <f t="shared" si="74"/>
        <v>-0.85417934813187357</v>
      </c>
      <c r="AS64">
        <f t="shared" si="75"/>
        <v>-0.45510324463558438</v>
      </c>
      <c r="AT64" s="94">
        <f t="shared" si="77"/>
        <v>-0.46494653783644774</v>
      </c>
      <c r="AU64" s="94">
        <f t="shared" si="77"/>
        <v>-0.46237951352176565</v>
      </c>
      <c r="AV64" s="94">
        <f t="shared" si="77"/>
        <v>-0.45738903647855467</v>
      </c>
      <c r="AW64" s="94">
        <f t="shared" si="77"/>
        <v>-0.44772199911929284</v>
      </c>
      <c r="AX64" s="94">
        <f t="shared" si="77"/>
        <v>-0.42912177182492006</v>
      </c>
      <c r="AY64" s="94">
        <f t="shared" si="77"/>
        <v>-0.39376623758839485</v>
      </c>
      <c r="AZ64" s="94">
        <f t="shared" si="77"/>
        <v>-0.32792226091028109</v>
      </c>
      <c r="BA64" s="94">
        <f t="shared" si="76"/>
        <v>-0.20888649466166243</v>
      </c>
      <c r="BB64"/>
      <c r="BC64">
        <v>11000</v>
      </c>
      <c r="BD64">
        <f t="shared" si="40"/>
        <v>-3.7051053211415608E-2</v>
      </c>
      <c r="BE64">
        <f t="shared" si="41"/>
        <v>-5.9306134781522926E-2</v>
      </c>
      <c r="BF64">
        <f t="shared" si="42"/>
        <v>2.2255081570107315E-2</v>
      </c>
      <c r="BG64">
        <f t="shared" si="43"/>
        <v>0.46362264914161133</v>
      </c>
      <c r="BH64">
        <f t="shared" si="44"/>
        <v>0.48933226017187731</v>
      </c>
      <c r="BI64">
        <f t="shared" si="45"/>
        <v>-2.777413124329343</v>
      </c>
      <c r="BJ64">
        <f t="shared" si="46"/>
        <v>-5.4309656932038068</v>
      </c>
      <c r="BK64">
        <f t="shared" si="81"/>
        <v>-2.4612223761866519</v>
      </c>
      <c r="BL64">
        <f t="shared" si="81"/>
        <v>-2.4576929895929736</v>
      </c>
      <c r="BM64">
        <f t="shared" si="81"/>
        <v>-2.4655999657122152</v>
      </c>
      <c r="BN64">
        <f t="shared" si="81"/>
        <v>-2.4478143260768066</v>
      </c>
      <c r="BO64">
        <f t="shared" si="81"/>
        <v>-2.4874709086152649</v>
      </c>
      <c r="BP64">
        <f t="shared" si="81"/>
        <v>-2.3971693849555287</v>
      </c>
      <c r="BQ64">
        <f t="shared" si="81"/>
        <v>-2.5944670401956924</v>
      </c>
      <c r="BR64">
        <f t="shared" si="47"/>
        <v>-2.0985422674713137</v>
      </c>
      <c r="BS64"/>
      <c r="BT64"/>
      <c r="BU64"/>
      <c r="BV64"/>
      <c r="BW64"/>
      <c r="BX64"/>
      <c r="BY64"/>
      <c r="BZ64"/>
    </row>
    <row r="65" spans="1:78" s="94" customFormat="1" x14ac:dyDescent="0.2">
      <c r="A65" s="99" t="s">
        <v>58</v>
      </c>
      <c r="B65" s="100" t="s">
        <v>37</v>
      </c>
      <c r="C65" s="101">
        <v>51958.066200000001</v>
      </c>
      <c r="D65" s="102"/>
      <c r="E65" s="94">
        <f t="shared" si="57"/>
        <v>40449.668905774372</v>
      </c>
      <c r="F65" s="95">
        <f t="shared" si="58"/>
        <v>40449.5</v>
      </c>
      <c r="G65" s="94">
        <f t="shared" si="78"/>
        <v>6.0880600001837593E-2</v>
      </c>
      <c r="K65" s="94">
        <f t="shared" si="79"/>
        <v>6.0880600001837593E-2</v>
      </c>
      <c r="P65">
        <f t="shared" si="59"/>
        <v>0.13939591317909311</v>
      </c>
      <c r="Q65" s="96">
        <f t="shared" si="60"/>
        <v>36939.566200000001</v>
      </c>
      <c r="R65" s="94">
        <f t="shared" si="61"/>
        <v>6.1646544033225137E-3</v>
      </c>
      <c r="S65" s="92">
        <f t="shared" si="80"/>
        <v>1</v>
      </c>
      <c r="T65" s="22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>
        <f t="shared" si="62"/>
        <v>40449.5</v>
      </c>
      <c r="AG65" s="94">
        <f t="shared" si="63"/>
        <v>6.2558344291622575E-2</v>
      </c>
      <c r="AH65" s="94">
        <f t="shared" si="64"/>
        <v>0.13771816888930813</v>
      </c>
      <c r="AI65" s="94">
        <f t="shared" si="65"/>
        <v>-7.8515313177255519E-2</v>
      </c>
      <c r="AJ65" s="94">
        <f t="shared" si="66"/>
        <v>-1.6777442897849826E-3</v>
      </c>
      <c r="AK65" s="94">
        <f t="shared" si="67"/>
        <v>2.8148259019061156E-6</v>
      </c>
      <c r="AL65">
        <f t="shared" si="68"/>
        <v>-7.8515313177255519E-2</v>
      </c>
      <c r="AM65" s="92">
        <f t="shared" si="69"/>
        <v>2.8148259019061156E-6</v>
      </c>
      <c r="AN65">
        <f t="shared" si="70"/>
        <v>-7.6837568887470536E-2</v>
      </c>
      <c r="AO65">
        <f t="shared" si="71"/>
        <v>1.3772806371214161</v>
      </c>
      <c r="AP65">
        <f t="shared" si="72"/>
        <v>-0.98749173473625829</v>
      </c>
      <c r="AQ65">
        <f t="shared" si="73"/>
        <v>-0.43262319129286092</v>
      </c>
      <c r="AR65">
        <f t="shared" si="74"/>
        <v>-0.85362435990443941</v>
      </c>
      <c r="AS65">
        <f t="shared" si="75"/>
        <v>-0.45476831851742927</v>
      </c>
      <c r="AT65" s="94">
        <f t="shared" si="77"/>
        <v>-0.46461655036681926</v>
      </c>
      <c r="AU65" s="94">
        <f t="shared" si="77"/>
        <v>-0.46204949751900576</v>
      </c>
      <c r="AV65" s="94">
        <f t="shared" si="77"/>
        <v>-0.45705977940964304</v>
      </c>
      <c r="AW65" s="94">
        <f t="shared" si="77"/>
        <v>-0.44739575171042933</v>
      </c>
      <c r="AX65" s="94">
        <f t="shared" si="77"/>
        <v>-0.42880412090417558</v>
      </c>
      <c r="AY65" s="94">
        <f t="shared" si="77"/>
        <v>-0.39346966261824473</v>
      </c>
      <c r="AZ65" s="94">
        <f t="shared" si="77"/>
        <v>-0.32767174281095801</v>
      </c>
      <c r="BA65" s="94">
        <f t="shared" si="76"/>
        <v>-0.20872606611437394</v>
      </c>
      <c r="BB65"/>
      <c r="BC65">
        <v>11500</v>
      </c>
      <c r="BD65">
        <f t="shared" si="40"/>
        <v>-3.7545218245921594E-2</v>
      </c>
      <c r="BE65">
        <f t="shared" si="41"/>
        <v>-5.8133061691680796E-2</v>
      </c>
      <c r="BF65">
        <f t="shared" si="42"/>
        <v>2.0587843445759202E-2</v>
      </c>
      <c r="BG65">
        <f t="shared" si="43"/>
        <v>0.46626314060365992</v>
      </c>
      <c r="BH65">
        <f t="shared" si="44"/>
        <v>0.47821456413959662</v>
      </c>
      <c r="BI65">
        <f t="shared" si="45"/>
        <v>-2.7647098283762506</v>
      </c>
      <c r="BJ65">
        <f t="shared" si="46"/>
        <v>-5.2437261408395424</v>
      </c>
      <c r="BK65">
        <f t="shared" si="81"/>
        <v>-2.4388494419873856</v>
      </c>
      <c r="BL65">
        <f t="shared" si="81"/>
        <v>-2.4356637513494941</v>
      </c>
      <c r="BM65">
        <f t="shared" si="81"/>
        <v>-2.4429339075347558</v>
      </c>
      <c r="BN65">
        <f t="shared" si="81"/>
        <v>-2.4262759703788435</v>
      </c>
      <c r="BO65">
        <f t="shared" si="81"/>
        <v>-2.4641057516165965</v>
      </c>
      <c r="BP65">
        <f t="shared" si="81"/>
        <v>-2.3763116039283201</v>
      </c>
      <c r="BQ65">
        <f t="shared" si="81"/>
        <v>-2.5713995384512085</v>
      </c>
      <c r="BR65">
        <f t="shared" si="47"/>
        <v>-2.0664565580134804</v>
      </c>
      <c r="BS65"/>
      <c r="BT65"/>
      <c r="BU65"/>
      <c r="BV65"/>
      <c r="BW65"/>
      <c r="BX65"/>
      <c r="BY65"/>
      <c r="BZ65"/>
    </row>
    <row r="66" spans="1:78" s="94" customFormat="1" x14ac:dyDescent="0.2">
      <c r="A66" s="99" t="s">
        <v>58</v>
      </c>
      <c r="B66" s="100" t="s">
        <v>36</v>
      </c>
      <c r="C66" s="101">
        <v>51958.246500000001</v>
      </c>
      <c r="D66" s="102"/>
      <c r="E66" s="94">
        <f t="shared" si="57"/>
        <v>40450.169126059955</v>
      </c>
      <c r="F66" s="95">
        <f t="shared" si="58"/>
        <v>40450</v>
      </c>
      <c r="G66" s="94">
        <f t="shared" si="78"/>
        <v>6.0960000002523884E-2</v>
      </c>
      <c r="K66" s="94">
        <f t="shared" si="79"/>
        <v>6.0960000002523884E-2</v>
      </c>
      <c r="P66">
        <f t="shared" si="59"/>
        <v>0.13940152536338055</v>
      </c>
      <c r="Q66" s="96">
        <f t="shared" si="60"/>
        <v>36939.746500000001</v>
      </c>
      <c r="R66" s="94">
        <f t="shared" si="61"/>
        <v>6.1530729009379188E-3</v>
      </c>
      <c r="S66" s="92">
        <f t="shared" si="80"/>
        <v>1</v>
      </c>
      <c r="T66" s="225"/>
      <c r="U66" s="95">
        <v>5.7308216845528124E-7</v>
      </c>
      <c r="V66" s="95">
        <v>6.8777270927161864E-18</v>
      </c>
      <c r="W66" s="95">
        <v>4.5466679106686528E-25</v>
      </c>
      <c r="X66" s="95">
        <v>2.0141006525996108E-7</v>
      </c>
      <c r="Y66" s="95">
        <v>3.4409063269132547E-6</v>
      </c>
      <c r="Z66" s="95">
        <v>1.0667139777885537</v>
      </c>
      <c r="AA66" s="95">
        <v>2.9703406038929625</v>
      </c>
      <c r="AB66" s="95">
        <v>7385.4650124312311</v>
      </c>
      <c r="AC66" s="95">
        <v>6.0462761333556925E-3</v>
      </c>
      <c r="AD66" s="95">
        <v>2.9480451485870454E-6</v>
      </c>
      <c r="AE66" s="95">
        <v>1.867415848052513E-18</v>
      </c>
      <c r="AF66">
        <f t="shared" si="62"/>
        <v>40450</v>
      </c>
      <c r="AG66" s="94">
        <f t="shared" si="63"/>
        <v>6.2564643952549223E-2</v>
      </c>
      <c r="AH66" s="94">
        <f t="shared" si="64"/>
        <v>0.13779688141335522</v>
      </c>
      <c r="AI66" s="94">
        <f t="shared" si="65"/>
        <v>-7.8441525360856662E-2</v>
      </c>
      <c r="AJ66" s="94">
        <f t="shared" si="66"/>
        <v>-1.604643950025339E-3</v>
      </c>
      <c r="AK66" s="94">
        <f t="shared" si="67"/>
        <v>2.5748822063529228E-6</v>
      </c>
      <c r="AL66">
        <f t="shared" si="68"/>
        <v>-7.8441525360856662E-2</v>
      </c>
      <c r="AM66" s="92">
        <f t="shared" si="69"/>
        <v>2.5748822063529228E-6</v>
      </c>
      <c r="AN66">
        <f t="shared" si="70"/>
        <v>-7.6836881410831323E-2</v>
      </c>
      <c r="AO66">
        <f t="shared" si="71"/>
        <v>1.3773286647065244</v>
      </c>
      <c r="AP66">
        <f t="shared" si="72"/>
        <v>-0.98750923329066154</v>
      </c>
      <c r="AQ66">
        <f t="shared" si="73"/>
        <v>-0.43258130285756957</v>
      </c>
      <c r="AR66">
        <f t="shared" si="74"/>
        <v>-0.85351333971121668</v>
      </c>
      <c r="AS66">
        <f t="shared" si="75"/>
        <v>-0.45470132983429845</v>
      </c>
      <c r="AT66" s="94">
        <f t="shared" si="77"/>
        <v>-0.46455054637211346</v>
      </c>
      <c r="AU66" s="94">
        <f t="shared" si="77"/>
        <v>-0.46198348817679219</v>
      </c>
      <c r="AV66" s="94">
        <f t="shared" si="77"/>
        <v>-0.45699392247183801</v>
      </c>
      <c r="AW66" s="94">
        <f t="shared" si="77"/>
        <v>-0.44733049768486188</v>
      </c>
      <c r="AX66" s="94">
        <f t="shared" si="77"/>
        <v>-0.42874058755303973</v>
      </c>
      <c r="AY66" s="94">
        <f t="shared" si="77"/>
        <v>-0.39341034603291636</v>
      </c>
      <c r="AZ66" s="94">
        <f t="shared" si="77"/>
        <v>-0.32762163882365725</v>
      </c>
      <c r="BA66" s="94">
        <f t="shared" si="76"/>
        <v>-0.20869398040491571</v>
      </c>
      <c r="BB66"/>
      <c r="BC66">
        <v>12000</v>
      </c>
      <c r="BD66">
        <f t="shared" ref="BD66:BD97" si="82">AH$3+AH$4*BC66+AH$5*BC66^2+BF66</f>
        <v>-3.798295332041976E-2</v>
      </c>
      <c r="BE66">
        <f t="shared" ref="BE66:BE97" si="83">AH$3+AH$4*BC66+AH$5*BC66^2</f>
        <v>-5.6883975773003054E-2</v>
      </c>
      <c r="BF66">
        <f t="shared" ref="BF66:BF97" si="84">$AH$6*($AH$11/BG66*BH66+$AH$12)</f>
        <v>1.8901022452583297E-2</v>
      </c>
      <c r="BG66">
        <f t="shared" ref="BG66:BG97" si="85">1+$AH$7*COS(BI66)</f>
        <v>0.46902120705736572</v>
      </c>
      <c r="BH66">
        <f t="shared" ref="BH66:BH97" si="86">SIN(BI66+RADIANS($AH$9))</f>
        <v>0.46689217894823776</v>
      </c>
      <c r="BI66">
        <f t="shared" ref="BI66:BI97" si="87">2*ATAN(BJ66)</f>
        <v>-2.7518623260114081</v>
      </c>
      <c r="BJ66">
        <f t="shared" ref="BJ66:BJ97" si="88">SQRT((1+$AH$7)/(1-$AH$7))*TAN(BK66/2)</f>
        <v>-5.0666334853379382</v>
      </c>
      <c r="BK66">
        <f t="shared" si="81"/>
        <v>-2.4163531287172071</v>
      </c>
      <c r="BL66">
        <f t="shared" si="81"/>
        <v>-2.4135007190521218</v>
      </c>
      <c r="BM66">
        <f t="shared" si="81"/>
        <v>-2.4201382102652631</v>
      </c>
      <c r="BN66">
        <f t="shared" si="81"/>
        <v>-2.4046317502135781</v>
      </c>
      <c r="BO66">
        <f t="shared" si="81"/>
        <v>-2.4405341522761534</v>
      </c>
      <c r="BP66">
        <f t="shared" si="81"/>
        <v>-2.355536297022744</v>
      </c>
      <c r="BQ66">
        <f t="shared" si="81"/>
        <v>-2.547812246164165</v>
      </c>
      <c r="BR66">
        <f t="shared" ref="BR66:BR97" si="89">RADIANS($AH$9)+$AH$18*(BC66-AH$15)</f>
        <v>-2.0343708485556462</v>
      </c>
      <c r="BS66"/>
      <c r="BT66"/>
      <c r="BU66"/>
      <c r="BV66"/>
      <c r="BW66"/>
      <c r="BX66"/>
      <c r="BY66"/>
      <c r="BZ66"/>
    </row>
    <row r="67" spans="1:78" s="94" customFormat="1" x14ac:dyDescent="0.2">
      <c r="A67" s="99" t="s">
        <v>58</v>
      </c>
      <c r="B67" s="100" t="s">
        <v>37</v>
      </c>
      <c r="C67" s="101">
        <v>51959.147799999999</v>
      </c>
      <c r="D67" s="102"/>
      <c r="E67" s="94">
        <f t="shared" si="57"/>
        <v>40452.669672612341</v>
      </c>
      <c r="F67" s="95">
        <f t="shared" si="58"/>
        <v>40452.5</v>
      </c>
      <c r="G67" s="94">
        <f t="shared" si="78"/>
        <v>6.1156999996455852E-2</v>
      </c>
      <c r="K67" s="94">
        <f t="shared" si="79"/>
        <v>6.1156999996455852E-2</v>
      </c>
      <c r="P67">
        <f t="shared" si="59"/>
        <v>0.1394295874250101</v>
      </c>
      <c r="Q67" s="96">
        <f t="shared" si="60"/>
        <v>36940.647799999999</v>
      </c>
      <c r="R67" s="94">
        <f t="shared" si="61"/>
        <v>6.1265979427606691E-3</v>
      </c>
      <c r="S67" s="92">
        <f t="shared" si="80"/>
        <v>1</v>
      </c>
      <c r="T67" s="225"/>
      <c r="U67" s="95"/>
      <c r="V67" s="95"/>
      <c r="W67" s="95"/>
      <c r="X67" s="95"/>
      <c r="Y67" s="95"/>
      <c r="Z67" s="95"/>
      <c r="AA67" s="95"/>
      <c r="AB67" s="95"/>
      <c r="AC67" s="120"/>
      <c r="AD67" s="95"/>
      <c r="AE67" s="95"/>
      <c r="AF67">
        <f t="shared" si="62"/>
        <v>40452.5</v>
      </c>
      <c r="AG67" s="94">
        <f t="shared" si="63"/>
        <v>6.2596148757837061E-2</v>
      </c>
      <c r="AH67" s="94">
        <f t="shared" si="64"/>
        <v>0.13799043866362889</v>
      </c>
      <c r="AI67" s="94">
        <f t="shared" si="65"/>
        <v>-7.8272587428554252E-2</v>
      </c>
      <c r="AJ67" s="94">
        <f t="shared" si="66"/>
        <v>-1.4391487613812093E-3</v>
      </c>
      <c r="AK67" s="94">
        <f t="shared" si="67"/>
        <v>2.0711491573850687E-6</v>
      </c>
      <c r="AL67">
        <f t="shared" si="68"/>
        <v>-7.8272587428554252E-2</v>
      </c>
      <c r="AM67" s="92">
        <f t="shared" si="69"/>
        <v>2.0711491573850687E-6</v>
      </c>
      <c r="AN67">
        <f t="shared" si="70"/>
        <v>-7.6833438667173043E-2</v>
      </c>
      <c r="AO67">
        <f t="shared" si="71"/>
        <v>1.3775687816027553</v>
      </c>
      <c r="AP67">
        <f t="shared" si="72"/>
        <v>-0.98759656118646055</v>
      </c>
      <c r="AQ67">
        <f t="shared" si="73"/>
        <v>-0.4323717381492132</v>
      </c>
      <c r="AR67">
        <f t="shared" si="74"/>
        <v>-0.85295812600901766</v>
      </c>
      <c r="AS67">
        <f t="shared" si="75"/>
        <v>-0.45436636912369549</v>
      </c>
      <c r="AT67" s="94">
        <f t="shared" si="77"/>
        <v>-0.4642204939008498</v>
      </c>
      <c r="AU67" s="94">
        <f t="shared" si="77"/>
        <v>-0.46165341076468996</v>
      </c>
      <c r="AV67" s="94">
        <f t="shared" si="77"/>
        <v>-0.45666461017093896</v>
      </c>
      <c r="AW67" s="94">
        <f t="shared" si="77"/>
        <v>-0.4470042048465056</v>
      </c>
      <c r="AX67" s="94">
        <f t="shared" si="77"/>
        <v>-0.42842290496956614</v>
      </c>
      <c r="AY67" s="94">
        <f t="shared" si="77"/>
        <v>-0.39311375515391805</v>
      </c>
      <c r="AZ67" s="94">
        <f t="shared" si="77"/>
        <v>-0.32737111705099975</v>
      </c>
      <c r="BA67" s="94">
        <f t="shared" si="76"/>
        <v>-0.20853355185762634</v>
      </c>
      <c r="BB67"/>
      <c r="BC67">
        <v>12500</v>
      </c>
      <c r="BD67">
        <f t="shared" si="82"/>
        <v>-3.8363931985195811E-2</v>
      </c>
      <c r="BE67">
        <f t="shared" si="83"/>
        <v>-5.5558877025489679E-2</v>
      </c>
      <c r="BF67">
        <f t="shared" si="84"/>
        <v>1.7194945040293869E-2</v>
      </c>
      <c r="BG67">
        <f t="shared" si="85"/>
        <v>0.47190089841666294</v>
      </c>
      <c r="BH67">
        <f t="shared" si="86"/>
        <v>0.45535822747207277</v>
      </c>
      <c r="BI67">
        <f t="shared" si="87"/>
        <v>-2.7388637432808642</v>
      </c>
      <c r="BJ67">
        <f t="shared" si="88"/>
        <v>-4.8988161316922509</v>
      </c>
      <c r="BK67">
        <f t="shared" si="81"/>
        <v>-2.3937286374921585</v>
      </c>
      <c r="BL67">
        <f t="shared" si="81"/>
        <v>-2.3911961126433279</v>
      </c>
      <c r="BM67">
        <f t="shared" si="81"/>
        <v>-2.3972112324034782</v>
      </c>
      <c r="BN67">
        <f t="shared" si="81"/>
        <v>-2.3828688705613486</v>
      </c>
      <c r="BO67">
        <f t="shared" si="81"/>
        <v>-2.4167599847687127</v>
      </c>
      <c r="BP67">
        <f t="shared" si="81"/>
        <v>-2.3348296572352729</v>
      </c>
      <c r="BQ67">
        <f t="shared" si="81"/>
        <v>-2.5236964150262535</v>
      </c>
      <c r="BR67">
        <f t="shared" si="89"/>
        <v>-2.0022851390978129</v>
      </c>
      <c r="BS67"/>
      <c r="BT67"/>
      <c r="BU67"/>
      <c r="BV67"/>
      <c r="BW67"/>
      <c r="BX67"/>
      <c r="BY67"/>
      <c r="BZ67"/>
    </row>
    <row r="68" spans="1:78" s="94" customFormat="1" x14ac:dyDescent="0.2">
      <c r="A68" s="138" t="s">
        <v>198</v>
      </c>
      <c r="B68" s="100"/>
      <c r="C68" s="101">
        <v>52314.1944</v>
      </c>
      <c r="D68" s="93" t="s">
        <v>152</v>
      </c>
      <c r="E68" s="94">
        <f t="shared" si="57"/>
        <v>41437.703015082625</v>
      </c>
      <c r="F68" s="95">
        <f t="shared" si="58"/>
        <v>41437.5</v>
      </c>
      <c r="G68" s="94">
        <f t="shared" si="78"/>
        <v>7.317499999771826E-2</v>
      </c>
      <c r="K68" s="94">
        <f t="shared" si="79"/>
        <v>7.317499999771826E-2</v>
      </c>
      <c r="P68">
        <f t="shared" si="59"/>
        <v>0.15063391316395766</v>
      </c>
      <c r="Q68" s="96">
        <f t="shared" si="60"/>
        <v>37295.6944</v>
      </c>
      <c r="R68" s="94">
        <f t="shared" si="61"/>
        <v>5.9998832288950159E-3</v>
      </c>
      <c r="S68" s="92">
        <f t="shared" si="80"/>
        <v>1</v>
      </c>
      <c r="T68" s="225"/>
      <c r="U68" s="95"/>
      <c r="V68" s="95"/>
      <c r="W68" s="95"/>
      <c r="X68" s="95"/>
      <c r="Y68" s="95"/>
      <c r="Z68" s="95"/>
      <c r="AA68" s="95"/>
      <c r="AB68" s="95"/>
      <c r="AC68" s="120"/>
      <c r="AD68" s="95"/>
      <c r="AE68" s="95"/>
      <c r="AF68">
        <f t="shared" si="62"/>
        <v>41437.5</v>
      </c>
      <c r="AG68" s="94">
        <f t="shared" si="63"/>
        <v>7.5885865613298215E-2</v>
      </c>
      <c r="AH68" s="94">
        <f t="shared" si="64"/>
        <v>0.14792304754837771</v>
      </c>
      <c r="AI68" s="94">
        <f t="shared" si="65"/>
        <v>-7.7458913166239401E-2</v>
      </c>
      <c r="AJ68" s="94">
        <f t="shared" si="66"/>
        <v>-2.7108656155799549E-3</v>
      </c>
      <c r="AK68" s="94">
        <f t="shared" si="67"/>
        <v>7.3487923857336877E-6</v>
      </c>
      <c r="AL68">
        <f t="shared" si="68"/>
        <v>-7.7458913166239401E-2</v>
      </c>
      <c r="AM68" s="92">
        <f t="shared" si="69"/>
        <v>7.3487923857336877E-6</v>
      </c>
      <c r="AN68">
        <f t="shared" si="70"/>
        <v>-7.4748047550659447E-2</v>
      </c>
      <c r="AO68">
        <f t="shared" si="71"/>
        <v>1.4672408264575334</v>
      </c>
      <c r="AP68">
        <f t="shared" si="72"/>
        <v>-0.9971543895143592</v>
      </c>
      <c r="AQ68">
        <f t="shared" si="73"/>
        <v>-0.33345091825101059</v>
      </c>
      <c r="AR68">
        <f t="shared" si="74"/>
        <v>-0.61983479802446195</v>
      </c>
      <c r="AS68">
        <f t="shared" si="75"/>
        <v>-0.32023643083627212</v>
      </c>
      <c r="AT68" s="94">
        <f t="shared" si="77"/>
        <v>-0.33015467750106758</v>
      </c>
      <c r="AU68" s="94">
        <f t="shared" si="77"/>
        <v>-0.3278306791032411</v>
      </c>
      <c r="AV68" s="94">
        <f t="shared" si="77"/>
        <v>-0.3235574171566602</v>
      </c>
      <c r="AW68" s="94">
        <f t="shared" si="77"/>
        <v>-0.31571582215154476</v>
      </c>
      <c r="AX68" s="94">
        <f t="shared" si="77"/>
        <v>-0.30137786219587437</v>
      </c>
      <c r="AY68" s="94">
        <f t="shared" si="77"/>
        <v>-0.27532349866219008</v>
      </c>
      <c r="AZ68" s="94">
        <f t="shared" si="77"/>
        <v>-0.22845124833970124</v>
      </c>
      <c r="BA68" s="94">
        <f t="shared" si="76"/>
        <v>-0.14532470422569421</v>
      </c>
      <c r="BB68"/>
      <c r="BC68">
        <v>13000</v>
      </c>
      <c r="BD68">
        <f t="shared" si="82"/>
        <v>-3.868783165738441E-2</v>
      </c>
      <c r="BE68">
        <f t="shared" si="83"/>
        <v>-5.4157765449140693E-2</v>
      </c>
      <c r="BF68">
        <f t="shared" si="84"/>
        <v>1.5469933791756285E-2</v>
      </c>
      <c r="BG68">
        <f t="shared" si="85"/>
        <v>0.47490654460894888</v>
      </c>
      <c r="BH68">
        <f t="shared" si="86"/>
        <v>0.44360538427172208</v>
      </c>
      <c r="BI68">
        <f t="shared" si="87"/>
        <v>-2.7257067627685356</v>
      </c>
      <c r="BJ68">
        <f t="shared" si="88"/>
        <v>-4.7394964710398879</v>
      </c>
      <c r="BK68">
        <f t="shared" si="81"/>
        <v>-2.3709707865939085</v>
      </c>
      <c r="BL68">
        <f t="shared" si="81"/>
        <v>-2.3687421740162673</v>
      </c>
      <c r="BM68">
        <f t="shared" si="81"/>
        <v>-2.3741509154220442</v>
      </c>
      <c r="BN68">
        <f t="shared" si="81"/>
        <v>-2.3609743286335978</v>
      </c>
      <c r="BO68">
        <f t="shared" si="81"/>
        <v>-2.3927873983230912</v>
      </c>
      <c r="BP68">
        <f t="shared" si="81"/>
        <v>-2.3141763359818501</v>
      </c>
      <c r="BQ68">
        <f t="shared" si="81"/>
        <v>-2.4990438408093976</v>
      </c>
      <c r="BR68">
        <f t="shared" si="89"/>
        <v>-1.9701994296399796</v>
      </c>
      <c r="BS68"/>
      <c r="BT68"/>
      <c r="BU68"/>
      <c r="BV68"/>
      <c r="BW68"/>
      <c r="BX68"/>
      <c r="BY68"/>
      <c r="BZ68"/>
    </row>
    <row r="69" spans="1:78" s="94" customFormat="1" x14ac:dyDescent="0.2">
      <c r="A69" s="138" t="s">
        <v>198</v>
      </c>
      <c r="B69" s="100"/>
      <c r="C69" s="101">
        <v>52314.200100000002</v>
      </c>
      <c r="D69" s="93" t="s">
        <v>152</v>
      </c>
      <c r="E69" s="94">
        <f t="shared" si="57"/>
        <v>41437.718829035082</v>
      </c>
      <c r="F69" s="95">
        <f t="shared" si="58"/>
        <v>41437.5</v>
      </c>
      <c r="G69" s="94">
        <f t="shared" si="78"/>
        <v>7.88749999992433E-2</v>
      </c>
      <c r="K69" s="94">
        <f t="shared" si="79"/>
        <v>7.88749999992433E-2</v>
      </c>
      <c r="P69">
        <f t="shared" si="59"/>
        <v>0.15063391316395766</v>
      </c>
      <c r="Q69" s="96">
        <f t="shared" si="60"/>
        <v>37295.700100000002</v>
      </c>
      <c r="R69" s="94">
        <f t="shared" si="61"/>
        <v>5.1493416185810163E-3</v>
      </c>
      <c r="S69" s="92">
        <f t="shared" si="80"/>
        <v>1</v>
      </c>
      <c r="T69" s="225"/>
      <c r="U69" s="95">
        <v>8.299169196938103E-10</v>
      </c>
      <c r="V69" s="95">
        <v>4.0698623506547844E-20</v>
      </c>
      <c r="W69" s="95">
        <v>4.6321105342213901E-27</v>
      </c>
      <c r="X69" s="95">
        <v>1.1481375680553142E-8</v>
      </c>
      <c r="Y69" s="95">
        <v>4.6245386069477982E-8</v>
      </c>
      <c r="Z69" s="95">
        <v>2.3617499344954699E-3</v>
      </c>
      <c r="AA69" s="95">
        <v>2.5060298195730252E-3</v>
      </c>
      <c r="AB69" s="95">
        <v>1080.1292394697327</v>
      </c>
      <c r="AC69" s="95">
        <v>3.4466781819388065E-4</v>
      </c>
      <c r="AD69" s="95">
        <v>2.4549691990236966E-6</v>
      </c>
      <c r="AE69" s="95">
        <v>1.9025090003244689E-20</v>
      </c>
      <c r="AF69">
        <f t="shared" si="62"/>
        <v>41437.5</v>
      </c>
      <c r="AG69" s="94">
        <f t="shared" si="63"/>
        <v>7.5885865613298215E-2</v>
      </c>
      <c r="AH69" s="94">
        <f t="shared" si="64"/>
        <v>0.15362304754990275</v>
      </c>
      <c r="AI69" s="94">
        <f t="shared" si="65"/>
        <v>-7.1758913164714361E-2</v>
      </c>
      <c r="AJ69" s="94">
        <f t="shared" si="66"/>
        <v>2.9891343859450858E-3</v>
      </c>
      <c r="AK69" s="94">
        <f t="shared" si="67"/>
        <v>8.934924377239305E-6</v>
      </c>
      <c r="AL69">
        <f t="shared" si="68"/>
        <v>-7.1758913164714361E-2</v>
      </c>
      <c r="AM69" s="92">
        <f t="shared" si="69"/>
        <v>8.934924377239305E-6</v>
      </c>
      <c r="AN69">
        <f t="shared" si="70"/>
        <v>-7.4748047550659447E-2</v>
      </c>
      <c r="AO69">
        <f t="shared" si="71"/>
        <v>1.4672408264575334</v>
      </c>
      <c r="AP69">
        <f t="shared" si="72"/>
        <v>-0.9971543895143592</v>
      </c>
      <c r="AQ69">
        <f t="shared" si="73"/>
        <v>-0.33345091825101059</v>
      </c>
      <c r="AR69">
        <f t="shared" si="74"/>
        <v>-0.61983479802446195</v>
      </c>
      <c r="AS69">
        <f t="shared" si="75"/>
        <v>-0.32023643083627212</v>
      </c>
      <c r="AT69" s="94">
        <f t="shared" si="77"/>
        <v>-0.33015467750106758</v>
      </c>
      <c r="AU69" s="94">
        <f t="shared" si="77"/>
        <v>-0.3278306791032411</v>
      </c>
      <c r="AV69" s="94">
        <f t="shared" si="77"/>
        <v>-0.3235574171566602</v>
      </c>
      <c r="AW69" s="94">
        <f t="shared" si="77"/>
        <v>-0.31571582215154476</v>
      </c>
      <c r="AX69" s="94">
        <f t="shared" si="77"/>
        <v>-0.30137786219587437</v>
      </c>
      <c r="AY69" s="94">
        <f t="shared" si="77"/>
        <v>-0.27532349866219008</v>
      </c>
      <c r="AZ69" s="94">
        <f t="shared" si="77"/>
        <v>-0.22845124833970124</v>
      </c>
      <c r="BA69" s="94">
        <f t="shared" si="76"/>
        <v>-0.14532470422569421</v>
      </c>
      <c r="BB69"/>
      <c r="BC69">
        <v>13500</v>
      </c>
      <c r="BD69">
        <f t="shared" si="82"/>
        <v>-3.8954333558934705E-2</v>
      </c>
      <c r="BE69">
        <f t="shared" si="83"/>
        <v>-5.2680641043956089E-2</v>
      </c>
      <c r="BF69">
        <f t="shared" si="84"/>
        <v>1.3726307485021383E-2</v>
      </c>
      <c r="BG69">
        <f t="shared" si="85"/>
        <v>0.47804277870274514</v>
      </c>
      <c r="BH69">
        <f t="shared" si="86"/>
        <v>0.43162584564651729</v>
      </c>
      <c r="BI69">
        <f t="shared" si="87"/>
        <v>-2.7123835927701596</v>
      </c>
      <c r="BJ69">
        <f t="shared" si="88"/>
        <v>-4.5879784270224597</v>
      </c>
      <c r="BK69">
        <f t="shared" si="81"/>
        <v>-2.3480739944402664</v>
      </c>
      <c r="BL69">
        <f t="shared" si="81"/>
        <v>-2.3461311740530011</v>
      </c>
      <c r="BM69">
        <f t="shared" si="81"/>
        <v>-2.3509547223486198</v>
      </c>
      <c r="BN69">
        <f t="shared" si="81"/>
        <v>-2.3389349771934151</v>
      </c>
      <c r="BO69">
        <f t="shared" si="81"/>
        <v>-2.3686207428510158</v>
      </c>
      <c r="BP69">
        <f t="shared" si="81"/>
        <v>-2.2935594038902445</v>
      </c>
      <c r="BQ69">
        <f t="shared" si="81"/>
        <v>-2.4738468718112285</v>
      </c>
      <c r="BR69">
        <f t="shared" si="89"/>
        <v>-1.9381137201821454</v>
      </c>
      <c r="BS69"/>
      <c r="BT69"/>
      <c r="BU69"/>
      <c r="BV69"/>
      <c r="BW69"/>
      <c r="BX69"/>
      <c r="BY69"/>
      <c r="BZ69"/>
    </row>
    <row r="70" spans="1:78" s="94" customFormat="1" x14ac:dyDescent="0.2">
      <c r="A70" s="138" t="s">
        <v>198</v>
      </c>
      <c r="B70" s="100"/>
      <c r="C70" s="101">
        <v>52315.094299999997</v>
      </c>
      <c r="D70" s="93" t="s">
        <v>152</v>
      </c>
      <c r="E70" s="94">
        <f t="shared" si="57"/>
        <v>41440.199677506338</v>
      </c>
      <c r="F70" s="95">
        <f t="shared" si="58"/>
        <v>41440</v>
      </c>
      <c r="G70" s="94">
        <f t="shared" si="78"/>
        <v>7.1971999997913372E-2</v>
      </c>
      <c r="K70" s="94">
        <f t="shared" si="79"/>
        <v>7.1971999997913372E-2</v>
      </c>
      <c r="P70">
        <f t="shared" si="59"/>
        <v>0.150662725852272</v>
      </c>
      <c r="Q70" s="96">
        <f t="shared" si="60"/>
        <v>37296.594299999997</v>
      </c>
      <c r="R70" s="94">
        <f t="shared" si="61"/>
        <v>6.1922303354858257E-3</v>
      </c>
      <c r="S70" s="92">
        <f t="shared" si="80"/>
        <v>1</v>
      </c>
      <c r="T70" s="22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>
        <f t="shared" si="62"/>
        <v>41440</v>
      </c>
      <c r="AG70" s="94">
        <f t="shared" si="63"/>
        <v>7.5921897365106669E-2</v>
      </c>
      <c r="AH70" s="94">
        <f t="shared" si="64"/>
        <v>0.14671282848507872</v>
      </c>
      <c r="AI70" s="94">
        <f t="shared" si="65"/>
        <v>-7.8690725854358629E-2</v>
      </c>
      <c r="AJ70" s="94">
        <f t="shared" si="66"/>
        <v>-3.9498973671932974E-3</v>
      </c>
      <c r="AK70" s="94">
        <f t="shared" si="67"/>
        <v>1.5601689211360541E-5</v>
      </c>
      <c r="AL70">
        <f t="shared" si="68"/>
        <v>-7.8690725854358629E-2</v>
      </c>
      <c r="AM70" s="92">
        <f t="shared" si="69"/>
        <v>1.5601689211360541E-5</v>
      </c>
      <c r="AN70">
        <f t="shared" si="70"/>
        <v>-7.4740828487165331E-2</v>
      </c>
      <c r="AO70">
        <f t="shared" si="71"/>
        <v>1.4674498026588645</v>
      </c>
      <c r="AP70">
        <f t="shared" si="72"/>
        <v>-0.99710692747372087</v>
      </c>
      <c r="AQ70">
        <f t="shared" si="73"/>
        <v>-0.3331579006797673</v>
      </c>
      <c r="AR70">
        <f t="shared" si="74"/>
        <v>-0.61920781503668709</v>
      </c>
      <c r="AS70">
        <f t="shared" si="75"/>
        <v>-0.31989082504421734</v>
      </c>
      <c r="AT70" s="94">
        <f t="shared" si="77"/>
        <v>-0.32980479543718111</v>
      </c>
      <c r="AU70" s="94">
        <f t="shared" si="77"/>
        <v>-0.32748208921735222</v>
      </c>
      <c r="AV70" s="94">
        <f t="shared" si="77"/>
        <v>-0.32321170367705149</v>
      </c>
      <c r="AW70" s="94">
        <f t="shared" si="77"/>
        <v>-0.31537627513993971</v>
      </c>
      <c r="AX70" s="94">
        <f t="shared" si="77"/>
        <v>-0.30105111077653934</v>
      </c>
      <c r="AY70" s="94">
        <f t="shared" si="77"/>
        <v>-0.27502242263679599</v>
      </c>
      <c r="AZ70" s="94">
        <f t="shared" si="77"/>
        <v>-0.2281996996180754</v>
      </c>
      <c r="BA70" s="94">
        <f t="shared" si="76"/>
        <v>-0.14516427567840484</v>
      </c>
      <c r="BB70"/>
      <c r="BC70">
        <v>14000</v>
      </c>
      <c r="BD70">
        <f t="shared" si="82"/>
        <v>-3.9163122191703856E-2</v>
      </c>
      <c r="BE70">
        <f t="shared" si="83"/>
        <v>-5.1127503809935859E-2</v>
      </c>
      <c r="BF70">
        <f t="shared" si="84"/>
        <v>1.1964381618232002E-2</v>
      </c>
      <c r="BG70">
        <f t="shared" si="85"/>
        <v>0.48131456154783825</v>
      </c>
      <c r="BH70">
        <f t="shared" si="86"/>
        <v>0.41941129959762158</v>
      </c>
      <c r="BI70">
        <f t="shared" si="87"/>
        <v>-2.6988859360608317</v>
      </c>
      <c r="BJ70">
        <f t="shared" si="88"/>
        <v>-4.4436369483513536</v>
      </c>
      <c r="BK70">
        <f t="shared" si="81"/>
        <v>-2.3250322654915849</v>
      </c>
      <c r="BL70">
        <f t="shared" si="81"/>
        <v>-2.3233554138199306</v>
      </c>
      <c r="BM70">
        <f t="shared" si="81"/>
        <v>-2.3276195786835618</v>
      </c>
      <c r="BN70">
        <f t="shared" si="81"/>
        <v>-2.3167375882285999</v>
      </c>
      <c r="BO70">
        <f t="shared" si="81"/>
        <v>-2.3442644877051211</v>
      </c>
      <c r="BP70">
        <f t="shared" si="81"/>
        <v>-2.2729603164317629</v>
      </c>
      <c r="BQ70">
        <f t="shared" si="81"/>
        <v>-2.4480984167317792</v>
      </c>
      <c r="BR70">
        <f t="shared" si="89"/>
        <v>-1.9060280107243122</v>
      </c>
      <c r="BS70"/>
      <c r="BT70"/>
      <c r="BU70"/>
      <c r="BV70"/>
      <c r="BW70"/>
      <c r="BX70"/>
      <c r="BY70"/>
      <c r="BZ70"/>
    </row>
    <row r="71" spans="1:78" s="94" customFormat="1" x14ac:dyDescent="0.2">
      <c r="A71" s="138" t="s">
        <v>198</v>
      </c>
      <c r="B71" s="100"/>
      <c r="C71" s="101">
        <v>52315.277099999999</v>
      </c>
      <c r="D71" s="93" t="s">
        <v>152</v>
      </c>
      <c r="E71" s="94">
        <f t="shared" si="57"/>
        <v>41440.706833735981</v>
      </c>
      <c r="F71" s="95">
        <f t="shared" si="58"/>
        <v>41440.5</v>
      </c>
      <c r="G71" s="94">
        <f t="shared" si="78"/>
        <v>7.455140000092797E-2</v>
      </c>
      <c r="K71" s="94">
        <f t="shared" si="79"/>
        <v>7.455140000092797E-2</v>
      </c>
      <c r="P71">
        <f t="shared" si="59"/>
        <v>0.15066848861797333</v>
      </c>
      <c r="Q71" s="96">
        <f t="shared" si="60"/>
        <v>37296.777099999999</v>
      </c>
      <c r="R71" s="94">
        <f t="shared" si="61"/>
        <v>5.7938111795351362E-3</v>
      </c>
      <c r="S71" s="92">
        <f t="shared" si="80"/>
        <v>1</v>
      </c>
      <c r="T71" s="22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>
        <f t="shared" si="62"/>
        <v>41440.5</v>
      </c>
      <c r="AG71" s="94">
        <f t="shared" si="63"/>
        <v>7.5929105153027823E-2</v>
      </c>
      <c r="AH71" s="94">
        <f t="shared" si="64"/>
        <v>0.14929078346587349</v>
      </c>
      <c r="AI71" s="94">
        <f t="shared" si="65"/>
        <v>-7.6117088617045359E-2</v>
      </c>
      <c r="AJ71" s="94">
        <f t="shared" si="66"/>
        <v>-1.3777051520998534E-3</v>
      </c>
      <c r="AK71" s="94">
        <f t="shared" si="67"/>
        <v>1.8980714861224803E-6</v>
      </c>
      <c r="AL71">
        <f t="shared" si="68"/>
        <v>-7.6117088617045359E-2</v>
      </c>
      <c r="AM71" s="92">
        <f t="shared" si="69"/>
        <v>1.8980714861224803E-6</v>
      </c>
      <c r="AN71">
        <f t="shared" si="70"/>
        <v>-7.4739383464945505E-2</v>
      </c>
      <c r="AO71">
        <f t="shared" si="71"/>
        <v>1.4674915826438049</v>
      </c>
      <c r="AP71">
        <f t="shared" si="72"/>
        <v>-0.99709738647586499</v>
      </c>
      <c r="AQ71">
        <f t="shared" si="73"/>
        <v>-0.33309927191207067</v>
      </c>
      <c r="AR71">
        <f t="shared" si="74"/>
        <v>-0.61908239804575804</v>
      </c>
      <c r="AS71">
        <f t="shared" si="75"/>
        <v>-0.31982170096616563</v>
      </c>
      <c r="AT71" s="94">
        <f t="shared" ref="AT71:AZ80" si="90">$BA71+$AH$7*SIN(AU71)</f>
        <v>-0.3297348136231153</v>
      </c>
      <c r="AU71" s="94">
        <f t="shared" si="90"/>
        <v>-0.3274123662576327</v>
      </c>
      <c r="AV71" s="94">
        <f t="shared" si="90"/>
        <v>-0.32314255663254299</v>
      </c>
      <c r="AW71" s="94">
        <f t="shared" si="90"/>
        <v>-0.31530836228421893</v>
      </c>
      <c r="AX71" s="94">
        <f t="shared" si="90"/>
        <v>-0.3009857581723645</v>
      </c>
      <c r="AY71" s="94">
        <f t="shared" si="90"/>
        <v>-0.27496220630195556</v>
      </c>
      <c r="AZ71" s="94">
        <f t="shared" si="90"/>
        <v>-0.22814938961722292</v>
      </c>
      <c r="BA71" s="94">
        <f t="shared" si="76"/>
        <v>-0.1451321899689475</v>
      </c>
      <c r="BB71"/>
      <c r="BC71">
        <v>14500</v>
      </c>
      <c r="BD71">
        <f t="shared" si="82"/>
        <v>-3.9313884330862955E-2</v>
      </c>
      <c r="BE71">
        <f t="shared" si="83"/>
        <v>-4.9498353747080004E-2</v>
      </c>
      <c r="BF71">
        <f t="shared" si="84"/>
        <v>1.0184469416217052E-2</v>
      </c>
      <c r="BG71">
        <f t="shared" si="85"/>
        <v>0.48472720801256253</v>
      </c>
      <c r="BH71">
        <f t="shared" si="86"/>
        <v>0.40695289568854687</v>
      </c>
      <c r="BI71">
        <f t="shared" si="87"/>
        <v>-2.68520495805301</v>
      </c>
      <c r="BJ71">
        <f t="shared" si="88"/>
        <v>-4.3059091006430519</v>
      </c>
      <c r="BK71">
        <f t="shared" si="81"/>
        <v>-2.3018391789431067</v>
      </c>
      <c r="BL71">
        <f t="shared" si="81"/>
        <v>-2.3004072194853644</v>
      </c>
      <c r="BM71">
        <f t="shared" si="81"/>
        <v>-2.3041418163392189</v>
      </c>
      <c r="BN71">
        <f t="shared" si="81"/>
        <v>-2.2943689160732834</v>
      </c>
      <c r="BO71">
        <f t="shared" si="81"/>
        <v>-2.3197231332045121</v>
      </c>
      <c r="BP71">
        <f t="shared" si="81"/>
        <v>-2.2523588851340501</v>
      </c>
      <c r="BQ71">
        <f t="shared" si="81"/>
        <v>-2.4217919519732973</v>
      </c>
      <c r="BR71">
        <f t="shared" si="89"/>
        <v>-1.8739423012664789</v>
      </c>
      <c r="BS71"/>
      <c r="BT71"/>
      <c r="BU71"/>
      <c r="BV71"/>
      <c r="BW71"/>
      <c r="BX71"/>
      <c r="BY71"/>
      <c r="BZ71"/>
    </row>
    <row r="72" spans="1:78" s="94" customFormat="1" x14ac:dyDescent="0.2">
      <c r="A72" s="99" t="s">
        <v>58</v>
      </c>
      <c r="B72" s="100" t="s">
        <v>36</v>
      </c>
      <c r="C72" s="101">
        <v>52995.284200000002</v>
      </c>
      <c r="D72" s="102"/>
      <c r="E72" s="94">
        <f t="shared" si="57"/>
        <v>43327.303316047117</v>
      </c>
      <c r="F72" s="103">
        <f t="shared" ref="F72:F114" si="91">ROUND(2*E72,0)/2-0.5</f>
        <v>43327</v>
      </c>
      <c r="G72" s="94">
        <f t="shared" si="78"/>
        <v>0.10932760000287089</v>
      </c>
      <c r="K72" s="94">
        <f t="shared" si="79"/>
        <v>0.10932760000287089</v>
      </c>
      <c r="P72">
        <f t="shared" si="59"/>
        <v>0.17295258842200414</v>
      </c>
      <c r="Q72" s="96">
        <f t="shared" si="60"/>
        <v>37976.784200000002</v>
      </c>
      <c r="R72" s="94">
        <f t="shared" si="61"/>
        <v>4.0481391513348397E-3</v>
      </c>
      <c r="S72" s="92">
        <f t="shared" si="80"/>
        <v>1</v>
      </c>
      <c r="T72" s="22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>
        <f t="shared" si="62"/>
        <v>43327</v>
      </c>
      <c r="AG72" s="94">
        <f t="shared" si="63"/>
        <v>0.10658602684026387</v>
      </c>
      <c r="AH72" s="94">
        <f t="shared" si="64"/>
        <v>0.17569416158461115</v>
      </c>
      <c r="AI72" s="94">
        <f t="shared" si="65"/>
        <v>-6.3624988419133249E-2</v>
      </c>
      <c r="AJ72" s="94">
        <f t="shared" si="66"/>
        <v>2.7415731626070222E-3</v>
      </c>
      <c r="AK72" s="94">
        <f t="shared" si="67"/>
        <v>7.5162234059270702E-6</v>
      </c>
      <c r="AL72">
        <f t="shared" si="68"/>
        <v>-6.3624988419133249E-2</v>
      </c>
      <c r="AM72" s="92">
        <f t="shared" si="69"/>
        <v>7.5162234059270702E-6</v>
      </c>
      <c r="AN72">
        <f t="shared" si="70"/>
        <v>-6.6366561581740272E-2</v>
      </c>
      <c r="AO72">
        <f t="shared" si="71"/>
        <v>1.5707281164793379</v>
      </c>
      <c r="AP72">
        <f t="shared" si="72"/>
        <v>-0.83200656922701854</v>
      </c>
      <c r="AQ72">
        <f t="shared" si="73"/>
        <v>-6.1424114573254536E-2</v>
      </c>
      <c r="AR72">
        <f t="shared" si="74"/>
        <v>-0.10721145489390026</v>
      </c>
      <c r="AS72">
        <f t="shared" si="75"/>
        <v>-5.3657133210215979E-2</v>
      </c>
      <c r="AT72" s="94">
        <f t="shared" si="90"/>
        <v>-5.5812518634857873E-2</v>
      </c>
      <c r="AU72" s="94">
        <f t="shared" si="90"/>
        <v>-5.5321568968846005E-2</v>
      </c>
      <c r="AV72" s="94">
        <f t="shared" si="90"/>
        <v>-5.446500142261642E-2</v>
      </c>
      <c r="AW72" s="94">
        <f t="shared" si="90"/>
        <v>-5.2970630049366751E-2</v>
      </c>
      <c r="AX72" s="94">
        <f t="shared" si="90"/>
        <v>-5.0363824862785164E-2</v>
      </c>
      <c r="AY72" s="94">
        <f t="shared" si="90"/>
        <v>-4.5817281665976775E-2</v>
      </c>
      <c r="AZ72" s="94">
        <f t="shared" si="90"/>
        <v>-3.7889842242238118E-2</v>
      </c>
      <c r="BA72" s="94">
        <f t="shared" si="76"/>
        <v>-2.4072808184540939E-2</v>
      </c>
      <c r="BB72"/>
      <c r="BC72">
        <v>15000</v>
      </c>
      <c r="BD72">
        <f t="shared" si="82"/>
        <v>-3.9406307528016389E-2</v>
      </c>
      <c r="BE72">
        <f t="shared" si="83"/>
        <v>-4.7793190855388537E-2</v>
      </c>
      <c r="BF72">
        <f t="shared" si="84"/>
        <v>8.386883327372148E-3</v>
      </c>
      <c r="BG72">
        <f t="shared" si="85"/>
        <v>0.4882864149310332</v>
      </c>
      <c r="BH72">
        <f t="shared" si="86"/>
        <v>0.39424121473770207</v>
      </c>
      <c r="BI72">
        <f t="shared" si="87"/>
        <v>-2.6713312540687575</v>
      </c>
      <c r="BJ72">
        <f t="shared" si="88"/>
        <v>-4.1742864789431628</v>
      </c>
      <c r="BK72">
        <f t="shared" ref="BK72:BQ81" si="92">$BR72+$AH$7*SIN(BL72)</f>
        <v>-2.2784878799495019</v>
      </c>
      <c r="BL72">
        <f t="shared" si="92"/>
        <v>-2.2772789306044605</v>
      </c>
      <c r="BM72">
        <f t="shared" si="92"/>
        <v>-2.2805171212771334</v>
      </c>
      <c r="BN72">
        <f t="shared" si="92"/>
        <v>-2.2718157589904853</v>
      </c>
      <c r="BO72">
        <f t="shared" si="92"/>
        <v>-2.2950011145407876</v>
      </c>
      <c r="BP72">
        <f t="shared" si="92"/>
        <v>-2.2317332551483609</v>
      </c>
      <c r="BQ72">
        <f t="shared" si="92"/>
        <v>-2.3949215283556686</v>
      </c>
      <c r="BR72">
        <f t="shared" si="89"/>
        <v>-1.8418565918086447</v>
      </c>
      <c r="BS72"/>
      <c r="BT72"/>
      <c r="BU72"/>
      <c r="BV72"/>
      <c r="BW72"/>
      <c r="BX72"/>
      <c r="BY72"/>
      <c r="BZ72"/>
    </row>
    <row r="73" spans="1:78" s="94" customFormat="1" x14ac:dyDescent="0.2">
      <c r="A73" s="99" t="s">
        <v>58</v>
      </c>
      <c r="B73" s="100" t="s">
        <v>36</v>
      </c>
      <c r="C73" s="101">
        <v>52996.364000000001</v>
      </c>
      <c r="D73" s="102"/>
      <c r="E73" s="94">
        <f t="shared" si="57"/>
        <v>43330.299089005362</v>
      </c>
      <c r="F73" s="103">
        <f t="shared" si="91"/>
        <v>43330</v>
      </c>
      <c r="G73" s="94">
        <f t="shared" si="78"/>
        <v>0.10780399999930523</v>
      </c>
      <c r="K73" s="94">
        <f t="shared" si="79"/>
        <v>0.10780399999930523</v>
      </c>
      <c r="P73">
        <f t="shared" si="59"/>
        <v>0.17298888739090085</v>
      </c>
      <c r="Q73" s="96">
        <f t="shared" si="60"/>
        <v>37977.864000000001</v>
      </c>
      <c r="R73" s="94">
        <f t="shared" si="61"/>
        <v>4.2490695442550007E-3</v>
      </c>
      <c r="S73" s="92">
        <f t="shared" si="80"/>
        <v>1</v>
      </c>
      <c r="T73" s="22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>
        <f t="shared" si="62"/>
        <v>43330</v>
      </c>
      <c r="AG73" s="94">
        <f t="shared" si="63"/>
        <v>0.10664020909098881</v>
      </c>
      <c r="AH73" s="94">
        <f t="shared" si="64"/>
        <v>0.17415267829921727</v>
      </c>
      <c r="AI73" s="94">
        <f t="shared" si="65"/>
        <v>-6.5184887391595614E-2</v>
      </c>
      <c r="AJ73" s="94">
        <f t="shared" si="66"/>
        <v>1.16379090831642E-3</v>
      </c>
      <c r="AK73" s="94">
        <f t="shared" si="67"/>
        <v>1.3544092782799578E-6</v>
      </c>
      <c r="AL73">
        <f t="shared" si="68"/>
        <v>-6.5184887391595614E-2</v>
      </c>
      <c r="AM73" s="92">
        <f t="shared" si="69"/>
        <v>1.3544092782799578E-6</v>
      </c>
      <c r="AN73">
        <f t="shared" si="70"/>
        <v>-6.6348678299912034E-2</v>
      </c>
      <c r="AO73">
        <f t="shared" si="71"/>
        <v>1.5707804372432133</v>
      </c>
      <c r="AP73">
        <f t="shared" si="72"/>
        <v>-0.83153183322942192</v>
      </c>
      <c r="AQ73">
        <f t="shared" si="73"/>
        <v>-6.0936009482138481E-2</v>
      </c>
      <c r="AR73">
        <f t="shared" si="74"/>
        <v>-0.10635626189551908</v>
      </c>
      <c r="AS73">
        <f t="shared" si="75"/>
        <v>-5.3228315435589181E-2</v>
      </c>
      <c r="AT73" s="94">
        <f t="shared" si="90"/>
        <v>-5.5366704193938153E-2</v>
      </c>
      <c r="AU73" s="94">
        <f t="shared" si="90"/>
        <v>-5.4879627149417146E-2</v>
      </c>
      <c r="AV73" s="94">
        <f t="shared" si="90"/>
        <v>-5.4029836623162283E-2</v>
      </c>
      <c r="AW73" s="94">
        <f t="shared" si="90"/>
        <v>-5.2547322549480913E-2</v>
      </c>
      <c r="AX73" s="94">
        <f t="shared" si="90"/>
        <v>-4.9961256439734959E-2</v>
      </c>
      <c r="AY73" s="94">
        <f t="shared" si="90"/>
        <v>-4.5450967559309038E-2</v>
      </c>
      <c r="AZ73" s="94">
        <f t="shared" si="90"/>
        <v>-3.7586851952523086E-2</v>
      </c>
      <c r="BA73" s="94">
        <f t="shared" si="76"/>
        <v>-2.3880293927794227E-2</v>
      </c>
      <c r="BB73"/>
      <c r="BC73">
        <v>15500</v>
      </c>
      <c r="BD73">
        <f t="shared" si="82"/>
        <v>-3.9440078125852006E-2</v>
      </c>
      <c r="BE73">
        <f t="shared" si="83"/>
        <v>-4.6012015134861445E-2</v>
      </c>
      <c r="BF73">
        <f t="shared" si="84"/>
        <v>6.5719370090094389E-3</v>
      </c>
      <c r="BG73">
        <f t="shared" si="85"/>
        <v>0.49199829090725156</v>
      </c>
      <c r="BH73">
        <f t="shared" si="86"/>
        <v>0.38126623821983552</v>
      </c>
      <c r="BI73">
        <f t="shared" si="87"/>
        <v>-2.6572548153698934</v>
      </c>
      <c r="BJ73">
        <f t="shared" si="88"/>
        <v>-4.0483087159166393</v>
      </c>
      <c r="BK73">
        <f t="shared" si="92"/>
        <v>-2.2549710730222334</v>
      </c>
      <c r="BL73">
        <f t="shared" si="92"/>
        <v>-2.2539628815070647</v>
      </c>
      <c r="BM73">
        <f t="shared" si="92"/>
        <v>-2.2567404854968016</v>
      </c>
      <c r="BN73">
        <f t="shared" si="92"/>
        <v>-2.2490650181426726</v>
      </c>
      <c r="BO73">
        <f t="shared" si="92"/>
        <v>-2.2701026976580581</v>
      </c>
      <c r="BP73">
        <f t="shared" si="92"/>
        <v>-2.2110598899709331</v>
      </c>
      <c r="BQ73">
        <f t="shared" si="92"/>
        <v>-2.3674817772405303</v>
      </c>
      <c r="BR73">
        <f t="shared" si="89"/>
        <v>-1.8097708823508114</v>
      </c>
      <c r="BS73"/>
      <c r="BT73"/>
      <c r="BU73"/>
      <c r="BV73"/>
      <c r="BW73"/>
      <c r="BX73"/>
      <c r="BY73"/>
      <c r="BZ73"/>
    </row>
    <row r="74" spans="1:78" s="94" customFormat="1" x14ac:dyDescent="0.2">
      <c r="A74" s="99" t="s">
        <v>58</v>
      </c>
      <c r="B74" s="100" t="s">
        <v>37</v>
      </c>
      <c r="C74" s="101">
        <v>52997.264199999998</v>
      </c>
      <c r="D74" s="102"/>
      <c r="E74" s="94">
        <f t="shared" si="57"/>
        <v>43332.796583742362</v>
      </c>
      <c r="F74" s="103">
        <f t="shared" si="91"/>
        <v>43332.5</v>
      </c>
      <c r="G74" s="94">
        <f t="shared" si="78"/>
        <v>0.10690099999919767</v>
      </c>
      <c r="K74" s="94">
        <f t="shared" si="79"/>
        <v>0.10690099999919767</v>
      </c>
      <c r="P74">
        <f t="shared" si="59"/>
        <v>0.17301913862200091</v>
      </c>
      <c r="Q74" s="96">
        <f t="shared" si="60"/>
        <v>37978.764199999998</v>
      </c>
      <c r="R74" s="94">
        <f t="shared" si="61"/>
        <v>4.3716082549442262E-3</v>
      </c>
      <c r="S74" s="92">
        <f t="shared" si="80"/>
        <v>1</v>
      </c>
      <c r="T74" s="225"/>
      <c r="U74" s="95">
        <v>1.3818933184912631E-9</v>
      </c>
      <c r="V74" s="95">
        <v>9.5511844367665089E-20</v>
      </c>
      <c r="W74" s="95">
        <v>3.2911555004546627E-28</v>
      </c>
      <c r="X74" s="95">
        <v>1.5947819393483609E-9</v>
      </c>
      <c r="Y74" s="95">
        <v>2.3441526012833175E-6</v>
      </c>
      <c r="Z74" s="95">
        <v>2.0893948703318361E-4</v>
      </c>
      <c r="AA74" s="95">
        <v>3.8029787965826838E-3</v>
      </c>
      <c r="AB74" s="95">
        <v>217.53148855273375</v>
      </c>
      <c r="AC74" s="120">
        <v>4.7874926038806512E-5</v>
      </c>
      <c r="AD74" s="95">
        <v>1.3490770833642564E-7</v>
      </c>
      <c r="AE74" s="95">
        <v>1.3517494703151442E-21</v>
      </c>
      <c r="AF74">
        <f t="shared" si="62"/>
        <v>43332.5</v>
      </c>
      <c r="AG74" s="94">
        <f t="shared" si="63"/>
        <v>0.10668537351956045</v>
      </c>
      <c r="AH74" s="94">
        <f t="shared" si="64"/>
        <v>0.17323476510163813</v>
      </c>
      <c r="AI74" s="94">
        <f t="shared" si="65"/>
        <v>-6.6118138622803246E-2</v>
      </c>
      <c r="AJ74" s="94">
        <f t="shared" si="66"/>
        <v>2.1562647963721537E-4</v>
      </c>
      <c r="AK74" s="94">
        <f t="shared" si="67"/>
        <v>4.6494778720738458E-8</v>
      </c>
      <c r="AL74">
        <f t="shared" si="68"/>
        <v>-6.6118138622803246E-2</v>
      </c>
      <c r="AM74" s="92">
        <f t="shared" si="69"/>
        <v>4.6494778720738458E-8</v>
      </c>
      <c r="AN74">
        <f t="shared" si="70"/>
        <v>-6.6333765102440462E-2</v>
      </c>
      <c r="AO74">
        <f t="shared" si="71"/>
        <v>1.5708237214391536</v>
      </c>
      <c r="AP74">
        <f t="shared" si="72"/>
        <v>-0.83113573293130971</v>
      </c>
      <c r="AQ74">
        <f t="shared" si="73"/>
        <v>-6.0529198189935712E-2</v>
      </c>
      <c r="AR74">
        <f t="shared" si="74"/>
        <v>-0.1056435607864892</v>
      </c>
      <c r="AS74">
        <f t="shared" si="75"/>
        <v>-5.2870962012727514E-2</v>
      </c>
      <c r="AT74" s="94">
        <f t="shared" si="90"/>
        <v>-5.4995182467255779E-2</v>
      </c>
      <c r="AU74" s="94">
        <f t="shared" si="90"/>
        <v>-5.4511333589056903E-2</v>
      </c>
      <c r="AV74" s="94">
        <f t="shared" si="90"/>
        <v>-5.3667191920086559E-2</v>
      </c>
      <c r="AW74" s="94">
        <f t="shared" si="90"/>
        <v>-5.2194560644964687E-2</v>
      </c>
      <c r="AX74" s="94">
        <f t="shared" si="90"/>
        <v>-4.9625779083752861E-2</v>
      </c>
      <c r="AY74" s="94">
        <f t="shared" si="90"/>
        <v>-4.5145704067687045E-2</v>
      </c>
      <c r="AZ74" s="94">
        <f t="shared" si="90"/>
        <v>-3.7334359656205698E-2</v>
      </c>
      <c r="BA74" s="94">
        <f t="shared" si="76"/>
        <v>-2.3719865380504856E-2</v>
      </c>
      <c r="BB74"/>
      <c r="BC74">
        <v>16000</v>
      </c>
      <c r="BD74">
        <f t="shared" si="82"/>
        <v>-3.9414878796377881E-2</v>
      </c>
      <c r="BE74">
        <f t="shared" si="83"/>
        <v>-4.4154826585498741E-2</v>
      </c>
      <c r="BF74">
        <f t="shared" si="84"/>
        <v>4.7399477891208628E-3</v>
      </c>
      <c r="BG74">
        <f t="shared" si="85"/>
        <v>0.49586938816349579</v>
      </c>
      <c r="BH74">
        <f t="shared" si="86"/>
        <v>0.36801731719063918</v>
      </c>
      <c r="BI74">
        <f t="shared" si="87"/>
        <v>-2.6429649935029431</v>
      </c>
      <c r="BJ74">
        <f t="shared" si="88"/>
        <v>-3.9275579029305483</v>
      </c>
      <c r="BK74">
        <f t="shared" si="92"/>
        <v>-2.231281017135315</v>
      </c>
      <c r="BL74">
        <f t="shared" si="92"/>
        <v>-2.2304513756235496</v>
      </c>
      <c r="BM74">
        <f t="shared" si="92"/>
        <v>-2.2328061639916932</v>
      </c>
      <c r="BN74">
        <f t="shared" si="92"/>
        <v>-2.2261037527906478</v>
      </c>
      <c r="BO74">
        <f t="shared" si="92"/>
        <v>-2.2450318666901166</v>
      </c>
      <c r="BP74">
        <f t="shared" si="92"/>
        <v>-2.1903135641380427</v>
      </c>
      <c r="BQ74">
        <f t="shared" si="92"/>
        <v>-2.3394679160577674</v>
      </c>
      <c r="BR74">
        <f t="shared" si="89"/>
        <v>-1.7776851728929781</v>
      </c>
      <c r="BS74"/>
      <c r="BT74"/>
      <c r="BU74"/>
      <c r="BV74"/>
      <c r="BW74"/>
      <c r="BX74"/>
      <c r="BY74"/>
      <c r="BZ74"/>
    </row>
    <row r="75" spans="1:78" s="94" customFormat="1" x14ac:dyDescent="0.2">
      <c r="A75" s="99" t="s">
        <v>58</v>
      </c>
      <c r="B75" s="100" t="s">
        <v>37</v>
      </c>
      <c r="C75" s="101">
        <v>53001.228999999999</v>
      </c>
      <c r="D75" s="98"/>
      <c r="E75" s="94">
        <f t="shared" si="57"/>
        <v>43343.796436145472</v>
      </c>
      <c r="F75" s="103">
        <f t="shared" si="91"/>
        <v>43343.5</v>
      </c>
      <c r="G75" s="94">
        <f t="shared" si="78"/>
        <v>0.10684780000156024</v>
      </c>
      <c r="K75" s="94">
        <f t="shared" si="79"/>
        <v>0.10684780000156024</v>
      </c>
      <c r="P75">
        <f t="shared" si="59"/>
        <v>0.17315226661465122</v>
      </c>
      <c r="Q75" s="96">
        <f t="shared" si="60"/>
        <v>37982.728999999999</v>
      </c>
      <c r="R75" s="94">
        <f t="shared" si="61"/>
        <v>4.3962822928464958E-3</v>
      </c>
      <c r="S75" s="92">
        <f t="shared" si="80"/>
        <v>1</v>
      </c>
      <c r="T75" s="225"/>
      <c r="U75" s="95">
        <v>1.3344299641087553E-9</v>
      </c>
      <c r="V75" s="95">
        <v>9.4652342865846946E-20</v>
      </c>
      <c r="W75" s="95">
        <v>3.2475455874376969E-28</v>
      </c>
      <c r="X75" s="95">
        <v>1.5946339530893952E-9</v>
      </c>
      <c r="Y75" s="95">
        <v>2.3112000073736018E-6</v>
      </c>
      <c r="Z75" s="95">
        <v>1.9426299576926479E-4</v>
      </c>
      <c r="AA75" s="95">
        <v>3.9888702516277163E-3</v>
      </c>
      <c r="AB75" s="95">
        <v>220.77235637598986</v>
      </c>
      <c r="AC75" s="95">
        <v>4.7870483531033431E-5</v>
      </c>
      <c r="AD75" s="95">
        <v>1.3743949049937952E-7</v>
      </c>
      <c r="AE75" s="95">
        <v>1.3338379262362056E-21</v>
      </c>
      <c r="AF75">
        <f t="shared" si="62"/>
        <v>43343.5</v>
      </c>
      <c r="AG75" s="94">
        <f t="shared" si="63"/>
        <v>0.10688423247886396</v>
      </c>
      <c r="AH75" s="94">
        <f t="shared" si="64"/>
        <v>0.17311583413734749</v>
      </c>
      <c r="AI75" s="94">
        <f t="shared" si="65"/>
        <v>-6.6304466613090973E-2</v>
      </c>
      <c r="AJ75" s="94">
        <f t="shared" si="66"/>
        <v>-3.6432477303713351E-5</v>
      </c>
      <c r="AK75" s="94">
        <f t="shared" si="67"/>
        <v>1.3273254024855884E-9</v>
      </c>
      <c r="AL75">
        <f t="shared" si="68"/>
        <v>-6.6304466613090973E-2</v>
      </c>
      <c r="AM75" s="92">
        <f t="shared" si="69"/>
        <v>1.3273254024855884E-9</v>
      </c>
      <c r="AN75">
        <f t="shared" si="70"/>
        <v>-6.626803413578726E-2</v>
      </c>
      <c r="AO75">
        <f t="shared" si="71"/>
        <v>1.5710107522312917</v>
      </c>
      <c r="AP75">
        <f t="shared" si="72"/>
        <v>-0.82938763947600769</v>
      </c>
      <c r="AQ75">
        <f t="shared" si="73"/>
        <v>-5.873862125905889E-2</v>
      </c>
      <c r="AR75">
        <f t="shared" si="74"/>
        <v>-0.10250724724118961</v>
      </c>
      <c r="AS75">
        <f t="shared" si="75"/>
        <v>-5.1298550790515568E-2</v>
      </c>
      <c r="AT75" s="94">
        <f t="shared" si="90"/>
        <v>-5.3360383721369531E-2</v>
      </c>
      <c r="AU75" s="94">
        <f t="shared" si="90"/>
        <v>-5.2890749224870207E-2</v>
      </c>
      <c r="AV75" s="94">
        <f t="shared" si="90"/>
        <v>-5.2071476796798383E-2</v>
      </c>
      <c r="AW75" s="94">
        <f t="shared" si="90"/>
        <v>-5.0642348093444797E-2</v>
      </c>
      <c r="AX75" s="94">
        <f t="shared" si="90"/>
        <v>-4.81496396643388E-2</v>
      </c>
      <c r="AY75" s="94">
        <f t="shared" si="90"/>
        <v>-4.3802526231760633E-2</v>
      </c>
      <c r="AZ75" s="94">
        <f t="shared" si="90"/>
        <v>-3.622338942155482E-2</v>
      </c>
      <c r="BA75" s="94">
        <f t="shared" si="76"/>
        <v>-2.3013979772432691E-2</v>
      </c>
      <c r="BB75"/>
      <c r="BC75">
        <v>16500</v>
      </c>
      <c r="BD75">
        <f t="shared" si="82"/>
        <v>-3.933038562444658E-2</v>
      </c>
      <c r="BE75">
        <f t="shared" si="83"/>
        <v>-4.2221625207300405E-2</v>
      </c>
      <c r="BF75">
        <f t="shared" si="84"/>
        <v>2.8912395828538237E-3</v>
      </c>
      <c r="BG75">
        <f t="shared" si="85"/>
        <v>0.49990673666761087</v>
      </c>
      <c r="BH75">
        <f t="shared" si="86"/>
        <v>0.35448314048259888</v>
      </c>
      <c r="BI75">
        <f t="shared" si="87"/>
        <v>-2.6284504624227401</v>
      </c>
      <c r="BJ75">
        <f t="shared" si="88"/>
        <v>-3.8116537748003712</v>
      </c>
      <c r="BK75">
        <f t="shared" si="92"/>
        <v>-2.2074095219730507</v>
      </c>
      <c r="BL75">
        <f t="shared" si="92"/>
        <v>-2.206736652691522</v>
      </c>
      <c r="BM75">
        <f t="shared" si="92"/>
        <v>-2.2087076372324308</v>
      </c>
      <c r="BN75">
        <f t="shared" si="92"/>
        <v>-2.202919230472979</v>
      </c>
      <c r="BO75">
        <f t="shared" si="92"/>
        <v>-2.2197922025396002</v>
      </c>
      <c r="BP75">
        <f t="shared" si="92"/>
        <v>-2.1694673647269855</v>
      </c>
      <c r="BQ75">
        <f t="shared" si="92"/>
        <v>-2.3108757532287134</v>
      </c>
      <c r="BR75">
        <f t="shared" si="89"/>
        <v>-1.7455994634351439</v>
      </c>
      <c r="BS75"/>
      <c r="BT75"/>
      <c r="BU75"/>
      <c r="BV75"/>
      <c r="BW75"/>
      <c r="BX75"/>
      <c r="BY75"/>
      <c r="BZ75"/>
    </row>
    <row r="76" spans="1:78" s="94" customFormat="1" x14ac:dyDescent="0.2">
      <c r="A76" s="99" t="s">
        <v>58</v>
      </c>
      <c r="B76" s="100" t="s">
        <v>37</v>
      </c>
      <c r="C76" s="101">
        <v>53004.113499999999</v>
      </c>
      <c r="D76" s="98"/>
      <c r="E76" s="94">
        <f t="shared" si="57"/>
        <v>43351.799128401522</v>
      </c>
      <c r="F76" s="103">
        <f t="shared" si="91"/>
        <v>43351.5</v>
      </c>
      <c r="G76" s="94">
        <f t="shared" si="78"/>
        <v>0.10781819999829168</v>
      </c>
      <c r="K76" s="94">
        <f t="shared" si="79"/>
        <v>0.10781819999829168</v>
      </c>
      <c r="P76">
        <f t="shared" si="59"/>
        <v>0.17324911008084234</v>
      </c>
      <c r="Q76" s="96">
        <f t="shared" si="60"/>
        <v>37985.613499999999</v>
      </c>
      <c r="R76" s="94">
        <f t="shared" si="61"/>
        <v>4.2812039942308313E-3</v>
      </c>
      <c r="S76" s="92">
        <f t="shared" si="80"/>
        <v>1</v>
      </c>
      <c r="T76" s="22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>
        <f t="shared" si="62"/>
        <v>43351.5</v>
      </c>
      <c r="AG76" s="94">
        <f t="shared" si="63"/>
        <v>0.10702899571112391</v>
      </c>
      <c r="AH76" s="94">
        <f t="shared" si="64"/>
        <v>0.17403831436801009</v>
      </c>
      <c r="AI76" s="94">
        <f t="shared" si="65"/>
        <v>-6.543091008255067E-2</v>
      </c>
      <c r="AJ76" s="94">
        <f t="shared" si="66"/>
        <v>7.8920428716776347E-4</v>
      </c>
      <c r="AK76" s="94">
        <f t="shared" si="67"/>
        <v>6.2284340688397767E-7</v>
      </c>
      <c r="AL76">
        <f t="shared" si="68"/>
        <v>-6.543091008255067E-2</v>
      </c>
      <c r="AM76" s="92">
        <f t="shared" si="69"/>
        <v>6.2284340688397767E-7</v>
      </c>
      <c r="AN76">
        <f t="shared" si="70"/>
        <v>-6.6220114369718433E-2</v>
      </c>
      <c r="AO76">
        <f t="shared" si="71"/>
        <v>1.5711432715865055</v>
      </c>
      <c r="AP76">
        <f t="shared" si="72"/>
        <v>-0.82811093239198419</v>
      </c>
      <c r="AQ76">
        <f t="shared" si="73"/>
        <v>-5.7435773805390909E-2</v>
      </c>
      <c r="AR76">
        <f t="shared" si="74"/>
        <v>-0.10022586161119677</v>
      </c>
      <c r="AS76">
        <f t="shared" si="75"/>
        <v>-5.0154922619647005E-2</v>
      </c>
      <c r="AT76" s="94">
        <f t="shared" si="90"/>
        <v>-5.217133564279039E-2</v>
      </c>
      <c r="AU76" s="94">
        <f t="shared" si="90"/>
        <v>-5.1712049370336452E-2</v>
      </c>
      <c r="AV76" s="94">
        <f t="shared" si="90"/>
        <v>-5.0910877987656464E-2</v>
      </c>
      <c r="AW76" s="94">
        <f t="shared" si="90"/>
        <v>-4.9513405846111816E-2</v>
      </c>
      <c r="AX76" s="94">
        <f t="shared" si="90"/>
        <v>-4.707604452847923E-2</v>
      </c>
      <c r="AY76" s="94">
        <f t="shared" si="90"/>
        <v>-4.282565108471062E-2</v>
      </c>
      <c r="AZ76" s="94">
        <f t="shared" si="90"/>
        <v>-3.541540692346247E-2</v>
      </c>
      <c r="BA76" s="94">
        <f t="shared" si="76"/>
        <v>-2.2500608421107238E-2</v>
      </c>
      <c r="BB76"/>
      <c r="BC76">
        <v>17000</v>
      </c>
      <c r="BD76">
        <f t="shared" si="82"/>
        <v>-3.9186264766884159E-2</v>
      </c>
      <c r="BE76">
        <f t="shared" si="83"/>
        <v>-4.0212411000266457E-2</v>
      </c>
      <c r="BF76">
        <f t="shared" si="84"/>
        <v>1.0261462333822952E-3</v>
      </c>
      <c r="BG76">
        <f t="shared" si="85"/>
        <v>0.50411788082801234</v>
      </c>
      <c r="BH76">
        <f t="shared" si="86"/>
        <v>0.34065170185192395</v>
      </c>
      <c r="BI76">
        <f t="shared" si="87"/>
        <v>-2.6136991777596177</v>
      </c>
      <c r="BJ76">
        <f t="shared" si="88"/>
        <v>-3.7002495357715923</v>
      </c>
      <c r="BK76">
        <f t="shared" si="92"/>
        <v>-2.1833479446571395</v>
      </c>
      <c r="BL76">
        <f t="shared" si="92"/>
        <v>-2.1828108489007421</v>
      </c>
      <c r="BM76">
        <f t="shared" si="92"/>
        <v>-2.1844375796605076</v>
      </c>
      <c r="BN76">
        <f t="shared" si="92"/>
        <v>-2.1794989708290466</v>
      </c>
      <c r="BO76">
        <f t="shared" si="92"/>
        <v>-2.1943867522012761</v>
      </c>
      <c r="BP76">
        <f t="shared" si="92"/>
        <v>-2.1484927024994946</v>
      </c>
      <c r="BQ76">
        <f t="shared" si="92"/>
        <v>-2.2817016924809832</v>
      </c>
      <c r="BR76">
        <f t="shared" si="89"/>
        <v>-1.7135137539773106</v>
      </c>
      <c r="BS76"/>
      <c r="BT76"/>
      <c r="BU76"/>
      <c r="BV76"/>
      <c r="BW76"/>
      <c r="BX76"/>
      <c r="BY76"/>
      <c r="BZ76"/>
    </row>
    <row r="77" spans="1:78" s="94" customFormat="1" x14ac:dyDescent="0.2">
      <c r="A77" s="99" t="s">
        <v>58</v>
      </c>
      <c r="B77" s="100" t="s">
        <v>36</v>
      </c>
      <c r="C77" s="101">
        <v>53004.295100000003</v>
      </c>
      <c r="D77" s="98"/>
      <c r="E77" s="94">
        <f t="shared" si="57"/>
        <v>43352.302955378029</v>
      </c>
      <c r="F77" s="103">
        <f t="shared" si="91"/>
        <v>43352</v>
      </c>
      <c r="G77" s="94">
        <f t="shared" si="78"/>
        <v>0.10919760000251699</v>
      </c>
      <c r="K77" s="94">
        <f t="shared" si="79"/>
        <v>0.10919760000251699</v>
      </c>
      <c r="P77">
        <f t="shared" si="59"/>
        <v>0.17325516344358832</v>
      </c>
      <c r="Q77" s="96">
        <f t="shared" si="60"/>
        <v>37985.795100000003</v>
      </c>
      <c r="R77" s="94">
        <f t="shared" si="61"/>
        <v>4.1033714340068779E-3</v>
      </c>
      <c r="S77" s="92">
        <f t="shared" si="80"/>
        <v>1</v>
      </c>
      <c r="T77" s="22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>
        <f t="shared" si="62"/>
        <v>43352</v>
      </c>
      <c r="AG77" s="94">
        <f t="shared" si="63"/>
        <v>0.10703804728327783</v>
      </c>
      <c r="AH77" s="94">
        <f t="shared" si="64"/>
        <v>0.1754147161628275</v>
      </c>
      <c r="AI77" s="94">
        <f t="shared" si="65"/>
        <v>-6.405756344107133E-2</v>
      </c>
      <c r="AJ77" s="94">
        <f t="shared" si="66"/>
        <v>2.1595527192391634E-3</v>
      </c>
      <c r="AK77" s="94">
        <f t="shared" si="67"/>
        <v>4.6636679471732646E-6</v>
      </c>
      <c r="AL77">
        <f t="shared" si="68"/>
        <v>-6.405756344107133E-2</v>
      </c>
      <c r="AM77" s="92">
        <f t="shared" si="69"/>
        <v>4.6636679471732646E-6</v>
      </c>
      <c r="AN77">
        <f t="shared" si="70"/>
        <v>-6.6217116160310494E-2</v>
      </c>
      <c r="AO77">
        <f t="shared" si="71"/>
        <v>1.5711514560301532</v>
      </c>
      <c r="AP77">
        <f t="shared" si="72"/>
        <v>-0.82803098839587841</v>
      </c>
      <c r="AQ77">
        <f t="shared" si="73"/>
        <v>-5.7354329093774629E-2</v>
      </c>
      <c r="AR77">
        <f t="shared" si="74"/>
        <v>-0.10008326319152587</v>
      </c>
      <c r="AS77">
        <f t="shared" si="75"/>
        <v>-5.0083444310975438E-2</v>
      </c>
      <c r="AT77" s="94">
        <f t="shared" si="90"/>
        <v>-5.2097017294800117E-2</v>
      </c>
      <c r="AU77" s="94">
        <f t="shared" si="90"/>
        <v>-5.1638378074522311E-2</v>
      </c>
      <c r="AV77" s="94">
        <f t="shared" si="90"/>
        <v>-5.0838338400589711E-2</v>
      </c>
      <c r="AW77" s="94">
        <f t="shared" si="90"/>
        <v>-4.9442845297462124E-2</v>
      </c>
      <c r="AX77" s="94">
        <f t="shared" si="90"/>
        <v>-4.7008943756350272E-2</v>
      </c>
      <c r="AY77" s="94">
        <f t="shared" si="90"/>
        <v>-4.276459587901784E-2</v>
      </c>
      <c r="AZ77" s="94">
        <f t="shared" si="90"/>
        <v>-3.5364907903513459E-2</v>
      </c>
      <c r="BA77" s="94">
        <f t="shared" si="76"/>
        <v>-2.2468522711649896E-2</v>
      </c>
      <c r="BB77"/>
      <c r="BC77">
        <v>17500</v>
      </c>
      <c r="BD77">
        <f t="shared" si="82"/>
        <v>-3.8982168724643981E-2</v>
      </c>
      <c r="BE77">
        <f t="shared" si="83"/>
        <v>-3.8127183964396884E-2</v>
      </c>
      <c r="BF77">
        <f t="shared" si="84"/>
        <v>-8.5498476024709535E-4</v>
      </c>
      <c r="BG77">
        <f t="shared" si="85"/>
        <v>0.50851091910658663</v>
      </c>
      <c r="BH77">
        <f t="shared" si="86"/>
        <v>0.32651026568819197</v>
      </c>
      <c r="BI77">
        <f t="shared" si="87"/>
        <v>-2.5986983324910353</v>
      </c>
      <c r="BJ77">
        <f t="shared" si="88"/>
        <v>-3.5930282258525779</v>
      </c>
      <c r="BK77">
        <f t="shared" si="92"/>
        <v>-2.1590871862031538</v>
      </c>
      <c r="BL77">
        <f t="shared" si="92"/>
        <v>-2.1586659501530319</v>
      </c>
      <c r="BM77">
        <f t="shared" si="92"/>
        <v>-2.1599878345758015</v>
      </c>
      <c r="BN77">
        <f t="shared" si="92"/>
        <v>-2.1558307816390725</v>
      </c>
      <c r="BO77">
        <f t="shared" si="92"/>
        <v>-2.1688178884684985</v>
      </c>
      <c r="BP77">
        <f t="shared" si="92"/>
        <v>-2.1273593335190641</v>
      </c>
      <c r="BQ77">
        <f t="shared" si="92"/>
        <v>-2.2519427365504856</v>
      </c>
      <c r="BR77">
        <f t="shared" si="89"/>
        <v>-1.6814280445194774</v>
      </c>
      <c r="BS77"/>
      <c r="BT77"/>
      <c r="BU77"/>
      <c r="BV77"/>
      <c r="BW77"/>
      <c r="BX77"/>
      <c r="BY77"/>
      <c r="BZ77"/>
    </row>
    <row r="78" spans="1:78" s="94" customFormat="1" x14ac:dyDescent="0.2">
      <c r="A78" s="99" t="s">
        <v>58</v>
      </c>
      <c r="B78" s="100" t="s">
        <v>37</v>
      </c>
      <c r="C78" s="101">
        <v>53005.194799999997</v>
      </c>
      <c r="D78" s="98"/>
      <c r="E78" s="94">
        <f t="shared" si="57"/>
        <v>43354.799062926206</v>
      </c>
      <c r="F78" s="103">
        <f t="shared" si="91"/>
        <v>43354.5</v>
      </c>
      <c r="G78" s="94">
        <f t="shared" si="78"/>
        <v>0.10779460000048857</v>
      </c>
      <c r="K78" s="94">
        <f t="shared" si="79"/>
        <v>0.10779460000048857</v>
      </c>
      <c r="P78">
        <f t="shared" si="59"/>
        <v>0.17328543139751068</v>
      </c>
      <c r="Q78" s="96">
        <f t="shared" si="60"/>
        <v>37986.694799999997</v>
      </c>
      <c r="R78" s="94">
        <f t="shared" si="61"/>
        <v>4.2890489970731768E-3</v>
      </c>
      <c r="S78" s="92">
        <f t="shared" si="80"/>
        <v>1</v>
      </c>
      <c r="T78" s="22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>
        <f t="shared" si="62"/>
        <v>43354.5</v>
      </c>
      <c r="AG78" s="94">
        <f t="shared" si="63"/>
        <v>0.1070833119703405</v>
      </c>
      <c r="AH78" s="94">
        <f t="shared" si="64"/>
        <v>0.17399671942765876</v>
      </c>
      <c r="AI78" s="94">
        <f t="shared" si="65"/>
        <v>-6.5490831397022109E-2</v>
      </c>
      <c r="AJ78" s="94">
        <f t="shared" si="66"/>
        <v>7.1128803014806896E-4</v>
      </c>
      <c r="AK78" s="94">
        <f t="shared" si="67"/>
        <v>5.0593066183192023E-7</v>
      </c>
      <c r="AL78">
        <f t="shared" si="68"/>
        <v>-6.5490831397022109E-2</v>
      </c>
      <c r="AM78" s="92">
        <f t="shared" si="69"/>
        <v>5.0593066183192023E-7</v>
      </c>
      <c r="AN78">
        <f t="shared" si="70"/>
        <v>-6.6202119427170178E-2</v>
      </c>
      <c r="AO78">
        <f t="shared" si="71"/>
        <v>1.5711922052109872</v>
      </c>
      <c r="AP78">
        <f t="shared" si="72"/>
        <v>-0.8276310043008035</v>
      </c>
      <c r="AQ78">
        <f t="shared" si="73"/>
        <v>-5.6947076284654438E-2</v>
      </c>
      <c r="AR78">
        <f t="shared" si="74"/>
        <v>-9.9370250451692038E-2</v>
      </c>
      <c r="AS78">
        <f t="shared" si="75"/>
        <v>-4.9726050063965528E-2</v>
      </c>
      <c r="AT78" s="94">
        <f t="shared" si="90"/>
        <v>-5.1725420589273624E-2</v>
      </c>
      <c r="AU78" s="94">
        <f t="shared" si="90"/>
        <v>-5.1270017133250009E-2</v>
      </c>
      <c r="AV78" s="94">
        <f t="shared" si="90"/>
        <v>-5.0475636690217957E-2</v>
      </c>
      <c r="AW78" s="94">
        <f t="shared" si="90"/>
        <v>-4.9090039658244919E-2</v>
      </c>
      <c r="AX78" s="94">
        <f t="shared" si="90"/>
        <v>-4.667343801630347E-2</v>
      </c>
      <c r="AY78" s="94">
        <f t="shared" si="90"/>
        <v>-4.2459318961626136E-2</v>
      </c>
      <c r="AZ78" s="94">
        <f t="shared" si="90"/>
        <v>-3.5112412604992337E-2</v>
      </c>
      <c r="BA78" s="94">
        <f t="shared" si="76"/>
        <v>-2.2308094164360526E-2</v>
      </c>
      <c r="BB78"/>
      <c r="BC78">
        <v>18000</v>
      </c>
      <c r="BD78">
        <f t="shared" si="82"/>
        <v>-3.8717732270522803E-2</v>
      </c>
      <c r="BE78">
        <f t="shared" si="83"/>
        <v>-3.5965944099691692E-2</v>
      </c>
      <c r="BF78">
        <f t="shared" si="84"/>
        <v>-2.751788170831109E-3</v>
      </c>
      <c r="BG78">
        <f t="shared" si="85"/>
        <v>0.51309454696831169</v>
      </c>
      <c r="BH78">
        <f t="shared" si="86"/>
        <v>0.312045330832593</v>
      </c>
      <c r="BI78">
        <f t="shared" si="87"/>
        <v>-2.583434308169716</v>
      </c>
      <c r="BJ78">
        <f t="shared" si="88"/>
        <v>-3.4896995440364527</v>
      </c>
      <c r="BK78">
        <f t="shared" si="92"/>
        <v>-2.1346176868808544</v>
      </c>
      <c r="BL78">
        <f t="shared" si="92"/>
        <v>-2.1342937387358805</v>
      </c>
      <c r="BM78">
        <f t="shared" si="92"/>
        <v>-2.1353493956746141</v>
      </c>
      <c r="BN78">
        <f t="shared" si="92"/>
        <v>-2.1319027855649448</v>
      </c>
      <c r="BO78">
        <f t="shared" si="92"/>
        <v>-2.1430871597228829</v>
      </c>
      <c r="BP78">
        <f t="shared" si="92"/>
        <v>-2.1060353920582489</v>
      </c>
      <c r="BQ78">
        <f t="shared" si="92"/>
        <v>-2.2215964902668239</v>
      </c>
      <c r="BR78">
        <f t="shared" si="89"/>
        <v>-1.6493423350616432</v>
      </c>
      <c r="BS78"/>
      <c r="BT78"/>
      <c r="BU78"/>
      <c r="BV78"/>
      <c r="BW78"/>
      <c r="BX78"/>
      <c r="BY78"/>
      <c r="BZ78"/>
    </row>
    <row r="79" spans="1:78" s="94" customFormat="1" x14ac:dyDescent="0.2">
      <c r="A79" s="99" t="s">
        <v>58</v>
      </c>
      <c r="B79" s="100" t="s">
        <v>36</v>
      </c>
      <c r="C79" s="101">
        <v>53005.3747</v>
      </c>
      <c r="D79" s="98"/>
      <c r="E79" s="94">
        <f t="shared" si="57"/>
        <v>43355.298173460746</v>
      </c>
      <c r="F79" s="103">
        <f t="shared" si="91"/>
        <v>43355</v>
      </c>
      <c r="G79" s="94">
        <f t="shared" si="78"/>
        <v>0.10747400000400376</v>
      </c>
      <c r="K79" s="94">
        <f t="shared" si="79"/>
        <v>0.10747400000400376</v>
      </c>
      <c r="P79">
        <f t="shared" si="59"/>
        <v>0.17329148521633367</v>
      </c>
      <c r="Q79" s="96">
        <f t="shared" si="60"/>
        <v>37986.8747</v>
      </c>
      <c r="R79" s="94">
        <f t="shared" si="61"/>
        <v>4.3319413596752667E-3</v>
      </c>
      <c r="S79" s="92">
        <f t="shared" si="80"/>
        <v>1</v>
      </c>
      <c r="T79" s="22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>
        <f t="shared" si="62"/>
        <v>43355</v>
      </c>
      <c r="AG79" s="94">
        <f t="shared" si="63"/>
        <v>0.10709236627279724</v>
      </c>
      <c r="AH79" s="94">
        <f t="shared" si="64"/>
        <v>0.17367311894754017</v>
      </c>
      <c r="AI79" s="94">
        <f t="shared" si="65"/>
        <v>-6.5817485212329913E-2</v>
      </c>
      <c r="AJ79" s="94">
        <f t="shared" si="66"/>
        <v>3.8163373120651822E-4</v>
      </c>
      <c r="AK79" s="94">
        <f t="shared" si="67"/>
        <v>1.4564430479460901E-7</v>
      </c>
      <c r="AL79">
        <f t="shared" si="68"/>
        <v>-6.5817485212329913E-2</v>
      </c>
      <c r="AM79" s="92">
        <f t="shared" si="69"/>
        <v>1.4564430479460901E-7</v>
      </c>
      <c r="AN79">
        <f t="shared" si="70"/>
        <v>-6.6199118943536431E-2</v>
      </c>
      <c r="AO79">
        <f t="shared" si="71"/>
        <v>1.5712003204353868</v>
      </c>
      <c r="AP79">
        <f t="shared" si="72"/>
        <v>-0.82755095467448481</v>
      </c>
      <c r="AQ79">
        <f t="shared" si="73"/>
        <v>-5.6865619891744157E-2</v>
      </c>
      <c r="AR79">
        <f t="shared" si="74"/>
        <v>-9.9227643789019507E-2</v>
      </c>
      <c r="AS79">
        <f t="shared" si="75"/>
        <v>-4.965457067562256E-2</v>
      </c>
      <c r="AT79" s="94">
        <f t="shared" si="90"/>
        <v>-5.1651100258340063E-2</v>
      </c>
      <c r="AU79" s="94">
        <f t="shared" si="90"/>
        <v>-5.1196344055512974E-2</v>
      </c>
      <c r="AV79" s="94">
        <f t="shared" si="90"/>
        <v>-5.0403095595642357E-2</v>
      </c>
      <c r="AW79" s="94">
        <f t="shared" si="90"/>
        <v>-4.9019477953133897E-2</v>
      </c>
      <c r="AX79" s="94">
        <f t="shared" si="90"/>
        <v>-4.6606336493665995E-2</v>
      </c>
      <c r="AY79" s="94">
        <f t="shared" si="90"/>
        <v>-4.2398263400955552E-2</v>
      </c>
      <c r="AZ79" s="94">
        <f t="shared" si="90"/>
        <v>-3.506191350566587E-2</v>
      </c>
      <c r="BA79" s="94">
        <f t="shared" si="76"/>
        <v>-2.2276008454902296E-2</v>
      </c>
      <c r="BB79"/>
      <c r="BC79">
        <v>18500</v>
      </c>
      <c r="BD79">
        <f t="shared" si="82"/>
        <v>-3.8392568077612196E-2</v>
      </c>
      <c r="BE79">
        <f t="shared" si="83"/>
        <v>-3.3728691406150882E-2</v>
      </c>
      <c r="BF79">
        <f t="shared" si="84"/>
        <v>-4.6638766714613162E-3</v>
      </c>
      <c r="BG79">
        <f t="shared" si="85"/>
        <v>0.51787810366226905</v>
      </c>
      <c r="BH79">
        <f t="shared" si="86"/>
        <v>0.29724259199042941</v>
      </c>
      <c r="BI79">
        <f t="shared" si="87"/>
        <v>-2.567892620747664</v>
      </c>
      <c r="BJ79">
        <f t="shared" si="88"/>
        <v>-3.3899970591194513</v>
      </c>
      <c r="BK79">
        <f t="shared" si="92"/>
        <v>-2.1099294195921758</v>
      </c>
      <c r="BL79">
        <f t="shared" si="92"/>
        <v>-2.1096857338299406</v>
      </c>
      <c r="BM79">
        <f t="shared" si="92"/>
        <v>-2.1105123953389624</v>
      </c>
      <c r="BN79">
        <f t="shared" si="92"/>
        <v>-2.107703435987287</v>
      </c>
      <c r="BO79">
        <f t="shared" si="92"/>
        <v>-2.1171951295970128</v>
      </c>
      <c r="BP79">
        <f t="shared" si="92"/>
        <v>-2.0844874355853316</v>
      </c>
      <c r="BQ79">
        <f t="shared" si="92"/>
        <v>-2.1906611630188975</v>
      </c>
      <c r="BR79">
        <f t="shared" si="89"/>
        <v>-1.6172566256038099</v>
      </c>
      <c r="BS79"/>
      <c r="BT79"/>
      <c r="BU79"/>
      <c r="BV79"/>
      <c r="BW79"/>
      <c r="BX79"/>
      <c r="BY79"/>
      <c r="BZ79"/>
    </row>
    <row r="80" spans="1:78" s="94" customFormat="1" x14ac:dyDescent="0.2">
      <c r="A80" s="99" t="s">
        <v>58</v>
      </c>
      <c r="B80" s="100" t="s">
        <v>37</v>
      </c>
      <c r="C80" s="101">
        <v>53006.275800000003</v>
      </c>
      <c r="D80" s="98"/>
      <c r="E80" s="94">
        <f t="shared" si="57"/>
        <v>43357.798165137625</v>
      </c>
      <c r="F80" s="103">
        <f t="shared" si="91"/>
        <v>43357.5</v>
      </c>
      <c r="G80" s="94">
        <f t="shared" si="78"/>
        <v>0.10747100000298815</v>
      </c>
      <c r="K80" s="94">
        <f t="shared" si="79"/>
        <v>0.10747100000298815</v>
      </c>
      <c r="P80">
        <f t="shared" si="59"/>
        <v>0.17332175545064091</v>
      </c>
      <c r="Q80" s="96">
        <f t="shared" si="60"/>
        <v>37987.775800000003</v>
      </c>
      <c r="R80" s="94">
        <f t="shared" si="61"/>
        <v>4.3363219930265696E-3</v>
      </c>
      <c r="S80" s="92">
        <f t="shared" si="80"/>
        <v>1</v>
      </c>
      <c r="T80" s="225"/>
      <c r="U80" s="95">
        <v>1.2758175200797245E-9</v>
      </c>
      <c r="V80" s="95">
        <v>9.3533928158788289E-20</v>
      </c>
      <c r="W80" s="95">
        <v>3.1878506166020978E-28</v>
      </c>
      <c r="X80" s="95">
        <v>1.5952776747181955E-9</v>
      </c>
      <c r="Y80" s="95">
        <v>2.2689349737547675E-6</v>
      </c>
      <c r="Z80" s="95">
        <v>1.7660077763842887E-4</v>
      </c>
      <c r="AA80" s="95">
        <v>4.2299688166213692E-3</v>
      </c>
      <c r="AB80" s="95">
        <v>224.9589113694675</v>
      </c>
      <c r="AC80" s="95">
        <v>4.7889807881628554E-5</v>
      </c>
      <c r="AD80" s="95">
        <v>1.4074047069371031E-7</v>
      </c>
      <c r="AE80" s="95">
        <v>1.3093198974756496E-21</v>
      </c>
      <c r="AF80">
        <f t="shared" si="62"/>
        <v>43357.5</v>
      </c>
      <c r="AG80" s="94">
        <f t="shared" si="63"/>
        <v>0.10713764460861409</v>
      </c>
      <c r="AH80" s="94">
        <f t="shared" si="64"/>
        <v>0.17365511084501495</v>
      </c>
      <c r="AI80" s="94">
        <f t="shared" si="65"/>
        <v>-6.5850755447652759E-2</v>
      </c>
      <c r="AJ80" s="94">
        <f t="shared" si="66"/>
        <v>3.333553943740547E-4</v>
      </c>
      <c r="AK80" s="94">
        <f t="shared" si="67"/>
        <v>1.1112581895828154E-7</v>
      </c>
      <c r="AL80">
        <f t="shared" si="68"/>
        <v>-6.5850755447652759E-2</v>
      </c>
      <c r="AM80" s="92">
        <f t="shared" si="69"/>
        <v>1.1112581895828154E-7</v>
      </c>
      <c r="AN80">
        <f t="shared" si="70"/>
        <v>-6.6184110842026814E-2</v>
      </c>
      <c r="AO80">
        <f t="shared" si="71"/>
        <v>1.5712407234650059</v>
      </c>
      <c r="AP80">
        <f t="shared" si="72"/>
        <v>-0.82715044262922732</v>
      </c>
      <c r="AQ80">
        <f t="shared" si="73"/>
        <v>-5.6458308922050719E-2</v>
      </c>
      <c r="AR80">
        <f t="shared" si="74"/>
        <v>-9.8514590008940167E-2</v>
      </c>
      <c r="AS80">
        <f t="shared" si="75"/>
        <v>-4.9297171053270875E-2</v>
      </c>
      <c r="AT80" s="94">
        <f t="shared" si="90"/>
        <v>-5.1279493680365537E-2</v>
      </c>
      <c r="AU80" s="94">
        <f t="shared" si="90"/>
        <v>-5.0827974242663526E-2</v>
      </c>
      <c r="AV80" s="94">
        <f t="shared" si="90"/>
        <v>-5.0040386379959299E-2</v>
      </c>
      <c r="AW80" s="94">
        <f t="shared" si="90"/>
        <v>-4.8666666556382493E-2</v>
      </c>
      <c r="AX80" s="94">
        <f t="shared" si="90"/>
        <v>-4.6270827017184185E-2</v>
      </c>
      <c r="AY80" s="94">
        <f t="shared" si="90"/>
        <v>-4.2092984716309012E-2</v>
      </c>
      <c r="AZ80" s="94">
        <f t="shared" si="90"/>
        <v>-3.4809417811971895E-2</v>
      </c>
      <c r="BA80" s="94">
        <f t="shared" si="76"/>
        <v>-2.2115579907613814E-2</v>
      </c>
      <c r="BB80"/>
      <c r="BC80">
        <v>19000</v>
      </c>
      <c r="BD80">
        <f t="shared" si="82"/>
        <v>-3.8006262093356162E-2</v>
      </c>
      <c r="BE80">
        <f t="shared" si="83"/>
        <v>-3.1415425883774453E-2</v>
      </c>
      <c r="BF80">
        <f t="shared" si="84"/>
        <v>-6.5908362095817062E-3</v>
      </c>
      <c r="BG80">
        <f t="shared" si="85"/>
        <v>0.52287162341163285</v>
      </c>
      <c r="BH80">
        <f t="shared" si="86"/>
        <v>0.28208689817232058</v>
      </c>
      <c r="BI80">
        <f t="shared" si="87"/>
        <v>-2.5520578599192856</v>
      </c>
      <c r="BJ80">
        <f t="shared" si="88"/>
        <v>-3.2936757504130254</v>
      </c>
      <c r="BK80">
        <f t="shared" si="92"/>
        <v>-2.0850118803379889</v>
      </c>
      <c r="BL80">
        <f t="shared" si="92"/>
        <v>-2.084833126387942</v>
      </c>
      <c r="BM80">
        <f t="shared" si="92"/>
        <v>-2.0854660995899192</v>
      </c>
      <c r="BN80">
        <f t="shared" si="92"/>
        <v>-2.0832215202484963</v>
      </c>
      <c r="BO80">
        <f t="shared" si="92"/>
        <v>-2.0911412064237571</v>
      </c>
      <c r="BP80">
        <f t="shared" si="92"/>
        <v>-2.0626805025808865</v>
      </c>
      <c r="BQ80">
        <f t="shared" si="92"/>
        <v>-2.1591355705981581</v>
      </c>
      <c r="BR80">
        <f t="shared" si="89"/>
        <v>-1.5851709161459766</v>
      </c>
      <c r="BS80"/>
      <c r="BT80"/>
      <c r="BU80"/>
      <c r="BV80"/>
      <c r="BW80"/>
      <c r="BX80"/>
      <c r="BY80"/>
      <c r="BZ80"/>
    </row>
    <row r="81" spans="1:78" s="94" customFormat="1" x14ac:dyDescent="0.2">
      <c r="A81" s="99" t="s">
        <v>58</v>
      </c>
      <c r="B81" s="100" t="s">
        <v>36</v>
      </c>
      <c r="C81" s="101">
        <v>53007.181799999998</v>
      </c>
      <c r="D81" s="93"/>
      <c r="E81" s="94">
        <f t="shared" si="57"/>
        <v>43360.311751264831</v>
      </c>
      <c r="F81" s="103">
        <f t="shared" si="91"/>
        <v>43360</v>
      </c>
      <c r="G81" s="94">
        <f t="shared" si="78"/>
        <v>0.11236799999460345</v>
      </c>
      <c r="K81" s="94">
        <f t="shared" si="79"/>
        <v>0.11236799999460345</v>
      </c>
      <c r="P81">
        <f t="shared" si="59"/>
        <v>0.17335202758526888</v>
      </c>
      <c r="Q81" s="96">
        <f t="shared" si="60"/>
        <v>37988.681799999998</v>
      </c>
      <c r="R81" s="94">
        <f t="shared" si="61"/>
        <v>3.7190516211790424E-3</v>
      </c>
      <c r="S81" s="92">
        <f t="shared" si="80"/>
        <v>1</v>
      </c>
      <c r="T81" s="22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>
        <f t="shared" si="62"/>
        <v>43360</v>
      </c>
      <c r="AG81" s="94">
        <f t="shared" si="63"/>
        <v>0.10718293431417099</v>
      </c>
      <c r="AH81" s="94">
        <f t="shared" si="64"/>
        <v>0.17853709326570133</v>
      </c>
      <c r="AI81" s="94">
        <f t="shared" si="65"/>
        <v>-6.0984027590665429E-2</v>
      </c>
      <c r="AJ81" s="94">
        <f t="shared" si="66"/>
        <v>5.185065680432463E-3</v>
      </c>
      <c r="AK81" s="94">
        <f t="shared" si="67"/>
        <v>2.6884906110398561E-5</v>
      </c>
      <c r="AL81">
        <f t="shared" si="68"/>
        <v>-6.0984027590665429E-2</v>
      </c>
      <c r="AM81" s="92">
        <f t="shared" si="69"/>
        <v>2.6884906110398561E-5</v>
      </c>
      <c r="AN81">
        <f t="shared" si="70"/>
        <v>-6.6169093271097892E-2</v>
      </c>
      <c r="AO81">
        <f t="shared" si="71"/>
        <v>1.5712808379517391</v>
      </c>
      <c r="AP81">
        <f t="shared" si="72"/>
        <v>-0.82674949093310601</v>
      </c>
      <c r="AQ81">
        <f t="shared" si="73"/>
        <v>-5.6050949860994549E-2</v>
      </c>
      <c r="AR81">
        <f t="shared" si="74"/>
        <v>-9.780150229567304E-2</v>
      </c>
      <c r="AS81">
        <f t="shared" si="75"/>
        <v>-4.8939766986613349E-2</v>
      </c>
      <c r="AT81" s="94">
        <f t="shared" ref="AT81:AZ90" si="93">$BA81+$AH$7*SIN(AU81)</f>
        <v>-5.0907878939914497E-2</v>
      </c>
      <c r="AU81" s="94">
        <f t="shared" si="93"/>
        <v>-5.0459597094930336E-2</v>
      </c>
      <c r="AV81" s="94">
        <f t="shared" si="93"/>
        <v>-4.9677670959077519E-2</v>
      </c>
      <c r="AW81" s="94">
        <f t="shared" si="93"/>
        <v>-4.8313850399513775E-2</v>
      </c>
      <c r="AX81" s="94">
        <f t="shared" si="93"/>
        <v>-4.5935314451595904E-2</v>
      </c>
      <c r="AY81" s="94">
        <f t="shared" si="93"/>
        <v>-4.1787704570595094E-2</v>
      </c>
      <c r="AZ81" s="94">
        <f t="shared" si="93"/>
        <v>-3.4556921791571181E-2</v>
      </c>
      <c r="BA81" s="94">
        <f t="shared" si="76"/>
        <v>-2.1955151360324443E-2</v>
      </c>
      <c r="BB81"/>
      <c r="BC81">
        <v>19500</v>
      </c>
      <c r="BD81">
        <f t="shared" si="82"/>
        <v>-3.755836870040067E-2</v>
      </c>
      <c r="BE81">
        <f t="shared" si="83"/>
        <v>-2.9026147532562399E-2</v>
      </c>
      <c r="BF81">
        <f t="shared" si="84"/>
        <v>-8.5322211678382706E-3</v>
      </c>
      <c r="BG81">
        <f t="shared" si="85"/>
        <v>0.52808589167982756</v>
      </c>
      <c r="BH81">
        <f t="shared" si="86"/>
        <v>0.26656220756066412</v>
      </c>
      <c r="BI81">
        <f t="shared" si="87"/>
        <v>-2.5359136207878357</v>
      </c>
      <c r="BJ81">
        <f t="shared" si="88"/>
        <v>-3.2005098301778019</v>
      </c>
      <c r="BK81">
        <f t="shared" si="92"/>
        <v>-2.0598540748227108</v>
      </c>
      <c r="BL81">
        <f t="shared" si="92"/>
        <v>-2.0597267090312048</v>
      </c>
      <c r="BM81">
        <f t="shared" si="92"/>
        <v>-2.0601989093955</v>
      </c>
      <c r="BN81">
        <f t="shared" si="92"/>
        <v>-2.0584461485304399</v>
      </c>
      <c r="BO81">
        <f t="shared" si="92"/>
        <v>-2.0649234625488782</v>
      </c>
      <c r="BP81">
        <f t="shared" si="92"/>
        <v>-2.0405781838829773</v>
      </c>
      <c r="BQ81">
        <f t="shared" si="92"/>
        <v>-2.1270191364176441</v>
      </c>
      <c r="BR81">
        <f t="shared" si="89"/>
        <v>-1.5530852066881424</v>
      </c>
      <c r="BS81"/>
      <c r="BT81"/>
      <c r="BU81"/>
      <c r="BV81"/>
      <c r="BW81"/>
      <c r="BX81"/>
      <c r="BY81"/>
      <c r="BZ81"/>
    </row>
    <row r="82" spans="1:78" s="94" customFormat="1" x14ac:dyDescent="0.2">
      <c r="A82" s="99" t="s">
        <v>58</v>
      </c>
      <c r="B82" s="100" t="s">
        <v>36</v>
      </c>
      <c r="C82" s="101">
        <v>53008.260900000001</v>
      </c>
      <c r="D82" s="93"/>
      <c r="E82" s="94">
        <f t="shared" si="57"/>
        <v>43363.305582158755</v>
      </c>
      <c r="F82" s="103">
        <f t="shared" si="91"/>
        <v>43363</v>
      </c>
      <c r="G82" s="94">
        <f t="shared" si="78"/>
        <v>0.11014440000144532</v>
      </c>
      <c r="K82" s="94">
        <f t="shared" si="79"/>
        <v>0.11014440000144532</v>
      </c>
      <c r="P82">
        <f t="shared" si="59"/>
        <v>0.17338835665524577</v>
      </c>
      <c r="Q82" s="96">
        <f t="shared" si="60"/>
        <v>37989.760900000001</v>
      </c>
      <c r="R82" s="94">
        <f t="shared" si="61"/>
        <v>3.99979805322779E-3</v>
      </c>
      <c r="S82" s="92">
        <f t="shared" si="80"/>
        <v>1</v>
      </c>
      <c r="T82" s="22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>
        <f t="shared" si="62"/>
        <v>43363</v>
      </c>
      <c r="AG82" s="94">
        <f t="shared" si="63"/>
        <v>0.10723729696347967</v>
      </c>
      <c r="AH82" s="94">
        <f t="shared" si="64"/>
        <v>0.17629545969321142</v>
      </c>
      <c r="AI82" s="94">
        <f t="shared" si="65"/>
        <v>-6.3243956653800448E-2</v>
      </c>
      <c r="AJ82" s="94">
        <f t="shared" si="66"/>
        <v>2.9071030379656526E-3</v>
      </c>
      <c r="AK82" s="94">
        <f t="shared" si="67"/>
        <v>8.4512480733491274E-6</v>
      </c>
      <c r="AL82">
        <f t="shared" si="68"/>
        <v>-6.3243956653800448E-2</v>
      </c>
      <c r="AM82" s="92">
        <f t="shared" si="69"/>
        <v>8.4512480733491274E-6</v>
      </c>
      <c r="AN82">
        <f t="shared" si="70"/>
        <v>-6.6151059691766101E-2</v>
      </c>
      <c r="AO82">
        <f t="shared" si="71"/>
        <v>1.5713285943531141</v>
      </c>
      <c r="AP82">
        <f t="shared" si="72"/>
        <v>-0.82626776895377196</v>
      </c>
      <c r="AQ82">
        <f t="shared" si="73"/>
        <v>-5.5562055988378586E-2</v>
      </c>
      <c r="AR82">
        <f t="shared" si="74"/>
        <v>-9.6945752589853232E-2</v>
      </c>
      <c r="AS82">
        <f t="shared" si="75"/>
        <v>-4.8510876285143029E-2</v>
      </c>
      <c r="AT82" s="94">
        <f t="shared" si="93"/>
        <v>-5.0461930559569511E-2</v>
      </c>
      <c r="AU82" s="94">
        <f t="shared" si="93"/>
        <v>-5.0017534909988184E-2</v>
      </c>
      <c r="AV82" s="94">
        <f t="shared" si="93"/>
        <v>-4.9242404326183403E-2</v>
      </c>
      <c r="AW82" s="94">
        <f t="shared" si="93"/>
        <v>-4.7890464776347202E-2</v>
      </c>
      <c r="AX82" s="94">
        <f t="shared" si="93"/>
        <v>-4.5532695326751624E-2</v>
      </c>
      <c r="AY82" s="94">
        <f t="shared" si="93"/>
        <v>-4.1421366482040839E-2</v>
      </c>
      <c r="AZ82" s="94">
        <f t="shared" si="93"/>
        <v>-3.425392613917505E-2</v>
      </c>
      <c r="BA82" s="94">
        <f t="shared" si="76"/>
        <v>-2.1762637103576843E-2</v>
      </c>
      <c r="BB82"/>
      <c r="BC82">
        <v>20000</v>
      </c>
      <c r="BD82">
        <f t="shared" si="82"/>
        <v>-3.7048405698000185E-2</v>
      </c>
      <c r="BE82">
        <f t="shared" si="83"/>
        <v>-2.6560856352514726E-2</v>
      </c>
      <c r="BF82">
        <f t="shared" si="84"/>
        <v>-1.048754934548546E-2</v>
      </c>
      <c r="BG82">
        <f t="shared" si="85"/>
        <v>0.53353250727590606</v>
      </c>
      <c r="BH82">
        <f t="shared" si="86"/>
        <v>0.25065153817805413</v>
      </c>
      <c r="BI82">
        <f t="shared" si="87"/>
        <v>-2.5194424265376778</v>
      </c>
      <c r="BJ82">
        <f t="shared" si="88"/>
        <v>-3.1102908074846392</v>
      </c>
      <c r="BK82">
        <f t="shared" ref="BK82:BQ91" si="94">$BR82+$AH$7*SIN(BL82)</f>
        <v>-2.0344445002467575</v>
      </c>
      <c r="BL82">
        <f t="shared" si="94"/>
        <v>-2.0343568017044205</v>
      </c>
      <c r="BM82">
        <f t="shared" si="94"/>
        <v>-2.0346983677651411</v>
      </c>
      <c r="BN82">
        <f t="shared" si="94"/>
        <v>-2.0333667265217104</v>
      </c>
      <c r="BO82">
        <f t="shared" si="94"/>
        <v>-2.03853844379144</v>
      </c>
      <c r="BP82">
        <f t="shared" si="94"/>
        <v>-2.0181427081942758</v>
      </c>
      <c r="BQ82">
        <f t="shared" si="94"/>
        <v>-2.0943118921055226</v>
      </c>
      <c r="BR82">
        <f t="shared" si="89"/>
        <v>-1.5209994972303091</v>
      </c>
      <c r="BS82"/>
      <c r="BT82"/>
      <c r="BU82"/>
      <c r="BV82"/>
      <c r="BW82"/>
      <c r="BX82"/>
      <c r="BY82"/>
      <c r="BZ82"/>
    </row>
    <row r="83" spans="1:78" s="94" customFormat="1" x14ac:dyDescent="0.2">
      <c r="A83" s="99" t="s">
        <v>58</v>
      </c>
      <c r="B83" s="100" t="s">
        <v>36</v>
      </c>
      <c r="C83" s="101">
        <v>53009.343500000003</v>
      </c>
      <c r="D83" s="93"/>
      <c r="E83" s="94">
        <f t="shared" si="57"/>
        <v>43366.309123374362</v>
      </c>
      <c r="F83" s="103">
        <f t="shared" si="91"/>
        <v>43366</v>
      </c>
      <c r="G83" s="94">
        <f t="shared" si="78"/>
        <v>0.11142079999990528</v>
      </c>
      <c r="K83" s="94">
        <f t="shared" si="79"/>
        <v>0.11142079999990528</v>
      </c>
      <c r="P83">
        <f t="shared" si="59"/>
        <v>0.17342468846168455</v>
      </c>
      <c r="Q83" s="96">
        <f t="shared" si="60"/>
        <v>37990.843500000003</v>
      </c>
      <c r="R83" s="94">
        <f t="shared" si="61"/>
        <v>3.8444821843807635E-3</v>
      </c>
      <c r="S83" s="92">
        <f t="shared" si="80"/>
        <v>1</v>
      </c>
      <c r="T83" s="22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>
        <f t="shared" si="62"/>
        <v>43366</v>
      </c>
      <c r="AG83" s="94">
        <f t="shared" si="63"/>
        <v>0.10729167597301334</v>
      </c>
      <c r="AH83" s="94">
        <f t="shared" si="64"/>
        <v>0.17755381248857649</v>
      </c>
      <c r="AI83" s="94">
        <f t="shared" si="65"/>
        <v>-6.2003888461779261E-2</v>
      </c>
      <c r="AJ83" s="94">
        <f t="shared" si="66"/>
        <v>4.1291240268919449E-3</v>
      </c>
      <c r="AK83" s="94">
        <f t="shared" si="67"/>
        <v>1.7049665229456351E-5</v>
      </c>
      <c r="AL83">
        <f t="shared" si="68"/>
        <v>-6.2003888461779261E-2</v>
      </c>
      <c r="AM83" s="92">
        <f t="shared" si="69"/>
        <v>1.7049665229456351E-5</v>
      </c>
      <c r="AN83">
        <f t="shared" si="70"/>
        <v>-6.6133012488671206E-2</v>
      </c>
      <c r="AO83">
        <f t="shared" si="71"/>
        <v>1.5713759350149725</v>
      </c>
      <c r="AP83">
        <f t="shared" si="72"/>
        <v>-0.82578541476786926</v>
      </c>
      <c r="AQ83">
        <f t="shared" si="73"/>
        <v>-5.5073093947288841E-2</v>
      </c>
      <c r="AR83">
        <f t="shared" si="74"/>
        <v>-9.6089954789668489E-2</v>
      </c>
      <c r="AS83">
        <f t="shared" si="75"/>
        <v>-4.8081979285139416E-2</v>
      </c>
      <c r="AT83" s="94">
        <f t="shared" si="93"/>
        <v>-5.0015970611275593E-2</v>
      </c>
      <c r="AU83" s="94">
        <f t="shared" si="93"/>
        <v>-4.9575462330193498E-2</v>
      </c>
      <c r="AV83" s="94">
        <f t="shared" si="93"/>
        <v>-4.8807128899622861E-2</v>
      </c>
      <c r="AW83" s="94">
        <f t="shared" si="93"/>
        <v>-4.746707240758679E-2</v>
      </c>
      <c r="AX83" s="94">
        <f t="shared" si="93"/>
        <v>-4.5130071824431586E-2</v>
      </c>
      <c r="AY83" s="94">
        <f t="shared" si="93"/>
        <v>-4.1055026323101165E-2</v>
      </c>
      <c r="AZ83" s="94">
        <f t="shared" si="93"/>
        <v>-3.395093002383142E-2</v>
      </c>
      <c r="BA83" s="94">
        <f t="shared" si="76"/>
        <v>-2.1570122846830131E-2</v>
      </c>
      <c r="BB83"/>
      <c r="BC83">
        <v>20500</v>
      </c>
      <c r="BD83">
        <f t="shared" si="82"/>
        <v>-3.6475849126294799E-2</v>
      </c>
      <c r="BE83">
        <f t="shared" si="83"/>
        <v>-2.4019552343631428E-2</v>
      </c>
      <c r="BF83">
        <f t="shared" si="84"/>
        <v>-1.2456296782663369E-2</v>
      </c>
      <c r="BG83">
        <f t="shared" si="85"/>
        <v>0.539223951163605</v>
      </c>
      <c r="BH83">
        <f t="shared" si="86"/>
        <v>0.23433691373821736</v>
      </c>
      <c r="BI83">
        <f t="shared" si="87"/>
        <v>-2.5026256406703293</v>
      </c>
      <c r="BJ83">
        <f t="shared" si="88"/>
        <v>-3.0228257597481321</v>
      </c>
      <c r="BK83">
        <f t="shared" si="94"/>
        <v>-2.0087711213624222</v>
      </c>
      <c r="BL83">
        <f t="shared" si="94"/>
        <v>-2.0087131739032484</v>
      </c>
      <c r="BM83">
        <f t="shared" si="94"/>
        <v>-2.0089511717670732</v>
      </c>
      <c r="BN83">
        <f t="shared" si="94"/>
        <v>-2.0079729099663584</v>
      </c>
      <c r="BO83">
        <f t="shared" si="94"/>
        <v>-2.0119809695945863</v>
      </c>
      <c r="BP83">
        <f t="shared" si="94"/>
        <v>-1.9953350423047462</v>
      </c>
      <c r="BQ83">
        <f t="shared" si="94"/>
        <v>-2.0610144774725274</v>
      </c>
      <c r="BR83">
        <f t="shared" si="89"/>
        <v>-1.4889137877724758</v>
      </c>
      <c r="BS83"/>
      <c r="BT83"/>
      <c r="BU83"/>
      <c r="BV83"/>
      <c r="BW83"/>
      <c r="BX83"/>
      <c r="BY83"/>
      <c r="BZ83"/>
    </row>
    <row r="84" spans="1:78" s="94" customFormat="1" x14ac:dyDescent="0.2">
      <c r="A84" s="20" t="s">
        <v>39</v>
      </c>
      <c r="B84" s="92" t="s">
        <v>37</v>
      </c>
      <c r="C84" s="98">
        <v>53047.370199999998</v>
      </c>
      <c r="D84" s="104">
        <v>5.0000000000000001E-3</v>
      </c>
      <c r="E84" s="94">
        <f t="shared" si="57"/>
        <v>43471.809548963873</v>
      </c>
      <c r="F84" s="103">
        <f t="shared" si="91"/>
        <v>43471.5</v>
      </c>
      <c r="G84" s="94">
        <f t="shared" si="78"/>
        <v>0.11157419999653939</v>
      </c>
      <c r="K84" s="94">
        <f t="shared" si="79"/>
        <v>0.11157419999653939</v>
      </c>
      <c r="P84">
        <f t="shared" si="59"/>
        <v>0.17470409718781091</v>
      </c>
      <c r="Q84" s="96">
        <f t="shared" si="60"/>
        <v>38028.870199999998</v>
      </c>
      <c r="R84" s="94">
        <f t="shared" si="61"/>
        <v>3.9853839193805113E-3</v>
      </c>
      <c r="S84" s="92">
        <f t="shared" si="80"/>
        <v>1</v>
      </c>
      <c r="T84" s="22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>
        <f t="shared" si="62"/>
        <v>43471.5</v>
      </c>
      <c r="AG84" s="94">
        <f t="shared" si="63"/>
        <v>0.10921435476242231</v>
      </c>
      <c r="AH84" s="94">
        <f t="shared" si="64"/>
        <v>0.17706394242192799</v>
      </c>
      <c r="AI84" s="94">
        <f t="shared" si="65"/>
        <v>-6.3129897191271517E-2</v>
      </c>
      <c r="AJ84" s="94">
        <f t="shared" si="66"/>
        <v>2.3598452341170861E-3</v>
      </c>
      <c r="AK84" s="94">
        <f t="shared" si="67"/>
        <v>5.5688695289851253E-6</v>
      </c>
      <c r="AL84">
        <f t="shared" si="68"/>
        <v>-6.3129897191271517E-2</v>
      </c>
      <c r="AM84" s="92">
        <f t="shared" si="69"/>
        <v>5.5688695289851253E-6</v>
      </c>
      <c r="AN84">
        <f t="shared" si="70"/>
        <v>-6.5489742425388603E-2</v>
      </c>
      <c r="AO84">
        <f t="shared" si="71"/>
        <v>1.5727754319879033</v>
      </c>
      <c r="AP84">
        <f t="shared" si="72"/>
        <v>-0.80842455618360087</v>
      </c>
      <c r="AQ84">
        <f t="shared" si="73"/>
        <v>-3.7839256100400065E-2</v>
      </c>
      <c r="AR84">
        <f t="shared" si="74"/>
        <v>-6.5967131567002499E-2</v>
      </c>
      <c r="AS84">
        <f t="shared" si="75"/>
        <v>-3.2995532102916017E-2</v>
      </c>
      <c r="AT84" s="94">
        <f t="shared" si="93"/>
        <v>-3.4326490368696352E-2</v>
      </c>
      <c r="AU84" s="94">
        <f t="shared" si="93"/>
        <v>-3.4023353394262587E-2</v>
      </c>
      <c r="AV84" s="94">
        <f t="shared" si="93"/>
        <v>-3.3494961163795925E-2</v>
      </c>
      <c r="AW84" s="94">
        <f t="shared" si="93"/>
        <v>-3.2573953106031811E-2</v>
      </c>
      <c r="AX84" s="94">
        <f t="shared" si="93"/>
        <v>-3.0968666115772637E-2</v>
      </c>
      <c r="AY84" s="94">
        <f t="shared" si="93"/>
        <v>-2.8170891640958547E-2</v>
      </c>
      <c r="AZ84" s="94">
        <f t="shared" si="93"/>
        <v>-2.3295304491548846E-2</v>
      </c>
      <c r="BA84" s="94">
        <f t="shared" si="76"/>
        <v>-1.4800038151227213E-2</v>
      </c>
      <c r="BB84"/>
      <c r="BC84">
        <v>21000</v>
      </c>
      <c r="BD84">
        <f t="shared" si="82"/>
        <v>-3.5840127940131472E-2</v>
      </c>
      <c r="BE84">
        <f t="shared" si="83"/>
        <v>-2.1402235505912512E-2</v>
      </c>
      <c r="BF84">
        <f t="shared" si="84"/>
        <v>-1.4437892434218962E-2</v>
      </c>
      <c r="BG84">
        <f t="shared" si="85"/>
        <v>0.54517366294470238</v>
      </c>
      <c r="BH84">
        <f t="shared" si="86"/>
        <v>0.21759930409388312</v>
      </c>
      <c r="BI84">
        <f t="shared" si="87"/>
        <v>-2.4854433672342306</v>
      </c>
      <c r="BJ84">
        <f t="shared" si="88"/>
        <v>-2.9379357836289861</v>
      </c>
      <c r="BK84">
        <f t="shared" si="94"/>
        <v>-1.9828213399198948</v>
      </c>
      <c r="BL84">
        <f t="shared" si="94"/>
        <v>-1.9827849643350479</v>
      </c>
      <c r="BM84">
        <f t="shared" si="94"/>
        <v>-1.982943188271677</v>
      </c>
      <c r="BN84">
        <f t="shared" si="94"/>
        <v>-1.9822545391383577</v>
      </c>
      <c r="BO84">
        <f t="shared" si="94"/>
        <v>-1.985243924722621</v>
      </c>
      <c r="BP84">
        <f t="shared" si="94"/>
        <v>-1.9721150064894077</v>
      </c>
      <c r="BQ84">
        <f t="shared" si="94"/>
        <v>-2.0271281398533372</v>
      </c>
      <c r="BR84">
        <f t="shared" si="89"/>
        <v>-1.4568280783146417</v>
      </c>
      <c r="BS84"/>
      <c r="BT84"/>
      <c r="BU84"/>
      <c r="BV84"/>
      <c r="BW84"/>
      <c r="BX84"/>
      <c r="BY84"/>
      <c r="BZ84"/>
    </row>
    <row r="85" spans="1:78" s="94" customFormat="1" x14ac:dyDescent="0.2">
      <c r="A85" s="138" t="s">
        <v>198</v>
      </c>
      <c r="B85" s="92"/>
      <c r="C85" s="98">
        <v>53083.053999999996</v>
      </c>
      <c r="D85" s="93" t="s">
        <v>152</v>
      </c>
      <c r="E85" s="94">
        <f t="shared" ref="E85:E116" si="95">+(C85-C$7)/C$8</f>
        <v>43570.809885218434</v>
      </c>
      <c r="F85" s="103">
        <f t="shared" si="91"/>
        <v>43570.5</v>
      </c>
      <c r="G85" s="94">
        <f t="shared" si="78"/>
        <v>0.11169539999536937</v>
      </c>
      <c r="K85" s="94">
        <f t="shared" si="79"/>
        <v>0.11169539999536937</v>
      </c>
      <c r="P85">
        <f t="shared" ref="P85:P116" si="96">+D$11+D$12*F85+D$13*F85^2</f>
        <v>0.17590775761934396</v>
      </c>
      <c r="Q85" s="96">
        <f t="shared" ref="Q85:Q116" si="97">+C85-15018.5</f>
        <v>38064.553999999996</v>
      </c>
      <c r="R85" s="94">
        <f t="shared" ref="R85:R116" si="98">+(P85-G85)^2</f>
        <v>4.1232268716292078E-3</v>
      </c>
      <c r="S85" s="92">
        <f t="shared" si="80"/>
        <v>1</v>
      </c>
      <c r="T85" s="22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>
        <f t="shared" ref="AF85:AF116" si="99">F85</f>
        <v>43570.5</v>
      </c>
      <c r="AG85" s="94">
        <f t="shared" ref="AG85:AG116" si="100">AH$3+AH$4*AF85+AH$5*AF85^2+AN85</f>
        <v>0.11103669703655966</v>
      </c>
      <c r="AH85" s="94">
        <f t="shared" ref="AH85:AH116" si="101">IF(S85&lt;&gt;0,G85-AN85, -9999)</f>
        <v>0.17656646057815367</v>
      </c>
      <c r="AI85" s="94">
        <f t="shared" ref="AI85:AI116" si="102">+G85-P85</f>
        <v>-6.4212357623974592E-2</v>
      </c>
      <c r="AJ85" s="94">
        <f t="shared" ref="AJ85:AJ116" si="103">IF(S85&lt;&gt;0,G85-AG85, -9999)</f>
        <v>6.587029588097093E-4</v>
      </c>
      <c r="AK85" s="94">
        <f t="shared" ref="AK85:AK116" si="104">+(G85-AG85)^2*S85</f>
        <v>4.3388958794466558E-7</v>
      </c>
      <c r="AL85">
        <f t="shared" ref="AL85:AL116" si="105">IF(S85&lt;&gt;0,G85-P85, -9999)</f>
        <v>-6.4212357623974592E-2</v>
      </c>
      <c r="AM85" s="92">
        <f t="shared" ref="AM85:AM116" si="106">+(G85-AG85)^2</f>
        <v>4.3388958794466558E-7</v>
      </c>
      <c r="AN85">
        <f t="shared" ref="AN85:AN116" si="107">$AH$6*($AH$11/AO85*AP85+$AH$12)</f>
        <v>-6.4871060582784301E-2</v>
      </c>
      <c r="AO85">
        <f t="shared" ref="AO85:AO116" si="108">1+$AH$7*COS(AR85)</f>
        <v>1.5736168803229971</v>
      </c>
      <c r="AP85">
        <f t="shared" ref="AP85:AP116" si="109">SIN(AR85+RADIANS($AH$9))</f>
        <v>-0.79144314992975073</v>
      </c>
      <c r="AQ85">
        <f t="shared" ref="AQ85:AQ116" si="110">$AH$7*SIN(AR85)</f>
        <v>-2.1614333199833666E-2</v>
      </c>
      <c r="AR85">
        <f t="shared" ref="AR85:AR116" si="111">2*ATAN(AS85)</f>
        <v>-3.7662964611078445E-2</v>
      </c>
      <c r="AS85">
        <f t="shared" ref="AS85:AS116" si="112">SQRT((1+$AH$7)/(1-$AH$7))*TAN(AT85/2)</f>
        <v>-1.883370865776406E-2</v>
      </c>
      <c r="AT85" s="94">
        <f t="shared" si="93"/>
        <v>-1.9594711117656347E-2</v>
      </c>
      <c r="AU85" s="94">
        <f t="shared" si="93"/>
        <v>-1.9421391920474082E-2</v>
      </c>
      <c r="AV85" s="94">
        <f t="shared" si="93"/>
        <v>-1.9119398630522692E-2</v>
      </c>
      <c r="AW85" s="94">
        <f t="shared" si="93"/>
        <v>-1.8593206325529677E-2</v>
      </c>
      <c r="AX85" s="94">
        <f t="shared" si="93"/>
        <v>-1.7676382467855523E-2</v>
      </c>
      <c r="AY85" s="94">
        <f t="shared" si="93"/>
        <v>-1.6078967344962898E-2</v>
      </c>
      <c r="AZ85" s="94">
        <f t="shared" si="93"/>
        <v>-1.3295829241391034E-2</v>
      </c>
      <c r="BA85" s="94">
        <f t="shared" ref="BA85:BA116" si="113">RADIANS($AH$9)+$AH$18*(F85-AH$15)</f>
        <v>-8.447067678575948E-3</v>
      </c>
      <c r="BB85"/>
      <c r="BC85">
        <v>21500</v>
      </c>
      <c r="BD85">
        <f t="shared" si="82"/>
        <v>-3.5140618519254721E-2</v>
      </c>
      <c r="BE85">
        <f t="shared" si="83"/>
        <v>-1.8708905839357984E-2</v>
      </c>
      <c r="BF85">
        <f t="shared" si="84"/>
        <v>-1.6431712679896737E-2</v>
      </c>
      <c r="BG85">
        <f t="shared" si="85"/>
        <v>0.55139612609725408</v>
      </c>
      <c r="BH85">
        <f t="shared" si="86"/>
        <v>0.20041855976698275</v>
      </c>
      <c r="BI85">
        <f t="shared" si="87"/>
        <v>-2.4678743373451062</v>
      </c>
      <c r="BJ85">
        <f t="shared" si="88"/>
        <v>-2.8554546015570876</v>
      </c>
      <c r="BK85">
        <f t="shared" si="94"/>
        <v>-1.9565819567063227</v>
      </c>
      <c r="BL85">
        <f t="shared" si="94"/>
        <v>-1.9565605988820027</v>
      </c>
      <c r="BM85">
        <f t="shared" si="94"/>
        <v>-1.9566594718540813</v>
      </c>
      <c r="BN85">
        <f t="shared" si="94"/>
        <v>-1.9562015512594291</v>
      </c>
      <c r="BO85">
        <f t="shared" si="94"/>
        <v>-1.9583180437335725</v>
      </c>
      <c r="BP85">
        <f t="shared" si="94"/>
        <v>-1.9484414054317623</v>
      </c>
      <c r="BQ85">
        <f t="shared" si="94"/>
        <v>-1.9926547328225646</v>
      </c>
      <c r="BR85">
        <f t="shared" si="89"/>
        <v>-1.4247423688568084</v>
      </c>
      <c r="BS85"/>
      <c r="BT85"/>
      <c r="BU85"/>
      <c r="BV85"/>
      <c r="BW85"/>
      <c r="BX85"/>
      <c r="BY85"/>
      <c r="BZ85"/>
    </row>
    <row r="86" spans="1:78" s="94" customFormat="1" x14ac:dyDescent="0.2">
      <c r="A86" s="138" t="s">
        <v>198</v>
      </c>
      <c r="B86" s="92"/>
      <c r="C86" s="98">
        <v>53084.1348</v>
      </c>
      <c r="D86" s="93" t="s">
        <v>152</v>
      </c>
      <c r="E86" s="94">
        <f t="shared" si="95"/>
        <v>43573.808432554324</v>
      </c>
      <c r="F86" s="103">
        <f t="shared" si="91"/>
        <v>43573.5</v>
      </c>
      <c r="G86" s="94">
        <f t="shared" si="78"/>
        <v>0.11117180000292137</v>
      </c>
      <c r="K86" s="94">
        <f t="shared" si="79"/>
        <v>0.11117180000292137</v>
      </c>
      <c r="P86">
        <f t="shared" si="96"/>
        <v>0.1759442786977265</v>
      </c>
      <c r="Q86" s="96">
        <f t="shared" si="97"/>
        <v>38065.6348</v>
      </c>
      <c r="R86" s="94">
        <f t="shared" si="98"/>
        <v>4.1954739962689839E-3</v>
      </c>
      <c r="S86" s="92">
        <f t="shared" si="80"/>
        <v>1</v>
      </c>
      <c r="T86" s="225"/>
      <c r="U86" s="95">
        <v>6.0143870584382862E-10</v>
      </c>
      <c r="V86" s="95">
        <v>7.4318636952822031E-20</v>
      </c>
      <c r="W86" s="95">
        <v>1.8224376903743857E-28</v>
      </c>
      <c r="X86" s="95">
        <v>1.6955060883275529E-9</v>
      </c>
      <c r="Y86" s="95">
        <v>1.6130223351096246E-6</v>
      </c>
      <c r="Z86" s="95">
        <v>2.2507193849555118E-5</v>
      </c>
      <c r="AA86" s="95">
        <v>8.1733999175698374E-3</v>
      </c>
      <c r="AB86" s="95">
        <v>292.70399787808532</v>
      </c>
      <c r="AC86" s="95">
        <v>5.0898637973195207E-5</v>
      </c>
      <c r="AD86" s="95">
        <v>1.9940991298877272E-7</v>
      </c>
      <c r="AE86" s="95">
        <v>7.4851497667282219E-22</v>
      </c>
      <c r="AF86">
        <f t="shared" si="99"/>
        <v>43573.5</v>
      </c>
      <c r="AG86" s="94">
        <f t="shared" si="100"/>
        <v>0.11109219055380409</v>
      </c>
      <c r="AH86" s="94">
        <f t="shared" si="101"/>
        <v>0.17602388814684378</v>
      </c>
      <c r="AI86" s="94">
        <f t="shared" si="102"/>
        <v>-6.4772478694805125E-2</v>
      </c>
      <c r="AJ86" s="94">
        <f t="shared" si="103"/>
        <v>7.9609449117279407E-5</v>
      </c>
      <c r="AK86" s="94">
        <f t="shared" si="104"/>
        <v>6.3376643887566989E-9</v>
      </c>
      <c r="AL86">
        <f t="shared" si="105"/>
        <v>-6.4772478694805125E-2</v>
      </c>
      <c r="AM86" s="92">
        <f t="shared" si="106"/>
        <v>6.3376643887566989E-9</v>
      </c>
      <c r="AN86">
        <f t="shared" si="107"/>
        <v>-6.4852088143922404E-2</v>
      </c>
      <c r="AO86">
        <f t="shared" si="108"/>
        <v>1.5736352163610365</v>
      </c>
      <c r="AP86">
        <f t="shared" si="109"/>
        <v>-0.79091835209746586</v>
      </c>
      <c r="AQ86">
        <f t="shared" si="110"/>
        <v>-2.1122105519756788E-2</v>
      </c>
      <c r="AR86">
        <f t="shared" si="111"/>
        <v>-3.680486611416401E-2</v>
      </c>
      <c r="AS86">
        <f t="shared" si="112"/>
        <v>-1.8404510663692739E-2</v>
      </c>
      <c r="AT86" s="94">
        <f t="shared" si="93"/>
        <v>-1.9148198380842162E-2</v>
      </c>
      <c r="AU86" s="94">
        <f t="shared" si="93"/>
        <v>-1.8978822750409206E-2</v>
      </c>
      <c r="AV86" s="94">
        <f t="shared" si="93"/>
        <v>-1.8683703244146106E-2</v>
      </c>
      <c r="AW86" s="94">
        <f t="shared" si="93"/>
        <v>-1.8169491921323923E-2</v>
      </c>
      <c r="AX86" s="94">
        <f t="shared" si="93"/>
        <v>-1.7273550057381015E-2</v>
      </c>
      <c r="AY86" s="94">
        <f t="shared" si="93"/>
        <v>-1.571252840860602E-2</v>
      </c>
      <c r="AZ86" s="94">
        <f t="shared" si="93"/>
        <v>-1.2992811042278618E-2</v>
      </c>
      <c r="BA86" s="94">
        <f t="shared" si="113"/>
        <v>-8.254553421829236E-3</v>
      </c>
      <c r="BB86"/>
      <c r="BC86">
        <v>22000</v>
      </c>
      <c r="BD86">
        <f t="shared" si="82"/>
        <v>-3.4376638977786617E-2</v>
      </c>
      <c r="BE86">
        <f t="shared" si="83"/>
        <v>-1.593956334396783E-2</v>
      </c>
      <c r="BF86">
        <f t="shared" si="84"/>
        <v>-1.8437075633818783E-2</v>
      </c>
      <c r="BG86">
        <f t="shared" si="85"/>
        <v>0.55790696316193511</v>
      </c>
      <c r="BH86">
        <f t="shared" si="86"/>
        <v>0.18277334016272823</v>
      </c>
      <c r="BI86">
        <f t="shared" si="87"/>
        <v>-2.4498957801531014</v>
      </c>
      <c r="BJ86">
        <f t="shared" si="88"/>
        <v>-2.7752273039390296</v>
      </c>
      <c r="BK86">
        <f t="shared" si="94"/>
        <v>-1.9300391254802745</v>
      </c>
      <c r="BL86">
        <f t="shared" si="94"/>
        <v>-1.9300277076985564</v>
      </c>
      <c r="BM86">
        <f t="shared" si="94"/>
        <v>-1.9300842828851623</v>
      </c>
      <c r="BN86">
        <f t="shared" si="94"/>
        <v>-1.9298038688797088</v>
      </c>
      <c r="BO86">
        <f t="shared" si="94"/>
        <v>-1.931191689893228</v>
      </c>
      <c r="BP86">
        <f t="shared" si="94"/>
        <v>-1.9242721748998761</v>
      </c>
      <c r="BQ86">
        <f t="shared" si="94"/>
        <v>-1.9575967142866757</v>
      </c>
      <c r="BR86">
        <f t="shared" si="89"/>
        <v>-1.3926566593989751</v>
      </c>
      <c r="BS86"/>
      <c r="BT86"/>
      <c r="BU86"/>
      <c r="BV86"/>
      <c r="BW86"/>
      <c r="BX86"/>
      <c r="BY86"/>
      <c r="BZ86"/>
    </row>
    <row r="87" spans="1:78" s="94" customFormat="1" x14ac:dyDescent="0.2">
      <c r="A87" s="95" t="s">
        <v>272</v>
      </c>
      <c r="B87" s="95" t="s">
        <v>36</v>
      </c>
      <c r="C87" s="141">
        <v>53380.254099999998</v>
      </c>
      <c r="D87" s="141" t="s">
        <v>205</v>
      </c>
      <c r="E87" s="94">
        <f t="shared" si="95"/>
        <v>44395.355192469666</v>
      </c>
      <c r="F87" s="103">
        <f t="shared" si="91"/>
        <v>44395</v>
      </c>
      <c r="G87" s="94">
        <f t="shared" si="78"/>
        <v>0.12802599999849917</v>
      </c>
      <c r="K87" s="94">
        <f t="shared" si="79"/>
        <v>0.12802599999849917</v>
      </c>
      <c r="P87">
        <f t="shared" si="96"/>
        <v>0.1860479383727757</v>
      </c>
      <c r="Q87" s="96">
        <f t="shared" si="97"/>
        <v>38361.754099999998</v>
      </c>
      <c r="R87" s="94">
        <f t="shared" si="98"/>
        <v>3.3665453327083425E-3</v>
      </c>
      <c r="S87" s="92">
        <f t="shared" si="80"/>
        <v>1</v>
      </c>
      <c r="T87" s="22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>
        <f t="shared" si="99"/>
        <v>44395</v>
      </c>
      <c r="AG87" s="94">
        <f t="shared" si="100"/>
        <v>0.12685487634438797</v>
      </c>
      <c r="AH87" s="94">
        <f t="shared" si="101"/>
        <v>0.18721906202688687</v>
      </c>
      <c r="AI87" s="94">
        <f t="shared" si="102"/>
        <v>-5.8021938374276522E-2</v>
      </c>
      <c r="AJ87" s="94">
        <f t="shared" si="103"/>
        <v>1.1711236541112058E-3</v>
      </c>
      <c r="AK87" s="94">
        <f t="shared" si="104"/>
        <v>1.3715306132187832E-6</v>
      </c>
      <c r="AL87">
        <f t="shared" si="105"/>
        <v>-5.8021938374276522E-2</v>
      </c>
      <c r="AM87" s="92">
        <f t="shared" si="106"/>
        <v>1.3715306132187832E-6</v>
      </c>
      <c r="AN87">
        <f t="shared" si="107"/>
        <v>-5.9193062028387713E-2</v>
      </c>
      <c r="AO87">
        <f t="shared" si="108"/>
        <v>1.5628758889095455</v>
      </c>
      <c r="AP87">
        <f t="shared" si="109"/>
        <v>-0.62731433433591299</v>
      </c>
      <c r="AQ87">
        <f t="shared" si="110"/>
        <v>0.11257992039191446</v>
      </c>
      <c r="AR87">
        <f t="shared" si="111"/>
        <v>0.19740366144852617</v>
      </c>
      <c r="AS87">
        <f t="shared" si="112"/>
        <v>9.9023604111285038E-2</v>
      </c>
      <c r="AT87" s="94">
        <f t="shared" si="93"/>
        <v>0.10293709820970243</v>
      </c>
      <c r="AU87" s="94">
        <f t="shared" si="93"/>
        <v>0.10204528744886079</v>
      </c>
      <c r="AV87" s="94">
        <f t="shared" si="93"/>
        <v>0.10048367491977778</v>
      </c>
      <c r="AW87" s="94">
        <f t="shared" si="93"/>
        <v>9.7749790279944335E-2</v>
      </c>
      <c r="AX87" s="94">
        <f t="shared" si="93"/>
        <v>9.2965383307615598E-2</v>
      </c>
      <c r="AY87" s="94">
        <f t="shared" si="93"/>
        <v>8.4597546486847197E-2</v>
      </c>
      <c r="AZ87" s="94">
        <f t="shared" si="93"/>
        <v>6.9976265496401235E-2</v>
      </c>
      <c r="BA87" s="94">
        <f t="shared" si="113"/>
        <v>4.4462267217391549E-2</v>
      </c>
      <c r="BB87"/>
      <c r="BC87">
        <v>22500</v>
      </c>
      <c r="BD87">
        <f t="shared" si="82"/>
        <v>-3.3547443208311947E-2</v>
      </c>
      <c r="BE87">
        <f t="shared" si="83"/>
        <v>-1.3094208019742051E-2</v>
      </c>
      <c r="BF87">
        <f t="shared" si="84"/>
        <v>-2.0453235188569893E-2</v>
      </c>
      <c r="BG87">
        <f t="shared" si="85"/>
        <v>0.56472304218394043</v>
      </c>
      <c r="BH87">
        <f t="shared" si="86"/>
        <v>0.1646410352393877</v>
      </c>
      <c r="BI87">
        <f t="shared" si="87"/>
        <v>-2.4314832762604519</v>
      </c>
      <c r="BJ87">
        <f t="shared" si="88"/>
        <v>-2.6971092103004044</v>
      </c>
      <c r="BK87">
        <f t="shared" si="94"/>
        <v>-1.9031782982229619</v>
      </c>
      <c r="BL87">
        <f t="shared" si="94"/>
        <v>-1.9031730421808146</v>
      </c>
      <c r="BM87">
        <f t="shared" si="94"/>
        <v>-1.903201103405797</v>
      </c>
      <c r="BN87">
        <f t="shared" si="94"/>
        <v>-1.9030512622804221</v>
      </c>
      <c r="BO87">
        <f t="shared" si="94"/>
        <v>-1.9038506306994287</v>
      </c>
      <c r="BP87">
        <f t="shared" si="94"/>
        <v>-1.8995645442641171</v>
      </c>
      <c r="BQ87">
        <f t="shared" si="94"/>
        <v>-1.9219571439538115</v>
      </c>
      <c r="BR87">
        <f t="shared" si="89"/>
        <v>-1.3605709499411409</v>
      </c>
      <c r="BS87"/>
      <c r="BT87"/>
      <c r="BU87"/>
      <c r="BV87"/>
      <c r="BW87"/>
      <c r="BX87"/>
      <c r="BY87"/>
      <c r="BZ87"/>
    </row>
    <row r="88" spans="1:78" s="94" customFormat="1" x14ac:dyDescent="0.2">
      <c r="A88" s="138" t="s">
        <v>198</v>
      </c>
      <c r="B88" s="92"/>
      <c r="C88" s="98">
        <v>53426.392599999999</v>
      </c>
      <c r="D88" s="93" t="s">
        <v>152</v>
      </c>
      <c r="E88" s="94">
        <f t="shared" si="95"/>
        <v>44523.360814468484</v>
      </c>
      <c r="F88" s="103">
        <f t="shared" si="91"/>
        <v>44523</v>
      </c>
      <c r="G88" s="94">
        <f t="shared" si="78"/>
        <v>0.13005239999620244</v>
      </c>
      <c r="K88" s="94">
        <f t="shared" si="79"/>
        <v>0.13005239999620244</v>
      </c>
      <c r="P88">
        <f t="shared" si="96"/>
        <v>0.18764069182056997</v>
      </c>
      <c r="Q88" s="96">
        <f t="shared" si="97"/>
        <v>38407.892599999999</v>
      </c>
      <c r="R88" s="94">
        <f t="shared" si="98"/>
        <v>3.3164113552485164E-3</v>
      </c>
      <c r="S88" s="92">
        <f t="shared" si="80"/>
        <v>1</v>
      </c>
      <c r="T88" s="22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>
        <f t="shared" si="99"/>
        <v>44523</v>
      </c>
      <c r="AG88" s="94">
        <f t="shared" si="100"/>
        <v>0.12940564077222977</v>
      </c>
      <c r="AH88" s="94">
        <f t="shared" si="101"/>
        <v>0.18828745104454264</v>
      </c>
      <c r="AI88" s="94">
        <f t="shared" si="102"/>
        <v>-5.7588291824367532E-2</v>
      </c>
      <c r="AJ88" s="94">
        <f t="shared" si="103"/>
        <v>6.4675922397267049E-4</v>
      </c>
      <c r="AK88" s="94">
        <f t="shared" si="104"/>
        <v>4.1829749379373096E-7</v>
      </c>
      <c r="AL88">
        <f t="shared" si="105"/>
        <v>-5.7588291824367532E-2</v>
      </c>
      <c r="AM88" s="92">
        <f t="shared" si="106"/>
        <v>4.1829749379373096E-7</v>
      </c>
      <c r="AN88">
        <f t="shared" si="107"/>
        <v>-5.8235051048340189E-2</v>
      </c>
      <c r="AO88">
        <f t="shared" si="108"/>
        <v>1.5584517399207973</v>
      </c>
      <c r="AP88">
        <f t="shared" si="109"/>
        <v>-0.5988334604873925</v>
      </c>
      <c r="AQ88">
        <f t="shared" si="110"/>
        <v>0.13279743585850995</v>
      </c>
      <c r="AR88">
        <f t="shared" si="111"/>
        <v>0.23345971608002808</v>
      </c>
      <c r="AS88">
        <f t="shared" si="112"/>
        <v>0.11726294529593735</v>
      </c>
      <c r="AT88" s="94">
        <f t="shared" si="93"/>
        <v>0.12185402071548235</v>
      </c>
      <c r="AU88" s="94">
        <f t="shared" si="93"/>
        <v>0.12080744430491074</v>
      </c>
      <c r="AV88" s="94">
        <f t="shared" si="93"/>
        <v>0.11897103434362408</v>
      </c>
      <c r="AW88" s="94">
        <f t="shared" si="93"/>
        <v>0.11574968691298317</v>
      </c>
      <c r="AX88" s="94">
        <f t="shared" si="93"/>
        <v>0.11010183707107052</v>
      </c>
      <c r="AY88" s="94">
        <f t="shared" si="93"/>
        <v>0.10020809800552921</v>
      </c>
      <c r="AZ88" s="94">
        <f t="shared" si="93"/>
        <v>8.2899632981863675E-2</v>
      </c>
      <c r="BA88" s="94">
        <f t="shared" si="113"/>
        <v>5.2676208838597027E-2</v>
      </c>
      <c r="BB88"/>
      <c r="BC88">
        <v>23000</v>
      </c>
      <c r="BD88">
        <f t="shared" si="82"/>
        <v>-3.2652214565146456E-2</v>
      </c>
      <c r="BE88">
        <f t="shared" si="83"/>
        <v>-1.0172839866680661E-2</v>
      </c>
      <c r="BF88">
        <f t="shared" si="84"/>
        <v>-2.2479374698465799E-2</v>
      </c>
      <c r="BG88">
        <f t="shared" si="85"/>
        <v>0.57186259583252519</v>
      </c>
      <c r="BH88">
        <f t="shared" si="86"/>
        <v>0.1459976806400676</v>
      </c>
      <c r="BI88">
        <f t="shared" si="87"/>
        <v>-2.4126105914232605</v>
      </c>
      <c r="BJ88">
        <f t="shared" si="88"/>
        <v>-2.6209648352661206</v>
      </c>
      <c r="BK88">
        <f t="shared" si="94"/>
        <v>-1.8759841612600963</v>
      </c>
      <c r="BL88">
        <f t="shared" si="94"/>
        <v>-1.8759823923833898</v>
      </c>
      <c r="BM88">
        <f t="shared" si="94"/>
        <v>-1.8759926479207469</v>
      </c>
      <c r="BN88">
        <f t="shared" si="94"/>
        <v>-1.8759331840468274</v>
      </c>
      <c r="BO88">
        <f t="shared" si="94"/>
        <v>-1.8762778127547199</v>
      </c>
      <c r="BP88">
        <f t="shared" si="94"/>
        <v>-1.8742752147936317</v>
      </c>
      <c r="BQ88">
        <f t="shared" si="94"/>
        <v>-1.8857396801841131</v>
      </c>
      <c r="BR88">
        <f t="shared" si="89"/>
        <v>-1.3284852404833076</v>
      </c>
      <c r="BS88"/>
      <c r="BT88"/>
      <c r="BU88"/>
      <c r="BV88"/>
      <c r="BW88"/>
      <c r="BX88"/>
      <c r="BY88"/>
      <c r="BZ88"/>
    </row>
    <row r="89" spans="1:78" s="94" customFormat="1" x14ac:dyDescent="0.2">
      <c r="A89" s="138" t="s">
        <v>198</v>
      </c>
      <c r="B89" s="92"/>
      <c r="C89" s="98">
        <v>53426.393100000001</v>
      </c>
      <c r="D89" s="93" t="s">
        <v>152</v>
      </c>
      <c r="E89" s="94">
        <f t="shared" si="95"/>
        <v>44523.362201657306</v>
      </c>
      <c r="F89" s="103">
        <f t="shared" si="91"/>
        <v>44523</v>
      </c>
      <c r="G89" s="94">
        <f t="shared" si="78"/>
        <v>0.13055239999812329</v>
      </c>
      <c r="K89" s="94">
        <f t="shared" si="79"/>
        <v>0.13055239999812329</v>
      </c>
      <c r="P89">
        <f t="shared" si="96"/>
        <v>0.18764069182056997</v>
      </c>
      <c r="Q89" s="96">
        <f t="shared" si="97"/>
        <v>38407.893100000001</v>
      </c>
      <c r="R89" s="94">
        <f t="shared" si="98"/>
        <v>3.2590730632048323E-3</v>
      </c>
      <c r="S89" s="92">
        <f t="shared" si="80"/>
        <v>1</v>
      </c>
      <c r="T89" s="22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>
        <f t="shared" si="99"/>
        <v>44523</v>
      </c>
      <c r="AG89" s="94">
        <f t="shared" si="100"/>
        <v>0.12940564077222977</v>
      </c>
      <c r="AH89" s="94">
        <f t="shared" si="101"/>
        <v>0.18878745104646349</v>
      </c>
      <c r="AI89" s="94">
        <f t="shared" si="102"/>
        <v>-5.708829182244668E-2</v>
      </c>
      <c r="AJ89" s="94">
        <f t="shared" si="103"/>
        <v>1.1467592258935233E-3</v>
      </c>
      <c r="AK89" s="94">
        <f t="shared" si="104"/>
        <v>1.3150567221719128E-6</v>
      </c>
      <c r="AL89">
        <f t="shared" si="105"/>
        <v>-5.708829182244668E-2</v>
      </c>
      <c r="AM89" s="92">
        <f t="shared" si="106"/>
        <v>1.3150567221719128E-6</v>
      </c>
      <c r="AN89">
        <f t="shared" si="107"/>
        <v>-5.8235051048340189E-2</v>
      </c>
      <c r="AO89">
        <f t="shared" si="108"/>
        <v>1.5584517399207973</v>
      </c>
      <c r="AP89">
        <f t="shared" si="109"/>
        <v>-0.5988334604873925</v>
      </c>
      <c r="AQ89">
        <f t="shared" si="110"/>
        <v>0.13279743585850995</v>
      </c>
      <c r="AR89">
        <f t="shared" si="111"/>
        <v>0.23345971608002808</v>
      </c>
      <c r="AS89">
        <f t="shared" si="112"/>
        <v>0.11726294529593735</v>
      </c>
      <c r="AT89" s="94">
        <f t="shared" si="93"/>
        <v>0.12185402071548235</v>
      </c>
      <c r="AU89" s="94">
        <f t="shared" si="93"/>
        <v>0.12080744430491074</v>
      </c>
      <c r="AV89" s="94">
        <f t="shared" si="93"/>
        <v>0.11897103434362408</v>
      </c>
      <c r="AW89" s="94">
        <f t="shared" si="93"/>
        <v>0.11574968691298317</v>
      </c>
      <c r="AX89" s="94">
        <f t="shared" si="93"/>
        <v>0.11010183707107052</v>
      </c>
      <c r="AY89" s="94">
        <f t="shared" si="93"/>
        <v>0.10020809800552921</v>
      </c>
      <c r="AZ89" s="94">
        <f t="shared" si="93"/>
        <v>8.2899632981863675E-2</v>
      </c>
      <c r="BA89" s="94">
        <f t="shared" si="113"/>
        <v>5.2676208838597027E-2</v>
      </c>
      <c r="BB89"/>
      <c r="BC89">
        <v>23500</v>
      </c>
      <c r="BD89">
        <f t="shared" si="82"/>
        <v>-3.169005905829228E-2</v>
      </c>
      <c r="BE89">
        <f t="shared" si="83"/>
        <v>-7.1754588847836448E-3</v>
      </c>
      <c r="BF89">
        <f t="shared" si="84"/>
        <v>-2.4514600173508636E-2</v>
      </c>
      <c r="BG89">
        <f t="shared" si="85"/>
        <v>0.57934535473426318</v>
      </c>
      <c r="BH89">
        <f t="shared" si="86"/>
        <v>0.12681786660289429</v>
      </c>
      <c r="BI89">
        <f t="shared" si="87"/>
        <v>-2.3932494881744466</v>
      </c>
      <c r="BJ89">
        <f t="shared" si="88"/>
        <v>-2.5466669474723047</v>
      </c>
      <c r="BK89">
        <f t="shared" si="94"/>
        <v>-1.8484405619458237</v>
      </c>
      <c r="BL89">
        <f t="shared" si="94"/>
        <v>-1.8484405052176829</v>
      </c>
      <c r="BM89">
        <f t="shared" si="94"/>
        <v>-1.848440865774561</v>
      </c>
      <c r="BN89">
        <f t="shared" si="94"/>
        <v>-1.8484385741129474</v>
      </c>
      <c r="BO89">
        <f t="shared" si="94"/>
        <v>-1.848453139359624</v>
      </c>
      <c r="BP89">
        <f t="shared" si="94"/>
        <v>-1.848360553503674</v>
      </c>
      <c r="BQ89">
        <f t="shared" si="94"/>
        <v>-1.8489485762237852</v>
      </c>
      <c r="BR89">
        <f t="shared" si="89"/>
        <v>-1.2963995310254743</v>
      </c>
      <c r="BS89"/>
      <c r="BT89"/>
      <c r="BU89"/>
      <c r="BV89"/>
      <c r="BW89"/>
      <c r="BX89"/>
      <c r="BY89"/>
      <c r="BZ89"/>
    </row>
    <row r="90" spans="1:78" s="94" customFormat="1" x14ac:dyDescent="0.2">
      <c r="A90" s="105" t="s">
        <v>44</v>
      </c>
      <c r="B90" s="106" t="s">
        <v>37</v>
      </c>
      <c r="C90" s="107">
        <v>53437.746599999999</v>
      </c>
      <c r="D90" s="107">
        <v>1.1999999999999999E-3</v>
      </c>
      <c r="E90" s="94">
        <f t="shared" si="95"/>
        <v>44554.861098009875</v>
      </c>
      <c r="F90" s="103">
        <f t="shared" si="91"/>
        <v>44554.5</v>
      </c>
      <c r="G90" s="94">
        <f t="shared" si="78"/>
        <v>0.1301545999958762</v>
      </c>
      <c r="K90" s="94">
        <f t="shared" si="79"/>
        <v>0.1301545999958762</v>
      </c>
      <c r="P90">
        <f t="shared" si="96"/>
        <v>0.18803342230427361</v>
      </c>
      <c r="Q90" s="96">
        <f t="shared" si="97"/>
        <v>38419.246599999999</v>
      </c>
      <c r="R90" s="94">
        <f t="shared" si="98"/>
        <v>3.3499580718070422E-3</v>
      </c>
      <c r="S90" s="92">
        <f t="shared" si="80"/>
        <v>1</v>
      </c>
      <c r="T90" s="225"/>
      <c r="U90" s="95">
        <v>9.5382266468490207E-11</v>
      </c>
      <c r="V90" s="95">
        <v>1.6480857296652012E-23</v>
      </c>
      <c r="W90" s="95">
        <v>1.0593212500873575E-27</v>
      </c>
      <c r="X90" s="95">
        <v>1.7038877670357249E-9</v>
      </c>
      <c r="Y90" s="95">
        <v>1.4296202288983764E-8</v>
      </c>
      <c r="Z90" s="95">
        <v>4.9416481295879952E-4</v>
      </c>
      <c r="AA90" s="95">
        <v>1.9694640391024639E-2</v>
      </c>
      <c r="AB90" s="95">
        <v>438.78799555495129</v>
      </c>
      <c r="AC90" s="95">
        <v>5.1150253719677988E-5</v>
      </c>
      <c r="AD90" s="95">
        <v>3.9404659370715656E-7</v>
      </c>
      <c r="AE90" s="95">
        <v>4.350863818209077E-21</v>
      </c>
      <c r="AF90">
        <f t="shared" si="99"/>
        <v>44554.5</v>
      </c>
      <c r="AG90" s="94">
        <f t="shared" si="100"/>
        <v>0.13003696086088862</v>
      </c>
      <c r="AH90" s="94">
        <f t="shared" si="101"/>
        <v>0.18815106143926119</v>
      </c>
      <c r="AI90" s="94">
        <f t="shared" si="102"/>
        <v>-5.7878822308397415E-2</v>
      </c>
      <c r="AJ90" s="94">
        <f t="shared" si="103"/>
        <v>1.1763913498757939E-4</v>
      </c>
      <c r="AK90" s="94">
        <f t="shared" si="104"/>
        <v>1.3838966080625924E-8</v>
      </c>
      <c r="AL90">
        <f t="shared" si="105"/>
        <v>-5.7878822308397415E-2</v>
      </c>
      <c r="AM90" s="92">
        <f t="shared" si="106"/>
        <v>1.3838966080625924E-8</v>
      </c>
      <c r="AN90">
        <f t="shared" si="107"/>
        <v>-5.7996461443385001E-2</v>
      </c>
      <c r="AO90">
        <f t="shared" si="108"/>
        <v>1.5572556135699045</v>
      </c>
      <c r="AP90">
        <f t="shared" si="109"/>
        <v>-0.59172813690328319</v>
      </c>
      <c r="AQ90">
        <f t="shared" si="110"/>
        <v>0.1377304829585313</v>
      </c>
      <c r="AR90">
        <f t="shared" si="111"/>
        <v>0.24230256351522078</v>
      </c>
      <c r="AS90">
        <f t="shared" si="112"/>
        <v>0.12174752057218025</v>
      </c>
      <c r="AT90" s="94">
        <f t="shared" si="93"/>
        <v>0.12650198446858951</v>
      </c>
      <c r="AU90" s="94">
        <f t="shared" si="93"/>
        <v>0.12541804972416737</v>
      </c>
      <c r="AV90" s="94">
        <f t="shared" si="93"/>
        <v>0.1235150184173857</v>
      </c>
      <c r="AW90" s="94">
        <f t="shared" si="93"/>
        <v>0.120175007109494</v>
      </c>
      <c r="AX90" s="94">
        <f t="shared" si="93"/>
        <v>0.11431618348329578</v>
      </c>
      <c r="AY90" s="94">
        <f t="shared" si="93"/>
        <v>0.10404841576159729</v>
      </c>
      <c r="AZ90" s="94">
        <f t="shared" si="93"/>
        <v>8.6079692533856611E-2</v>
      </c>
      <c r="BA90" s="94">
        <f t="shared" si="113"/>
        <v>5.4697608534440612E-2</v>
      </c>
      <c r="BB90"/>
      <c r="BC90">
        <v>24000</v>
      </c>
      <c r="BD90">
        <f t="shared" si="82"/>
        <v>-3.065999789517071E-2</v>
      </c>
      <c r="BE90">
        <f t="shared" si="83"/>
        <v>-4.1020650740510173E-3</v>
      </c>
      <c r="BF90">
        <f t="shared" si="84"/>
        <v>-2.6557932821119692E-2</v>
      </c>
      <c r="BG90">
        <f t="shared" si="85"/>
        <v>0.58719269666848217</v>
      </c>
      <c r="BH90">
        <f t="shared" si="86"/>
        <v>0.10707464136483551</v>
      </c>
      <c r="BI90">
        <f t="shared" si="87"/>
        <v>-2.3733695127704642</v>
      </c>
      <c r="BJ90">
        <f t="shared" si="88"/>
        <v>-2.4740957112849684</v>
      </c>
      <c r="BK90">
        <f t="shared" si="94"/>
        <v>-1.8205304257313317</v>
      </c>
      <c r="BL90">
        <f t="shared" si="94"/>
        <v>-1.8205310034339863</v>
      </c>
      <c r="BM90">
        <f t="shared" si="94"/>
        <v>-1.8205269312941181</v>
      </c>
      <c r="BN90">
        <f t="shared" si="94"/>
        <v>-1.8205556338149633</v>
      </c>
      <c r="BO90">
        <f t="shared" si="94"/>
        <v>-1.8203532548931762</v>
      </c>
      <c r="BP90">
        <f t="shared" si="94"/>
        <v>-1.8217768021490053</v>
      </c>
      <c r="BQ90">
        <f t="shared" si="94"/>
        <v>-1.8115886758267874</v>
      </c>
      <c r="BR90">
        <f t="shared" si="89"/>
        <v>-1.2643138215676402</v>
      </c>
      <c r="BS90"/>
      <c r="BT90"/>
      <c r="BU90"/>
      <c r="BV90"/>
      <c r="BW90"/>
      <c r="BX90"/>
      <c r="BY90"/>
      <c r="BZ90"/>
    </row>
    <row r="91" spans="1:78" s="94" customFormat="1" x14ac:dyDescent="0.2">
      <c r="A91" s="131" t="s">
        <v>59</v>
      </c>
      <c r="B91" s="132" t="s">
        <v>37</v>
      </c>
      <c r="C91" s="160">
        <v>53439.186699999998</v>
      </c>
      <c r="D91" s="160"/>
      <c r="E91" s="94">
        <f t="shared" si="95"/>
        <v>44558.856479226008</v>
      </c>
      <c r="F91" s="103">
        <f t="shared" si="91"/>
        <v>44558.5</v>
      </c>
      <c r="G91" s="94">
        <f t="shared" si="78"/>
        <v>0.1284897999939858</v>
      </c>
      <c r="K91" s="94">
        <f t="shared" si="79"/>
        <v>0.1284897999939858</v>
      </c>
      <c r="P91">
        <f t="shared" si="96"/>
        <v>0.18808331442953016</v>
      </c>
      <c r="Q91" s="96">
        <f t="shared" si="97"/>
        <v>38420.686699999998</v>
      </c>
      <c r="R91" s="94">
        <f t="shared" si="98"/>
        <v>3.5513869627794344E-3</v>
      </c>
      <c r="S91" s="92">
        <f t="shared" si="80"/>
        <v>1</v>
      </c>
      <c r="T91" s="22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>
        <f t="shared" si="99"/>
        <v>44558.5</v>
      </c>
      <c r="AG91" s="94">
        <f t="shared" si="100"/>
        <v>0.13011722840132275</v>
      </c>
      <c r="AH91" s="94">
        <f t="shared" si="101"/>
        <v>0.18645588602219321</v>
      </c>
      <c r="AI91" s="94">
        <f t="shared" si="102"/>
        <v>-5.9593514435544365E-2</v>
      </c>
      <c r="AJ91" s="94">
        <f t="shared" si="103"/>
        <v>-1.627428407336956E-3</v>
      </c>
      <c r="AK91" s="94">
        <f t="shared" si="104"/>
        <v>2.6485232210073014E-6</v>
      </c>
      <c r="AL91">
        <f t="shared" si="105"/>
        <v>-5.9593514435544365E-2</v>
      </c>
      <c r="AM91" s="92">
        <f t="shared" si="106"/>
        <v>2.6485232210073014E-6</v>
      </c>
      <c r="AN91">
        <f t="shared" si="107"/>
        <v>-5.7966086028207402E-2</v>
      </c>
      <c r="AO91">
        <f t="shared" si="108"/>
        <v>1.5571007306944404</v>
      </c>
      <c r="AP91">
        <f t="shared" si="109"/>
        <v>-0.59082328673901952</v>
      </c>
      <c r="AQ91">
        <f t="shared" si="110"/>
        <v>0.13835563107760226</v>
      </c>
      <c r="AR91">
        <f t="shared" si="111"/>
        <v>0.24342455300575933</v>
      </c>
      <c r="AS91">
        <f t="shared" si="112"/>
        <v>0.12231686958503425</v>
      </c>
      <c r="AT91" s="94">
        <f t="shared" ref="AT91:AZ100" si="114">$BA91+$AH$7*SIN(AU91)</f>
        <v>0.12709197999919694</v>
      </c>
      <c r="AU91" s="94">
        <f t="shared" si="114"/>
        <v>0.12600332318903212</v>
      </c>
      <c r="AV91" s="94">
        <f t="shared" si="114"/>
        <v>0.12409186220993812</v>
      </c>
      <c r="AW91" s="94">
        <f t="shared" si="114"/>
        <v>0.12073682152415174</v>
      </c>
      <c r="AX91" s="94">
        <f t="shared" si="114"/>
        <v>0.11485125320998078</v>
      </c>
      <c r="AY91" s="94">
        <f t="shared" si="114"/>
        <v>0.10453603464036745</v>
      </c>
      <c r="AZ91" s="94">
        <f t="shared" si="114"/>
        <v>8.6483500543036565E-2</v>
      </c>
      <c r="BA91" s="94">
        <f t="shared" si="113"/>
        <v>5.4954294210102894E-2</v>
      </c>
      <c r="BB91"/>
      <c r="BC91">
        <v>24500</v>
      </c>
      <c r="BD91">
        <f t="shared" si="82"/>
        <v>-2.9560959172649538E-2</v>
      </c>
      <c r="BE91">
        <f t="shared" si="83"/>
        <v>-9.5265843448275045E-4</v>
      </c>
      <c r="BF91">
        <f t="shared" si="84"/>
        <v>-2.8608300738166788E-2</v>
      </c>
      <c r="BG91">
        <f t="shared" si="85"/>
        <v>0.59542781338341011</v>
      </c>
      <c r="BH91">
        <f t="shared" si="86"/>
        <v>8.6739410277463083E-2</v>
      </c>
      <c r="BI91">
        <f t="shared" si="87"/>
        <v>-2.3529377545763674</v>
      </c>
      <c r="BJ91">
        <f t="shared" si="88"/>
        <v>-2.4031379026144681</v>
      </c>
      <c r="BK91">
        <f t="shared" si="94"/>
        <v>-1.7922356635507564</v>
      </c>
      <c r="BL91">
        <f t="shared" si="94"/>
        <v>-1.7922363049582137</v>
      </c>
      <c r="BM91">
        <f t="shared" si="94"/>
        <v>-1.7922312174162776</v>
      </c>
      <c r="BN91">
        <f t="shared" si="94"/>
        <v>-1.792271567829643</v>
      </c>
      <c r="BO91">
        <f t="shared" si="94"/>
        <v>-1.791951340793617</v>
      </c>
      <c r="BP91">
        <f t="shared" si="94"/>
        <v>-1.7944803007710912</v>
      </c>
      <c r="BQ91">
        <f t="shared" si="94"/>
        <v>-1.773665408268656</v>
      </c>
      <c r="BR91">
        <f t="shared" si="89"/>
        <v>-1.2322281121098069</v>
      </c>
      <c r="BS91"/>
      <c r="BT91"/>
      <c r="BU91"/>
      <c r="BV91"/>
      <c r="BW91"/>
      <c r="BX91"/>
      <c r="BY91"/>
      <c r="BZ91"/>
    </row>
    <row r="92" spans="1:78" s="94" customFormat="1" x14ac:dyDescent="0.2">
      <c r="A92" s="131" t="s">
        <v>60</v>
      </c>
      <c r="B92" s="130" t="s">
        <v>37</v>
      </c>
      <c r="C92" s="141">
        <v>53439.187400000003</v>
      </c>
      <c r="D92" s="141"/>
      <c r="E92" s="94">
        <f t="shared" si="95"/>
        <v>44558.858421290359</v>
      </c>
      <c r="F92" s="103">
        <f t="shared" si="91"/>
        <v>44558.5</v>
      </c>
      <c r="G92" s="94">
        <f t="shared" si="78"/>
        <v>0.12918979999813018</v>
      </c>
      <c r="K92" s="94">
        <f t="shared" si="79"/>
        <v>0.12918979999813018</v>
      </c>
      <c r="P92">
        <f t="shared" si="96"/>
        <v>0.18808331442953016</v>
      </c>
      <c r="Q92" s="96">
        <f t="shared" si="97"/>
        <v>38420.687400000003</v>
      </c>
      <c r="R92" s="94">
        <f t="shared" si="98"/>
        <v>3.4684460420815176E-3</v>
      </c>
      <c r="S92" s="92">
        <f t="shared" si="80"/>
        <v>1</v>
      </c>
      <c r="T92" s="22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>
        <f t="shared" si="99"/>
        <v>44558.5</v>
      </c>
      <c r="AG92" s="94">
        <f t="shared" si="100"/>
        <v>0.13011722840132275</v>
      </c>
      <c r="AH92" s="94">
        <f t="shared" si="101"/>
        <v>0.18715588602633759</v>
      </c>
      <c r="AI92" s="94">
        <f t="shared" si="102"/>
        <v>-5.8893514431399979E-2</v>
      </c>
      <c r="AJ92" s="94">
        <f t="shared" si="103"/>
        <v>-9.2742840319257058E-4</v>
      </c>
      <c r="AK92" s="94">
        <f t="shared" si="104"/>
        <v>8.6012344304832127E-7</v>
      </c>
      <c r="AL92">
        <f t="shared" si="105"/>
        <v>-5.8893514431399979E-2</v>
      </c>
      <c r="AM92" s="92">
        <f t="shared" si="106"/>
        <v>8.6012344304832127E-7</v>
      </c>
      <c r="AN92">
        <f t="shared" si="107"/>
        <v>-5.7966086028207402E-2</v>
      </c>
      <c r="AO92">
        <f t="shared" si="108"/>
        <v>1.5571007306944404</v>
      </c>
      <c r="AP92">
        <f t="shared" si="109"/>
        <v>-0.59082328673901952</v>
      </c>
      <c r="AQ92">
        <f t="shared" si="110"/>
        <v>0.13835563107760226</v>
      </c>
      <c r="AR92">
        <f t="shared" si="111"/>
        <v>0.24342455300575933</v>
      </c>
      <c r="AS92">
        <f t="shared" si="112"/>
        <v>0.12231686958503425</v>
      </c>
      <c r="AT92" s="94">
        <f t="shared" si="114"/>
        <v>0.12709197999919694</v>
      </c>
      <c r="AU92" s="94">
        <f t="shared" si="114"/>
        <v>0.12600332318903212</v>
      </c>
      <c r="AV92" s="94">
        <f t="shared" si="114"/>
        <v>0.12409186220993812</v>
      </c>
      <c r="AW92" s="94">
        <f t="shared" si="114"/>
        <v>0.12073682152415174</v>
      </c>
      <c r="AX92" s="94">
        <f t="shared" si="114"/>
        <v>0.11485125320998078</v>
      </c>
      <c r="AY92" s="94">
        <f t="shared" si="114"/>
        <v>0.10453603464036745</v>
      </c>
      <c r="AZ92" s="94">
        <f t="shared" si="114"/>
        <v>8.6483500543036565E-2</v>
      </c>
      <c r="BA92" s="94">
        <f t="shared" si="113"/>
        <v>5.4954294210102894E-2</v>
      </c>
      <c r="BB92"/>
      <c r="BC92">
        <v>25000</v>
      </c>
      <c r="BD92">
        <f t="shared" si="82"/>
        <v>-2.8391768488436435E-2</v>
      </c>
      <c r="BE92">
        <f t="shared" si="83"/>
        <v>2.2727610339211279E-3</v>
      </c>
      <c r="BF92">
        <f t="shared" si="84"/>
        <v>-3.0664529522357563E-2</v>
      </c>
      <c r="BG92">
        <f t="shared" si="85"/>
        <v>0.60407589689870067</v>
      </c>
      <c r="BH92">
        <f t="shared" si="86"/>
        <v>6.5781832479084923E-2</v>
      </c>
      <c r="BI92">
        <f t="shared" si="87"/>
        <v>-2.3319185746419788</v>
      </c>
      <c r="BJ92">
        <f t="shared" si="88"/>
        <v>-2.3336861911917879</v>
      </c>
      <c r="BK92">
        <f t="shared" ref="BK92:BQ101" si="115">$BR92+$AH$7*SIN(BL92)</f>
        <v>-1.7635370695280872</v>
      </c>
      <c r="BL92">
        <f t="shared" si="115"/>
        <v>-1.7635375416151264</v>
      </c>
      <c r="BM92">
        <f t="shared" si="115"/>
        <v>-1.7635332480848689</v>
      </c>
      <c r="BN92">
        <f t="shared" si="115"/>
        <v>-1.7635722933443825</v>
      </c>
      <c r="BO92">
        <f t="shared" si="115"/>
        <v>-1.7632169287377608</v>
      </c>
      <c r="BP92">
        <f t="shared" si="115"/>
        <v>-1.7664277250105389</v>
      </c>
      <c r="BQ92">
        <f t="shared" si="115"/>
        <v>-1.735184782757577</v>
      </c>
      <c r="BR92">
        <f t="shared" si="89"/>
        <v>-1.2001424026519736</v>
      </c>
      <c r="BS92"/>
      <c r="BT92"/>
      <c r="BU92"/>
      <c r="BV92"/>
      <c r="BW92"/>
      <c r="BX92"/>
      <c r="BY92"/>
      <c r="BZ92"/>
    </row>
    <row r="93" spans="1:78" s="94" customFormat="1" x14ac:dyDescent="0.2">
      <c r="A93" s="131" t="s">
        <v>61</v>
      </c>
      <c r="B93" s="132" t="s">
        <v>37</v>
      </c>
      <c r="C93" s="160">
        <v>53439.188600000001</v>
      </c>
      <c r="D93" s="160"/>
      <c r="E93" s="94">
        <f t="shared" si="95"/>
        <v>44558.861750543503</v>
      </c>
      <c r="F93" s="103">
        <f t="shared" si="91"/>
        <v>44558.5</v>
      </c>
      <c r="G93" s="94">
        <f t="shared" si="78"/>
        <v>0.13038979999691946</v>
      </c>
      <c r="K93" s="94">
        <f t="shared" si="79"/>
        <v>0.13038979999691946</v>
      </c>
      <c r="P93">
        <f t="shared" si="96"/>
        <v>0.18808331442953016</v>
      </c>
      <c r="Q93" s="96">
        <f t="shared" si="97"/>
        <v>38420.688600000001</v>
      </c>
      <c r="R93" s="94">
        <f t="shared" si="98"/>
        <v>3.3285416075858588E-3</v>
      </c>
      <c r="S93" s="92">
        <f t="shared" si="80"/>
        <v>1</v>
      </c>
      <c r="T93" s="22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>
        <f t="shared" si="99"/>
        <v>44558.5</v>
      </c>
      <c r="AG93" s="94">
        <f t="shared" si="100"/>
        <v>0.13011722840132275</v>
      </c>
      <c r="AH93" s="94">
        <f t="shared" si="101"/>
        <v>0.18835588602512687</v>
      </c>
      <c r="AI93" s="94">
        <f t="shared" si="102"/>
        <v>-5.7693514432610699E-2</v>
      </c>
      <c r="AJ93" s="94">
        <f t="shared" si="103"/>
        <v>2.7257159559671007E-4</v>
      </c>
      <c r="AK93" s="94">
        <f t="shared" si="104"/>
        <v>7.4295274726136457E-8</v>
      </c>
      <c r="AL93">
        <f t="shared" si="105"/>
        <v>-5.7693514432610699E-2</v>
      </c>
      <c r="AM93" s="92">
        <f t="shared" si="106"/>
        <v>7.4295274726136457E-8</v>
      </c>
      <c r="AN93">
        <f t="shared" si="107"/>
        <v>-5.7966086028207402E-2</v>
      </c>
      <c r="AO93">
        <f t="shared" si="108"/>
        <v>1.5571007306944404</v>
      </c>
      <c r="AP93">
        <f t="shared" si="109"/>
        <v>-0.59082328673901952</v>
      </c>
      <c r="AQ93">
        <f t="shared" si="110"/>
        <v>0.13835563107760226</v>
      </c>
      <c r="AR93">
        <f t="shared" si="111"/>
        <v>0.24342455300575933</v>
      </c>
      <c r="AS93">
        <f t="shared" si="112"/>
        <v>0.12231686958503425</v>
      </c>
      <c r="AT93" s="94">
        <f t="shared" si="114"/>
        <v>0.12709197999919694</v>
      </c>
      <c r="AU93" s="94">
        <f t="shared" si="114"/>
        <v>0.12600332318903212</v>
      </c>
      <c r="AV93" s="94">
        <f t="shared" si="114"/>
        <v>0.12409186220993812</v>
      </c>
      <c r="AW93" s="94">
        <f t="shared" si="114"/>
        <v>0.12073682152415174</v>
      </c>
      <c r="AX93" s="94">
        <f t="shared" si="114"/>
        <v>0.11485125320998078</v>
      </c>
      <c r="AY93" s="94">
        <f t="shared" si="114"/>
        <v>0.10453603464036745</v>
      </c>
      <c r="AZ93" s="94">
        <f t="shared" si="114"/>
        <v>8.6483500543036565E-2</v>
      </c>
      <c r="BA93" s="94">
        <f t="shared" si="113"/>
        <v>5.4954294210102894E-2</v>
      </c>
      <c r="BB93"/>
      <c r="BC93">
        <v>25500</v>
      </c>
      <c r="BD93">
        <f t="shared" si="82"/>
        <v>-2.7151138209863881E-2</v>
      </c>
      <c r="BE93">
        <f t="shared" si="83"/>
        <v>5.5741933311606179E-3</v>
      </c>
      <c r="BF93">
        <f t="shared" si="84"/>
        <v>-3.2725331541024499E-2</v>
      </c>
      <c r="BG93">
        <f t="shared" si="85"/>
        <v>0.61316434726356173</v>
      </c>
      <c r="BH93">
        <f t="shared" si="86"/>
        <v>4.4169717740902691E-2</v>
      </c>
      <c r="BI93">
        <f t="shared" si="87"/>
        <v>-2.3102732997606141</v>
      </c>
      <c r="BJ93">
        <f t="shared" si="88"/>
        <v>-2.2656384824366866</v>
      </c>
      <c r="BK93">
        <f t="shared" si="115"/>
        <v>-1.7344142090197985</v>
      </c>
      <c r="BL93">
        <f t="shared" si="115"/>
        <v>-1.7344144756199622</v>
      </c>
      <c r="BM93">
        <f t="shared" si="115"/>
        <v>-1.7344116243250265</v>
      </c>
      <c r="BN93">
        <f t="shared" si="115"/>
        <v>-1.7344421164379118</v>
      </c>
      <c r="BO93">
        <f t="shared" si="115"/>
        <v>-1.734115737425026</v>
      </c>
      <c r="BP93">
        <f t="shared" si="115"/>
        <v>-1.7375763361931549</v>
      </c>
      <c r="BQ93">
        <f t="shared" si="115"/>
        <v>-1.6961533822484844</v>
      </c>
      <c r="BR93">
        <f t="shared" si="89"/>
        <v>-1.1680566931941394</v>
      </c>
      <c r="BS93"/>
      <c r="BT93"/>
      <c r="BU93"/>
      <c r="BV93"/>
      <c r="BW93"/>
      <c r="BX93"/>
      <c r="BY93"/>
      <c r="BZ93"/>
    </row>
    <row r="94" spans="1:78" s="94" customFormat="1" x14ac:dyDescent="0.2">
      <c r="A94" s="7" t="s">
        <v>41</v>
      </c>
      <c r="B94" s="92"/>
      <c r="C94" s="98">
        <v>53442.792870341123</v>
      </c>
      <c r="D94" s="98">
        <v>2.0000000000000001E-4</v>
      </c>
      <c r="E94" s="94">
        <f t="shared" si="95"/>
        <v>44568.86135752828</v>
      </c>
      <c r="F94" s="103">
        <f t="shared" si="91"/>
        <v>44568.5</v>
      </c>
      <c r="G94" s="94">
        <f t="shared" si="78"/>
        <v>0.13024814111849992</v>
      </c>
      <c r="K94" s="94">
        <f t="shared" si="79"/>
        <v>0.13024814111849992</v>
      </c>
      <c r="P94">
        <f t="shared" si="96"/>
        <v>0.18820806602626364</v>
      </c>
      <c r="Q94" s="96">
        <f t="shared" si="97"/>
        <v>38424.292870341123</v>
      </c>
      <c r="R94" s="94">
        <f t="shared" si="98"/>
        <v>3.3593528953136096E-3</v>
      </c>
      <c r="S94" s="92">
        <f t="shared" si="80"/>
        <v>1</v>
      </c>
      <c r="T94" s="225"/>
      <c r="U94" s="95">
        <v>9.373735038561056E-11</v>
      </c>
      <c r="V94" s="95">
        <v>1.1435831774043641E-23</v>
      </c>
      <c r="W94" s="95">
        <v>1.0845361738267166E-27</v>
      </c>
      <c r="X94" s="95">
        <v>1.680683282701304E-9</v>
      </c>
      <c r="Y94" s="95">
        <v>1.3769643633004256E-8</v>
      </c>
      <c r="Z94" s="95">
        <v>4.824752017545085E-4</v>
      </c>
      <c r="AA94" s="95">
        <v>1.981672380358725E-2</v>
      </c>
      <c r="AB94" s="95">
        <v>447.48350877086148</v>
      </c>
      <c r="AC94" s="95">
        <v>5.0453661324289804E-5</v>
      </c>
      <c r="AD94" s="95">
        <v>3.8774850537175852E-7</v>
      </c>
      <c r="AE94" s="95">
        <v>4.4544270190414072E-21</v>
      </c>
      <c r="AF94">
        <f t="shared" si="99"/>
        <v>44568.5</v>
      </c>
      <c r="AG94" s="94">
        <f t="shared" si="100"/>
        <v>0.13031799530215638</v>
      </c>
      <c r="AH94" s="94">
        <f t="shared" si="101"/>
        <v>0.18813821184260721</v>
      </c>
      <c r="AI94" s="94">
        <f t="shared" si="102"/>
        <v>-5.7959924907763721E-2</v>
      </c>
      <c r="AJ94" s="94">
        <f t="shared" si="103"/>
        <v>-6.9854183656459234E-5</v>
      </c>
      <c r="AK94" s="94">
        <f t="shared" si="104"/>
        <v>4.8796069743103362E-9</v>
      </c>
      <c r="AL94">
        <f t="shared" si="105"/>
        <v>-5.7959924907763721E-2</v>
      </c>
      <c r="AM94" s="92">
        <f t="shared" si="106"/>
        <v>4.8796069743103362E-9</v>
      </c>
      <c r="AN94">
        <f t="shared" si="107"/>
        <v>-5.7890070724107276E-2</v>
      </c>
      <c r="AO94">
        <f t="shared" si="108"/>
        <v>1.5567105835468311</v>
      </c>
      <c r="AP94">
        <f t="shared" si="109"/>
        <v>-0.58855864859619877</v>
      </c>
      <c r="AQ94">
        <f t="shared" si="110"/>
        <v>0.13991722895379191</v>
      </c>
      <c r="AR94">
        <f t="shared" si="111"/>
        <v>0.24622861296280599</v>
      </c>
      <c r="AS94">
        <f t="shared" si="112"/>
        <v>0.12374012092678967</v>
      </c>
      <c r="AT94" s="94">
        <f t="shared" si="114"/>
        <v>0.12856674613097785</v>
      </c>
      <c r="AU94" s="94">
        <f t="shared" si="114"/>
        <v>0.12746630603698242</v>
      </c>
      <c r="AV94" s="94">
        <f t="shared" si="114"/>
        <v>0.12553380111640033</v>
      </c>
      <c r="AW94" s="94">
        <f t="shared" si="114"/>
        <v>0.12214122613157438</v>
      </c>
      <c r="AX94" s="94">
        <f t="shared" si="114"/>
        <v>0.11618884186290322</v>
      </c>
      <c r="AY94" s="94">
        <f t="shared" si="114"/>
        <v>0.10575504117452231</v>
      </c>
      <c r="AZ94" s="94">
        <f t="shared" si="114"/>
        <v>8.7493011456238598E-2</v>
      </c>
      <c r="BA94" s="94">
        <f t="shared" si="113"/>
        <v>5.5596008399259489E-2</v>
      </c>
      <c r="BB94"/>
      <c r="BC94">
        <v>26000</v>
      </c>
      <c r="BD94">
        <f t="shared" si="82"/>
        <v>-2.583765511057854E-2</v>
      </c>
      <c r="BE94">
        <f t="shared" si="83"/>
        <v>8.9516384572357333E-3</v>
      </c>
      <c r="BF94">
        <f t="shared" si="84"/>
        <v>-3.4789293567814274E-2</v>
      </c>
      <c r="BG94">
        <f t="shared" si="85"/>
        <v>0.62272300383853518</v>
      </c>
      <c r="BH94">
        <f t="shared" si="86"/>
        <v>2.1868927056702129E-2</v>
      </c>
      <c r="BI94">
        <f t="shared" si="87"/>
        <v>-2.2879598777089027</v>
      </c>
      <c r="BJ94">
        <f t="shared" si="88"/>
        <v>-2.1988973125179232</v>
      </c>
      <c r="BK94">
        <f t="shared" si="115"/>
        <v>-1.7048452969351331</v>
      </c>
      <c r="BL94">
        <f t="shared" si="115"/>
        <v>-1.7048454114611511</v>
      </c>
      <c r="BM94">
        <f t="shared" si="115"/>
        <v>-1.7048439186181952</v>
      </c>
      <c r="BN94">
        <f t="shared" si="115"/>
        <v>-1.7048633764820151</v>
      </c>
      <c r="BO94">
        <f t="shared" si="115"/>
        <v>-1.7046095401781205</v>
      </c>
      <c r="BP94">
        <f t="shared" si="115"/>
        <v>-1.7078842429904548</v>
      </c>
      <c r="BQ94">
        <f t="shared" si="115"/>
        <v>-1.65657835666654</v>
      </c>
      <c r="BR94">
        <f t="shared" si="89"/>
        <v>-1.1359709837363061</v>
      </c>
      <c r="BS94"/>
      <c r="BT94"/>
      <c r="BU94"/>
      <c r="BV94"/>
      <c r="BW94"/>
      <c r="BX94"/>
      <c r="BY94"/>
      <c r="BZ94"/>
    </row>
    <row r="95" spans="1:78" s="94" customFormat="1" x14ac:dyDescent="0.2">
      <c r="A95" s="131" t="s">
        <v>62</v>
      </c>
      <c r="B95" s="130" t="s">
        <v>36</v>
      </c>
      <c r="C95" s="141">
        <v>53471.083100000003</v>
      </c>
      <c r="D95" s="141"/>
      <c r="E95" s="94">
        <f t="shared" si="95"/>
        <v>44647.349137667952</v>
      </c>
      <c r="F95" s="103">
        <f t="shared" si="91"/>
        <v>44647</v>
      </c>
      <c r="G95" s="94">
        <f t="shared" si="78"/>
        <v>0.12584360000619199</v>
      </c>
      <c r="K95" s="94">
        <f t="shared" si="79"/>
        <v>0.12584360000619199</v>
      </c>
      <c r="P95">
        <f t="shared" si="96"/>
        <v>0.18918842222087154</v>
      </c>
      <c r="Q95" s="96">
        <f t="shared" si="97"/>
        <v>38452.583100000003</v>
      </c>
      <c r="R95" s="94">
        <f t="shared" si="98"/>
        <v>4.0125665014093597E-3</v>
      </c>
      <c r="S95" s="92">
        <f t="shared" si="80"/>
        <v>1</v>
      </c>
      <c r="T95" s="22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>
        <f t="shared" si="99"/>
        <v>44647</v>
      </c>
      <c r="AG95" s="94">
        <f t="shared" si="100"/>
        <v>0.13189883500311633</v>
      </c>
      <c r="AH95" s="94">
        <f t="shared" si="101"/>
        <v>0.18313318722394717</v>
      </c>
      <c r="AI95" s="94">
        <f t="shared" si="102"/>
        <v>-6.3344822214679547E-2</v>
      </c>
      <c r="AJ95" s="94">
        <f t="shared" si="103"/>
        <v>-6.0552349969243413E-3</v>
      </c>
      <c r="AK95" s="94">
        <f t="shared" si="104"/>
        <v>3.666587086797733E-5</v>
      </c>
      <c r="AL95">
        <f t="shared" si="105"/>
        <v>-6.3344822214679547E-2</v>
      </c>
      <c r="AM95" s="92">
        <f t="shared" si="106"/>
        <v>3.666587086797733E-5</v>
      </c>
      <c r="AN95">
        <f t="shared" si="107"/>
        <v>-5.7289587217755192E-2</v>
      </c>
      <c r="AO95">
        <f t="shared" si="108"/>
        <v>1.5535032518539436</v>
      </c>
      <c r="AP95">
        <f t="shared" si="109"/>
        <v>-0.57066036434143519</v>
      </c>
      <c r="AQ95">
        <f t="shared" si="110"/>
        <v>0.15211066687866118</v>
      </c>
      <c r="AR95">
        <f t="shared" si="111"/>
        <v>0.26819365661795097</v>
      </c>
      <c r="AS95">
        <f t="shared" si="112"/>
        <v>0.13490642664620306</v>
      </c>
      <c r="AT95" s="94">
        <f t="shared" si="114"/>
        <v>0.14013223498528701</v>
      </c>
      <c r="AU95" s="94">
        <f t="shared" si="114"/>
        <v>0.13894041552871278</v>
      </c>
      <c r="AV95" s="94">
        <f t="shared" si="114"/>
        <v>0.13684426443022157</v>
      </c>
      <c r="AW95" s="94">
        <f t="shared" si="114"/>
        <v>0.13315905225288088</v>
      </c>
      <c r="AX95" s="94">
        <f t="shared" si="114"/>
        <v>0.12668451149773124</v>
      </c>
      <c r="AY95" s="94">
        <f t="shared" si="114"/>
        <v>0.11532215259996714</v>
      </c>
      <c r="AZ95" s="94">
        <f t="shared" si="114"/>
        <v>9.5417203849298679E-2</v>
      </c>
      <c r="BA95" s="94">
        <f t="shared" si="113"/>
        <v>6.0633464784139335E-2</v>
      </c>
      <c r="BB95"/>
      <c r="BC95">
        <v>26500</v>
      </c>
      <c r="BD95">
        <f t="shared" si="82"/>
        <v>-2.4449766062396135E-2</v>
      </c>
      <c r="BE95">
        <f t="shared" si="83"/>
        <v>1.2405096412146474E-2</v>
      </c>
      <c r="BF95">
        <f t="shared" si="84"/>
        <v>-3.6854862474542609E-2</v>
      </c>
      <c r="BG95">
        <f t="shared" si="85"/>
        <v>0.63278440226034893</v>
      </c>
      <c r="BH95">
        <f t="shared" si="86"/>
        <v>-1.1567182804878861E-3</v>
      </c>
      <c r="BI95">
        <f t="shared" si="87"/>
        <v>-2.2649324886028932</v>
      </c>
      <c r="BJ95">
        <f t="shared" si="88"/>
        <v>-2.1333692904002923</v>
      </c>
      <c r="BK95">
        <f t="shared" si="115"/>
        <v>-1.6748070660939969</v>
      </c>
      <c r="BL95">
        <f t="shared" si="115"/>
        <v>-1.6748070999383384</v>
      </c>
      <c r="BM95">
        <f t="shared" si="115"/>
        <v>-1.6748065320509307</v>
      </c>
      <c r="BN95">
        <f t="shared" si="115"/>
        <v>-1.6748160604463105</v>
      </c>
      <c r="BO95">
        <f t="shared" si="115"/>
        <v>-1.6746560713476355</v>
      </c>
      <c r="BP95">
        <f t="shared" si="115"/>
        <v>-1.6773106732460628</v>
      </c>
      <c r="BQ95">
        <f t="shared" si="115"/>
        <v>-1.6164674155469623</v>
      </c>
      <c r="BR95">
        <f t="shared" si="89"/>
        <v>-1.1038852742784728</v>
      </c>
      <c r="BS95"/>
      <c r="BT95"/>
      <c r="BU95"/>
      <c r="BV95"/>
      <c r="BW95"/>
      <c r="BX95"/>
      <c r="BY95"/>
      <c r="BZ95"/>
    </row>
    <row r="96" spans="1:78" s="94" customFormat="1" x14ac:dyDescent="0.2">
      <c r="A96" s="131" t="s">
        <v>63</v>
      </c>
      <c r="B96" s="130" t="s">
        <v>36</v>
      </c>
      <c r="C96" s="141">
        <v>53471.087899999999</v>
      </c>
      <c r="D96" s="141"/>
      <c r="E96" s="94">
        <f t="shared" si="95"/>
        <v>44647.362454680537</v>
      </c>
      <c r="F96" s="103">
        <f t="shared" si="91"/>
        <v>44647</v>
      </c>
      <c r="G96" s="94">
        <f t="shared" si="78"/>
        <v>0.13064360000134911</v>
      </c>
      <c r="K96" s="94">
        <f t="shared" si="79"/>
        <v>0.13064360000134911</v>
      </c>
      <c r="P96">
        <f t="shared" si="96"/>
        <v>0.18918842222087154</v>
      </c>
      <c r="Q96" s="96">
        <f t="shared" si="97"/>
        <v>38452.587899999999</v>
      </c>
      <c r="R96" s="94">
        <f t="shared" si="98"/>
        <v>3.4274962087154867E-3</v>
      </c>
      <c r="S96" s="92">
        <f t="shared" si="80"/>
        <v>1</v>
      </c>
      <c r="T96" s="22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>
        <f t="shared" si="99"/>
        <v>44647</v>
      </c>
      <c r="AG96" s="94">
        <f t="shared" si="100"/>
        <v>0.13189883500311633</v>
      </c>
      <c r="AH96" s="94">
        <f t="shared" si="101"/>
        <v>0.18793318721910429</v>
      </c>
      <c r="AI96" s="94">
        <f t="shared" si="102"/>
        <v>-5.8544822219522424E-2</v>
      </c>
      <c r="AJ96" s="94">
        <f t="shared" si="103"/>
        <v>-1.2552350017672187E-3</v>
      </c>
      <c r="AK96" s="94">
        <f t="shared" si="104"/>
        <v>1.5756149096615494E-6</v>
      </c>
      <c r="AL96">
        <f t="shared" si="105"/>
        <v>-5.8544822219522424E-2</v>
      </c>
      <c r="AM96" s="92">
        <f t="shared" si="106"/>
        <v>1.5756149096615494E-6</v>
      </c>
      <c r="AN96">
        <f t="shared" si="107"/>
        <v>-5.7289587217755192E-2</v>
      </c>
      <c r="AO96">
        <f t="shared" si="108"/>
        <v>1.5535032518539436</v>
      </c>
      <c r="AP96">
        <f t="shared" si="109"/>
        <v>-0.57066036434143519</v>
      </c>
      <c r="AQ96">
        <f t="shared" si="110"/>
        <v>0.15211066687866118</v>
      </c>
      <c r="AR96">
        <f t="shared" si="111"/>
        <v>0.26819365661795097</v>
      </c>
      <c r="AS96">
        <f t="shared" si="112"/>
        <v>0.13490642664620306</v>
      </c>
      <c r="AT96" s="94">
        <f t="shared" si="114"/>
        <v>0.14013223498528701</v>
      </c>
      <c r="AU96" s="94">
        <f t="shared" si="114"/>
        <v>0.13894041552871278</v>
      </c>
      <c r="AV96" s="94">
        <f t="shared" si="114"/>
        <v>0.13684426443022157</v>
      </c>
      <c r="AW96" s="94">
        <f t="shared" si="114"/>
        <v>0.13315905225288088</v>
      </c>
      <c r="AX96" s="94">
        <f t="shared" si="114"/>
        <v>0.12668451149773124</v>
      </c>
      <c r="AY96" s="94">
        <f t="shared" si="114"/>
        <v>0.11532215259996714</v>
      </c>
      <c r="AZ96" s="94">
        <f t="shared" si="114"/>
        <v>9.5417203849298679E-2</v>
      </c>
      <c r="BA96" s="94">
        <f t="shared" si="113"/>
        <v>6.0633464784139335E-2</v>
      </c>
      <c r="BB96"/>
      <c r="BC96">
        <v>27000</v>
      </c>
      <c r="BD96">
        <f t="shared" si="82"/>
        <v>-2.298576145066792E-2</v>
      </c>
      <c r="BE96">
        <f t="shared" si="83"/>
        <v>1.5934567195892826E-2</v>
      </c>
      <c r="BF96">
        <f t="shared" si="84"/>
        <v>-3.8920328646560746E-2</v>
      </c>
      <c r="BG96">
        <f t="shared" si="85"/>
        <v>0.64338405932714038</v>
      </c>
      <c r="BH96">
        <f t="shared" si="86"/>
        <v>-2.4945512914149509E-2</v>
      </c>
      <c r="BI96">
        <f t="shared" si="87"/>
        <v>-2.2411411063258999</v>
      </c>
      <c r="BJ96">
        <f t="shared" si="88"/>
        <v>-2.0689645806119499</v>
      </c>
      <c r="BK96">
        <f t="shared" si="115"/>
        <v>-1.6442746250659619</v>
      </c>
      <c r="BL96">
        <f t="shared" si="115"/>
        <v>-1.6442746301832174</v>
      </c>
      <c r="BM96">
        <f t="shared" si="115"/>
        <v>-1.6442745087495312</v>
      </c>
      <c r="BN96">
        <f t="shared" si="115"/>
        <v>-1.6442773903457315</v>
      </c>
      <c r="BO96">
        <f t="shared" si="115"/>
        <v>-1.6442089802163187</v>
      </c>
      <c r="BP96">
        <f t="shared" si="115"/>
        <v>-1.6458162543511081</v>
      </c>
      <c r="BQ96">
        <f t="shared" si="115"/>
        <v>-1.5758288200987995</v>
      </c>
      <c r="BR96">
        <f t="shared" si="89"/>
        <v>-1.0717995648206387</v>
      </c>
      <c r="BS96"/>
      <c r="BT96"/>
      <c r="BU96"/>
      <c r="BV96"/>
      <c r="BW96"/>
      <c r="BX96"/>
      <c r="BY96"/>
      <c r="BZ96"/>
    </row>
    <row r="97" spans="1:78" s="94" customFormat="1" x14ac:dyDescent="0.2">
      <c r="A97" s="131" t="s">
        <v>64</v>
      </c>
      <c r="B97" s="130" t="s">
        <v>36</v>
      </c>
      <c r="C97" s="141">
        <v>53471.089599999999</v>
      </c>
      <c r="D97" s="141"/>
      <c r="E97" s="94">
        <f t="shared" si="95"/>
        <v>44647.367171122496</v>
      </c>
      <c r="F97" s="103">
        <f t="shared" si="91"/>
        <v>44647</v>
      </c>
      <c r="G97" s="94">
        <f t="shared" si="78"/>
        <v>0.13234360000205925</v>
      </c>
      <c r="K97" s="94">
        <f t="shared" si="79"/>
        <v>0.13234360000205925</v>
      </c>
      <c r="P97">
        <f t="shared" si="96"/>
        <v>0.18918842222087154</v>
      </c>
      <c r="Q97" s="96">
        <f t="shared" si="97"/>
        <v>38452.589599999999</v>
      </c>
      <c r="R97" s="94">
        <f t="shared" si="98"/>
        <v>3.2313338130883756E-3</v>
      </c>
      <c r="S97" s="92">
        <f t="shared" si="80"/>
        <v>1</v>
      </c>
      <c r="T97" s="22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>
        <f t="shared" si="99"/>
        <v>44647</v>
      </c>
      <c r="AG97" s="94">
        <f t="shared" si="100"/>
        <v>0.13189883500311633</v>
      </c>
      <c r="AH97" s="94">
        <f t="shared" si="101"/>
        <v>0.18963318721981443</v>
      </c>
      <c r="AI97" s="94">
        <f t="shared" si="102"/>
        <v>-5.6844822218812291E-2</v>
      </c>
      <c r="AJ97" s="94">
        <f t="shared" si="103"/>
        <v>4.4476499894291477E-4</v>
      </c>
      <c r="AK97" s="94">
        <f t="shared" si="104"/>
        <v>1.9781590428469097E-7</v>
      </c>
      <c r="AL97">
        <f t="shared" si="105"/>
        <v>-5.6844822218812291E-2</v>
      </c>
      <c r="AM97" s="92">
        <f t="shared" si="106"/>
        <v>1.9781590428469097E-7</v>
      </c>
      <c r="AN97">
        <f t="shared" si="107"/>
        <v>-5.7289587217755192E-2</v>
      </c>
      <c r="AO97">
        <f t="shared" si="108"/>
        <v>1.5535032518539436</v>
      </c>
      <c r="AP97">
        <f t="shared" si="109"/>
        <v>-0.57066036434143519</v>
      </c>
      <c r="AQ97">
        <f t="shared" si="110"/>
        <v>0.15211066687866118</v>
      </c>
      <c r="AR97">
        <f t="shared" si="111"/>
        <v>0.26819365661795097</v>
      </c>
      <c r="AS97">
        <f t="shared" si="112"/>
        <v>0.13490642664620306</v>
      </c>
      <c r="AT97" s="94">
        <f t="shared" si="114"/>
        <v>0.14013223498528701</v>
      </c>
      <c r="AU97" s="94">
        <f t="shared" si="114"/>
        <v>0.13894041552871278</v>
      </c>
      <c r="AV97" s="94">
        <f t="shared" si="114"/>
        <v>0.13684426443022157</v>
      </c>
      <c r="AW97" s="94">
        <f t="shared" si="114"/>
        <v>0.13315905225288088</v>
      </c>
      <c r="AX97" s="94">
        <f t="shared" si="114"/>
        <v>0.12668451149773124</v>
      </c>
      <c r="AY97" s="94">
        <f t="shared" si="114"/>
        <v>0.11532215259996714</v>
      </c>
      <c r="AZ97" s="94">
        <f t="shared" si="114"/>
        <v>9.5417203849298679E-2</v>
      </c>
      <c r="BA97" s="94">
        <f t="shared" si="113"/>
        <v>6.0633464784139335E-2</v>
      </c>
      <c r="BB97"/>
      <c r="BC97">
        <v>27500</v>
      </c>
      <c r="BD97">
        <f t="shared" si="82"/>
        <v>-2.1443755965964303E-2</v>
      </c>
      <c r="BE97">
        <f t="shared" si="83"/>
        <v>1.9540050808474804E-2</v>
      </c>
      <c r="BF97">
        <f t="shared" si="84"/>
        <v>-4.0983806774439108E-2</v>
      </c>
      <c r="BG97">
        <f t="shared" si="85"/>
        <v>0.65456078809314677</v>
      </c>
      <c r="BH97">
        <f t="shared" si="86"/>
        <v>-4.9537920943155123E-2</v>
      </c>
      <c r="BI97">
        <f t="shared" si="87"/>
        <v>-2.2165310027351062</v>
      </c>
      <c r="BJ97">
        <f t="shared" si="88"/>
        <v>-2.0055964201741836</v>
      </c>
      <c r="BK97">
        <f t="shared" si="115"/>
        <v>-1.6132213044604438</v>
      </c>
      <c r="BL97">
        <f t="shared" si="115"/>
        <v>-1.6132213045116257</v>
      </c>
      <c r="BM97">
        <f t="shared" si="115"/>
        <v>-1.6132213024093249</v>
      </c>
      <c r="BN97">
        <f t="shared" si="115"/>
        <v>-1.6132213887614517</v>
      </c>
      <c r="BO97">
        <f t="shared" si="115"/>
        <v>-1.6132178416979261</v>
      </c>
      <c r="BP97">
        <f t="shared" si="115"/>
        <v>-1.613363300347491</v>
      </c>
      <c r="BQ97">
        <f t="shared" si="115"/>
        <v>-1.5346713747008094</v>
      </c>
      <c r="BR97">
        <f t="shared" si="89"/>
        <v>-1.0397138553628054</v>
      </c>
      <c r="BS97"/>
      <c r="BT97"/>
      <c r="BU97"/>
      <c r="BV97"/>
      <c r="BW97"/>
      <c r="BX97"/>
      <c r="BY97"/>
      <c r="BZ97"/>
    </row>
    <row r="98" spans="1:78" s="94" customFormat="1" x14ac:dyDescent="0.2">
      <c r="A98" s="138" t="s">
        <v>198</v>
      </c>
      <c r="B98" s="92"/>
      <c r="C98" s="93">
        <v>53489.292800000003</v>
      </c>
      <c r="D98" s="93" t="s">
        <v>152</v>
      </c>
      <c r="E98" s="94">
        <f t="shared" si="95"/>
        <v>44697.869721885298</v>
      </c>
      <c r="F98" s="103">
        <f t="shared" si="91"/>
        <v>44697.5</v>
      </c>
      <c r="G98" s="94">
        <f t="shared" si="78"/>
        <v>0.13326300000335323</v>
      </c>
      <c r="K98" s="94">
        <f t="shared" si="79"/>
        <v>0.13326300000335323</v>
      </c>
      <c r="P98">
        <f t="shared" si="96"/>
        <v>0.18982008759619295</v>
      </c>
      <c r="Q98" s="96">
        <f t="shared" si="97"/>
        <v>38470.792800000003</v>
      </c>
      <c r="R98" s="94">
        <f t="shared" si="98"/>
        <v>3.1987041569841454E-3</v>
      </c>
      <c r="S98" s="92">
        <f t="shared" si="80"/>
        <v>1</v>
      </c>
      <c r="T98" s="22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>
        <f t="shared" si="99"/>
        <v>44697.5</v>
      </c>
      <c r="AG98" s="94">
        <f t="shared" si="100"/>
        <v>0.13292026233541765</v>
      </c>
      <c r="AH98" s="94">
        <f t="shared" si="101"/>
        <v>0.19016282526412853</v>
      </c>
      <c r="AI98" s="94">
        <f t="shared" si="102"/>
        <v>-5.6557087592839728E-2</v>
      </c>
      <c r="AJ98" s="94">
        <f t="shared" si="103"/>
        <v>3.4273766793557758E-4</v>
      </c>
      <c r="AK98" s="94">
        <f t="shared" si="104"/>
        <v>1.1746910902191825E-7</v>
      </c>
      <c r="AL98">
        <f t="shared" si="105"/>
        <v>-5.6557087592839728E-2</v>
      </c>
      <c r="AM98" s="92">
        <f t="shared" si="106"/>
        <v>1.1746910902191825E-7</v>
      </c>
      <c r="AN98">
        <f t="shared" si="107"/>
        <v>-5.6899825260775319E-2</v>
      </c>
      <c r="AO98">
        <f t="shared" si="108"/>
        <v>1.5513060363692586</v>
      </c>
      <c r="AP98">
        <f t="shared" si="109"/>
        <v>-0.55903822967072325</v>
      </c>
      <c r="AQ98">
        <f t="shared" si="110"/>
        <v>0.15989108497342358</v>
      </c>
      <c r="AR98">
        <f t="shared" si="111"/>
        <v>0.28227805934739481</v>
      </c>
      <c r="AS98">
        <f t="shared" si="112"/>
        <v>0.14208373163414292</v>
      </c>
      <c r="AT98" s="94">
        <f t="shared" si="114"/>
        <v>0.1475612164595301</v>
      </c>
      <c r="AU98" s="94">
        <f t="shared" si="114"/>
        <v>0.14631170775144137</v>
      </c>
      <c r="AV98" s="94">
        <f t="shared" si="114"/>
        <v>0.14411180033500937</v>
      </c>
      <c r="AW98" s="94">
        <f t="shared" si="114"/>
        <v>0.14024030317659381</v>
      </c>
      <c r="AX98" s="94">
        <f t="shared" si="114"/>
        <v>0.1334321641600259</v>
      </c>
      <c r="AY98" s="94">
        <f t="shared" si="114"/>
        <v>0.12147473002047052</v>
      </c>
      <c r="AZ98" s="94">
        <f t="shared" si="114"/>
        <v>0.1005144707540354</v>
      </c>
      <c r="BA98" s="94">
        <f t="shared" si="113"/>
        <v>6.3874121439380538E-2</v>
      </c>
      <c r="BB98"/>
      <c r="BC98">
        <v>28000</v>
      </c>
      <c r="BD98">
        <f t="shared" ref="BD98:BD129" si="116">AH$3+AH$4*BC98+AH$5*BC98^2+BF98</f>
        <v>-1.9821666410299671E-2</v>
      </c>
      <c r="BE98">
        <f t="shared" ref="BE98:BE129" si="117">AH$3+AH$4*BC98+AH$5*BC98^2</f>
        <v>2.3221547249892407E-2</v>
      </c>
      <c r="BF98">
        <f t="shared" ref="BF98:BF129" si="118">$AH$6*($AH$11/BG98*BH98+$AH$12)</f>
        <v>-4.3043213660192078E-2</v>
      </c>
      <c r="BG98">
        <f t="shared" ref="BG98:BG129" si="119">1+$AH$7*COS(BI98)</f>
        <v>0.66635704546321428</v>
      </c>
      <c r="BH98">
        <f t="shared" ref="BH98:BH129" si="120">SIN(BI98+RADIANS($AH$9))</f>
        <v>-7.4976596365629061E-2</v>
      </c>
      <c r="BI98">
        <f t="shared" ref="BI98:BI129" si="121">2*ATAN(BJ98)</f>
        <v>-2.1910421857799904</v>
      </c>
      <c r="BJ98">
        <f t="shared" ref="BJ98:BJ129" si="122">SQRT((1+$AH$7)/(1-$AH$7))*TAN(BK98/2)</f>
        <v>-1.943180662650839</v>
      </c>
      <c r="BK98">
        <f t="shared" si="115"/>
        <v>-1.5816184899923134</v>
      </c>
      <c r="BL98">
        <f t="shared" si="115"/>
        <v>-1.5816184899899621</v>
      </c>
      <c r="BM98">
        <f t="shared" si="115"/>
        <v>-1.5816184903684685</v>
      </c>
      <c r="BN98">
        <f t="shared" si="115"/>
        <v>-1.5816184294373892</v>
      </c>
      <c r="BO98">
        <f t="shared" si="115"/>
        <v>-1.5816282335662644</v>
      </c>
      <c r="BP98">
        <f t="shared" si="115"/>
        <v>-1.5799161037411036</v>
      </c>
      <c r="BQ98">
        <f t="shared" si="115"/>
        <v>-1.4930044178381836</v>
      </c>
      <c r="BR98">
        <f t="shared" ref="BR98:BR129" si="123">RADIANS($AH$9)+$AH$18*(BC98-AH$15)</f>
        <v>-1.0076281459049721</v>
      </c>
      <c r="BS98"/>
      <c r="BT98"/>
      <c r="BU98"/>
      <c r="BV98"/>
      <c r="BW98"/>
      <c r="BX98"/>
      <c r="BY98"/>
      <c r="BZ98"/>
    </row>
    <row r="99" spans="1:78" s="94" customFormat="1" x14ac:dyDescent="0.2">
      <c r="A99" s="138" t="s">
        <v>198</v>
      </c>
      <c r="B99" s="92"/>
      <c r="C99" s="93">
        <v>53683.581400000003</v>
      </c>
      <c r="D99" s="93" t="s">
        <v>152</v>
      </c>
      <c r="E99" s="94">
        <f t="shared" si="95"/>
        <v>45236.899666297868</v>
      </c>
      <c r="F99" s="103">
        <f t="shared" si="91"/>
        <v>45236.5</v>
      </c>
      <c r="G99" s="94">
        <f t="shared" si="78"/>
        <v>0.14405619999888586</v>
      </c>
      <c r="K99" s="94">
        <f t="shared" si="79"/>
        <v>0.14405619999888586</v>
      </c>
      <c r="P99">
        <f t="shared" si="96"/>
        <v>0.19661032571652071</v>
      </c>
      <c r="Q99" s="96">
        <f t="shared" si="97"/>
        <v>38665.081400000003</v>
      </c>
      <c r="R99" s="94">
        <f t="shared" si="98"/>
        <v>2.7619361299449684E-3</v>
      </c>
      <c r="S99" s="92">
        <f t="shared" si="80"/>
        <v>1</v>
      </c>
      <c r="T99" s="225"/>
      <c r="U99" s="95">
        <v>3.7533974957114924E-11</v>
      </c>
      <c r="V99" s="95">
        <v>7.4512607237654917E-22</v>
      </c>
      <c r="W99" s="95">
        <v>2.4939307520902753E-27</v>
      </c>
      <c r="X99" s="95">
        <v>9.4491994376374274E-10</v>
      </c>
      <c r="Y99" s="95">
        <v>1.6494140899330062E-12</v>
      </c>
      <c r="Z99" s="95">
        <v>5.3980756937417329E-5</v>
      </c>
      <c r="AA99" s="95">
        <v>2.2688510736263299E-2</v>
      </c>
      <c r="AB99" s="95">
        <v>876.69074144244473</v>
      </c>
      <c r="AC99" s="95">
        <v>2.8366243248765117E-5</v>
      </c>
      <c r="AD99" s="95">
        <v>1.6492249969419997E-7</v>
      </c>
      <c r="AE99" s="95">
        <v>1.0243118481279201E-20</v>
      </c>
      <c r="AF99">
        <f t="shared" si="99"/>
        <v>45236.5</v>
      </c>
      <c r="AG99" s="94">
        <f t="shared" si="100"/>
        <v>0.14402375634103901</v>
      </c>
      <c r="AH99" s="94">
        <f t="shared" si="101"/>
        <v>0.19664276937436756</v>
      </c>
      <c r="AI99" s="94">
        <f t="shared" si="102"/>
        <v>-5.2554125717634848E-2</v>
      </c>
      <c r="AJ99" s="94">
        <f t="shared" si="103"/>
        <v>3.2443657846853435E-5</v>
      </c>
      <c r="AK99" s="94">
        <f t="shared" si="104"/>
        <v>1.0525909344836944E-9</v>
      </c>
      <c r="AL99">
        <f t="shared" si="105"/>
        <v>-5.2554125717634848E-2</v>
      </c>
      <c r="AM99" s="92">
        <f t="shared" si="106"/>
        <v>1.0525909344836944E-9</v>
      </c>
      <c r="AN99">
        <f t="shared" si="107"/>
        <v>-5.2586569375481701E-2</v>
      </c>
      <c r="AO99">
        <f t="shared" si="108"/>
        <v>1.5217902651624182</v>
      </c>
      <c r="AP99">
        <f t="shared" si="109"/>
        <v>-0.43099576824323682</v>
      </c>
      <c r="AQ99">
        <f t="shared" si="110"/>
        <v>0.23924553072710517</v>
      </c>
      <c r="AR99">
        <f t="shared" si="111"/>
        <v>0.42990743706150331</v>
      </c>
      <c r="AS99">
        <f t="shared" si="112"/>
        <v>0.21832672508510328</v>
      </c>
      <c r="AT99" s="94">
        <f t="shared" si="114"/>
        <v>0.22618651722101535</v>
      </c>
      <c r="AU99" s="94">
        <f t="shared" si="114"/>
        <v>0.22438456129253304</v>
      </c>
      <c r="AV99" s="94">
        <f t="shared" si="114"/>
        <v>0.2211658544288605</v>
      </c>
      <c r="AW99" s="94">
        <f t="shared" si="114"/>
        <v>0.21542227264458447</v>
      </c>
      <c r="AX99" s="94">
        <f t="shared" si="114"/>
        <v>0.20519098000893921</v>
      </c>
      <c r="AY99" s="94">
        <f t="shared" si="114"/>
        <v>0.18701861736492018</v>
      </c>
      <c r="AZ99" s="94">
        <f t="shared" si="114"/>
        <v>0.15489107842009964</v>
      </c>
      <c r="BA99" s="94">
        <f t="shared" si="113"/>
        <v>9.8462516234925523E-2</v>
      </c>
      <c r="BB99"/>
      <c r="BC99">
        <v>28500</v>
      </c>
      <c r="BD99">
        <f t="shared" si="116"/>
        <v>-1.811718613814025E-2</v>
      </c>
      <c r="BE99">
        <f t="shared" si="117"/>
        <v>2.6979056520145608E-2</v>
      </c>
      <c r="BF99">
        <f t="shared" si="118"/>
        <v>-4.5096242658285858E-2</v>
      </c>
      <c r="BG99">
        <f t="shared" si="119"/>
        <v>0.67881931448320898</v>
      </c>
      <c r="BH99">
        <f t="shared" si="120"/>
        <v>-0.10130635707180111</v>
      </c>
      <c r="BI99">
        <f t="shared" si="121"/>
        <v>-2.1646087607090698</v>
      </c>
      <c r="BJ99">
        <f t="shared" si="122"/>
        <v>-1.8816353416486242</v>
      </c>
      <c r="BK99">
        <f t="shared" si="115"/>
        <v>-1.5494354398266181</v>
      </c>
      <c r="BL99">
        <f t="shared" si="115"/>
        <v>-1.5494354397290071</v>
      </c>
      <c r="BM99">
        <f t="shared" si="115"/>
        <v>-1.5494354317677412</v>
      </c>
      <c r="BN99">
        <f t="shared" si="115"/>
        <v>-1.549434782447273</v>
      </c>
      <c r="BO99">
        <f t="shared" si="115"/>
        <v>-1.5493818901776113</v>
      </c>
      <c r="BP99">
        <f t="shared" si="115"/>
        <v>-1.545441229821223</v>
      </c>
      <c r="BQ99">
        <f t="shared" si="115"/>
        <v>-1.450837812489475</v>
      </c>
      <c r="BR99">
        <f t="shared" si="123"/>
        <v>-0.9755424364471379</v>
      </c>
      <c r="BS99"/>
      <c r="BT99"/>
      <c r="BU99"/>
      <c r="BV99"/>
      <c r="BW99"/>
      <c r="BX99"/>
      <c r="BY99"/>
      <c r="BZ99"/>
    </row>
    <row r="100" spans="1:78" s="94" customFormat="1" x14ac:dyDescent="0.2">
      <c r="A100" s="138" t="s">
        <v>198</v>
      </c>
      <c r="B100" s="92"/>
      <c r="C100" s="93">
        <v>53750.623500000002</v>
      </c>
      <c r="D100" s="93" t="s">
        <v>152</v>
      </c>
      <c r="E100" s="94">
        <f t="shared" si="95"/>
        <v>45422.899768394956</v>
      </c>
      <c r="F100" s="103">
        <f t="shared" si="91"/>
        <v>45422.5</v>
      </c>
      <c r="G100" s="94">
        <f t="shared" si="78"/>
        <v>0.14409300000261283</v>
      </c>
      <c r="K100" s="94">
        <f t="shared" si="79"/>
        <v>0.14409300000261283</v>
      </c>
      <c r="P100">
        <f t="shared" si="96"/>
        <v>0.19897402543096782</v>
      </c>
      <c r="Q100" s="96">
        <f t="shared" si="97"/>
        <v>38732.123500000002</v>
      </c>
      <c r="R100" s="94">
        <f t="shared" si="98"/>
        <v>3.011926952067747E-3</v>
      </c>
      <c r="S100" s="92">
        <f t="shared" si="80"/>
        <v>1</v>
      </c>
      <c r="T100" s="22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>
        <f t="shared" si="99"/>
        <v>45422.5</v>
      </c>
      <c r="AG100" s="94">
        <f t="shared" si="100"/>
        <v>0.14793299733051227</v>
      </c>
      <c r="AH100" s="94">
        <f t="shared" si="101"/>
        <v>0.19513402810306837</v>
      </c>
      <c r="AI100" s="94">
        <f t="shared" si="102"/>
        <v>-5.488102542835499E-2</v>
      </c>
      <c r="AJ100" s="94">
        <f t="shared" si="103"/>
        <v>-3.8399973278994415E-3</v>
      </c>
      <c r="AK100" s="94">
        <f t="shared" si="104"/>
        <v>1.4745579478274851E-5</v>
      </c>
      <c r="AL100">
        <f t="shared" si="105"/>
        <v>-5.488102542835499E-2</v>
      </c>
      <c r="AM100" s="92">
        <f t="shared" si="106"/>
        <v>1.4745579478274851E-5</v>
      </c>
      <c r="AN100">
        <f t="shared" si="107"/>
        <v>-5.1041028100455542E-2</v>
      </c>
      <c r="AO100">
        <f t="shared" si="108"/>
        <v>1.5092879569795519</v>
      </c>
      <c r="AP100">
        <f t="shared" si="109"/>
        <v>-0.38573120367489616</v>
      </c>
      <c r="AQ100">
        <f t="shared" si="110"/>
        <v>0.26481933778852917</v>
      </c>
      <c r="AR100">
        <f t="shared" si="111"/>
        <v>0.47950321790128481</v>
      </c>
      <c r="AS100">
        <f t="shared" si="112"/>
        <v>0.24445345244937322</v>
      </c>
      <c r="AT100" s="94">
        <f t="shared" si="114"/>
        <v>0.25298116265662685</v>
      </c>
      <c r="AU100" s="94">
        <f t="shared" si="114"/>
        <v>0.25101952151538431</v>
      </c>
      <c r="AV100" s="94">
        <f t="shared" si="114"/>
        <v>0.24749319188727442</v>
      </c>
      <c r="AW100" s="94">
        <f t="shared" si="114"/>
        <v>0.24116197065897163</v>
      </c>
      <c r="AX100" s="94">
        <f t="shared" si="114"/>
        <v>0.22981931217921381</v>
      </c>
      <c r="AY100" s="94">
        <f t="shared" si="114"/>
        <v>0.20957241132769378</v>
      </c>
      <c r="AZ100" s="94">
        <f t="shared" si="114"/>
        <v>0.17364107898230274</v>
      </c>
      <c r="BA100" s="94">
        <f t="shared" si="113"/>
        <v>0.11039840015323943</v>
      </c>
      <c r="BB100"/>
      <c r="BC100">
        <v>29000</v>
      </c>
      <c r="BD100">
        <f t="shared" si="116"/>
        <v>-1.6327755724283105E-2</v>
      </c>
      <c r="BE100">
        <f t="shared" si="117"/>
        <v>3.0812578619234463E-2</v>
      </c>
      <c r="BF100">
        <f t="shared" si="118"/>
        <v>-4.7140334343517568E-2</v>
      </c>
      <c r="BG100">
        <f t="shared" si="119"/>
        <v>0.69199852325352795</v>
      </c>
      <c r="BH100">
        <f t="shared" si="120"/>
        <v>-0.12857409502630143</v>
      </c>
      <c r="BI100">
        <f t="shared" si="121"/>
        <v>-2.1371582011520998</v>
      </c>
      <c r="BJ100">
        <f t="shared" si="122"/>
        <v>-1.8208802454079733</v>
      </c>
      <c r="BK100">
        <f t="shared" si="115"/>
        <v>-1.5166390827295138</v>
      </c>
      <c r="BL100">
        <f t="shared" si="115"/>
        <v>-1.5166390762586988</v>
      </c>
      <c r="BM100">
        <f t="shared" si="115"/>
        <v>-1.5166388680092551</v>
      </c>
      <c r="BN100">
        <f t="shared" si="115"/>
        <v>-1.5166321663702553</v>
      </c>
      <c r="BO100">
        <f t="shared" si="115"/>
        <v>-1.5164169426048861</v>
      </c>
      <c r="BP100">
        <f t="shared" si="115"/>
        <v>-1.5099078111108013</v>
      </c>
      <c r="BQ100">
        <f t="shared" si="115"/>
        <v>-1.4081819359736061</v>
      </c>
      <c r="BR100">
        <f t="shared" si="123"/>
        <v>-0.94345672698930461</v>
      </c>
      <c r="BS100"/>
      <c r="BT100"/>
      <c r="BU100"/>
      <c r="BV100"/>
      <c r="BW100"/>
      <c r="BX100"/>
      <c r="BY100"/>
      <c r="BZ100"/>
    </row>
    <row r="101" spans="1:78" s="94" customFormat="1" x14ac:dyDescent="0.2">
      <c r="A101" s="105" t="s">
        <v>43</v>
      </c>
      <c r="B101" s="106" t="s">
        <v>37</v>
      </c>
      <c r="C101" s="107">
        <v>53765.398200000003</v>
      </c>
      <c r="D101" s="93">
        <v>4.0000000000000002E-4</v>
      </c>
      <c r="E101" s="94">
        <f t="shared" si="95"/>
        <v>45463.890365474319</v>
      </c>
      <c r="F101" s="103">
        <f t="shared" si="91"/>
        <v>45463.5</v>
      </c>
      <c r="G101" s="94">
        <f t="shared" si="78"/>
        <v>0.14070380000339355</v>
      </c>
      <c r="K101" s="94">
        <f t="shared" si="79"/>
        <v>0.14070380000339355</v>
      </c>
      <c r="P101">
        <f t="shared" si="96"/>
        <v>0.19949647091598061</v>
      </c>
      <c r="Q101" s="96">
        <f t="shared" si="97"/>
        <v>38746.898200000003</v>
      </c>
      <c r="R101" s="94">
        <f t="shared" si="98"/>
        <v>3.4565781530357599E-3</v>
      </c>
      <c r="S101" s="92">
        <f t="shared" si="80"/>
        <v>1</v>
      </c>
      <c r="T101" s="22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>
        <f t="shared" si="99"/>
        <v>45463.5</v>
      </c>
      <c r="AG101" s="94">
        <f t="shared" si="100"/>
        <v>0.14879952174995895</v>
      </c>
      <c r="AH101" s="94">
        <f t="shared" si="101"/>
        <v>0.19140074916941521</v>
      </c>
      <c r="AI101" s="94">
        <f t="shared" si="102"/>
        <v>-5.8792670912587053E-2</v>
      </c>
      <c r="AJ101" s="94">
        <f t="shared" si="103"/>
        <v>-8.095721746565393E-3</v>
      </c>
      <c r="AK101" s="94">
        <f t="shared" si="104"/>
        <v>6.554071059781182E-5</v>
      </c>
      <c r="AL101">
        <f t="shared" si="105"/>
        <v>-5.8792670912587053E-2</v>
      </c>
      <c r="AM101" s="92">
        <f t="shared" si="106"/>
        <v>6.554071059781182E-5</v>
      </c>
      <c r="AN101">
        <f t="shared" si="107"/>
        <v>-5.0696949166021653E-2</v>
      </c>
      <c r="AO101">
        <f t="shared" si="108"/>
        <v>1.5063910106744647</v>
      </c>
      <c r="AP101">
        <f t="shared" si="109"/>
        <v>-0.37571983924273</v>
      </c>
      <c r="AQ101">
        <f t="shared" si="110"/>
        <v>0.27031768181022692</v>
      </c>
      <c r="AR101">
        <f t="shared" si="111"/>
        <v>0.49033004505228922</v>
      </c>
      <c r="AS101">
        <f t="shared" si="112"/>
        <v>0.25019801608956771</v>
      </c>
      <c r="AT101" s="94">
        <f t="shared" ref="AT101:AZ110" si="124">$BA101+$AH$7*SIN(AU101)</f>
        <v>0.25886069864136491</v>
      </c>
      <c r="AU101" s="94">
        <f t="shared" si="124"/>
        <v>0.25686622175779938</v>
      </c>
      <c r="AV101" s="94">
        <f t="shared" si="124"/>
        <v>0.25327548989264431</v>
      </c>
      <c r="AW101" s="94">
        <f t="shared" si="124"/>
        <v>0.24681932751095914</v>
      </c>
      <c r="AX101" s="94">
        <f t="shared" si="124"/>
        <v>0.23523726205835066</v>
      </c>
      <c r="AY101" s="94">
        <f t="shared" si="124"/>
        <v>0.21453872159579593</v>
      </c>
      <c r="AZ101" s="94">
        <f t="shared" si="124"/>
        <v>0.1777729656260833</v>
      </c>
      <c r="BA101" s="94">
        <f t="shared" si="113"/>
        <v>0.11302942832878138</v>
      </c>
      <c r="BB101"/>
      <c r="BC101">
        <v>29500</v>
      </c>
      <c r="BD101">
        <f t="shared" si="116"/>
        <v>-1.4450529402734537E-2</v>
      </c>
      <c r="BE101">
        <f t="shared" si="117"/>
        <v>3.4722113547158928E-2</v>
      </c>
      <c r="BF101">
        <f t="shared" si="118"/>
        <v>-4.9172642949893465E-2</v>
      </c>
      <c r="BG101">
        <f t="shared" si="119"/>
        <v>0.70595050181482355</v>
      </c>
      <c r="BH101">
        <f t="shared" si="120"/>
        <v>-0.15682859992674306</v>
      </c>
      <c r="BI101">
        <f t="shared" si="121"/>
        <v>-2.1086105140124967</v>
      </c>
      <c r="BJ101">
        <f t="shared" si="122"/>
        <v>-1.7608364934741159</v>
      </c>
      <c r="BK101">
        <f t="shared" si="115"/>
        <v>-1.4831937924714793</v>
      </c>
      <c r="BL101">
        <f t="shared" si="115"/>
        <v>-1.4831937290453454</v>
      </c>
      <c r="BM101">
        <f t="shared" si="115"/>
        <v>-1.4831924661314704</v>
      </c>
      <c r="BN101">
        <f t="shared" si="115"/>
        <v>-1.4831673233137095</v>
      </c>
      <c r="BO101">
        <f t="shared" si="115"/>
        <v>-1.4826682547231052</v>
      </c>
      <c r="BP101">
        <f t="shared" si="115"/>
        <v>-1.4732878394189006</v>
      </c>
      <c r="BQ101">
        <f t="shared" si="115"/>
        <v>-1.3650476692674047</v>
      </c>
      <c r="BR101">
        <f t="shared" si="123"/>
        <v>-0.91137101753147132</v>
      </c>
      <c r="BS101"/>
      <c r="BT101"/>
      <c r="BU101"/>
      <c r="BV101"/>
      <c r="BW101"/>
      <c r="BX101"/>
      <c r="BY101"/>
      <c r="BZ101"/>
    </row>
    <row r="102" spans="1:78" s="94" customFormat="1" x14ac:dyDescent="0.2">
      <c r="A102" s="25" t="s">
        <v>53</v>
      </c>
      <c r="B102" s="108"/>
      <c r="C102" s="93">
        <v>54060.983699999997</v>
      </c>
      <c r="D102" s="93">
        <v>2.9999999999999997E-4</v>
      </c>
      <c r="E102" s="94">
        <f t="shared" si="95"/>
        <v>46283.956162614028</v>
      </c>
      <c r="F102" s="103">
        <f t="shared" si="91"/>
        <v>46283.5</v>
      </c>
      <c r="G102" s="94">
        <f t="shared" si="78"/>
        <v>0.16441979999945033</v>
      </c>
      <c r="K102" s="94">
        <f t="shared" si="79"/>
        <v>0.16441979999945033</v>
      </c>
      <c r="P102">
        <f t="shared" si="96"/>
        <v>0.21005271377106519</v>
      </c>
      <c r="Q102" s="96">
        <f t="shared" si="97"/>
        <v>39042.483699999997</v>
      </c>
      <c r="R102" s="94">
        <f t="shared" si="98"/>
        <v>2.0823628192876364E-3</v>
      </c>
      <c r="S102" s="92">
        <f t="shared" si="80"/>
        <v>1</v>
      </c>
      <c r="T102" s="22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>
        <f t="shared" si="99"/>
        <v>46283.5</v>
      </c>
      <c r="AG102" s="94">
        <f t="shared" si="100"/>
        <v>0.16643874811042936</v>
      </c>
      <c r="AH102" s="94">
        <f t="shared" si="101"/>
        <v>0.20803376566008616</v>
      </c>
      <c r="AI102" s="94">
        <f t="shared" si="102"/>
        <v>-4.5632913771614853E-2</v>
      </c>
      <c r="AJ102" s="94">
        <f t="shared" si="103"/>
        <v>-2.0189481109790242E-3</v>
      </c>
      <c r="AK102" s="94">
        <f t="shared" si="104"/>
        <v>4.0761514748257699E-6</v>
      </c>
      <c r="AL102">
        <f t="shared" si="105"/>
        <v>-4.5632913771614853E-2</v>
      </c>
      <c r="AM102" s="92">
        <f t="shared" si="106"/>
        <v>4.0761514748257699E-6</v>
      </c>
      <c r="AN102">
        <f t="shared" si="107"/>
        <v>-4.3613965660635828E-2</v>
      </c>
      <c r="AO102">
        <f t="shared" si="108"/>
        <v>1.4398256523710924</v>
      </c>
      <c r="AP102">
        <f t="shared" si="109"/>
        <v>-0.1767040715468419</v>
      </c>
      <c r="AQ102">
        <f t="shared" si="110"/>
        <v>0.368858916535176</v>
      </c>
      <c r="AR102">
        <f t="shared" si="111"/>
        <v>0.69786663091808654</v>
      </c>
      <c r="AS102">
        <f t="shared" si="112"/>
        <v>0.36382014908788146</v>
      </c>
      <c r="AT102" s="94">
        <f t="shared" si="124"/>
        <v>0.374107743906331</v>
      </c>
      <c r="AU102" s="94">
        <f t="shared" si="124"/>
        <v>0.37164825979668614</v>
      </c>
      <c r="AV102" s="94">
        <f t="shared" si="124"/>
        <v>0.36705377575370707</v>
      </c>
      <c r="AW102" s="94">
        <f t="shared" si="124"/>
        <v>0.358492562438394</v>
      </c>
      <c r="AX102" s="94">
        <f t="shared" si="124"/>
        <v>0.34261223077597225</v>
      </c>
      <c r="AY102" s="94">
        <f t="shared" si="124"/>
        <v>0.31338834727753873</v>
      </c>
      <c r="AZ102" s="94">
        <f t="shared" si="124"/>
        <v>0.26030278853360156</v>
      </c>
      <c r="BA102" s="94">
        <f t="shared" si="113"/>
        <v>0.16564999183962836</v>
      </c>
      <c r="BB102"/>
      <c r="BC102">
        <v>30000</v>
      </c>
      <c r="BD102">
        <f t="shared" si="116"/>
        <v>-1.2482336740246729E-2</v>
      </c>
      <c r="BE102">
        <f t="shared" si="117"/>
        <v>3.8707661303919005E-2</v>
      </c>
      <c r="BF102">
        <f t="shared" si="118"/>
        <v>-5.1189998044165734E-2</v>
      </c>
      <c r="BG102">
        <f t="shared" si="119"/>
        <v>0.72073647724546108</v>
      </c>
      <c r="BH102">
        <f t="shared" si="120"/>
        <v>-0.18612026631567538</v>
      </c>
      <c r="BI102">
        <f t="shared" si="121"/>
        <v>-2.0788772787992253</v>
      </c>
      <c r="BJ102">
        <f t="shared" si="122"/>
        <v>-1.7014261059769822</v>
      </c>
      <c r="BK102">
        <f t="shared" ref="BK102:BQ111" si="125">$BR102+$AH$7*SIN(BL102)</f>
        <v>-1.4490611328422169</v>
      </c>
      <c r="BL102">
        <f t="shared" si="125"/>
        <v>-1.4490608184968055</v>
      </c>
      <c r="BM102">
        <f t="shared" si="125"/>
        <v>-1.4490563090316781</v>
      </c>
      <c r="BN102">
        <f t="shared" si="125"/>
        <v>-1.4489916364547555</v>
      </c>
      <c r="BO102">
        <f t="shared" si="125"/>
        <v>-1.4480678640113749</v>
      </c>
      <c r="BP102">
        <f t="shared" si="125"/>
        <v>-1.4355564528346259</v>
      </c>
      <c r="BQ102">
        <f t="shared" si="125"/>
        <v>-1.3214463858046812</v>
      </c>
      <c r="BR102">
        <f t="shared" si="123"/>
        <v>-0.87928530807363714</v>
      </c>
      <c r="BS102"/>
      <c r="BT102"/>
      <c r="BU102"/>
      <c r="BV102"/>
      <c r="BW102"/>
      <c r="BX102"/>
      <c r="BY102"/>
      <c r="BZ102"/>
    </row>
    <row r="103" spans="1:78" s="94" customFormat="1" x14ac:dyDescent="0.2">
      <c r="A103" s="12" t="s">
        <v>55</v>
      </c>
      <c r="B103" s="42" t="s">
        <v>36</v>
      </c>
      <c r="C103" s="12">
        <v>54831.836000000003</v>
      </c>
      <c r="D103" s="12">
        <v>4.0000000000000002E-4</v>
      </c>
      <c r="E103" s="94">
        <f t="shared" si="95"/>
        <v>48422.591535040949</v>
      </c>
      <c r="F103" s="103">
        <f t="shared" si="91"/>
        <v>48422</v>
      </c>
      <c r="G103" s="94">
        <f t="shared" si="78"/>
        <v>0.21321360000729328</v>
      </c>
      <c r="K103" s="94">
        <f t="shared" si="79"/>
        <v>0.21321360000729328</v>
      </c>
      <c r="P103">
        <f t="shared" si="96"/>
        <v>0.23854445140084135</v>
      </c>
      <c r="Q103" s="96">
        <f t="shared" si="97"/>
        <v>39813.336000000003</v>
      </c>
      <c r="R103" s="94">
        <f t="shared" si="98"/>
        <v>6.416520323220162E-4</v>
      </c>
      <c r="S103" s="92">
        <f t="shared" si="80"/>
        <v>1</v>
      </c>
      <c r="T103" s="22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>
        <f t="shared" si="99"/>
        <v>48422</v>
      </c>
      <c r="AG103" s="94">
        <f t="shared" si="100"/>
        <v>0.21394841481358934</v>
      </c>
      <c r="AH103" s="94">
        <f t="shared" si="101"/>
        <v>0.23780963659454529</v>
      </c>
      <c r="AI103" s="94">
        <f t="shared" si="102"/>
        <v>-2.5330851393548071E-2</v>
      </c>
      <c r="AJ103" s="94">
        <f t="shared" si="103"/>
        <v>-7.34814806296058E-4</v>
      </c>
      <c r="AK103" s="94">
        <f t="shared" si="104"/>
        <v>5.3995279955191322E-7</v>
      </c>
      <c r="AL103">
        <f t="shared" si="105"/>
        <v>-2.5330851393548071E-2</v>
      </c>
      <c r="AM103" s="92">
        <f t="shared" si="106"/>
        <v>5.3995279955191322E-7</v>
      </c>
      <c r="AN103">
        <f t="shared" si="107"/>
        <v>-2.4596036587252002E-2</v>
      </c>
      <c r="AO103">
        <f t="shared" si="108"/>
        <v>1.2357627239353228</v>
      </c>
      <c r="AP103">
        <f t="shared" si="109"/>
        <v>0.26870663928761696</v>
      </c>
      <c r="AQ103">
        <f t="shared" si="110"/>
        <v>0.5233731391595845</v>
      </c>
      <c r="AR103">
        <f t="shared" si="111"/>
        <v>1.1475534818653279</v>
      </c>
      <c r="AS103">
        <f t="shared" si="112"/>
        <v>0.64630988702469649</v>
      </c>
      <c r="AT103" s="94">
        <f t="shared" si="124"/>
        <v>0.64869840685740243</v>
      </c>
      <c r="AU103" s="94">
        <f t="shared" si="124"/>
        <v>0.64656081339864213</v>
      </c>
      <c r="AV103" s="94">
        <f t="shared" si="124"/>
        <v>0.64190341078502267</v>
      </c>
      <c r="AW103" s="94">
        <f t="shared" si="124"/>
        <v>0.63181142669012824</v>
      </c>
      <c r="AX103" s="94">
        <f t="shared" si="124"/>
        <v>0.61019386837946243</v>
      </c>
      <c r="AY103" s="94">
        <f t="shared" si="124"/>
        <v>0.56494181609785765</v>
      </c>
      <c r="AZ103" s="94">
        <f t="shared" si="124"/>
        <v>0.47409520903101832</v>
      </c>
      <c r="BA103" s="94">
        <f t="shared" si="113"/>
        <v>0.30288057119078271</v>
      </c>
      <c r="BB103"/>
      <c r="BC103">
        <v>30500</v>
      </c>
      <c r="BD103">
        <f t="shared" si="116"/>
        <v>-1.0419638879582603E-2</v>
      </c>
      <c r="BE103">
        <f t="shared" si="117"/>
        <v>4.2769221889514694E-2</v>
      </c>
      <c r="BF103">
        <f t="shared" si="118"/>
        <v>-5.3188860769097297E-2</v>
      </c>
      <c r="BG103">
        <f t="shared" si="119"/>
        <v>0.73642360521053329</v>
      </c>
      <c r="BH103">
        <f t="shared" si="120"/>
        <v>-0.21650064401553962</v>
      </c>
      <c r="BI103">
        <f t="shared" si="121"/>
        <v>-2.0478605383507538</v>
      </c>
      <c r="BJ103">
        <f t="shared" si="122"/>
        <v>-1.6425715559755751</v>
      </c>
      <c r="BK103">
        <f t="shared" si="125"/>
        <v>-1.4141995667093603</v>
      </c>
      <c r="BL103">
        <f t="shared" si="125"/>
        <v>-1.4141984799318634</v>
      </c>
      <c r="BM103">
        <f t="shared" si="125"/>
        <v>-1.4141863408842181</v>
      </c>
      <c r="BN103">
        <f t="shared" si="125"/>
        <v>-1.4140508139648984</v>
      </c>
      <c r="BO103">
        <f t="shared" si="125"/>
        <v>-1.4125455346089744</v>
      </c>
      <c r="BP103">
        <f t="shared" si="125"/>
        <v>-1.396692214894927</v>
      </c>
      <c r="BQ103">
        <f t="shared" si="125"/>
        <v>-1.2773899397683688</v>
      </c>
      <c r="BR103">
        <f t="shared" si="123"/>
        <v>-0.84719959861580385</v>
      </c>
      <c r="BS103"/>
      <c r="BT103"/>
      <c r="BU103"/>
      <c r="BV103"/>
      <c r="BW103"/>
      <c r="BX103"/>
      <c r="BY103"/>
      <c r="BZ103"/>
    </row>
    <row r="104" spans="1:78" s="94" customFormat="1" x14ac:dyDescent="0.2">
      <c r="A104" s="18" t="s">
        <v>75</v>
      </c>
      <c r="B104" s="82"/>
      <c r="C104" s="25">
        <v>54883.741199999997</v>
      </c>
      <c r="D104" s="93">
        <v>2.9999999999999997E-4</v>
      </c>
      <c r="E104" s="94">
        <f t="shared" si="95"/>
        <v>48566.596160483306</v>
      </c>
      <c r="F104" s="103">
        <f t="shared" si="91"/>
        <v>48566</v>
      </c>
      <c r="G104" s="94">
        <f t="shared" si="78"/>
        <v>0.21488079999835463</v>
      </c>
      <c r="K104" s="94">
        <f t="shared" si="79"/>
        <v>0.21488079999835463</v>
      </c>
      <c r="P104">
        <f t="shared" si="96"/>
        <v>0.24051296500587652</v>
      </c>
      <c r="Q104" s="96">
        <f t="shared" si="97"/>
        <v>39865.241199999997</v>
      </c>
      <c r="R104" s="94">
        <f t="shared" si="98"/>
        <v>6.5700788297282933E-4</v>
      </c>
      <c r="S104" s="92">
        <f t="shared" si="80"/>
        <v>1</v>
      </c>
      <c r="T104" s="22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>
        <f t="shared" si="99"/>
        <v>48566</v>
      </c>
      <c r="AG104" s="94">
        <f t="shared" si="100"/>
        <v>0.21717219003599672</v>
      </c>
      <c r="AH104" s="94">
        <f t="shared" si="101"/>
        <v>0.23822157496823443</v>
      </c>
      <c r="AI104" s="94">
        <f t="shared" si="102"/>
        <v>-2.5632165007521884E-2</v>
      </c>
      <c r="AJ104" s="94">
        <f t="shared" si="103"/>
        <v>-2.2913900376420882E-3</v>
      </c>
      <c r="AK104" s="94">
        <f t="shared" si="104"/>
        <v>5.2504683046054102E-6</v>
      </c>
      <c r="AL104">
        <f t="shared" si="105"/>
        <v>-2.5632165007521884E-2</v>
      </c>
      <c r="AM104" s="92">
        <f t="shared" si="106"/>
        <v>5.2504683046054102E-6</v>
      </c>
      <c r="AN104">
        <f t="shared" si="107"/>
        <v>-2.3340774969879803E-2</v>
      </c>
      <c r="AO104">
        <f t="shared" si="108"/>
        <v>1.2223150572214094</v>
      </c>
      <c r="AP104">
        <f t="shared" si="109"/>
        <v>0.29322656381523421</v>
      </c>
      <c r="AQ104">
        <f t="shared" si="110"/>
        <v>0.52922539633298249</v>
      </c>
      <c r="AR104">
        <f t="shared" si="111"/>
        <v>1.1731034606993807</v>
      </c>
      <c r="AS104">
        <f t="shared" si="112"/>
        <v>0.66457298457879344</v>
      </c>
      <c r="AT104" s="94">
        <f t="shared" si="124"/>
        <v>0.66572089753669172</v>
      </c>
      <c r="AU104" s="94">
        <f t="shared" si="124"/>
        <v>0.66365673607132569</v>
      </c>
      <c r="AV104" s="94">
        <f t="shared" si="124"/>
        <v>0.65909997298801948</v>
      </c>
      <c r="AW104" s="94">
        <f t="shared" si="124"/>
        <v>0.64909701715138501</v>
      </c>
      <c r="AX104" s="94">
        <f t="shared" si="124"/>
        <v>0.62739924234134281</v>
      </c>
      <c r="AY104" s="94">
        <f t="shared" si="124"/>
        <v>0.58145673633835937</v>
      </c>
      <c r="AZ104" s="94">
        <f t="shared" si="124"/>
        <v>0.48839143708571442</v>
      </c>
      <c r="BA104" s="94">
        <f t="shared" si="113"/>
        <v>0.3121212555146391</v>
      </c>
      <c r="BB104"/>
      <c r="BC104">
        <v>31000</v>
      </c>
      <c r="BD104">
        <f t="shared" si="116"/>
        <v>-8.2584784932259528E-3</v>
      </c>
      <c r="BE104">
        <f t="shared" si="117"/>
        <v>4.6906795303946022E-2</v>
      </c>
      <c r="BF104">
        <f t="shared" si="118"/>
        <v>-5.5165273797171975E-2</v>
      </c>
      <c r="BG104">
        <f t="shared" si="119"/>
        <v>0.75308553274622936</v>
      </c>
      <c r="BH104">
        <f t="shared" si="120"/>
        <v>-0.24802177765804456</v>
      </c>
      <c r="BI104">
        <f t="shared" si="121"/>
        <v>-2.0154515140585829</v>
      </c>
      <c r="BJ104">
        <f t="shared" si="122"/>
        <v>-1.5841952958991872</v>
      </c>
      <c r="BK104">
        <f t="shared" si="125"/>
        <v>-1.3785641220398386</v>
      </c>
      <c r="BL104">
        <f t="shared" si="125"/>
        <v>-1.3785611233095829</v>
      </c>
      <c r="BM104">
        <f t="shared" si="125"/>
        <v>-1.378533781824014</v>
      </c>
      <c r="BN104">
        <f t="shared" si="125"/>
        <v>-1.3782846676001426</v>
      </c>
      <c r="BO104">
        <f t="shared" si="125"/>
        <v>-1.3760294284320775</v>
      </c>
      <c r="BP104">
        <f t="shared" si="125"/>
        <v>-1.3566773830799486</v>
      </c>
      <c r="BQ104">
        <f t="shared" si="125"/>
        <v>-1.2328906538877689</v>
      </c>
      <c r="BR104">
        <f t="shared" si="123"/>
        <v>-0.81511388915797056</v>
      </c>
      <c r="BS104"/>
      <c r="BT104"/>
      <c r="BU104"/>
      <c r="BV104"/>
      <c r="BW104"/>
      <c r="BX104"/>
      <c r="BY104"/>
      <c r="BZ104"/>
    </row>
    <row r="105" spans="1:78" s="94" customFormat="1" x14ac:dyDescent="0.2">
      <c r="A105" s="43" t="s">
        <v>56</v>
      </c>
      <c r="B105" s="44" t="s">
        <v>57</v>
      </c>
      <c r="C105" s="43">
        <v>54946.642099999997</v>
      </c>
      <c r="D105" s="43">
        <v>1E-4</v>
      </c>
      <c r="E105" s="94">
        <f t="shared" si="95"/>
        <v>48741.107009964442</v>
      </c>
      <c r="F105" s="103">
        <f t="shared" si="91"/>
        <v>48740.5</v>
      </c>
      <c r="G105" s="94">
        <f t="shared" si="78"/>
        <v>0.21879139999509789</v>
      </c>
      <c r="K105" s="94">
        <f t="shared" si="79"/>
        <v>0.21879139999509789</v>
      </c>
      <c r="P105">
        <f t="shared" si="96"/>
        <v>0.24290687004865327</v>
      </c>
      <c r="Q105" s="96">
        <f t="shared" si="97"/>
        <v>39928.142099999997</v>
      </c>
      <c r="R105" s="94">
        <f t="shared" si="98"/>
        <v>5.8155589590392644E-4</v>
      </c>
      <c r="S105" s="92">
        <f t="shared" si="80"/>
        <v>1</v>
      </c>
      <c r="T105" s="22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>
        <f t="shared" si="99"/>
        <v>48740.5</v>
      </c>
      <c r="AG105" s="94">
        <f t="shared" si="100"/>
        <v>0.22107789993765628</v>
      </c>
      <c r="AH105" s="94">
        <f t="shared" si="101"/>
        <v>0.24062037010609488</v>
      </c>
      <c r="AI105" s="94">
        <f t="shared" si="102"/>
        <v>-2.4115470053555382E-2</v>
      </c>
      <c r="AJ105" s="94">
        <f t="shared" si="103"/>
        <v>-2.2864999425583898E-3</v>
      </c>
      <c r="AK105" s="94">
        <f t="shared" si="104"/>
        <v>5.2280819873195203E-6</v>
      </c>
      <c r="AL105">
        <f t="shared" si="105"/>
        <v>-2.4115470053555382E-2</v>
      </c>
      <c r="AM105" s="92">
        <f t="shared" si="106"/>
        <v>5.2280819873195203E-6</v>
      </c>
      <c r="AN105">
        <f t="shared" si="107"/>
        <v>-2.1828970110996996E-2</v>
      </c>
      <c r="AO105">
        <f t="shared" si="108"/>
        <v>1.2062208629922604</v>
      </c>
      <c r="AP105">
        <f t="shared" si="109"/>
        <v>0.32198331250796436</v>
      </c>
      <c r="AQ105">
        <f t="shared" si="110"/>
        <v>0.53570183913991598</v>
      </c>
      <c r="AR105">
        <f t="shared" si="111"/>
        <v>1.2033270638700935</v>
      </c>
      <c r="AS105">
        <f t="shared" si="112"/>
        <v>0.68658172982114885</v>
      </c>
      <c r="AT105" s="94">
        <f t="shared" si="124"/>
        <v>0.68610213188760905</v>
      </c>
      <c r="AU105" s="94">
        <f t="shared" si="124"/>
        <v>0.68413085480653946</v>
      </c>
      <c r="AV105" s="94">
        <f t="shared" si="124"/>
        <v>0.67970749440761313</v>
      </c>
      <c r="AW105" s="94">
        <f t="shared" si="124"/>
        <v>0.66983885700806378</v>
      </c>
      <c r="AX105" s="94">
        <f t="shared" si="124"/>
        <v>0.64809358537196615</v>
      </c>
      <c r="AY105" s="94">
        <f t="shared" si="124"/>
        <v>0.60138554876785177</v>
      </c>
      <c r="AZ105" s="94">
        <f t="shared" si="124"/>
        <v>0.50569547361669376</v>
      </c>
      <c r="BA105" s="94">
        <f t="shared" si="113"/>
        <v>0.32331916811542261</v>
      </c>
      <c r="BB105"/>
      <c r="BC105">
        <v>31500</v>
      </c>
      <c r="BD105">
        <f t="shared" si="116"/>
        <v>-5.9944223105029212E-3</v>
      </c>
      <c r="BE105">
        <f t="shared" si="117"/>
        <v>5.1120381547212948E-2</v>
      </c>
      <c r="BF105">
        <f t="shared" si="118"/>
        <v>-5.7114803857715869E-2</v>
      </c>
      <c r="BG105">
        <f t="shared" si="119"/>
        <v>0.77080298127429137</v>
      </c>
      <c r="BH105">
        <f t="shared" si="120"/>
        <v>-0.28073526132516302</v>
      </c>
      <c r="BI105">
        <f t="shared" si="121"/>
        <v>-1.981529115079637</v>
      </c>
      <c r="BJ105">
        <f t="shared" si="122"/>
        <v>-1.5262192506796366</v>
      </c>
      <c r="BK105">
        <f t="shared" si="125"/>
        <v>-1.3421060080747689</v>
      </c>
      <c r="BL105">
        <f t="shared" si="125"/>
        <v>-1.3420989284428235</v>
      </c>
      <c r="BM105">
        <f t="shared" si="125"/>
        <v>-1.3420445331775537</v>
      </c>
      <c r="BN105">
        <f t="shared" si="125"/>
        <v>-1.3416270186678365</v>
      </c>
      <c r="BO105">
        <f t="shared" si="125"/>
        <v>-1.3384468978859791</v>
      </c>
      <c r="BP105">
        <f t="shared" si="125"/>
        <v>-1.3154981637421601</v>
      </c>
      <c r="BQ105">
        <f t="shared" si="125"/>
        <v>-1.1879613067534809</v>
      </c>
      <c r="BR105">
        <f t="shared" si="123"/>
        <v>-0.78302817970013638</v>
      </c>
      <c r="BS105"/>
      <c r="BT105"/>
      <c r="BU105"/>
      <c r="BV105"/>
      <c r="BW105"/>
      <c r="BX105"/>
      <c r="BY105"/>
      <c r="BZ105"/>
    </row>
    <row r="106" spans="1:78" s="94" customFormat="1" x14ac:dyDescent="0.2">
      <c r="A106" s="94" t="s">
        <v>187</v>
      </c>
      <c r="B106" s="94" t="s">
        <v>37</v>
      </c>
      <c r="C106" s="93">
        <v>55567.000399999997</v>
      </c>
      <c r="D106" s="93">
        <v>1.1999999999999999E-3</v>
      </c>
      <c r="E106" s="94">
        <f t="shared" si="95"/>
        <v>50462.21519626501</v>
      </c>
      <c r="F106" s="103">
        <f t="shared" si="91"/>
        <v>50461.5</v>
      </c>
      <c r="G106" s="94">
        <f t="shared" si="78"/>
        <v>0.25778619999618968</v>
      </c>
      <c r="K106" s="94">
        <f t="shared" si="79"/>
        <v>0.25778619999618968</v>
      </c>
      <c r="P106">
        <f t="shared" si="96"/>
        <v>0.26701260412676769</v>
      </c>
      <c r="Q106" s="96">
        <f t="shared" si="97"/>
        <v>40548.500399999997</v>
      </c>
      <c r="R106" s="94">
        <f t="shared" si="98"/>
        <v>8.5126533180747042E-5</v>
      </c>
      <c r="S106" s="92">
        <f t="shared" si="80"/>
        <v>1</v>
      </c>
      <c r="T106" s="22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>
        <f t="shared" si="99"/>
        <v>50461.5</v>
      </c>
      <c r="AG106" s="94">
        <f t="shared" si="100"/>
        <v>0.25941739432793282</v>
      </c>
      <c r="AH106" s="94">
        <f t="shared" si="101"/>
        <v>0.26538140979502456</v>
      </c>
      <c r="AI106" s="94">
        <f t="shared" si="102"/>
        <v>-9.2264041305780142E-3</v>
      </c>
      <c r="AJ106" s="94">
        <f t="shared" si="103"/>
        <v>-1.6311943317431354E-3</v>
      </c>
      <c r="AK106" s="94">
        <f t="shared" si="104"/>
        <v>2.6607949479109344E-6</v>
      </c>
      <c r="AL106">
        <f t="shared" si="105"/>
        <v>-9.2264041305780142E-3</v>
      </c>
      <c r="AM106" s="92">
        <f t="shared" si="106"/>
        <v>2.6607949479109344E-6</v>
      </c>
      <c r="AN106">
        <f t="shared" si="107"/>
        <v>-7.5952097988348597E-3</v>
      </c>
      <c r="AO106">
        <f t="shared" si="108"/>
        <v>1.0620305156388914</v>
      </c>
      <c r="AP106">
        <f t="shared" si="109"/>
        <v>0.5538814040243899</v>
      </c>
      <c r="AQ106">
        <f t="shared" si="110"/>
        <v>0.57066252717410337</v>
      </c>
      <c r="AR106">
        <f t="shared" si="111"/>
        <v>1.4625223066662905</v>
      </c>
      <c r="AS106">
        <f t="shared" si="112"/>
        <v>0.89719127918525343</v>
      </c>
      <c r="AT106" s="94">
        <f t="shared" si="124"/>
        <v>0.87336935206990729</v>
      </c>
      <c r="AU106" s="94">
        <f t="shared" si="124"/>
        <v>0.87234842734755313</v>
      </c>
      <c r="AV106" s="94">
        <f t="shared" si="124"/>
        <v>0.86958708913629768</v>
      </c>
      <c r="AW106" s="94">
        <f t="shared" si="124"/>
        <v>0.86216317178690338</v>
      </c>
      <c r="AX106" s="94">
        <f t="shared" si="124"/>
        <v>0.84251436407694769</v>
      </c>
      <c r="AY106" s="94">
        <f t="shared" si="124"/>
        <v>0.79246923608454067</v>
      </c>
      <c r="AZ106" s="94">
        <f t="shared" si="124"/>
        <v>0.67501121225512761</v>
      </c>
      <c r="BA106" s="94">
        <f t="shared" si="113"/>
        <v>0.43375818006928579</v>
      </c>
      <c r="BB106"/>
      <c r="BC106">
        <v>32000</v>
      </c>
      <c r="BD106">
        <f t="shared" si="116"/>
        <v>-3.6224947061367918E-3</v>
      </c>
      <c r="BE106">
        <f t="shared" si="117"/>
        <v>5.5409980619315499E-2</v>
      </c>
      <c r="BF106">
        <f t="shared" si="118"/>
        <v>-5.9032475325452291E-2</v>
      </c>
      <c r="BG106">
        <f t="shared" si="119"/>
        <v>0.78966432938755327</v>
      </c>
      <c r="BH106">
        <f t="shared" si="120"/>
        <v>-0.31469090663052607</v>
      </c>
      <c r="BI106">
        <f t="shared" si="121"/>
        <v>-1.9459582083274574</v>
      </c>
      <c r="BJ106">
        <f t="shared" si="122"/>
        <v>-1.4685642731319448</v>
      </c>
      <c r="BK106">
        <f t="shared" si="125"/>
        <v>-1.3047721764235825</v>
      </c>
      <c r="BL106">
        <f t="shared" si="125"/>
        <v>-1.3047572814542971</v>
      </c>
      <c r="BM106">
        <f t="shared" si="125"/>
        <v>-1.3046586033675578</v>
      </c>
      <c r="BN106">
        <f t="shared" si="125"/>
        <v>-1.3040057682117769</v>
      </c>
      <c r="BO106">
        <f t="shared" si="125"/>
        <v>-1.2997254008759911</v>
      </c>
      <c r="BP106">
        <f t="shared" si="125"/>
        <v>-1.2731449505619672</v>
      </c>
      <c r="BQ106">
        <f t="shared" si="125"/>
        <v>-1.1426151196630696</v>
      </c>
      <c r="BR106">
        <f t="shared" si="123"/>
        <v>-0.7509424702423031</v>
      </c>
      <c r="BS106"/>
      <c r="BT106"/>
      <c r="BU106"/>
      <c r="BV106"/>
      <c r="BW106"/>
      <c r="BX106"/>
      <c r="BY106"/>
      <c r="BZ106"/>
    </row>
    <row r="107" spans="1:78" s="94" customFormat="1" x14ac:dyDescent="0.2">
      <c r="A107" s="94" t="s">
        <v>184</v>
      </c>
      <c r="B107" s="94" t="s">
        <v>37</v>
      </c>
      <c r="C107" s="93">
        <v>55621.42772</v>
      </c>
      <c r="D107" s="93">
        <v>5.9999999999999995E-4</v>
      </c>
      <c r="E107" s="94">
        <f t="shared" si="95"/>
        <v>50613.217135000101</v>
      </c>
      <c r="F107" s="103">
        <f t="shared" si="91"/>
        <v>50612.5</v>
      </c>
      <c r="G107" s="94">
        <f t="shared" si="78"/>
        <v>0.25848499999847263</v>
      </c>
      <c r="K107" s="94">
        <f t="shared" si="79"/>
        <v>0.25848499999847263</v>
      </c>
      <c r="P107">
        <f t="shared" si="96"/>
        <v>0.26917060706780488</v>
      </c>
      <c r="Q107" s="96">
        <f t="shared" si="97"/>
        <v>40602.92772</v>
      </c>
      <c r="R107" s="94">
        <f t="shared" si="98"/>
        <v>1.1418219844016332E-4</v>
      </c>
      <c r="S107" s="92">
        <f t="shared" si="80"/>
        <v>1</v>
      </c>
      <c r="T107" s="225"/>
      <c r="U107" s="95">
        <v>3.5555689525620042E-7</v>
      </c>
      <c r="V107" s="95">
        <v>1.8898479644284828E-18</v>
      </c>
      <c r="W107" s="95">
        <v>6.0112922632133766E-25</v>
      </c>
      <c r="X107" s="95">
        <v>1.2578706508375058E-7</v>
      </c>
      <c r="Y107" s="95">
        <v>2.2550851167443101E-8</v>
      </c>
      <c r="Z107" s="95">
        <v>1.2743150685689473</v>
      </c>
      <c r="AA107" s="95">
        <v>2.5704990677533743</v>
      </c>
      <c r="AB107" s="95">
        <v>23231.547272704298</v>
      </c>
      <c r="AC107" s="95">
        <v>3.7760939529963558E-3</v>
      </c>
      <c r="AD107" s="95">
        <v>1.2105280651683713E-5</v>
      </c>
      <c r="AE107" s="95">
        <v>2.4689690692516535E-18</v>
      </c>
      <c r="AF107">
        <f t="shared" si="99"/>
        <v>50612.5</v>
      </c>
      <c r="AG107" s="94">
        <f t="shared" si="100"/>
        <v>0.26275839275486906</v>
      </c>
      <c r="AH107" s="94">
        <f t="shared" si="101"/>
        <v>0.26489721431140845</v>
      </c>
      <c r="AI107" s="94">
        <f t="shared" si="102"/>
        <v>-1.0685607069332248E-2</v>
      </c>
      <c r="AJ107" s="94">
        <f t="shared" si="103"/>
        <v>-4.2733927563964325E-3</v>
      </c>
      <c r="AK107" s="94">
        <f t="shared" si="104"/>
        <v>1.82618856504215E-5</v>
      </c>
      <c r="AL107">
        <f t="shared" si="105"/>
        <v>-1.0685607069332248E-2</v>
      </c>
      <c r="AM107" s="92">
        <f t="shared" si="106"/>
        <v>1.82618856504215E-5</v>
      </c>
      <c r="AN107">
        <f t="shared" si="107"/>
        <v>-6.4122143129357895E-3</v>
      </c>
      <c r="AO107">
        <f t="shared" si="108"/>
        <v>1.0507409061227413</v>
      </c>
      <c r="AP107">
        <f t="shared" si="109"/>
        <v>0.5702270820453007</v>
      </c>
      <c r="AQ107">
        <f t="shared" si="110"/>
        <v>0.57177693660815332</v>
      </c>
      <c r="AR107">
        <f t="shared" si="111"/>
        <v>1.4822857031569354</v>
      </c>
      <c r="AS107">
        <f t="shared" si="112"/>
        <v>0.91518740745079474</v>
      </c>
      <c r="AT107" s="94">
        <f t="shared" si="124"/>
        <v>0.88868871483398004</v>
      </c>
      <c r="AU107" s="94">
        <f t="shared" si="124"/>
        <v>0.88774143811158057</v>
      </c>
      <c r="AV107" s="94">
        <f t="shared" si="124"/>
        <v>0.88513103213428745</v>
      </c>
      <c r="AW107" s="94">
        <f t="shared" si="124"/>
        <v>0.87798022540219156</v>
      </c>
      <c r="AX107" s="94">
        <f t="shared" si="124"/>
        <v>0.85869895998423751</v>
      </c>
      <c r="AY107" s="94">
        <f t="shared" si="124"/>
        <v>0.80871912875812602</v>
      </c>
      <c r="AZ107" s="94">
        <f t="shared" si="124"/>
        <v>0.68973681431116052</v>
      </c>
      <c r="BA107" s="94">
        <f t="shared" si="113"/>
        <v>0.44344806432555206</v>
      </c>
      <c r="BB107"/>
      <c r="BC107">
        <v>32500</v>
      </c>
      <c r="BD107">
        <f t="shared" si="116"/>
        <v>-1.1371003626173617E-3</v>
      </c>
      <c r="BE107">
        <f t="shared" si="117"/>
        <v>5.9775592520253704E-2</v>
      </c>
      <c r="BF107">
        <f t="shared" si="118"/>
        <v>-6.0912692882871065E-2</v>
      </c>
      <c r="BG107">
        <f t="shared" si="119"/>
        <v>0.80976615984582812</v>
      </c>
      <c r="BH107">
        <f t="shared" si="120"/>
        <v>-0.34993488391060007</v>
      </c>
      <c r="BI107">
        <f t="shared" si="121"/>
        <v>-1.908587615387721</v>
      </c>
      <c r="BJ107">
        <f t="shared" si="122"/>
        <v>-1.4111495620046035</v>
      </c>
      <c r="BK107">
        <f t="shared" si="125"/>
        <v>-1.2665048254130551</v>
      </c>
      <c r="BL107">
        <f t="shared" si="125"/>
        <v>-1.2664761669332036</v>
      </c>
      <c r="BM107">
        <f t="shared" si="125"/>
        <v>-1.2663095951380652</v>
      </c>
      <c r="BN107">
        <f t="shared" si="125"/>
        <v>-1.2653431716719741</v>
      </c>
      <c r="BO107">
        <f t="shared" si="125"/>
        <v>-1.2597935354328089</v>
      </c>
      <c r="BP107">
        <f t="shared" si="125"/>
        <v>-1.2296125436451688</v>
      </c>
      <c r="BQ107">
        <f t="shared" si="125"/>
        <v>-1.0968657430109947</v>
      </c>
      <c r="BR107">
        <f t="shared" si="123"/>
        <v>-0.71885676078446981</v>
      </c>
      <c r="BS107"/>
      <c r="BT107"/>
      <c r="BU107"/>
      <c r="BV107"/>
      <c r="BW107"/>
      <c r="BX107"/>
      <c r="BY107"/>
      <c r="BZ107"/>
    </row>
    <row r="108" spans="1:78" s="94" customFormat="1" x14ac:dyDescent="0.2">
      <c r="A108" s="94" t="s">
        <v>184</v>
      </c>
      <c r="B108" s="94" t="s">
        <v>37</v>
      </c>
      <c r="C108" s="93">
        <v>55621.428119999997</v>
      </c>
      <c r="D108" s="93">
        <v>1E-3</v>
      </c>
      <c r="E108" s="94">
        <f t="shared" si="95"/>
        <v>50613.218244751144</v>
      </c>
      <c r="F108" s="103">
        <f t="shared" si="91"/>
        <v>50612.5</v>
      </c>
      <c r="G108" s="94">
        <f t="shared" si="78"/>
        <v>0.25888499999564374</v>
      </c>
      <c r="K108" s="94">
        <f t="shared" si="79"/>
        <v>0.25888499999564374</v>
      </c>
      <c r="P108">
        <f t="shared" si="96"/>
        <v>0.26917060706780488</v>
      </c>
      <c r="Q108" s="96">
        <f t="shared" si="97"/>
        <v>40602.928119999997</v>
      </c>
      <c r="R108" s="94">
        <f t="shared" si="98"/>
        <v>1.0579371284289126E-4</v>
      </c>
      <c r="S108" s="92">
        <f t="shared" si="80"/>
        <v>1</v>
      </c>
      <c r="T108" s="225"/>
      <c r="U108" s="95">
        <v>3.5590244084085936E-7</v>
      </c>
      <c r="V108" s="95">
        <v>1.8951334016977294E-18</v>
      </c>
      <c r="W108" s="95">
        <v>6.0173484776151384E-25</v>
      </c>
      <c r="X108" s="95">
        <v>1.2596694705174249E-7</v>
      </c>
      <c r="Y108" s="95">
        <v>2.3567957707287886E-8</v>
      </c>
      <c r="Z108" s="95">
        <v>1.2762741796462114</v>
      </c>
      <c r="AA108" s="95">
        <v>2.5731370482596407</v>
      </c>
      <c r="AB108" s="95">
        <v>23283.762489711487</v>
      </c>
      <c r="AC108" s="95">
        <v>3.7814939614239452E-3</v>
      </c>
      <c r="AD108" s="95">
        <v>1.2125748095032376E-5</v>
      </c>
      <c r="AE108" s="95">
        <v>2.4714564888246231E-18</v>
      </c>
      <c r="AF108">
        <f t="shared" si="99"/>
        <v>50612.5</v>
      </c>
      <c r="AG108" s="94">
        <f t="shared" si="100"/>
        <v>0.26275839275486906</v>
      </c>
      <c r="AH108" s="94">
        <f t="shared" si="101"/>
        <v>0.26529721430857955</v>
      </c>
      <c r="AI108" s="94">
        <f t="shared" si="102"/>
        <v>-1.028560707216114E-2</v>
      </c>
      <c r="AJ108" s="94">
        <f t="shared" si="103"/>
        <v>-3.8733927592253248E-3</v>
      </c>
      <c r="AK108" s="94">
        <f t="shared" si="104"/>
        <v>1.5003171467219175E-5</v>
      </c>
      <c r="AL108">
        <f t="shared" si="105"/>
        <v>-1.028560707216114E-2</v>
      </c>
      <c r="AM108" s="92">
        <f t="shared" si="106"/>
        <v>1.5003171467219175E-5</v>
      </c>
      <c r="AN108">
        <f t="shared" si="107"/>
        <v>-6.4122143129357895E-3</v>
      </c>
      <c r="AO108">
        <f t="shared" si="108"/>
        <v>1.0507409061227413</v>
      </c>
      <c r="AP108">
        <f t="shared" si="109"/>
        <v>0.5702270820453007</v>
      </c>
      <c r="AQ108">
        <f t="shared" si="110"/>
        <v>0.57177693660815332</v>
      </c>
      <c r="AR108">
        <f t="shared" si="111"/>
        <v>1.4822857031569354</v>
      </c>
      <c r="AS108">
        <f t="shared" si="112"/>
        <v>0.91518740745079474</v>
      </c>
      <c r="AT108" s="94">
        <f t="shared" si="124"/>
        <v>0.88868871483398004</v>
      </c>
      <c r="AU108" s="94">
        <f t="shared" si="124"/>
        <v>0.88774143811158057</v>
      </c>
      <c r="AV108" s="94">
        <f t="shared" si="124"/>
        <v>0.88513103213428745</v>
      </c>
      <c r="AW108" s="94">
        <f t="shared" si="124"/>
        <v>0.87798022540219156</v>
      </c>
      <c r="AX108" s="94">
        <f t="shared" si="124"/>
        <v>0.85869895998423751</v>
      </c>
      <c r="AY108" s="94">
        <f t="shared" si="124"/>
        <v>0.80871912875812602</v>
      </c>
      <c r="AZ108" s="94">
        <f t="shared" si="124"/>
        <v>0.68973681431116052</v>
      </c>
      <c r="BA108" s="94">
        <f t="shared" si="113"/>
        <v>0.44344806432555206</v>
      </c>
      <c r="BB108"/>
      <c r="BC108">
        <v>33000</v>
      </c>
      <c r="BD108">
        <f t="shared" si="116"/>
        <v>1.4680665407007798E-3</v>
      </c>
      <c r="BE108">
        <f t="shared" si="117"/>
        <v>6.4217217250027506E-2</v>
      </c>
      <c r="BF108">
        <f t="shared" si="118"/>
        <v>-6.2749150709326726E-2</v>
      </c>
      <c r="BG108">
        <f t="shared" si="119"/>
        <v>0.83121371158087909</v>
      </c>
      <c r="BH108">
        <f t="shared" si="120"/>
        <v>-0.3865071426592584</v>
      </c>
      <c r="BI108">
        <f t="shared" si="121"/>
        <v>-1.8692478056963913</v>
      </c>
      <c r="BJ108">
        <f t="shared" si="122"/>
        <v>-1.3538920504536325</v>
      </c>
      <c r="BK108">
        <f t="shared" si="125"/>
        <v>-1.2272408524787723</v>
      </c>
      <c r="BL108">
        <f t="shared" si="125"/>
        <v>-1.2271895422003611</v>
      </c>
      <c r="BM108">
        <f t="shared" si="125"/>
        <v>-1.2269243068244453</v>
      </c>
      <c r="BN108">
        <f t="shared" si="125"/>
        <v>-1.2255563604457176</v>
      </c>
      <c r="BO108">
        <f t="shared" si="125"/>
        <v>-1.218582187358392</v>
      </c>
      <c r="BP108">
        <f t="shared" si="125"/>
        <v>-1.1849003464383292</v>
      </c>
      <c r="BQ108">
        <f t="shared" si="125"/>
        <v>-1.0507272422368379</v>
      </c>
      <c r="BR108">
        <f t="shared" si="123"/>
        <v>-0.68677105132663563</v>
      </c>
      <c r="BS108"/>
      <c r="BT108"/>
      <c r="BU108"/>
      <c r="BV108"/>
      <c r="BW108"/>
      <c r="BX108"/>
      <c r="BY108"/>
      <c r="BZ108"/>
    </row>
    <row r="109" spans="1:78" s="94" customFormat="1" x14ac:dyDescent="0.2">
      <c r="A109" s="94" t="s">
        <v>184</v>
      </c>
      <c r="B109" s="94" t="s">
        <v>37</v>
      </c>
      <c r="C109" s="93">
        <v>55621.429219999998</v>
      </c>
      <c r="D109" s="93">
        <v>5.0000000000000001E-4</v>
      </c>
      <c r="E109" s="94">
        <f t="shared" si="95"/>
        <v>50613.221296566531</v>
      </c>
      <c r="F109" s="103">
        <f t="shared" si="91"/>
        <v>50612.5</v>
      </c>
      <c r="G109" s="94">
        <f t="shared" si="78"/>
        <v>0.25998499999695923</v>
      </c>
      <c r="K109" s="94">
        <f t="shared" si="79"/>
        <v>0.25998499999695923</v>
      </c>
      <c r="P109">
        <f t="shared" si="96"/>
        <v>0.26917060706780488</v>
      </c>
      <c r="Q109" s="96">
        <f t="shared" si="97"/>
        <v>40602.929219999998</v>
      </c>
      <c r="R109" s="94">
        <f t="shared" si="98"/>
        <v>8.4375377259969552E-5</v>
      </c>
      <c r="S109" s="92">
        <f t="shared" si="80"/>
        <v>1</v>
      </c>
      <c r="T109" s="22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>
        <f t="shared" si="99"/>
        <v>50612.5</v>
      </c>
      <c r="AG109" s="94">
        <f t="shared" si="100"/>
        <v>0.26275839275486906</v>
      </c>
      <c r="AH109" s="94">
        <f t="shared" si="101"/>
        <v>0.26639721430989505</v>
      </c>
      <c r="AI109" s="94">
        <f t="shared" si="102"/>
        <v>-9.1856070708456472E-3</v>
      </c>
      <c r="AJ109" s="94">
        <f t="shared" si="103"/>
        <v>-2.7733927579098316E-3</v>
      </c>
      <c r="AK109" s="94">
        <f t="shared" si="104"/>
        <v>7.6917073896267027E-6</v>
      </c>
      <c r="AL109">
        <f t="shared" si="105"/>
        <v>-9.1856070708456472E-3</v>
      </c>
      <c r="AM109" s="92">
        <f t="shared" si="106"/>
        <v>7.6917073896267027E-6</v>
      </c>
      <c r="AN109">
        <f t="shared" si="107"/>
        <v>-6.4122143129357895E-3</v>
      </c>
      <c r="AO109">
        <f t="shared" si="108"/>
        <v>1.0507409061227413</v>
      </c>
      <c r="AP109">
        <f t="shared" si="109"/>
        <v>0.5702270820453007</v>
      </c>
      <c r="AQ109">
        <f t="shared" si="110"/>
        <v>0.57177693660815332</v>
      </c>
      <c r="AR109">
        <f t="shared" si="111"/>
        <v>1.4822857031569354</v>
      </c>
      <c r="AS109">
        <f t="shared" si="112"/>
        <v>0.91518740745079474</v>
      </c>
      <c r="AT109" s="94">
        <f t="shared" si="124"/>
        <v>0.88868871483398004</v>
      </c>
      <c r="AU109" s="94">
        <f t="shared" si="124"/>
        <v>0.88774143811158057</v>
      </c>
      <c r="AV109" s="94">
        <f t="shared" si="124"/>
        <v>0.88513103213428745</v>
      </c>
      <c r="AW109" s="94">
        <f t="shared" si="124"/>
        <v>0.87798022540219156</v>
      </c>
      <c r="AX109" s="94">
        <f t="shared" si="124"/>
        <v>0.85869895998423751</v>
      </c>
      <c r="AY109" s="94">
        <f t="shared" si="124"/>
        <v>0.80871912875812602</v>
      </c>
      <c r="AZ109" s="94">
        <f t="shared" si="124"/>
        <v>0.68973681431116052</v>
      </c>
      <c r="BA109" s="94">
        <f t="shared" si="113"/>
        <v>0.44344806432555206</v>
      </c>
      <c r="BB109"/>
      <c r="BC109">
        <v>33500</v>
      </c>
      <c r="BD109">
        <f t="shared" si="116"/>
        <v>4.2001297499547063E-3</v>
      </c>
      <c r="BE109">
        <f t="shared" si="117"/>
        <v>6.8734854808636905E-2</v>
      </c>
      <c r="BF109">
        <f t="shared" si="118"/>
        <v>-6.4534725058682199E-2</v>
      </c>
      <c r="BG109">
        <f t="shared" si="119"/>
        <v>0.85412114122202842</v>
      </c>
      <c r="BH109">
        <f t="shared" si="120"/>
        <v>-0.42443784416460562</v>
      </c>
      <c r="BI109">
        <f t="shared" si="121"/>
        <v>-1.8277482650438197</v>
      </c>
      <c r="BJ109">
        <f t="shared" si="122"/>
        <v>-1.2967057830988635</v>
      </c>
      <c r="BK109">
        <f t="shared" si="125"/>
        <v>-1.1869112697996382</v>
      </c>
      <c r="BL109">
        <f t="shared" si="125"/>
        <v>-1.1868247358261896</v>
      </c>
      <c r="BM109">
        <f t="shared" si="125"/>
        <v>-1.1864225136560886</v>
      </c>
      <c r="BN109">
        <f t="shared" si="125"/>
        <v>-1.1845581530672646</v>
      </c>
      <c r="BO109">
        <f t="shared" si="125"/>
        <v>-1.1760257799332834</v>
      </c>
      <c r="BP109">
        <f t="shared" si="125"/>
        <v>-1.1390125377380469</v>
      </c>
      <c r="BQ109">
        <f t="shared" si="125"/>
        <v>-1.0042140833462809</v>
      </c>
      <c r="BR109">
        <f t="shared" si="123"/>
        <v>-0.65468534186880234</v>
      </c>
      <c r="BS109"/>
      <c r="BT109"/>
      <c r="BU109"/>
      <c r="BV109"/>
      <c r="BW109"/>
      <c r="BX109"/>
      <c r="BY109"/>
      <c r="BZ109"/>
    </row>
    <row r="110" spans="1:78" s="94" customFormat="1" x14ac:dyDescent="0.2">
      <c r="A110" s="94" t="s">
        <v>188</v>
      </c>
      <c r="B110" s="94" t="s">
        <v>36</v>
      </c>
      <c r="C110" s="93">
        <v>55621.432099999998</v>
      </c>
      <c r="D110" s="93" t="s">
        <v>189</v>
      </c>
      <c r="E110" s="94">
        <f t="shared" si="95"/>
        <v>50613.229286774091</v>
      </c>
      <c r="F110" s="103">
        <f t="shared" si="91"/>
        <v>50612.5</v>
      </c>
      <c r="G110" s="94">
        <f t="shared" ref="G110:G116" si="126">C110-($C$7+$C$8*$F110)+T110*J$18</f>
        <v>0.26286499999696389</v>
      </c>
      <c r="J110" s="94">
        <f t="shared" ref="J110:J116" si="127">G110</f>
        <v>0.26286499999696389</v>
      </c>
      <c r="P110">
        <f t="shared" si="96"/>
        <v>0.26917060706780488</v>
      </c>
      <c r="Q110" s="96">
        <f t="shared" si="97"/>
        <v>40602.932099999998</v>
      </c>
      <c r="R110" s="94">
        <f t="shared" si="98"/>
        <v>3.9760680531839898E-5</v>
      </c>
      <c r="S110" s="92">
        <f t="shared" ref="S110:S116" si="128">S$16</f>
        <v>1</v>
      </c>
      <c r="T110" s="22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>
        <f t="shared" si="99"/>
        <v>50612.5</v>
      </c>
      <c r="AG110" s="94">
        <f t="shared" si="100"/>
        <v>0.26275839275486906</v>
      </c>
      <c r="AH110" s="94">
        <f t="shared" si="101"/>
        <v>0.2692772143098997</v>
      </c>
      <c r="AI110" s="94">
        <f t="shared" si="102"/>
        <v>-6.3056070708409906E-3</v>
      </c>
      <c r="AJ110" s="94">
        <f t="shared" si="103"/>
        <v>1.0660724209482497E-4</v>
      </c>
      <c r="AK110" s="94">
        <f t="shared" si="104"/>
        <v>1.1365104067064622E-8</v>
      </c>
      <c r="AL110">
        <f t="shared" si="105"/>
        <v>-6.3056070708409906E-3</v>
      </c>
      <c r="AM110" s="92">
        <f t="shared" si="106"/>
        <v>1.1365104067064622E-8</v>
      </c>
      <c r="AN110">
        <f t="shared" si="107"/>
        <v>-6.4122143129357895E-3</v>
      </c>
      <c r="AO110">
        <f t="shared" si="108"/>
        <v>1.0507409061227413</v>
      </c>
      <c r="AP110">
        <f t="shared" si="109"/>
        <v>0.5702270820453007</v>
      </c>
      <c r="AQ110">
        <f t="shared" si="110"/>
        <v>0.57177693660815332</v>
      </c>
      <c r="AR110">
        <f t="shared" si="111"/>
        <v>1.4822857031569354</v>
      </c>
      <c r="AS110">
        <f t="shared" si="112"/>
        <v>0.91518740745079474</v>
      </c>
      <c r="AT110" s="94">
        <f t="shared" si="124"/>
        <v>0.88868871483398004</v>
      </c>
      <c r="AU110" s="94">
        <f t="shared" si="124"/>
        <v>0.88774143811158057</v>
      </c>
      <c r="AV110" s="94">
        <f t="shared" si="124"/>
        <v>0.88513103213428745</v>
      </c>
      <c r="AW110" s="94">
        <f t="shared" si="124"/>
        <v>0.87798022540219156</v>
      </c>
      <c r="AX110" s="94">
        <f t="shared" si="124"/>
        <v>0.85869895998423751</v>
      </c>
      <c r="AY110" s="94">
        <f t="shared" si="124"/>
        <v>0.80871912875812602</v>
      </c>
      <c r="AZ110" s="94">
        <f t="shared" si="124"/>
        <v>0.68973681431116052</v>
      </c>
      <c r="BA110" s="94">
        <f t="shared" si="113"/>
        <v>0.44344806432555206</v>
      </c>
      <c r="BB110"/>
      <c r="BC110">
        <v>34000</v>
      </c>
      <c r="BD110">
        <f t="shared" si="116"/>
        <v>7.0671586233490291E-3</v>
      </c>
      <c r="BE110">
        <f t="shared" si="117"/>
        <v>7.3328505196081958E-2</v>
      </c>
      <c r="BF110">
        <f t="shared" si="118"/>
        <v>-6.6261346572732929E-2</v>
      </c>
      <c r="BG110">
        <f t="shared" si="119"/>
        <v>0.87861144406489489</v>
      </c>
      <c r="BH110">
        <f t="shared" si="120"/>
        <v>-0.46374244116899954</v>
      </c>
      <c r="BI110">
        <f t="shared" si="121"/>
        <v>-1.7838745386696</v>
      </c>
      <c r="BJ110">
        <f t="shared" si="122"/>
        <v>-1.2395013138568725</v>
      </c>
      <c r="BK110">
        <f t="shared" si="125"/>
        <v>-1.1454406139785747</v>
      </c>
      <c r="BL110">
        <f t="shared" si="125"/>
        <v>-1.1453019324316389</v>
      </c>
      <c r="BM110">
        <f t="shared" si="125"/>
        <v>-1.1447170087969878</v>
      </c>
      <c r="BN110">
        <f t="shared" si="125"/>
        <v>-1.1422581964179739</v>
      </c>
      <c r="BO110">
        <f t="shared" si="125"/>
        <v>-1.1320636100103227</v>
      </c>
      <c r="BP110">
        <f t="shared" si="125"/>
        <v>-1.0919582162099291</v>
      </c>
      <c r="BQ110">
        <f t="shared" si="125"/>
        <v>-0.95734111801972821</v>
      </c>
      <c r="BR110">
        <f t="shared" si="123"/>
        <v>-0.62259963241096905</v>
      </c>
      <c r="BS110"/>
      <c r="BT110"/>
      <c r="BU110"/>
      <c r="BV110"/>
      <c r="BW110"/>
      <c r="BX110"/>
      <c r="BY110"/>
      <c r="BZ110"/>
    </row>
    <row r="111" spans="1:78" s="94" customFormat="1" x14ac:dyDescent="0.2">
      <c r="A111" s="94" t="s">
        <v>188</v>
      </c>
      <c r="B111" s="94" t="s">
        <v>36</v>
      </c>
      <c r="C111" s="93">
        <v>55621.4323</v>
      </c>
      <c r="D111" s="93" t="s">
        <v>190</v>
      </c>
      <c r="E111" s="94">
        <f t="shared" si="95"/>
        <v>50613.22984164962</v>
      </c>
      <c r="F111" s="103">
        <f t="shared" si="91"/>
        <v>50612.5</v>
      </c>
      <c r="G111" s="94">
        <f t="shared" si="126"/>
        <v>0.26306499999918742</v>
      </c>
      <c r="J111" s="94">
        <f t="shared" si="127"/>
        <v>0.26306499999918742</v>
      </c>
      <c r="P111">
        <f t="shared" si="96"/>
        <v>0.26917060706780488</v>
      </c>
      <c r="Q111" s="96">
        <f t="shared" si="97"/>
        <v>40602.9323</v>
      </c>
      <c r="R111" s="94">
        <f t="shared" si="98"/>
        <v>3.7278437676351465E-5</v>
      </c>
      <c r="S111" s="92">
        <f t="shared" si="128"/>
        <v>1</v>
      </c>
      <c r="T111" s="22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>
        <f t="shared" si="99"/>
        <v>50612.5</v>
      </c>
      <c r="AG111" s="94">
        <f t="shared" si="100"/>
        <v>0.26275839275486906</v>
      </c>
      <c r="AH111" s="94">
        <f t="shared" si="101"/>
        <v>0.26947721431212324</v>
      </c>
      <c r="AI111" s="94">
        <f t="shared" si="102"/>
        <v>-6.1056070686174579E-3</v>
      </c>
      <c r="AJ111" s="94">
        <f t="shared" si="103"/>
        <v>3.0660724431835762E-4</v>
      </c>
      <c r="AK111" s="94">
        <f t="shared" si="104"/>
        <v>9.4008002268497041E-8</v>
      </c>
      <c r="AL111">
        <f t="shared" si="105"/>
        <v>-6.1056070686174579E-3</v>
      </c>
      <c r="AM111" s="92">
        <f t="shared" si="106"/>
        <v>9.4008002268497041E-8</v>
      </c>
      <c r="AN111">
        <f t="shared" si="107"/>
        <v>-6.4122143129357895E-3</v>
      </c>
      <c r="AO111">
        <f t="shared" si="108"/>
        <v>1.0507409061227413</v>
      </c>
      <c r="AP111">
        <f t="shared" si="109"/>
        <v>0.5702270820453007</v>
      </c>
      <c r="AQ111">
        <f t="shared" si="110"/>
        <v>0.57177693660815332</v>
      </c>
      <c r="AR111">
        <f t="shared" si="111"/>
        <v>1.4822857031569354</v>
      </c>
      <c r="AS111">
        <f t="shared" si="112"/>
        <v>0.91518740745079474</v>
      </c>
      <c r="AT111" s="94">
        <f t="shared" ref="AT111:AZ120" si="129">$BA111+$AH$7*SIN(AU111)</f>
        <v>0.88868871483398004</v>
      </c>
      <c r="AU111" s="94">
        <f t="shared" si="129"/>
        <v>0.88774143811158057</v>
      </c>
      <c r="AV111" s="94">
        <f t="shared" si="129"/>
        <v>0.88513103213428745</v>
      </c>
      <c r="AW111" s="94">
        <f t="shared" si="129"/>
        <v>0.87798022540219156</v>
      </c>
      <c r="AX111" s="94">
        <f t="shared" si="129"/>
        <v>0.85869895998423751</v>
      </c>
      <c r="AY111" s="94">
        <f t="shared" si="129"/>
        <v>0.80871912875812602</v>
      </c>
      <c r="AZ111" s="94">
        <f t="shared" si="129"/>
        <v>0.68973681431116052</v>
      </c>
      <c r="BA111" s="94">
        <f t="shared" si="113"/>
        <v>0.44344806432555206</v>
      </c>
      <c r="BB111"/>
      <c r="BC111">
        <v>34500</v>
      </c>
      <c r="BD111">
        <f t="shared" si="116"/>
        <v>1.0078319981836323E-2</v>
      </c>
      <c r="BE111">
        <f t="shared" si="117"/>
        <v>7.7998168412362609E-2</v>
      </c>
      <c r="BF111">
        <f t="shared" si="118"/>
        <v>-6.7919848430526286E-2</v>
      </c>
      <c r="BG111">
        <f t="shared" si="119"/>
        <v>0.90481580405737416</v>
      </c>
      <c r="BH111">
        <f t="shared" si="120"/>
        <v>-0.50441491126920024</v>
      </c>
      <c r="BI111">
        <f t="shared" si="121"/>
        <v>-1.7373849844729061</v>
      </c>
      <c r="BJ111">
        <f t="shared" si="122"/>
        <v>-1.1821851747978325</v>
      </c>
      <c r="BK111">
        <f t="shared" si="125"/>
        <v>-1.102746402622905</v>
      </c>
      <c r="BL111">
        <f t="shared" si="125"/>
        <v>-1.1025338298301897</v>
      </c>
      <c r="BM111">
        <f t="shared" si="125"/>
        <v>-1.101713996793859</v>
      </c>
      <c r="BN111">
        <f t="shared" si="125"/>
        <v>-1.0985644717238179</v>
      </c>
      <c r="BO111">
        <f t="shared" si="125"/>
        <v>-1.0866412498966616</v>
      </c>
      <c r="BP111">
        <f t="shared" si="125"/>
        <v>-1.0437515150128696</v>
      </c>
      <c r="BQ111">
        <f t="shared" si="125"/>
        <v>-0.91012356832392383</v>
      </c>
      <c r="BR111">
        <f t="shared" si="123"/>
        <v>-0.59051392295313487</v>
      </c>
      <c r="BS111"/>
      <c r="BT111"/>
      <c r="BU111"/>
      <c r="BV111"/>
      <c r="BW111"/>
      <c r="BX111"/>
      <c r="BY111"/>
      <c r="BZ111"/>
    </row>
    <row r="112" spans="1:78" s="94" customFormat="1" x14ac:dyDescent="0.2">
      <c r="A112" s="94" t="s">
        <v>188</v>
      </c>
      <c r="B112" s="94" t="s">
        <v>36</v>
      </c>
      <c r="C112" s="93">
        <v>55621.432500000003</v>
      </c>
      <c r="D112" s="93" t="s">
        <v>191</v>
      </c>
      <c r="E112" s="94">
        <f t="shared" si="95"/>
        <v>50613.230396525156</v>
      </c>
      <c r="F112" s="103">
        <f t="shared" si="91"/>
        <v>50612.5</v>
      </c>
      <c r="G112" s="94">
        <f t="shared" si="126"/>
        <v>0.26326500000141095</v>
      </c>
      <c r="J112" s="94">
        <f t="shared" si="127"/>
        <v>0.26326500000141095</v>
      </c>
      <c r="P112">
        <f t="shared" si="96"/>
        <v>0.26917060706780488</v>
      </c>
      <c r="Q112" s="96">
        <f t="shared" si="97"/>
        <v>40602.932500000003</v>
      </c>
      <c r="R112" s="94">
        <f t="shared" si="98"/>
        <v>3.4876194822641861E-5</v>
      </c>
      <c r="S112" s="92">
        <f t="shared" si="128"/>
        <v>1</v>
      </c>
      <c r="T112" s="225"/>
      <c r="U112" s="95">
        <v>3.9366939054631663E-6</v>
      </c>
      <c r="V112" s="95">
        <v>1.493078022826028E-18</v>
      </c>
      <c r="W112" s="95">
        <v>3.1791010609827003E-24</v>
      </c>
      <c r="X112" s="95">
        <v>3.8178899657955104E-9</v>
      </c>
      <c r="Y112" s="95">
        <v>3.8967943196970386E-6</v>
      </c>
      <c r="Z112" s="95">
        <v>2.0440252339862468</v>
      </c>
      <c r="AA112" s="95">
        <v>11.520132846066254</v>
      </c>
      <c r="AB112" s="95">
        <v>462.04581804475453</v>
      </c>
      <c r="AC112" s="95">
        <v>1.1461203267161953E-4</v>
      </c>
      <c r="AD112" s="95">
        <v>8.1619897508002019E-5</v>
      </c>
      <c r="AE112" s="95">
        <v>1.3057262638226121E-17</v>
      </c>
      <c r="AF112">
        <f t="shared" si="99"/>
        <v>50612.5</v>
      </c>
      <c r="AG112" s="94">
        <f t="shared" si="100"/>
        <v>0.26275839275486906</v>
      </c>
      <c r="AH112" s="94">
        <f t="shared" si="101"/>
        <v>0.26967721431434677</v>
      </c>
      <c r="AI112" s="94">
        <f t="shared" si="102"/>
        <v>-5.9056070663939253E-3</v>
      </c>
      <c r="AJ112" s="94">
        <f t="shared" si="103"/>
        <v>5.0660724654189027E-4</v>
      </c>
      <c r="AK112" s="94">
        <f t="shared" si="104"/>
        <v>2.5665090224875558E-7</v>
      </c>
      <c r="AL112">
        <f t="shared" si="105"/>
        <v>-5.9056070663939253E-3</v>
      </c>
      <c r="AM112" s="92">
        <f t="shared" si="106"/>
        <v>2.5665090224875558E-7</v>
      </c>
      <c r="AN112">
        <f t="shared" si="107"/>
        <v>-6.4122143129357895E-3</v>
      </c>
      <c r="AO112">
        <f t="shared" si="108"/>
        <v>1.0507409061227413</v>
      </c>
      <c r="AP112">
        <f t="shared" si="109"/>
        <v>0.5702270820453007</v>
      </c>
      <c r="AQ112">
        <f t="shared" si="110"/>
        <v>0.57177693660815332</v>
      </c>
      <c r="AR112">
        <f t="shared" si="111"/>
        <v>1.4822857031569354</v>
      </c>
      <c r="AS112">
        <f t="shared" si="112"/>
        <v>0.91518740745079474</v>
      </c>
      <c r="AT112" s="94">
        <f t="shared" si="129"/>
        <v>0.88868871483398004</v>
      </c>
      <c r="AU112" s="94">
        <f t="shared" si="129"/>
        <v>0.88774143811158057</v>
      </c>
      <c r="AV112" s="94">
        <f t="shared" si="129"/>
        <v>0.88513103213428745</v>
      </c>
      <c r="AW112" s="94">
        <f t="shared" si="129"/>
        <v>0.87798022540219156</v>
      </c>
      <c r="AX112" s="94">
        <f t="shared" si="129"/>
        <v>0.85869895998423751</v>
      </c>
      <c r="AY112" s="94">
        <f t="shared" si="129"/>
        <v>0.80871912875812602</v>
      </c>
      <c r="AZ112" s="94">
        <f t="shared" si="129"/>
        <v>0.68973681431116052</v>
      </c>
      <c r="BA112" s="94">
        <f t="shared" si="113"/>
        <v>0.44344806432555206</v>
      </c>
      <c r="BB112"/>
      <c r="BC112">
        <v>35000</v>
      </c>
      <c r="BD112">
        <f t="shared" si="116"/>
        <v>1.3244057698378234E-2</v>
      </c>
      <c r="BE112">
        <f t="shared" si="117"/>
        <v>8.2743844457478913E-2</v>
      </c>
      <c r="BF112">
        <f t="shared" si="118"/>
        <v>-6.9499786759100679E-2</v>
      </c>
      <c r="BG112">
        <f t="shared" si="119"/>
        <v>0.93287202704245409</v>
      </c>
      <c r="BH112">
        <f t="shared" si="120"/>
        <v>-0.54641849000229481</v>
      </c>
      <c r="BI112">
        <f t="shared" si="121"/>
        <v>-1.6880073317921578</v>
      </c>
      <c r="BJ112">
        <f t="shared" si="122"/>
        <v>-1.1246594883395959</v>
      </c>
      <c r="BK112">
        <f t="shared" ref="BK112:BQ121" si="130">$BR112+$AH$7*SIN(BL112)</f>
        <v>-1.0587387202280905</v>
      </c>
      <c r="BL112">
        <f t="shared" si="130"/>
        <v>-1.0584255820821089</v>
      </c>
      <c r="BM112">
        <f t="shared" si="130"/>
        <v>-1.0573139425221796</v>
      </c>
      <c r="BN112">
        <f t="shared" si="130"/>
        <v>-1.0533851903746905</v>
      </c>
      <c r="BO112">
        <f t="shared" si="130"/>
        <v>-1.0397119894783735</v>
      </c>
      <c r="BP112">
        <f t="shared" si="130"/>
        <v>-0.99441168434318783</v>
      </c>
      <c r="BQ112">
        <f t="shared" si="130"/>
        <v>-0.86257701104229345</v>
      </c>
      <c r="BR112">
        <f t="shared" si="123"/>
        <v>-0.55842821349530158</v>
      </c>
      <c r="BS112"/>
      <c r="BT112"/>
      <c r="BU112"/>
      <c r="BV112"/>
      <c r="BW112"/>
      <c r="BX112"/>
      <c r="BY112"/>
      <c r="BZ112"/>
    </row>
    <row r="113" spans="1:78" s="94" customFormat="1" x14ac:dyDescent="0.2">
      <c r="A113" s="94" t="s">
        <v>188</v>
      </c>
      <c r="B113" s="94" t="s">
        <v>36</v>
      </c>
      <c r="C113" s="93">
        <v>55621.432999999997</v>
      </c>
      <c r="D113" s="93" t="s">
        <v>192</v>
      </c>
      <c r="E113" s="94">
        <f t="shared" si="95"/>
        <v>50613.231783713949</v>
      </c>
      <c r="F113" s="103">
        <f t="shared" si="91"/>
        <v>50612.5</v>
      </c>
      <c r="G113" s="94">
        <f t="shared" si="126"/>
        <v>0.26376499999605585</v>
      </c>
      <c r="J113" s="94">
        <f t="shared" si="127"/>
        <v>0.26376499999605585</v>
      </c>
      <c r="P113">
        <f t="shared" si="96"/>
        <v>0.26917060706780488</v>
      </c>
      <c r="Q113" s="96">
        <f t="shared" si="97"/>
        <v>40602.932999999997</v>
      </c>
      <c r="R113" s="94">
        <f t="shared" si="98"/>
        <v>2.9220587814143123E-5</v>
      </c>
      <c r="S113" s="92">
        <f t="shared" si="128"/>
        <v>1</v>
      </c>
      <c r="T113" s="22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>
        <f t="shared" si="99"/>
        <v>50612.5</v>
      </c>
      <c r="AG113" s="94">
        <f t="shared" si="100"/>
        <v>0.26275839275486906</v>
      </c>
      <c r="AH113" s="94">
        <f t="shared" si="101"/>
        <v>0.27017721430899166</v>
      </c>
      <c r="AI113" s="94">
        <f t="shared" si="102"/>
        <v>-5.4056070717490301E-3</v>
      </c>
      <c r="AJ113" s="94">
        <f t="shared" si="103"/>
        <v>1.0066072411867855E-3</v>
      </c>
      <c r="AK113" s="94">
        <f t="shared" si="104"/>
        <v>1.0132581380096713E-6</v>
      </c>
      <c r="AL113">
        <f t="shared" si="105"/>
        <v>-5.4056070717490301E-3</v>
      </c>
      <c r="AM113" s="92">
        <f t="shared" si="106"/>
        <v>1.0132581380096713E-6</v>
      </c>
      <c r="AN113">
        <f t="shared" si="107"/>
        <v>-6.4122143129357895E-3</v>
      </c>
      <c r="AO113">
        <f t="shared" si="108"/>
        <v>1.0507409061227413</v>
      </c>
      <c r="AP113">
        <f t="shared" si="109"/>
        <v>0.5702270820453007</v>
      </c>
      <c r="AQ113">
        <f t="shared" si="110"/>
        <v>0.57177693660815332</v>
      </c>
      <c r="AR113">
        <f t="shared" si="111"/>
        <v>1.4822857031569354</v>
      </c>
      <c r="AS113">
        <f t="shared" si="112"/>
        <v>0.91518740745079474</v>
      </c>
      <c r="AT113" s="94">
        <f t="shared" si="129"/>
        <v>0.88868871483398004</v>
      </c>
      <c r="AU113" s="94">
        <f t="shared" si="129"/>
        <v>0.88774143811158057</v>
      </c>
      <c r="AV113" s="94">
        <f t="shared" si="129"/>
        <v>0.88513103213428745</v>
      </c>
      <c r="AW113" s="94">
        <f t="shared" si="129"/>
        <v>0.87798022540219156</v>
      </c>
      <c r="AX113" s="94">
        <f t="shared" si="129"/>
        <v>0.85869895998423751</v>
      </c>
      <c r="AY113" s="94">
        <f t="shared" si="129"/>
        <v>0.80871912875812602</v>
      </c>
      <c r="AZ113" s="94">
        <f t="shared" si="129"/>
        <v>0.68973681431116052</v>
      </c>
      <c r="BA113" s="94">
        <f t="shared" si="113"/>
        <v>0.44344806432555206</v>
      </c>
      <c r="BB113"/>
      <c r="BC113">
        <v>35500</v>
      </c>
      <c r="BD113">
        <f t="shared" si="116"/>
        <v>1.6576302252276617E-2</v>
      </c>
      <c r="BE113">
        <f t="shared" si="117"/>
        <v>8.7565533331430814E-2</v>
      </c>
      <c r="BF113">
        <f t="shared" si="118"/>
        <v>-7.0989231079154197E-2</v>
      </c>
      <c r="BG113">
        <f t="shared" si="119"/>
        <v>0.96292155092924425</v>
      </c>
      <c r="BH113">
        <f t="shared" si="120"/>
        <v>-0.58967305963575356</v>
      </c>
      <c r="BI113">
        <f t="shared" si="121"/>
        <v>-1.6354352347104306</v>
      </c>
      <c r="BJ113">
        <f t="shared" si="122"/>
        <v>-1.0668218204654643</v>
      </c>
      <c r="BK113">
        <f t="shared" si="130"/>
        <v>-1.0133200532545554</v>
      </c>
      <c r="BL113">
        <f t="shared" si="130"/>
        <v>-1.0128751713531385</v>
      </c>
      <c r="BM113">
        <f t="shared" si="130"/>
        <v>-1.0114129841564001</v>
      </c>
      <c r="BN113">
        <f t="shared" si="130"/>
        <v>-1.0066310902250475</v>
      </c>
      <c r="BO113">
        <f t="shared" si="130"/>
        <v>-0.99123828828786376</v>
      </c>
      <c r="BP113">
        <f t="shared" si="130"/>
        <v>-0.94396313997000059</v>
      </c>
      <c r="BQ113">
        <f t="shared" si="130"/>
        <v>-0.81471736164012598</v>
      </c>
      <c r="BR113">
        <f t="shared" si="123"/>
        <v>-0.5263425040374683</v>
      </c>
      <c r="BS113"/>
      <c r="BT113"/>
      <c r="BU113"/>
      <c r="BV113"/>
      <c r="BW113"/>
      <c r="BX113"/>
      <c r="BY113"/>
      <c r="BZ113"/>
    </row>
    <row r="114" spans="1:78" s="94" customFormat="1" x14ac:dyDescent="0.2">
      <c r="A114" s="94" t="s">
        <v>188</v>
      </c>
      <c r="B114" s="94" t="s">
        <v>36</v>
      </c>
      <c r="C114" s="93">
        <v>55621.433100000002</v>
      </c>
      <c r="D114" s="93" t="s">
        <v>189</v>
      </c>
      <c r="E114" s="94">
        <f t="shared" si="95"/>
        <v>50613.232061151728</v>
      </c>
      <c r="F114" s="103">
        <f t="shared" si="91"/>
        <v>50612.5</v>
      </c>
      <c r="G114" s="94">
        <f t="shared" si="126"/>
        <v>0.26386500000080559</v>
      </c>
      <c r="J114" s="94">
        <f t="shared" si="127"/>
        <v>0.26386500000080559</v>
      </c>
      <c r="P114">
        <f t="shared" si="96"/>
        <v>0.26917060706780488</v>
      </c>
      <c r="Q114" s="96">
        <f t="shared" si="97"/>
        <v>40602.933100000002</v>
      </c>
      <c r="R114" s="94">
        <f t="shared" si="98"/>
        <v>2.8149466349392755E-5</v>
      </c>
      <c r="S114" s="92">
        <f t="shared" si="128"/>
        <v>1</v>
      </c>
      <c r="T114" s="225"/>
      <c r="U114" s="95">
        <v>3.9333195425273941E-6</v>
      </c>
      <c r="V114" s="95">
        <v>1.5056369770560366E-18</v>
      </c>
      <c r="W114" s="95">
        <v>3.1804371944144743E-24</v>
      </c>
      <c r="X114" s="95">
        <v>4.0014691733923141E-9</v>
      </c>
      <c r="Y114" s="95">
        <v>3.8401801045518182E-6</v>
      </c>
      <c r="Z114" s="95">
        <v>2.0541452379059004</v>
      </c>
      <c r="AA114" s="95">
        <v>11.533510913095959</v>
      </c>
      <c r="AB114" s="95">
        <v>499.9823637801224</v>
      </c>
      <c r="AC114" s="95">
        <v>1.201230312408452E-4</v>
      </c>
      <c r="AD114" s="95">
        <v>8.1748359197428383E-5</v>
      </c>
      <c r="AE114" s="95">
        <v>1.3062750430153094E-17</v>
      </c>
      <c r="AF114">
        <f t="shared" si="99"/>
        <v>50612.5</v>
      </c>
      <c r="AG114" s="94">
        <f t="shared" si="100"/>
        <v>0.26275839275486906</v>
      </c>
      <c r="AH114" s="94">
        <f t="shared" si="101"/>
        <v>0.27027721431374141</v>
      </c>
      <c r="AI114" s="94">
        <f t="shared" si="102"/>
        <v>-5.305607066999285E-3</v>
      </c>
      <c r="AJ114" s="94">
        <f t="shared" si="103"/>
        <v>1.1066072459365306E-3</v>
      </c>
      <c r="AK114" s="94">
        <f t="shared" si="104"/>
        <v>1.2245795967592331E-6</v>
      </c>
      <c r="AL114">
        <f t="shared" si="105"/>
        <v>-5.305607066999285E-3</v>
      </c>
      <c r="AM114" s="92">
        <f t="shared" si="106"/>
        <v>1.2245795967592331E-6</v>
      </c>
      <c r="AN114">
        <f t="shared" si="107"/>
        <v>-6.4122143129357895E-3</v>
      </c>
      <c r="AO114">
        <f t="shared" si="108"/>
        <v>1.0507409061227413</v>
      </c>
      <c r="AP114">
        <f t="shared" si="109"/>
        <v>0.5702270820453007</v>
      </c>
      <c r="AQ114">
        <f t="shared" si="110"/>
        <v>0.57177693660815332</v>
      </c>
      <c r="AR114">
        <f t="shared" si="111"/>
        <v>1.4822857031569354</v>
      </c>
      <c r="AS114">
        <f t="shared" si="112"/>
        <v>0.91518740745079474</v>
      </c>
      <c r="AT114" s="94">
        <f t="shared" si="129"/>
        <v>0.88868871483398004</v>
      </c>
      <c r="AU114" s="94">
        <f t="shared" si="129"/>
        <v>0.88774143811158057</v>
      </c>
      <c r="AV114" s="94">
        <f t="shared" si="129"/>
        <v>0.88513103213428745</v>
      </c>
      <c r="AW114" s="94">
        <f t="shared" si="129"/>
        <v>0.87798022540219156</v>
      </c>
      <c r="AX114" s="94">
        <f t="shared" si="129"/>
        <v>0.85869895998423751</v>
      </c>
      <c r="AY114" s="94">
        <f t="shared" si="129"/>
        <v>0.80871912875812602</v>
      </c>
      <c r="AZ114" s="94">
        <f t="shared" si="129"/>
        <v>0.68973681431116052</v>
      </c>
      <c r="BA114" s="94">
        <f t="shared" si="113"/>
        <v>0.44344806432555206</v>
      </c>
      <c r="BB114"/>
      <c r="BC114">
        <v>36000</v>
      </c>
      <c r="BD114">
        <f t="shared" si="116"/>
        <v>2.0088709490820131E-2</v>
      </c>
      <c r="BE114">
        <f t="shared" si="117"/>
        <v>9.2463235034218341E-2</v>
      </c>
      <c r="BF114">
        <f t="shared" si="118"/>
        <v>-7.237452554339821E-2</v>
      </c>
      <c r="BG114">
        <f t="shared" si="119"/>
        <v>0.99510431164501689</v>
      </c>
      <c r="BH114">
        <f t="shared" si="120"/>
        <v>-0.63403814739863806</v>
      </c>
      <c r="BI114">
        <f t="shared" si="121"/>
        <v>-1.5793251479995616</v>
      </c>
      <c r="BJ114">
        <f t="shared" si="122"/>
        <v>-1.0085653995063575</v>
      </c>
      <c r="BK114">
        <f t="shared" si="130"/>
        <v>-0.96638553889132051</v>
      </c>
      <c r="BL114">
        <f t="shared" si="130"/>
        <v>-0.96577437946561639</v>
      </c>
      <c r="BM114">
        <f t="shared" si="130"/>
        <v>-0.96390501606756829</v>
      </c>
      <c r="BN114">
        <f t="shared" si="130"/>
        <v>-0.95821812368022541</v>
      </c>
      <c r="BO114">
        <f t="shared" si="130"/>
        <v>-0.94119320290076158</v>
      </c>
      <c r="BP114">
        <f t="shared" si="130"/>
        <v>-0.89243547612579199</v>
      </c>
      <c r="BQ114">
        <f t="shared" si="130"/>
        <v>-0.76656085788112716</v>
      </c>
      <c r="BR114">
        <f t="shared" si="123"/>
        <v>-0.49425679457963412</v>
      </c>
      <c r="BS114"/>
      <c r="BT114"/>
      <c r="BU114"/>
      <c r="BV114"/>
      <c r="BW114"/>
      <c r="BX114"/>
      <c r="BY114"/>
      <c r="BZ114"/>
    </row>
    <row r="115" spans="1:78" s="94" customFormat="1" x14ac:dyDescent="0.2">
      <c r="A115" s="94" t="s">
        <v>188</v>
      </c>
      <c r="B115" s="94" t="s">
        <v>36</v>
      </c>
      <c r="C115" s="93">
        <v>55625.415200000003</v>
      </c>
      <c r="D115" s="93" t="s">
        <v>193</v>
      </c>
      <c r="E115" s="94">
        <f t="shared" si="95"/>
        <v>50624.279910287732</v>
      </c>
      <c r="F115" s="135">
        <f>ROUND(2*E115,0)/2-1</f>
        <v>50623.5</v>
      </c>
      <c r="G115" s="94">
        <f t="shared" si="126"/>
        <v>0.28111180000269087</v>
      </c>
      <c r="J115" s="94">
        <f t="shared" si="127"/>
        <v>0.28111180000269087</v>
      </c>
      <c r="P115">
        <f t="shared" si="96"/>
        <v>0.26932808348978787</v>
      </c>
      <c r="Q115" s="96">
        <f t="shared" si="97"/>
        <v>40606.915200000003</v>
      </c>
      <c r="R115" s="94">
        <f t="shared" si="98"/>
        <v>1.3885597485646279E-4</v>
      </c>
      <c r="S115" s="92">
        <f t="shared" si="128"/>
        <v>1</v>
      </c>
      <c r="T115" s="225"/>
      <c r="U115" s="95"/>
      <c r="V115" s="95"/>
      <c r="W115" s="95"/>
      <c r="X115" s="95"/>
      <c r="Y115" s="95"/>
      <c r="Z115" s="95"/>
      <c r="AA115" s="95"/>
      <c r="AB115" s="95"/>
      <c r="AC115" s="95"/>
      <c r="AD115" s="126"/>
      <c r="AE115" s="126"/>
      <c r="AF115">
        <f t="shared" si="99"/>
        <v>50623.5</v>
      </c>
      <c r="AG115" s="94">
        <f t="shared" si="100"/>
        <v>0.2630016076800315</v>
      </c>
      <c r="AH115" s="94">
        <f t="shared" si="101"/>
        <v>0.28743827581244724</v>
      </c>
      <c r="AI115" s="94">
        <f t="shared" si="102"/>
        <v>1.1783716512902997E-2</v>
      </c>
      <c r="AJ115" s="94">
        <f t="shared" si="103"/>
        <v>1.8110192322659369E-2</v>
      </c>
      <c r="AK115" s="94">
        <f t="shared" si="104"/>
        <v>3.2797906596371035E-4</v>
      </c>
      <c r="AL115">
        <f t="shared" si="105"/>
        <v>1.1783716512902997E-2</v>
      </c>
      <c r="AM115" s="92">
        <f t="shared" si="106"/>
        <v>3.2797906596371035E-4</v>
      </c>
      <c r="AN115">
        <f t="shared" si="107"/>
        <v>-6.3264758097563495E-3</v>
      </c>
      <c r="AO115">
        <f t="shared" si="108"/>
        <v>1.0499271325928978</v>
      </c>
      <c r="AP115">
        <f t="shared" si="109"/>
        <v>0.57139560081207297</v>
      </c>
      <c r="AQ115">
        <f t="shared" si="110"/>
        <v>0.57184856931027828</v>
      </c>
      <c r="AR115">
        <f t="shared" si="111"/>
        <v>1.483708849787164</v>
      </c>
      <c r="AS115">
        <f t="shared" si="112"/>
        <v>0.91649582408948538</v>
      </c>
      <c r="AT115" s="94">
        <f t="shared" si="129"/>
        <v>0.88979819742208199</v>
      </c>
      <c r="AU115" s="94">
        <f t="shared" si="129"/>
        <v>0.88885617484592683</v>
      </c>
      <c r="AV115" s="94">
        <f t="shared" si="129"/>
        <v>0.88625667707934042</v>
      </c>
      <c r="AW115" s="94">
        <f t="shared" si="129"/>
        <v>0.87912592003106116</v>
      </c>
      <c r="AX115" s="94">
        <f t="shared" si="129"/>
        <v>0.85987233042526334</v>
      </c>
      <c r="AY115" s="94">
        <f t="shared" si="129"/>
        <v>0.80989942045487828</v>
      </c>
      <c r="AZ115" s="94">
        <f t="shared" si="129"/>
        <v>0.690808642331459</v>
      </c>
      <c r="BA115" s="94">
        <f t="shared" si="113"/>
        <v>0.44415394993362423</v>
      </c>
      <c r="BB115"/>
      <c r="BC115">
        <v>36500</v>
      </c>
      <c r="BD115">
        <f t="shared" si="116"/>
        <v>2.379692245785886E-2</v>
      </c>
      <c r="BE115">
        <f t="shared" si="117"/>
        <v>9.7436949565841466E-2</v>
      </c>
      <c r="BF115">
        <f t="shared" si="118"/>
        <v>-7.3640027107982606E-2</v>
      </c>
      <c r="BG115">
        <f t="shared" si="119"/>
        <v>1.0295504719592976</v>
      </c>
      <c r="BH115">
        <f t="shared" si="120"/>
        <v>-0.67929031423343678</v>
      </c>
      <c r="BI115">
        <f t="shared" si="121"/>
        <v>-1.5192940519063027</v>
      </c>
      <c r="BJ115">
        <f t="shared" si="122"/>
        <v>-0.9497798499275778</v>
      </c>
      <c r="BK115">
        <f t="shared" si="130"/>
        <v>-0.91782384075102441</v>
      </c>
      <c r="BL115">
        <f t="shared" si="130"/>
        <v>-0.91701055167642154</v>
      </c>
      <c r="BM115">
        <f t="shared" si="130"/>
        <v>-0.91468453332363187</v>
      </c>
      <c r="BN115">
        <f t="shared" si="130"/>
        <v>-0.90807050460525418</v>
      </c>
      <c r="BO115">
        <f t="shared" si="130"/>
        <v>-0.88956175144179372</v>
      </c>
      <c r="BP115">
        <f t="shared" si="130"/>
        <v>-0.83986344144155411</v>
      </c>
      <c r="BQ115">
        <f t="shared" si="130"/>
        <v>-0.71812404311219813</v>
      </c>
      <c r="BR115">
        <f t="shared" si="123"/>
        <v>-0.46217108512180083</v>
      </c>
      <c r="BS115"/>
      <c r="BT115"/>
      <c r="BU115"/>
      <c r="BV115"/>
      <c r="BW115"/>
      <c r="BX115"/>
      <c r="BY115"/>
      <c r="BZ115"/>
    </row>
    <row r="116" spans="1:78" s="94" customFormat="1" x14ac:dyDescent="0.2">
      <c r="A116" s="94" t="s">
        <v>188</v>
      </c>
      <c r="B116" s="94" t="s">
        <v>37</v>
      </c>
      <c r="C116" s="93">
        <v>55649.380400000002</v>
      </c>
      <c r="D116" s="93" t="s">
        <v>194</v>
      </c>
      <c r="E116" s="94">
        <f t="shared" si="95"/>
        <v>50690.768424919239</v>
      </c>
      <c r="F116" s="135">
        <f>ROUND(2*E116,0)/2-1</f>
        <v>50690</v>
      </c>
      <c r="G116" s="94">
        <f t="shared" si="126"/>
        <v>0.2769719999996596</v>
      </c>
      <c r="J116" s="94">
        <f t="shared" si="127"/>
        <v>0.2769719999996596</v>
      </c>
      <c r="P116">
        <f t="shared" si="96"/>
        <v>0.27028088354309987</v>
      </c>
      <c r="Q116" s="96">
        <f t="shared" si="97"/>
        <v>40630.880400000002</v>
      </c>
      <c r="R116" s="94">
        <f t="shared" si="98"/>
        <v>4.4771039435244453E-5</v>
      </c>
      <c r="S116" s="92">
        <f t="shared" si="128"/>
        <v>1</v>
      </c>
      <c r="T116" s="22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>
        <f t="shared" si="99"/>
        <v>50690</v>
      </c>
      <c r="AG116" s="94">
        <f t="shared" si="100"/>
        <v>0.26447145939496375</v>
      </c>
      <c r="AH116" s="94">
        <f t="shared" si="101"/>
        <v>0.28278142414779572</v>
      </c>
      <c r="AI116" s="94">
        <f t="shared" si="102"/>
        <v>6.6911164565597314E-3</v>
      </c>
      <c r="AJ116" s="94">
        <f t="shared" si="103"/>
        <v>1.2500540604695853E-2</v>
      </c>
      <c r="AK116" s="94">
        <f t="shared" si="104"/>
        <v>1.5626351540964977E-4</v>
      </c>
      <c r="AL116">
        <f t="shared" si="105"/>
        <v>6.6911164565597314E-3</v>
      </c>
      <c r="AM116" s="92">
        <f t="shared" si="106"/>
        <v>1.5626351540964977E-4</v>
      </c>
      <c r="AN116">
        <f t="shared" si="107"/>
        <v>-5.8094241481361228E-3</v>
      </c>
      <c r="AO116">
        <f t="shared" si="108"/>
        <v>1.0450324140808436</v>
      </c>
      <c r="AP116">
        <f t="shared" si="109"/>
        <v>0.57839659962629408</v>
      </c>
      <c r="AQ116">
        <f t="shared" si="110"/>
        <v>0.57225482651805781</v>
      </c>
      <c r="AR116">
        <f t="shared" si="111"/>
        <v>1.4922652244424131</v>
      </c>
      <c r="AS116">
        <f t="shared" si="112"/>
        <v>0.92439857172577022</v>
      </c>
      <c r="AT116" s="94">
        <f t="shared" si="129"/>
        <v>0.89648691830229466</v>
      </c>
      <c r="AU116" s="94">
        <f t="shared" si="129"/>
        <v>0.89557632891415195</v>
      </c>
      <c r="AV116" s="94">
        <f t="shared" si="129"/>
        <v>0.89304249304784133</v>
      </c>
      <c r="AW116" s="94">
        <f t="shared" si="129"/>
        <v>0.88603332190217921</v>
      </c>
      <c r="AX116" s="94">
        <f t="shared" si="129"/>
        <v>0.86694955471563451</v>
      </c>
      <c r="AY116" s="94">
        <f t="shared" si="129"/>
        <v>0.81702469792296717</v>
      </c>
      <c r="AZ116" s="94">
        <f t="shared" si="129"/>
        <v>0.69728570600700135</v>
      </c>
      <c r="BA116" s="94">
        <f t="shared" si="113"/>
        <v>0.44842134929151634</v>
      </c>
      <c r="BB116"/>
      <c r="BC116">
        <v>37000</v>
      </c>
      <c r="BD116">
        <f t="shared" si="116"/>
        <v>2.7718841541816613E-2</v>
      </c>
      <c r="BE116">
        <f t="shared" si="117"/>
        <v>0.10248667692630024</v>
      </c>
      <c r="BF116">
        <f t="shared" si="118"/>
        <v>-7.476783538448363E-2</v>
      </c>
      <c r="BG116">
        <f t="shared" si="119"/>
        <v>1.0663677051902527</v>
      </c>
      <c r="BH116">
        <f t="shared" si="120"/>
        <v>-0.72509365764007094</v>
      </c>
      <c r="BI116">
        <f t="shared" si="121"/>
        <v>-1.45491882084122</v>
      </c>
      <c r="BJ116">
        <f t="shared" si="122"/>
        <v>-0.89035260799610583</v>
      </c>
      <c r="BK116">
        <f t="shared" si="130"/>
        <v>-0.86751891139232562</v>
      </c>
      <c r="BL116">
        <f t="shared" si="130"/>
        <v>-0.86646935330091157</v>
      </c>
      <c r="BM116">
        <f t="shared" si="130"/>
        <v>-0.86365029998212117</v>
      </c>
      <c r="BN116">
        <f t="shared" si="130"/>
        <v>-0.85612405251776869</v>
      </c>
      <c r="BO116">
        <f t="shared" si="130"/>
        <v>-0.83634217434987967</v>
      </c>
      <c r="BP116">
        <f t="shared" si="130"/>
        <v>-0.78628687697067767</v>
      </c>
      <c r="BQ116">
        <f t="shared" si="130"/>
        <v>-0.66942374923363168</v>
      </c>
      <c r="BR116">
        <f t="shared" si="123"/>
        <v>-0.43008537566396754</v>
      </c>
      <c r="BS116"/>
      <c r="BT116"/>
      <c r="BU116"/>
      <c r="BV116"/>
      <c r="BW116"/>
      <c r="BX116"/>
      <c r="BY116"/>
      <c r="BZ116"/>
    </row>
    <row r="117" spans="1:78" s="94" customFormat="1" x14ac:dyDescent="0.2">
      <c r="A117" s="94" t="s">
        <v>187</v>
      </c>
      <c r="B117" s="94" t="s">
        <v>37</v>
      </c>
      <c r="C117" s="93">
        <v>55660.7209</v>
      </c>
      <c r="D117" s="93">
        <v>4.0000000000000002E-4</v>
      </c>
      <c r="E117" s="94">
        <f t="shared" ref="E117:E128" si="131">+(C117-C$7)/C$8</f>
        <v>50722.231254362705</v>
      </c>
      <c r="F117" s="103">
        <f>ROUND(2*E117,0)/2-0.5</f>
        <v>50721.5</v>
      </c>
      <c r="G117" s="94">
        <f>C117-($C$7+$C$8*$F117)+T117*K$18</f>
        <v>0.26357419999840204</v>
      </c>
      <c r="K117" s="94">
        <f>G117</f>
        <v>0.26357419999840204</v>
      </c>
      <c r="P117">
        <f t="shared" ref="P117:P128" si="132">+D$11+D$12*F117+D$13*F117^2</f>
        <v>0.27073267918734761</v>
      </c>
      <c r="Q117" s="96">
        <f t="shared" ref="Q117:Q128" si="133">+C117-15018.5</f>
        <v>40642.2209</v>
      </c>
      <c r="R117" s="94">
        <f t="shared" ref="R117:R128" si="134">+(P117-G117)^2</f>
        <v>5.1243824298566921E-5</v>
      </c>
      <c r="S117" s="92">
        <f>S$17</f>
        <v>1</v>
      </c>
      <c r="T117" s="22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>
        <f t="shared" ref="AF117:AF128" si="135">F117</f>
        <v>50721.5</v>
      </c>
      <c r="AG117" s="94">
        <f t="shared" ref="AG117:AG128" si="136">AH$3+AH$4*AF117+AH$5*AF117^2+AN117</f>
        <v>0.26516740857437843</v>
      </c>
      <c r="AH117" s="94">
        <f t="shared" ref="AH117:AH128" si="137">IF(S117&lt;&gt;0,G117-AN117, -9999)</f>
        <v>0.26913947061137122</v>
      </c>
      <c r="AI117" s="94">
        <f t="shared" ref="AI117:AI128" si="138">+G117-P117</f>
        <v>-7.1584791889455768E-3</v>
      </c>
      <c r="AJ117" s="94">
        <f t="shared" ref="AJ117:AJ128" si="139">IF(S117&lt;&gt;0,G117-AG117, -9999)</f>
        <v>-1.5932085759763903E-3</v>
      </c>
      <c r="AK117" s="94">
        <f t="shared" ref="AK117:AK128" si="140">+(G117-AG117)^2*S117</f>
        <v>2.5383135665647175E-6</v>
      </c>
      <c r="AL117">
        <f t="shared" ref="AL117:AL128" si="141">IF(S117&lt;&gt;0,G117-P117, -9999)</f>
        <v>-7.1584791889455768E-3</v>
      </c>
      <c r="AM117" s="92">
        <f t="shared" ref="AM117:AM128" si="142">+(G117-AG117)^2</f>
        <v>2.5383135665647175E-6</v>
      </c>
      <c r="AN117">
        <f t="shared" ref="AN117:AN128" si="143">$AH$6*($AH$11/AO117*AP117+$AH$12)</f>
        <v>-5.5652706129692107E-3</v>
      </c>
      <c r="AO117">
        <f t="shared" ref="AO117:AO128" si="144">1+$AH$7*COS(AR117)</f>
        <v>1.0427287536375027</v>
      </c>
      <c r="AP117">
        <f t="shared" ref="AP117:AP128" si="145">SIN(AR117+RADIANS($AH$9))</f>
        <v>0.58167528848875183</v>
      </c>
      <c r="AQ117">
        <f t="shared" ref="AQ117:AQ128" si="146">$AH$7*SIN(AR117)</f>
        <v>0.57243144428284731</v>
      </c>
      <c r="AR117">
        <f t="shared" ref="AR117:AR128" si="147">2*ATAN(AS117)</f>
        <v>1.4962901828823021</v>
      </c>
      <c r="AS117">
        <f t="shared" ref="AS117:AS128" si="148">SQRT((1+$AH$7)/(1-$AH$7))*TAN(AT117/2)</f>
        <v>0.92813770111009242</v>
      </c>
      <c r="AT117" s="94">
        <f t="shared" si="129"/>
        <v>0.89964416842077266</v>
      </c>
      <c r="AU117" s="94">
        <f t="shared" si="129"/>
        <v>0.89874826797091489</v>
      </c>
      <c r="AV117" s="94">
        <f t="shared" si="129"/>
        <v>0.89624535673133832</v>
      </c>
      <c r="AW117" s="94">
        <f t="shared" si="129"/>
        <v>0.88929398485519573</v>
      </c>
      <c r="AX117" s="94">
        <f t="shared" si="129"/>
        <v>0.87029213523980542</v>
      </c>
      <c r="AY117" s="94">
        <f t="shared" si="129"/>
        <v>0.82039374617747063</v>
      </c>
      <c r="AZ117" s="94">
        <f t="shared" si="129"/>
        <v>0.70035220946015009</v>
      </c>
      <c r="BA117" s="94">
        <f t="shared" ref="BA117:BA128" si="149">RADIANS($AH$9)+$AH$18*(F117-AH$15)</f>
        <v>0.45044274898735992</v>
      </c>
      <c r="BB117"/>
      <c r="BC117">
        <v>37500</v>
      </c>
      <c r="BD117">
        <f t="shared" si="116"/>
        <v>3.1874875677056339E-2</v>
      </c>
      <c r="BE117">
        <f t="shared" si="117"/>
        <v>0.10761241711559462</v>
      </c>
      <c r="BF117">
        <f t="shared" si="118"/>
        <v>-7.5737541438538281E-2</v>
      </c>
      <c r="BG117">
        <f t="shared" si="119"/>
        <v>1.1056224149515408</v>
      </c>
      <c r="BH117">
        <f t="shared" si="120"/>
        <v>-0.77096236427149256</v>
      </c>
      <c r="BI117">
        <f t="shared" si="121"/>
        <v>-1.3857383754563815</v>
      </c>
      <c r="BJ117">
        <f t="shared" si="122"/>
        <v>-0.83017118835330883</v>
      </c>
      <c r="BK117">
        <f t="shared" si="130"/>
        <v>-0.81535293542755993</v>
      </c>
      <c r="BL117">
        <f t="shared" si="130"/>
        <v>-0.81403870498837894</v>
      </c>
      <c r="BM117">
        <f t="shared" si="130"/>
        <v>-0.81070985548124286</v>
      </c>
      <c r="BN117">
        <f t="shared" si="130"/>
        <v>-0.80232974090294296</v>
      </c>
      <c r="BO117">
        <f t="shared" si="130"/>
        <v>-0.78154704916218187</v>
      </c>
      <c r="BP117">
        <f t="shared" si="130"/>
        <v>-0.73175061572581301</v>
      </c>
      <c r="BQ117">
        <f t="shared" si="130"/>
        <v>-0.62047707937228458</v>
      </c>
      <c r="BR117">
        <f t="shared" si="123"/>
        <v>-0.39799966620613336</v>
      </c>
      <c r="BS117"/>
      <c r="BT117"/>
      <c r="BU117"/>
      <c r="BV117"/>
      <c r="BW117"/>
      <c r="BX117"/>
      <c r="BY117"/>
      <c r="BZ117"/>
    </row>
    <row r="118" spans="1:78" s="94" customFormat="1" x14ac:dyDescent="0.2">
      <c r="A118" s="101" t="s">
        <v>201</v>
      </c>
      <c r="B118" s="100" t="s">
        <v>37</v>
      </c>
      <c r="C118" s="141">
        <v>56001.721400000002</v>
      </c>
      <c r="D118" s="141">
        <v>5.0000000000000001E-4</v>
      </c>
      <c r="E118" s="94">
        <f t="shared" si="131"/>
        <v>51668.29541129039</v>
      </c>
      <c r="F118" s="135">
        <f t="shared" ref="F118:F128" si="150">ROUND(2*E118,0)/2-1</f>
        <v>51667.5</v>
      </c>
      <c r="G118" s="94">
        <f>C118-($C$7+$C$8*$F118)+T118*K$18</f>
        <v>0.2866989999965881</v>
      </c>
      <c r="K118" s="94">
        <f>G118</f>
        <v>0.2866989999965881</v>
      </c>
      <c r="P118">
        <f t="shared" si="132"/>
        <v>0.28444147163967898</v>
      </c>
      <c r="Q118" s="96">
        <f t="shared" si="133"/>
        <v>40983.221400000002</v>
      </c>
      <c r="R118" s="94">
        <f t="shared" si="134"/>
        <v>5.0964342822488003E-6</v>
      </c>
      <c r="S118" s="92">
        <f>S$17</f>
        <v>1</v>
      </c>
      <c r="T118" s="22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>
        <f t="shared" si="135"/>
        <v>51667.5</v>
      </c>
      <c r="AG118" s="94">
        <f t="shared" si="136"/>
        <v>0.2859775809853759</v>
      </c>
      <c r="AH118" s="94">
        <f t="shared" si="137"/>
        <v>0.28516289065089118</v>
      </c>
      <c r="AI118" s="94">
        <f t="shared" si="138"/>
        <v>2.257528356909122E-3</v>
      </c>
      <c r="AJ118" s="94">
        <f t="shared" si="139"/>
        <v>7.2141901121219876E-4</v>
      </c>
      <c r="AK118" s="94">
        <f t="shared" si="140"/>
        <v>5.2044538973838661E-7</v>
      </c>
      <c r="AL118">
        <f t="shared" si="141"/>
        <v>2.257528356909122E-3</v>
      </c>
      <c r="AM118" s="92">
        <f t="shared" si="142"/>
        <v>5.2044538973838661E-7</v>
      </c>
      <c r="AN118">
        <f t="shared" si="143"/>
        <v>1.5361093456969044E-3</v>
      </c>
      <c r="AO118">
        <f t="shared" si="144"/>
        <v>0.97788687384358297</v>
      </c>
      <c r="AP118">
        <f t="shared" si="145"/>
        <v>0.66971535144621464</v>
      </c>
      <c r="AQ118">
        <f t="shared" si="146"/>
        <v>0.57359786823414127</v>
      </c>
      <c r="AR118">
        <f t="shared" si="147"/>
        <v>1.6093288634294873</v>
      </c>
      <c r="AS118">
        <f t="shared" si="148"/>
        <v>1.0392944561823054</v>
      </c>
      <c r="AT118" s="94">
        <f t="shared" si="129"/>
        <v>0.99129071490825171</v>
      </c>
      <c r="AU118" s="94">
        <f t="shared" si="129"/>
        <v>0.99077153948184171</v>
      </c>
      <c r="AV118" s="94">
        <f t="shared" si="129"/>
        <v>0.98912329196874871</v>
      </c>
      <c r="AW118" s="94">
        <f t="shared" si="129"/>
        <v>0.98391767527564045</v>
      </c>
      <c r="AX118" s="94">
        <f t="shared" si="129"/>
        <v>0.96773745058027494</v>
      </c>
      <c r="AY118" s="94">
        <f t="shared" si="129"/>
        <v>0.91969567456130674</v>
      </c>
      <c r="AZ118" s="94">
        <f t="shared" si="129"/>
        <v>0.79194973912544608</v>
      </c>
      <c r="BA118" s="94">
        <f t="shared" si="149"/>
        <v>0.51114891128158035</v>
      </c>
      <c r="BB118"/>
      <c r="BC118">
        <v>38000</v>
      </c>
      <c r="BD118">
        <f t="shared" si="116"/>
        <v>3.628813073094958E-2</v>
      </c>
      <c r="BE118">
        <f t="shared" si="117"/>
        <v>0.11281417013372462</v>
      </c>
      <c r="BF118">
        <f t="shared" si="118"/>
        <v>-7.652603940277504E-2</v>
      </c>
      <c r="BG118">
        <f t="shared" si="119"/>
        <v>1.1473130746728635</v>
      </c>
      <c r="BH118">
        <f t="shared" si="120"/>
        <v>-0.81621498170959117</v>
      </c>
      <c r="BI118">
        <f t="shared" si="121"/>
        <v>-1.3112601650885272</v>
      </c>
      <c r="BJ118">
        <f t="shared" si="122"/>
        <v>-0.76912644754023807</v>
      </c>
      <c r="BK118">
        <f t="shared" si="130"/>
        <v>-0.76121075211103739</v>
      </c>
      <c r="BL118">
        <f t="shared" si="130"/>
        <v>-0.75961403400864191</v>
      </c>
      <c r="BM118">
        <f t="shared" si="130"/>
        <v>-0.75578480540732107</v>
      </c>
      <c r="BN118">
        <f t="shared" si="130"/>
        <v>-0.74665732379749661</v>
      </c>
      <c r="BO118">
        <f t="shared" si="130"/>
        <v>-0.72520421715677053</v>
      </c>
      <c r="BP118">
        <f t="shared" si="130"/>
        <v>-0.67630434355327118</v>
      </c>
      <c r="BQ118">
        <f t="shared" si="130"/>
        <v>-0.57130139027554616</v>
      </c>
      <c r="BR118">
        <f t="shared" si="123"/>
        <v>-0.36591395674830007</v>
      </c>
      <c r="BS118"/>
      <c r="BT118"/>
      <c r="BU118"/>
      <c r="BV118"/>
      <c r="BW118"/>
      <c r="BX118"/>
      <c r="BY118"/>
      <c r="BZ118"/>
    </row>
    <row r="119" spans="1:78" s="94" customFormat="1" x14ac:dyDescent="0.2">
      <c r="A119" s="157" t="s">
        <v>4</v>
      </c>
      <c r="B119" s="158" t="s">
        <v>37</v>
      </c>
      <c r="C119" s="161">
        <v>56693.447800000002</v>
      </c>
      <c r="D119" s="161">
        <v>2.0000000000000001E-4</v>
      </c>
      <c r="E119" s="94">
        <f t="shared" si="131"/>
        <v>53587.405657288902</v>
      </c>
      <c r="F119" s="135">
        <f t="shared" si="150"/>
        <v>53586.5</v>
      </c>
      <c r="G119" s="94">
        <f>C119-($C$7+$C$8*$F119)+T119*K$18</f>
        <v>0.3264361999972607</v>
      </c>
      <c r="K119" s="94">
        <f>G119</f>
        <v>0.3264361999972607</v>
      </c>
      <c r="P119">
        <f t="shared" si="132"/>
        <v>0.31308614947507574</v>
      </c>
      <c r="Q119" s="96">
        <f t="shared" si="133"/>
        <v>41674.947800000002</v>
      </c>
      <c r="R119" s="94">
        <f t="shared" si="134"/>
        <v>1.7822384894489103E-4</v>
      </c>
      <c r="S119" s="92">
        <f>S$17</f>
        <v>1</v>
      </c>
      <c r="T119" s="225"/>
      <c r="U119" s="95"/>
      <c r="V119" s="95"/>
      <c r="W119" s="95"/>
      <c r="X119" s="95"/>
      <c r="Y119" s="95"/>
      <c r="Z119" s="95"/>
      <c r="AA119" s="95"/>
      <c r="AB119" s="95"/>
      <c r="AC119" s="120"/>
      <c r="AD119" s="95"/>
      <c r="AE119" s="95"/>
      <c r="AF119">
        <f t="shared" si="135"/>
        <v>53586.5</v>
      </c>
      <c r="AG119" s="94">
        <f t="shared" si="136"/>
        <v>0.32767038396041748</v>
      </c>
      <c r="AH119" s="94">
        <f t="shared" si="137"/>
        <v>0.31185196551191896</v>
      </c>
      <c r="AI119" s="94">
        <f t="shared" si="138"/>
        <v>1.3350050522184964E-2</v>
      </c>
      <c r="AJ119" s="94">
        <f t="shared" si="139"/>
        <v>-1.2341839631567764E-3</v>
      </c>
      <c r="AK119" s="94">
        <f t="shared" si="140"/>
        <v>1.5232100549133672E-6</v>
      </c>
      <c r="AL119">
        <f t="shared" si="141"/>
        <v>1.3350050522184964E-2</v>
      </c>
      <c r="AM119" s="92">
        <f t="shared" si="142"/>
        <v>1.5232100549133672E-6</v>
      </c>
      <c r="AN119">
        <f t="shared" si="143"/>
        <v>1.4584234485341751E-2</v>
      </c>
      <c r="AO119">
        <f t="shared" si="144"/>
        <v>0.86949405836582616</v>
      </c>
      <c r="AP119">
        <f t="shared" si="145"/>
        <v>0.79841084668439566</v>
      </c>
      <c r="AQ119">
        <f t="shared" si="146"/>
        <v>0.55899168508068042</v>
      </c>
      <c r="AR119">
        <f t="shared" si="147"/>
        <v>1.8001547327575398</v>
      </c>
      <c r="AS119">
        <f t="shared" si="148"/>
        <v>1.2603584611635184</v>
      </c>
      <c r="AT119" s="94">
        <f t="shared" si="129"/>
        <v>1.160692568803982</v>
      </c>
      <c r="AU119" s="94">
        <f t="shared" si="129"/>
        <v>1.1605751509917073</v>
      </c>
      <c r="AV119" s="94">
        <f t="shared" si="129"/>
        <v>1.1600625496752706</v>
      </c>
      <c r="AW119" s="94">
        <f t="shared" si="129"/>
        <v>1.1578317567959617</v>
      </c>
      <c r="AX119" s="94">
        <f t="shared" si="129"/>
        <v>1.1482528352488806</v>
      </c>
      <c r="AY119" s="94">
        <f t="shared" si="129"/>
        <v>1.1092423537563643</v>
      </c>
      <c r="AZ119" s="94">
        <f t="shared" si="129"/>
        <v>0.97446555726964446</v>
      </c>
      <c r="BA119" s="94">
        <f t="shared" si="149"/>
        <v>0.63429386418074607</v>
      </c>
      <c r="BB119"/>
      <c r="BC119">
        <v>38500</v>
      </c>
      <c r="BD119">
        <f t="shared" si="116"/>
        <v>4.0984471452276308E-2</v>
      </c>
      <c r="BE119">
        <f t="shared" si="117"/>
        <v>0.11809193598069025</v>
      </c>
      <c r="BF119">
        <f t="shared" si="118"/>
        <v>-7.7107464528413938E-2</v>
      </c>
      <c r="BG119">
        <f t="shared" si="119"/>
        <v>1.1913339948611112</v>
      </c>
      <c r="BH119">
        <f t="shared" si="120"/>
        <v>-0.8599217022182809</v>
      </c>
      <c r="BI119">
        <f t="shared" si="121"/>
        <v>-1.2309729514287964</v>
      </c>
      <c r="BJ119">
        <f t="shared" si="122"/>
        <v>-0.70711693180113488</v>
      </c>
      <c r="BK119">
        <f t="shared" si="130"/>
        <v>-0.70498601182729992</v>
      </c>
      <c r="BL119">
        <f t="shared" si="130"/>
        <v>-0.70310488642465296</v>
      </c>
      <c r="BM119">
        <f t="shared" si="130"/>
        <v>-0.69881675547506605</v>
      </c>
      <c r="BN119">
        <f t="shared" si="130"/>
        <v>-0.68909888372068129</v>
      </c>
      <c r="BO119">
        <f t="shared" si="130"/>
        <v>-0.66735748142747531</v>
      </c>
      <c r="BP119">
        <f t="shared" si="130"/>
        <v>-0.62000242158500019</v>
      </c>
      <c r="BQ119">
        <f t="shared" si="130"/>
        <v>-0.52191427444421823</v>
      </c>
      <c r="BR119">
        <f t="shared" si="123"/>
        <v>-0.33382824729046678</v>
      </c>
      <c r="BS119"/>
      <c r="BT119"/>
      <c r="BU119"/>
      <c r="BV119"/>
      <c r="BW119"/>
      <c r="BX119"/>
      <c r="BY119"/>
      <c r="BZ119"/>
    </row>
    <row r="120" spans="1:78" s="94" customFormat="1" x14ac:dyDescent="0.2">
      <c r="A120" s="206" t="s">
        <v>436</v>
      </c>
      <c r="B120" s="92"/>
      <c r="C120" s="94">
        <v>56708.211472000003</v>
      </c>
      <c r="D120" s="93">
        <v>1.8100000000000001E-4</v>
      </c>
      <c r="E120" s="94">
        <f t="shared" si="131"/>
        <v>53628.365658531824</v>
      </c>
      <c r="F120" s="135">
        <f t="shared" si="150"/>
        <v>53627.5</v>
      </c>
      <c r="G120" s="94">
        <f>C120-($C$7+$C$8*$F120)+T120*K$18</f>
        <v>0.31201899999723537</v>
      </c>
      <c r="K120" s="94">
        <f>G120</f>
        <v>0.31201899999723537</v>
      </c>
      <c r="P120">
        <f t="shared" si="132"/>
        <v>0.31371036823256526</v>
      </c>
      <c r="Q120" s="96">
        <f t="shared" si="133"/>
        <v>41689.711472000003</v>
      </c>
      <c r="R120" s="94">
        <f t="shared" si="134"/>
        <v>2.8607265074829567E-6</v>
      </c>
      <c r="S120" s="92">
        <f>S$17</f>
        <v>1</v>
      </c>
      <c r="T120" s="225"/>
      <c r="U120" s="95"/>
      <c r="V120" s="95"/>
      <c r="W120" s="95"/>
      <c r="X120" s="95"/>
      <c r="Y120" s="95"/>
      <c r="Z120" s="95"/>
      <c r="AA120" s="95"/>
      <c r="AB120" s="95"/>
      <c r="AC120" s="120"/>
      <c r="AD120" s="95"/>
      <c r="AE120" s="95"/>
      <c r="AF120">
        <f t="shared" si="135"/>
        <v>53627.5</v>
      </c>
      <c r="AG120" s="94">
        <f t="shared" si="136"/>
        <v>0.3285541713399821</v>
      </c>
      <c r="AH120" s="94">
        <f t="shared" si="137"/>
        <v>0.29717519688981853</v>
      </c>
      <c r="AI120" s="94">
        <f t="shared" si="138"/>
        <v>-1.6913682353298931E-3</v>
      </c>
      <c r="AJ120" s="94">
        <f t="shared" si="139"/>
        <v>-1.6535171342746735E-2</v>
      </c>
      <c r="AK120" s="94">
        <f t="shared" si="140"/>
        <v>2.7341189133399288E-4</v>
      </c>
      <c r="AL120">
        <f t="shared" si="141"/>
        <v>-1.6913682353298931E-3</v>
      </c>
      <c r="AM120" s="92">
        <f t="shared" si="142"/>
        <v>2.7341189133399288E-4</v>
      </c>
      <c r="AN120">
        <f t="shared" si="143"/>
        <v>1.4843803107416844E-2</v>
      </c>
      <c r="AO120">
        <f t="shared" si="144"/>
        <v>0.86747348520617407</v>
      </c>
      <c r="AP120">
        <f t="shared" si="145"/>
        <v>0.80058298828444197</v>
      </c>
      <c r="AQ120">
        <f t="shared" si="146"/>
        <v>0.55851609436771188</v>
      </c>
      <c r="AR120">
        <f t="shared" si="147"/>
        <v>1.803770941959653</v>
      </c>
      <c r="AS120">
        <f t="shared" si="148"/>
        <v>1.265049441361249</v>
      </c>
      <c r="AT120" s="94">
        <f t="shared" si="129"/>
        <v>1.1641020661979224</v>
      </c>
      <c r="AU120" s="94">
        <f t="shared" si="129"/>
        <v>1.1639890591222024</v>
      </c>
      <c r="AV120" s="94">
        <f t="shared" si="129"/>
        <v>1.1634918009988895</v>
      </c>
      <c r="AW120" s="94">
        <f t="shared" si="129"/>
        <v>1.1613105200070464</v>
      </c>
      <c r="AX120" s="94">
        <f t="shared" si="129"/>
        <v>1.1518686869507753</v>
      </c>
      <c r="AY120" s="94">
        <f t="shared" si="129"/>
        <v>1.1131098465577325</v>
      </c>
      <c r="AZ120" s="94">
        <f t="shared" si="129"/>
        <v>0.97831191716489219</v>
      </c>
      <c r="BA120" s="94">
        <f t="shared" si="149"/>
        <v>0.63692489235628802</v>
      </c>
      <c r="BB120"/>
      <c r="BC120">
        <v>39000</v>
      </c>
      <c r="BD120">
        <f t="shared" si="116"/>
        <v>4.5992373222133107E-2</v>
      </c>
      <c r="BE120">
        <f t="shared" si="117"/>
        <v>0.12344571465649148</v>
      </c>
      <c r="BF120">
        <f t="shared" si="118"/>
        <v>-7.7453341434358378E-2</v>
      </c>
      <c r="BG120">
        <f t="shared" si="119"/>
        <v>1.2374286163745536</v>
      </c>
      <c r="BH120">
        <f t="shared" si="120"/>
        <v>-0.90084892168152075</v>
      </c>
      <c r="BI120">
        <f t="shared" si="121"/>
        <v>-1.1443681993972052</v>
      </c>
      <c r="BJ120">
        <f t="shared" si="122"/>
        <v>-0.64405429318161356</v>
      </c>
      <c r="BK120">
        <f t="shared" si="130"/>
        <v>-0.64658920336779779</v>
      </c>
      <c r="BL120">
        <f t="shared" si="130"/>
        <v>-0.64444280137663512</v>
      </c>
      <c r="BM120">
        <f t="shared" si="130"/>
        <v>-0.6397736450270195</v>
      </c>
      <c r="BN120">
        <f t="shared" si="130"/>
        <v>-0.62967211785356114</v>
      </c>
      <c r="BO120">
        <f t="shared" si="130"/>
        <v>-0.60806703946867691</v>
      </c>
      <c r="BP120">
        <f t="shared" si="130"/>
        <v>-0.56290367093299354</v>
      </c>
      <c r="BQ120">
        <f t="shared" si="130"/>
        <v>-0.47233354202272154</v>
      </c>
      <c r="BR120">
        <f t="shared" si="123"/>
        <v>-0.3017425378326335</v>
      </c>
      <c r="BS120"/>
      <c r="BT120"/>
      <c r="BU120"/>
      <c r="BV120"/>
      <c r="BW120"/>
      <c r="BX120"/>
      <c r="BY120"/>
      <c r="BZ120"/>
    </row>
    <row r="121" spans="1:78" s="94" customFormat="1" x14ac:dyDescent="0.2">
      <c r="A121" s="206" t="s">
        <v>436</v>
      </c>
      <c r="B121" s="130"/>
      <c r="C121" s="94">
        <v>56719.222626000002</v>
      </c>
      <c r="D121" s="93">
        <v>1.7100000000000001E-4</v>
      </c>
      <c r="E121" s="94">
        <f t="shared" si="131"/>
        <v>53658.914757802384</v>
      </c>
      <c r="F121" s="135">
        <f t="shared" si="150"/>
        <v>53658</v>
      </c>
      <c r="G121" s="94">
        <f>C121-($C$7+$C$8*$F121)+T121*K$18</f>
        <v>0.32971640000323532</v>
      </c>
      <c r="K121" s="94">
        <f>G121</f>
        <v>0.32971640000323532</v>
      </c>
      <c r="P121">
        <f t="shared" si="132"/>
        <v>0.31417505761869946</v>
      </c>
      <c r="Q121" s="96">
        <f t="shared" si="133"/>
        <v>41700.722626000002</v>
      </c>
      <c r="R121" s="94">
        <f t="shared" si="134"/>
        <v>2.415333231133708E-4</v>
      </c>
      <c r="S121" s="92">
        <f>S$17</f>
        <v>1</v>
      </c>
      <c r="T121" s="22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>
        <f t="shared" si="135"/>
        <v>53658</v>
      </c>
      <c r="AG121" s="94">
        <f t="shared" si="136"/>
        <v>0.32921144928146745</v>
      </c>
      <c r="AH121" s="94">
        <f t="shared" si="137"/>
        <v>0.31468000834046733</v>
      </c>
      <c r="AI121" s="94">
        <f t="shared" si="138"/>
        <v>1.5541342384535861E-2</v>
      </c>
      <c r="AJ121" s="94">
        <f t="shared" si="139"/>
        <v>5.049507217678717E-4</v>
      </c>
      <c r="AK121" s="94">
        <f t="shared" si="140"/>
        <v>2.5497523141389459E-7</v>
      </c>
      <c r="AL121">
        <f t="shared" si="141"/>
        <v>1.5541342384535861E-2</v>
      </c>
      <c r="AM121" s="92">
        <f t="shared" si="142"/>
        <v>2.5497523141389459E-7</v>
      </c>
      <c r="AN121">
        <f t="shared" si="143"/>
        <v>1.5036391662768003E-2</v>
      </c>
      <c r="AO121">
        <f t="shared" si="144"/>
        <v>0.86597759349388703</v>
      </c>
      <c r="AP121">
        <f t="shared" si="145"/>
        <v>0.80218554065505054</v>
      </c>
      <c r="AQ121">
        <f t="shared" si="146"/>
        <v>0.55815902693181552</v>
      </c>
      <c r="AR121">
        <f t="shared" si="147"/>
        <v>1.8064501291089969</v>
      </c>
      <c r="AS121">
        <f t="shared" si="148"/>
        <v>1.2685387689159815</v>
      </c>
      <c r="AT121" s="94">
        <f t="shared" ref="AT121:AZ128" si="151">$BA121+$AH$7*SIN(AU121)</f>
        <v>1.166633227728731</v>
      </c>
      <c r="AU121" s="94">
        <f t="shared" si="151"/>
        <v>1.16652341649535</v>
      </c>
      <c r="AV121" s="94">
        <f t="shared" si="151"/>
        <v>1.1660373557382608</v>
      </c>
      <c r="AW121" s="94">
        <f t="shared" si="151"/>
        <v>1.1638924785616886</v>
      </c>
      <c r="AX121" s="94">
        <f t="shared" si="151"/>
        <v>1.1545522572246409</v>
      </c>
      <c r="AY121" s="94">
        <f t="shared" si="151"/>
        <v>1.1159818261209093</v>
      </c>
      <c r="AZ121" s="94">
        <f t="shared" si="151"/>
        <v>0.98117170126541664</v>
      </c>
      <c r="BA121" s="94">
        <f t="shared" si="149"/>
        <v>0.63888212063321603</v>
      </c>
      <c r="BB121"/>
      <c r="BC121">
        <v>39500</v>
      </c>
      <c r="BD121">
        <f t="shared" si="116"/>
        <v>5.1342464683799063E-2</v>
      </c>
      <c r="BE121">
        <f t="shared" si="117"/>
        <v>0.12887550616112836</v>
      </c>
      <c r="BF121">
        <f t="shared" si="118"/>
        <v>-7.7533041477329298E-2</v>
      </c>
      <c r="BG121">
        <f t="shared" si="119"/>
        <v>1.2851333708794792</v>
      </c>
      <c r="BH121">
        <f t="shared" si="120"/>
        <v>-0.9374100655923906</v>
      </c>
      <c r="BI121">
        <f t="shared" si="121"/>
        <v>-1.0509724352725434</v>
      </c>
      <c r="BJ121">
        <f t="shared" si="122"/>
        <v>-0.57986960692579748</v>
      </c>
      <c r="BK121">
        <f t="shared" si="130"/>
        <v>-0.58595747790624864</v>
      </c>
      <c r="BL121">
        <f t="shared" si="130"/>
        <v>-0.5835901541536711</v>
      </c>
      <c r="BM121">
        <f t="shared" si="130"/>
        <v>-0.5786561275220703</v>
      </c>
      <c r="BN121">
        <f t="shared" si="130"/>
        <v>-0.56842316168250395</v>
      </c>
      <c r="BO121">
        <f t="shared" si="130"/>
        <v>-0.54740961865447835</v>
      </c>
      <c r="BP121">
        <f t="shared" si="130"/>
        <v>-0.50507112071888238</v>
      </c>
      <c r="BQ121">
        <f t="shared" si="130"/>
        <v>-0.42257720246525199</v>
      </c>
      <c r="BR121">
        <f t="shared" si="123"/>
        <v>-0.26965682837479932</v>
      </c>
      <c r="BS121"/>
      <c r="BT121"/>
      <c r="BU121"/>
      <c r="BV121"/>
      <c r="BW121"/>
      <c r="BX121"/>
      <c r="BY121"/>
      <c r="BZ121"/>
    </row>
    <row r="122" spans="1:78" s="94" customFormat="1" x14ac:dyDescent="0.2">
      <c r="A122" s="142" t="s">
        <v>202</v>
      </c>
      <c r="B122" s="143" t="s">
        <v>37</v>
      </c>
      <c r="C122" s="160">
        <v>56736.343999999997</v>
      </c>
      <c r="D122" s="160">
        <v>2.9999999999999997E-4</v>
      </c>
      <c r="E122" s="94">
        <f t="shared" si="131"/>
        <v>53706.415914717843</v>
      </c>
      <c r="F122" s="135">
        <f t="shared" si="150"/>
        <v>53705.5</v>
      </c>
      <c r="G122" s="94">
        <f>C122-($C$7+$C$8*$F122)+T122*J$18</f>
        <v>0.33013339999888558</v>
      </c>
      <c r="J122" s="94">
        <f>G122</f>
        <v>0.33013339999888558</v>
      </c>
      <c r="P122">
        <f t="shared" si="132"/>
        <v>0.31489931745872413</v>
      </c>
      <c r="Q122" s="96">
        <f t="shared" si="133"/>
        <v>41717.843999999997</v>
      </c>
      <c r="R122" s="94">
        <f t="shared" si="134"/>
        <v>2.3207727084045203E-4</v>
      </c>
      <c r="S122" s="92">
        <f>S$16</f>
        <v>1</v>
      </c>
      <c r="T122" s="22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>
        <f t="shared" si="135"/>
        <v>53705.5</v>
      </c>
      <c r="AG122" s="94">
        <f t="shared" si="136"/>
        <v>0.3302347856379208</v>
      </c>
      <c r="AH122" s="94">
        <f t="shared" si="137"/>
        <v>0.3147979318196889</v>
      </c>
      <c r="AI122" s="94">
        <f t="shared" si="138"/>
        <v>1.5234082540161453E-2</v>
      </c>
      <c r="AJ122" s="94">
        <f t="shared" si="139"/>
        <v>-1.0138563903522302E-4</v>
      </c>
      <c r="AK122" s="94">
        <f t="shared" si="140"/>
        <v>1.0279047802580538E-8</v>
      </c>
      <c r="AL122">
        <f t="shared" si="141"/>
        <v>1.5234082540161453E-2</v>
      </c>
      <c r="AM122" s="92">
        <f t="shared" si="142"/>
        <v>1.0279047802580538E-8</v>
      </c>
      <c r="AN122">
        <f t="shared" si="143"/>
        <v>1.5335468179196661E-2</v>
      </c>
      <c r="AO122">
        <f t="shared" si="144"/>
        <v>0.86366011112918295</v>
      </c>
      <c r="AP122">
        <f t="shared" si="145"/>
        <v>0.80465891743195517</v>
      </c>
      <c r="AQ122">
        <f t="shared" si="146"/>
        <v>0.55759747084599853</v>
      </c>
      <c r="AR122">
        <f t="shared" si="147"/>
        <v>1.8106042237285347</v>
      </c>
      <c r="AS122">
        <f t="shared" si="148"/>
        <v>1.2739725059555107</v>
      </c>
      <c r="AT122" s="94">
        <f t="shared" si="151"/>
        <v>1.170566462317342</v>
      </c>
      <c r="AU122" s="94">
        <f t="shared" si="151"/>
        <v>1.1704614861314708</v>
      </c>
      <c r="AV122" s="94">
        <f t="shared" si="151"/>
        <v>1.1699924999864115</v>
      </c>
      <c r="AW122" s="94">
        <f t="shared" si="151"/>
        <v>1.1679035887546716</v>
      </c>
      <c r="AX122" s="94">
        <f t="shared" si="151"/>
        <v>1.1587209664760039</v>
      </c>
      <c r="AY122" s="94">
        <f t="shared" si="151"/>
        <v>1.1204459798933173</v>
      </c>
      <c r="AZ122" s="94">
        <f t="shared" si="151"/>
        <v>0.98562285094225777</v>
      </c>
      <c r="BA122" s="94">
        <f t="shared" si="149"/>
        <v>0.64193026303171052</v>
      </c>
      <c r="BB122"/>
      <c r="BC122">
        <v>40000</v>
      </c>
      <c r="BD122">
        <f t="shared" si="116"/>
        <v>5.7066660307352274E-2</v>
      </c>
      <c r="BE122">
        <f t="shared" si="117"/>
        <v>0.13438131049460084</v>
      </c>
      <c r="BF122">
        <f t="shared" si="118"/>
        <v>-7.7314650187248563E-2</v>
      </c>
      <c r="BG122">
        <f t="shared" si="119"/>
        <v>1.3337167818191689</v>
      </c>
      <c r="BH122">
        <f t="shared" si="120"/>
        <v>-0.96763818611034724</v>
      </c>
      <c r="BI122">
        <f t="shared" si="121"/>
        <v>-0.95039240559020388</v>
      </c>
      <c r="BJ122">
        <f t="shared" si="122"/>
        <v>-0.514520231899814</v>
      </c>
      <c r="BK122">
        <f t="shared" ref="BK122:BQ131" si="152">$BR122+$AH$7*SIN(BL122)</f>
        <v>-0.5230658831788807</v>
      </c>
      <c r="BL122">
        <f t="shared" si="152"/>
        <v>-0.52054944155929195</v>
      </c>
      <c r="BM122">
        <f t="shared" si="152"/>
        <v>-0.51550354381039443</v>
      </c>
      <c r="BN122">
        <f t="shared" si="152"/>
        <v>-0.50542874367396817</v>
      </c>
      <c r="BO122">
        <f t="shared" si="152"/>
        <v>-0.48547829004181642</v>
      </c>
      <c r="BP122">
        <f t="shared" si="152"/>
        <v>-0.44657172095628805</v>
      </c>
      <c r="BQ122">
        <f t="shared" si="152"/>
        <v>-0.37266344599677359</v>
      </c>
      <c r="BR122">
        <f t="shared" si="123"/>
        <v>-0.23757111891696603</v>
      </c>
      <c r="BS122"/>
      <c r="BT122"/>
      <c r="BU122"/>
      <c r="BV122"/>
      <c r="BW122"/>
      <c r="BX122"/>
      <c r="BY122"/>
      <c r="BZ122"/>
    </row>
    <row r="123" spans="1:78" s="94" customFormat="1" x14ac:dyDescent="0.2">
      <c r="A123" s="206" t="s">
        <v>436</v>
      </c>
      <c r="B123" s="132"/>
      <c r="C123" s="94">
        <v>56998.398467999999</v>
      </c>
      <c r="D123" s="93">
        <v>3.1E-4</v>
      </c>
      <c r="E123" s="94">
        <f t="shared" si="131"/>
        <v>54433.453966971589</v>
      </c>
      <c r="F123" s="135">
        <f t="shared" si="150"/>
        <v>54432.5</v>
      </c>
      <c r="G123" s="94">
        <f t="shared" ref="G123:G128" si="153">C123-($C$7+$C$8*$F123)+T123*K$18</f>
        <v>0.34384899999713525</v>
      </c>
      <c r="K123" s="94">
        <f t="shared" ref="K123:K128" si="154">G123</f>
        <v>0.34384899999713525</v>
      </c>
      <c r="P123">
        <f t="shared" si="132"/>
        <v>0.32606990469984393</v>
      </c>
      <c r="Q123" s="96">
        <f t="shared" si="133"/>
        <v>41979.898467999999</v>
      </c>
      <c r="R123" s="94">
        <f t="shared" si="134"/>
        <v>3.1609622959016652E-4</v>
      </c>
      <c r="S123" s="92">
        <f t="shared" ref="S123:S128" si="155">S$17</f>
        <v>1</v>
      </c>
      <c r="T123" s="22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>
        <f t="shared" si="135"/>
        <v>54432.5</v>
      </c>
      <c r="AG123" s="94">
        <f t="shared" si="136"/>
        <v>0.3458545288263003</v>
      </c>
      <c r="AH123" s="94">
        <f t="shared" si="137"/>
        <v>0.32406437587067888</v>
      </c>
      <c r="AI123" s="94">
        <f t="shared" si="138"/>
        <v>1.7779095297291325E-2</v>
      </c>
      <c r="AJ123" s="94">
        <f t="shared" si="139"/>
        <v>-2.0055288291650486E-3</v>
      </c>
      <c r="AK123" s="94">
        <f t="shared" si="140"/>
        <v>4.0221458846121304E-6</v>
      </c>
      <c r="AL123">
        <f t="shared" si="141"/>
        <v>1.7779095297291325E-2</v>
      </c>
      <c r="AM123" s="92">
        <f t="shared" si="142"/>
        <v>4.0221458846121304E-6</v>
      </c>
      <c r="AN123">
        <f t="shared" si="143"/>
        <v>1.9784624126456388E-2</v>
      </c>
      <c r="AO123">
        <f t="shared" si="144"/>
        <v>0.82996482035421526</v>
      </c>
      <c r="AP123">
        <f t="shared" si="145"/>
        <v>0.83931471938731916</v>
      </c>
      <c r="AQ123">
        <f t="shared" si="146"/>
        <v>0.54826229350009714</v>
      </c>
      <c r="AR123">
        <f t="shared" si="147"/>
        <v>1.871524911903192</v>
      </c>
      <c r="AS123">
        <f t="shared" si="148"/>
        <v>1.3571225795468049</v>
      </c>
      <c r="AT123" s="94">
        <f t="shared" si="151"/>
        <v>1.2294857439447067</v>
      </c>
      <c r="AU123" s="94">
        <f t="shared" si="151"/>
        <v>1.2294360098477948</v>
      </c>
      <c r="AV123" s="94">
        <f t="shared" si="151"/>
        <v>1.229177295456275</v>
      </c>
      <c r="AW123" s="94">
        <f t="shared" si="151"/>
        <v>1.2278345003922939</v>
      </c>
      <c r="AX123" s="94">
        <f t="shared" si="151"/>
        <v>1.220944568845558</v>
      </c>
      <c r="AY123" s="94">
        <f t="shared" si="151"/>
        <v>1.1874565586432142</v>
      </c>
      <c r="AZ123" s="94">
        <f t="shared" si="151"/>
        <v>1.0533427345023967</v>
      </c>
      <c r="BA123" s="94">
        <f t="shared" si="149"/>
        <v>0.68858288458340056</v>
      </c>
      <c r="BB123"/>
      <c r="BC123">
        <v>40500</v>
      </c>
      <c r="BD123">
        <f t="shared" si="116"/>
        <v>6.3196803188340936E-2</v>
      </c>
      <c r="BE123">
        <f t="shared" si="117"/>
        <v>0.13996312765690894</v>
      </c>
      <c r="BF123">
        <f t="shared" si="118"/>
        <v>-7.6766324468568001E-2</v>
      </c>
      <c r="BG123">
        <f t="shared" si="119"/>
        <v>1.3821240928906307</v>
      </c>
      <c r="BH123">
        <f t="shared" si="120"/>
        <v>-0.9892031489079216</v>
      </c>
      <c r="BI123">
        <f t="shared" si="121"/>
        <v>-0.84237337457175276</v>
      </c>
      <c r="BJ123">
        <f t="shared" si="122"/>
        <v>-0.44799664646115389</v>
      </c>
      <c r="BK123">
        <f t="shared" si="152"/>
        <v>-0.45793922419500166</v>
      </c>
      <c r="BL123">
        <f t="shared" si="152"/>
        <v>-0.45537223932622833</v>
      </c>
      <c r="BM123">
        <f t="shared" si="152"/>
        <v>-0.45039895683499087</v>
      </c>
      <c r="BN123">
        <f t="shared" si="152"/>
        <v>-0.44079747394418511</v>
      </c>
      <c r="BO123">
        <f t="shared" si="152"/>
        <v>-0.42238194454223432</v>
      </c>
      <c r="BP123">
        <f t="shared" si="152"/>
        <v>-0.38747602221856736</v>
      </c>
      <c r="BQ123">
        <f t="shared" si="152"/>
        <v>-0.32261062488791253</v>
      </c>
      <c r="BR123">
        <f t="shared" si="123"/>
        <v>-0.20548540945913274</v>
      </c>
      <c r="BS123"/>
      <c r="BT123"/>
      <c r="BU123"/>
      <c r="BV123"/>
      <c r="BW123"/>
      <c r="BX123"/>
      <c r="BY123"/>
      <c r="BZ123"/>
    </row>
    <row r="124" spans="1:78" s="94" customFormat="1" x14ac:dyDescent="0.2">
      <c r="A124" s="206" t="s">
        <v>436</v>
      </c>
      <c r="B124" s="92"/>
      <c r="C124" s="94">
        <v>57008.310059000003</v>
      </c>
      <c r="D124" s="93">
        <v>1.37E-4</v>
      </c>
      <c r="E124" s="94">
        <f t="shared" si="131"/>
        <v>54460.952463258924</v>
      </c>
      <c r="F124" s="135">
        <f t="shared" si="150"/>
        <v>54460</v>
      </c>
      <c r="G124" s="94">
        <f t="shared" si="153"/>
        <v>0.34330700000282377</v>
      </c>
      <c r="K124" s="94">
        <f t="shared" si="154"/>
        <v>0.34330700000282377</v>
      </c>
      <c r="P124">
        <f t="shared" si="132"/>
        <v>0.32649560532712019</v>
      </c>
      <c r="Q124" s="96">
        <f t="shared" si="133"/>
        <v>41989.810059000003</v>
      </c>
      <c r="R124" s="94">
        <f t="shared" si="134"/>
        <v>2.826229909422748E-4</v>
      </c>
      <c r="S124" s="92">
        <f t="shared" si="155"/>
        <v>1</v>
      </c>
      <c r="T124" s="225"/>
      <c r="U124" s="95">
        <v>1.0834941277370848E-8</v>
      </c>
      <c r="V124" s="95">
        <v>6.7447936220802551E-19</v>
      </c>
      <c r="W124" s="95">
        <v>8.730899012816827E-26</v>
      </c>
      <c r="X124" s="95">
        <v>5.3333227326095166E-8</v>
      </c>
      <c r="Y124" s="95">
        <v>7.6551803387259848E-6</v>
      </c>
      <c r="Z124" s="95">
        <v>3.7748582670163798E-3</v>
      </c>
      <c r="AA124" s="95">
        <v>1.7169762547680736E-2</v>
      </c>
      <c r="AB124" s="95">
        <v>178.81411243509518</v>
      </c>
      <c r="AC124" s="95">
        <v>1.6010491783534418E-3</v>
      </c>
      <c r="AD124" s="95">
        <v>5.1854225921548276E-6</v>
      </c>
      <c r="AE124" s="95">
        <v>3.5859709802029218E-19</v>
      </c>
      <c r="AF124">
        <f t="shared" si="135"/>
        <v>54460</v>
      </c>
      <c r="AG124" s="94">
        <f t="shared" si="136"/>
        <v>0.34644386845538488</v>
      </c>
      <c r="AH124" s="94">
        <f t="shared" si="137"/>
        <v>0.32335873687455907</v>
      </c>
      <c r="AI124" s="94">
        <f t="shared" si="138"/>
        <v>1.6811394675703584E-2</v>
      </c>
      <c r="AJ124" s="94">
        <f t="shared" si="139"/>
        <v>-3.1368684525611146E-3</v>
      </c>
      <c r="AK124" s="94">
        <f t="shared" si="140"/>
        <v>9.8399436886731613E-6</v>
      </c>
      <c r="AL124">
        <f t="shared" si="141"/>
        <v>1.6811394675703584E-2</v>
      </c>
      <c r="AM124" s="92">
        <f t="shared" si="142"/>
        <v>9.8399436886731613E-6</v>
      </c>
      <c r="AN124">
        <f t="shared" si="143"/>
        <v>1.9948263128264671E-2</v>
      </c>
      <c r="AO124">
        <f t="shared" si="144"/>
        <v>0.82875286077685706</v>
      </c>
      <c r="AP124">
        <f t="shared" si="145"/>
        <v>0.84051483423439854</v>
      </c>
      <c r="AQ124">
        <f t="shared" si="146"/>
        <v>0.54788495334244258</v>
      </c>
      <c r="AR124">
        <f t="shared" si="147"/>
        <v>1.8737362189825792</v>
      </c>
      <c r="AS124">
        <f t="shared" si="148"/>
        <v>1.3602693285402991</v>
      </c>
      <c r="AT124" s="94">
        <f t="shared" si="151"/>
        <v>1.2316690013788452</v>
      </c>
      <c r="AU124" s="94">
        <f t="shared" si="151"/>
        <v>1.231620764801109</v>
      </c>
      <c r="AV124" s="94">
        <f t="shared" si="151"/>
        <v>1.2313682856068353</v>
      </c>
      <c r="AW124" s="94">
        <f t="shared" si="151"/>
        <v>1.2300496968477175</v>
      </c>
      <c r="AX124" s="94">
        <f t="shared" si="151"/>
        <v>1.22324139987917</v>
      </c>
      <c r="AY124" s="94">
        <f t="shared" si="151"/>
        <v>1.1899426869390193</v>
      </c>
      <c r="AZ124" s="94">
        <f t="shared" si="151"/>
        <v>1.0558890561805121</v>
      </c>
      <c r="BA124" s="94">
        <f t="shared" si="149"/>
        <v>0.69034759860358097</v>
      </c>
      <c r="BB124"/>
      <c r="BC124">
        <v>41000</v>
      </c>
      <c r="BD124">
        <f t="shared" si="116"/>
        <v>6.9762792219200148E-2</v>
      </c>
      <c r="BE124">
        <f t="shared" si="117"/>
        <v>0.14562095764805269</v>
      </c>
      <c r="BF124">
        <f t="shared" si="118"/>
        <v>-7.5858165428852542E-2</v>
      </c>
      <c r="BG124">
        <f t="shared" si="119"/>
        <v>1.4289447631358312</v>
      </c>
      <c r="BH124">
        <f t="shared" si="120"/>
        <v>-0.99950154534024849</v>
      </c>
      <c r="BI124">
        <f t="shared" si="121"/>
        <v>-0.72686806284042649</v>
      </c>
      <c r="BJ124">
        <f t="shared" si="122"/>
        <v>-0.38032850321314976</v>
      </c>
      <c r="BK124">
        <f t="shared" si="152"/>
        <v>-0.39066333774347517</v>
      </c>
      <c r="BL124">
        <f t="shared" si="152"/>
        <v>-0.38816685156094266</v>
      </c>
      <c r="BM124">
        <f t="shared" si="152"/>
        <v>-0.38347268286655872</v>
      </c>
      <c r="BN124">
        <f t="shared" si="152"/>
        <v>-0.37467009627401571</v>
      </c>
      <c r="BO124">
        <f t="shared" si="152"/>
        <v>-0.35824442541990792</v>
      </c>
      <c r="BP124">
        <f t="shared" si="152"/>
        <v>-0.3278578244235853</v>
      </c>
      <c r="BQ124">
        <f t="shared" si="152"/>
        <v>-0.27243723456305213</v>
      </c>
      <c r="BR124">
        <f t="shared" si="123"/>
        <v>-0.17339970000129856</v>
      </c>
      <c r="BS124"/>
      <c r="BT124"/>
      <c r="BU124"/>
      <c r="BV124"/>
      <c r="BW124"/>
      <c r="BX124"/>
      <c r="BY124"/>
      <c r="BZ124"/>
    </row>
    <row r="125" spans="1:78" s="94" customFormat="1" x14ac:dyDescent="0.2">
      <c r="A125" s="206" t="s">
        <v>436</v>
      </c>
      <c r="B125" s="92"/>
      <c r="C125" s="94">
        <v>57009.397766000002</v>
      </c>
      <c r="D125" s="93">
        <v>7.6500000000000003E-5</v>
      </c>
      <c r="E125" s="94">
        <f t="shared" si="131"/>
        <v>54463.970173221045</v>
      </c>
      <c r="F125" s="135">
        <f t="shared" si="150"/>
        <v>54463</v>
      </c>
      <c r="G125" s="94">
        <f t="shared" si="153"/>
        <v>0.34969039999850793</v>
      </c>
      <c r="K125" s="94">
        <f t="shared" si="154"/>
        <v>0.34969039999850793</v>
      </c>
      <c r="P125">
        <f t="shared" si="132"/>
        <v>0.32654205930589808</v>
      </c>
      <c r="Q125" s="96">
        <f t="shared" si="133"/>
        <v>41990.897766000002</v>
      </c>
      <c r="R125" s="94">
        <f t="shared" si="134"/>
        <v>5.3584567682113697E-4</v>
      </c>
      <c r="S125" s="92">
        <f t="shared" si="155"/>
        <v>1</v>
      </c>
      <c r="T125" s="225"/>
      <c r="U125" s="95">
        <v>1.0908148427363416E-8</v>
      </c>
      <c r="V125" s="95">
        <v>6.7701842499444623E-19</v>
      </c>
      <c r="W125" s="95">
        <v>8.7749787708820233E-26</v>
      </c>
      <c r="X125" s="95">
        <v>5.3563559521976289E-8</v>
      </c>
      <c r="Y125" s="95">
        <v>7.6871360630807338E-6</v>
      </c>
      <c r="Z125" s="95">
        <v>3.8531563651569953E-3</v>
      </c>
      <c r="AA125" s="95">
        <v>1.74887244461811E-2</v>
      </c>
      <c r="AB125" s="95">
        <v>180.10998090687414</v>
      </c>
      <c r="AC125" s="95">
        <v>1.6079636890899062E-3</v>
      </c>
      <c r="AD125" s="95">
        <v>5.1924761918076336E-6</v>
      </c>
      <c r="AE125" s="95">
        <v>3.6040754999099135E-19</v>
      </c>
      <c r="AF125">
        <f t="shared" si="135"/>
        <v>54463</v>
      </c>
      <c r="AG125" s="94">
        <f t="shared" si="136"/>
        <v>0.34650815371344795</v>
      </c>
      <c r="AH125" s="94">
        <f t="shared" si="137"/>
        <v>0.32972430559095806</v>
      </c>
      <c r="AI125" s="94">
        <f t="shared" si="138"/>
        <v>2.3148340692609848E-2</v>
      </c>
      <c r="AJ125" s="94">
        <f t="shared" si="139"/>
        <v>3.1822462850599753E-3</v>
      </c>
      <c r="AK125" s="94">
        <f t="shared" si="140"/>
        <v>1.0126691418778013E-5</v>
      </c>
      <c r="AL125">
        <f t="shared" si="141"/>
        <v>2.3148340692609848E-2</v>
      </c>
      <c r="AM125" s="92">
        <f t="shared" si="142"/>
        <v>1.0126691418778013E-5</v>
      </c>
      <c r="AN125">
        <f t="shared" si="143"/>
        <v>1.9966094407549876E-2</v>
      </c>
      <c r="AO125">
        <f t="shared" si="144"/>
        <v>0.82862091196840082</v>
      </c>
      <c r="AP125">
        <f t="shared" si="145"/>
        <v>0.84064529535739219</v>
      </c>
      <c r="AQ125">
        <f t="shared" si="146"/>
        <v>0.5478436939279473</v>
      </c>
      <c r="AR125">
        <f t="shared" si="147"/>
        <v>1.8739770611074011</v>
      </c>
      <c r="AS125">
        <f t="shared" si="148"/>
        <v>1.3606126248611152</v>
      </c>
      <c r="AT125" s="94">
        <f t="shared" si="151"/>
        <v>1.2319069812588019</v>
      </c>
      <c r="AU125" s="94">
        <f t="shared" si="151"/>
        <v>1.2318589058265139</v>
      </c>
      <c r="AV125" s="94">
        <f t="shared" si="151"/>
        <v>1.2316070999533302</v>
      </c>
      <c r="AW125" s="94">
        <f t="shared" si="151"/>
        <v>1.230291134554848</v>
      </c>
      <c r="AX125" s="94">
        <f t="shared" si="151"/>
        <v>1.2234917181539124</v>
      </c>
      <c r="AY125" s="94">
        <f t="shared" si="151"/>
        <v>1.1902136856120813</v>
      </c>
      <c r="AZ125" s="94">
        <f t="shared" si="151"/>
        <v>1.056166767903953</v>
      </c>
      <c r="BA125" s="94">
        <f t="shared" si="149"/>
        <v>0.69054011286032857</v>
      </c>
      <c r="BB125"/>
      <c r="BC125">
        <v>41500</v>
      </c>
      <c r="BD125">
        <f t="shared" si="116"/>
        <v>7.6790257925493113E-2</v>
      </c>
      <c r="BE125">
        <f t="shared" si="117"/>
        <v>0.15135480046803201</v>
      </c>
      <c r="BF125">
        <f t="shared" si="118"/>
        <v>-7.45645425425389E-2</v>
      </c>
      <c r="BG125">
        <f t="shared" si="119"/>
        <v>1.4724264698511087</v>
      </c>
      <c r="BH125">
        <f t="shared" si="120"/>
        <v>-0.99584567123860979</v>
      </c>
      <c r="BI125">
        <f t="shared" si="121"/>
        <v>-0.604109456851739</v>
      </c>
      <c r="BJ125">
        <f t="shared" si="122"/>
        <v>-0.3115890278104857</v>
      </c>
      <c r="BK125">
        <f t="shared" si="152"/>
        <v>-0.32139420083848813</v>
      </c>
      <c r="BL125">
        <f t="shared" si="152"/>
        <v>-0.31910355299666071</v>
      </c>
      <c r="BM125">
        <f t="shared" si="152"/>
        <v>-0.31490378189427315</v>
      </c>
      <c r="BN125">
        <f t="shared" si="152"/>
        <v>-0.30721857658362578</v>
      </c>
      <c r="BO125">
        <f t="shared" si="152"/>
        <v>-0.29320332191441328</v>
      </c>
      <c r="BP125">
        <f t="shared" si="152"/>
        <v>-0.26779379744353171</v>
      </c>
      <c r="BQ125">
        <f t="shared" si="152"/>
        <v>-0.22216189456106544</v>
      </c>
      <c r="BR125">
        <f t="shared" si="123"/>
        <v>-0.14131399054346527</v>
      </c>
      <c r="BS125"/>
      <c r="BT125"/>
      <c r="BU125"/>
      <c r="BV125"/>
      <c r="BW125"/>
      <c r="BX125"/>
      <c r="BY125"/>
      <c r="BZ125"/>
    </row>
    <row r="126" spans="1:78" s="94" customFormat="1" x14ac:dyDescent="0.2">
      <c r="A126" s="206" t="s">
        <v>436</v>
      </c>
      <c r="B126" s="92"/>
      <c r="C126" s="94">
        <v>57043.281189000001</v>
      </c>
      <c r="D126" s="93">
        <v>8.8999999999999995E-5</v>
      </c>
      <c r="E126" s="94">
        <f t="shared" si="131"/>
        <v>54557.975583812287</v>
      </c>
      <c r="F126" s="135">
        <f t="shared" si="150"/>
        <v>54557</v>
      </c>
      <c r="G126" s="94">
        <f t="shared" si="153"/>
        <v>0.35164059999806341</v>
      </c>
      <c r="K126" s="94">
        <f t="shared" si="154"/>
        <v>0.35164059999806341</v>
      </c>
      <c r="P126">
        <f t="shared" si="132"/>
        <v>0.32799900347754962</v>
      </c>
      <c r="Q126" s="96">
        <f t="shared" si="133"/>
        <v>42024.781189000001</v>
      </c>
      <c r="R126" s="94">
        <f t="shared" si="134"/>
        <v>5.5892508603876958E-4</v>
      </c>
      <c r="S126" s="92">
        <f t="shared" si="155"/>
        <v>1</v>
      </c>
      <c r="T126" s="22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>
        <f t="shared" si="135"/>
        <v>54557</v>
      </c>
      <c r="AG126" s="94">
        <f t="shared" si="136"/>
        <v>0.34852179837969127</v>
      </c>
      <c r="AH126" s="94">
        <f t="shared" si="137"/>
        <v>0.33111780509592176</v>
      </c>
      <c r="AI126" s="94">
        <f t="shared" si="138"/>
        <v>2.3641596520513786E-2</v>
      </c>
      <c r="AJ126" s="94">
        <f t="shared" si="139"/>
        <v>3.1188016183721357E-3</v>
      </c>
      <c r="AK126" s="94">
        <f t="shared" si="140"/>
        <v>9.7269235347606526E-6</v>
      </c>
      <c r="AL126">
        <f t="shared" si="141"/>
        <v>2.3641596520513786E-2</v>
      </c>
      <c r="AM126" s="92">
        <f t="shared" si="142"/>
        <v>9.7269235347606526E-6</v>
      </c>
      <c r="AN126">
        <f t="shared" si="143"/>
        <v>2.0522794902141636E-2</v>
      </c>
      <c r="AO126">
        <f t="shared" si="144"/>
        <v>0.82451274207977709</v>
      </c>
      <c r="AP126">
        <f t="shared" si="145"/>
        <v>0.84468762390092222</v>
      </c>
      <c r="AQ126">
        <f t="shared" si="146"/>
        <v>0.54654160600891322</v>
      </c>
      <c r="AR126">
        <f t="shared" si="147"/>
        <v>1.8814847470975307</v>
      </c>
      <c r="AS126">
        <f t="shared" si="148"/>
        <v>1.3713708307969403</v>
      </c>
      <c r="AT126" s="94">
        <f t="shared" si="151"/>
        <v>1.2393444937208926</v>
      </c>
      <c r="AU126" s="94">
        <f t="shared" si="151"/>
        <v>1.2393012522353757</v>
      </c>
      <c r="AV126" s="94">
        <f t="shared" si="151"/>
        <v>1.2390698695113773</v>
      </c>
      <c r="AW126" s="94">
        <f t="shared" si="151"/>
        <v>1.2378343849908979</v>
      </c>
      <c r="AX126" s="94">
        <f t="shared" si="151"/>
        <v>1.2313106958938165</v>
      </c>
      <c r="AY126" s="94">
        <f t="shared" si="151"/>
        <v>1.1986835114873862</v>
      </c>
      <c r="AZ126" s="94">
        <f t="shared" si="151"/>
        <v>1.0648615215414146</v>
      </c>
      <c r="BA126" s="94">
        <f t="shared" si="149"/>
        <v>0.69657222623840109</v>
      </c>
      <c r="BB126"/>
      <c r="BC126">
        <v>42000</v>
      </c>
      <c r="BD126">
        <f t="shared" si="116"/>
        <v>8.429796991244369E-2</v>
      </c>
      <c r="BE126">
        <f t="shared" si="117"/>
        <v>0.15716465611684702</v>
      </c>
      <c r="BF126">
        <f t="shared" si="118"/>
        <v>-7.2866686204403328E-2</v>
      </c>
      <c r="BG126">
        <f t="shared" si="119"/>
        <v>1.510560470304724</v>
      </c>
      <c r="BH126">
        <f t="shared" si="120"/>
        <v>-0.97576254921008887</v>
      </c>
      <c r="BI126">
        <f t="shared" si="121"/>
        <v>-0.47467557556945417</v>
      </c>
      <c r="BJ126">
        <f t="shared" si="122"/>
        <v>-0.2418968909653299</v>
      </c>
      <c r="BK126">
        <f t="shared" si="152"/>
        <v>-0.25036311267171751</v>
      </c>
      <c r="BL126">
        <f t="shared" si="152"/>
        <v>-0.24841635373207444</v>
      </c>
      <c r="BM126">
        <f t="shared" si="152"/>
        <v>-0.24491906979078137</v>
      </c>
      <c r="BN126">
        <f t="shared" si="152"/>
        <v>-0.23864396059412896</v>
      </c>
      <c r="BO126">
        <f t="shared" si="152"/>
        <v>-0.22740844010467559</v>
      </c>
      <c r="BP126">
        <f t="shared" si="152"/>
        <v>-0.20736307659559475</v>
      </c>
      <c r="BQ126">
        <f t="shared" si="152"/>
        <v>-0.17180332936827081</v>
      </c>
      <c r="BR126">
        <f t="shared" si="123"/>
        <v>-0.10922828108563198</v>
      </c>
      <c r="BS126"/>
      <c r="BT126"/>
      <c r="BU126"/>
      <c r="BV126"/>
      <c r="BW126"/>
      <c r="BX126"/>
      <c r="BY126"/>
      <c r="BZ126"/>
    </row>
    <row r="127" spans="1:78" s="94" customFormat="1" x14ac:dyDescent="0.2">
      <c r="A127" s="206" t="s">
        <v>436</v>
      </c>
      <c r="B127" s="92"/>
      <c r="C127" s="94">
        <v>57044.181335000001</v>
      </c>
      <c r="D127" s="93">
        <v>2.9799999999999998E-4</v>
      </c>
      <c r="E127" s="94">
        <f t="shared" si="131"/>
        <v>54560.472928732896</v>
      </c>
      <c r="F127" s="135">
        <f t="shared" si="150"/>
        <v>54559.5</v>
      </c>
      <c r="G127" s="94">
        <f t="shared" si="153"/>
        <v>0.35068360000150278</v>
      </c>
      <c r="K127" s="94">
        <f t="shared" si="154"/>
        <v>0.35068360000150278</v>
      </c>
      <c r="P127">
        <f t="shared" si="132"/>
        <v>0.32803778866894306</v>
      </c>
      <c r="Q127" s="96">
        <f t="shared" si="133"/>
        <v>42025.681335000001</v>
      </c>
      <c r="R127" s="94">
        <f t="shared" si="134"/>
        <v>5.1283277090989014E-4</v>
      </c>
      <c r="S127" s="92">
        <f t="shared" si="155"/>
        <v>1</v>
      </c>
      <c r="T127" s="22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>
        <f t="shared" si="135"/>
        <v>54559.5</v>
      </c>
      <c r="AG127" s="94">
        <f t="shared" si="136"/>
        <v>0.34857533627790949</v>
      </c>
      <c r="AH127" s="94">
        <f t="shared" si="137"/>
        <v>0.33014605239253636</v>
      </c>
      <c r="AI127" s="94">
        <f t="shared" si="138"/>
        <v>2.2645811332559718E-2</v>
      </c>
      <c r="AJ127" s="94">
        <f t="shared" si="139"/>
        <v>2.1082637235932955E-3</v>
      </c>
      <c r="AK127" s="94">
        <f t="shared" si="140"/>
        <v>4.4447759282194672E-6</v>
      </c>
      <c r="AL127">
        <f t="shared" si="141"/>
        <v>2.2645811332559718E-2</v>
      </c>
      <c r="AM127" s="92">
        <f t="shared" si="142"/>
        <v>4.4447759282194672E-6</v>
      </c>
      <c r="AN127">
        <f t="shared" si="143"/>
        <v>2.0537547608966394E-2</v>
      </c>
      <c r="AO127">
        <f t="shared" si="144"/>
        <v>0.82440417241288033</v>
      </c>
      <c r="AP127">
        <f t="shared" si="145"/>
        <v>0.84479393913429823</v>
      </c>
      <c r="AQ127">
        <f t="shared" si="146"/>
        <v>0.54650673383331294</v>
      </c>
      <c r="AR127">
        <f t="shared" si="147"/>
        <v>1.8816834019283963</v>
      </c>
      <c r="AS127">
        <f t="shared" si="148"/>
        <v>1.3716569980875508</v>
      </c>
      <c r="AT127" s="94">
        <f t="shared" si="151"/>
        <v>1.2395417944137126</v>
      </c>
      <c r="AU127" s="94">
        <f t="shared" si="151"/>
        <v>1.2394986759195492</v>
      </c>
      <c r="AV127" s="94">
        <f t="shared" si="151"/>
        <v>1.2392678187695485</v>
      </c>
      <c r="AW127" s="94">
        <f t="shared" si="151"/>
        <v>1.2380344294440206</v>
      </c>
      <c r="AX127" s="94">
        <f t="shared" si="151"/>
        <v>1.2315180058016868</v>
      </c>
      <c r="AY127" s="94">
        <f t="shared" si="151"/>
        <v>1.1989082046773238</v>
      </c>
      <c r="AZ127" s="94">
        <f t="shared" si="151"/>
        <v>1.0650925824773934</v>
      </c>
      <c r="BA127" s="94">
        <f t="shared" si="149"/>
        <v>0.69673265478569046</v>
      </c>
      <c r="BB127"/>
      <c r="BC127">
        <v>42500</v>
      </c>
      <c r="BD127">
        <f t="shared" si="116"/>
        <v>9.2295282434147613E-2</v>
      </c>
      <c r="BE127">
        <f t="shared" si="117"/>
        <v>0.16305052459449759</v>
      </c>
      <c r="BF127">
        <f t="shared" si="118"/>
        <v>-7.0755242160349979E-2</v>
      </c>
      <c r="BG127">
        <f t="shared" si="119"/>
        <v>1.5412536999598567</v>
      </c>
      <c r="BH127">
        <f t="shared" si="120"/>
        <v>-0.93738100433138816</v>
      </c>
      <c r="BI127">
        <f t="shared" si="121"/>
        <v>-0.33952987997126466</v>
      </c>
      <c r="BJ127">
        <f t="shared" si="122"/>
        <v>-0.17141484562142098</v>
      </c>
      <c r="BK127">
        <f t="shared" si="152"/>
        <v>-0.17787632069724391</v>
      </c>
      <c r="BL127">
        <f t="shared" si="152"/>
        <v>-0.17640043472138345</v>
      </c>
      <c r="BM127">
        <f t="shared" si="152"/>
        <v>-0.17378938851336417</v>
      </c>
      <c r="BN127">
        <f t="shared" si="152"/>
        <v>-0.16917300528189791</v>
      </c>
      <c r="BO127">
        <f t="shared" si="152"/>
        <v>-0.16101997841564003</v>
      </c>
      <c r="BP127">
        <f t="shared" si="152"/>
        <v>-0.14664683638280152</v>
      </c>
      <c r="BQ127">
        <f t="shared" si="152"/>
        <v>-0.12138034914336707</v>
      </c>
      <c r="BR127">
        <f t="shared" si="123"/>
        <v>-7.7142571627797807E-2</v>
      </c>
      <c r="BS127"/>
      <c r="BT127"/>
      <c r="BU127"/>
      <c r="BV127"/>
      <c r="BW127"/>
      <c r="BX127"/>
      <c r="BY127"/>
      <c r="BZ127"/>
    </row>
    <row r="128" spans="1:78" s="94" customFormat="1" x14ac:dyDescent="0.2">
      <c r="A128" s="206" t="s">
        <v>436</v>
      </c>
      <c r="B128" s="92"/>
      <c r="C128" s="94">
        <v>57044.363159</v>
      </c>
      <c r="D128" s="93">
        <v>1.55E-4</v>
      </c>
      <c r="E128" s="94">
        <f t="shared" si="131"/>
        <v>54560.977377169977</v>
      </c>
      <c r="F128" s="135">
        <f t="shared" si="150"/>
        <v>54560</v>
      </c>
      <c r="G128" s="94">
        <f t="shared" si="153"/>
        <v>0.35228700000152458</v>
      </c>
      <c r="K128" s="94">
        <f t="shared" si="154"/>
        <v>0.35228700000152458</v>
      </c>
      <c r="P128">
        <f t="shared" si="132"/>
        <v>0.32804554593526025</v>
      </c>
      <c r="Q128" s="96">
        <f t="shared" si="133"/>
        <v>42025.863159</v>
      </c>
      <c r="R128" s="94">
        <f t="shared" si="134"/>
        <v>5.8764809524680303E-4</v>
      </c>
      <c r="S128" s="92">
        <f t="shared" si="155"/>
        <v>1</v>
      </c>
      <c r="T128" s="225"/>
      <c r="U128" s="95">
        <v>1.3475199675743426E-8</v>
      </c>
      <c r="V128" s="95">
        <v>7.6139722300636691E-19</v>
      </c>
      <c r="W128" s="95">
        <v>1.029337257612247E-25</v>
      </c>
      <c r="X128" s="95">
        <v>6.1149773584656206E-8</v>
      </c>
      <c r="Y128" s="95">
        <v>8.7581129030601884E-6</v>
      </c>
      <c r="Z128" s="95">
        <v>6.9161835189675436E-3</v>
      </c>
      <c r="AA128" s="95">
        <v>2.8211270243356127E-2</v>
      </c>
      <c r="AB128" s="95">
        <v>248.15847645654642</v>
      </c>
      <c r="AC128" s="95">
        <v>1.8356998003438701E-3</v>
      </c>
      <c r="AD128" s="95">
        <v>5.3904693572645843E-6</v>
      </c>
      <c r="AE128" s="95">
        <v>4.2277130101046049E-19</v>
      </c>
      <c r="AF128">
        <f t="shared" si="135"/>
        <v>54560</v>
      </c>
      <c r="AG128" s="94">
        <f t="shared" si="136"/>
        <v>0.34858604375569668</v>
      </c>
      <c r="AH128" s="94">
        <f t="shared" si="137"/>
        <v>0.33174650218108814</v>
      </c>
      <c r="AI128" s="94">
        <f t="shared" si="138"/>
        <v>2.4241454066264323E-2</v>
      </c>
      <c r="AJ128" s="94">
        <f t="shared" si="139"/>
        <v>3.7009562458278911E-3</v>
      </c>
      <c r="AK128" s="94">
        <f t="shared" si="140"/>
        <v>1.3697077133532478E-5</v>
      </c>
      <c r="AL128">
        <f t="shared" si="141"/>
        <v>2.4241454066264323E-2</v>
      </c>
      <c r="AM128" s="92">
        <f t="shared" si="142"/>
        <v>1.3697077133532478E-5</v>
      </c>
      <c r="AN128">
        <f t="shared" si="143"/>
        <v>2.0540497820436456E-2</v>
      </c>
      <c r="AO128">
        <f t="shared" si="144"/>
        <v>0.8243824627481533</v>
      </c>
      <c r="AP128">
        <f t="shared" si="145"/>
        <v>0.84481519481519329</v>
      </c>
      <c r="AQ128">
        <f t="shared" si="146"/>
        <v>0.54649975791463734</v>
      </c>
      <c r="AR128">
        <f t="shared" si="147"/>
        <v>1.8817231266050349</v>
      </c>
      <c r="AS128">
        <f t="shared" si="148"/>
        <v>1.3717142318409856</v>
      </c>
      <c r="AT128" s="94">
        <f t="shared" si="151"/>
        <v>1.2395812514229938</v>
      </c>
      <c r="AU128" s="94">
        <f t="shared" si="151"/>
        <v>1.2395381574932125</v>
      </c>
      <c r="AV128" s="94">
        <f t="shared" si="151"/>
        <v>1.2393074053500968</v>
      </c>
      <c r="AW128" s="94">
        <f t="shared" si="151"/>
        <v>1.2380744347834072</v>
      </c>
      <c r="AX128" s="94">
        <f t="shared" si="151"/>
        <v>1.2315594638064176</v>
      </c>
      <c r="AY128" s="94">
        <f t="shared" si="151"/>
        <v>1.1989531397818225</v>
      </c>
      <c r="AZ128" s="94">
        <f t="shared" si="151"/>
        <v>1.0651387935269749</v>
      </c>
      <c r="BA128" s="94">
        <f t="shared" si="149"/>
        <v>0.69676474049514781</v>
      </c>
      <c r="BB128"/>
      <c r="BC128">
        <v>43000</v>
      </c>
      <c r="BD128">
        <f t="shared" si="116"/>
        <v>0.1007800151806854</v>
      </c>
      <c r="BE128">
        <f t="shared" si="117"/>
        <v>0.16901240590098379</v>
      </c>
      <c r="BF128">
        <f t="shared" si="118"/>
        <v>-6.8232390720298394E-2</v>
      </c>
      <c r="BG128">
        <f t="shared" si="119"/>
        <v>1.5625794211602333</v>
      </c>
      <c r="BH128">
        <f t="shared" si="120"/>
        <v>-0.87983902691186944</v>
      </c>
      <c r="BI128">
        <f t="shared" si="121"/>
        <v>-0.20001995084597141</v>
      </c>
      <c r="BJ128">
        <f t="shared" si="122"/>
        <v>-0.1003447479415676</v>
      </c>
      <c r="BK128">
        <f t="shared" si="152"/>
        <v>-0.10430798203264066</v>
      </c>
      <c r="BL128">
        <f t="shared" si="152"/>
        <v>-0.10340481761320738</v>
      </c>
      <c r="BM128">
        <f t="shared" si="152"/>
        <v>-0.10182310583321441</v>
      </c>
      <c r="BN128">
        <f t="shared" si="152"/>
        <v>-9.9053667401328233E-2</v>
      </c>
      <c r="BO128">
        <f t="shared" si="152"/>
        <v>-9.4206445881598974E-2</v>
      </c>
      <c r="BP128">
        <f t="shared" si="152"/>
        <v>-8.5727846128172219E-2</v>
      </c>
      <c r="BQ128">
        <f t="shared" si="152"/>
        <v>-7.0911830354176753E-2</v>
      </c>
      <c r="BR128">
        <f t="shared" si="123"/>
        <v>-4.5056862169964518E-2</v>
      </c>
      <c r="BS128"/>
      <c r="BT128"/>
      <c r="BU128"/>
      <c r="BV128"/>
      <c r="BW128"/>
      <c r="BX128"/>
      <c r="BY128"/>
      <c r="BZ128"/>
    </row>
    <row r="129" spans="1:78" s="94" customFormat="1" x14ac:dyDescent="0.2">
      <c r="A129" s="207"/>
      <c r="B129" s="92"/>
      <c r="C129" s="159"/>
      <c r="D129" s="159"/>
      <c r="S129" s="92"/>
      <c r="T129" s="92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/>
      <c r="AL129"/>
      <c r="AM129" s="92"/>
      <c r="AN129"/>
      <c r="AO129"/>
      <c r="AP129"/>
      <c r="AQ129"/>
      <c r="AR129"/>
      <c r="AS129"/>
      <c r="BB129"/>
      <c r="BC129">
        <v>43500</v>
      </c>
      <c r="BD129">
        <f t="shared" si="116"/>
        <v>0.10973718198611725</v>
      </c>
      <c r="BE129">
        <f t="shared" si="117"/>
        <v>0.17505030003630562</v>
      </c>
      <c r="BF129">
        <f t="shared" si="118"/>
        <v>-6.5313118050188371E-2</v>
      </c>
      <c r="BG129">
        <f t="shared" si="119"/>
        <v>1.5730646360639857</v>
      </c>
      <c r="BH129">
        <f t="shared" si="120"/>
        <v>-0.80360354230743536</v>
      </c>
      <c r="BI129">
        <f t="shared" si="121"/>
        <v>-5.7821953937762301E-2</v>
      </c>
      <c r="BJ129">
        <f t="shared" si="122"/>
        <v>-2.8919034690783399E-2</v>
      </c>
      <c r="BK129">
        <f t="shared" si="152"/>
        <v>-3.0086241973255292E-2</v>
      </c>
      <c r="BL129">
        <f t="shared" si="152"/>
        <v>-2.9820403646606819E-2</v>
      </c>
      <c r="BM129">
        <f t="shared" si="152"/>
        <v>-2.9357087198708991E-2</v>
      </c>
      <c r="BN129">
        <f t="shared" si="152"/>
        <v>-2.8549610925566286E-2</v>
      </c>
      <c r="BO129">
        <f t="shared" si="152"/>
        <v>-2.714237088372658E-2</v>
      </c>
      <c r="BP129">
        <f t="shared" si="152"/>
        <v>-2.469001137503879E-2</v>
      </c>
      <c r="BQ129">
        <f t="shared" si="152"/>
        <v>-2.0416696346118236E-2</v>
      </c>
      <c r="BR129">
        <f t="shared" si="123"/>
        <v>-1.2971152712131229E-2</v>
      </c>
      <c r="BS129"/>
      <c r="BT129"/>
      <c r="BU129"/>
      <c r="BV129"/>
      <c r="BW129"/>
      <c r="BX129"/>
      <c r="BY129"/>
      <c r="BZ129"/>
    </row>
    <row r="130" spans="1:78" s="94" customFormat="1" x14ac:dyDescent="0.2">
      <c r="A130" s="207"/>
      <c r="B130" s="92"/>
      <c r="S130" s="92"/>
      <c r="T130" s="92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/>
      <c r="AL130"/>
      <c r="AM130" s="92"/>
      <c r="AN130"/>
      <c r="AO130"/>
      <c r="AP130"/>
      <c r="AQ130"/>
      <c r="AR130"/>
      <c r="AS130"/>
      <c r="BB130"/>
      <c r="BC130">
        <v>44000</v>
      </c>
      <c r="BD130">
        <f t="shared" ref="BD130:BD161" si="156">AH$3+AH$4*BC130+AH$5*BC130^2+BF130</f>
        <v>0.1191388924781078</v>
      </c>
      <c r="BE130">
        <f t="shared" ref="BE130:BE161" si="157">AH$3+AH$4*BC130+AH$5*BC130^2</f>
        <v>0.18116420700046307</v>
      </c>
      <c r="BF130">
        <f t="shared" ref="BF130:BF161" si="158">$AH$6*($AH$11/BG130*BH130+$AH$12)</f>
        <v>-6.2025314522355275E-2</v>
      </c>
      <c r="BG130">
        <f t="shared" ref="BG130:BG161" si="159">1+$AH$7*COS(BI130)</f>
        <v>1.5719432517154388</v>
      </c>
      <c r="BH130">
        <f t="shared" ref="BH130:BH161" si="160">SIN(BI130+RADIANS($AH$9))</f>
        <v>-0.71058792184606312</v>
      </c>
      <c r="BI130">
        <f t="shared" ref="BI130:BI161" si="161">2*ATAN(BJ130)</f>
        <v>8.5170008239113387E-2</v>
      </c>
      <c r="BJ130">
        <f t="shared" ref="BJ130:BJ161" si="162">SQRT((1+$AH$7)/(1-$AH$7))*TAN(BK130/2)</f>
        <v>4.2610765194276756E-2</v>
      </c>
      <c r="BK130">
        <f t="shared" si="152"/>
        <v>4.4326672171583939E-2</v>
      </c>
      <c r="BL130">
        <f t="shared" si="152"/>
        <v>4.3935846734334337E-2</v>
      </c>
      <c r="BM130">
        <f t="shared" si="152"/>
        <v>4.3254347083223899E-2</v>
      </c>
      <c r="BN130">
        <f t="shared" si="152"/>
        <v>4.2066033808658518E-2</v>
      </c>
      <c r="BO130">
        <f t="shared" si="152"/>
        <v>3.9994143923523032E-2</v>
      </c>
      <c r="BP130">
        <f t="shared" si="152"/>
        <v>3.6382094891949907E-2</v>
      </c>
      <c r="BQ130">
        <f t="shared" si="152"/>
        <v>3.008610213756583E-2</v>
      </c>
      <c r="BR130">
        <f t="shared" ref="BR130:BR161" si="163">RADIANS($AH$9)+$AH$18*(BC130-AH$15)</f>
        <v>1.9114556745702949E-2</v>
      </c>
      <c r="BS130"/>
      <c r="BT130"/>
      <c r="BU130"/>
      <c r="BV130"/>
      <c r="BW130"/>
      <c r="BX130"/>
      <c r="BY130"/>
      <c r="BZ130"/>
    </row>
    <row r="131" spans="1:78" s="94" customFormat="1" x14ac:dyDescent="0.2">
      <c r="A131" s="207"/>
      <c r="B131" s="92"/>
      <c r="S131" s="92"/>
      <c r="T131" s="92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/>
      <c r="AL131"/>
      <c r="AM131" s="92"/>
      <c r="AN131"/>
      <c r="AO131"/>
      <c r="AP131"/>
      <c r="AQ131"/>
      <c r="AR131"/>
      <c r="AS131"/>
      <c r="BB131"/>
      <c r="BC131">
        <v>44500</v>
      </c>
      <c r="BD131">
        <f t="shared" si="156"/>
        <v>0.12894556404886451</v>
      </c>
      <c r="BE131">
        <f t="shared" si="157"/>
        <v>0.18735412679345614</v>
      </c>
      <c r="BF131">
        <f t="shared" si="158"/>
        <v>-5.8408562744591629E-2</v>
      </c>
      <c r="BG131">
        <f t="shared" si="159"/>
        <v>1.5592985418682273</v>
      </c>
      <c r="BH131">
        <f t="shared" si="160"/>
        <v>-0.60399820631673129</v>
      </c>
      <c r="BI131">
        <f t="shared" si="161"/>
        <v>0.22699515690857805</v>
      </c>
      <c r="BJ131">
        <f t="shared" si="162"/>
        <v>0.11398745002475989</v>
      </c>
      <c r="BK131">
        <f t="shared" si="152"/>
        <v>0.11845835204288828</v>
      </c>
      <c r="BL131">
        <f t="shared" si="152"/>
        <v>0.11743924209298741</v>
      </c>
      <c r="BM131">
        <f t="shared" si="152"/>
        <v>0.11565173711309495</v>
      </c>
      <c r="BN131">
        <f t="shared" si="152"/>
        <v>0.11251737041517787</v>
      </c>
      <c r="BO131">
        <f t="shared" si="152"/>
        <v>0.10702395881744195</v>
      </c>
      <c r="BP131">
        <f t="shared" si="152"/>
        <v>9.7403707020208008E-2</v>
      </c>
      <c r="BQ131">
        <f t="shared" si="152"/>
        <v>8.0577606463783438E-2</v>
      </c>
      <c r="BR131">
        <f t="shared" si="163"/>
        <v>5.1200266203536238E-2</v>
      </c>
      <c r="BS131"/>
      <c r="BT131"/>
      <c r="BU131"/>
      <c r="BV131"/>
      <c r="BW131"/>
      <c r="BX131"/>
      <c r="BY131"/>
      <c r="BZ131"/>
    </row>
    <row r="132" spans="1:78" s="94" customFormat="1" x14ac:dyDescent="0.2">
      <c r="A132" s="207"/>
      <c r="B132" s="92"/>
      <c r="S132" s="92"/>
      <c r="T132" s="92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/>
      <c r="AL132"/>
      <c r="AM132" s="92"/>
      <c r="AN132"/>
      <c r="AO132"/>
      <c r="AP132"/>
      <c r="AQ132"/>
      <c r="AR132"/>
      <c r="AS132"/>
      <c r="BB132"/>
      <c r="BC132">
        <v>45000</v>
      </c>
      <c r="BD132">
        <f t="shared" si="156"/>
        <v>0.13910833605671127</v>
      </c>
      <c r="BE132">
        <f t="shared" si="157"/>
        <v>0.19362005941528485</v>
      </c>
      <c r="BF132">
        <f t="shared" si="158"/>
        <v>-5.4511723358573572E-2</v>
      </c>
      <c r="BG132">
        <f t="shared" si="159"/>
        <v>1.5360473136212711</v>
      </c>
      <c r="BH132">
        <f t="shared" si="160"/>
        <v>-0.48792684509732476</v>
      </c>
      <c r="BI132">
        <f t="shared" si="161"/>
        <v>0.36579033647973064</v>
      </c>
      <c r="BJ132">
        <f t="shared" si="162"/>
        <v>0.18496214969488617</v>
      </c>
      <c r="BK132">
        <f t="shared" ref="BK132:BQ141" si="164">$BR132+$AH$7*SIN(BL132)</f>
        <v>0.19185133367969837</v>
      </c>
      <c r="BL132">
        <f t="shared" si="164"/>
        <v>0.19027644733702093</v>
      </c>
      <c r="BM132">
        <f t="shared" si="164"/>
        <v>0.18748317874121781</v>
      </c>
      <c r="BN132">
        <f t="shared" si="164"/>
        <v>0.18253257220395352</v>
      </c>
      <c r="BO132">
        <f t="shared" si="164"/>
        <v>0.17376946105389207</v>
      </c>
      <c r="BP132">
        <f t="shared" si="164"/>
        <v>0.15829034319501584</v>
      </c>
      <c r="BQ132">
        <f t="shared" si="164"/>
        <v>0.13103886962570249</v>
      </c>
      <c r="BR132">
        <f t="shared" si="163"/>
        <v>8.3285975661369527E-2</v>
      </c>
      <c r="BS132"/>
      <c r="BT132"/>
      <c r="BU132"/>
      <c r="BV132"/>
      <c r="BW132"/>
      <c r="BX132"/>
      <c r="BY132"/>
      <c r="BZ132"/>
    </row>
    <row r="133" spans="1:78" s="94" customFormat="1" x14ac:dyDescent="0.2">
      <c r="A133" s="207"/>
      <c r="B133" s="92"/>
      <c r="S133" s="92"/>
      <c r="T133" s="92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/>
      <c r="AL133"/>
      <c r="AM133" s="92"/>
      <c r="AN133"/>
      <c r="AO133"/>
      <c r="AP133"/>
      <c r="AQ133"/>
      <c r="AR133"/>
      <c r="AS133"/>
      <c r="BB133"/>
      <c r="BC133">
        <v>45500</v>
      </c>
      <c r="BD133">
        <f t="shared" si="156"/>
        <v>0.14957234448913231</v>
      </c>
      <c r="BE133">
        <f t="shared" si="157"/>
        <v>0.19996200486594912</v>
      </c>
      <c r="BF133">
        <f t="shared" si="158"/>
        <v>-5.0389660376816789E-2</v>
      </c>
      <c r="BG133">
        <f t="shared" si="159"/>
        <v>1.5037712151127343</v>
      </c>
      <c r="BH133">
        <f t="shared" si="160"/>
        <v>-0.3668011164054365</v>
      </c>
      <c r="BI133">
        <f t="shared" si="161"/>
        <v>0.49993531949716885</v>
      </c>
      <c r="BJ133">
        <f t="shared" si="162"/>
        <v>0.25530747268596204</v>
      </c>
      <c r="BK133">
        <f t="shared" si="164"/>
        <v>0.26408643045058733</v>
      </c>
      <c r="BL133">
        <f t="shared" si="164"/>
        <v>0.26206345830765898</v>
      </c>
      <c r="BM133">
        <f t="shared" si="164"/>
        <v>0.25841646099948556</v>
      </c>
      <c r="BN133">
        <f t="shared" si="164"/>
        <v>0.25185051884970455</v>
      </c>
      <c r="BO133">
        <f t="shared" si="164"/>
        <v>0.24005708940944426</v>
      </c>
      <c r="BP133">
        <f t="shared" si="164"/>
        <v>0.21895827939344586</v>
      </c>
      <c r="BQ133">
        <f t="shared" si="164"/>
        <v>0.18145097574687957</v>
      </c>
      <c r="BR133">
        <f t="shared" si="163"/>
        <v>0.1153716851192037</v>
      </c>
      <c r="BS133"/>
      <c r="BT133"/>
      <c r="BU133"/>
      <c r="BV133"/>
      <c r="BW133"/>
      <c r="BX133"/>
      <c r="BY133"/>
      <c r="BZ133"/>
    </row>
    <row r="134" spans="1:78" s="94" customFormat="1" x14ac:dyDescent="0.2">
      <c r="A134" s="207"/>
      <c r="B134" s="92"/>
      <c r="S134" s="92"/>
      <c r="T134" s="92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/>
      <c r="AL134"/>
      <c r="AM134" s="92"/>
      <c r="AN134"/>
      <c r="AO134"/>
      <c r="AP134"/>
      <c r="AQ134"/>
      <c r="AR134"/>
      <c r="AS134"/>
      <c r="BB134"/>
      <c r="BC134">
        <v>46000</v>
      </c>
      <c r="BD134">
        <f t="shared" si="156"/>
        <v>0.16028036351252212</v>
      </c>
      <c r="BE134">
        <f t="shared" si="157"/>
        <v>0.20637996314544907</v>
      </c>
      <c r="BF134">
        <f t="shared" si="158"/>
        <v>-4.6099599632926945E-2</v>
      </c>
      <c r="BG134">
        <f t="shared" si="159"/>
        <v>1.4644507994470923</v>
      </c>
      <c r="BH134">
        <f t="shared" si="160"/>
        <v>-0.24483538473873676</v>
      </c>
      <c r="BI134">
        <f t="shared" si="161"/>
        <v>0.62815354020888703</v>
      </c>
      <c r="BJ134">
        <f t="shared" si="162"/>
        <v>0.32482849416702364</v>
      </c>
      <c r="BK134">
        <f t="shared" si="164"/>
        <v>0.3348016164326873</v>
      </c>
      <c r="BL134">
        <f t="shared" si="164"/>
        <v>0.33246077184217843</v>
      </c>
      <c r="BM134">
        <f t="shared" si="164"/>
        <v>0.32814977447530924</v>
      </c>
      <c r="BN134">
        <f t="shared" si="164"/>
        <v>0.3202269148646763</v>
      </c>
      <c r="BO134">
        <f t="shared" si="164"/>
        <v>0.30571975442697275</v>
      </c>
      <c r="BP134">
        <f t="shared" si="164"/>
        <v>0.2793250165349892</v>
      </c>
      <c r="BQ134">
        <f t="shared" si="164"/>
        <v>0.23179505955334262</v>
      </c>
      <c r="BR134">
        <f t="shared" si="163"/>
        <v>0.14745739457703699</v>
      </c>
      <c r="BS134"/>
      <c r="BT134"/>
      <c r="BU134"/>
      <c r="BV134"/>
      <c r="BW134"/>
      <c r="BX134"/>
      <c r="BY134"/>
      <c r="BZ134"/>
    </row>
    <row r="135" spans="1:78" s="94" customFormat="1" x14ac:dyDescent="0.2">
      <c r="A135" s="138"/>
      <c r="B135" s="92"/>
      <c r="S135" s="92"/>
      <c r="T135" s="92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/>
      <c r="AL135"/>
      <c r="AM135" s="92"/>
      <c r="AN135"/>
      <c r="AO135"/>
      <c r="AP135"/>
      <c r="AQ135"/>
      <c r="AR135"/>
      <c r="AS135"/>
      <c r="BB135"/>
      <c r="BC135">
        <v>46500</v>
      </c>
      <c r="BD135">
        <f t="shared" si="156"/>
        <v>0.1711762916629874</v>
      </c>
      <c r="BE135">
        <f t="shared" si="157"/>
        <v>0.21287393425378459</v>
      </c>
      <c r="BF135">
        <f t="shared" si="158"/>
        <v>-4.1697642590797196E-2</v>
      </c>
      <c r="BG135">
        <f t="shared" si="159"/>
        <v>1.420180336390942</v>
      </c>
      <c r="BH135">
        <f t="shared" si="160"/>
        <v>-0.12561399581453891</v>
      </c>
      <c r="BI135">
        <f t="shared" si="161"/>
        <v>0.74955674150193707</v>
      </c>
      <c r="BJ135">
        <f t="shared" si="162"/>
        <v>0.39337062934818517</v>
      </c>
      <c r="BK135">
        <f t="shared" si="164"/>
        <v>0.40370466384089887</v>
      </c>
      <c r="BL135">
        <f t="shared" si="164"/>
        <v>0.40118450033838138</v>
      </c>
      <c r="BM135">
        <f t="shared" si="164"/>
        <v>0.39642028717258893</v>
      </c>
      <c r="BN135">
        <f t="shared" si="164"/>
        <v>0.38743961031461538</v>
      </c>
      <c r="BO135">
        <f t="shared" si="164"/>
        <v>0.37059909365313515</v>
      </c>
      <c r="BP135">
        <f t="shared" si="164"/>
        <v>0.33930973666485442</v>
      </c>
      <c r="BQ135">
        <f t="shared" si="164"/>
        <v>0.28205232579359618</v>
      </c>
      <c r="BR135">
        <f t="shared" si="163"/>
        <v>0.17954310403487028</v>
      </c>
      <c r="BS135"/>
      <c r="BT135"/>
      <c r="BU135"/>
      <c r="BV135"/>
      <c r="BW135"/>
      <c r="BX135"/>
      <c r="BY135"/>
      <c r="BZ135"/>
    </row>
    <row r="136" spans="1:78" s="94" customFormat="1" x14ac:dyDescent="0.2">
      <c r="A136" s="138"/>
      <c r="B136" s="92"/>
      <c r="C136" s="159"/>
      <c r="D136" s="159"/>
      <c r="S136" s="92"/>
      <c r="T136" s="92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/>
      <c r="AL136"/>
      <c r="AM136" s="92"/>
      <c r="AN136"/>
      <c r="AO136"/>
      <c r="AP136"/>
      <c r="AQ136"/>
      <c r="AR136"/>
      <c r="AS136"/>
      <c r="BB136"/>
      <c r="BC136">
        <v>47000</v>
      </c>
      <c r="BD136">
        <f t="shared" si="156"/>
        <v>0.18220805179585012</v>
      </c>
      <c r="BE136">
        <f t="shared" si="157"/>
        <v>0.21944391819095579</v>
      </c>
      <c r="BF136">
        <f t="shared" si="158"/>
        <v>-3.7235866395105684E-2</v>
      </c>
      <c r="BG136">
        <f t="shared" si="159"/>
        <v>1.3729300569806844</v>
      </c>
      <c r="BH136">
        <f t="shared" si="160"/>
        <v>-1.1866074895839523E-2</v>
      </c>
      <c r="BI136">
        <f t="shared" si="161"/>
        <v>0.86363709307037173</v>
      </c>
      <c r="BJ136">
        <f t="shared" si="162"/>
        <v>0.46082391049968319</v>
      </c>
      <c r="BK136">
        <f t="shared" si="164"/>
        <v>0.47057885690240997</v>
      </c>
      <c r="BL136">
        <f t="shared" si="164"/>
        <v>0.46801278072473523</v>
      </c>
      <c r="BM136">
        <f t="shared" si="164"/>
        <v>0.46301012453127383</v>
      </c>
      <c r="BN136">
        <f t="shared" si="164"/>
        <v>0.45329290363266544</v>
      </c>
      <c r="BO136">
        <f t="shared" si="164"/>
        <v>0.43454750753880755</v>
      </c>
      <c r="BP136">
        <f t="shared" si="164"/>
        <v>0.39883374414631334</v>
      </c>
      <c r="BQ136">
        <f t="shared" si="164"/>
        <v>0.33220406858653229</v>
      </c>
      <c r="BR136">
        <f t="shared" si="163"/>
        <v>0.21162881349270446</v>
      </c>
      <c r="BS136"/>
      <c r="BT136"/>
      <c r="BU136"/>
      <c r="BV136"/>
      <c r="BW136"/>
      <c r="BX136"/>
      <c r="BY136"/>
      <c r="BZ136"/>
    </row>
    <row r="137" spans="1:78" s="94" customFormat="1" x14ac:dyDescent="0.2">
      <c r="A137" s="88"/>
      <c r="B137" s="130"/>
      <c r="C137" s="159"/>
      <c r="D137" s="159"/>
      <c r="S137" s="92"/>
      <c r="T137" s="92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/>
      <c r="AL137"/>
      <c r="AM137" s="92"/>
      <c r="AN137"/>
      <c r="AO137"/>
      <c r="AP137"/>
      <c r="AQ137"/>
      <c r="AR137"/>
      <c r="AS137"/>
      <c r="BB137"/>
      <c r="BC137">
        <v>47500</v>
      </c>
      <c r="BD137">
        <f t="shared" si="156"/>
        <v>0.1933296436347425</v>
      </c>
      <c r="BE137">
        <f t="shared" si="157"/>
        <v>0.22608991495696257</v>
      </c>
      <c r="BF137">
        <f t="shared" si="158"/>
        <v>-3.2760271322220071E-2</v>
      </c>
      <c r="BG137">
        <f t="shared" si="159"/>
        <v>1.3243909469147426</v>
      </c>
      <c r="BH137">
        <f t="shared" si="160"/>
        <v>9.4575729825448804E-2</v>
      </c>
      <c r="BI137">
        <f t="shared" si="161"/>
        <v>0.97022073665756159</v>
      </c>
      <c r="BJ137">
        <f t="shared" si="162"/>
        <v>0.52712368873229853</v>
      </c>
      <c r="BK137">
        <f t="shared" si="164"/>
        <v>0.5352821945629993</v>
      </c>
      <c r="BL137">
        <f t="shared" si="164"/>
        <v>0.53278746094500318</v>
      </c>
      <c r="BM137">
        <f t="shared" si="164"/>
        <v>0.52774956409652596</v>
      </c>
      <c r="BN137">
        <f t="shared" si="164"/>
        <v>0.51762067936875222</v>
      </c>
      <c r="BO137">
        <f t="shared" si="164"/>
        <v>0.49742993001385383</v>
      </c>
      <c r="BP137">
        <f t="shared" si="164"/>
        <v>0.45782088802961296</v>
      </c>
      <c r="BQ137">
        <f t="shared" si="164"/>
        <v>0.38223169067734331</v>
      </c>
      <c r="BR137">
        <f t="shared" si="163"/>
        <v>0.24371452295053775</v>
      </c>
      <c r="BS137"/>
      <c r="BT137"/>
      <c r="BU137"/>
      <c r="BV137"/>
      <c r="BW137"/>
      <c r="BX137"/>
      <c r="BY137"/>
      <c r="BZ137"/>
    </row>
    <row r="138" spans="1:78" s="94" customFormat="1" x14ac:dyDescent="0.2">
      <c r="A138" s="138"/>
      <c r="B138" s="92"/>
      <c r="C138" s="159"/>
      <c r="D138" s="141"/>
      <c r="S138" s="92"/>
      <c r="T138" s="92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/>
      <c r="AL138"/>
      <c r="AM138" s="92"/>
      <c r="AN138"/>
      <c r="AO138"/>
      <c r="AP138"/>
      <c r="AQ138"/>
      <c r="AR138"/>
      <c r="AS138"/>
      <c r="BB138"/>
      <c r="BC138">
        <v>48000</v>
      </c>
      <c r="BD138">
        <f t="shared" si="156"/>
        <v>0.20450227733131643</v>
      </c>
      <c r="BE138">
        <f t="shared" si="157"/>
        <v>0.23281192455180497</v>
      </c>
      <c r="BF138">
        <f t="shared" si="158"/>
        <v>-2.830964722048853E-2</v>
      </c>
      <c r="BG138">
        <f t="shared" si="159"/>
        <v>1.275904718542757</v>
      </c>
      <c r="BH138">
        <f t="shared" si="160"/>
        <v>0.19268420092132948</v>
      </c>
      <c r="BI138">
        <f t="shared" si="161"/>
        <v>1.069400323329361</v>
      </c>
      <c r="BJ138">
        <f t="shared" si="162"/>
        <v>0.5922482160197764</v>
      </c>
      <c r="BK138">
        <f t="shared" si="164"/>
        <v>0.59774132142786451</v>
      </c>
      <c r="BL138">
        <f t="shared" si="164"/>
        <v>0.59541159392060417</v>
      </c>
      <c r="BM138">
        <f t="shared" si="164"/>
        <v>0.59051752212916164</v>
      </c>
      <c r="BN138">
        <f t="shared" si="164"/>
        <v>0.58028831288021199</v>
      </c>
      <c r="BO138">
        <f t="shared" si="164"/>
        <v>0.55912529760372598</v>
      </c>
      <c r="BP138">
        <f t="shared" si="164"/>
        <v>0.51619796200345958</v>
      </c>
      <c r="BQ138">
        <f t="shared" si="164"/>
        <v>0.4321167225816267</v>
      </c>
      <c r="BR138">
        <f t="shared" si="163"/>
        <v>0.27580023240837104</v>
      </c>
      <c r="BS138"/>
      <c r="BT138"/>
      <c r="BU138"/>
      <c r="BV138"/>
      <c r="BW138"/>
      <c r="BX138"/>
      <c r="BY138"/>
      <c r="BZ138"/>
    </row>
    <row r="139" spans="1:78" s="94" customFormat="1" x14ac:dyDescent="0.2">
      <c r="A139" s="138"/>
      <c r="B139" s="92"/>
      <c r="C139" s="159"/>
      <c r="D139" s="141"/>
      <c r="S139" s="92"/>
      <c r="T139" s="92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/>
      <c r="AL139"/>
      <c r="AM139" s="92"/>
      <c r="AN139"/>
      <c r="AO139"/>
      <c r="AP139"/>
      <c r="AQ139"/>
      <c r="AR139"/>
      <c r="AS139"/>
      <c r="BB139"/>
      <c r="BC139">
        <v>48500</v>
      </c>
      <c r="BD139">
        <f t="shared" si="156"/>
        <v>0.21569467484620655</v>
      </c>
      <c r="BE139">
        <f t="shared" si="157"/>
        <v>0.23960994697548305</v>
      </c>
      <c r="BF139">
        <f t="shared" si="158"/>
        <v>-2.3915272129276483E-2</v>
      </c>
      <c r="BG139">
        <f t="shared" si="159"/>
        <v>1.2284607135484213</v>
      </c>
      <c r="BH139">
        <f t="shared" si="160"/>
        <v>0.28207738555237938</v>
      </c>
      <c r="BI139">
        <f t="shared" si="161"/>
        <v>1.1614621839496375</v>
      </c>
      <c r="BJ139">
        <f t="shared" si="162"/>
        <v>0.65621385974606827</v>
      </c>
      <c r="BK139">
        <f t="shared" si="164"/>
        <v>0.65794187023521267</v>
      </c>
      <c r="BL139">
        <f t="shared" si="164"/>
        <v>0.65584364820190366</v>
      </c>
      <c r="BM139">
        <f t="shared" si="164"/>
        <v>0.65123963447658439</v>
      </c>
      <c r="BN139">
        <f t="shared" si="164"/>
        <v>0.64119335183788206</v>
      </c>
      <c r="BO139">
        <f t="shared" si="164"/>
        <v>0.61952769181951939</v>
      </c>
      <c r="BP139">
        <f t="shared" si="164"/>
        <v>0.57389507861686995</v>
      </c>
      <c r="BQ139">
        <f t="shared" si="164"/>
        <v>0.48184084159795004</v>
      </c>
      <c r="BR139">
        <f t="shared" si="163"/>
        <v>0.30788594186620521</v>
      </c>
      <c r="BS139"/>
      <c r="BT139"/>
      <c r="BU139"/>
      <c r="BV139"/>
      <c r="BW139"/>
      <c r="BX139"/>
      <c r="BY139"/>
      <c r="BZ139"/>
    </row>
    <row r="140" spans="1:78" s="94" customFormat="1" x14ac:dyDescent="0.2">
      <c r="A140" s="138"/>
      <c r="B140" s="92"/>
      <c r="C140" s="159"/>
      <c r="D140" s="141"/>
      <c r="S140" s="92"/>
      <c r="T140" s="92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/>
      <c r="AL140"/>
      <c r="AM140" s="92"/>
      <c r="AN140"/>
      <c r="AO140"/>
      <c r="AP140"/>
      <c r="AQ140"/>
      <c r="AR140"/>
      <c r="AS140"/>
      <c r="BB140"/>
      <c r="BC140">
        <v>49000</v>
      </c>
      <c r="BD140">
        <f t="shared" si="156"/>
        <v>0.22688272483734209</v>
      </c>
      <c r="BE140">
        <f t="shared" si="157"/>
        <v>0.2464839822279967</v>
      </c>
      <c r="BF140">
        <f t="shared" si="158"/>
        <v>-1.9601257390654613E-2</v>
      </c>
      <c r="BG140">
        <f t="shared" si="159"/>
        <v>1.1827344605397141</v>
      </c>
      <c r="BH140">
        <f t="shared" si="160"/>
        <v>0.36284169498985919</v>
      </c>
      <c r="BI140">
        <f t="shared" si="161"/>
        <v>1.2468190533866996</v>
      </c>
      <c r="BJ140">
        <f t="shared" si="162"/>
        <v>0.71906883290718959</v>
      </c>
      <c r="BK140">
        <f t="shared" si="164"/>
        <v>0.71591696232871815</v>
      </c>
      <c r="BL140">
        <f t="shared" si="164"/>
        <v>0.71408952493982092</v>
      </c>
      <c r="BM140">
        <f t="shared" si="164"/>
        <v>0.70988439406828641</v>
      </c>
      <c r="BN140">
        <f t="shared" si="164"/>
        <v>0.70026505432217245</v>
      </c>
      <c r="BO140">
        <f t="shared" si="164"/>
        <v>0.67854714088580881</v>
      </c>
      <c r="BP140">
        <f t="shared" si="164"/>
        <v>0.63084601477968039</v>
      </c>
      <c r="BQ140">
        <f t="shared" si="164"/>
        <v>0.5313858906693173</v>
      </c>
      <c r="BR140">
        <f t="shared" si="163"/>
        <v>0.3399716513240385</v>
      </c>
      <c r="BS140"/>
      <c r="BT140"/>
      <c r="BU140"/>
      <c r="BV140"/>
      <c r="BW140"/>
      <c r="BX140"/>
      <c r="BY140"/>
      <c r="BZ140"/>
    </row>
    <row r="141" spans="1:78" s="94" customFormat="1" x14ac:dyDescent="0.2">
      <c r="A141" s="138"/>
      <c r="B141" s="100"/>
      <c r="C141" s="141"/>
      <c r="D141" s="141"/>
      <c r="S141" s="92"/>
      <c r="T141" s="92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/>
      <c r="AL141"/>
      <c r="AM141" s="92"/>
      <c r="AN141"/>
      <c r="AO141"/>
      <c r="AP141"/>
      <c r="AQ141"/>
      <c r="AR141"/>
      <c r="AS141"/>
      <c r="BB141"/>
      <c r="BC141">
        <v>49500</v>
      </c>
      <c r="BD141">
        <f t="shared" si="156"/>
        <v>0.23804871248767848</v>
      </c>
      <c r="BE141">
        <f t="shared" si="157"/>
        <v>0.25343403030934597</v>
      </c>
      <c r="BF141">
        <f t="shared" si="158"/>
        <v>-1.5385317821667497E-2</v>
      </c>
      <c r="BG141">
        <f t="shared" si="159"/>
        <v>1.139145221374998</v>
      </c>
      <c r="BH141">
        <f t="shared" si="160"/>
        <v>0.43537137257778402</v>
      </c>
      <c r="BI141">
        <f t="shared" si="161"/>
        <v>1.3259542032644476</v>
      </c>
      <c r="BJ141">
        <f t="shared" si="162"/>
        <v>0.78088630013486038</v>
      </c>
      <c r="BK141">
        <f t="shared" si="164"/>
        <v>0.77173538605035819</v>
      </c>
      <c r="BL141">
        <f t="shared" si="164"/>
        <v>0.77019346737722316</v>
      </c>
      <c r="BM141">
        <f t="shared" si="164"/>
        <v>0.76645789305923651</v>
      </c>
      <c r="BN141">
        <f t="shared" si="164"/>
        <v>0.75746292007619265</v>
      </c>
      <c r="BO141">
        <f t="shared" si="164"/>
        <v>0.73611007813524498</v>
      </c>
      <c r="BP141">
        <f t="shared" si="164"/>
        <v>0.68698852590373916</v>
      </c>
      <c r="BQ141">
        <f t="shared" si="164"/>
        <v>0.58073389707413137</v>
      </c>
      <c r="BR141">
        <f t="shared" si="163"/>
        <v>0.37205736078187179</v>
      </c>
      <c r="BS141"/>
      <c r="BT141"/>
      <c r="BU141"/>
      <c r="BV141"/>
      <c r="BW141"/>
      <c r="BX141"/>
      <c r="BY141"/>
      <c r="BZ141"/>
    </row>
    <row r="142" spans="1:78" s="94" customFormat="1" x14ac:dyDescent="0.2">
      <c r="A142" s="138"/>
      <c r="B142" s="100"/>
      <c r="C142" s="141"/>
      <c r="D142" s="141"/>
      <c r="S142" s="92"/>
      <c r="T142" s="92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/>
      <c r="AL142"/>
      <c r="AM142" s="92"/>
      <c r="AN142"/>
      <c r="AO142"/>
      <c r="AP142"/>
      <c r="AQ142"/>
      <c r="AR142"/>
      <c r="AS142"/>
      <c r="BB142"/>
      <c r="BC142">
        <v>50000</v>
      </c>
      <c r="BD142">
        <f t="shared" si="156"/>
        <v>0.24918033202947557</v>
      </c>
      <c r="BE142">
        <f t="shared" si="157"/>
        <v>0.26046009121953084</v>
      </c>
      <c r="BF142">
        <f t="shared" si="158"/>
        <v>-1.1279759190055277E-2</v>
      </c>
      <c r="BG142">
        <f t="shared" si="159"/>
        <v>1.097916575692333</v>
      </c>
      <c r="BH142">
        <f t="shared" si="160"/>
        <v>0.50023952417988071</v>
      </c>
      <c r="BI142">
        <f t="shared" si="161"/>
        <v>1.3993788228357098</v>
      </c>
      <c r="BJ142">
        <f t="shared" si="162"/>
        <v>0.84175758374167142</v>
      </c>
      <c r="BK142">
        <f t="shared" ref="BK142:BQ151" si="165">$BR142+$AH$7*SIN(BL142)</f>
        <v>0.8254905850031693</v>
      </c>
      <c r="BL142">
        <f t="shared" si="165"/>
        <v>0.82422880788513031</v>
      </c>
      <c r="BM142">
        <f t="shared" si="165"/>
        <v>0.82099773233929274</v>
      </c>
      <c r="BN142">
        <f t="shared" si="165"/>
        <v>0.81277439197604484</v>
      </c>
      <c r="BO142">
        <f t="shared" si="165"/>
        <v>0.79215946509476054</v>
      </c>
      <c r="BP142">
        <f t="shared" si="165"/>
        <v>0.74226462642798241</v>
      </c>
      <c r="BQ142">
        <f t="shared" si="165"/>
        <v>0.62986709092738968</v>
      </c>
      <c r="BR142">
        <f t="shared" si="163"/>
        <v>0.40414307023970597</v>
      </c>
      <c r="BS142"/>
      <c r="BT142"/>
      <c r="BU142"/>
      <c r="BV142"/>
      <c r="BW142"/>
      <c r="BX142"/>
      <c r="BY142"/>
      <c r="BZ142"/>
    </row>
    <row r="143" spans="1:78" s="94" customFormat="1" x14ac:dyDescent="0.2">
      <c r="A143" s="131"/>
      <c r="B143" s="132"/>
      <c r="C143" s="160"/>
      <c r="D143" s="160"/>
      <c r="S143" s="92"/>
      <c r="T143" s="92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/>
      <c r="AL143"/>
      <c r="AM143" s="92"/>
      <c r="AN143"/>
      <c r="AO143"/>
      <c r="AP143"/>
      <c r="AQ143"/>
      <c r="AR143"/>
      <c r="AS143"/>
      <c r="BB143"/>
      <c r="BC143">
        <v>50500</v>
      </c>
      <c r="BD143">
        <f t="shared" si="156"/>
        <v>0.26026964719768358</v>
      </c>
      <c r="BE143">
        <f t="shared" si="157"/>
        <v>0.26756216495855134</v>
      </c>
      <c r="BF143">
        <f t="shared" si="158"/>
        <v>-7.2925177608677404E-3</v>
      </c>
      <c r="BG143">
        <f t="shared" si="159"/>
        <v>1.0591309772663535</v>
      </c>
      <c r="BH143">
        <f t="shared" si="160"/>
        <v>0.55810351179852946</v>
      </c>
      <c r="BI143">
        <f t="shared" si="161"/>
        <v>1.4676019297862337</v>
      </c>
      <c r="BJ143">
        <f t="shared" si="162"/>
        <v>0.90178599747570165</v>
      </c>
      <c r="BK143">
        <f t="shared" si="165"/>
        <v>0.87729115914482092</v>
      </c>
      <c r="BL143">
        <f t="shared" si="165"/>
        <v>0.87628927716527716</v>
      </c>
      <c r="BM143">
        <f t="shared" si="165"/>
        <v>0.87356661778360079</v>
      </c>
      <c r="BN143">
        <f t="shared" si="165"/>
        <v>0.8662119278280257</v>
      </c>
      <c r="BO143">
        <f t="shared" si="165"/>
        <v>0.84665459697843193</v>
      </c>
      <c r="BP143">
        <f t="shared" si="165"/>
        <v>0.79662083487317936</v>
      </c>
      <c r="BQ143">
        <f t="shared" si="165"/>
        <v>0.67876792347307868</v>
      </c>
      <c r="BR143">
        <f t="shared" si="163"/>
        <v>0.43622877969753926</v>
      </c>
      <c r="BS143"/>
      <c r="BT143"/>
      <c r="BU143"/>
      <c r="BV143"/>
      <c r="BW143"/>
      <c r="BX143"/>
      <c r="BY143"/>
      <c r="BZ143"/>
    </row>
    <row r="144" spans="1:78" s="94" customFormat="1" x14ac:dyDescent="0.2">
      <c r="A144" s="138"/>
      <c r="B144" s="100"/>
      <c r="C144" s="141"/>
      <c r="D144" s="141"/>
      <c r="S144" s="92"/>
      <c r="T144" s="92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/>
      <c r="AL144"/>
      <c r="AM144" s="92"/>
      <c r="AN144"/>
      <c r="AO144"/>
      <c r="AP144"/>
      <c r="AQ144"/>
      <c r="AR144"/>
      <c r="AS144"/>
      <c r="BB144"/>
      <c r="BC144">
        <v>51000</v>
      </c>
      <c r="BD144">
        <f t="shared" si="156"/>
        <v>0.27131211254455095</v>
      </c>
      <c r="BE144">
        <f t="shared" si="157"/>
        <v>0.27474025152640746</v>
      </c>
      <c r="BF144">
        <f t="shared" si="158"/>
        <v>-3.4281389818565291E-3</v>
      </c>
      <c r="BG144">
        <f t="shared" si="159"/>
        <v>1.0227744557992244</v>
      </c>
      <c r="BH144">
        <f t="shared" si="160"/>
        <v>0.60964080276925714</v>
      </c>
      <c r="BI144">
        <f t="shared" si="161"/>
        <v>1.5311108143142711</v>
      </c>
      <c r="BJ144">
        <f t="shared" si="162"/>
        <v>0.96108162732603297</v>
      </c>
      <c r="BK144">
        <f t="shared" si="165"/>
        <v>0.92725319787347316</v>
      </c>
      <c r="BL144">
        <f t="shared" si="165"/>
        <v>0.92648135554972511</v>
      </c>
      <c r="BM144">
        <f t="shared" si="165"/>
        <v>0.92424607930238278</v>
      </c>
      <c r="BN144">
        <f t="shared" si="165"/>
        <v>0.91780964892773609</v>
      </c>
      <c r="BO144">
        <f t="shared" si="165"/>
        <v>0.89957061663454785</v>
      </c>
      <c r="BP144">
        <f t="shared" si="165"/>
        <v>0.85000838198958384</v>
      </c>
      <c r="BQ144">
        <f t="shared" si="165"/>
        <v>0.72741908514894882</v>
      </c>
      <c r="BR144">
        <f t="shared" si="163"/>
        <v>0.46831448915537255</v>
      </c>
      <c r="BS144"/>
      <c r="BT144"/>
      <c r="BU144"/>
      <c r="BV144"/>
      <c r="BW144"/>
      <c r="BX144"/>
      <c r="BY144"/>
      <c r="BZ144"/>
    </row>
    <row r="145" spans="1:78" s="94" customFormat="1" x14ac:dyDescent="0.2">
      <c r="A145" s="131"/>
      <c r="B145" s="132"/>
      <c r="C145" s="160"/>
      <c r="D145" s="160"/>
      <c r="S145" s="92"/>
      <c r="T145" s="92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/>
      <c r="AL145"/>
      <c r="AM145" s="92"/>
      <c r="AN145"/>
      <c r="AO145"/>
      <c r="AP145"/>
      <c r="AQ145"/>
      <c r="AR145"/>
      <c r="AS145"/>
      <c r="BB145"/>
      <c r="BC145">
        <v>51500</v>
      </c>
      <c r="BD145">
        <f t="shared" si="156"/>
        <v>0.2823057197779798</v>
      </c>
      <c r="BE145">
        <f t="shared" si="157"/>
        <v>0.28199435092309927</v>
      </c>
      <c r="BF145">
        <f t="shared" si="158"/>
        <v>3.1136885488053048E-4</v>
      </c>
      <c r="BG145">
        <f t="shared" si="159"/>
        <v>0.98877091007747597</v>
      </c>
      <c r="BH145">
        <f t="shared" si="160"/>
        <v>0.65550881703822528</v>
      </c>
      <c r="BI145">
        <f t="shared" si="161"/>
        <v>1.5903596325808749</v>
      </c>
      <c r="BJ145">
        <f t="shared" si="162"/>
        <v>1.0197571939307692</v>
      </c>
      <c r="BK145">
        <f t="shared" si="165"/>
        <v>0.97549447093114894</v>
      </c>
      <c r="BL145">
        <f t="shared" si="165"/>
        <v>0.97491791890291701</v>
      </c>
      <c r="BM145">
        <f t="shared" si="165"/>
        <v>0.97313064445946273</v>
      </c>
      <c r="BN145">
        <f t="shared" si="165"/>
        <v>0.96761976360592938</v>
      </c>
      <c r="BO145">
        <f t="shared" si="165"/>
        <v>0.95089776971642148</v>
      </c>
      <c r="BP145">
        <f t="shared" si="165"/>
        <v>0.90238338098658111</v>
      </c>
      <c r="BQ145">
        <f t="shared" si="165"/>
        <v>0.77580352340505077</v>
      </c>
      <c r="BR145">
        <f t="shared" si="163"/>
        <v>0.50040019861320673</v>
      </c>
      <c r="BS145"/>
      <c r="BT145"/>
      <c r="BU145"/>
      <c r="BV145"/>
      <c r="BW145"/>
      <c r="BX145"/>
      <c r="BY145"/>
      <c r="BZ145"/>
    </row>
    <row r="146" spans="1:78" s="94" customFormat="1" x14ac:dyDescent="0.2">
      <c r="A146" s="138"/>
      <c r="B146" s="100"/>
      <c r="C146" s="141"/>
      <c r="D146" s="141"/>
      <c r="S146" s="92"/>
      <c r="T146" s="92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/>
      <c r="AL146"/>
      <c r="AM146" s="92"/>
      <c r="AN146"/>
      <c r="AO146"/>
      <c r="AP146"/>
      <c r="AQ146"/>
      <c r="AR146"/>
      <c r="AS146"/>
      <c r="BB146"/>
      <c r="BC146">
        <v>52000</v>
      </c>
      <c r="BD146">
        <f t="shared" si="156"/>
        <v>0.29325029491269616</v>
      </c>
      <c r="BE146">
        <f t="shared" si="157"/>
        <v>0.28932446314862659</v>
      </c>
      <c r="BF146">
        <f t="shared" si="158"/>
        <v>3.925831764069557E-3</v>
      </c>
      <c r="BG146">
        <f t="shared" si="159"/>
        <v>0.95700711811964989</v>
      </c>
      <c r="BH146">
        <f t="shared" si="160"/>
        <v>0.69632219258834838</v>
      </c>
      <c r="BI146">
        <f t="shared" si="161"/>
        <v>1.6457638932997769</v>
      </c>
      <c r="BJ146">
        <f t="shared" si="162"/>
        <v>1.0779249890776039</v>
      </c>
      <c r="BK146">
        <f t="shared" si="165"/>
        <v>1.0221303110215394</v>
      </c>
      <c r="BL146">
        <f t="shared" si="165"/>
        <v>1.0217132463093206</v>
      </c>
      <c r="BM146">
        <f t="shared" si="165"/>
        <v>1.0203226898975926</v>
      </c>
      <c r="BN146">
        <f t="shared" si="165"/>
        <v>1.0157089443925325</v>
      </c>
      <c r="BO146">
        <f t="shared" si="165"/>
        <v>1.0006404388099759</v>
      </c>
      <c r="BP146">
        <f t="shared" si="165"/>
        <v>0.95370695926128513</v>
      </c>
      <c r="BQ146">
        <f t="shared" si="165"/>
        <v>0.82390446025770192</v>
      </c>
      <c r="BR146">
        <f t="shared" si="163"/>
        <v>0.53248590807104001</v>
      </c>
      <c r="BS146"/>
      <c r="BT146"/>
      <c r="BU146"/>
      <c r="BV146"/>
      <c r="BW146"/>
      <c r="BX146"/>
      <c r="BY146"/>
      <c r="BZ146"/>
    </row>
    <row r="147" spans="1:78" s="94" customFormat="1" x14ac:dyDescent="0.2">
      <c r="A147" s="131"/>
      <c r="B147" s="132"/>
      <c r="C147" s="160"/>
      <c r="D147" s="160"/>
      <c r="S147" s="92"/>
      <c r="T147" s="92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/>
      <c r="AL147"/>
      <c r="AM147" s="92"/>
      <c r="AN147"/>
      <c r="AO147"/>
      <c r="AP147"/>
      <c r="AQ147"/>
      <c r="AR147"/>
      <c r="AS147"/>
      <c r="BB147"/>
      <c r="BC147">
        <v>52500</v>
      </c>
      <c r="BD147">
        <f t="shared" si="156"/>
        <v>0.30414694585154367</v>
      </c>
      <c r="BE147">
        <f t="shared" si="157"/>
        <v>0.29673058820298964</v>
      </c>
      <c r="BF147">
        <f t="shared" si="158"/>
        <v>7.4163576485540084E-3</v>
      </c>
      <c r="BG147">
        <f t="shared" si="159"/>
        <v>0.92735021899860937</v>
      </c>
      <c r="BH147">
        <f t="shared" si="160"/>
        <v>0.73264188216854742</v>
      </c>
      <c r="BI147">
        <f t="shared" si="161"/>
        <v>1.6976989451637594</v>
      </c>
      <c r="BJ147">
        <f t="shared" si="162"/>
        <v>1.135694784496746</v>
      </c>
      <c r="BK147">
        <f t="shared" si="165"/>
        <v>1.0672709202753565</v>
      </c>
      <c r="BL147">
        <f t="shared" si="165"/>
        <v>1.0669793231476079</v>
      </c>
      <c r="BM147">
        <f t="shared" si="165"/>
        <v>1.0659280936329649</v>
      </c>
      <c r="BN147">
        <f t="shared" si="165"/>
        <v>1.0621548100438312</v>
      </c>
      <c r="BO147">
        <f t="shared" si="165"/>
        <v>1.0488159974110447</v>
      </c>
      <c r="BP147">
        <f t="shared" si="165"/>
        <v>1.0039453514665031</v>
      </c>
      <c r="BQ147">
        <f t="shared" si="165"/>
        <v>0.87170540956082521</v>
      </c>
      <c r="BR147">
        <f t="shared" si="163"/>
        <v>0.5645716175288733</v>
      </c>
      <c r="BS147"/>
      <c r="BT147"/>
      <c r="BU147"/>
      <c r="BV147"/>
      <c r="BW147"/>
      <c r="BX147"/>
      <c r="BY147"/>
      <c r="BZ147"/>
    </row>
    <row r="148" spans="1:78" s="94" customFormat="1" x14ac:dyDescent="0.2">
      <c r="A148" s="138"/>
      <c r="B148" s="92"/>
      <c r="C148" s="159"/>
      <c r="D148" s="141"/>
      <c r="S148" s="92"/>
      <c r="T148" s="92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/>
      <c r="AL148"/>
      <c r="AM148" s="92"/>
      <c r="AN148"/>
      <c r="AO148"/>
      <c r="AP148"/>
      <c r="AQ148"/>
      <c r="AR148"/>
      <c r="AS148"/>
      <c r="BB148"/>
      <c r="BC148">
        <v>53000</v>
      </c>
      <c r="BD148">
        <f t="shared" si="156"/>
        <v>0.31499764478492698</v>
      </c>
      <c r="BE148">
        <f t="shared" si="157"/>
        <v>0.30421272608618821</v>
      </c>
      <c r="BF148">
        <f t="shared" si="158"/>
        <v>1.0784918698738785E-2</v>
      </c>
      <c r="BG148">
        <f t="shared" si="159"/>
        <v>0.8996594616037068</v>
      </c>
      <c r="BH148">
        <f t="shared" si="160"/>
        <v>0.76497180531268261</v>
      </c>
      <c r="BI148">
        <f t="shared" si="161"/>
        <v>1.7465009995006251</v>
      </c>
      <c r="BJ148">
        <f t="shared" si="162"/>
        <v>1.1931725600541934</v>
      </c>
      <c r="BK148">
        <f t="shared" si="165"/>
        <v>1.1110197995112718</v>
      </c>
      <c r="BL148">
        <f t="shared" si="165"/>
        <v>1.1108232898030423</v>
      </c>
      <c r="BM148">
        <f t="shared" si="165"/>
        <v>1.1100527273471354</v>
      </c>
      <c r="BN148">
        <f t="shared" si="165"/>
        <v>1.107042632060129</v>
      </c>
      <c r="BO148">
        <f t="shared" si="165"/>
        <v>1.0954535260512031</v>
      </c>
      <c r="BP148">
        <f t="shared" si="165"/>
        <v>1.0530699541714554</v>
      </c>
      <c r="BQ148">
        <f t="shared" si="165"/>
        <v>0.91919019397685708</v>
      </c>
      <c r="BR148">
        <f t="shared" si="163"/>
        <v>0.59665732698670748</v>
      </c>
      <c r="BS148"/>
      <c r="BT148"/>
      <c r="BU148"/>
      <c r="BV148"/>
      <c r="BW148"/>
      <c r="BX148"/>
      <c r="BY148"/>
      <c r="BZ148"/>
    </row>
    <row r="149" spans="1:78" s="94" customFormat="1" x14ac:dyDescent="0.2">
      <c r="A149" s="138"/>
      <c r="B149" s="92"/>
      <c r="C149" s="159"/>
      <c r="D149" s="141"/>
      <c r="S149" s="92"/>
      <c r="T149" s="92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/>
      <c r="AL149"/>
      <c r="AM149" s="92"/>
      <c r="AN149"/>
      <c r="AO149"/>
      <c r="AP149"/>
      <c r="AQ149"/>
      <c r="AR149"/>
      <c r="AS149"/>
      <c r="BB149"/>
      <c r="BC149">
        <v>53500</v>
      </c>
      <c r="BD149">
        <f t="shared" si="156"/>
        <v>0.32580492292022956</v>
      </c>
      <c r="BE149">
        <f t="shared" si="157"/>
        <v>0.31177087679822246</v>
      </c>
      <c r="BF149">
        <f t="shared" si="158"/>
        <v>1.4034046122007083E-2</v>
      </c>
      <c r="BG149">
        <f t="shared" si="159"/>
        <v>0.87379378396137508</v>
      </c>
      <c r="BH149">
        <f t="shared" si="160"/>
        <v>0.79376000838833272</v>
      </c>
      <c r="BI149">
        <f t="shared" si="161"/>
        <v>1.7924696202359995</v>
      </c>
      <c r="BJ149">
        <f t="shared" si="162"/>
        <v>1.2504598811112653</v>
      </c>
      <c r="BK149">
        <f t="shared" si="165"/>
        <v>1.1534730113597416</v>
      </c>
      <c r="BL149">
        <f t="shared" si="165"/>
        <v>1.1533458451122134</v>
      </c>
      <c r="BM149">
        <f t="shared" si="165"/>
        <v>1.1527997636691136</v>
      </c>
      <c r="BN149">
        <f t="shared" si="165"/>
        <v>1.1504623526473297</v>
      </c>
      <c r="BO149">
        <f t="shared" si="165"/>
        <v>1.1405924326534445</v>
      </c>
      <c r="BP149">
        <f t="shared" si="165"/>
        <v>1.1010573427655668</v>
      </c>
      <c r="BQ149">
        <f t="shared" si="165"/>
        <v>0.96634296162976607</v>
      </c>
      <c r="BR149">
        <f t="shared" si="163"/>
        <v>0.62874303644454077</v>
      </c>
      <c r="BS149"/>
      <c r="BT149"/>
      <c r="BU149"/>
      <c r="BV149"/>
      <c r="BW149"/>
      <c r="BX149"/>
      <c r="BY149"/>
      <c r="BZ149"/>
    </row>
    <row r="150" spans="1:78" s="94" customFormat="1" x14ac:dyDescent="0.2">
      <c r="A150" s="131"/>
      <c r="B150" s="132"/>
      <c r="C150" s="160"/>
      <c r="D150" s="160"/>
      <c r="S150" s="92"/>
      <c r="T150" s="92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/>
      <c r="AL150"/>
      <c r="AM150" s="92"/>
      <c r="AN150"/>
      <c r="AO150"/>
      <c r="AP150"/>
      <c r="AQ150"/>
      <c r="AR150"/>
      <c r="AS150"/>
      <c r="BB150"/>
      <c r="BC150">
        <v>54000</v>
      </c>
      <c r="BD150">
        <f t="shared" si="156"/>
        <v>0.3365716537645595</v>
      </c>
      <c r="BE150">
        <f t="shared" si="157"/>
        <v>0.31940504033909234</v>
      </c>
      <c r="BF150">
        <f t="shared" si="158"/>
        <v>1.716661342546718E-2</v>
      </c>
      <c r="BG150">
        <f t="shared" si="159"/>
        <v>0.84961646898493803</v>
      </c>
      <c r="BH150">
        <f t="shared" si="160"/>
        <v>0.81940227984996072</v>
      </c>
      <c r="BI150">
        <f t="shared" si="161"/>
        <v>1.8358709434431466</v>
      </c>
      <c r="BJ150">
        <f t="shared" si="162"/>
        <v>1.3076537606020402</v>
      </c>
      <c r="BK150">
        <f t="shared" si="165"/>
        <v>1.1947190256946414</v>
      </c>
      <c r="BL150">
        <f t="shared" si="165"/>
        <v>1.1946404040097844</v>
      </c>
      <c r="BM150">
        <f t="shared" si="165"/>
        <v>1.1942677292715147</v>
      </c>
      <c r="BN150">
        <f t="shared" si="165"/>
        <v>1.1925059699050866</v>
      </c>
      <c r="BO150">
        <f t="shared" si="165"/>
        <v>1.1842810175521863</v>
      </c>
      <c r="BP150">
        <f t="shared" si="165"/>
        <v>1.1478892516311623</v>
      </c>
      <c r="BQ150">
        <f t="shared" si="165"/>
        <v>1.0131482024230527</v>
      </c>
      <c r="BR150">
        <f t="shared" si="163"/>
        <v>0.66082874590237406</v>
      </c>
      <c r="BS150"/>
      <c r="BT150"/>
      <c r="BU150"/>
      <c r="BV150"/>
      <c r="BW150"/>
      <c r="BX150"/>
      <c r="BY150"/>
      <c r="BZ150"/>
    </row>
    <row r="151" spans="1:78" s="94" customFormat="1" x14ac:dyDescent="0.2">
      <c r="A151" s="138"/>
      <c r="B151" s="92"/>
      <c r="C151" s="159"/>
      <c r="D151" s="141"/>
      <c r="S151" s="92"/>
      <c r="T151" s="92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/>
      <c r="AL151"/>
      <c r="AM151" s="92"/>
      <c r="AN151"/>
      <c r="AO151"/>
      <c r="AP151"/>
      <c r="AQ151"/>
      <c r="AR151"/>
      <c r="AS151"/>
      <c r="BB151"/>
      <c r="BC151">
        <v>54500</v>
      </c>
      <c r="BD151">
        <f t="shared" si="156"/>
        <v>0.34730090313948508</v>
      </c>
      <c r="BE151">
        <f t="shared" si="157"/>
        <v>0.32711521670879778</v>
      </c>
      <c r="BF151">
        <f t="shared" si="158"/>
        <v>2.0185686430687324E-2</v>
      </c>
      <c r="BG151">
        <f t="shared" si="159"/>
        <v>0.82699781341889722</v>
      </c>
      <c r="BH151">
        <f t="shared" si="160"/>
        <v>0.84224690585431683</v>
      </c>
      <c r="BI151">
        <f t="shared" si="161"/>
        <v>1.8769411433712848</v>
      </c>
      <c r="BJ151">
        <f t="shared" si="162"/>
        <v>1.3648468607793214</v>
      </c>
      <c r="BK151">
        <f t="shared" si="165"/>
        <v>1.2348389435468601</v>
      </c>
      <c r="BL151">
        <f t="shared" si="165"/>
        <v>1.2347928201908092</v>
      </c>
      <c r="BM151">
        <f t="shared" si="165"/>
        <v>1.2345492083099865</v>
      </c>
      <c r="BN151">
        <f t="shared" si="165"/>
        <v>1.2332653181977031</v>
      </c>
      <c r="BO151">
        <f t="shared" si="165"/>
        <v>1.2265750207748112</v>
      </c>
      <c r="BP151">
        <f t="shared" si="165"/>
        <v>1.1935525189603706</v>
      </c>
      <c r="BQ151">
        <f t="shared" si="165"/>
        <v>1.0595907640059079</v>
      </c>
      <c r="BR151">
        <f t="shared" si="163"/>
        <v>0.69291445536020824</v>
      </c>
      <c r="BS151"/>
      <c r="BT151"/>
      <c r="BU151"/>
      <c r="BV151"/>
      <c r="BW151"/>
      <c r="BX151"/>
      <c r="BY151"/>
      <c r="BZ151"/>
    </row>
    <row r="152" spans="1:78" s="94" customFormat="1" x14ac:dyDescent="0.2">
      <c r="A152" s="138"/>
      <c r="B152" s="92"/>
      <c r="C152" s="159"/>
      <c r="D152" s="141"/>
      <c r="S152" s="92"/>
      <c r="T152" s="92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/>
      <c r="AL152"/>
      <c r="AM152" s="92"/>
      <c r="AN152"/>
      <c r="AO152"/>
      <c r="AP152"/>
      <c r="AQ152"/>
      <c r="AR152"/>
      <c r="AS152"/>
      <c r="BB152"/>
      <c r="BC152">
        <v>55000</v>
      </c>
      <c r="BD152">
        <f t="shared" si="156"/>
        <v>0.35799582758392356</v>
      </c>
      <c r="BE152">
        <f t="shared" si="157"/>
        <v>0.33490140590733886</v>
      </c>
      <c r="BF152">
        <f t="shared" si="158"/>
        <v>2.3094421676584716E-2</v>
      </c>
      <c r="BG152">
        <f t="shared" si="159"/>
        <v>0.80581648552099672</v>
      </c>
      <c r="BH152">
        <f t="shared" si="160"/>
        <v>0.86259976696532248</v>
      </c>
      <c r="BI152">
        <f t="shared" si="161"/>
        <v>1.9158898476346389</v>
      </c>
      <c r="BJ152">
        <f t="shared" si="162"/>
        <v>1.4221279152108157</v>
      </c>
      <c r="BK152">
        <f t="shared" ref="BK152:BQ161" si="166">$BR152+$AH$7*SIN(BL152)</f>
        <v>1.2739069439969515</v>
      </c>
      <c r="BL152">
        <f t="shared" si="166"/>
        <v>1.2738815079532295</v>
      </c>
      <c r="BM152">
        <f t="shared" si="166"/>
        <v>1.2737300890155936</v>
      </c>
      <c r="BN152">
        <f t="shared" si="166"/>
        <v>1.2728302483086036</v>
      </c>
      <c r="BO152">
        <f t="shared" si="166"/>
        <v>1.2675361854185163</v>
      </c>
      <c r="BP152">
        <f t="shared" si="166"/>
        <v>1.2380389979109578</v>
      </c>
      <c r="BQ152">
        <f t="shared" si="166"/>
        <v>1.1056558673711046</v>
      </c>
      <c r="BR152">
        <f t="shared" si="163"/>
        <v>0.72500016481804153</v>
      </c>
      <c r="BS152"/>
      <c r="BT152"/>
      <c r="BU152"/>
      <c r="BV152"/>
      <c r="BW152"/>
      <c r="BX152"/>
      <c r="BY152"/>
      <c r="BZ152"/>
    </row>
    <row r="153" spans="1:78" s="94" customFormat="1" x14ac:dyDescent="0.2">
      <c r="A153" s="134"/>
      <c r="B153" s="132"/>
      <c r="C153" s="160"/>
      <c r="D153" s="160"/>
      <c r="S153" s="92"/>
      <c r="T153" s="92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/>
      <c r="AL153"/>
      <c r="AM153" s="92"/>
      <c r="AN153"/>
      <c r="AO153"/>
      <c r="AP153"/>
      <c r="AQ153"/>
      <c r="AR153"/>
      <c r="AS153"/>
      <c r="BB153"/>
      <c r="BC153">
        <v>55500</v>
      </c>
      <c r="BD153">
        <f t="shared" si="156"/>
        <v>0.36865960667809256</v>
      </c>
      <c r="BE153">
        <f t="shared" si="157"/>
        <v>0.34276360793471561</v>
      </c>
      <c r="BF153">
        <f t="shared" si="158"/>
        <v>2.5895998743376957E-2</v>
      </c>
      <c r="BG153">
        <f t="shared" si="159"/>
        <v>0.78596004309885548</v>
      </c>
      <c r="BH153">
        <f t="shared" si="160"/>
        <v>0.88072932007707927</v>
      </c>
      <c r="BI153">
        <f t="shared" si="161"/>
        <v>1.9529033336449588</v>
      </c>
      <c r="BJ153">
        <f t="shared" si="162"/>
        <v>1.479582278387287</v>
      </c>
      <c r="BK153">
        <f t="shared" si="166"/>
        <v>1.311990841934306</v>
      </c>
      <c r="BL153">
        <f t="shared" si="166"/>
        <v>1.3119778259599599</v>
      </c>
      <c r="BM153">
        <f t="shared" si="166"/>
        <v>1.3118892454334543</v>
      </c>
      <c r="BN153">
        <f t="shared" si="166"/>
        <v>1.3112871935864501</v>
      </c>
      <c r="BO153">
        <f t="shared" si="166"/>
        <v>1.3072308665381809</v>
      </c>
      <c r="BP153">
        <f t="shared" si="166"/>
        <v>1.2813454360817342</v>
      </c>
      <c r="BQ153">
        <f t="shared" si="166"/>
        <v>1.1513291220685833</v>
      </c>
      <c r="BR153">
        <f t="shared" si="163"/>
        <v>0.75708587427587481</v>
      </c>
      <c r="BS153"/>
      <c r="BT153"/>
      <c r="BU153"/>
      <c r="BV153"/>
      <c r="BW153"/>
      <c r="BX153"/>
      <c r="BY153"/>
      <c r="BZ153"/>
    </row>
    <row r="154" spans="1:78" s="94" customFormat="1" x14ac:dyDescent="0.2">
      <c r="A154" s="138"/>
      <c r="B154" s="106"/>
      <c r="C154" s="160"/>
      <c r="D154" s="141"/>
      <c r="S154" s="92"/>
      <c r="T154" s="92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/>
      <c r="AL154"/>
      <c r="AM154" s="92"/>
      <c r="AN154"/>
      <c r="AO154"/>
      <c r="AP154"/>
      <c r="AQ154"/>
      <c r="AR154"/>
      <c r="AS154"/>
      <c r="BB154"/>
      <c r="BC154">
        <v>56000</v>
      </c>
      <c r="BD154">
        <f t="shared" si="156"/>
        <v>0.37929539845240351</v>
      </c>
      <c r="BE154">
        <f t="shared" si="157"/>
        <v>0.35070182279092799</v>
      </c>
      <c r="BF154">
        <f t="shared" si="158"/>
        <v>2.8593575661475537E-2</v>
      </c>
      <c r="BG154">
        <f t="shared" si="159"/>
        <v>0.76732493239496224</v>
      </c>
      <c r="BH154">
        <f t="shared" si="160"/>
        <v>0.89687122888905069</v>
      </c>
      <c r="BI154">
        <f t="shared" si="161"/>
        <v>1.9881474245698163</v>
      </c>
      <c r="BJ154">
        <f t="shared" si="162"/>
        <v>1.5372925351447333</v>
      </c>
      <c r="BK154">
        <f t="shared" si="166"/>
        <v>1.3491526805507652</v>
      </c>
      <c r="BL154">
        <f t="shared" si="166"/>
        <v>1.3491466148262024</v>
      </c>
      <c r="BM154">
        <f t="shared" si="166"/>
        <v>1.3490985529108981</v>
      </c>
      <c r="BN154">
        <f t="shared" si="166"/>
        <v>1.3487180948420181</v>
      </c>
      <c r="BO154">
        <f t="shared" si="166"/>
        <v>1.3457287101514468</v>
      </c>
      <c r="BP154">
        <f t="shared" si="166"/>
        <v>1.3234733255378539</v>
      </c>
      <c r="BQ154">
        <f t="shared" si="166"/>
        <v>1.1965965410190393</v>
      </c>
      <c r="BR154">
        <f t="shared" si="163"/>
        <v>0.78917158373370899</v>
      </c>
      <c r="BS154"/>
      <c r="BT154"/>
      <c r="BU154"/>
      <c r="BV154"/>
      <c r="BW154"/>
      <c r="BX154"/>
      <c r="BY154"/>
      <c r="BZ154"/>
    </row>
    <row r="155" spans="1:78" s="94" customFormat="1" x14ac:dyDescent="0.2">
      <c r="A155" s="131"/>
      <c r="B155" s="130"/>
      <c r="C155" s="141"/>
      <c r="D155" s="141"/>
      <c r="S155" s="92"/>
      <c r="T155" s="92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/>
      <c r="AL155"/>
      <c r="AM155" s="92"/>
      <c r="AN155"/>
      <c r="AO155"/>
      <c r="AP155"/>
      <c r="AQ155"/>
      <c r="AR155"/>
      <c r="AS155"/>
      <c r="BB155"/>
      <c r="BC155">
        <v>56500</v>
      </c>
      <c r="BD155">
        <f t="shared" si="156"/>
        <v>0.3899063101230365</v>
      </c>
      <c r="BE155">
        <f t="shared" si="157"/>
        <v>0.35871605047597593</v>
      </c>
      <c r="BF155">
        <f t="shared" si="158"/>
        <v>3.1190259647060591E-2</v>
      </c>
      <c r="BG155">
        <f t="shared" si="159"/>
        <v>0.74981618045902332</v>
      </c>
      <c r="BH155">
        <f t="shared" si="160"/>
        <v>0.91123254029756051</v>
      </c>
      <c r="BI155">
        <f t="shared" si="161"/>
        <v>2.0217700578018114</v>
      </c>
      <c r="BJ155">
        <f t="shared" si="162"/>
        <v>1.5953391234281926</v>
      </c>
      <c r="BK155">
        <f t="shared" si="166"/>
        <v>1.385449310490813</v>
      </c>
      <c r="BL155">
        <f t="shared" si="166"/>
        <v>1.3854468073761401</v>
      </c>
      <c r="BM155">
        <f t="shared" si="166"/>
        <v>1.3854231470147651</v>
      </c>
      <c r="BN155">
        <f t="shared" si="166"/>
        <v>1.3851996478622381</v>
      </c>
      <c r="BO155">
        <f t="shared" si="166"/>
        <v>1.3831014220084845</v>
      </c>
      <c r="BP155">
        <f t="shared" si="166"/>
        <v>1.3644287258279313</v>
      </c>
      <c r="BQ155">
        <f t="shared" si="166"/>
        <v>1.2414445549122823</v>
      </c>
      <c r="BR155">
        <f t="shared" si="163"/>
        <v>0.82125729319154228</v>
      </c>
      <c r="BS155"/>
      <c r="BT155"/>
      <c r="BU155"/>
      <c r="BV155"/>
      <c r="BW155"/>
      <c r="BX155"/>
      <c r="BY155"/>
      <c r="BZ155"/>
    </row>
    <row r="156" spans="1:78" s="94" customFormat="1" x14ac:dyDescent="0.2">
      <c r="C156" s="93"/>
      <c r="D156" s="93"/>
      <c r="S156" s="92"/>
      <c r="T156" s="92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/>
      <c r="AL156"/>
      <c r="AM156" s="92"/>
      <c r="AN156"/>
      <c r="AO156"/>
      <c r="AP156"/>
      <c r="AQ156"/>
      <c r="AR156"/>
      <c r="AS156"/>
      <c r="BB156"/>
      <c r="BC156">
        <v>57000</v>
      </c>
      <c r="BD156">
        <f t="shared" si="156"/>
        <v>0.40049537882821096</v>
      </c>
      <c r="BE156">
        <f t="shared" si="157"/>
        <v>0.36680629098985951</v>
      </c>
      <c r="BF156">
        <f t="shared" si="158"/>
        <v>3.3689087838351457E-2</v>
      </c>
      <c r="BG156">
        <f t="shared" si="159"/>
        <v>0.73334691889456471</v>
      </c>
      <c r="BH156">
        <f t="shared" si="160"/>
        <v>0.92399538201103226</v>
      </c>
      <c r="BI156">
        <f t="shared" si="161"/>
        <v>2.0539035315872862</v>
      </c>
      <c r="BJ156">
        <f t="shared" si="162"/>
        <v>1.6538009411931327</v>
      </c>
      <c r="BK156">
        <f t="shared" si="166"/>
        <v>1.4209329283040077</v>
      </c>
      <c r="BL156">
        <f t="shared" si="166"/>
        <v>1.4209320536743302</v>
      </c>
      <c r="BM156">
        <f t="shared" si="166"/>
        <v>1.4209218487854387</v>
      </c>
      <c r="BN156">
        <f t="shared" si="166"/>
        <v>1.420802832452073</v>
      </c>
      <c r="BO156">
        <f t="shared" si="166"/>
        <v>1.4194216408775286</v>
      </c>
      <c r="BP156">
        <f t="shared" si="166"/>
        <v>1.4042220626070288</v>
      </c>
      <c r="BQ156">
        <f t="shared" si="166"/>
        <v>1.28586002617555</v>
      </c>
      <c r="BR156">
        <f t="shared" si="163"/>
        <v>0.85334300264937557</v>
      </c>
      <c r="BS156"/>
      <c r="BT156"/>
      <c r="BU156"/>
      <c r="BV156"/>
      <c r="BW156"/>
      <c r="BX156"/>
      <c r="BY156"/>
      <c r="BZ156"/>
    </row>
    <row r="157" spans="1:78" s="94" customFormat="1" x14ac:dyDescent="0.2">
      <c r="S157" s="92"/>
      <c r="T157" s="92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/>
      <c r="AL157"/>
      <c r="AM157" s="92"/>
      <c r="AN157"/>
      <c r="AO157"/>
      <c r="AP157"/>
      <c r="AQ157"/>
      <c r="AR157"/>
      <c r="AS157"/>
      <c r="BB157"/>
      <c r="BC157">
        <v>57500</v>
      </c>
      <c r="BD157">
        <f t="shared" si="156"/>
        <v>0.41106555885551255</v>
      </c>
      <c r="BE157">
        <f t="shared" si="157"/>
        <v>0.37497254433257865</v>
      </c>
      <c r="BF157">
        <f t="shared" si="158"/>
        <v>3.6093014522933918E-2</v>
      </c>
      <c r="BG157">
        <f t="shared" si="159"/>
        <v>0.71783782630154147</v>
      </c>
      <c r="BH157">
        <f t="shared" si="160"/>
        <v>0.93532019903523822</v>
      </c>
      <c r="BI157">
        <f t="shared" si="161"/>
        <v>2.0846664532826091</v>
      </c>
      <c r="BJ157">
        <f t="shared" si="162"/>
        <v>1.7127559215433394</v>
      </c>
      <c r="BK157">
        <f t="shared" si="166"/>
        <v>1.4556515613553105</v>
      </c>
      <c r="BL157">
        <f t="shared" si="166"/>
        <v>1.4556513220141793</v>
      </c>
      <c r="BM157">
        <f t="shared" si="166"/>
        <v>1.4556476929428697</v>
      </c>
      <c r="BN157">
        <f t="shared" si="166"/>
        <v>1.4555926801644734</v>
      </c>
      <c r="BO157">
        <f t="shared" si="166"/>
        <v>1.4547619264385445</v>
      </c>
      <c r="BP157">
        <f t="shared" si="166"/>
        <v>1.4428679046117243</v>
      </c>
      <c r="BQ157">
        <f t="shared" si="166"/>
        <v>1.329830262497381</v>
      </c>
      <c r="BR157">
        <f t="shared" si="163"/>
        <v>0.88542871210720975</v>
      </c>
      <c r="BS157"/>
      <c r="BT157"/>
      <c r="BU157"/>
      <c r="BV157"/>
      <c r="BW157"/>
      <c r="BX157"/>
      <c r="BY157"/>
      <c r="BZ157"/>
    </row>
    <row r="158" spans="1:78" s="94" customFormat="1" x14ac:dyDescent="0.2">
      <c r="S158" s="92"/>
      <c r="T158" s="92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/>
      <c r="AL158"/>
      <c r="AM158" s="92"/>
      <c r="AN158"/>
      <c r="AO158"/>
      <c r="AP158"/>
      <c r="AQ158"/>
      <c r="AR158"/>
      <c r="AS158"/>
      <c r="BB158"/>
      <c r="BC158">
        <v>58000</v>
      </c>
      <c r="BD158">
        <f t="shared" si="156"/>
        <v>0.4216197131395012</v>
      </c>
      <c r="BE158">
        <f t="shared" si="157"/>
        <v>0.38321481050413353</v>
      </c>
      <c r="BF158">
        <f t="shared" si="158"/>
        <v>3.8404902635367659E-2</v>
      </c>
      <c r="BG158">
        <f t="shared" si="159"/>
        <v>0.70321654325670047</v>
      </c>
      <c r="BH158">
        <f t="shared" si="160"/>
        <v>0.94534856723442218</v>
      </c>
      <c r="BI158">
        <f t="shared" si="161"/>
        <v>2.1141654209187211</v>
      </c>
      <c r="BJ158">
        <f t="shared" si="162"/>
        <v>1.7722815699743892</v>
      </c>
      <c r="BK158">
        <f t="shared" si="166"/>
        <v>1.4896494959120705</v>
      </c>
      <c r="BL158">
        <f t="shared" si="166"/>
        <v>1.4896494520217276</v>
      </c>
      <c r="BM158">
        <f t="shared" si="166"/>
        <v>1.4896485087401206</v>
      </c>
      <c r="BN158">
        <f t="shared" si="166"/>
        <v>1.4896282385826964</v>
      </c>
      <c r="BO158">
        <f t="shared" si="166"/>
        <v>1.4891938675926002</v>
      </c>
      <c r="BP158">
        <f t="shared" si="166"/>
        <v>1.4803847218258444</v>
      </c>
      <c r="BQ158">
        <f t="shared" si="166"/>
        <v>1.3733430298931333</v>
      </c>
      <c r="BR158">
        <f t="shared" si="163"/>
        <v>0.91751442156504304</v>
      </c>
      <c r="BS158"/>
      <c r="BT158"/>
      <c r="BU158"/>
      <c r="BV158"/>
      <c r="BW158"/>
      <c r="BX158"/>
      <c r="BY158"/>
      <c r="BZ158"/>
    </row>
    <row r="159" spans="1:78" s="94" customFormat="1" x14ac:dyDescent="0.2">
      <c r="S159" s="92"/>
      <c r="T159" s="92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/>
      <c r="AL159"/>
      <c r="AM159" s="92"/>
      <c r="AN159"/>
      <c r="AO159"/>
      <c r="AP159"/>
      <c r="AQ159"/>
      <c r="AR159"/>
      <c r="AS159"/>
      <c r="BB159"/>
      <c r="BC159">
        <v>58500</v>
      </c>
      <c r="BD159">
        <f t="shared" si="156"/>
        <v>0.4321606076779787</v>
      </c>
      <c r="BE159">
        <f t="shared" si="157"/>
        <v>0.39153308950452398</v>
      </c>
      <c r="BF159">
        <f t="shared" si="158"/>
        <v>4.0627518173454724E-2</v>
      </c>
      <c r="BG159">
        <f t="shared" si="159"/>
        <v>0.68941709194376233</v>
      </c>
      <c r="BH159">
        <f t="shared" si="160"/>
        <v>0.95420562996597258</v>
      </c>
      <c r="BI159">
        <f t="shared" si="161"/>
        <v>2.1424964720363788</v>
      </c>
      <c r="BJ159">
        <f t="shared" si="162"/>
        <v>1.8324554644056839</v>
      </c>
      <c r="BK159">
        <f t="shared" si="166"/>
        <v>1.522967650948563</v>
      </c>
      <c r="BL159">
        <f t="shared" si="166"/>
        <v>1.5229676473161082</v>
      </c>
      <c r="BM159">
        <f t="shared" si="166"/>
        <v>1.5229675149591428</v>
      </c>
      <c r="BN159">
        <f t="shared" si="166"/>
        <v>1.5229626924739053</v>
      </c>
      <c r="BO159">
        <f t="shared" si="166"/>
        <v>1.5227873131806657</v>
      </c>
      <c r="BP159">
        <f t="shared" si="166"/>
        <v>1.516794627728721</v>
      </c>
      <c r="BQ159">
        <f t="shared" si="166"/>
        <v>1.4163865652987089</v>
      </c>
      <c r="BR159">
        <f t="shared" si="163"/>
        <v>0.94960013102287633</v>
      </c>
      <c r="BS159"/>
      <c r="BT159"/>
      <c r="BU159"/>
      <c r="BV159"/>
      <c r="BW159"/>
      <c r="BX159"/>
      <c r="BY159"/>
      <c r="BZ159"/>
    </row>
    <row r="160" spans="1:78" s="94" customFormat="1" x14ac:dyDescent="0.2">
      <c r="C160" s="93"/>
      <c r="D160" s="93"/>
      <c r="S160" s="92"/>
      <c r="T160" s="92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/>
      <c r="AL160"/>
      <c r="AM160" s="92"/>
      <c r="AN160"/>
      <c r="AO160"/>
      <c r="AP160"/>
      <c r="AQ160"/>
      <c r="AR160"/>
      <c r="AS160"/>
      <c r="BB160"/>
      <c r="BC160">
        <v>59000</v>
      </c>
      <c r="BD160">
        <f t="shared" si="156"/>
        <v>0.44269090806958478</v>
      </c>
      <c r="BE160">
        <f t="shared" si="157"/>
        <v>0.39992738133375005</v>
      </c>
      <c r="BF160">
        <f t="shared" si="158"/>
        <v>4.276352673583473E-2</v>
      </c>
      <c r="BG160">
        <f t="shared" si="159"/>
        <v>0.67637931871700929</v>
      </c>
      <c r="BH160">
        <f t="shared" si="160"/>
        <v>0.96200220449861851</v>
      </c>
      <c r="BI160">
        <f t="shared" si="161"/>
        <v>2.169746332601874</v>
      </c>
      <c r="BJ160">
        <f t="shared" si="162"/>
        <v>1.8933557231416251</v>
      </c>
      <c r="BK160">
        <f t="shared" si="166"/>
        <v>1.5556439033344107</v>
      </c>
      <c r="BL160">
        <f t="shared" si="166"/>
        <v>1.555643903312093</v>
      </c>
      <c r="BM160">
        <f t="shared" si="166"/>
        <v>1.5556439007460918</v>
      </c>
      <c r="BN160">
        <f t="shared" si="166"/>
        <v>1.5556436057223171</v>
      </c>
      <c r="BO160">
        <f t="shared" si="166"/>
        <v>1.5556097238229569</v>
      </c>
      <c r="BP160">
        <f t="shared" si="166"/>
        <v>1.5521231085334115</v>
      </c>
      <c r="BQ160">
        <f t="shared" si="166"/>
        <v>1.4589495886794999</v>
      </c>
      <c r="BR160">
        <f t="shared" si="163"/>
        <v>0.9816858404807105</v>
      </c>
      <c r="BS160"/>
      <c r="BT160"/>
      <c r="BU160"/>
      <c r="BV160"/>
      <c r="BW160"/>
      <c r="BX160"/>
      <c r="BY160"/>
      <c r="BZ160"/>
    </row>
    <row r="161" spans="3:78" s="94" customFormat="1" x14ac:dyDescent="0.2">
      <c r="C161" s="93"/>
      <c r="D161" s="93"/>
      <c r="S161" s="92"/>
      <c r="T161" s="92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/>
      <c r="AL161"/>
      <c r="AM161" s="92"/>
      <c r="AN161"/>
      <c r="AO161"/>
      <c r="AP161"/>
      <c r="AQ161"/>
      <c r="AR161"/>
      <c r="AS161"/>
      <c r="BB161"/>
      <c r="BC161">
        <v>59500</v>
      </c>
      <c r="BD161">
        <f t="shared" si="156"/>
        <v>0.45321317770584624</v>
      </c>
      <c r="BE161">
        <f t="shared" si="157"/>
        <v>0.4083976859918117</v>
      </c>
      <c r="BF161">
        <f t="shared" si="158"/>
        <v>4.4815491714034525E-2</v>
      </c>
      <c r="BG161">
        <f t="shared" si="159"/>
        <v>0.66404836926009003</v>
      </c>
      <c r="BH161">
        <f t="shared" si="160"/>
        <v>0.96883660203119604</v>
      </c>
      <c r="BI161">
        <f t="shared" si="161"/>
        <v>2.1959934958658915</v>
      </c>
      <c r="BJ161">
        <f t="shared" si="162"/>
        <v>1.9550614485613398</v>
      </c>
      <c r="BK161">
        <f t="shared" si="166"/>
        <v>1.5877133713507918</v>
      </c>
      <c r="BL161">
        <f t="shared" si="166"/>
        <v>1.5877133713394449</v>
      </c>
      <c r="BM161">
        <f t="shared" si="166"/>
        <v>1.5877133725079962</v>
      </c>
      <c r="BN161">
        <f t="shared" si="166"/>
        <v>1.5877132521664923</v>
      </c>
      <c r="BO161">
        <f t="shared" si="166"/>
        <v>1.5877256408659757</v>
      </c>
      <c r="BP161">
        <f t="shared" si="166"/>
        <v>1.586398742302122</v>
      </c>
      <c r="BQ161">
        <f t="shared" si="166"/>
        <v>1.5010213146421045</v>
      </c>
      <c r="BR161">
        <f t="shared" si="163"/>
        <v>1.0137715499385438</v>
      </c>
      <c r="BS161"/>
      <c r="BT161"/>
      <c r="BU161"/>
      <c r="BV161"/>
      <c r="BW161"/>
      <c r="BX161"/>
      <c r="BY161"/>
      <c r="BZ161"/>
    </row>
    <row r="162" spans="3:78" s="94" customFormat="1" x14ac:dyDescent="0.2">
      <c r="C162" s="93"/>
      <c r="D162" s="93"/>
      <c r="S162" s="92"/>
      <c r="T162" s="92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/>
      <c r="AL162"/>
      <c r="AM162" s="92"/>
      <c r="AN162"/>
      <c r="AO162"/>
      <c r="AP162"/>
      <c r="AQ162"/>
      <c r="AR162"/>
      <c r="AS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</row>
    <row r="163" spans="3:78" s="94" customFormat="1" x14ac:dyDescent="0.2">
      <c r="C163" s="93"/>
      <c r="D163" s="93"/>
      <c r="S163" s="92"/>
      <c r="T163" s="92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/>
      <c r="AL163"/>
      <c r="AM163" s="92"/>
      <c r="AN163"/>
      <c r="AO163"/>
      <c r="AP163"/>
      <c r="AQ163"/>
      <c r="AR163"/>
      <c r="AS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</row>
    <row r="164" spans="3:78" s="94" customFormat="1" x14ac:dyDescent="0.2">
      <c r="C164" s="93"/>
      <c r="D164" s="93"/>
      <c r="S164" s="92"/>
      <c r="T164" s="92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/>
      <c r="AL164"/>
      <c r="AM164" s="92"/>
      <c r="AN164"/>
      <c r="AO164"/>
      <c r="AP164"/>
      <c r="AQ164"/>
      <c r="AR164"/>
      <c r="AS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</row>
    <row r="165" spans="3:78" s="94" customFormat="1" x14ac:dyDescent="0.2">
      <c r="C165" s="93"/>
      <c r="D165" s="93"/>
      <c r="S165" s="92"/>
      <c r="T165" s="92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/>
      <c r="AL165"/>
      <c r="AM165" s="92"/>
      <c r="AN165"/>
      <c r="AO165"/>
      <c r="AP165"/>
      <c r="AQ165"/>
      <c r="AR165"/>
      <c r="AS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</row>
    <row r="166" spans="3:78" s="94" customFormat="1" x14ac:dyDescent="0.2">
      <c r="C166" s="93"/>
      <c r="D166" s="93"/>
      <c r="S166" s="92"/>
      <c r="T166" s="92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/>
      <c r="AL166"/>
      <c r="AM166" s="92"/>
      <c r="AN166"/>
      <c r="AO166"/>
      <c r="AP166"/>
      <c r="AQ166"/>
      <c r="AR166"/>
      <c r="AS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</row>
    <row r="167" spans="3:78" s="94" customFormat="1" x14ac:dyDescent="0.2">
      <c r="C167" s="93"/>
      <c r="D167" s="93"/>
      <c r="S167" s="92"/>
      <c r="T167" s="92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/>
      <c r="AL167"/>
      <c r="AM167" s="92"/>
      <c r="AN167"/>
      <c r="AO167"/>
      <c r="AP167"/>
      <c r="AQ167"/>
      <c r="AR167"/>
      <c r="AS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</row>
    <row r="168" spans="3:78" s="94" customFormat="1" x14ac:dyDescent="0.2">
      <c r="C168" s="93"/>
      <c r="D168" s="93"/>
      <c r="S168" s="92"/>
      <c r="T168" s="92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/>
      <c r="AL168"/>
      <c r="AM168" s="92"/>
      <c r="AN168"/>
      <c r="AO168"/>
      <c r="AP168"/>
      <c r="AQ168"/>
      <c r="AR168"/>
      <c r="AS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</row>
    <row r="169" spans="3:78" s="94" customFormat="1" x14ac:dyDescent="0.2">
      <c r="C169" s="93"/>
      <c r="D169" s="93"/>
      <c r="S169" s="92"/>
      <c r="T169" s="92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/>
      <c r="AL169"/>
      <c r="AM169" s="92"/>
      <c r="AN169"/>
      <c r="AO169"/>
      <c r="AP169"/>
      <c r="AQ169"/>
      <c r="AR169"/>
      <c r="AS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</row>
    <row r="170" spans="3:78" s="94" customFormat="1" x14ac:dyDescent="0.2">
      <c r="C170" s="93"/>
      <c r="D170" s="93"/>
      <c r="S170" s="92"/>
      <c r="T170" s="92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/>
      <c r="AL170"/>
      <c r="AM170" s="92"/>
      <c r="AN170"/>
      <c r="AO170"/>
      <c r="AP170"/>
      <c r="AQ170"/>
      <c r="AR170"/>
      <c r="AS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</row>
    <row r="171" spans="3:78" s="94" customFormat="1" x14ac:dyDescent="0.2">
      <c r="C171" s="93"/>
      <c r="D171" s="93"/>
      <c r="S171" s="92"/>
      <c r="T171" s="92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/>
      <c r="AL171"/>
      <c r="AM171" s="92"/>
      <c r="AN171"/>
      <c r="AO171"/>
      <c r="AP171"/>
      <c r="AQ171"/>
      <c r="AR171"/>
      <c r="AS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</row>
    <row r="172" spans="3:78" s="94" customFormat="1" x14ac:dyDescent="0.2">
      <c r="C172" s="93"/>
      <c r="D172" s="93"/>
      <c r="S172" s="92"/>
      <c r="T172" s="92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/>
      <c r="AL172"/>
      <c r="AM172" s="92"/>
      <c r="AN172"/>
      <c r="AO172"/>
      <c r="AP172"/>
      <c r="AQ172"/>
      <c r="AR172"/>
      <c r="AS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</row>
    <row r="173" spans="3:78" s="94" customFormat="1" x14ac:dyDescent="0.2">
      <c r="C173" s="93"/>
      <c r="D173" s="93"/>
      <c r="S173" s="92"/>
      <c r="T173" s="92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/>
      <c r="AL173"/>
      <c r="AM173" s="92"/>
      <c r="AN173"/>
      <c r="AO173"/>
      <c r="AP173"/>
      <c r="AQ173"/>
      <c r="AR173"/>
      <c r="AS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</row>
    <row r="174" spans="3:78" s="94" customFormat="1" x14ac:dyDescent="0.2">
      <c r="C174" s="93"/>
      <c r="D174" s="93"/>
      <c r="S174" s="92"/>
      <c r="T174" s="92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/>
      <c r="AL174"/>
      <c r="AM174" s="92"/>
      <c r="AN174"/>
      <c r="AO174"/>
      <c r="AP174"/>
      <c r="AQ174"/>
      <c r="AR174"/>
      <c r="AS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</row>
    <row r="175" spans="3:78" s="94" customFormat="1" x14ac:dyDescent="0.2">
      <c r="C175" s="93"/>
      <c r="D175" s="93"/>
      <c r="S175" s="92"/>
      <c r="T175" s="92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/>
      <c r="AL175"/>
      <c r="AM175" s="92"/>
      <c r="AN175"/>
      <c r="AO175"/>
      <c r="AP175"/>
      <c r="AQ175"/>
      <c r="AR175"/>
      <c r="AS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</row>
    <row r="176" spans="3:78" s="94" customFormat="1" x14ac:dyDescent="0.2">
      <c r="C176" s="93"/>
      <c r="D176" s="93"/>
      <c r="S176" s="92"/>
      <c r="T176" s="92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/>
      <c r="AL176"/>
      <c r="AM176" s="92"/>
      <c r="AN176"/>
      <c r="AO176"/>
      <c r="AP176"/>
      <c r="AQ176"/>
      <c r="AR176"/>
      <c r="AS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</row>
    <row r="177" spans="3:78" s="94" customFormat="1" x14ac:dyDescent="0.2">
      <c r="C177" s="93"/>
      <c r="D177" s="93"/>
      <c r="S177" s="92"/>
      <c r="T177" s="92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/>
      <c r="AL177"/>
      <c r="AM177" s="92"/>
      <c r="AN177"/>
      <c r="AO177"/>
      <c r="AP177"/>
      <c r="AQ177"/>
      <c r="AR177"/>
      <c r="AS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</row>
    <row r="178" spans="3:78" s="94" customFormat="1" x14ac:dyDescent="0.2">
      <c r="C178" s="93"/>
      <c r="D178" s="93"/>
      <c r="S178" s="92"/>
      <c r="T178" s="92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/>
      <c r="AL178"/>
      <c r="AM178" s="92"/>
      <c r="AN178"/>
      <c r="AO178"/>
      <c r="AP178"/>
      <c r="AQ178"/>
      <c r="AR178"/>
      <c r="AS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</row>
    <row r="179" spans="3:78" s="94" customFormat="1" x14ac:dyDescent="0.2">
      <c r="C179" s="93"/>
      <c r="D179" s="93"/>
      <c r="S179" s="92"/>
      <c r="T179" s="92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/>
      <c r="AL179"/>
      <c r="AM179" s="92"/>
      <c r="AN179"/>
      <c r="AO179"/>
      <c r="AP179"/>
      <c r="AQ179"/>
      <c r="AR179"/>
      <c r="AS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</row>
    <row r="180" spans="3:78" s="94" customFormat="1" x14ac:dyDescent="0.2">
      <c r="C180" s="93"/>
      <c r="D180" s="93"/>
      <c r="S180" s="92"/>
      <c r="T180" s="92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/>
      <c r="AL180"/>
      <c r="AM180" s="92"/>
      <c r="AN180"/>
      <c r="AO180"/>
      <c r="AP180"/>
      <c r="AQ180"/>
      <c r="AR180"/>
      <c r="AS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</row>
    <row r="181" spans="3:78" s="94" customFormat="1" x14ac:dyDescent="0.2">
      <c r="C181" s="93"/>
      <c r="D181" s="93"/>
      <c r="S181" s="92"/>
      <c r="T181" s="92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/>
      <c r="AL181"/>
      <c r="AM181" s="92"/>
      <c r="AN181"/>
      <c r="AO181"/>
      <c r="AP181"/>
      <c r="AQ181"/>
      <c r="AR181"/>
      <c r="AS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</row>
    <row r="182" spans="3:78" s="94" customFormat="1" x14ac:dyDescent="0.2">
      <c r="C182" s="93"/>
      <c r="D182" s="93"/>
      <c r="S182" s="92"/>
      <c r="T182" s="92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/>
      <c r="AL182"/>
      <c r="AM182" s="92"/>
      <c r="AN182"/>
      <c r="AO182"/>
      <c r="AP182"/>
      <c r="AQ182"/>
      <c r="AR182"/>
      <c r="AS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</row>
    <row r="183" spans="3:78" s="94" customFormat="1" x14ac:dyDescent="0.2">
      <c r="C183" s="93"/>
      <c r="D183" s="93"/>
      <c r="S183" s="92"/>
      <c r="T183" s="92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/>
      <c r="AL183"/>
      <c r="AM183" s="92"/>
      <c r="AN183"/>
      <c r="AO183"/>
      <c r="AP183"/>
      <c r="AQ183"/>
      <c r="AR183"/>
      <c r="AS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</row>
    <row r="184" spans="3:78" s="94" customFormat="1" x14ac:dyDescent="0.2">
      <c r="C184" s="93"/>
      <c r="D184" s="93"/>
      <c r="S184" s="92"/>
      <c r="T184" s="92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/>
      <c r="AL184"/>
      <c r="AM184" s="92"/>
      <c r="AN184"/>
      <c r="AO184"/>
      <c r="AP184"/>
      <c r="AQ184"/>
      <c r="AR184"/>
      <c r="AS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</row>
    <row r="185" spans="3:78" s="94" customFormat="1" x14ac:dyDescent="0.2">
      <c r="C185" s="93"/>
      <c r="D185" s="93"/>
      <c r="S185" s="92"/>
      <c r="T185" s="92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/>
      <c r="AL185"/>
      <c r="AM185" s="92"/>
      <c r="AN185"/>
      <c r="AO185"/>
      <c r="AP185"/>
      <c r="AQ185"/>
      <c r="AR185"/>
      <c r="AS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</row>
    <row r="186" spans="3:78" s="94" customFormat="1" x14ac:dyDescent="0.2">
      <c r="C186" s="93"/>
      <c r="D186" s="93"/>
      <c r="S186" s="92"/>
      <c r="T186" s="92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/>
      <c r="AL186"/>
      <c r="AM186" s="92"/>
      <c r="AN186"/>
      <c r="AO186"/>
      <c r="AP186"/>
      <c r="AQ186"/>
      <c r="AR186"/>
      <c r="AS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</row>
    <row r="187" spans="3:78" s="94" customFormat="1" x14ac:dyDescent="0.2">
      <c r="C187" s="93"/>
      <c r="D187" s="93"/>
      <c r="S187" s="92"/>
      <c r="T187" s="92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/>
      <c r="AL187"/>
      <c r="AM187" s="92"/>
      <c r="AN187"/>
      <c r="AO187"/>
      <c r="AP187"/>
      <c r="AQ187"/>
      <c r="AR187"/>
      <c r="AS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</row>
    <row r="188" spans="3:78" s="94" customFormat="1" x14ac:dyDescent="0.2">
      <c r="C188" s="93"/>
      <c r="D188" s="93"/>
      <c r="S188" s="92"/>
      <c r="T188" s="92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/>
      <c r="AL188"/>
      <c r="AM188" s="92"/>
      <c r="AN188"/>
      <c r="AO188"/>
      <c r="AP188"/>
      <c r="AQ188"/>
      <c r="AR188"/>
      <c r="AS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</row>
    <row r="189" spans="3:78" s="94" customFormat="1" x14ac:dyDescent="0.2">
      <c r="C189" s="93"/>
      <c r="D189" s="93"/>
      <c r="S189" s="92"/>
      <c r="T189" s="92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/>
      <c r="AL189"/>
      <c r="AM189" s="92"/>
      <c r="AN189"/>
      <c r="AO189"/>
      <c r="AP189"/>
      <c r="AQ189"/>
      <c r="AR189"/>
      <c r="AS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</row>
    <row r="190" spans="3:78" s="94" customFormat="1" x14ac:dyDescent="0.2">
      <c r="C190" s="93"/>
      <c r="D190" s="93"/>
      <c r="S190" s="92"/>
      <c r="T190" s="92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/>
      <c r="AL190"/>
      <c r="AM190" s="92"/>
      <c r="AN190"/>
      <c r="AO190"/>
      <c r="AP190"/>
      <c r="AQ190"/>
      <c r="AR190"/>
      <c r="AS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</row>
    <row r="191" spans="3:78" s="94" customFormat="1" x14ac:dyDescent="0.2">
      <c r="C191" s="93"/>
      <c r="D191" s="93"/>
      <c r="S191" s="92"/>
      <c r="T191" s="92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/>
      <c r="AL191"/>
      <c r="AM191" s="92"/>
      <c r="AN191"/>
      <c r="AO191"/>
      <c r="AP191"/>
      <c r="AQ191"/>
      <c r="AR191"/>
      <c r="AS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</row>
    <row r="192" spans="3:78" s="94" customFormat="1" x14ac:dyDescent="0.2">
      <c r="C192" s="93"/>
      <c r="D192" s="93"/>
      <c r="S192" s="92"/>
      <c r="T192" s="92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/>
      <c r="AL192"/>
      <c r="AM192" s="92"/>
      <c r="AN192"/>
      <c r="AO192"/>
      <c r="AP192"/>
      <c r="AQ192"/>
      <c r="AR192"/>
      <c r="AS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</row>
    <row r="193" spans="3:78" s="94" customFormat="1" x14ac:dyDescent="0.2">
      <c r="C193" s="93"/>
      <c r="D193" s="93"/>
      <c r="S193" s="92"/>
      <c r="T193" s="92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/>
      <c r="AL193"/>
      <c r="AM193" s="92"/>
      <c r="AN193"/>
      <c r="AO193"/>
      <c r="AP193"/>
      <c r="AQ193"/>
      <c r="AR193"/>
      <c r="AS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</row>
    <row r="194" spans="3:78" s="94" customFormat="1" x14ac:dyDescent="0.2">
      <c r="C194" s="93"/>
      <c r="D194" s="93"/>
      <c r="S194" s="92"/>
      <c r="T194" s="92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/>
      <c r="AL194"/>
      <c r="AM194" s="92"/>
      <c r="AN194"/>
      <c r="AO194"/>
      <c r="AP194"/>
      <c r="AQ194"/>
      <c r="AR194"/>
      <c r="AS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</row>
    <row r="195" spans="3:78" s="94" customFormat="1" x14ac:dyDescent="0.2">
      <c r="C195" s="93"/>
      <c r="D195" s="93"/>
      <c r="S195" s="92"/>
      <c r="T195" s="92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/>
      <c r="AL195"/>
      <c r="AM195" s="92"/>
      <c r="AN195"/>
      <c r="AO195"/>
      <c r="AP195"/>
      <c r="AQ195"/>
      <c r="AR195"/>
      <c r="AS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</row>
    <row r="196" spans="3:78" s="94" customFormat="1" x14ac:dyDescent="0.2">
      <c r="C196" s="93"/>
      <c r="D196" s="93"/>
      <c r="S196" s="92"/>
      <c r="T196" s="92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/>
      <c r="AL196"/>
      <c r="AM196" s="92"/>
      <c r="AN196"/>
      <c r="AO196"/>
      <c r="AP196"/>
      <c r="AQ196"/>
      <c r="AR196"/>
      <c r="AS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</row>
    <row r="197" spans="3:78" s="94" customFormat="1" x14ac:dyDescent="0.2">
      <c r="C197" s="93"/>
      <c r="D197" s="93"/>
      <c r="S197" s="92"/>
      <c r="T197" s="92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/>
      <c r="AL197"/>
      <c r="AM197" s="92"/>
      <c r="AN197"/>
      <c r="AO197"/>
      <c r="AP197"/>
      <c r="AQ197"/>
      <c r="AR197"/>
      <c r="AS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</row>
    <row r="198" spans="3:78" s="94" customFormat="1" x14ac:dyDescent="0.2">
      <c r="C198" s="93"/>
      <c r="D198" s="93"/>
      <c r="S198" s="92"/>
      <c r="T198" s="92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/>
      <c r="AL198"/>
      <c r="AM198" s="92"/>
      <c r="AN198"/>
      <c r="AO198"/>
      <c r="AP198"/>
      <c r="AQ198"/>
      <c r="AR198"/>
      <c r="AS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</row>
    <row r="199" spans="3:78" s="94" customFormat="1" x14ac:dyDescent="0.2">
      <c r="C199" s="93"/>
      <c r="D199" s="93"/>
      <c r="S199" s="92"/>
      <c r="T199" s="92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/>
      <c r="AL199"/>
      <c r="AM199" s="92"/>
      <c r="AN199"/>
      <c r="AO199"/>
      <c r="AP199"/>
      <c r="AQ199"/>
      <c r="AR199"/>
      <c r="AS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</row>
    <row r="200" spans="3:78" s="94" customFormat="1" x14ac:dyDescent="0.2">
      <c r="C200" s="93"/>
      <c r="D200" s="93"/>
      <c r="S200" s="92"/>
      <c r="T200" s="92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/>
      <c r="AL200"/>
      <c r="AM200" s="92"/>
      <c r="AN200"/>
      <c r="AO200"/>
      <c r="AP200"/>
      <c r="AQ200"/>
      <c r="AR200"/>
      <c r="AS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</row>
    <row r="201" spans="3:78" s="94" customFormat="1" x14ac:dyDescent="0.2">
      <c r="C201" s="93"/>
      <c r="D201" s="93"/>
      <c r="S201" s="92"/>
      <c r="T201" s="92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/>
      <c r="AL201"/>
      <c r="AM201" s="92"/>
      <c r="AN201"/>
      <c r="AO201"/>
      <c r="AP201"/>
      <c r="AQ201"/>
      <c r="AR201"/>
      <c r="AS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</row>
    <row r="202" spans="3:78" s="94" customFormat="1" x14ac:dyDescent="0.2">
      <c r="C202" s="93"/>
      <c r="D202" s="93"/>
      <c r="S202" s="92"/>
      <c r="T202" s="92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/>
      <c r="AL202"/>
      <c r="AM202" s="92"/>
      <c r="AN202"/>
      <c r="AO202"/>
      <c r="AP202"/>
      <c r="AQ202"/>
      <c r="AR202"/>
      <c r="AS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</row>
    <row r="203" spans="3:78" s="94" customFormat="1" x14ac:dyDescent="0.2">
      <c r="C203" s="93"/>
      <c r="D203" s="93"/>
      <c r="S203" s="92"/>
      <c r="T203" s="92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/>
      <c r="AL203"/>
      <c r="AM203" s="92"/>
      <c r="AN203"/>
      <c r="AO203"/>
      <c r="AP203"/>
      <c r="AQ203"/>
      <c r="AR203"/>
      <c r="AS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</row>
    <row r="204" spans="3:78" s="94" customFormat="1" x14ac:dyDescent="0.2">
      <c r="C204" s="93"/>
      <c r="D204" s="93"/>
      <c r="S204" s="92"/>
      <c r="T204" s="92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/>
      <c r="AL204"/>
      <c r="AM204" s="92"/>
      <c r="AN204"/>
      <c r="AO204"/>
      <c r="AP204"/>
      <c r="AQ204"/>
      <c r="AR204"/>
      <c r="AS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</row>
    <row r="205" spans="3:78" s="94" customFormat="1" x14ac:dyDescent="0.2">
      <c r="C205" s="93"/>
      <c r="D205" s="93"/>
      <c r="S205" s="92"/>
      <c r="T205" s="92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/>
      <c r="AL205"/>
      <c r="AM205" s="92"/>
      <c r="AN205"/>
      <c r="AO205"/>
      <c r="AP205"/>
      <c r="AQ205"/>
      <c r="AR205"/>
      <c r="AS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</row>
    <row r="206" spans="3:78" s="94" customFormat="1" x14ac:dyDescent="0.2">
      <c r="C206" s="93"/>
      <c r="D206" s="93"/>
      <c r="S206" s="92"/>
      <c r="T206" s="92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/>
      <c r="AL206"/>
      <c r="AM206" s="92"/>
      <c r="AN206"/>
      <c r="AO206"/>
      <c r="AP206"/>
      <c r="AQ206"/>
      <c r="AR206"/>
      <c r="AS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</row>
    <row r="207" spans="3:78" s="94" customFormat="1" x14ac:dyDescent="0.2">
      <c r="C207" s="93"/>
      <c r="D207" s="93"/>
      <c r="S207" s="92"/>
      <c r="T207" s="92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/>
      <c r="AL207"/>
      <c r="AM207" s="92"/>
      <c r="AN207"/>
      <c r="AO207"/>
      <c r="AP207"/>
      <c r="AQ207"/>
      <c r="AR207"/>
      <c r="AS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</row>
    <row r="208" spans="3:78" s="94" customFormat="1" x14ac:dyDescent="0.2">
      <c r="C208" s="93"/>
      <c r="D208" s="93"/>
      <c r="S208" s="92"/>
      <c r="T208" s="92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/>
      <c r="AL208"/>
      <c r="AM208" s="92"/>
      <c r="AN208"/>
      <c r="AO208"/>
      <c r="AP208"/>
      <c r="AQ208"/>
      <c r="AR208"/>
      <c r="AS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</row>
    <row r="209" spans="3:78" s="94" customFormat="1" x14ac:dyDescent="0.2">
      <c r="C209" s="93"/>
      <c r="D209" s="93"/>
      <c r="S209" s="92"/>
      <c r="T209" s="92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/>
      <c r="AL209"/>
      <c r="AM209" s="92"/>
      <c r="AN209"/>
      <c r="AO209"/>
      <c r="AP209"/>
      <c r="AQ209"/>
      <c r="AR209"/>
      <c r="AS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</row>
    <row r="210" spans="3:78" s="94" customFormat="1" x14ac:dyDescent="0.2">
      <c r="C210" s="93"/>
      <c r="D210" s="93"/>
      <c r="S210" s="92"/>
      <c r="T210" s="92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/>
      <c r="AL210"/>
      <c r="AM210" s="92"/>
      <c r="AN210"/>
      <c r="AO210"/>
      <c r="AP210"/>
      <c r="AQ210"/>
      <c r="AR210"/>
      <c r="AS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</row>
    <row r="211" spans="3:78" s="94" customFormat="1" x14ac:dyDescent="0.2">
      <c r="C211" s="93"/>
      <c r="D211" s="93"/>
      <c r="S211" s="92"/>
      <c r="T211" s="92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/>
      <c r="AL211"/>
      <c r="AM211" s="92"/>
      <c r="AN211"/>
      <c r="AO211"/>
      <c r="AP211"/>
      <c r="AQ211"/>
      <c r="AR211"/>
      <c r="AS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</row>
    <row r="212" spans="3:78" s="94" customFormat="1" x14ac:dyDescent="0.2">
      <c r="C212" s="93"/>
      <c r="D212" s="93"/>
      <c r="S212" s="92"/>
      <c r="T212" s="92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/>
      <c r="AL212"/>
      <c r="AM212" s="92"/>
      <c r="AN212"/>
      <c r="AO212"/>
      <c r="AP212"/>
      <c r="AQ212"/>
      <c r="AR212"/>
      <c r="AS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</row>
    <row r="213" spans="3:78" s="94" customFormat="1" x14ac:dyDescent="0.2">
      <c r="C213" s="93"/>
      <c r="D213" s="93"/>
      <c r="S213" s="92"/>
      <c r="T213" s="92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/>
      <c r="AL213"/>
      <c r="AM213" s="92"/>
      <c r="AN213"/>
      <c r="AO213"/>
      <c r="AP213"/>
      <c r="AQ213"/>
      <c r="AR213"/>
      <c r="AS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</row>
    <row r="214" spans="3:78" s="94" customFormat="1" x14ac:dyDescent="0.2">
      <c r="C214" s="93"/>
      <c r="D214" s="93"/>
      <c r="S214" s="92"/>
      <c r="T214" s="92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/>
      <c r="AL214"/>
      <c r="AM214" s="92"/>
      <c r="AN214"/>
      <c r="AO214"/>
      <c r="AP214"/>
      <c r="AQ214"/>
      <c r="AR214"/>
      <c r="AS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</row>
    <row r="215" spans="3:78" s="94" customFormat="1" x14ac:dyDescent="0.2">
      <c r="C215" s="93"/>
      <c r="D215" s="93"/>
      <c r="S215" s="92"/>
      <c r="T215" s="92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/>
      <c r="AL215"/>
      <c r="AM215" s="92"/>
      <c r="AN215"/>
      <c r="AO215"/>
      <c r="AP215"/>
      <c r="AQ215"/>
      <c r="AR215"/>
      <c r="AS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</row>
    <row r="216" spans="3:78" s="94" customFormat="1" x14ac:dyDescent="0.2">
      <c r="C216" s="93"/>
      <c r="D216" s="93"/>
      <c r="S216" s="92"/>
      <c r="T216" s="92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/>
      <c r="AL216"/>
      <c r="AM216" s="92"/>
      <c r="AN216"/>
      <c r="AO216"/>
      <c r="AP216"/>
      <c r="AQ216"/>
      <c r="AR216"/>
      <c r="AS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</row>
    <row r="217" spans="3:78" s="94" customFormat="1" x14ac:dyDescent="0.2">
      <c r="C217" s="93"/>
      <c r="D217" s="93"/>
      <c r="S217" s="92"/>
      <c r="T217" s="92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/>
      <c r="AL217"/>
      <c r="AM217" s="92"/>
      <c r="AN217"/>
      <c r="AO217"/>
      <c r="AP217"/>
      <c r="AQ217"/>
      <c r="AR217"/>
      <c r="AS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</row>
    <row r="218" spans="3:78" s="94" customFormat="1" x14ac:dyDescent="0.2">
      <c r="C218" s="93"/>
      <c r="D218" s="93"/>
      <c r="S218" s="92"/>
      <c r="T218" s="92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/>
      <c r="AL218"/>
      <c r="AM218" s="92"/>
      <c r="AN218"/>
      <c r="AO218"/>
      <c r="AP218"/>
      <c r="AQ218"/>
      <c r="AR218"/>
      <c r="AS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</row>
    <row r="219" spans="3:78" s="94" customFormat="1" x14ac:dyDescent="0.2">
      <c r="C219" s="93"/>
      <c r="D219" s="93"/>
      <c r="S219" s="92"/>
      <c r="T219" s="92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/>
      <c r="AL219"/>
      <c r="AM219" s="92"/>
      <c r="AN219"/>
      <c r="AO219"/>
      <c r="AP219"/>
      <c r="AQ219"/>
      <c r="AR219"/>
      <c r="AS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</row>
    <row r="220" spans="3:78" s="94" customFormat="1" x14ac:dyDescent="0.2">
      <c r="C220" s="93"/>
      <c r="D220" s="93"/>
      <c r="S220" s="92"/>
      <c r="T220" s="92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/>
      <c r="AL220"/>
      <c r="AM220" s="92"/>
      <c r="AN220"/>
      <c r="AO220"/>
      <c r="AP220"/>
      <c r="AQ220"/>
      <c r="AR220"/>
      <c r="AS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</row>
    <row r="221" spans="3:78" s="94" customFormat="1" x14ac:dyDescent="0.2">
      <c r="C221" s="93"/>
      <c r="D221" s="93"/>
      <c r="S221" s="92"/>
      <c r="T221" s="92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/>
      <c r="AL221"/>
      <c r="AM221" s="92"/>
      <c r="AN221"/>
      <c r="AO221"/>
      <c r="AP221"/>
      <c r="AQ221"/>
      <c r="AR221"/>
      <c r="AS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</row>
    <row r="222" spans="3:78" s="94" customFormat="1" x14ac:dyDescent="0.2">
      <c r="C222" s="93"/>
      <c r="D222" s="93"/>
      <c r="S222" s="92"/>
      <c r="T222" s="92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/>
      <c r="AL222"/>
      <c r="AM222" s="92"/>
      <c r="AN222"/>
      <c r="AO222"/>
      <c r="AP222"/>
      <c r="AQ222"/>
      <c r="AR222"/>
      <c r="AS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</row>
    <row r="223" spans="3:78" s="94" customFormat="1" x14ac:dyDescent="0.2">
      <c r="C223" s="93"/>
      <c r="D223" s="93"/>
      <c r="S223" s="92"/>
      <c r="T223" s="92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/>
      <c r="AL223"/>
      <c r="AM223" s="92"/>
      <c r="AN223"/>
      <c r="AO223"/>
      <c r="AP223"/>
      <c r="AQ223"/>
      <c r="AR223"/>
      <c r="AS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</row>
    <row r="224" spans="3:78" s="94" customFormat="1" x14ac:dyDescent="0.2">
      <c r="C224" s="93"/>
      <c r="D224" s="93"/>
      <c r="S224" s="92"/>
      <c r="T224" s="92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/>
      <c r="AL224"/>
      <c r="AM224" s="92"/>
      <c r="AN224"/>
      <c r="AO224"/>
      <c r="AP224"/>
      <c r="AQ224"/>
      <c r="AR224"/>
      <c r="AS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</row>
    <row r="225" spans="3:78" s="94" customFormat="1" x14ac:dyDescent="0.2">
      <c r="C225" s="93"/>
      <c r="D225" s="93"/>
      <c r="S225" s="92"/>
      <c r="T225" s="92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/>
      <c r="AL225"/>
      <c r="AM225" s="92"/>
      <c r="AN225"/>
      <c r="AO225"/>
      <c r="AP225"/>
      <c r="AQ225"/>
      <c r="AR225"/>
      <c r="AS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</row>
    <row r="226" spans="3:78" s="94" customFormat="1" x14ac:dyDescent="0.2">
      <c r="C226" s="93"/>
      <c r="D226" s="93"/>
      <c r="S226" s="92"/>
      <c r="T226" s="92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/>
      <c r="AL226"/>
      <c r="AM226" s="92"/>
      <c r="AN226"/>
      <c r="AO226"/>
      <c r="AP226"/>
      <c r="AQ226"/>
      <c r="AR226"/>
      <c r="AS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</row>
    <row r="227" spans="3:78" s="94" customFormat="1" x14ac:dyDescent="0.2">
      <c r="C227" s="93"/>
      <c r="D227" s="93"/>
      <c r="S227" s="92"/>
      <c r="T227" s="92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/>
      <c r="AL227"/>
      <c r="AM227" s="92"/>
      <c r="AN227"/>
      <c r="AO227"/>
      <c r="AP227"/>
      <c r="AQ227"/>
      <c r="AR227"/>
      <c r="AS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</row>
    <row r="228" spans="3:78" s="94" customFormat="1" x14ac:dyDescent="0.2">
      <c r="C228" s="93"/>
      <c r="D228" s="93"/>
      <c r="S228" s="92"/>
      <c r="T228" s="92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/>
      <c r="AL228"/>
      <c r="AM228" s="92"/>
      <c r="AN228"/>
      <c r="AO228"/>
      <c r="AP228"/>
      <c r="AQ228"/>
      <c r="AR228"/>
      <c r="AS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</row>
    <row r="229" spans="3:78" s="94" customFormat="1" x14ac:dyDescent="0.2">
      <c r="C229" s="93"/>
      <c r="D229" s="93"/>
      <c r="S229" s="92"/>
      <c r="T229" s="92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/>
      <c r="AL229"/>
      <c r="AM229" s="92"/>
      <c r="AN229"/>
      <c r="AO229"/>
      <c r="AP229"/>
      <c r="AQ229"/>
      <c r="AR229"/>
      <c r="AS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</row>
    <row r="230" spans="3:78" s="94" customFormat="1" x14ac:dyDescent="0.2">
      <c r="C230" s="93"/>
      <c r="D230" s="93"/>
      <c r="S230" s="92"/>
      <c r="T230" s="92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/>
      <c r="AL230"/>
      <c r="AM230" s="92"/>
      <c r="AN230"/>
      <c r="AO230"/>
      <c r="AP230"/>
      <c r="AQ230"/>
      <c r="AR230"/>
      <c r="AS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</row>
    <row r="231" spans="3:78" s="94" customFormat="1" x14ac:dyDescent="0.2">
      <c r="C231" s="93"/>
      <c r="D231" s="93"/>
      <c r="S231" s="92"/>
      <c r="T231" s="92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/>
      <c r="AL231"/>
      <c r="AM231" s="92"/>
      <c r="AN231"/>
      <c r="AO231"/>
      <c r="AP231"/>
      <c r="AQ231"/>
      <c r="AR231"/>
      <c r="AS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</row>
    <row r="232" spans="3:78" s="94" customFormat="1" x14ac:dyDescent="0.2">
      <c r="C232" s="93"/>
      <c r="D232" s="93"/>
      <c r="S232" s="92"/>
      <c r="T232" s="92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/>
      <c r="AL232"/>
      <c r="AM232" s="92"/>
      <c r="AN232"/>
      <c r="AO232"/>
      <c r="AP232"/>
      <c r="AQ232"/>
      <c r="AR232"/>
      <c r="AS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</row>
    <row r="233" spans="3:78" s="94" customFormat="1" x14ac:dyDescent="0.2">
      <c r="C233" s="93"/>
      <c r="D233" s="93"/>
      <c r="S233" s="92"/>
      <c r="T233" s="92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/>
      <c r="AL233"/>
      <c r="AM233" s="92"/>
      <c r="AN233"/>
      <c r="AO233"/>
      <c r="AP233"/>
      <c r="AQ233"/>
      <c r="AR233"/>
      <c r="AS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</row>
    <row r="234" spans="3:78" s="94" customFormat="1" x14ac:dyDescent="0.2">
      <c r="C234" s="93"/>
      <c r="D234" s="93"/>
      <c r="S234" s="92"/>
      <c r="T234" s="92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/>
      <c r="AL234"/>
      <c r="AM234" s="92"/>
      <c r="AN234"/>
      <c r="AO234"/>
      <c r="AP234"/>
      <c r="AQ234"/>
      <c r="AR234"/>
      <c r="AS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</row>
    <row r="235" spans="3:78" s="94" customFormat="1" x14ac:dyDescent="0.2">
      <c r="C235" s="93"/>
      <c r="D235" s="93"/>
      <c r="S235" s="92"/>
      <c r="T235" s="92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/>
      <c r="AL235"/>
      <c r="AM235" s="92"/>
      <c r="AN235"/>
      <c r="AO235"/>
      <c r="AP235"/>
      <c r="AQ235"/>
      <c r="AR235"/>
      <c r="AS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</row>
    <row r="236" spans="3:78" s="94" customFormat="1" x14ac:dyDescent="0.2">
      <c r="C236" s="93"/>
      <c r="D236" s="93"/>
      <c r="S236" s="92"/>
      <c r="T236" s="92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/>
      <c r="AL236"/>
      <c r="AM236" s="92"/>
      <c r="AN236"/>
      <c r="AO236"/>
      <c r="AP236"/>
      <c r="AQ236"/>
      <c r="AR236"/>
      <c r="AS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</row>
    <row r="237" spans="3:78" s="94" customFormat="1" x14ac:dyDescent="0.2">
      <c r="C237" s="93"/>
      <c r="D237" s="93"/>
      <c r="S237" s="92"/>
      <c r="T237" s="92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/>
      <c r="AL237"/>
      <c r="AM237" s="92"/>
      <c r="AN237"/>
      <c r="AO237"/>
      <c r="AP237"/>
      <c r="AQ237"/>
      <c r="AR237"/>
      <c r="AS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</row>
    <row r="238" spans="3:78" s="94" customFormat="1" x14ac:dyDescent="0.2">
      <c r="C238" s="93"/>
      <c r="D238" s="93"/>
      <c r="S238" s="92"/>
      <c r="T238" s="92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/>
      <c r="AL238"/>
      <c r="AM238" s="92"/>
      <c r="AN238"/>
      <c r="AO238"/>
      <c r="AP238"/>
      <c r="AQ238"/>
      <c r="AR238"/>
      <c r="AS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</row>
    <row r="239" spans="3:78" s="94" customFormat="1" x14ac:dyDescent="0.2">
      <c r="C239" s="93"/>
      <c r="D239" s="93"/>
      <c r="S239" s="92"/>
      <c r="T239" s="92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/>
      <c r="AL239"/>
      <c r="AM239" s="92"/>
      <c r="AN239"/>
      <c r="AO239"/>
      <c r="AP239"/>
      <c r="AQ239"/>
      <c r="AR239"/>
      <c r="AS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</row>
    <row r="240" spans="3:78" s="94" customFormat="1" x14ac:dyDescent="0.2">
      <c r="C240" s="93"/>
      <c r="D240" s="93"/>
      <c r="S240" s="92"/>
      <c r="T240" s="92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/>
      <c r="AL240"/>
      <c r="AM240" s="92"/>
      <c r="AN240"/>
      <c r="AO240"/>
      <c r="AP240"/>
      <c r="AQ240"/>
      <c r="AR240"/>
      <c r="AS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</row>
    <row r="241" spans="3:78" s="94" customFormat="1" x14ac:dyDescent="0.2">
      <c r="C241" s="93"/>
      <c r="D241" s="93"/>
      <c r="S241" s="92"/>
      <c r="T241" s="92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/>
      <c r="AL241"/>
      <c r="AM241" s="92"/>
      <c r="AN241"/>
      <c r="AO241"/>
      <c r="AP241"/>
      <c r="AQ241"/>
      <c r="AR241"/>
      <c r="AS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</row>
    <row r="242" spans="3:78" s="94" customFormat="1" x14ac:dyDescent="0.2">
      <c r="C242" s="93"/>
      <c r="D242" s="93"/>
      <c r="S242" s="92"/>
      <c r="T242" s="92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/>
      <c r="AL242"/>
      <c r="AM242" s="92"/>
      <c r="AN242"/>
      <c r="AO242"/>
      <c r="AP242"/>
      <c r="AQ242"/>
      <c r="AR242"/>
      <c r="AS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</row>
    <row r="243" spans="3:78" s="94" customFormat="1" x14ac:dyDescent="0.2">
      <c r="C243" s="93"/>
      <c r="D243" s="93"/>
      <c r="S243" s="92"/>
      <c r="T243" s="92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/>
      <c r="AL243"/>
      <c r="AM243" s="92"/>
      <c r="AN243"/>
      <c r="AO243"/>
      <c r="AP243"/>
      <c r="AQ243"/>
      <c r="AR243"/>
      <c r="AS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</row>
    <row r="244" spans="3:78" s="94" customFormat="1" x14ac:dyDescent="0.2">
      <c r="C244" s="93"/>
      <c r="D244" s="93"/>
      <c r="S244" s="92"/>
      <c r="T244" s="92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/>
      <c r="AL244"/>
      <c r="AM244" s="92"/>
      <c r="AN244"/>
      <c r="AO244"/>
      <c r="AP244"/>
      <c r="AQ244"/>
      <c r="AR244"/>
      <c r="AS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</row>
    <row r="245" spans="3:78" s="94" customFormat="1" x14ac:dyDescent="0.2">
      <c r="C245" s="93"/>
      <c r="D245" s="93"/>
      <c r="S245" s="92"/>
      <c r="T245" s="92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/>
      <c r="AL245"/>
      <c r="AM245" s="92"/>
      <c r="AN245"/>
      <c r="AO245"/>
      <c r="AP245"/>
      <c r="AQ245"/>
      <c r="AR245"/>
      <c r="AS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</row>
    <row r="246" spans="3:78" s="94" customFormat="1" x14ac:dyDescent="0.2">
      <c r="C246" s="93"/>
      <c r="D246" s="93"/>
      <c r="S246" s="92"/>
      <c r="T246" s="92"/>
      <c r="AF246"/>
      <c r="AL246"/>
      <c r="AM246" s="92"/>
      <c r="AN246"/>
      <c r="AO246"/>
      <c r="AP246"/>
      <c r="AQ246"/>
      <c r="AR246"/>
      <c r="AS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</row>
    <row r="247" spans="3:78" s="94" customFormat="1" x14ac:dyDescent="0.2">
      <c r="C247" s="93"/>
      <c r="D247" s="93"/>
      <c r="S247" s="92"/>
      <c r="T247" s="92"/>
      <c r="AF247"/>
      <c r="AL247"/>
      <c r="AM247" s="92"/>
      <c r="AN247"/>
      <c r="AO247"/>
      <c r="AP247"/>
      <c r="AQ247"/>
      <c r="AR247"/>
      <c r="AS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</row>
    <row r="248" spans="3:78" s="94" customFormat="1" x14ac:dyDescent="0.2">
      <c r="C248" s="93"/>
      <c r="D248" s="93"/>
      <c r="S248" s="92"/>
      <c r="T248" s="92"/>
      <c r="AF248"/>
      <c r="AL248"/>
      <c r="AM248" s="92"/>
      <c r="AN248"/>
      <c r="AO248"/>
      <c r="AP248"/>
      <c r="AQ248"/>
      <c r="AR248"/>
      <c r="AS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</row>
    <row r="249" spans="3:78" s="94" customFormat="1" x14ac:dyDescent="0.2">
      <c r="C249" s="93"/>
      <c r="D249" s="93"/>
      <c r="S249" s="92"/>
      <c r="T249" s="92"/>
      <c r="AF249"/>
      <c r="AL249"/>
      <c r="AM249" s="92"/>
      <c r="AN249"/>
      <c r="AO249"/>
      <c r="AP249"/>
      <c r="AQ249"/>
      <c r="AR249"/>
      <c r="AS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</row>
    <row r="250" spans="3:78" s="94" customFormat="1" x14ac:dyDescent="0.2">
      <c r="C250" s="93"/>
      <c r="D250" s="93"/>
      <c r="S250" s="92"/>
      <c r="T250" s="92"/>
      <c r="AF250"/>
      <c r="AL250"/>
      <c r="AM250" s="92"/>
      <c r="AN250"/>
      <c r="AO250"/>
      <c r="AP250"/>
      <c r="AQ250"/>
      <c r="AR250"/>
      <c r="AS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</row>
    <row r="251" spans="3:78" s="94" customFormat="1" x14ac:dyDescent="0.2">
      <c r="C251" s="93"/>
      <c r="D251" s="93"/>
      <c r="S251" s="92"/>
      <c r="T251" s="92"/>
      <c r="AF251"/>
      <c r="AL251"/>
      <c r="AM251" s="92"/>
      <c r="AN251"/>
      <c r="AO251"/>
      <c r="AP251"/>
      <c r="AQ251"/>
      <c r="AR251"/>
      <c r="AS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</row>
    <row r="252" spans="3:78" s="94" customFormat="1" x14ac:dyDescent="0.2">
      <c r="C252" s="93"/>
      <c r="D252" s="93"/>
      <c r="S252" s="92"/>
      <c r="T252" s="92"/>
      <c r="AF252"/>
      <c r="AL252"/>
      <c r="AM252" s="92"/>
      <c r="AN252"/>
      <c r="AO252"/>
      <c r="AP252"/>
      <c r="AQ252"/>
      <c r="AR252"/>
      <c r="AS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</row>
    <row r="253" spans="3:78" s="94" customFormat="1" x14ac:dyDescent="0.2">
      <c r="C253" s="93"/>
      <c r="D253" s="93"/>
      <c r="S253" s="92"/>
      <c r="T253" s="92"/>
      <c r="AF253"/>
      <c r="AL253"/>
      <c r="AM253" s="92"/>
      <c r="AN253"/>
      <c r="AO253"/>
      <c r="AP253"/>
      <c r="AQ253"/>
      <c r="AR253"/>
      <c r="AS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</row>
    <row r="254" spans="3:78" s="94" customFormat="1" x14ac:dyDescent="0.2">
      <c r="C254" s="93"/>
      <c r="D254" s="93"/>
      <c r="S254" s="92"/>
      <c r="T254" s="92"/>
      <c r="AF254"/>
      <c r="AL254"/>
      <c r="AM254" s="92"/>
      <c r="AN254"/>
      <c r="AO254"/>
      <c r="AP254"/>
      <c r="AQ254"/>
      <c r="AR254"/>
      <c r="AS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</row>
    <row r="255" spans="3:78" s="94" customFormat="1" x14ac:dyDescent="0.2">
      <c r="C255" s="93"/>
      <c r="D255" s="93"/>
      <c r="S255" s="92"/>
      <c r="T255" s="92"/>
      <c r="AF255"/>
      <c r="AL255"/>
      <c r="AM255" s="92"/>
      <c r="AN255"/>
      <c r="AO255"/>
      <c r="AP255"/>
      <c r="AQ255"/>
      <c r="AR255"/>
      <c r="AS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</row>
    <row r="256" spans="3:78" s="94" customFormat="1" x14ac:dyDescent="0.2">
      <c r="C256" s="93"/>
      <c r="D256" s="93"/>
      <c r="S256" s="92"/>
      <c r="T256" s="92"/>
      <c r="AF256"/>
      <c r="AL256"/>
      <c r="AM256" s="92"/>
      <c r="AN256"/>
      <c r="AO256"/>
      <c r="AP256"/>
      <c r="AQ256"/>
      <c r="AR256"/>
      <c r="AS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</row>
    <row r="257" spans="3:78" s="94" customFormat="1" x14ac:dyDescent="0.2">
      <c r="C257" s="93"/>
      <c r="D257" s="93"/>
      <c r="S257" s="92"/>
      <c r="T257" s="92"/>
      <c r="AF257"/>
      <c r="AL257"/>
      <c r="AM257" s="92"/>
      <c r="AN257"/>
      <c r="AO257"/>
      <c r="AP257"/>
      <c r="AQ257"/>
      <c r="AR257"/>
      <c r="AS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</row>
    <row r="258" spans="3:78" s="94" customFormat="1" x14ac:dyDescent="0.2">
      <c r="C258" s="93"/>
      <c r="D258" s="93"/>
      <c r="S258" s="92"/>
      <c r="T258" s="92"/>
      <c r="AF258"/>
      <c r="AL258"/>
      <c r="AM258" s="92"/>
      <c r="AN258"/>
      <c r="AO258"/>
      <c r="AP258"/>
      <c r="AQ258"/>
      <c r="AR258"/>
      <c r="AS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</row>
    <row r="259" spans="3:78" s="94" customFormat="1" x14ac:dyDescent="0.2">
      <c r="C259" s="93"/>
      <c r="D259" s="93"/>
      <c r="S259" s="92"/>
      <c r="T259" s="92"/>
      <c r="AF259"/>
      <c r="AL259"/>
      <c r="AM259" s="92"/>
      <c r="AN259"/>
      <c r="AO259"/>
      <c r="AP259"/>
      <c r="AQ259"/>
      <c r="AR259"/>
      <c r="AS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</row>
    <row r="260" spans="3:78" s="94" customFormat="1" x14ac:dyDescent="0.2">
      <c r="C260" s="93"/>
      <c r="D260" s="93"/>
      <c r="S260" s="92"/>
      <c r="T260" s="92"/>
      <c r="AF260"/>
      <c r="AL260"/>
      <c r="AM260" s="92"/>
      <c r="AN260"/>
      <c r="AO260"/>
      <c r="AP260"/>
      <c r="AQ260"/>
      <c r="AR260"/>
      <c r="AS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</row>
    <row r="261" spans="3:78" s="94" customFormat="1" x14ac:dyDescent="0.2">
      <c r="C261" s="93"/>
      <c r="D261" s="93"/>
      <c r="S261" s="92"/>
      <c r="T261" s="92"/>
      <c r="AF261"/>
      <c r="AL261"/>
      <c r="AM261" s="92"/>
      <c r="AN261"/>
      <c r="AO261"/>
      <c r="AP261"/>
      <c r="AQ261"/>
      <c r="AR261"/>
      <c r="AS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</row>
    <row r="262" spans="3:78" s="94" customFormat="1" x14ac:dyDescent="0.2">
      <c r="C262" s="93"/>
      <c r="D262" s="93"/>
      <c r="S262" s="92"/>
      <c r="T262" s="92"/>
      <c r="AF262"/>
      <c r="AL262"/>
      <c r="AM262" s="92"/>
      <c r="AN262"/>
      <c r="AO262"/>
      <c r="AP262"/>
      <c r="AQ262"/>
      <c r="AR262"/>
      <c r="AS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</row>
    <row r="263" spans="3:78" s="94" customFormat="1" x14ac:dyDescent="0.2">
      <c r="C263" s="93"/>
      <c r="D263" s="93"/>
      <c r="S263" s="92"/>
      <c r="T263" s="92"/>
      <c r="AF263"/>
      <c r="AL263"/>
      <c r="AM263" s="92"/>
      <c r="AN263"/>
      <c r="AO263"/>
      <c r="AP263"/>
      <c r="AQ263"/>
      <c r="AR263"/>
      <c r="AS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</row>
    <row r="264" spans="3:78" s="94" customFormat="1" x14ac:dyDescent="0.2">
      <c r="C264" s="93"/>
      <c r="D264" s="93"/>
      <c r="S264" s="92"/>
      <c r="T264" s="92"/>
      <c r="AF264"/>
      <c r="AL264"/>
      <c r="AM264" s="92"/>
      <c r="AN264"/>
      <c r="AO264"/>
      <c r="AP264"/>
      <c r="AQ264"/>
      <c r="AR264"/>
      <c r="AS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</row>
    <row r="265" spans="3:78" s="94" customFormat="1" x14ac:dyDescent="0.2">
      <c r="C265" s="93"/>
      <c r="D265" s="93"/>
      <c r="S265" s="92"/>
      <c r="T265" s="92"/>
      <c r="AF265"/>
      <c r="AL265"/>
      <c r="AM265" s="92"/>
      <c r="AN265"/>
      <c r="AO265"/>
      <c r="AP265"/>
      <c r="AQ265"/>
      <c r="AR265"/>
      <c r="AS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</row>
    <row r="266" spans="3:78" s="94" customFormat="1" x14ac:dyDescent="0.2">
      <c r="C266" s="93"/>
      <c r="D266" s="93"/>
      <c r="S266" s="92"/>
      <c r="T266" s="92"/>
      <c r="AF266"/>
      <c r="AL266"/>
      <c r="AM266" s="92"/>
      <c r="AN266"/>
      <c r="AO266"/>
      <c r="AP266"/>
      <c r="AQ266"/>
      <c r="AR266"/>
      <c r="AS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</row>
    <row r="267" spans="3:78" s="94" customFormat="1" x14ac:dyDescent="0.2">
      <c r="C267" s="93"/>
      <c r="D267" s="93"/>
      <c r="S267" s="92"/>
      <c r="T267" s="92"/>
      <c r="AF267"/>
      <c r="AL267"/>
      <c r="AM267" s="92"/>
      <c r="AN267"/>
      <c r="AO267"/>
      <c r="AP267"/>
      <c r="AQ267"/>
      <c r="AR267"/>
      <c r="AS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</row>
    <row r="268" spans="3:78" s="94" customFormat="1" x14ac:dyDescent="0.2">
      <c r="C268" s="93"/>
      <c r="D268" s="93"/>
      <c r="S268" s="92"/>
      <c r="T268" s="92"/>
      <c r="AF268"/>
      <c r="AL268"/>
      <c r="AM268" s="92"/>
      <c r="AN268"/>
      <c r="AO268"/>
      <c r="AP268"/>
      <c r="AQ268"/>
      <c r="AR268"/>
      <c r="AS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</row>
    <row r="269" spans="3:78" s="94" customFormat="1" x14ac:dyDescent="0.2">
      <c r="C269" s="93"/>
      <c r="D269" s="93"/>
      <c r="S269" s="92"/>
      <c r="T269" s="92"/>
      <c r="AF269"/>
      <c r="AL269"/>
      <c r="AM269" s="92"/>
      <c r="AN269"/>
      <c r="AO269"/>
      <c r="AP269"/>
      <c r="AQ269"/>
      <c r="AR269"/>
      <c r="AS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</row>
    <row r="270" spans="3:78" s="94" customFormat="1" x14ac:dyDescent="0.2">
      <c r="C270" s="93"/>
      <c r="D270" s="93"/>
      <c r="S270" s="92"/>
      <c r="T270" s="92"/>
      <c r="AF270"/>
      <c r="AL270"/>
      <c r="AM270" s="92"/>
      <c r="AN270"/>
      <c r="AO270"/>
      <c r="AP270"/>
      <c r="AQ270"/>
      <c r="AR270"/>
      <c r="AS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</row>
    <row r="271" spans="3:78" s="94" customFormat="1" x14ac:dyDescent="0.2">
      <c r="C271" s="93"/>
      <c r="D271" s="93"/>
      <c r="S271" s="92"/>
      <c r="T271" s="92"/>
      <c r="AF271"/>
      <c r="AL271"/>
      <c r="AM271" s="92"/>
      <c r="AN271"/>
      <c r="AO271"/>
      <c r="AP271"/>
      <c r="AQ271"/>
      <c r="AR271"/>
      <c r="AS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</row>
    <row r="272" spans="3:78" s="94" customFormat="1" x14ac:dyDescent="0.2">
      <c r="C272" s="93"/>
      <c r="D272" s="93"/>
      <c r="S272" s="92"/>
      <c r="T272" s="92"/>
      <c r="AF272"/>
      <c r="AL272"/>
      <c r="AM272" s="92"/>
      <c r="AN272"/>
      <c r="AO272"/>
      <c r="AP272"/>
      <c r="AQ272"/>
      <c r="AR272"/>
      <c r="AS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</row>
    <row r="273" spans="3:78" s="94" customFormat="1" x14ac:dyDescent="0.2">
      <c r="C273" s="93"/>
      <c r="D273" s="93"/>
      <c r="S273" s="92"/>
      <c r="T273" s="92"/>
      <c r="AF273"/>
      <c r="AL273"/>
      <c r="AM273" s="92"/>
      <c r="AN273"/>
      <c r="AO273"/>
      <c r="AP273"/>
      <c r="AQ273"/>
      <c r="AR273"/>
      <c r="AS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</row>
    <row r="274" spans="3:78" s="94" customFormat="1" x14ac:dyDescent="0.2">
      <c r="C274" s="93"/>
      <c r="D274" s="93"/>
      <c r="S274" s="92"/>
      <c r="T274" s="92"/>
      <c r="AF274"/>
      <c r="AL274"/>
      <c r="AM274" s="92"/>
      <c r="AN274"/>
      <c r="AO274"/>
      <c r="AP274"/>
      <c r="AQ274"/>
      <c r="AR274"/>
      <c r="AS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</row>
    <row r="275" spans="3:78" s="94" customFormat="1" x14ac:dyDescent="0.2">
      <c r="C275" s="93"/>
      <c r="D275" s="93"/>
      <c r="S275" s="92"/>
      <c r="T275" s="92"/>
      <c r="AF275"/>
      <c r="AL275"/>
      <c r="AM275" s="92"/>
      <c r="AN275"/>
      <c r="AO275"/>
      <c r="AP275"/>
      <c r="AQ275"/>
      <c r="AR275"/>
      <c r="AS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</row>
    <row r="276" spans="3:78" s="94" customFormat="1" x14ac:dyDescent="0.2">
      <c r="C276" s="93"/>
      <c r="D276" s="93"/>
      <c r="S276" s="92"/>
      <c r="T276" s="92"/>
      <c r="AF276"/>
      <c r="AL276"/>
      <c r="AM276" s="92"/>
      <c r="AN276"/>
      <c r="AO276"/>
      <c r="AP276"/>
      <c r="AQ276"/>
      <c r="AR276"/>
      <c r="AS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</row>
    <row r="277" spans="3:78" s="94" customFormat="1" x14ac:dyDescent="0.2">
      <c r="C277" s="93"/>
      <c r="D277" s="93"/>
      <c r="S277" s="92"/>
      <c r="T277" s="92"/>
      <c r="AF277"/>
      <c r="AL277"/>
      <c r="AM277" s="92"/>
      <c r="AN277"/>
      <c r="AO277"/>
      <c r="AP277"/>
      <c r="AQ277"/>
      <c r="AR277"/>
      <c r="AS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</row>
    <row r="278" spans="3:78" s="94" customFormat="1" x14ac:dyDescent="0.2">
      <c r="C278" s="93"/>
      <c r="D278" s="93"/>
      <c r="S278" s="92"/>
      <c r="T278" s="92"/>
      <c r="AF278"/>
      <c r="AL278"/>
      <c r="AM278" s="92"/>
      <c r="AN278"/>
      <c r="AO278"/>
      <c r="AP278"/>
      <c r="AQ278"/>
      <c r="AR278"/>
      <c r="AS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</row>
    <row r="279" spans="3:78" s="94" customFormat="1" x14ac:dyDescent="0.2">
      <c r="C279" s="93"/>
      <c r="D279" s="93"/>
      <c r="S279" s="92"/>
      <c r="T279" s="92"/>
      <c r="AF279"/>
      <c r="AL279"/>
      <c r="AM279" s="92"/>
      <c r="AN279"/>
      <c r="AO279"/>
      <c r="AP279"/>
      <c r="AQ279"/>
      <c r="AR279"/>
      <c r="AS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</row>
    <row r="280" spans="3:78" s="94" customFormat="1" x14ac:dyDescent="0.2">
      <c r="C280" s="93"/>
      <c r="D280" s="93"/>
      <c r="S280" s="92"/>
      <c r="T280" s="92"/>
      <c r="AF280"/>
      <c r="AL280"/>
      <c r="AM280" s="92"/>
      <c r="AN280"/>
      <c r="AO280"/>
      <c r="AP280"/>
      <c r="AQ280"/>
      <c r="AR280"/>
      <c r="AS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</row>
    <row r="281" spans="3:78" s="94" customFormat="1" x14ac:dyDescent="0.2">
      <c r="C281" s="93"/>
      <c r="D281" s="93"/>
      <c r="S281" s="92"/>
      <c r="T281" s="92"/>
      <c r="AF281"/>
      <c r="AL281"/>
      <c r="AM281" s="92"/>
      <c r="AN281"/>
      <c r="AO281"/>
      <c r="AP281"/>
      <c r="AQ281"/>
      <c r="AR281"/>
      <c r="AS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</row>
    <row r="282" spans="3:78" s="94" customFormat="1" x14ac:dyDescent="0.2">
      <c r="C282" s="93"/>
      <c r="D282" s="93"/>
      <c r="S282" s="92"/>
      <c r="T282" s="92"/>
      <c r="AF282"/>
      <c r="AL282"/>
      <c r="AM282" s="92"/>
      <c r="AN282"/>
      <c r="AO282"/>
      <c r="AP282"/>
      <c r="AQ282"/>
      <c r="AR282"/>
      <c r="AS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</row>
    <row r="283" spans="3:78" s="94" customFormat="1" x14ac:dyDescent="0.2">
      <c r="C283" s="93"/>
      <c r="D283" s="93"/>
      <c r="S283" s="92"/>
      <c r="T283" s="92"/>
      <c r="AF283"/>
      <c r="AL283"/>
      <c r="AM283" s="92"/>
      <c r="AN283"/>
      <c r="AO283"/>
      <c r="AP283"/>
      <c r="AQ283"/>
      <c r="AR283"/>
      <c r="AS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</row>
    <row r="284" spans="3:78" s="94" customFormat="1" x14ac:dyDescent="0.2">
      <c r="C284" s="93"/>
      <c r="D284" s="93"/>
      <c r="S284" s="92"/>
      <c r="T284" s="92"/>
      <c r="AF284"/>
      <c r="AL284"/>
      <c r="AM284" s="92"/>
      <c r="AN284"/>
      <c r="AO284"/>
      <c r="AP284"/>
      <c r="AQ284"/>
      <c r="AR284"/>
      <c r="AS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</row>
    <row r="285" spans="3:78" s="94" customFormat="1" x14ac:dyDescent="0.2">
      <c r="C285" s="93"/>
      <c r="D285" s="93"/>
      <c r="S285" s="92"/>
      <c r="T285" s="92"/>
      <c r="AF285"/>
      <c r="AL285"/>
      <c r="AM285" s="92"/>
      <c r="AN285"/>
      <c r="AO285"/>
      <c r="AP285"/>
      <c r="AQ285"/>
      <c r="AR285"/>
      <c r="AS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</row>
    <row r="286" spans="3:78" s="94" customFormat="1" x14ac:dyDescent="0.2">
      <c r="C286" s="93"/>
      <c r="D286" s="93"/>
      <c r="S286" s="92"/>
      <c r="T286" s="92"/>
      <c r="AF286"/>
      <c r="AL286"/>
      <c r="AM286" s="92"/>
      <c r="AN286"/>
      <c r="AO286"/>
      <c r="AP286"/>
      <c r="AQ286"/>
      <c r="AR286"/>
      <c r="AS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</row>
    <row r="287" spans="3:78" s="94" customFormat="1" x14ac:dyDescent="0.2">
      <c r="C287" s="93"/>
      <c r="D287" s="93"/>
      <c r="S287" s="92"/>
      <c r="T287" s="92"/>
      <c r="AF287"/>
      <c r="AL287"/>
      <c r="AM287" s="92"/>
      <c r="AN287"/>
      <c r="AO287"/>
      <c r="AP287"/>
      <c r="AQ287"/>
      <c r="AR287"/>
      <c r="AS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</row>
    <row r="288" spans="3:78" s="94" customFormat="1" x14ac:dyDescent="0.2">
      <c r="C288" s="93"/>
      <c r="D288" s="93"/>
      <c r="S288" s="92"/>
      <c r="T288" s="92"/>
      <c r="AF288"/>
      <c r="AL288"/>
      <c r="AM288" s="92"/>
      <c r="AN288"/>
      <c r="AO288"/>
      <c r="AP288"/>
      <c r="AQ288"/>
      <c r="AR288"/>
      <c r="AS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</row>
    <row r="289" spans="3:78" s="94" customFormat="1" x14ac:dyDescent="0.2">
      <c r="C289" s="93"/>
      <c r="D289" s="93"/>
      <c r="S289" s="92"/>
      <c r="T289" s="92"/>
      <c r="AF289"/>
      <c r="AL289"/>
      <c r="AM289" s="92"/>
      <c r="AN289"/>
      <c r="AO289"/>
      <c r="AP289"/>
      <c r="AQ289"/>
      <c r="AR289"/>
      <c r="AS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</row>
    <row r="290" spans="3:78" s="94" customFormat="1" x14ac:dyDescent="0.2">
      <c r="C290" s="93"/>
      <c r="D290" s="93"/>
      <c r="S290" s="92"/>
      <c r="T290" s="92"/>
      <c r="AF290"/>
      <c r="AL290"/>
      <c r="AM290" s="92"/>
      <c r="AN290"/>
      <c r="AO290"/>
      <c r="AP290"/>
      <c r="AQ290"/>
      <c r="AR290"/>
      <c r="AS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</row>
    <row r="291" spans="3:78" s="94" customFormat="1" x14ac:dyDescent="0.2">
      <c r="C291" s="93"/>
      <c r="D291" s="93"/>
      <c r="S291" s="92"/>
      <c r="T291" s="92"/>
      <c r="AF291"/>
      <c r="AL291"/>
      <c r="AM291" s="92"/>
      <c r="AN291"/>
      <c r="AO291"/>
      <c r="AP291"/>
      <c r="AQ291"/>
      <c r="AR291"/>
      <c r="AS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</row>
    <row r="292" spans="3:78" s="94" customFormat="1" x14ac:dyDescent="0.2">
      <c r="C292" s="93"/>
      <c r="D292" s="93"/>
      <c r="S292" s="92"/>
      <c r="T292" s="92"/>
      <c r="AF292"/>
      <c r="AL292"/>
      <c r="AM292" s="92"/>
      <c r="AN292"/>
      <c r="AO292"/>
      <c r="AP292"/>
      <c r="AQ292"/>
      <c r="AR292"/>
      <c r="AS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</row>
    <row r="293" spans="3:78" s="94" customFormat="1" x14ac:dyDescent="0.2">
      <c r="C293" s="93"/>
      <c r="D293" s="93"/>
      <c r="S293" s="92"/>
      <c r="T293" s="92"/>
      <c r="AF293"/>
      <c r="AL293"/>
      <c r="AM293" s="92"/>
      <c r="AN293"/>
      <c r="AO293"/>
      <c r="AP293"/>
      <c r="AQ293"/>
      <c r="AR293"/>
      <c r="AS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</row>
    <row r="294" spans="3:78" s="94" customFormat="1" x14ac:dyDescent="0.2">
      <c r="C294" s="93"/>
      <c r="D294" s="93"/>
      <c r="S294" s="92"/>
      <c r="T294" s="92"/>
      <c r="AF294"/>
      <c r="AL294"/>
      <c r="AM294" s="92"/>
      <c r="AN294"/>
      <c r="AO294"/>
      <c r="AP294"/>
      <c r="AQ294"/>
      <c r="AR294"/>
      <c r="AS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</row>
    <row r="295" spans="3:78" s="94" customFormat="1" x14ac:dyDescent="0.2">
      <c r="C295" s="93"/>
      <c r="D295" s="93"/>
      <c r="S295" s="92"/>
      <c r="T295" s="92"/>
      <c r="AF295"/>
      <c r="AL295"/>
      <c r="AM295" s="92"/>
      <c r="AN295"/>
      <c r="AO295"/>
      <c r="AP295"/>
      <c r="AQ295"/>
      <c r="AR295"/>
      <c r="AS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</row>
    <row r="296" spans="3:78" s="94" customFormat="1" x14ac:dyDescent="0.2">
      <c r="C296" s="93"/>
      <c r="D296" s="93"/>
      <c r="S296" s="92"/>
      <c r="T296" s="92"/>
      <c r="AF296"/>
      <c r="AL296"/>
      <c r="AM296" s="92"/>
      <c r="AN296"/>
      <c r="AO296"/>
      <c r="AP296"/>
      <c r="AQ296"/>
      <c r="AR296"/>
      <c r="AS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</row>
    <row r="297" spans="3:78" s="94" customFormat="1" x14ac:dyDescent="0.2">
      <c r="C297" s="93"/>
      <c r="D297" s="93"/>
      <c r="S297" s="92"/>
      <c r="T297" s="92"/>
      <c r="AF297"/>
      <c r="AL297"/>
      <c r="AM297" s="92"/>
      <c r="AN297"/>
      <c r="AO297"/>
      <c r="AP297"/>
      <c r="AQ297"/>
      <c r="AR297"/>
      <c r="AS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</row>
    <row r="298" spans="3:78" s="94" customFormat="1" x14ac:dyDescent="0.2">
      <c r="C298" s="93"/>
      <c r="D298" s="93"/>
      <c r="S298" s="92"/>
      <c r="T298" s="92"/>
      <c r="AF298"/>
      <c r="AL298"/>
      <c r="AM298" s="92"/>
      <c r="AN298"/>
      <c r="AO298"/>
      <c r="AP298"/>
      <c r="AQ298"/>
      <c r="AR298"/>
      <c r="AS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</row>
    <row r="299" spans="3:78" s="94" customFormat="1" x14ac:dyDescent="0.2">
      <c r="C299" s="93"/>
      <c r="D299" s="93"/>
      <c r="S299" s="92"/>
      <c r="T299" s="92"/>
      <c r="AF299"/>
      <c r="AL299"/>
      <c r="AM299" s="92"/>
      <c r="AN299"/>
      <c r="AO299"/>
      <c r="AP299"/>
      <c r="AQ299"/>
      <c r="AR299"/>
      <c r="AS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</row>
    <row r="300" spans="3:78" s="94" customFormat="1" x14ac:dyDescent="0.2">
      <c r="C300" s="93"/>
      <c r="D300" s="93"/>
      <c r="S300" s="92"/>
      <c r="T300" s="92"/>
      <c r="AF300"/>
      <c r="AL300"/>
      <c r="AM300" s="92"/>
      <c r="AN300"/>
      <c r="AO300"/>
      <c r="AP300"/>
      <c r="AQ300"/>
      <c r="AR300"/>
      <c r="AS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</row>
    <row r="301" spans="3:78" s="94" customFormat="1" x14ac:dyDescent="0.2">
      <c r="C301" s="93"/>
      <c r="D301" s="93"/>
      <c r="S301" s="92"/>
      <c r="T301" s="92"/>
      <c r="AF301"/>
      <c r="AL301"/>
      <c r="AM301" s="92"/>
      <c r="AN301"/>
      <c r="AO301"/>
      <c r="AP301"/>
      <c r="AQ301"/>
      <c r="AR301"/>
      <c r="AS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</row>
    <row r="302" spans="3:78" s="94" customFormat="1" x14ac:dyDescent="0.2">
      <c r="C302" s="93"/>
      <c r="D302" s="93"/>
      <c r="S302" s="92"/>
      <c r="T302" s="92"/>
      <c r="AF302"/>
      <c r="AL302"/>
      <c r="AM302" s="92"/>
      <c r="AN302"/>
      <c r="AO302"/>
      <c r="AP302"/>
      <c r="AQ302"/>
      <c r="AR302"/>
      <c r="AS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</row>
    <row r="303" spans="3:78" s="94" customFormat="1" x14ac:dyDescent="0.2">
      <c r="C303" s="93"/>
      <c r="D303" s="93"/>
      <c r="S303" s="92"/>
      <c r="T303" s="92"/>
      <c r="AF303"/>
      <c r="AL303"/>
      <c r="AM303" s="92"/>
      <c r="AN303"/>
      <c r="AO303"/>
      <c r="AP303"/>
      <c r="AQ303"/>
      <c r="AR303"/>
      <c r="AS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</row>
    <row r="304" spans="3:78" s="94" customFormat="1" x14ac:dyDescent="0.2">
      <c r="C304" s="93"/>
      <c r="D304" s="93"/>
      <c r="S304" s="92"/>
      <c r="T304" s="92"/>
      <c r="AF304"/>
      <c r="AL304"/>
      <c r="AM304" s="92"/>
      <c r="AN304"/>
      <c r="AO304"/>
      <c r="AP304"/>
      <c r="AQ304"/>
      <c r="AR304"/>
      <c r="AS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</row>
    <row r="305" spans="3:78" s="94" customFormat="1" x14ac:dyDescent="0.2">
      <c r="C305" s="93"/>
      <c r="D305" s="93"/>
      <c r="S305" s="92"/>
      <c r="T305" s="92"/>
      <c r="AF305"/>
      <c r="AL305"/>
      <c r="AM305" s="92"/>
      <c r="AN305"/>
      <c r="AO305"/>
      <c r="AP305"/>
      <c r="AQ305"/>
      <c r="AR305"/>
      <c r="AS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</row>
    <row r="306" spans="3:78" s="94" customFormat="1" x14ac:dyDescent="0.2">
      <c r="C306" s="93"/>
      <c r="D306" s="93"/>
      <c r="S306" s="92"/>
      <c r="T306" s="92"/>
      <c r="AF306"/>
      <c r="AL306"/>
      <c r="AM306" s="92"/>
      <c r="AN306"/>
      <c r="AO306"/>
      <c r="AP306"/>
      <c r="AQ306"/>
      <c r="AR306"/>
      <c r="AS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</row>
    <row r="307" spans="3:78" s="94" customFormat="1" x14ac:dyDescent="0.2">
      <c r="C307" s="93"/>
      <c r="D307" s="93"/>
      <c r="S307" s="92"/>
      <c r="T307" s="92"/>
      <c r="AF307"/>
      <c r="AL307"/>
      <c r="AM307" s="92"/>
      <c r="AN307"/>
      <c r="AO307"/>
      <c r="AP307"/>
      <c r="AQ307"/>
      <c r="AR307"/>
      <c r="AS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</row>
    <row r="308" spans="3:78" s="94" customFormat="1" x14ac:dyDescent="0.2">
      <c r="C308" s="93"/>
      <c r="D308" s="93"/>
      <c r="S308" s="92"/>
      <c r="T308" s="92"/>
      <c r="AF308"/>
      <c r="AL308"/>
      <c r="AM308" s="92"/>
      <c r="AN308"/>
      <c r="AO308"/>
      <c r="AP308"/>
      <c r="AQ308"/>
      <c r="AR308"/>
      <c r="AS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</row>
    <row r="309" spans="3:78" s="94" customFormat="1" x14ac:dyDescent="0.2">
      <c r="C309" s="93"/>
      <c r="D309" s="93"/>
      <c r="S309" s="92"/>
      <c r="T309" s="92"/>
      <c r="AF309"/>
      <c r="AL309"/>
      <c r="AM309" s="92"/>
      <c r="AN309"/>
      <c r="AO309"/>
      <c r="AP309"/>
      <c r="AQ309"/>
      <c r="AR309"/>
      <c r="AS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</row>
    <row r="310" spans="3:78" s="94" customFormat="1" x14ac:dyDescent="0.2">
      <c r="C310" s="93"/>
      <c r="D310" s="93"/>
      <c r="S310" s="92"/>
      <c r="T310" s="92"/>
      <c r="AF310"/>
      <c r="AL310"/>
      <c r="AM310" s="92"/>
      <c r="AN310"/>
      <c r="AO310"/>
      <c r="AP310"/>
      <c r="AQ310"/>
      <c r="AR310"/>
      <c r="AS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</row>
    <row r="311" spans="3:78" s="94" customFormat="1" x14ac:dyDescent="0.2">
      <c r="C311" s="93"/>
      <c r="D311" s="93"/>
      <c r="S311" s="92"/>
      <c r="T311" s="92"/>
      <c r="AF311"/>
      <c r="AL311"/>
      <c r="AM311" s="92"/>
      <c r="AN311"/>
      <c r="AO311"/>
      <c r="AP311"/>
      <c r="AQ311"/>
      <c r="AR311"/>
      <c r="AS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</row>
    <row r="312" spans="3:78" s="94" customFormat="1" x14ac:dyDescent="0.2">
      <c r="C312" s="93"/>
      <c r="D312" s="93"/>
      <c r="S312" s="92"/>
      <c r="T312" s="92"/>
      <c r="AF312"/>
      <c r="AL312"/>
      <c r="AM312" s="92"/>
      <c r="AN312"/>
      <c r="AO312"/>
      <c r="AP312"/>
      <c r="AQ312"/>
      <c r="AR312"/>
      <c r="AS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</row>
    <row r="313" spans="3:78" s="94" customFormat="1" x14ac:dyDescent="0.2">
      <c r="C313" s="93"/>
      <c r="D313" s="93"/>
      <c r="S313" s="92"/>
      <c r="T313" s="92"/>
      <c r="AF313"/>
      <c r="AL313"/>
      <c r="AM313" s="92"/>
      <c r="AN313"/>
      <c r="AO313"/>
      <c r="AP313"/>
      <c r="AQ313"/>
      <c r="AR313"/>
      <c r="AS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</row>
    <row r="314" spans="3:78" s="94" customFormat="1" x14ac:dyDescent="0.2">
      <c r="C314" s="93"/>
      <c r="D314" s="93"/>
      <c r="S314" s="92"/>
      <c r="T314" s="92"/>
      <c r="AF314"/>
      <c r="AL314"/>
      <c r="AM314" s="92"/>
      <c r="AN314"/>
      <c r="AO314"/>
      <c r="AP314"/>
      <c r="AQ314"/>
      <c r="AR314"/>
      <c r="AS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</row>
    <row r="315" spans="3:78" s="94" customFormat="1" x14ac:dyDescent="0.2">
      <c r="C315" s="93"/>
      <c r="D315" s="93"/>
      <c r="S315" s="92"/>
      <c r="T315" s="92"/>
      <c r="AF315"/>
      <c r="AL315"/>
      <c r="AM315" s="92"/>
      <c r="AN315"/>
      <c r="AO315"/>
      <c r="AP315"/>
      <c r="AQ315"/>
      <c r="AR315"/>
      <c r="AS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</row>
    <row r="316" spans="3:78" s="94" customFormat="1" x14ac:dyDescent="0.2">
      <c r="C316" s="93"/>
      <c r="D316" s="93"/>
      <c r="S316" s="92"/>
      <c r="T316" s="92"/>
      <c r="AF316"/>
      <c r="AL316"/>
      <c r="AM316" s="92"/>
      <c r="AN316"/>
      <c r="AO316"/>
      <c r="AP316"/>
      <c r="AQ316"/>
      <c r="AR316"/>
      <c r="AS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</row>
    <row r="317" spans="3:78" s="94" customFormat="1" x14ac:dyDescent="0.2">
      <c r="C317" s="93"/>
      <c r="D317" s="93"/>
      <c r="S317" s="92"/>
      <c r="T317" s="92"/>
      <c r="AF317"/>
      <c r="AL317"/>
      <c r="AM317" s="92"/>
      <c r="AN317"/>
      <c r="AO317"/>
      <c r="AP317"/>
      <c r="AQ317"/>
      <c r="AR317"/>
      <c r="AS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</row>
    <row r="318" spans="3:78" s="94" customFormat="1" x14ac:dyDescent="0.2">
      <c r="C318" s="93"/>
      <c r="D318" s="93"/>
      <c r="S318" s="92"/>
      <c r="T318" s="92"/>
      <c r="AF318"/>
      <c r="AL318"/>
      <c r="AM318" s="92"/>
      <c r="AN318"/>
      <c r="AO318"/>
      <c r="AP318"/>
      <c r="AQ318"/>
      <c r="AR318"/>
      <c r="AS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</row>
    <row r="319" spans="3:78" s="94" customFormat="1" x14ac:dyDescent="0.2">
      <c r="C319" s="93"/>
      <c r="D319" s="93"/>
      <c r="S319" s="92"/>
      <c r="T319" s="92"/>
      <c r="AF319"/>
      <c r="AL319"/>
      <c r="AM319" s="92"/>
      <c r="AN319"/>
      <c r="AO319"/>
      <c r="AP319"/>
      <c r="AQ319"/>
      <c r="AR319"/>
      <c r="AS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</row>
    <row r="320" spans="3:78" s="94" customFormat="1" x14ac:dyDescent="0.2">
      <c r="C320" s="93"/>
      <c r="D320" s="93"/>
      <c r="S320" s="92"/>
      <c r="T320" s="92"/>
      <c r="AF320"/>
      <c r="AL320"/>
      <c r="AM320" s="92"/>
      <c r="AN320"/>
      <c r="AO320"/>
      <c r="AP320"/>
      <c r="AQ320"/>
      <c r="AR320"/>
      <c r="AS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</row>
    <row r="321" spans="3:78" s="94" customFormat="1" x14ac:dyDescent="0.2">
      <c r="C321" s="93"/>
      <c r="D321" s="93"/>
      <c r="S321" s="92"/>
      <c r="T321" s="92"/>
      <c r="AF321"/>
      <c r="AL321"/>
      <c r="AM321" s="92"/>
      <c r="AN321"/>
      <c r="AO321"/>
      <c r="AP321"/>
      <c r="AQ321"/>
      <c r="AR321"/>
      <c r="AS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</row>
    <row r="322" spans="3:78" s="94" customFormat="1" x14ac:dyDescent="0.2">
      <c r="C322" s="93"/>
      <c r="D322" s="93"/>
      <c r="S322" s="92"/>
      <c r="T322" s="92"/>
      <c r="AF322"/>
      <c r="AL322"/>
      <c r="AM322" s="92"/>
      <c r="AN322"/>
      <c r="AO322"/>
      <c r="AP322"/>
      <c r="AQ322"/>
      <c r="AR322"/>
      <c r="AS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</row>
    <row r="323" spans="3:78" s="94" customFormat="1" x14ac:dyDescent="0.2">
      <c r="C323" s="93"/>
      <c r="D323" s="93"/>
      <c r="S323" s="92"/>
      <c r="T323" s="92"/>
      <c r="AF323"/>
      <c r="AL323"/>
      <c r="AM323" s="92"/>
      <c r="AN323"/>
      <c r="AO323"/>
      <c r="AP323"/>
      <c r="AQ323"/>
      <c r="AR323"/>
      <c r="AS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</row>
    <row r="324" spans="3:78" s="94" customFormat="1" x14ac:dyDescent="0.2">
      <c r="C324" s="93"/>
      <c r="D324" s="93"/>
      <c r="S324" s="92"/>
      <c r="T324" s="92"/>
      <c r="AF324"/>
      <c r="AL324"/>
      <c r="AM324" s="92"/>
      <c r="AN324"/>
      <c r="AO324"/>
      <c r="AP324"/>
      <c r="AQ324"/>
      <c r="AR324"/>
      <c r="AS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</row>
    <row r="325" spans="3:78" s="94" customFormat="1" x14ac:dyDescent="0.2">
      <c r="C325" s="93"/>
      <c r="D325" s="93"/>
      <c r="S325" s="92"/>
      <c r="T325" s="92"/>
      <c r="AF325"/>
      <c r="AL325"/>
      <c r="AM325" s="92"/>
      <c r="AN325"/>
      <c r="AO325"/>
      <c r="AP325"/>
      <c r="AQ325"/>
      <c r="AR325"/>
      <c r="AS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</row>
    <row r="326" spans="3:78" s="94" customFormat="1" x14ac:dyDescent="0.2">
      <c r="C326" s="93"/>
      <c r="D326" s="93"/>
      <c r="S326" s="92"/>
      <c r="T326" s="92"/>
      <c r="AF326"/>
      <c r="AL326"/>
      <c r="AM326" s="92"/>
      <c r="AN326"/>
      <c r="AO326"/>
      <c r="AP326"/>
      <c r="AQ326"/>
      <c r="AR326"/>
      <c r="AS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</row>
    <row r="327" spans="3:78" s="94" customFormat="1" x14ac:dyDescent="0.2">
      <c r="C327" s="93"/>
      <c r="D327" s="93"/>
      <c r="S327" s="92"/>
      <c r="T327" s="92"/>
      <c r="AF327"/>
      <c r="AL327"/>
      <c r="AM327" s="92"/>
      <c r="AN327"/>
      <c r="AO327"/>
      <c r="AP327"/>
      <c r="AQ327"/>
      <c r="AR327"/>
      <c r="AS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</row>
    <row r="328" spans="3:78" s="94" customFormat="1" x14ac:dyDescent="0.2">
      <c r="C328" s="93"/>
      <c r="D328" s="93"/>
      <c r="S328" s="92"/>
      <c r="T328" s="92"/>
      <c r="AF328"/>
      <c r="AL328"/>
      <c r="AM328" s="92"/>
      <c r="AN328"/>
      <c r="AO328"/>
      <c r="AP328"/>
      <c r="AQ328"/>
      <c r="AR328"/>
      <c r="AS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</row>
    <row r="329" spans="3:78" s="94" customFormat="1" x14ac:dyDescent="0.2">
      <c r="C329" s="93"/>
      <c r="D329" s="93"/>
      <c r="S329" s="92"/>
      <c r="T329" s="92"/>
      <c r="AF329"/>
      <c r="AL329"/>
      <c r="AM329" s="92"/>
      <c r="AN329"/>
      <c r="AO329"/>
      <c r="AP329"/>
      <c r="AQ329"/>
      <c r="AR329"/>
      <c r="AS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</row>
    <row r="330" spans="3:78" s="94" customFormat="1" x14ac:dyDescent="0.2">
      <c r="C330" s="93"/>
      <c r="D330" s="93"/>
      <c r="S330" s="92"/>
      <c r="T330" s="92"/>
      <c r="AF330"/>
      <c r="AL330"/>
      <c r="AM330" s="92"/>
      <c r="AN330"/>
      <c r="AO330"/>
      <c r="AP330"/>
      <c r="AQ330"/>
      <c r="AR330"/>
      <c r="AS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</row>
    <row r="331" spans="3:78" s="94" customFormat="1" x14ac:dyDescent="0.2">
      <c r="C331" s="93"/>
      <c r="D331" s="93"/>
      <c r="S331" s="92"/>
      <c r="T331" s="92"/>
      <c r="AF331"/>
      <c r="AL331"/>
      <c r="AM331" s="92"/>
      <c r="AN331"/>
      <c r="AO331"/>
      <c r="AP331"/>
      <c r="AQ331"/>
      <c r="AR331"/>
      <c r="AS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</row>
    <row r="332" spans="3:78" s="94" customFormat="1" x14ac:dyDescent="0.2">
      <c r="C332" s="93"/>
      <c r="D332" s="93"/>
      <c r="S332" s="92"/>
      <c r="T332" s="92"/>
      <c r="AF332"/>
      <c r="AL332"/>
      <c r="AM332" s="92"/>
      <c r="AN332"/>
      <c r="AO332"/>
      <c r="AP332"/>
      <c r="AQ332"/>
      <c r="AR332"/>
      <c r="AS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</row>
    <row r="333" spans="3:78" s="94" customFormat="1" x14ac:dyDescent="0.2">
      <c r="C333" s="93"/>
      <c r="D333" s="93"/>
      <c r="S333" s="92"/>
      <c r="T333" s="92"/>
      <c r="AF333"/>
      <c r="AL333"/>
      <c r="AM333" s="92"/>
      <c r="AN333"/>
      <c r="AO333"/>
      <c r="AP333"/>
      <c r="AQ333"/>
      <c r="AR333"/>
      <c r="AS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</row>
    <row r="334" spans="3:78" s="94" customFormat="1" x14ac:dyDescent="0.2">
      <c r="C334" s="93"/>
      <c r="D334" s="93"/>
      <c r="S334" s="92"/>
      <c r="T334" s="92"/>
      <c r="AF334"/>
      <c r="AL334"/>
      <c r="AM334" s="92"/>
      <c r="AN334"/>
      <c r="AO334"/>
      <c r="AP334"/>
      <c r="AQ334"/>
      <c r="AR334"/>
      <c r="AS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</row>
    <row r="335" spans="3:78" s="94" customFormat="1" x14ac:dyDescent="0.2">
      <c r="C335" s="93"/>
      <c r="D335" s="93"/>
      <c r="S335" s="92"/>
      <c r="T335" s="92"/>
      <c r="AF335"/>
      <c r="AL335"/>
      <c r="AM335" s="92"/>
      <c r="AN335"/>
      <c r="AO335"/>
      <c r="AP335"/>
      <c r="AQ335"/>
      <c r="AR335"/>
      <c r="AS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</row>
    <row r="336" spans="3:78" s="94" customFormat="1" x14ac:dyDescent="0.2">
      <c r="C336" s="93"/>
      <c r="D336" s="93"/>
      <c r="S336" s="92"/>
      <c r="T336" s="92"/>
      <c r="AF336"/>
      <c r="AL336"/>
      <c r="AM336" s="92"/>
      <c r="AN336"/>
      <c r="AO336"/>
      <c r="AP336"/>
      <c r="AQ336"/>
      <c r="AR336"/>
      <c r="AS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</row>
    <row r="337" spans="3:78" s="94" customFormat="1" x14ac:dyDescent="0.2">
      <c r="C337" s="93"/>
      <c r="D337" s="93"/>
      <c r="S337" s="92"/>
      <c r="T337" s="92"/>
      <c r="AF337"/>
      <c r="AL337"/>
      <c r="AM337" s="92"/>
      <c r="AN337"/>
      <c r="AO337"/>
      <c r="AP337"/>
      <c r="AQ337"/>
      <c r="AR337"/>
      <c r="AS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</row>
    <row r="338" spans="3:78" s="94" customFormat="1" x14ac:dyDescent="0.2">
      <c r="C338" s="93"/>
      <c r="D338" s="93"/>
      <c r="S338" s="92"/>
      <c r="T338" s="92"/>
      <c r="AF338"/>
      <c r="AL338"/>
      <c r="AM338" s="92"/>
      <c r="AN338"/>
      <c r="AO338"/>
      <c r="AP338"/>
      <c r="AQ338"/>
      <c r="AR338"/>
      <c r="AS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</row>
    <row r="339" spans="3:78" s="94" customFormat="1" x14ac:dyDescent="0.2">
      <c r="C339" s="93"/>
      <c r="D339" s="93"/>
      <c r="S339" s="92"/>
      <c r="T339" s="92"/>
      <c r="AF339"/>
      <c r="AL339"/>
      <c r="AM339" s="92"/>
      <c r="AN339"/>
      <c r="AO339"/>
      <c r="AP339"/>
      <c r="AQ339"/>
      <c r="AR339"/>
      <c r="AS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</row>
    <row r="340" spans="3:78" s="94" customFormat="1" x14ac:dyDescent="0.2">
      <c r="C340" s="93"/>
      <c r="D340" s="93"/>
      <c r="S340" s="92"/>
      <c r="T340" s="92"/>
      <c r="AF340"/>
      <c r="AL340"/>
      <c r="AM340" s="92"/>
      <c r="AN340"/>
      <c r="AO340"/>
      <c r="AP340"/>
      <c r="AQ340"/>
      <c r="AR340"/>
      <c r="AS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</row>
    <row r="341" spans="3:78" s="94" customFormat="1" x14ac:dyDescent="0.2">
      <c r="C341" s="93"/>
      <c r="D341" s="93"/>
      <c r="S341" s="92"/>
      <c r="T341" s="92"/>
      <c r="AF341"/>
      <c r="AL341"/>
      <c r="AM341" s="92"/>
      <c r="AN341"/>
      <c r="AO341"/>
      <c r="AP341"/>
      <c r="AQ341"/>
      <c r="AR341"/>
      <c r="AS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</row>
    <row r="342" spans="3:78" s="94" customFormat="1" x14ac:dyDescent="0.2">
      <c r="C342" s="93"/>
      <c r="D342" s="93"/>
      <c r="S342" s="92"/>
      <c r="T342" s="92"/>
      <c r="AF342"/>
      <c r="AL342"/>
      <c r="AM342" s="92"/>
      <c r="AN342"/>
      <c r="AO342"/>
      <c r="AP342"/>
      <c r="AQ342"/>
      <c r="AR342"/>
      <c r="AS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</row>
    <row r="343" spans="3:78" s="94" customFormat="1" x14ac:dyDescent="0.2">
      <c r="C343" s="93"/>
      <c r="D343" s="93"/>
      <c r="S343" s="92"/>
      <c r="T343" s="92"/>
      <c r="AF343"/>
      <c r="AL343"/>
      <c r="AM343" s="92"/>
      <c r="AN343"/>
      <c r="AO343"/>
      <c r="AP343"/>
      <c r="AQ343"/>
      <c r="AR343"/>
      <c r="AS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</row>
    <row r="344" spans="3:78" s="94" customFormat="1" x14ac:dyDescent="0.2">
      <c r="C344" s="93"/>
      <c r="D344" s="93"/>
      <c r="S344" s="92"/>
      <c r="T344" s="92"/>
      <c r="AF344"/>
      <c r="AL344"/>
      <c r="AM344" s="92"/>
      <c r="AN344"/>
      <c r="AO344"/>
      <c r="AP344"/>
      <c r="AQ344"/>
      <c r="AR344"/>
      <c r="AS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</row>
    <row r="345" spans="3:78" s="94" customFormat="1" x14ac:dyDescent="0.2">
      <c r="C345" s="93"/>
      <c r="D345" s="93"/>
      <c r="S345" s="92"/>
      <c r="T345" s="92"/>
      <c r="AF345"/>
      <c r="AL345"/>
      <c r="AM345" s="92"/>
      <c r="AN345"/>
      <c r="AO345"/>
      <c r="AP345"/>
      <c r="AQ345"/>
      <c r="AR345"/>
      <c r="AS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</row>
    <row r="346" spans="3:78" s="94" customFormat="1" x14ac:dyDescent="0.2">
      <c r="C346" s="93"/>
      <c r="D346" s="93"/>
      <c r="S346" s="92"/>
      <c r="T346" s="92"/>
      <c r="AF346"/>
      <c r="AL346"/>
      <c r="AM346" s="92"/>
      <c r="AN346"/>
      <c r="AO346"/>
      <c r="AP346"/>
      <c r="AQ346"/>
      <c r="AR346"/>
      <c r="AS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</row>
    <row r="347" spans="3:78" s="94" customFormat="1" x14ac:dyDescent="0.2">
      <c r="C347" s="93"/>
      <c r="D347" s="93"/>
      <c r="S347" s="92"/>
      <c r="T347" s="92"/>
      <c r="AF347"/>
      <c r="AL347"/>
      <c r="AM347" s="92"/>
      <c r="AN347"/>
      <c r="AO347"/>
      <c r="AP347"/>
      <c r="AQ347"/>
      <c r="AR347"/>
      <c r="AS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</row>
    <row r="348" spans="3:78" s="94" customFormat="1" x14ac:dyDescent="0.2">
      <c r="C348" s="93"/>
      <c r="D348" s="93"/>
      <c r="S348" s="92"/>
      <c r="T348" s="92"/>
      <c r="AF348"/>
      <c r="AL348"/>
      <c r="AM348" s="92"/>
      <c r="AN348"/>
      <c r="AO348"/>
      <c r="AP348"/>
      <c r="AQ348"/>
      <c r="AR348"/>
      <c r="AS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</row>
    <row r="349" spans="3:78" s="94" customFormat="1" x14ac:dyDescent="0.2">
      <c r="C349" s="93"/>
      <c r="D349" s="93"/>
      <c r="S349" s="92"/>
      <c r="T349" s="92"/>
      <c r="AF349"/>
      <c r="AL349"/>
      <c r="AM349" s="92"/>
      <c r="AN349"/>
      <c r="AO349"/>
      <c r="AP349"/>
      <c r="AQ349"/>
      <c r="AR349"/>
      <c r="AS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</row>
    <row r="350" spans="3:78" s="94" customFormat="1" x14ac:dyDescent="0.2">
      <c r="C350" s="93"/>
      <c r="D350" s="93"/>
      <c r="S350" s="92"/>
      <c r="T350" s="92"/>
      <c r="AF350"/>
      <c r="AL350"/>
      <c r="AM350" s="92"/>
      <c r="AN350"/>
      <c r="AO350"/>
      <c r="AP350"/>
      <c r="AQ350"/>
      <c r="AR350"/>
      <c r="AS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</row>
    <row r="351" spans="3:78" s="94" customFormat="1" x14ac:dyDescent="0.2">
      <c r="C351" s="93"/>
      <c r="D351" s="93"/>
      <c r="S351" s="92"/>
      <c r="T351" s="92"/>
      <c r="AF351"/>
      <c r="AL351"/>
      <c r="AM351" s="92"/>
      <c r="AN351"/>
      <c r="AO351"/>
      <c r="AP351"/>
      <c r="AQ351"/>
      <c r="AR351"/>
      <c r="AS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</row>
    <row r="352" spans="3:78" s="94" customFormat="1" x14ac:dyDescent="0.2">
      <c r="C352" s="93"/>
      <c r="D352" s="93"/>
      <c r="S352" s="92"/>
      <c r="T352" s="92"/>
      <c r="AF352"/>
      <c r="AL352"/>
      <c r="AM352" s="92"/>
      <c r="AN352"/>
      <c r="AO352"/>
      <c r="AP352"/>
      <c r="AQ352"/>
      <c r="AR352"/>
      <c r="AS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</row>
    <row r="353" spans="3:78" s="94" customFormat="1" x14ac:dyDescent="0.2">
      <c r="C353" s="93"/>
      <c r="D353" s="93"/>
      <c r="S353" s="92"/>
      <c r="T353" s="92"/>
      <c r="AF353"/>
      <c r="AL353"/>
      <c r="AM353" s="92"/>
      <c r="AN353"/>
      <c r="AO353"/>
      <c r="AP353"/>
      <c r="AQ353"/>
      <c r="AR353"/>
      <c r="AS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</row>
    <row r="354" spans="3:78" s="94" customFormat="1" x14ac:dyDescent="0.2">
      <c r="C354" s="93"/>
      <c r="D354" s="93"/>
      <c r="S354" s="92"/>
      <c r="T354" s="92"/>
      <c r="AF354"/>
      <c r="AL354"/>
      <c r="AM354" s="92"/>
      <c r="AN354"/>
      <c r="AO354"/>
      <c r="AP354"/>
      <c r="AQ354"/>
      <c r="AR354"/>
      <c r="AS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</row>
    <row r="355" spans="3:78" s="94" customFormat="1" x14ac:dyDescent="0.2">
      <c r="C355" s="93"/>
      <c r="D355" s="93"/>
      <c r="S355" s="92"/>
      <c r="T355" s="92"/>
      <c r="AF355"/>
      <c r="AL355"/>
      <c r="AM355" s="92"/>
      <c r="AN355"/>
      <c r="AO355"/>
      <c r="AP355"/>
      <c r="AQ355"/>
      <c r="AR355"/>
      <c r="AS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</row>
    <row r="356" spans="3:78" s="94" customFormat="1" x14ac:dyDescent="0.2">
      <c r="C356" s="93"/>
      <c r="D356" s="93"/>
      <c r="S356" s="92"/>
      <c r="T356" s="92"/>
      <c r="AF356"/>
      <c r="AL356"/>
      <c r="AM356" s="92"/>
      <c r="AN356"/>
      <c r="AO356"/>
      <c r="AP356"/>
      <c r="AQ356"/>
      <c r="AR356"/>
      <c r="AS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</row>
    <row r="357" spans="3:78" s="94" customFormat="1" x14ac:dyDescent="0.2">
      <c r="C357" s="93"/>
      <c r="D357" s="93"/>
      <c r="S357" s="92"/>
      <c r="T357" s="92"/>
      <c r="AF357"/>
      <c r="AL357"/>
      <c r="AM357" s="92"/>
      <c r="AN357"/>
      <c r="AO357"/>
      <c r="AP357"/>
      <c r="AQ357"/>
      <c r="AR357"/>
      <c r="AS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</row>
    <row r="358" spans="3:78" s="94" customFormat="1" x14ac:dyDescent="0.2">
      <c r="C358" s="93"/>
      <c r="D358" s="93"/>
      <c r="S358" s="92"/>
      <c r="T358" s="92"/>
      <c r="AF358"/>
      <c r="AL358"/>
      <c r="AM358" s="92"/>
      <c r="AN358"/>
      <c r="AO358"/>
      <c r="AP358"/>
      <c r="AQ358"/>
      <c r="AR358"/>
      <c r="AS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</row>
    <row r="359" spans="3:78" s="94" customFormat="1" x14ac:dyDescent="0.2">
      <c r="C359" s="93"/>
      <c r="D359" s="93"/>
      <c r="S359" s="92"/>
      <c r="T359" s="92"/>
      <c r="AF359"/>
      <c r="AL359"/>
      <c r="AM359" s="92"/>
      <c r="AN359"/>
      <c r="AO359"/>
      <c r="AP359"/>
      <c r="AQ359"/>
      <c r="AR359"/>
      <c r="AS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</row>
    <row r="360" spans="3:78" s="94" customFormat="1" x14ac:dyDescent="0.2">
      <c r="C360" s="93"/>
      <c r="D360" s="93"/>
      <c r="S360" s="92"/>
      <c r="T360" s="92"/>
      <c r="AF360"/>
      <c r="AL360"/>
      <c r="AM360" s="92"/>
      <c r="AN360"/>
      <c r="AO360"/>
      <c r="AP360"/>
      <c r="AQ360"/>
      <c r="AR360"/>
      <c r="AS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</row>
    <row r="361" spans="3:78" s="94" customFormat="1" x14ac:dyDescent="0.2">
      <c r="C361" s="93"/>
      <c r="D361" s="93"/>
      <c r="S361" s="92"/>
      <c r="T361" s="92"/>
      <c r="AF361"/>
      <c r="AL361"/>
      <c r="AM361" s="92"/>
      <c r="AN361"/>
      <c r="AO361"/>
      <c r="AP361"/>
      <c r="AQ361"/>
      <c r="AR361"/>
      <c r="AS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</row>
    <row r="362" spans="3:78" s="94" customFormat="1" x14ac:dyDescent="0.2">
      <c r="C362" s="93"/>
      <c r="D362" s="93"/>
      <c r="S362" s="92"/>
      <c r="T362" s="92"/>
      <c r="AF362"/>
      <c r="AL362"/>
      <c r="AM362" s="92"/>
      <c r="AN362"/>
      <c r="AO362"/>
      <c r="AP362"/>
      <c r="AQ362"/>
      <c r="AR362"/>
      <c r="AS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</row>
    <row r="363" spans="3:78" s="94" customFormat="1" x14ac:dyDescent="0.2">
      <c r="C363" s="93"/>
      <c r="D363" s="93"/>
      <c r="S363" s="92"/>
      <c r="T363" s="92"/>
      <c r="AF363"/>
      <c r="AL363"/>
      <c r="AM363" s="92"/>
      <c r="AN363"/>
      <c r="AO363"/>
      <c r="AP363"/>
      <c r="AQ363"/>
      <c r="AR363"/>
      <c r="AS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</row>
    <row r="364" spans="3:78" s="94" customFormat="1" x14ac:dyDescent="0.2">
      <c r="C364" s="93"/>
      <c r="D364" s="93"/>
      <c r="S364" s="92"/>
      <c r="T364" s="92"/>
      <c r="AF364"/>
      <c r="AL364"/>
      <c r="AM364" s="92"/>
      <c r="AN364"/>
      <c r="AO364"/>
      <c r="AP364"/>
      <c r="AQ364"/>
      <c r="AR364"/>
      <c r="AS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</row>
    <row r="365" spans="3:78" s="94" customFormat="1" x14ac:dyDescent="0.2">
      <c r="C365" s="93"/>
      <c r="D365" s="93"/>
      <c r="S365" s="92"/>
      <c r="T365" s="92"/>
      <c r="AF365"/>
      <c r="AL365"/>
      <c r="AM365" s="92"/>
      <c r="AN365"/>
      <c r="AO365"/>
      <c r="AP365"/>
      <c r="AQ365"/>
      <c r="AR365"/>
      <c r="AS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</row>
    <row r="366" spans="3:78" s="94" customFormat="1" x14ac:dyDescent="0.2">
      <c r="C366" s="93"/>
      <c r="D366" s="93"/>
      <c r="S366" s="92"/>
      <c r="T366" s="92"/>
      <c r="AF366"/>
      <c r="AL366"/>
      <c r="AM366" s="92"/>
      <c r="AN366"/>
      <c r="AO366"/>
      <c r="AP366"/>
      <c r="AQ366"/>
      <c r="AR366"/>
      <c r="AS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</row>
    <row r="367" spans="3:78" s="94" customFormat="1" x14ac:dyDescent="0.2">
      <c r="C367" s="93"/>
      <c r="D367" s="93"/>
      <c r="S367" s="92"/>
      <c r="T367" s="92"/>
      <c r="AF367"/>
      <c r="AL367"/>
      <c r="AM367" s="92"/>
      <c r="AN367"/>
      <c r="AO367"/>
      <c r="AP367"/>
      <c r="AQ367"/>
      <c r="AR367"/>
      <c r="AS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</row>
    <row r="368" spans="3:78" s="94" customFormat="1" x14ac:dyDescent="0.2">
      <c r="C368" s="93"/>
      <c r="D368" s="93"/>
      <c r="S368" s="92"/>
      <c r="T368" s="92"/>
      <c r="AF368"/>
      <c r="AL368"/>
      <c r="AM368" s="92"/>
      <c r="AN368"/>
      <c r="AO368"/>
      <c r="AP368"/>
      <c r="AQ368"/>
      <c r="AR368"/>
      <c r="AS368"/>
      <c r="BS368"/>
      <c r="BT368"/>
      <c r="BU368"/>
      <c r="BV368"/>
      <c r="BW368"/>
      <c r="BX368"/>
      <c r="BY368"/>
      <c r="BZ368"/>
    </row>
    <row r="369" spans="3:78" s="94" customFormat="1" x14ac:dyDescent="0.2">
      <c r="C369" s="93"/>
      <c r="D369" s="93"/>
      <c r="S369" s="92"/>
      <c r="T369" s="92"/>
      <c r="AF369"/>
      <c r="AL369"/>
      <c r="AM369" s="92"/>
      <c r="AN369"/>
      <c r="AO369"/>
      <c r="AP369"/>
      <c r="AQ369"/>
      <c r="AR369"/>
      <c r="AS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</row>
    <row r="370" spans="3:78" s="94" customFormat="1" x14ac:dyDescent="0.2">
      <c r="C370" s="93"/>
      <c r="D370" s="93"/>
      <c r="S370" s="92"/>
      <c r="T370" s="92"/>
      <c r="AF370"/>
      <c r="AL370"/>
      <c r="AM370" s="92"/>
      <c r="AN370"/>
      <c r="AO370"/>
      <c r="AP370"/>
      <c r="AQ370"/>
      <c r="AR370"/>
      <c r="AS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</row>
    <row r="371" spans="3:78" s="94" customFormat="1" x14ac:dyDescent="0.2">
      <c r="C371" s="93"/>
      <c r="D371" s="93"/>
      <c r="S371" s="92"/>
      <c r="T371" s="92"/>
      <c r="AF371"/>
      <c r="AL371"/>
      <c r="AM371" s="92"/>
      <c r="AN371"/>
      <c r="AO371"/>
      <c r="AP371"/>
      <c r="AQ371"/>
      <c r="AR371"/>
      <c r="AS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</row>
    <row r="372" spans="3:78" s="94" customFormat="1" x14ac:dyDescent="0.2">
      <c r="C372" s="93"/>
      <c r="D372" s="93"/>
      <c r="S372" s="92"/>
      <c r="T372" s="92"/>
      <c r="AF372"/>
      <c r="AL372"/>
      <c r="AM372" s="92"/>
      <c r="AN372"/>
      <c r="AO372"/>
      <c r="AP372"/>
      <c r="AQ372"/>
      <c r="AR372"/>
      <c r="AS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</row>
    <row r="373" spans="3:78" s="94" customFormat="1" x14ac:dyDescent="0.2">
      <c r="C373" s="93"/>
      <c r="D373" s="93"/>
      <c r="S373" s="92"/>
      <c r="T373" s="92"/>
      <c r="AF373"/>
      <c r="AL373"/>
      <c r="AM373" s="92"/>
      <c r="AN373"/>
      <c r="AO373"/>
      <c r="AP373"/>
      <c r="AQ373"/>
      <c r="AR373"/>
      <c r="AS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</row>
    <row r="374" spans="3:78" s="94" customFormat="1" x14ac:dyDescent="0.2">
      <c r="C374" s="93"/>
      <c r="D374" s="93"/>
      <c r="S374" s="92"/>
      <c r="T374" s="92"/>
      <c r="AF374"/>
      <c r="AL374"/>
      <c r="AM374" s="92"/>
      <c r="AN374"/>
      <c r="AO374"/>
      <c r="AP374"/>
      <c r="AQ374"/>
      <c r="AR374"/>
      <c r="AS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</row>
    <row r="375" spans="3:78" s="94" customFormat="1" x14ac:dyDescent="0.2">
      <c r="C375" s="93"/>
      <c r="D375" s="93"/>
      <c r="S375" s="92"/>
      <c r="T375" s="92"/>
      <c r="AF375"/>
      <c r="AL375"/>
      <c r="AM375" s="92"/>
      <c r="AN375"/>
      <c r="AO375"/>
      <c r="AP375"/>
      <c r="AQ375"/>
      <c r="AR375"/>
      <c r="AS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</row>
    <row r="376" spans="3:78" s="94" customFormat="1" x14ac:dyDescent="0.2">
      <c r="C376" s="93"/>
      <c r="D376" s="93"/>
      <c r="S376" s="92"/>
      <c r="T376" s="92"/>
      <c r="AF376"/>
      <c r="AL376"/>
      <c r="AM376" s="92"/>
      <c r="AN376"/>
      <c r="AO376"/>
      <c r="AP376"/>
      <c r="AQ376"/>
      <c r="AR376"/>
      <c r="AS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</row>
    <row r="377" spans="3:78" s="94" customFormat="1" x14ac:dyDescent="0.2">
      <c r="C377" s="93"/>
      <c r="D377" s="93"/>
      <c r="S377" s="92"/>
      <c r="T377" s="92"/>
      <c r="AF377"/>
      <c r="AL377"/>
      <c r="AM377" s="92"/>
      <c r="AN377"/>
      <c r="AO377"/>
      <c r="AP377"/>
      <c r="AQ377"/>
      <c r="AR377"/>
      <c r="AS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</row>
    <row r="378" spans="3:78" s="94" customFormat="1" x14ac:dyDescent="0.2">
      <c r="C378" s="93"/>
      <c r="D378" s="93"/>
      <c r="S378" s="92"/>
      <c r="T378" s="92"/>
      <c r="AF378"/>
      <c r="AL378"/>
      <c r="AM378" s="92"/>
      <c r="AN378"/>
      <c r="AO378"/>
      <c r="AP378"/>
      <c r="AQ378"/>
      <c r="AR378"/>
      <c r="AS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</row>
    <row r="379" spans="3:78" s="94" customFormat="1" x14ac:dyDescent="0.2">
      <c r="C379" s="93"/>
      <c r="D379" s="93"/>
      <c r="S379" s="92"/>
      <c r="T379" s="92"/>
      <c r="AF379"/>
      <c r="AL379"/>
      <c r="AM379" s="92"/>
      <c r="AN379"/>
      <c r="AO379"/>
      <c r="AP379"/>
      <c r="AQ379"/>
      <c r="AR379"/>
      <c r="AS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</row>
    <row r="380" spans="3:78" s="94" customFormat="1" x14ac:dyDescent="0.2">
      <c r="C380" s="93"/>
      <c r="D380" s="93"/>
      <c r="S380" s="92"/>
      <c r="T380" s="92"/>
      <c r="AF380"/>
      <c r="AL380"/>
      <c r="AM380" s="92"/>
      <c r="AN380"/>
      <c r="AO380"/>
      <c r="AP380"/>
      <c r="AQ380"/>
      <c r="AR380"/>
      <c r="AS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</row>
    <row r="381" spans="3:78" s="94" customFormat="1" x14ac:dyDescent="0.2">
      <c r="C381" s="93"/>
      <c r="D381" s="93"/>
      <c r="S381" s="92"/>
      <c r="T381" s="92"/>
      <c r="AF381"/>
      <c r="AL381"/>
      <c r="AM381" s="92"/>
      <c r="AN381"/>
      <c r="AO381"/>
      <c r="AP381"/>
      <c r="AQ381"/>
      <c r="AR381"/>
      <c r="AS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</row>
    <row r="382" spans="3:78" s="94" customFormat="1" x14ac:dyDescent="0.2">
      <c r="C382" s="93"/>
      <c r="D382" s="93"/>
      <c r="S382" s="92"/>
      <c r="T382" s="92"/>
      <c r="AF382"/>
      <c r="AL382"/>
      <c r="AM382" s="92"/>
      <c r="AN382"/>
      <c r="AO382"/>
      <c r="AP382"/>
      <c r="AQ382"/>
      <c r="AR382"/>
      <c r="AS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</row>
    <row r="383" spans="3:78" s="94" customFormat="1" x14ac:dyDescent="0.2">
      <c r="C383" s="93"/>
      <c r="D383" s="93"/>
      <c r="S383" s="92"/>
      <c r="T383" s="92"/>
      <c r="AF383"/>
      <c r="AL383"/>
      <c r="AM383" s="92"/>
      <c r="AN383"/>
      <c r="AO383"/>
      <c r="AP383"/>
      <c r="AQ383"/>
      <c r="AR383"/>
      <c r="AS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</row>
    <row r="384" spans="3:78" s="94" customFormat="1" x14ac:dyDescent="0.2">
      <c r="C384" s="93"/>
      <c r="D384" s="93"/>
      <c r="S384" s="92"/>
      <c r="T384" s="92"/>
      <c r="AF384"/>
      <c r="AL384"/>
      <c r="AM384" s="92"/>
      <c r="AN384"/>
      <c r="AO384"/>
      <c r="AP384"/>
      <c r="AQ384"/>
      <c r="AR384"/>
      <c r="AS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</row>
    <row r="385" spans="3:78" s="94" customFormat="1" x14ac:dyDescent="0.2">
      <c r="C385" s="93"/>
      <c r="D385" s="93"/>
      <c r="S385" s="92"/>
      <c r="T385" s="92"/>
      <c r="AF385"/>
      <c r="AL385"/>
      <c r="AM385" s="92"/>
      <c r="AN385"/>
      <c r="AO385"/>
      <c r="AP385"/>
      <c r="AQ385"/>
      <c r="AR385"/>
      <c r="AS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</row>
    <row r="386" spans="3:78" s="94" customFormat="1" x14ac:dyDescent="0.2">
      <c r="C386" s="93"/>
      <c r="D386" s="93"/>
      <c r="S386" s="92"/>
      <c r="T386" s="92"/>
      <c r="AF386"/>
      <c r="AL386"/>
      <c r="AM386" s="92"/>
      <c r="AN386"/>
      <c r="AO386"/>
      <c r="AP386"/>
      <c r="AQ386"/>
      <c r="AR386"/>
      <c r="AS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</row>
    <row r="387" spans="3:78" s="94" customFormat="1" x14ac:dyDescent="0.2">
      <c r="C387" s="93"/>
      <c r="D387" s="93"/>
      <c r="S387" s="92"/>
      <c r="T387" s="92"/>
      <c r="AF387"/>
      <c r="AL387"/>
      <c r="AM387" s="92"/>
      <c r="AN387"/>
      <c r="AO387"/>
      <c r="AP387"/>
      <c r="AQ387"/>
      <c r="AR387"/>
      <c r="AS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</row>
    <row r="388" spans="3:78" s="94" customFormat="1" x14ac:dyDescent="0.2">
      <c r="C388" s="93"/>
      <c r="D388" s="93"/>
      <c r="S388" s="92"/>
      <c r="T388" s="92"/>
      <c r="AF388"/>
      <c r="AL388"/>
      <c r="AM388" s="92"/>
      <c r="AN388"/>
      <c r="AO388"/>
      <c r="AP388"/>
      <c r="AQ388"/>
      <c r="AR388"/>
      <c r="AS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</row>
    <row r="389" spans="3:78" s="94" customFormat="1" x14ac:dyDescent="0.2">
      <c r="C389" s="93"/>
      <c r="D389" s="93"/>
      <c r="S389" s="92"/>
      <c r="T389" s="92"/>
      <c r="AF389"/>
      <c r="AL389"/>
      <c r="AM389" s="92"/>
      <c r="AN389"/>
      <c r="AO389"/>
      <c r="AP389"/>
      <c r="AQ389"/>
      <c r="AR389"/>
      <c r="AS389"/>
      <c r="BS389"/>
      <c r="BT389"/>
      <c r="BU389"/>
      <c r="BV389"/>
      <c r="BW389"/>
      <c r="BX389"/>
      <c r="BY389"/>
      <c r="BZ389"/>
    </row>
    <row r="390" spans="3:78" s="94" customFormat="1" x14ac:dyDescent="0.2">
      <c r="C390" s="93"/>
      <c r="D390" s="93"/>
      <c r="S390" s="92"/>
      <c r="T390" s="92"/>
      <c r="AF390"/>
      <c r="AL390"/>
      <c r="AM390" s="92"/>
      <c r="AN390"/>
      <c r="AO390"/>
      <c r="AP390"/>
      <c r="AQ390"/>
      <c r="AR390"/>
      <c r="AS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</row>
    <row r="391" spans="3:78" s="94" customFormat="1" x14ac:dyDescent="0.2">
      <c r="C391" s="93"/>
      <c r="D391" s="93"/>
      <c r="S391" s="92"/>
      <c r="T391" s="92"/>
      <c r="AF391"/>
      <c r="AL391"/>
      <c r="AM391" s="92"/>
      <c r="AN391"/>
      <c r="AO391"/>
      <c r="AP391"/>
      <c r="AQ391"/>
      <c r="AR391"/>
      <c r="AS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</row>
    <row r="392" spans="3:78" s="94" customFormat="1" x14ac:dyDescent="0.2">
      <c r="C392" s="93"/>
      <c r="D392" s="93"/>
      <c r="S392" s="92"/>
      <c r="T392" s="92"/>
      <c r="AF392"/>
      <c r="AL392"/>
      <c r="AM392" s="92"/>
      <c r="AN392"/>
      <c r="AO392"/>
      <c r="AP392"/>
      <c r="AQ392"/>
      <c r="AR392"/>
      <c r="AS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</row>
    <row r="393" spans="3:78" s="94" customFormat="1" x14ac:dyDescent="0.2">
      <c r="C393" s="93"/>
      <c r="D393" s="93"/>
      <c r="S393" s="92"/>
      <c r="T393" s="92"/>
      <c r="AF393"/>
      <c r="AL393"/>
      <c r="AM393" s="92"/>
      <c r="AN393"/>
      <c r="AO393"/>
      <c r="AP393"/>
      <c r="AQ393"/>
      <c r="AR393"/>
      <c r="AS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</row>
    <row r="394" spans="3:78" s="94" customFormat="1" x14ac:dyDescent="0.2">
      <c r="C394" s="93"/>
      <c r="D394" s="93"/>
      <c r="S394" s="92"/>
      <c r="T394" s="92"/>
      <c r="AF394"/>
      <c r="AL394"/>
      <c r="AM394" s="92"/>
      <c r="AN394"/>
      <c r="AO394"/>
      <c r="AP394"/>
      <c r="AQ394"/>
      <c r="AR394"/>
      <c r="AS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</row>
    <row r="395" spans="3:78" s="94" customFormat="1" x14ac:dyDescent="0.2">
      <c r="C395" s="93"/>
      <c r="D395" s="93"/>
      <c r="S395" s="92"/>
      <c r="T395" s="92"/>
      <c r="AF395"/>
      <c r="AL395"/>
      <c r="AM395" s="92"/>
      <c r="AN395"/>
      <c r="AO395"/>
      <c r="AP395"/>
      <c r="AQ395"/>
      <c r="AR395"/>
      <c r="AS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</row>
    <row r="396" spans="3:78" s="94" customFormat="1" x14ac:dyDescent="0.2">
      <c r="C396" s="93"/>
      <c r="D396" s="93"/>
      <c r="S396" s="92"/>
      <c r="T396" s="92"/>
      <c r="AF396"/>
      <c r="AL396"/>
      <c r="AM396" s="92"/>
      <c r="AN396"/>
      <c r="AO396"/>
      <c r="AP396"/>
      <c r="AQ396"/>
      <c r="AR396"/>
      <c r="AS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</row>
    <row r="397" spans="3:78" s="94" customFormat="1" x14ac:dyDescent="0.2">
      <c r="C397" s="93"/>
      <c r="D397" s="93"/>
      <c r="S397" s="92"/>
      <c r="T397" s="92"/>
      <c r="AF397"/>
      <c r="AL397"/>
      <c r="AM397" s="92"/>
      <c r="AN397"/>
      <c r="AO397"/>
      <c r="AP397"/>
      <c r="AQ397"/>
      <c r="AR397"/>
      <c r="AS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</row>
    <row r="398" spans="3:78" s="94" customFormat="1" x14ac:dyDescent="0.2">
      <c r="C398" s="93"/>
      <c r="D398" s="93"/>
      <c r="S398" s="92"/>
      <c r="T398" s="92"/>
      <c r="AF398"/>
      <c r="AL398"/>
      <c r="AM398" s="92"/>
      <c r="AN398"/>
      <c r="AO398"/>
      <c r="AP398"/>
      <c r="AQ398"/>
      <c r="AR398"/>
      <c r="AS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</row>
    <row r="399" spans="3:78" s="94" customFormat="1" x14ac:dyDescent="0.2">
      <c r="C399" s="93"/>
      <c r="D399" s="93"/>
      <c r="S399" s="92"/>
      <c r="T399" s="92"/>
      <c r="AF399"/>
      <c r="AL399"/>
      <c r="AM399" s="92"/>
      <c r="AN399"/>
      <c r="AO399"/>
      <c r="AP399"/>
      <c r="AQ399"/>
      <c r="AR399"/>
      <c r="AS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</row>
    <row r="400" spans="3:78" s="94" customFormat="1" x14ac:dyDescent="0.2">
      <c r="C400" s="93"/>
      <c r="D400" s="93"/>
      <c r="S400" s="92"/>
      <c r="T400" s="92"/>
      <c r="AF400"/>
      <c r="AL400"/>
      <c r="AM400" s="92"/>
      <c r="AN400"/>
      <c r="AO400"/>
      <c r="AP400"/>
      <c r="AQ400"/>
      <c r="AR400"/>
      <c r="AS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</row>
    <row r="401" spans="3:78" s="94" customFormat="1" x14ac:dyDescent="0.2">
      <c r="C401" s="93"/>
      <c r="D401" s="93"/>
      <c r="S401" s="92"/>
      <c r="T401" s="92"/>
      <c r="AF401"/>
      <c r="AL401"/>
      <c r="AM401" s="92"/>
      <c r="AN401"/>
      <c r="AO401"/>
      <c r="AP401"/>
      <c r="AQ401"/>
      <c r="AR401"/>
      <c r="AS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</row>
    <row r="402" spans="3:78" s="94" customFormat="1" x14ac:dyDescent="0.2">
      <c r="C402" s="93"/>
      <c r="D402" s="93"/>
      <c r="S402" s="92"/>
      <c r="T402" s="92"/>
      <c r="AF402"/>
      <c r="AL402"/>
      <c r="AM402" s="92"/>
      <c r="AN402"/>
      <c r="AO402"/>
      <c r="AP402"/>
      <c r="AQ402"/>
      <c r="AR402"/>
      <c r="AS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</row>
    <row r="403" spans="3:78" s="94" customFormat="1" x14ac:dyDescent="0.2">
      <c r="C403" s="93"/>
      <c r="D403" s="93"/>
      <c r="S403" s="92"/>
      <c r="T403" s="92"/>
      <c r="AF403"/>
      <c r="AL403"/>
      <c r="AM403" s="92"/>
      <c r="AN403"/>
      <c r="AO403"/>
      <c r="AP403"/>
      <c r="AQ403"/>
      <c r="AR403"/>
      <c r="AS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</row>
    <row r="404" spans="3:78" s="94" customFormat="1" x14ac:dyDescent="0.2">
      <c r="C404" s="93"/>
      <c r="D404" s="93"/>
      <c r="S404" s="92"/>
      <c r="T404" s="92"/>
      <c r="AF404"/>
      <c r="AL404"/>
      <c r="AM404" s="92"/>
      <c r="AN404"/>
      <c r="AO404"/>
      <c r="AP404"/>
      <c r="AQ404"/>
      <c r="AR404"/>
      <c r="AS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</row>
    <row r="405" spans="3:78" s="94" customFormat="1" x14ac:dyDescent="0.2">
      <c r="C405" s="93"/>
      <c r="D405" s="93"/>
      <c r="S405" s="92"/>
      <c r="T405" s="92"/>
      <c r="AF405"/>
      <c r="AL405"/>
      <c r="AM405" s="92"/>
      <c r="AN405"/>
      <c r="AO405"/>
      <c r="AP405"/>
      <c r="AQ405"/>
      <c r="AR405"/>
      <c r="AS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</row>
    <row r="406" spans="3:78" s="94" customFormat="1" x14ac:dyDescent="0.2">
      <c r="C406" s="93"/>
      <c r="D406" s="93"/>
      <c r="S406" s="92"/>
      <c r="T406" s="92"/>
      <c r="AF406"/>
      <c r="AL406"/>
      <c r="AM406" s="92"/>
      <c r="AN406"/>
      <c r="AO406"/>
      <c r="AP406"/>
      <c r="AQ406"/>
      <c r="AR406"/>
      <c r="AS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</row>
    <row r="407" spans="3:78" s="94" customFormat="1" x14ac:dyDescent="0.2">
      <c r="C407" s="93"/>
      <c r="D407" s="93"/>
      <c r="S407" s="92"/>
      <c r="T407" s="92"/>
      <c r="AF407"/>
      <c r="AL407"/>
      <c r="AM407" s="92"/>
      <c r="AN407"/>
      <c r="AO407"/>
      <c r="AP407"/>
      <c r="AQ407"/>
      <c r="AR407"/>
      <c r="AS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</row>
    <row r="408" spans="3:78" s="94" customFormat="1" x14ac:dyDescent="0.2">
      <c r="C408" s="93"/>
      <c r="D408" s="93"/>
      <c r="S408" s="92"/>
      <c r="T408" s="92"/>
      <c r="AF408"/>
      <c r="AL408"/>
      <c r="AM408" s="92"/>
      <c r="AN408"/>
      <c r="AO408"/>
      <c r="AP408"/>
      <c r="AQ408"/>
      <c r="AR408"/>
      <c r="AS408"/>
      <c r="BS408"/>
      <c r="BT408"/>
      <c r="BU408"/>
      <c r="BV408"/>
      <c r="BW408"/>
      <c r="BX408"/>
      <c r="BY408"/>
      <c r="BZ408"/>
    </row>
    <row r="409" spans="3:78" s="94" customFormat="1" x14ac:dyDescent="0.2">
      <c r="C409" s="93"/>
      <c r="D409" s="93"/>
      <c r="S409" s="92"/>
      <c r="T409" s="92"/>
      <c r="AF409"/>
      <c r="AL409"/>
      <c r="AM409" s="92"/>
      <c r="AN409"/>
      <c r="AO409"/>
      <c r="AP409"/>
      <c r="AQ409"/>
      <c r="AR409"/>
      <c r="AS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</row>
    <row r="410" spans="3:78" s="94" customFormat="1" x14ac:dyDescent="0.2">
      <c r="C410" s="93"/>
      <c r="D410" s="93"/>
      <c r="S410" s="92"/>
      <c r="T410" s="92"/>
      <c r="AF410"/>
      <c r="AL410"/>
      <c r="AM410" s="92"/>
      <c r="AN410"/>
      <c r="AO410"/>
      <c r="AP410"/>
      <c r="AQ410"/>
      <c r="AR410"/>
      <c r="AS410"/>
      <c r="BC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</row>
    <row r="411" spans="3:78" s="94" customFormat="1" x14ac:dyDescent="0.2">
      <c r="C411" s="93"/>
      <c r="D411" s="93"/>
      <c r="S411" s="92"/>
      <c r="T411" s="92"/>
      <c r="AF411"/>
      <c r="AL411"/>
      <c r="AM411" s="92"/>
      <c r="AN411"/>
      <c r="AO411"/>
      <c r="AP411"/>
      <c r="AQ411"/>
      <c r="AR411"/>
      <c r="AS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</row>
    <row r="412" spans="3:78" s="94" customFormat="1" x14ac:dyDescent="0.2">
      <c r="C412" s="93"/>
      <c r="D412" s="93"/>
      <c r="S412" s="92"/>
      <c r="T412" s="92"/>
      <c r="AF412"/>
      <c r="AL412"/>
      <c r="AM412" s="92"/>
      <c r="AN412"/>
      <c r="AO412"/>
      <c r="AP412"/>
      <c r="AQ412"/>
      <c r="AR412"/>
      <c r="AS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</row>
    <row r="413" spans="3:78" s="94" customFormat="1" x14ac:dyDescent="0.2">
      <c r="C413" s="93"/>
      <c r="D413" s="93"/>
      <c r="S413" s="92"/>
      <c r="T413" s="92"/>
      <c r="AF413"/>
      <c r="AL413"/>
      <c r="AM413" s="92"/>
      <c r="AN413"/>
      <c r="AO413"/>
      <c r="AP413"/>
      <c r="AQ413"/>
      <c r="AR413"/>
      <c r="AS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</row>
    <row r="414" spans="3:78" s="94" customFormat="1" x14ac:dyDescent="0.2">
      <c r="C414" s="93"/>
      <c r="D414" s="93"/>
      <c r="S414" s="92"/>
      <c r="T414" s="92"/>
      <c r="AF414"/>
      <c r="AL414"/>
      <c r="AM414" s="92"/>
      <c r="AN414"/>
      <c r="AO414"/>
      <c r="AP414"/>
      <c r="AQ414"/>
      <c r="AR414"/>
      <c r="AS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</row>
    <row r="415" spans="3:78" s="94" customFormat="1" x14ac:dyDescent="0.2">
      <c r="C415" s="93"/>
      <c r="D415" s="93"/>
      <c r="S415" s="92"/>
      <c r="T415" s="92"/>
      <c r="AF415"/>
      <c r="AL415"/>
      <c r="AM415" s="92"/>
      <c r="AN415"/>
      <c r="AO415"/>
      <c r="AP415"/>
      <c r="AQ415"/>
      <c r="AR415"/>
      <c r="AS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</row>
    <row r="416" spans="3:78" s="94" customFormat="1" x14ac:dyDescent="0.2">
      <c r="C416" s="93"/>
      <c r="D416" s="93"/>
      <c r="S416" s="92"/>
      <c r="T416" s="92"/>
      <c r="AF416"/>
      <c r="AL416"/>
      <c r="AM416" s="92"/>
      <c r="AN416"/>
      <c r="AO416"/>
      <c r="AP416"/>
      <c r="AQ416"/>
      <c r="AR416"/>
      <c r="AS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</row>
    <row r="417" spans="3:78" s="94" customFormat="1" x14ac:dyDescent="0.2">
      <c r="C417" s="93"/>
      <c r="D417" s="93"/>
      <c r="S417" s="92"/>
      <c r="T417" s="92"/>
      <c r="AF417"/>
      <c r="AL417"/>
      <c r="AM417" s="92"/>
      <c r="AN417"/>
      <c r="AO417"/>
      <c r="AP417"/>
      <c r="AQ417"/>
      <c r="AR417"/>
      <c r="AS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</row>
    <row r="418" spans="3:78" s="94" customFormat="1" x14ac:dyDescent="0.2">
      <c r="C418" s="93"/>
      <c r="D418" s="93"/>
      <c r="S418" s="92"/>
      <c r="T418" s="92"/>
      <c r="AF418"/>
      <c r="AL418"/>
      <c r="AM418" s="92"/>
      <c r="AN418"/>
      <c r="AO418"/>
      <c r="AP418"/>
      <c r="AQ418"/>
      <c r="AR418"/>
      <c r="AS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</row>
    <row r="419" spans="3:78" s="94" customFormat="1" x14ac:dyDescent="0.2">
      <c r="C419" s="93"/>
      <c r="D419" s="93"/>
      <c r="S419" s="92"/>
      <c r="T419" s="92"/>
      <c r="AF419"/>
      <c r="AL419"/>
      <c r="AM419" s="92"/>
      <c r="AN419"/>
      <c r="AO419"/>
      <c r="AP419"/>
      <c r="AQ419"/>
      <c r="AR419"/>
      <c r="AS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</row>
    <row r="420" spans="3:78" s="94" customFormat="1" x14ac:dyDescent="0.2">
      <c r="C420" s="93"/>
      <c r="D420" s="93"/>
      <c r="S420" s="92"/>
      <c r="T420" s="92"/>
      <c r="AF420"/>
      <c r="AL420"/>
      <c r="AM420" s="92"/>
      <c r="AN420"/>
      <c r="AO420"/>
      <c r="AP420"/>
      <c r="AQ420"/>
      <c r="AR420"/>
      <c r="AS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</row>
    <row r="421" spans="3:78" s="94" customFormat="1" x14ac:dyDescent="0.2">
      <c r="C421" s="93"/>
      <c r="D421" s="93"/>
      <c r="S421" s="92"/>
      <c r="T421" s="92"/>
      <c r="AF421"/>
      <c r="AL421"/>
      <c r="AM421" s="92"/>
      <c r="AN421"/>
      <c r="AO421"/>
      <c r="AP421"/>
      <c r="AQ421"/>
      <c r="AR421"/>
      <c r="AS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</row>
    <row r="422" spans="3:78" s="94" customFormat="1" x14ac:dyDescent="0.2">
      <c r="C422" s="93"/>
      <c r="D422" s="93"/>
      <c r="S422" s="92"/>
      <c r="T422" s="92"/>
      <c r="AF422"/>
      <c r="AL422"/>
      <c r="AM422" s="92"/>
      <c r="AN422"/>
      <c r="AO422"/>
      <c r="AP422"/>
      <c r="AQ422"/>
      <c r="AR422"/>
      <c r="AS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</row>
    <row r="423" spans="3:78" s="94" customFormat="1" x14ac:dyDescent="0.2">
      <c r="C423" s="93"/>
      <c r="D423" s="93"/>
      <c r="S423" s="92"/>
      <c r="T423" s="92"/>
      <c r="AF423"/>
      <c r="AL423"/>
      <c r="AM423" s="92"/>
      <c r="AN423"/>
      <c r="AO423"/>
      <c r="AP423"/>
      <c r="AQ423"/>
      <c r="AR423"/>
      <c r="AS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</row>
    <row r="424" spans="3:78" s="94" customFormat="1" x14ac:dyDescent="0.2">
      <c r="C424" s="93"/>
      <c r="D424" s="93"/>
      <c r="S424" s="92"/>
      <c r="T424" s="92"/>
      <c r="AF424"/>
      <c r="AL424"/>
      <c r="AM424" s="92"/>
      <c r="AN424"/>
      <c r="AO424"/>
      <c r="AP424"/>
      <c r="AQ424"/>
      <c r="AR424"/>
      <c r="AS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</row>
    <row r="425" spans="3:78" s="94" customFormat="1" x14ac:dyDescent="0.2">
      <c r="C425" s="93"/>
      <c r="D425" s="93"/>
      <c r="S425" s="92"/>
      <c r="T425" s="92"/>
      <c r="AF425"/>
      <c r="AL425"/>
      <c r="AM425" s="92"/>
      <c r="AN425"/>
      <c r="AO425"/>
      <c r="AP425"/>
      <c r="AQ425"/>
      <c r="AR425"/>
      <c r="AS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</row>
    <row r="426" spans="3:78" s="94" customFormat="1" x14ac:dyDescent="0.2">
      <c r="C426" s="93"/>
      <c r="D426" s="93"/>
      <c r="S426" s="92"/>
      <c r="T426" s="92"/>
      <c r="AF426"/>
      <c r="AL426"/>
      <c r="AM426" s="92"/>
      <c r="AN426"/>
      <c r="AO426"/>
      <c r="AP426"/>
      <c r="AQ426"/>
      <c r="AR426"/>
      <c r="AS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</row>
    <row r="427" spans="3:78" s="94" customFormat="1" x14ac:dyDescent="0.2">
      <c r="C427" s="93"/>
      <c r="D427" s="93"/>
      <c r="S427" s="92"/>
      <c r="T427" s="92"/>
      <c r="AF427"/>
      <c r="AL427"/>
      <c r="AM427" s="92"/>
      <c r="AN427"/>
      <c r="AO427"/>
      <c r="AP427"/>
      <c r="AQ427"/>
      <c r="AR427"/>
      <c r="AS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</row>
    <row r="428" spans="3:78" s="94" customFormat="1" x14ac:dyDescent="0.2">
      <c r="C428" s="93"/>
      <c r="D428" s="93"/>
      <c r="S428" s="92"/>
      <c r="T428" s="92"/>
      <c r="AF428"/>
      <c r="AL428"/>
      <c r="AM428" s="92"/>
      <c r="AN428"/>
      <c r="AO428"/>
      <c r="AP428"/>
      <c r="AQ428"/>
      <c r="AR428"/>
      <c r="AS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</row>
    <row r="429" spans="3:78" s="94" customFormat="1" x14ac:dyDescent="0.2">
      <c r="C429" s="93"/>
      <c r="D429" s="93"/>
      <c r="S429" s="92"/>
      <c r="T429" s="92"/>
      <c r="AF429"/>
      <c r="AL429"/>
      <c r="AM429" s="92"/>
      <c r="AN429"/>
      <c r="AO429"/>
      <c r="AP429"/>
      <c r="AQ429"/>
      <c r="AR429"/>
      <c r="AS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</row>
    <row r="430" spans="3:78" s="94" customFormat="1" x14ac:dyDescent="0.2">
      <c r="C430" s="93"/>
      <c r="D430" s="93"/>
      <c r="S430" s="92"/>
      <c r="T430" s="92"/>
      <c r="AF430"/>
      <c r="AL430"/>
      <c r="AM430" s="92"/>
      <c r="AN430"/>
      <c r="AO430"/>
      <c r="AP430"/>
      <c r="AQ430"/>
      <c r="AR430"/>
      <c r="AS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</row>
    <row r="431" spans="3:78" s="94" customFormat="1" x14ac:dyDescent="0.2">
      <c r="C431" s="93"/>
      <c r="D431" s="93"/>
      <c r="S431" s="92"/>
      <c r="T431" s="92"/>
      <c r="AF431"/>
      <c r="AL431"/>
      <c r="AM431" s="92"/>
      <c r="AN431"/>
      <c r="AO431"/>
      <c r="AP431"/>
      <c r="AQ431"/>
      <c r="AR431"/>
      <c r="AS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</row>
    <row r="432" spans="3:78" s="94" customFormat="1" x14ac:dyDescent="0.2">
      <c r="C432" s="93"/>
      <c r="D432" s="93"/>
      <c r="S432" s="92"/>
      <c r="T432" s="92"/>
      <c r="AF432"/>
      <c r="AL432"/>
      <c r="AM432" s="92"/>
      <c r="AN432"/>
      <c r="AO432"/>
      <c r="AP432"/>
      <c r="AQ432"/>
      <c r="AR432"/>
      <c r="AS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</row>
    <row r="433" spans="3:78" s="94" customFormat="1" x14ac:dyDescent="0.2">
      <c r="C433" s="93"/>
      <c r="D433" s="93"/>
      <c r="S433" s="92"/>
      <c r="T433" s="92"/>
      <c r="AF433"/>
      <c r="AL433"/>
      <c r="AM433" s="92"/>
      <c r="AN433"/>
      <c r="AO433"/>
      <c r="AP433"/>
      <c r="AQ433"/>
      <c r="AR433"/>
      <c r="AS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</row>
    <row r="434" spans="3:78" s="94" customFormat="1" x14ac:dyDescent="0.2">
      <c r="C434" s="93"/>
      <c r="D434" s="93"/>
      <c r="S434" s="92"/>
      <c r="T434" s="92"/>
      <c r="AF434"/>
      <c r="AL434"/>
      <c r="AM434" s="92"/>
      <c r="AN434"/>
      <c r="AO434"/>
      <c r="AP434"/>
      <c r="AQ434"/>
      <c r="AR434"/>
      <c r="AS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</row>
    <row r="435" spans="3:78" s="94" customFormat="1" x14ac:dyDescent="0.2">
      <c r="C435" s="93"/>
      <c r="D435" s="93"/>
      <c r="S435" s="92"/>
      <c r="T435" s="92"/>
      <c r="AF435"/>
      <c r="AL435"/>
      <c r="AM435" s="92"/>
      <c r="AN435"/>
      <c r="AO435"/>
      <c r="AP435"/>
      <c r="AQ435"/>
      <c r="AR435"/>
      <c r="AS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</row>
    <row r="436" spans="3:78" s="94" customFormat="1" x14ac:dyDescent="0.2">
      <c r="C436" s="93"/>
      <c r="D436" s="93"/>
      <c r="S436" s="92"/>
      <c r="T436" s="92"/>
      <c r="AF436"/>
      <c r="AL436"/>
      <c r="AM436" s="92"/>
      <c r="AN436"/>
      <c r="AO436"/>
      <c r="AP436"/>
      <c r="AQ436"/>
      <c r="AR436"/>
      <c r="AS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</row>
    <row r="437" spans="3:78" s="94" customFormat="1" x14ac:dyDescent="0.2">
      <c r="C437" s="93"/>
      <c r="D437" s="93"/>
      <c r="S437" s="92"/>
      <c r="T437" s="92"/>
      <c r="AF437"/>
      <c r="AL437"/>
      <c r="AM437" s="92"/>
      <c r="AN437"/>
      <c r="AO437"/>
      <c r="AP437"/>
      <c r="AQ437"/>
      <c r="AR437"/>
      <c r="AS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</row>
    <row r="438" spans="3:78" s="94" customFormat="1" x14ac:dyDescent="0.2">
      <c r="C438" s="93"/>
      <c r="D438" s="93"/>
      <c r="S438" s="92"/>
      <c r="T438" s="92"/>
      <c r="AF438"/>
      <c r="AL438"/>
      <c r="AM438" s="92"/>
      <c r="AN438"/>
      <c r="AO438"/>
      <c r="AP438"/>
      <c r="AQ438"/>
      <c r="AR438"/>
      <c r="AS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</row>
    <row r="439" spans="3:78" s="94" customFormat="1" x14ac:dyDescent="0.2">
      <c r="C439" s="93"/>
      <c r="D439" s="93"/>
      <c r="S439" s="92"/>
      <c r="T439" s="92"/>
      <c r="AF439"/>
      <c r="AL439"/>
      <c r="AM439" s="92"/>
      <c r="AN439"/>
      <c r="AO439"/>
      <c r="AP439"/>
      <c r="AQ439"/>
      <c r="AR439"/>
      <c r="AS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</row>
    <row r="440" spans="3:78" s="94" customFormat="1" x14ac:dyDescent="0.2">
      <c r="C440" s="93"/>
      <c r="D440" s="93"/>
      <c r="S440" s="92"/>
      <c r="T440" s="92"/>
      <c r="AF440"/>
      <c r="AL440"/>
      <c r="AM440" s="92"/>
      <c r="AN440"/>
      <c r="AO440"/>
      <c r="AP440"/>
      <c r="AQ440"/>
      <c r="AR440"/>
      <c r="AS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</row>
    <row r="441" spans="3:78" s="94" customFormat="1" x14ac:dyDescent="0.2">
      <c r="C441" s="93"/>
      <c r="D441" s="93"/>
      <c r="S441" s="92"/>
      <c r="T441" s="92"/>
      <c r="AF441"/>
      <c r="AL441"/>
      <c r="AM441" s="92"/>
      <c r="AN441"/>
      <c r="AO441"/>
      <c r="AP441"/>
      <c r="AQ441"/>
      <c r="AR441"/>
      <c r="AS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</row>
    <row r="442" spans="3:78" s="94" customFormat="1" x14ac:dyDescent="0.2">
      <c r="C442" s="93"/>
      <c r="D442" s="93"/>
      <c r="S442" s="92"/>
      <c r="T442" s="92"/>
      <c r="AF442"/>
      <c r="AL442"/>
      <c r="AM442" s="92"/>
      <c r="AN442"/>
      <c r="AO442"/>
      <c r="AP442"/>
      <c r="AQ442"/>
      <c r="AR442"/>
      <c r="AS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</row>
    <row r="443" spans="3:78" s="94" customFormat="1" x14ac:dyDescent="0.2">
      <c r="C443" s="93"/>
      <c r="D443" s="93"/>
      <c r="S443" s="92"/>
      <c r="T443" s="92"/>
      <c r="AF443"/>
      <c r="AL443"/>
      <c r="AM443" s="92"/>
      <c r="AN443"/>
      <c r="AO443"/>
      <c r="AP443"/>
      <c r="AQ443"/>
      <c r="AR443"/>
      <c r="AS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</row>
    <row r="444" spans="3:78" s="94" customFormat="1" x14ac:dyDescent="0.2">
      <c r="C444" s="93"/>
      <c r="D444" s="93"/>
      <c r="S444" s="92"/>
      <c r="T444" s="92"/>
      <c r="AF444"/>
      <c r="AL444"/>
      <c r="AM444" s="92"/>
      <c r="AN444"/>
      <c r="AO444"/>
      <c r="AP444"/>
      <c r="AQ444"/>
      <c r="AR444"/>
      <c r="AS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</row>
    <row r="445" spans="3:78" s="94" customFormat="1" x14ac:dyDescent="0.2">
      <c r="C445" s="93"/>
      <c r="D445" s="93"/>
      <c r="S445" s="92"/>
      <c r="T445" s="92"/>
      <c r="AF445"/>
      <c r="AL445"/>
      <c r="AM445" s="92"/>
      <c r="AN445"/>
      <c r="AO445"/>
      <c r="AP445"/>
      <c r="AQ445"/>
      <c r="AR445"/>
      <c r="AS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</row>
    <row r="446" spans="3:78" s="94" customFormat="1" x14ac:dyDescent="0.2">
      <c r="C446" s="93"/>
      <c r="D446" s="93"/>
      <c r="S446" s="92"/>
      <c r="T446" s="92"/>
      <c r="AF446"/>
      <c r="AL446"/>
      <c r="AM446" s="92"/>
      <c r="AN446"/>
      <c r="AO446"/>
      <c r="AP446"/>
      <c r="AQ446"/>
      <c r="AR446"/>
      <c r="AS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</row>
    <row r="447" spans="3:78" s="94" customFormat="1" x14ac:dyDescent="0.2">
      <c r="C447" s="93"/>
      <c r="D447" s="93"/>
      <c r="S447" s="92"/>
      <c r="T447" s="92"/>
      <c r="AF447"/>
      <c r="AL447"/>
      <c r="AM447" s="92"/>
      <c r="AN447"/>
      <c r="AO447"/>
      <c r="AP447"/>
      <c r="AQ447"/>
      <c r="AR447"/>
      <c r="AS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</row>
    <row r="448" spans="3:78" s="94" customFormat="1" x14ac:dyDescent="0.2">
      <c r="C448" s="93"/>
      <c r="D448" s="93"/>
      <c r="S448" s="92"/>
      <c r="T448" s="92"/>
      <c r="AF448"/>
      <c r="AL448"/>
      <c r="AM448" s="92"/>
      <c r="AN448"/>
      <c r="AO448"/>
      <c r="AP448"/>
      <c r="AQ448"/>
      <c r="AR448"/>
      <c r="AS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</row>
    <row r="449" spans="3:78" s="94" customFormat="1" x14ac:dyDescent="0.2">
      <c r="C449" s="93"/>
      <c r="D449" s="93"/>
      <c r="S449" s="92"/>
      <c r="T449" s="92"/>
      <c r="AF449"/>
      <c r="AL449"/>
      <c r="AM449" s="92"/>
      <c r="AN449"/>
      <c r="AO449"/>
      <c r="AP449"/>
      <c r="AQ449"/>
      <c r="AR449"/>
      <c r="AS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</row>
    <row r="450" spans="3:78" s="94" customFormat="1" x14ac:dyDescent="0.2">
      <c r="C450" s="93"/>
      <c r="D450" s="93"/>
      <c r="S450" s="92"/>
      <c r="T450" s="92"/>
      <c r="AF450"/>
      <c r="AL450"/>
      <c r="AM450" s="92"/>
      <c r="AN450"/>
      <c r="AO450"/>
      <c r="AP450"/>
      <c r="AQ450"/>
      <c r="AR450"/>
      <c r="AS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</row>
    <row r="451" spans="3:78" s="94" customFormat="1" x14ac:dyDescent="0.2">
      <c r="C451" s="93"/>
      <c r="D451" s="93"/>
      <c r="S451" s="92"/>
      <c r="T451" s="92"/>
      <c r="AF451"/>
      <c r="AL451"/>
      <c r="AM451" s="92"/>
      <c r="AN451"/>
      <c r="AO451"/>
      <c r="AP451"/>
      <c r="AQ451"/>
      <c r="AR451"/>
      <c r="AS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</row>
    <row r="452" spans="3:78" s="94" customFormat="1" x14ac:dyDescent="0.2">
      <c r="C452" s="93"/>
      <c r="D452" s="93"/>
      <c r="S452" s="92"/>
      <c r="T452" s="92"/>
      <c r="AF452"/>
      <c r="AL452"/>
      <c r="AM452" s="92"/>
      <c r="AN452"/>
      <c r="AO452"/>
      <c r="AP452"/>
      <c r="AQ452"/>
      <c r="AR452"/>
      <c r="AS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</row>
    <row r="453" spans="3:78" s="94" customFormat="1" x14ac:dyDescent="0.2">
      <c r="C453" s="93"/>
      <c r="D453" s="93"/>
      <c r="S453" s="92"/>
      <c r="T453" s="92"/>
      <c r="AF453"/>
      <c r="AL453"/>
      <c r="AM453" s="92"/>
      <c r="AN453"/>
      <c r="AO453"/>
      <c r="AP453"/>
      <c r="AQ453"/>
      <c r="AR453"/>
      <c r="AS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</row>
    <row r="454" spans="3:78" s="94" customFormat="1" x14ac:dyDescent="0.2">
      <c r="C454" s="93"/>
      <c r="D454" s="93"/>
      <c r="S454" s="92"/>
      <c r="T454" s="92"/>
      <c r="AF454"/>
      <c r="AL454"/>
      <c r="AM454" s="92"/>
      <c r="AN454"/>
      <c r="AO454"/>
      <c r="AP454"/>
      <c r="AQ454"/>
      <c r="AR454"/>
      <c r="AS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</row>
    <row r="455" spans="3:78" s="94" customFormat="1" x14ac:dyDescent="0.2">
      <c r="C455" s="93"/>
      <c r="D455" s="93"/>
      <c r="S455" s="92"/>
      <c r="T455" s="92"/>
      <c r="AF455"/>
      <c r="AL455"/>
      <c r="AM455" s="92"/>
      <c r="AN455"/>
      <c r="AO455"/>
      <c r="AP455"/>
      <c r="AQ455"/>
      <c r="AR455"/>
      <c r="AS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</row>
    <row r="456" spans="3:78" s="94" customFormat="1" x14ac:dyDescent="0.2">
      <c r="C456" s="93"/>
      <c r="D456" s="93"/>
      <c r="S456" s="92"/>
      <c r="T456" s="92"/>
      <c r="AF456"/>
      <c r="AL456"/>
      <c r="AM456" s="92"/>
      <c r="AN456"/>
      <c r="AO456"/>
      <c r="AP456"/>
      <c r="AQ456"/>
      <c r="AR456"/>
      <c r="AS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</row>
    <row r="457" spans="3:78" s="94" customFormat="1" x14ac:dyDescent="0.2">
      <c r="C457" s="93"/>
      <c r="D457" s="93"/>
      <c r="S457" s="92"/>
      <c r="T457" s="92"/>
      <c r="AF457"/>
      <c r="AL457"/>
      <c r="AM457" s="92"/>
      <c r="AN457"/>
      <c r="AO457"/>
      <c r="AP457"/>
      <c r="AQ457"/>
      <c r="AR457"/>
      <c r="AS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</row>
    <row r="458" spans="3:78" s="94" customFormat="1" x14ac:dyDescent="0.2">
      <c r="C458" s="93"/>
      <c r="D458" s="93"/>
      <c r="S458" s="92"/>
      <c r="T458" s="92"/>
      <c r="AF458"/>
      <c r="AL458"/>
      <c r="AM458" s="92"/>
      <c r="AN458"/>
      <c r="AO458"/>
      <c r="AP458"/>
      <c r="AQ458"/>
      <c r="AR458"/>
      <c r="AS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</row>
    <row r="459" spans="3:78" s="94" customFormat="1" x14ac:dyDescent="0.2">
      <c r="C459" s="93"/>
      <c r="D459" s="93"/>
      <c r="S459" s="92"/>
      <c r="T459" s="92"/>
      <c r="AF459"/>
      <c r="AL459"/>
      <c r="AM459" s="92"/>
      <c r="AN459"/>
      <c r="AO459"/>
      <c r="AP459"/>
      <c r="AQ459"/>
      <c r="AR459"/>
      <c r="AS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</row>
    <row r="460" spans="3:78" s="94" customFormat="1" x14ac:dyDescent="0.2">
      <c r="C460" s="93"/>
      <c r="D460" s="93"/>
      <c r="S460" s="92"/>
      <c r="T460" s="92"/>
      <c r="AF460"/>
      <c r="AL460"/>
      <c r="AM460" s="92"/>
      <c r="AN460"/>
      <c r="AO460"/>
      <c r="AP460"/>
      <c r="AQ460"/>
      <c r="AR460"/>
      <c r="AS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</row>
    <row r="461" spans="3:78" s="94" customFormat="1" x14ac:dyDescent="0.2">
      <c r="C461" s="93"/>
      <c r="D461" s="93"/>
      <c r="S461" s="92"/>
      <c r="T461" s="92"/>
      <c r="AF461"/>
      <c r="AL461"/>
      <c r="AM461" s="92"/>
      <c r="AN461"/>
      <c r="AO461"/>
      <c r="AP461"/>
      <c r="AQ461"/>
      <c r="AR461"/>
      <c r="AS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</row>
    <row r="462" spans="3:78" s="94" customFormat="1" x14ac:dyDescent="0.2">
      <c r="C462" s="93"/>
      <c r="D462" s="93"/>
      <c r="S462" s="92"/>
      <c r="T462" s="92"/>
      <c r="AF462"/>
      <c r="AL462"/>
      <c r="AM462" s="92"/>
      <c r="AN462"/>
      <c r="AO462"/>
      <c r="AP462"/>
      <c r="AQ462"/>
      <c r="AR462"/>
      <c r="AS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</row>
    <row r="463" spans="3:78" s="94" customFormat="1" x14ac:dyDescent="0.2">
      <c r="C463" s="93"/>
      <c r="D463" s="93"/>
      <c r="S463" s="92"/>
      <c r="T463" s="92"/>
      <c r="AF463"/>
      <c r="AL463"/>
      <c r="AM463" s="92"/>
      <c r="AN463"/>
      <c r="AO463"/>
      <c r="AP463"/>
      <c r="AQ463"/>
      <c r="AR463"/>
      <c r="AS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</row>
    <row r="464" spans="3:78" s="94" customFormat="1" x14ac:dyDescent="0.2">
      <c r="C464" s="93"/>
      <c r="D464" s="93"/>
      <c r="S464" s="92"/>
      <c r="T464" s="92"/>
      <c r="AF464"/>
      <c r="AL464"/>
      <c r="AM464" s="92"/>
      <c r="AN464"/>
      <c r="AO464"/>
      <c r="AP464"/>
      <c r="AQ464"/>
      <c r="AR464"/>
      <c r="AS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</row>
    <row r="465" spans="3:78" s="94" customFormat="1" x14ac:dyDescent="0.2">
      <c r="C465" s="93"/>
      <c r="D465" s="93"/>
      <c r="S465" s="92"/>
      <c r="T465" s="92"/>
      <c r="AF465"/>
      <c r="AL465"/>
      <c r="AM465" s="92"/>
      <c r="AN465"/>
      <c r="AO465"/>
      <c r="AP465"/>
      <c r="AQ465"/>
      <c r="AR465"/>
      <c r="AS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</row>
    <row r="466" spans="3:78" s="94" customFormat="1" x14ac:dyDescent="0.2">
      <c r="C466" s="93"/>
      <c r="D466" s="93"/>
      <c r="S466" s="92"/>
      <c r="T466" s="92"/>
      <c r="AF466"/>
      <c r="AL466"/>
      <c r="AM466" s="92"/>
      <c r="AN466"/>
      <c r="AO466"/>
      <c r="AP466"/>
      <c r="AQ466"/>
      <c r="AR466"/>
      <c r="AS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</row>
    <row r="467" spans="3:78" s="94" customFormat="1" x14ac:dyDescent="0.2">
      <c r="C467" s="93"/>
      <c r="D467" s="93"/>
      <c r="S467" s="92"/>
      <c r="T467" s="92"/>
      <c r="AF467"/>
      <c r="AL467"/>
      <c r="AM467" s="92"/>
      <c r="AN467"/>
      <c r="AO467"/>
      <c r="AP467"/>
      <c r="AQ467"/>
      <c r="AR467"/>
      <c r="AS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</row>
    <row r="468" spans="3:78" s="94" customFormat="1" x14ac:dyDescent="0.2">
      <c r="C468" s="93"/>
      <c r="D468" s="93"/>
      <c r="S468" s="92"/>
      <c r="T468" s="92"/>
      <c r="AF468"/>
      <c r="AL468"/>
      <c r="AM468" s="92"/>
      <c r="AN468"/>
      <c r="AO468"/>
      <c r="AP468"/>
      <c r="AQ468"/>
      <c r="AR468"/>
      <c r="AS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</row>
    <row r="469" spans="3:78" s="94" customFormat="1" x14ac:dyDescent="0.2">
      <c r="C469" s="93"/>
      <c r="D469" s="93"/>
      <c r="S469" s="92"/>
      <c r="T469" s="92"/>
      <c r="AF469"/>
      <c r="AL469"/>
      <c r="AM469" s="92"/>
      <c r="AN469"/>
      <c r="AO469"/>
      <c r="AP469"/>
      <c r="AQ469"/>
      <c r="AR469"/>
      <c r="AS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</row>
    <row r="470" spans="3:78" s="94" customFormat="1" x14ac:dyDescent="0.2">
      <c r="C470" s="93"/>
      <c r="D470" s="93"/>
      <c r="S470" s="92"/>
      <c r="T470" s="92"/>
      <c r="AF470"/>
      <c r="AL470"/>
      <c r="AM470" s="92"/>
      <c r="AN470"/>
      <c r="AO470"/>
      <c r="AP470"/>
      <c r="AQ470"/>
      <c r="AR470"/>
      <c r="AS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</row>
    <row r="471" spans="3:78" s="94" customFormat="1" x14ac:dyDescent="0.2">
      <c r="C471" s="93"/>
      <c r="D471" s="93"/>
      <c r="S471" s="92"/>
      <c r="T471" s="92"/>
      <c r="AF471"/>
      <c r="AL471"/>
      <c r="AM471" s="92"/>
      <c r="AN471"/>
      <c r="AO471"/>
      <c r="AP471"/>
      <c r="AQ471"/>
      <c r="AR471"/>
      <c r="AS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</row>
    <row r="472" spans="3:78" s="94" customFormat="1" x14ac:dyDescent="0.2">
      <c r="C472" s="93"/>
      <c r="D472" s="93"/>
      <c r="S472" s="92"/>
      <c r="T472" s="92"/>
      <c r="AF472"/>
      <c r="AL472"/>
      <c r="AM472" s="92"/>
      <c r="AN472"/>
      <c r="AO472"/>
      <c r="AP472"/>
      <c r="AQ472"/>
      <c r="AR472"/>
      <c r="AS472"/>
      <c r="BC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</row>
    <row r="473" spans="3:78" s="94" customFormat="1" x14ac:dyDescent="0.2">
      <c r="C473" s="93"/>
      <c r="D473" s="93"/>
      <c r="S473" s="92"/>
      <c r="T473" s="92"/>
      <c r="AF473"/>
      <c r="AL473"/>
      <c r="AM473" s="92"/>
      <c r="AN473"/>
      <c r="AO473"/>
      <c r="AP473"/>
      <c r="AQ473"/>
      <c r="AR473"/>
      <c r="AS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</row>
    <row r="474" spans="3:78" s="94" customFormat="1" x14ac:dyDescent="0.2">
      <c r="C474" s="93"/>
      <c r="D474" s="93"/>
      <c r="S474" s="92"/>
      <c r="T474" s="92"/>
      <c r="AF474"/>
      <c r="AL474"/>
      <c r="AM474" s="92"/>
      <c r="AN474"/>
      <c r="AO474"/>
      <c r="AP474"/>
      <c r="AQ474"/>
      <c r="AR474"/>
      <c r="AS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</row>
    <row r="475" spans="3:78" s="94" customFormat="1" x14ac:dyDescent="0.2">
      <c r="C475" s="93"/>
      <c r="D475" s="93"/>
      <c r="S475" s="92"/>
      <c r="T475" s="92"/>
      <c r="AF475"/>
      <c r="AL475"/>
      <c r="AM475" s="92"/>
      <c r="AN475"/>
      <c r="AO475"/>
      <c r="AP475"/>
      <c r="AQ475"/>
      <c r="AR475"/>
      <c r="AS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</row>
    <row r="476" spans="3:78" s="94" customFormat="1" x14ac:dyDescent="0.2">
      <c r="C476" s="93"/>
      <c r="D476" s="93"/>
      <c r="S476" s="92"/>
      <c r="T476" s="92"/>
      <c r="AF476"/>
      <c r="AL476"/>
      <c r="AM476" s="92"/>
      <c r="AN476"/>
      <c r="AO476"/>
      <c r="AP476"/>
      <c r="AQ476"/>
      <c r="AR476"/>
      <c r="AS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</row>
    <row r="477" spans="3:78" s="94" customFormat="1" x14ac:dyDescent="0.2">
      <c r="C477" s="93"/>
      <c r="D477" s="93"/>
      <c r="S477" s="92"/>
      <c r="T477" s="92"/>
      <c r="AF477"/>
      <c r="AL477"/>
      <c r="AM477" s="92"/>
      <c r="AN477"/>
      <c r="AO477"/>
      <c r="AP477"/>
      <c r="AQ477"/>
      <c r="AR477"/>
      <c r="AS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</row>
    <row r="478" spans="3:78" s="94" customFormat="1" x14ac:dyDescent="0.2">
      <c r="C478" s="93"/>
      <c r="D478" s="93"/>
      <c r="S478" s="92"/>
      <c r="T478" s="92"/>
      <c r="AF478"/>
      <c r="AL478"/>
      <c r="AM478" s="92"/>
      <c r="AN478"/>
      <c r="AO478"/>
      <c r="AP478"/>
      <c r="AQ478"/>
      <c r="AR478"/>
      <c r="AS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</row>
    <row r="479" spans="3:78" s="94" customFormat="1" x14ac:dyDescent="0.2">
      <c r="C479" s="93"/>
      <c r="D479" s="93"/>
      <c r="S479" s="92"/>
      <c r="T479" s="92"/>
      <c r="AF479"/>
      <c r="AL479"/>
      <c r="AM479" s="92"/>
      <c r="AN479"/>
      <c r="AO479"/>
      <c r="AP479"/>
      <c r="AQ479"/>
      <c r="AR479"/>
      <c r="AS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</row>
    <row r="480" spans="3:78" s="94" customFormat="1" x14ac:dyDescent="0.2">
      <c r="C480" s="93"/>
      <c r="D480" s="93"/>
      <c r="S480" s="92"/>
      <c r="T480" s="92"/>
      <c r="AF480"/>
      <c r="AL480"/>
      <c r="AM480" s="92"/>
      <c r="AN480"/>
      <c r="AO480"/>
      <c r="AP480"/>
      <c r="AQ480"/>
      <c r="AR480"/>
      <c r="AS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</row>
    <row r="481" spans="3:78" s="94" customFormat="1" x14ac:dyDescent="0.2">
      <c r="C481" s="93"/>
      <c r="D481" s="93"/>
      <c r="S481" s="92"/>
      <c r="T481" s="92"/>
      <c r="AF481"/>
      <c r="AL481"/>
      <c r="AM481" s="92"/>
      <c r="AN481"/>
      <c r="AO481"/>
      <c r="AP481"/>
      <c r="AQ481"/>
      <c r="AR481"/>
      <c r="AS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</row>
    <row r="482" spans="3:78" s="94" customFormat="1" x14ac:dyDescent="0.2">
      <c r="C482" s="93"/>
      <c r="D482" s="93"/>
      <c r="S482" s="92"/>
      <c r="T482" s="92"/>
      <c r="AF482"/>
      <c r="AL482"/>
      <c r="AM482" s="92"/>
      <c r="AN482"/>
      <c r="AO482"/>
      <c r="AP482"/>
      <c r="AQ482"/>
      <c r="AR482"/>
      <c r="AS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</row>
    <row r="483" spans="3:78" s="94" customFormat="1" x14ac:dyDescent="0.2">
      <c r="C483" s="93"/>
      <c r="D483" s="93"/>
      <c r="S483" s="92"/>
      <c r="T483" s="92"/>
      <c r="AF483"/>
      <c r="AL483"/>
      <c r="AM483" s="92"/>
      <c r="AN483"/>
      <c r="AO483"/>
      <c r="AP483"/>
      <c r="AQ483"/>
      <c r="AR483"/>
      <c r="AS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</row>
    <row r="484" spans="3:78" s="94" customFormat="1" x14ac:dyDescent="0.2">
      <c r="C484" s="93"/>
      <c r="D484" s="93"/>
      <c r="S484" s="92"/>
      <c r="T484" s="92"/>
      <c r="AF484"/>
      <c r="AL484"/>
      <c r="AM484" s="92"/>
      <c r="AN484"/>
      <c r="AO484"/>
      <c r="AP484"/>
      <c r="AQ484"/>
      <c r="AR484"/>
      <c r="AS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</row>
    <row r="485" spans="3:78" s="94" customFormat="1" x14ac:dyDescent="0.2">
      <c r="C485" s="93"/>
      <c r="D485" s="93"/>
      <c r="S485" s="92"/>
      <c r="T485" s="92"/>
      <c r="AF485"/>
      <c r="AL485"/>
      <c r="AM485" s="92"/>
      <c r="AN485"/>
      <c r="AO485"/>
      <c r="AP485"/>
      <c r="AQ485"/>
      <c r="AR485"/>
      <c r="AS485"/>
      <c r="BS485"/>
      <c r="BT485"/>
      <c r="BU485"/>
      <c r="BV485"/>
      <c r="BW485"/>
      <c r="BX485"/>
      <c r="BY485"/>
      <c r="BZ485"/>
    </row>
    <row r="486" spans="3:78" s="94" customFormat="1" x14ac:dyDescent="0.2">
      <c r="C486" s="93"/>
      <c r="D486" s="93"/>
      <c r="S486" s="92"/>
      <c r="T486" s="92"/>
      <c r="AF486"/>
      <c r="AL486"/>
      <c r="AM486" s="92"/>
      <c r="AN486"/>
      <c r="AO486"/>
      <c r="AP486"/>
      <c r="AQ486"/>
      <c r="AR486"/>
      <c r="AS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</row>
    <row r="487" spans="3:78" s="94" customFormat="1" x14ac:dyDescent="0.2">
      <c r="C487" s="93"/>
      <c r="D487" s="93"/>
      <c r="S487" s="92"/>
      <c r="T487" s="92"/>
      <c r="AF487"/>
      <c r="AL487"/>
      <c r="AM487" s="92"/>
      <c r="AN487"/>
      <c r="AO487"/>
      <c r="AP487"/>
      <c r="AQ487"/>
      <c r="AR487"/>
      <c r="AS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</row>
    <row r="488" spans="3:78" s="94" customFormat="1" x14ac:dyDescent="0.2">
      <c r="C488" s="93"/>
      <c r="D488" s="93"/>
      <c r="S488" s="92"/>
      <c r="T488" s="92"/>
      <c r="AF488"/>
      <c r="AL488"/>
      <c r="AM488" s="92"/>
      <c r="AN488"/>
      <c r="AO488"/>
      <c r="AP488"/>
      <c r="AQ488"/>
      <c r="AR488"/>
      <c r="AS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</row>
    <row r="489" spans="3:78" s="94" customFormat="1" x14ac:dyDescent="0.2">
      <c r="C489" s="93"/>
      <c r="D489" s="93"/>
      <c r="S489" s="92"/>
      <c r="T489" s="92"/>
      <c r="AF489"/>
      <c r="AL489"/>
      <c r="AM489" s="92"/>
      <c r="AN489"/>
      <c r="AO489"/>
      <c r="AP489"/>
      <c r="AQ489"/>
      <c r="AR489"/>
      <c r="AS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</row>
    <row r="490" spans="3:78" s="94" customFormat="1" x14ac:dyDescent="0.2">
      <c r="C490" s="93"/>
      <c r="D490" s="93"/>
      <c r="S490" s="92"/>
      <c r="T490" s="92"/>
      <c r="AF490"/>
      <c r="AL490"/>
      <c r="AM490" s="92"/>
      <c r="AN490"/>
      <c r="AO490"/>
      <c r="AP490"/>
      <c r="AQ490"/>
      <c r="AR490"/>
      <c r="AS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</row>
    <row r="491" spans="3:78" s="94" customFormat="1" x14ac:dyDescent="0.2">
      <c r="C491" s="93"/>
      <c r="D491" s="93"/>
      <c r="S491" s="92"/>
      <c r="T491" s="92"/>
      <c r="AF491"/>
      <c r="AL491"/>
      <c r="AM491" s="92"/>
      <c r="AN491"/>
      <c r="AO491"/>
      <c r="AP491"/>
      <c r="AQ491"/>
      <c r="AR491"/>
      <c r="AS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</row>
    <row r="492" spans="3:78" s="94" customFormat="1" x14ac:dyDescent="0.2">
      <c r="C492" s="93"/>
      <c r="D492" s="93"/>
      <c r="S492" s="92"/>
      <c r="T492" s="92"/>
      <c r="AF492"/>
      <c r="AL492"/>
      <c r="AM492" s="92"/>
      <c r="AN492"/>
      <c r="AO492"/>
      <c r="AP492"/>
      <c r="AQ492"/>
      <c r="AR492"/>
      <c r="AS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</row>
    <row r="493" spans="3:78" s="94" customFormat="1" x14ac:dyDescent="0.2">
      <c r="C493" s="93"/>
      <c r="D493" s="93"/>
      <c r="S493" s="92"/>
      <c r="T493" s="92"/>
      <c r="AF493"/>
      <c r="AL493"/>
      <c r="AM493" s="92"/>
      <c r="AN493"/>
      <c r="AO493"/>
      <c r="AP493"/>
      <c r="AQ493"/>
      <c r="AR493"/>
      <c r="AS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</row>
    <row r="494" spans="3:78" s="94" customFormat="1" x14ac:dyDescent="0.2">
      <c r="C494" s="93"/>
      <c r="D494" s="93"/>
      <c r="S494" s="92"/>
      <c r="T494" s="92"/>
      <c r="AF494"/>
      <c r="AL494"/>
      <c r="AM494" s="92"/>
      <c r="AN494"/>
      <c r="AO494"/>
      <c r="AP494"/>
      <c r="AQ494"/>
      <c r="AR494"/>
      <c r="AS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</row>
    <row r="495" spans="3:78" s="94" customFormat="1" x14ac:dyDescent="0.2">
      <c r="C495" s="93"/>
      <c r="D495" s="93"/>
      <c r="S495" s="92"/>
      <c r="T495" s="92"/>
      <c r="AF495"/>
      <c r="AL495"/>
      <c r="AM495" s="92"/>
      <c r="AN495"/>
      <c r="AO495"/>
      <c r="AP495"/>
      <c r="AQ495"/>
      <c r="AR495"/>
      <c r="AS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</row>
    <row r="496" spans="3:78" s="94" customFormat="1" x14ac:dyDescent="0.2">
      <c r="C496" s="93"/>
      <c r="D496" s="93"/>
      <c r="S496" s="92"/>
      <c r="T496" s="92"/>
      <c r="AF496"/>
      <c r="AL496"/>
      <c r="AM496" s="92"/>
      <c r="AN496"/>
      <c r="AO496"/>
      <c r="AP496"/>
      <c r="AQ496"/>
      <c r="AR496"/>
      <c r="AS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</row>
    <row r="497" spans="3:78" s="94" customFormat="1" x14ac:dyDescent="0.2">
      <c r="C497" s="93"/>
      <c r="D497" s="93"/>
      <c r="S497" s="92"/>
      <c r="T497" s="92"/>
      <c r="AF497"/>
      <c r="AL497"/>
      <c r="AM497" s="92"/>
      <c r="AN497"/>
      <c r="AO497"/>
      <c r="AP497"/>
      <c r="AQ497"/>
      <c r="AR497"/>
      <c r="AS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</row>
    <row r="498" spans="3:78" s="94" customFormat="1" x14ac:dyDescent="0.2">
      <c r="C498" s="93"/>
      <c r="D498" s="93"/>
      <c r="S498" s="92"/>
      <c r="T498" s="92"/>
      <c r="AF498"/>
      <c r="AL498"/>
      <c r="AM498" s="92"/>
      <c r="AN498"/>
      <c r="AO498"/>
      <c r="AP498"/>
      <c r="AQ498"/>
      <c r="AR498"/>
      <c r="AS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</row>
    <row r="499" spans="3:78" s="94" customFormat="1" x14ac:dyDescent="0.2">
      <c r="C499" s="93"/>
      <c r="D499" s="93"/>
      <c r="S499" s="92"/>
      <c r="T499" s="92"/>
      <c r="AF499"/>
      <c r="AL499"/>
      <c r="AM499" s="92"/>
      <c r="AN499"/>
      <c r="AO499"/>
      <c r="AP499"/>
      <c r="AQ499"/>
      <c r="AR499"/>
      <c r="AS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</row>
    <row r="500" spans="3:78" s="94" customFormat="1" x14ac:dyDescent="0.2">
      <c r="C500" s="93"/>
      <c r="D500" s="93"/>
      <c r="S500" s="92"/>
      <c r="T500" s="92"/>
      <c r="AF500"/>
      <c r="AL500"/>
      <c r="AM500" s="92"/>
      <c r="AN500"/>
      <c r="AO500"/>
      <c r="AP500"/>
      <c r="AQ500"/>
      <c r="AR500"/>
      <c r="AS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</row>
    <row r="501" spans="3:78" s="94" customFormat="1" x14ac:dyDescent="0.2">
      <c r="C501" s="93"/>
      <c r="D501" s="93"/>
      <c r="S501" s="92"/>
      <c r="T501" s="92"/>
      <c r="AF501"/>
      <c r="AL501"/>
      <c r="AM501" s="92"/>
      <c r="AN501"/>
      <c r="AO501"/>
      <c r="AP501"/>
      <c r="AQ501"/>
      <c r="AR501"/>
      <c r="AS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</row>
    <row r="502" spans="3:78" s="94" customFormat="1" x14ac:dyDescent="0.2">
      <c r="C502" s="93"/>
      <c r="D502" s="93"/>
      <c r="S502" s="92"/>
      <c r="T502" s="92"/>
      <c r="AF502"/>
      <c r="AL502"/>
      <c r="AM502" s="92"/>
      <c r="AN502"/>
      <c r="AO502"/>
      <c r="AP502"/>
      <c r="AQ502"/>
      <c r="AR502"/>
      <c r="AS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</row>
    <row r="503" spans="3:78" s="94" customFormat="1" x14ac:dyDescent="0.2">
      <c r="C503" s="93"/>
      <c r="D503" s="93"/>
      <c r="S503" s="92"/>
      <c r="T503" s="92"/>
      <c r="AF503"/>
      <c r="AL503"/>
      <c r="AM503" s="92"/>
      <c r="AN503"/>
      <c r="AO503"/>
      <c r="AP503"/>
      <c r="AQ503"/>
      <c r="AR503"/>
      <c r="AS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</row>
    <row r="504" spans="3:78" s="94" customFormat="1" x14ac:dyDescent="0.2">
      <c r="C504" s="93"/>
      <c r="D504" s="93"/>
      <c r="S504" s="92"/>
      <c r="T504" s="92"/>
      <c r="AF504"/>
      <c r="AL504"/>
      <c r="AM504" s="92"/>
      <c r="AN504"/>
      <c r="AO504"/>
      <c r="AP504"/>
      <c r="AQ504"/>
      <c r="AR504"/>
      <c r="AS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</row>
    <row r="505" spans="3:78" s="94" customFormat="1" x14ac:dyDescent="0.2">
      <c r="C505" s="93"/>
      <c r="D505" s="93"/>
      <c r="S505" s="92"/>
      <c r="T505" s="92"/>
      <c r="AF505"/>
      <c r="AL505"/>
      <c r="AM505" s="92"/>
      <c r="AN505"/>
      <c r="AO505"/>
      <c r="AP505"/>
      <c r="AQ505"/>
      <c r="AR505"/>
      <c r="AS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</row>
    <row r="506" spans="3:78" s="94" customFormat="1" x14ac:dyDescent="0.2">
      <c r="C506" s="93"/>
      <c r="D506" s="93"/>
      <c r="S506" s="92"/>
      <c r="T506" s="92"/>
      <c r="AF506"/>
      <c r="AL506"/>
      <c r="AM506" s="92"/>
      <c r="AN506"/>
      <c r="AO506"/>
      <c r="AP506"/>
      <c r="AQ506"/>
      <c r="AR506"/>
      <c r="AS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</row>
    <row r="507" spans="3:78" s="94" customFormat="1" x14ac:dyDescent="0.2">
      <c r="C507" s="93"/>
      <c r="D507" s="93"/>
      <c r="S507" s="92"/>
      <c r="T507" s="92"/>
      <c r="AF507"/>
      <c r="AL507"/>
      <c r="AM507" s="92"/>
      <c r="AN507"/>
      <c r="AO507"/>
      <c r="AP507"/>
      <c r="AQ507"/>
      <c r="AR507"/>
      <c r="AS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</row>
    <row r="508" spans="3:78" s="94" customFormat="1" x14ac:dyDescent="0.2">
      <c r="C508" s="93"/>
      <c r="D508" s="93"/>
      <c r="S508" s="92"/>
      <c r="T508" s="92"/>
      <c r="AF508"/>
      <c r="AL508"/>
      <c r="AM508" s="92"/>
      <c r="AN508"/>
      <c r="AO508"/>
      <c r="AP508"/>
      <c r="AQ508"/>
      <c r="AR508"/>
      <c r="AS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</row>
    <row r="509" spans="3:78" s="94" customFormat="1" x14ac:dyDescent="0.2">
      <c r="C509" s="93"/>
      <c r="D509" s="93"/>
      <c r="S509" s="92"/>
      <c r="T509" s="92"/>
      <c r="AF509"/>
      <c r="AL509"/>
      <c r="AM509" s="92"/>
      <c r="AN509"/>
      <c r="AO509"/>
      <c r="AP509"/>
      <c r="AQ509"/>
      <c r="AR509"/>
      <c r="AS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</row>
    <row r="510" spans="3:78" s="94" customFormat="1" x14ac:dyDescent="0.2">
      <c r="C510" s="93"/>
      <c r="D510" s="93"/>
      <c r="S510" s="92"/>
      <c r="T510" s="92"/>
      <c r="AF510"/>
      <c r="AL510"/>
      <c r="AM510" s="92"/>
      <c r="AN510"/>
      <c r="AO510"/>
      <c r="AP510"/>
      <c r="AQ510"/>
      <c r="AR510"/>
      <c r="AS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</row>
    <row r="511" spans="3:78" s="94" customFormat="1" x14ac:dyDescent="0.2">
      <c r="C511" s="93"/>
      <c r="D511" s="93"/>
      <c r="S511" s="92"/>
      <c r="T511" s="92"/>
      <c r="AF511"/>
      <c r="AL511"/>
      <c r="AM511" s="92"/>
      <c r="AN511"/>
      <c r="AO511"/>
      <c r="AP511"/>
      <c r="AQ511"/>
      <c r="AR511"/>
      <c r="AS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</row>
    <row r="512" spans="3:78" s="94" customFormat="1" x14ac:dyDescent="0.2">
      <c r="C512" s="93"/>
      <c r="D512" s="93"/>
      <c r="S512" s="92"/>
      <c r="T512" s="92"/>
      <c r="AF512"/>
      <c r="AL512"/>
      <c r="AM512" s="92"/>
      <c r="AN512"/>
      <c r="AO512"/>
      <c r="AP512"/>
      <c r="AQ512"/>
      <c r="AR512"/>
      <c r="AS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</row>
    <row r="513" spans="3:78" s="94" customFormat="1" x14ac:dyDescent="0.2">
      <c r="C513" s="93"/>
      <c r="D513" s="93"/>
      <c r="S513" s="92"/>
      <c r="T513" s="92"/>
      <c r="AF513"/>
      <c r="AL513"/>
      <c r="AM513" s="92"/>
      <c r="AN513"/>
      <c r="AO513"/>
      <c r="AP513"/>
      <c r="AQ513"/>
      <c r="AR513"/>
      <c r="AS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</row>
    <row r="514" spans="3:78" s="94" customFormat="1" x14ac:dyDescent="0.2">
      <c r="C514" s="93"/>
      <c r="D514" s="93"/>
      <c r="S514" s="92"/>
      <c r="T514" s="92"/>
      <c r="AF514"/>
      <c r="AL514"/>
      <c r="AM514" s="92"/>
      <c r="AN514"/>
      <c r="AO514"/>
      <c r="AP514"/>
      <c r="AQ514"/>
      <c r="AR514"/>
      <c r="AS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</row>
    <row r="515" spans="3:78" s="94" customFormat="1" x14ac:dyDescent="0.2">
      <c r="C515" s="93"/>
      <c r="D515" s="93"/>
      <c r="S515" s="92"/>
      <c r="T515" s="92"/>
      <c r="AF515"/>
      <c r="AL515"/>
      <c r="AM515" s="92"/>
      <c r="AN515"/>
      <c r="AO515"/>
      <c r="AP515"/>
      <c r="AQ515"/>
      <c r="AR515"/>
      <c r="AS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</row>
    <row r="516" spans="3:78" s="94" customFormat="1" x14ac:dyDescent="0.2">
      <c r="C516" s="93"/>
      <c r="D516" s="93"/>
      <c r="S516" s="92"/>
      <c r="T516" s="92"/>
      <c r="AF516"/>
      <c r="AL516"/>
      <c r="AM516" s="92"/>
      <c r="AN516"/>
      <c r="AO516"/>
      <c r="AP516"/>
      <c r="AQ516"/>
      <c r="AR516"/>
      <c r="AS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</row>
    <row r="517" spans="3:78" s="94" customFormat="1" x14ac:dyDescent="0.2">
      <c r="C517" s="93"/>
      <c r="D517" s="93"/>
      <c r="S517" s="92"/>
      <c r="T517" s="92"/>
      <c r="AF517"/>
      <c r="AL517"/>
      <c r="AM517" s="92"/>
      <c r="AN517"/>
      <c r="AO517"/>
      <c r="AP517"/>
      <c r="AQ517"/>
      <c r="AR517"/>
      <c r="AS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</row>
    <row r="518" spans="3:78" s="94" customFormat="1" x14ac:dyDescent="0.2">
      <c r="C518" s="93"/>
      <c r="D518" s="93"/>
      <c r="S518" s="92"/>
      <c r="T518" s="92"/>
      <c r="AF518"/>
      <c r="AL518"/>
      <c r="AM518" s="92"/>
      <c r="AN518"/>
      <c r="AO518"/>
      <c r="AP518"/>
      <c r="AQ518"/>
      <c r="AR518"/>
      <c r="AS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</row>
    <row r="519" spans="3:78" s="94" customFormat="1" x14ac:dyDescent="0.2">
      <c r="C519" s="93"/>
      <c r="D519" s="93"/>
      <c r="S519" s="92"/>
      <c r="T519" s="92"/>
      <c r="AF519"/>
      <c r="AL519"/>
      <c r="AM519" s="92"/>
      <c r="AN519"/>
      <c r="AO519"/>
      <c r="AP519"/>
      <c r="AQ519"/>
      <c r="AR519"/>
      <c r="AS519"/>
      <c r="BS519"/>
      <c r="BT519"/>
      <c r="BU519"/>
      <c r="BV519"/>
      <c r="BW519"/>
      <c r="BX519"/>
      <c r="BY519"/>
      <c r="BZ519"/>
    </row>
    <row r="520" spans="3:78" s="94" customFormat="1" x14ac:dyDescent="0.2">
      <c r="C520" s="93"/>
      <c r="D520" s="93"/>
      <c r="S520" s="92"/>
      <c r="T520" s="92"/>
      <c r="AF520"/>
      <c r="AL520"/>
      <c r="AM520" s="92"/>
      <c r="AN520"/>
      <c r="AO520"/>
      <c r="AP520"/>
      <c r="AQ520"/>
      <c r="AR520"/>
      <c r="AS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</row>
    <row r="521" spans="3:78" s="94" customFormat="1" x14ac:dyDescent="0.2">
      <c r="C521" s="93"/>
      <c r="D521" s="93"/>
      <c r="S521" s="92"/>
      <c r="T521" s="92"/>
      <c r="AF521"/>
      <c r="AL521"/>
      <c r="AM521" s="92"/>
      <c r="AN521"/>
      <c r="AO521"/>
      <c r="AP521"/>
      <c r="AQ521"/>
      <c r="AR521"/>
      <c r="AS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</row>
    <row r="522" spans="3:78" s="94" customFormat="1" x14ac:dyDescent="0.2">
      <c r="C522" s="93"/>
      <c r="D522" s="93"/>
      <c r="S522" s="92"/>
      <c r="T522" s="92"/>
      <c r="AF522"/>
      <c r="AL522"/>
      <c r="AM522" s="92"/>
      <c r="AN522"/>
      <c r="AO522"/>
      <c r="AP522"/>
      <c r="AQ522"/>
      <c r="AR522"/>
      <c r="AS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</row>
    <row r="523" spans="3:78" s="94" customFormat="1" x14ac:dyDescent="0.2">
      <c r="C523" s="93"/>
      <c r="D523" s="93"/>
      <c r="S523" s="92"/>
      <c r="T523" s="92"/>
      <c r="AF523"/>
      <c r="AL523"/>
      <c r="AM523" s="92"/>
      <c r="AN523"/>
      <c r="AO523"/>
      <c r="AP523"/>
      <c r="AQ523"/>
      <c r="AR523"/>
      <c r="AS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</row>
    <row r="524" spans="3:78" s="94" customFormat="1" x14ac:dyDescent="0.2">
      <c r="C524" s="93"/>
      <c r="D524" s="93"/>
      <c r="S524" s="92"/>
      <c r="T524" s="92"/>
      <c r="AF524"/>
      <c r="AL524"/>
      <c r="AM524" s="92"/>
      <c r="AN524"/>
      <c r="AO524"/>
      <c r="AP524"/>
      <c r="AQ524"/>
      <c r="AR524"/>
      <c r="AS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</row>
    <row r="525" spans="3:78" s="94" customFormat="1" x14ac:dyDescent="0.2">
      <c r="C525" s="93"/>
      <c r="D525" s="93"/>
      <c r="S525" s="92"/>
      <c r="T525" s="92"/>
      <c r="AF525"/>
      <c r="AL525"/>
      <c r="AM525" s="92"/>
      <c r="AN525"/>
      <c r="AO525"/>
      <c r="AP525"/>
      <c r="AQ525"/>
      <c r="AR525"/>
      <c r="AS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</row>
    <row r="526" spans="3:78" s="94" customFormat="1" x14ac:dyDescent="0.2">
      <c r="C526" s="93"/>
      <c r="D526" s="93"/>
      <c r="S526" s="92"/>
      <c r="T526" s="92"/>
      <c r="AF526"/>
      <c r="AL526"/>
      <c r="AM526" s="92"/>
      <c r="AN526"/>
      <c r="AO526"/>
      <c r="AP526"/>
      <c r="AQ526"/>
      <c r="AR526"/>
      <c r="AS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</row>
    <row r="527" spans="3:78" s="94" customFormat="1" x14ac:dyDescent="0.2">
      <c r="C527" s="93"/>
      <c r="D527" s="93"/>
      <c r="S527" s="92"/>
      <c r="T527" s="92"/>
      <c r="AF527"/>
      <c r="AL527"/>
      <c r="AM527" s="92"/>
      <c r="AN527"/>
      <c r="AO527"/>
      <c r="AP527"/>
      <c r="AQ527"/>
      <c r="AR527"/>
      <c r="AS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</row>
    <row r="528" spans="3:78" s="94" customFormat="1" x14ac:dyDescent="0.2">
      <c r="C528" s="93"/>
      <c r="D528" s="93"/>
      <c r="S528" s="92"/>
      <c r="T528" s="92"/>
      <c r="AF528"/>
      <c r="AL528"/>
      <c r="AM528" s="92"/>
      <c r="AN528"/>
      <c r="AO528"/>
      <c r="AP528"/>
      <c r="AQ528"/>
      <c r="AR528"/>
      <c r="AS528"/>
      <c r="BC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</row>
    <row r="529" spans="3:78" s="94" customFormat="1" x14ac:dyDescent="0.2">
      <c r="C529" s="93"/>
      <c r="D529" s="93"/>
      <c r="S529" s="92"/>
      <c r="T529" s="92"/>
      <c r="AF529"/>
      <c r="AL529"/>
      <c r="AM529" s="92"/>
      <c r="AN529"/>
      <c r="AO529"/>
      <c r="AP529"/>
      <c r="AQ529"/>
      <c r="AR529"/>
      <c r="AS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</row>
    <row r="530" spans="3:78" s="94" customFormat="1" x14ac:dyDescent="0.2">
      <c r="C530" s="93"/>
      <c r="D530" s="93"/>
      <c r="S530" s="92"/>
      <c r="T530" s="92"/>
      <c r="AF530"/>
      <c r="AL530"/>
      <c r="AM530" s="92"/>
      <c r="AN530"/>
      <c r="AO530"/>
      <c r="AP530"/>
      <c r="AQ530"/>
      <c r="AR530"/>
      <c r="AS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</row>
    <row r="531" spans="3:78" s="94" customFormat="1" x14ac:dyDescent="0.2">
      <c r="C531" s="93"/>
      <c r="D531" s="93"/>
      <c r="S531" s="92"/>
      <c r="T531" s="92"/>
      <c r="AF531"/>
      <c r="AL531"/>
      <c r="AM531" s="92"/>
      <c r="AN531"/>
      <c r="AO531"/>
      <c r="AP531"/>
      <c r="AQ531"/>
      <c r="AR531"/>
      <c r="AS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</row>
    <row r="532" spans="3:78" s="94" customFormat="1" x14ac:dyDescent="0.2">
      <c r="C532" s="93"/>
      <c r="D532" s="93"/>
      <c r="S532" s="92"/>
      <c r="T532" s="92"/>
      <c r="AF532"/>
      <c r="AL532"/>
      <c r="AM532" s="92"/>
      <c r="AN532"/>
      <c r="AO532"/>
      <c r="AP532"/>
      <c r="AQ532"/>
      <c r="AR532"/>
      <c r="AS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</row>
    <row r="533" spans="3:78" s="94" customFormat="1" x14ac:dyDescent="0.2">
      <c r="C533" s="93"/>
      <c r="D533" s="93"/>
      <c r="S533" s="92"/>
      <c r="T533" s="92"/>
      <c r="AF533"/>
      <c r="AL533"/>
      <c r="AM533" s="92"/>
      <c r="AN533"/>
      <c r="AO533"/>
      <c r="AP533"/>
      <c r="AQ533"/>
      <c r="AR533"/>
      <c r="AS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</row>
    <row r="534" spans="3:78" s="94" customFormat="1" x14ac:dyDescent="0.2">
      <c r="C534" s="93"/>
      <c r="D534" s="93"/>
      <c r="S534" s="92"/>
      <c r="T534" s="92"/>
      <c r="AF534"/>
      <c r="AL534"/>
      <c r="AM534" s="92"/>
      <c r="AN534"/>
      <c r="AO534"/>
      <c r="AP534"/>
      <c r="AQ534"/>
      <c r="AR534"/>
      <c r="AS534"/>
      <c r="BS534"/>
      <c r="BT534"/>
      <c r="BU534"/>
      <c r="BV534"/>
      <c r="BW534"/>
      <c r="BX534"/>
      <c r="BY534"/>
      <c r="BZ534"/>
    </row>
    <row r="535" spans="3:78" s="94" customFormat="1" x14ac:dyDescent="0.2">
      <c r="C535" s="93"/>
      <c r="D535" s="93"/>
      <c r="S535" s="92"/>
      <c r="T535" s="92"/>
      <c r="AF535"/>
      <c r="AL535"/>
      <c r="AM535" s="92"/>
      <c r="AN535"/>
      <c r="AO535"/>
      <c r="AP535"/>
      <c r="AQ535"/>
      <c r="AR535"/>
      <c r="AS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</row>
    <row r="536" spans="3:78" s="94" customFormat="1" x14ac:dyDescent="0.2">
      <c r="C536" s="93"/>
      <c r="D536" s="93"/>
      <c r="S536" s="92"/>
      <c r="T536" s="92"/>
      <c r="AF536"/>
      <c r="AL536"/>
      <c r="AM536" s="92"/>
      <c r="AN536"/>
      <c r="AO536"/>
      <c r="AP536"/>
      <c r="AQ536"/>
      <c r="AR536"/>
      <c r="AS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</row>
    <row r="537" spans="3:78" s="94" customFormat="1" x14ac:dyDescent="0.2">
      <c r="C537" s="93"/>
      <c r="D537" s="93"/>
      <c r="S537" s="92"/>
      <c r="T537" s="92"/>
      <c r="AF537"/>
      <c r="AL537"/>
      <c r="AM537" s="92"/>
      <c r="AN537"/>
      <c r="AO537"/>
      <c r="AP537"/>
      <c r="AQ537"/>
      <c r="AR537"/>
      <c r="AS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</row>
    <row r="538" spans="3:78" s="94" customFormat="1" x14ac:dyDescent="0.2">
      <c r="C538" s="93"/>
      <c r="D538" s="93"/>
      <c r="S538" s="92"/>
      <c r="T538" s="92"/>
      <c r="AF538"/>
      <c r="AL538"/>
      <c r="AM538" s="92"/>
      <c r="AN538"/>
      <c r="AO538"/>
      <c r="AP538"/>
      <c r="AQ538"/>
      <c r="AR538"/>
      <c r="AS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</row>
    <row r="539" spans="3:78" s="94" customFormat="1" x14ac:dyDescent="0.2">
      <c r="C539" s="93"/>
      <c r="D539" s="93"/>
      <c r="S539" s="92"/>
      <c r="T539" s="92"/>
      <c r="AF539"/>
      <c r="AL539"/>
      <c r="AM539" s="92"/>
      <c r="AN539"/>
      <c r="AO539"/>
      <c r="AP539"/>
      <c r="AQ539"/>
      <c r="AR539"/>
      <c r="AS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</row>
    <row r="540" spans="3:78" s="94" customFormat="1" x14ac:dyDescent="0.2">
      <c r="C540" s="93"/>
      <c r="D540" s="93"/>
      <c r="S540" s="92"/>
      <c r="T540" s="92"/>
      <c r="AF540"/>
      <c r="AL540"/>
      <c r="AM540" s="92"/>
      <c r="AN540"/>
      <c r="AO540"/>
      <c r="AP540"/>
      <c r="AQ540"/>
      <c r="AR540"/>
      <c r="AS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</row>
    <row r="541" spans="3:78" s="94" customFormat="1" x14ac:dyDescent="0.2">
      <c r="C541" s="93"/>
      <c r="D541" s="93"/>
      <c r="S541" s="92"/>
      <c r="T541" s="92"/>
      <c r="AF541"/>
      <c r="AL541"/>
      <c r="AM541" s="92"/>
      <c r="AN541"/>
      <c r="AO541"/>
      <c r="AP541"/>
      <c r="AQ541"/>
      <c r="AR541"/>
      <c r="AS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</row>
    <row r="542" spans="3:78" s="94" customFormat="1" x14ac:dyDescent="0.2">
      <c r="C542" s="93"/>
      <c r="D542" s="93"/>
      <c r="S542" s="92"/>
      <c r="T542" s="92"/>
      <c r="AF542"/>
      <c r="AL542"/>
      <c r="AM542" s="92"/>
      <c r="AN542"/>
      <c r="AO542"/>
      <c r="AP542"/>
      <c r="AQ542"/>
      <c r="AR542"/>
      <c r="AS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</row>
    <row r="543" spans="3:78" s="94" customFormat="1" x14ac:dyDescent="0.2">
      <c r="C543" s="93"/>
      <c r="D543" s="93"/>
      <c r="S543" s="92"/>
      <c r="T543" s="92"/>
      <c r="AF543"/>
      <c r="AL543"/>
      <c r="AM543" s="92"/>
      <c r="AN543"/>
      <c r="AO543"/>
      <c r="AP543"/>
      <c r="AQ543"/>
      <c r="AR543"/>
      <c r="AS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</row>
    <row r="544" spans="3:78" s="94" customFormat="1" x14ac:dyDescent="0.2">
      <c r="C544" s="93"/>
      <c r="D544" s="93"/>
      <c r="S544" s="92"/>
      <c r="T544" s="92"/>
      <c r="AF544"/>
      <c r="AL544"/>
      <c r="AM544" s="92"/>
      <c r="AN544"/>
      <c r="AO544"/>
      <c r="AP544"/>
      <c r="AQ544"/>
      <c r="AR544"/>
      <c r="AS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</row>
    <row r="545" spans="3:78" s="94" customFormat="1" x14ac:dyDescent="0.2">
      <c r="C545" s="93"/>
      <c r="D545" s="93"/>
      <c r="S545" s="92"/>
      <c r="T545" s="92"/>
      <c r="AF545"/>
      <c r="AL545"/>
      <c r="AM545" s="92"/>
      <c r="AN545"/>
      <c r="AO545"/>
      <c r="AP545"/>
      <c r="AQ545"/>
      <c r="AR545"/>
      <c r="AS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</row>
    <row r="546" spans="3:78" s="94" customFormat="1" x14ac:dyDescent="0.2">
      <c r="C546" s="93"/>
      <c r="D546" s="93"/>
      <c r="S546" s="92"/>
      <c r="T546" s="92"/>
      <c r="AF546"/>
      <c r="AL546"/>
      <c r="AM546" s="92"/>
      <c r="AN546"/>
      <c r="AO546"/>
      <c r="AP546"/>
      <c r="AQ546"/>
      <c r="AR546"/>
      <c r="AS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</row>
    <row r="547" spans="3:78" s="94" customFormat="1" x14ac:dyDescent="0.2">
      <c r="C547" s="93"/>
      <c r="D547" s="93"/>
      <c r="S547" s="92"/>
      <c r="T547" s="92"/>
      <c r="AF547"/>
      <c r="AL547"/>
      <c r="AM547" s="92"/>
      <c r="AN547"/>
      <c r="AO547"/>
      <c r="AP547"/>
      <c r="AQ547"/>
      <c r="AR547"/>
      <c r="AS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</row>
    <row r="548" spans="3:78" s="94" customFormat="1" x14ac:dyDescent="0.2">
      <c r="C548" s="93"/>
      <c r="D548" s="93"/>
      <c r="S548" s="92"/>
      <c r="T548" s="92"/>
      <c r="AF548"/>
      <c r="AL548"/>
      <c r="AM548" s="92"/>
      <c r="AN548"/>
      <c r="AO548"/>
      <c r="AP548"/>
      <c r="AQ548"/>
      <c r="AR548"/>
      <c r="AS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</row>
    <row r="549" spans="3:78" s="94" customFormat="1" x14ac:dyDescent="0.2">
      <c r="C549" s="93"/>
      <c r="D549" s="93"/>
      <c r="S549" s="92"/>
      <c r="T549" s="92"/>
      <c r="AF549"/>
      <c r="AL549"/>
      <c r="AM549" s="92"/>
      <c r="AN549"/>
      <c r="AO549"/>
      <c r="AP549"/>
      <c r="AQ549"/>
      <c r="AR549"/>
      <c r="AS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</row>
    <row r="550" spans="3:78" s="94" customFormat="1" x14ac:dyDescent="0.2">
      <c r="C550" s="93"/>
      <c r="D550" s="93"/>
      <c r="S550" s="92"/>
      <c r="T550" s="92"/>
      <c r="AF550"/>
      <c r="AL550"/>
      <c r="AM550" s="92"/>
      <c r="AN550"/>
      <c r="AO550"/>
      <c r="AP550"/>
      <c r="AQ550"/>
      <c r="AR550"/>
      <c r="AS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</row>
    <row r="551" spans="3:78" s="94" customFormat="1" x14ac:dyDescent="0.2">
      <c r="C551" s="93"/>
      <c r="D551" s="93"/>
      <c r="S551" s="92"/>
      <c r="T551" s="92"/>
      <c r="AF551"/>
      <c r="AL551"/>
      <c r="AM551" s="92"/>
      <c r="AN551"/>
      <c r="AO551"/>
      <c r="AP551"/>
      <c r="AQ551"/>
      <c r="AR551"/>
      <c r="AS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</row>
    <row r="552" spans="3:78" s="94" customFormat="1" x14ac:dyDescent="0.2">
      <c r="C552" s="93"/>
      <c r="D552" s="93"/>
      <c r="S552" s="92"/>
      <c r="T552" s="92"/>
      <c r="AF552"/>
      <c r="AL552"/>
      <c r="AM552" s="92"/>
      <c r="AN552"/>
      <c r="AO552"/>
      <c r="AP552"/>
      <c r="AQ552"/>
      <c r="AR552"/>
      <c r="AS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</row>
    <row r="553" spans="3:78" s="94" customFormat="1" x14ac:dyDescent="0.2">
      <c r="C553" s="93"/>
      <c r="D553" s="93"/>
      <c r="S553" s="92"/>
      <c r="T553" s="92"/>
      <c r="AF553"/>
      <c r="AL553"/>
      <c r="AM553" s="92"/>
      <c r="AN553"/>
      <c r="AO553"/>
      <c r="AP553"/>
      <c r="AQ553"/>
      <c r="AR553"/>
      <c r="AS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</row>
    <row r="554" spans="3:78" s="94" customFormat="1" x14ac:dyDescent="0.2">
      <c r="C554" s="93"/>
      <c r="D554" s="93"/>
      <c r="S554" s="92"/>
      <c r="T554" s="92"/>
      <c r="AF554"/>
      <c r="AL554"/>
      <c r="AM554" s="92"/>
      <c r="AN554"/>
      <c r="AO554"/>
      <c r="AP554"/>
      <c r="AQ554"/>
      <c r="AR554"/>
      <c r="AS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</row>
    <row r="555" spans="3:78" s="94" customFormat="1" x14ac:dyDescent="0.2">
      <c r="C555" s="93"/>
      <c r="D555" s="93"/>
      <c r="S555" s="92"/>
      <c r="T555" s="92"/>
      <c r="AF555"/>
      <c r="AL555"/>
      <c r="AM555" s="92"/>
      <c r="AN555"/>
      <c r="AO555"/>
      <c r="AP555"/>
      <c r="AQ555"/>
      <c r="AR555"/>
      <c r="AS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</row>
    <row r="556" spans="3:78" s="94" customFormat="1" x14ac:dyDescent="0.2">
      <c r="C556" s="93"/>
      <c r="D556" s="93"/>
      <c r="S556" s="92"/>
      <c r="T556" s="92"/>
      <c r="AF556"/>
      <c r="AL556"/>
      <c r="AM556" s="92"/>
      <c r="AN556"/>
      <c r="AO556"/>
      <c r="AP556"/>
      <c r="AQ556"/>
      <c r="AR556"/>
      <c r="AS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</row>
    <row r="557" spans="3:78" s="94" customFormat="1" x14ac:dyDescent="0.2">
      <c r="C557" s="93"/>
      <c r="D557" s="93"/>
      <c r="S557" s="92"/>
      <c r="T557" s="92"/>
      <c r="AF557"/>
      <c r="AL557"/>
      <c r="AM557" s="92"/>
      <c r="AN557"/>
      <c r="AO557"/>
      <c r="AP557"/>
      <c r="AQ557"/>
      <c r="AR557"/>
      <c r="AS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</row>
    <row r="558" spans="3:78" s="94" customFormat="1" x14ac:dyDescent="0.2">
      <c r="C558" s="93"/>
      <c r="D558" s="93"/>
      <c r="S558" s="92"/>
      <c r="T558" s="92"/>
      <c r="AF558"/>
      <c r="AL558"/>
      <c r="AM558" s="92"/>
      <c r="AN558"/>
      <c r="AO558"/>
      <c r="AP558"/>
      <c r="AQ558"/>
      <c r="AR558"/>
      <c r="AS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</row>
    <row r="559" spans="3:78" s="94" customFormat="1" x14ac:dyDescent="0.2">
      <c r="C559" s="93"/>
      <c r="D559" s="93"/>
      <c r="S559" s="92"/>
      <c r="T559" s="92"/>
      <c r="AF559"/>
      <c r="AL559"/>
      <c r="AM559" s="92"/>
      <c r="AN559"/>
      <c r="AO559"/>
      <c r="AP559"/>
      <c r="AQ559"/>
      <c r="AR559"/>
      <c r="AS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</row>
    <row r="560" spans="3:78" s="94" customFormat="1" x14ac:dyDescent="0.2">
      <c r="C560" s="93"/>
      <c r="D560" s="93"/>
      <c r="S560" s="92"/>
      <c r="T560" s="92"/>
      <c r="AF560"/>
      <c r="AL560"/>
      <c r="AM560" s="92"/>
      <c r="AN560"/>
      <c r="AO560"/>
      <c r="AP560"/>
      <c r="AQ560"/>
      <c r="AR560"/>
      <c r="AS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</row>
    <row r="561" spans="3:78" s="94" customFormat="1" x14ac:dyDescent="0.2">
      <c r="C561" s="93"/>
      <c r="D561" s="93"/>
      <c r="S561" s="92"/>
      <c r="T561" s="92"/>
      <c r="AF561"/>
      <c r="AL561"/>
      <c r="AM561" s="92"/>
      <c r="AN561"/>
      <c r="AO561"/>
      <c r="AP561"/>
      <c r="AQ561"/>
      <c r="AR561"/>
      <c r="AS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</row>
    <row r="562" spans="3:78" s="94" customFormat="1" x14ac:dyDescent="0.2">
      <c r="C562" s="93"/>
      <c r="D562" s="93"/>
      <c r="S562" s="92"/>
      <c r="T562" s="92"/>
      <c r="AF562"/>
      <c r="AL562"/>
      <c r="AM562" s="92"/>
      <c r="AN562"/>
      <c r="AO562"/>
      <c r="AP562"/>
      <c r="AQ562"/>
      <c r="AR562"/>
      <c r="AS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</row>
    <row r="563" spans="3:78" s="94" customFormat="1" x14ac:dyDescent="0.2">
      <c r="C563" s="93"/>
      <c r="D563" s="93"/>
      <c r="S563" s="92"/>
      <c r="T563" s="92"/>
      <c r="AF563"/>
      <c r="AL563"/>
      <c r="AM563" s="92"/>
      <c r="AN563"/>
      <c r="AO563"/>
      <c r="AP563"/>
      <c r="AQ563"/>
      <c r="AR563"/>
      <c r="AS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</row>
    <row r="564" spans="3:78" s="94" customFormat="1" x14ac:dyDescent="0.2">
      <c r="C564" s="93"/>
      <c r="D564" s="93"/>
      <c r="S564" s="92"/>
      <c r="T564" s="92"/>
      <c r="AF564"/>
      <c r="AL564"/>
      <c r="AM564" s="92"/>
      <c r="AN564"/>
      <c r="AO564"/>
      <c r="AP564"/>
      <c r="AQ564"/>
      <c r="AR564"/>
      <c r="AS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</row>
    <row r="565" spans="3:78" s="94" customFormat="1" x14ac:dyDescent="0.2">
      <c r="C565" s="93"/>
      <c r="D565" s="93"/>
      <c r="S565" s="92"/>
      <c r="T565" s="92"/>
      <c r="AF565"/>
      <c r="AL565"/>
      <c r="AM565" s="92"/>
      <c r="AN565"/>
      <c r="AO565"/>
      <c r="AP565"/>
      <c r="AQ565"/>
      <c r="AR565"/>
      <c r="AS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</row>
    <row r="566" spans="3:78" s="94" customFormat="1" x14ac:dyDescent="0.2">
      <c r="C566" s="93"/>
      <c r="D566" s="93"/>
      <c r="S566" s="92"/>
      <c r="T566" s="92"/>
      <c r="AF566"/>
      <c r="AL566"/>
      <c r="AM566" s="92"/>
      <c r="AN566"/>
      <c r="AO566"/>
      <c r="AP566"/>
      <c r="AQ566"/>
      <c r="AR566"/>
      <c r="AS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</row>
    <row r="567" spans="3:78" s="94" customFormat="1" x14ac:dyDescent="0.2">
      <c r="C567" s="93"/>
      <c r="D567" s="93"/>
      <c r="S567" s="92"/>
      <c r="T567" s="92"/>
      <c r="AF567"/>
      <c r="AL567"/>
      <c r="AM567" s="92"/>
      <c r="AN567"/>
      <c r="AO567"/>
      <c r="AP567"/>
      <c r="AQ567"/>
      <c r="AR567"/>
      <c r="AS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</row>
    <row r="568" spans="3:78" s="94" customFormat="1" x14ac:dyDescent="0.2">
      <c r="C568" s="93"/>
      <c r="D568" s="93"/>
      <c r="S568" s="92"/>
      <c r="T568" s="92"/>
      <c r="AF568"/>
      <c r="AL568"/>
      <c r="AM568" s="92"/>
      <c r="AN568"/>
      <c r="AO568"/>
      <c r="AP568"/>
      <c r="AQ568"/>
      <c r="AR568"/>
      <c r="AS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</row>
    <row r="569" spans="3:78" s="94" customFormat="1" x14ac:dyDescent="0.2">
      <c r="C569" s="93"/>
      <c r="D569" s="93"/>
      <c r="S569" s="92"/>
      <c r="T569" s="92"/>
      <c r="AF569"/>
      <c r="AL569"/>
      <c r="AM569" s="92"/>
      <c r="AN569"/>
      <c r="AO569"/>
      <c r="AP569"/>
      <c r="AQ569"/>
      <c r="AR569"/>
      <c r="AS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</row>
    <row r="570" spans="3:78" s="94" customFormat="1" x14ac:dyDescent="0.2">
      <c r="C570" s="93"/>
      <c r="D570" s="93"/>
      <c r="S570" s="92"/>
      <c r="T570" s="92"/>
      <c r="AF570"/>
      <c r="AL570"/>
      <c r="AM570" s="92"/>
      <c r="AN570"/>
      <c r="AO570"/>
      <c r="AP570"/>
      <c r="AQ570"/>
      <c r="AR570"/>
      <c r="AS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</row>
    <row r="571" spans="3:78" s="94" customFormat="1" x14ac:dyDescent="0.2">
      <c r="C571" s="93"/>
      <c r="D571" s="93"/>
      <c r="S571" s="92"/>
      <c r="T571" s="92"/>
      <c r="AF571"/>
      <c r="AL571"/>
      <c r="AM571" s="92"/>
      <c r="AN571"/>
      <c r="AO571"/>
      <c r="AP571"/>
      <c r="AQ571"/>
      <c r="AR571"/>
      <c r="AS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</row>
    <row r="572" spans="3:78" s="94" customFormat="1" x14ac:dyDescent="0.2">
      <c r="C572" s="93"/>
      <c r="D572" s="93"/>
      <c r="S572" s="92"/>
      <c r="T572" s="92"/>
      <c r="AF572"/>
      <c r="AL572"/>
      <c r="AM572" s="92"/>
      <c r="AN572"/>
      <c r="AO572"/>
      <c r="AP572"/>
      <c r="AQ572"/>
      <c r="AR572"/>
      <c r="AS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</row>
    <row r="573" spans="3:78" s="94" customFormat="1" x14ac:dyDescent="0.2">
      <c r="C573" s="93"/>
      <c r="D573" s="93"/>
      <c r="S573" s="92"/>
      <c r="T573" s="92"/>
      <c r="AF573"/>
      <c r="AL573"/>
      <c r="AM573" s="92"/>
      <c r="AN573"/>
      <c r="AO573"/>
      <c r="AP573"/>
      <c r="AQ573"/>
      <c r="AR573"/>
      <c r="AS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</row>
    <row r="574" spans="3:78" s="94" customFormat="1" x14ac:dyDescent="0.2">
      <c r="C574" s="93"/>
      <c r="D574" s="93"/>
      <c r="S574" s="92"/>
      <c r="T574" s="92"/>
      <c r="AF574"/>
      <c r="AL574"/>
      <c r="AM574" s="92"/>
      <c r="AN574"/>
      <c r="AO574"/>
      <c r="AP574"/>
      <c r="AQ574"/>
      <c r="AR574"/>
      <c r="AS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</row>
    <row r="575" spans="3:78" s="94" customFormat="1" x14ac:dyDescent="0.2">
      <c r="C575" s="93"/>
      <c r="D575" s="93"/>
      <c r="S575" s="92"/>
      <c r="T575" s="92"/>
      <c r="AF575"/>
      <c r="AL575"/>
      <c r="AM575" s="92"/>
      <c r="AN575"/>
      <c r="AO575"/>
      <c r="AP575"/>
      <c r="AQ575"/>
      <c r="AR575"/>
      <c r="AS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</row>
    <row r="576" spans="3:78" s="94" customFormat="1" x14ac:dyDescent="0.2">
      <c r="C576" s="93"/>
      <c r="D576" s="93"/>
      <c r="S576" s="92"/>
      <c r="T576" s="92"/>
      <c r="AF576"/>
      <c r="AL576"/>
      <c r="AM576" s="92"/>
      <c r="AN576"/>
      <c r="AO576"/>
      <c r="AP576"/>
      <c r="AQ576"/>
      <c r="AR576"/>
      <c r="AS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</row>
    <row r="577" spans="3:78" s="94" customFormat="1" x14ac:dyDescent="0.2">
      <c r="C577" s="93"/>
      <c r="D577" s="93"/>
      <c r="S577" s="92"/>
      <c r="T577" s="92"/>
      <c r="AF577"/>
      <c r="AL577"/>
      <c r="AM577" s="92"/>
      <c r="AN577"/>
      <c r="AO577"/>
      <c r="AP577"/>
      <c r="AQ577"/>
      <c r="AR577"/>
      <c r="AS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</row>
    <row r="578" spans="3:78" s="94" customFormat="1" x14ac:dyDescent="0.2">
      <c r="C578" s="93"/>
      <c r="D578" s="93"/>
      <c r="S578" s="92"/>
      <c r="T578" s="92"/>
      <c r="AF578"/>
      <c r="AL578"/>
      <c r="AM578" s="92"/>
      <c r="AN578"/>
      <c r="AO578"/>
      <c r="AP578"/>
      <c r="AQ578"/>
      <c r="AR578"/>
      <c r="AS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</row>
    <row r="579" spans="3:78" s="94" customFormat="1" x14ac:dyDescent="0.2">
      <c r="C579" s="93"/>
      <c r="D579" s="93"/>
      <c r="S579" s="92"/>
      <c r="T579" s="92"/>
      <c r="AF579"/>
      <c r="AL579"/>
      <c r="AM579" s="92"/>
      <c r="AN579"/>
      <c r="AO579"/>
      <c r="AP579"/>
      <c r="AQ579"/>
      <c r="AR579"/>
      <c r="AS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</row>
    <row r="580" spans="3:78" s="94" customFormat="1" x14ac:dyDescent="0.2">
      <c r="C580" s="93"/>
      <c r="D580" s="93"/>
      <c r="S580" s="92"/>
      <c r="T580" s="92"/>
      <c r="AF580"/>
      <c r="AL580"/>
      <c r="AM580" s="92"/>
      <c r="AN580"/>
      <c r="AO580"/>
      <c r="AP580"/>
      <c r="AQ580"/>
      <c r="AR580"/>
      <c r="AS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</row>
    <row r="581" spans="3:78" s="94" customFormat="1" x14ac:dyDescent="0.2">
      <c r="C581" s="93"/>
      <c r="D581" s="93"/>
      <c r="S581" s="92"/>
      <c r="T581" s="92"/>
      <c r="AF581"/>
      <c r="AL581"/>
      <c r="AM581" s="92"/>
      <c r="AN581"/>
      <c r="AO581"/>
      <c r="AP581"/>
      <c r="AQ581"/>
      <c r="AR581"/>
      <c r="AS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</row>
    <row r="582" spans="3:78" s="94" customFormat="1" x14ac:dyDescent="0.2">
      <c r="C582" s="93"/>
      <c r="D582" s="93"/>
      <c r="S582" s="92"/>
      <c r="T582" s="92"/>
      <c r="AF582"/>
      <c r="AL582"/>
      <c r="AM582" s="92"/>
      <c r="AN582"/>
      <c r="AO582"/>
      <c r="AP582"/>
      <c r="AQ582"/>
      <c r="AR582"/>
      <c r="AS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</row>
    <row r="583" spans="3:78" s="94" customFormat="1" x14ac:dyDescent="0.2">
      <c r="C583" s="93"/>
      <c r="D583" s="93"/>
      <c r="S583" s="92"/>
      <c r="T583" s="92"/>
      <c r="AF583"/>
      <c r="AL583"/>
      <c r="AM583" s="92"/>
      <c r="AN583"/>
      <c r="AO583"/>
      <c r="AP583"/>
      <c r="AQ583"/>
      <c r="AR583"/>
      <c r="AS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</row>
    <row r="584" spans="3:78" s="94" customFormat="1" x14ac:dyDescent="0.2">
      <c r="C584" s="93"/>
      <c r="D584" s="93"/>
      <c r="S584" s="92"/>
      <c r="T584" s="92"/>
      <c r="AF584"/>
      <c r="AL584"/>
      <c r="AM584" s="92"/>
      <c r="AN584"/>
      <c r="AO584"/>
      <c r="AP584"/>
      <c r="AQ584"/>
      <c r="AR584"/>
      <c r="AS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</row>
    <row r="585" spans="3:78" s="94" customFormat="1" x14ac:dyDescent="0.2">
      <c r="C585" s="93"/>
      <c r="D585" s="93"/>
      <c r="S585" s="92"/>
      <c r="T585" s="92"/>
      <c r="AF585"/>
      <c r="AL585"/>
      <c r="AM585" s="92"/>
      <c r="AN585"/>
      <c r="AO585"/>
      <c r="AP585"/>
      <c r="AQ585"/>
      <c r="AR585"/>
      <c r="AS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</row>
    <row r="586" spans="3:78" s="94" customFormat="1" x14ac:dyDescent="0.2">
      <c r="C586" s="93"/>
      <c r="D586" s="93"/>
      <c r="S586" s="92"/>
      <c r="T586" s="92"/>
      <c r="AF586"/>
      <c r="AL586"/>
      <c r="AM586" s="92"/>
      <c r="AN586"/>
      <c r="AO586"/>
      <c r="AP586"/>
      <c r="AQ586"/>
      <c r="AR586"/>
      <c r="AS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</row>
    <row r="587" spans="3:78" s="94" customFormat="1" x14ac:dyDescent="0.2">
      <c r="C587" s="93"/>
      <c r="D587" s="93"/>
      <c r="S587" s="92"/>
      <c r="T587" s="92"/>
      <c r="AF587"/>
      <c r="AL587"/>
      <c r="AM587" s="92"/>
      <c r="AN587"/>
      <c r="AO587"/>
      <c r="AP587"/>
      <c r="AQ587"/>
      <c r="AR587"/>
      <c r="AS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</row>
    <row r="588" spans="3:78" s="94" customFormat="1" x14ac:dyDescent="0.2">
      <c r="C588" s="93"/>
      <c r="D588" s="93"/>
      <c r="S588" s="92"/>
      <c r="T588" s="92"/>
      <c r="AF588"/>
      <c r="AL588"/>
      <c r="AM588" s="92"/>
      <c r="AN588"/>
      <c r="AO588"/>
      <c r="AP588"/>
      <c r="AQ588"/>
      <c r="AR588"/>
      <c r="AS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</row>
    <row r="589" spans="3:78" s="94" customFormat="1" x14ac:dyDescent="0.2">
      <c r="C589" s="93"/>
      <c r="D589" s="93"/>
      <c r="S589" s="92"/>
      <c r="T589" s="92"/>
      <c r="AF589"/>
      <c r="AL589"/>
      <c r="AM589" s="92"/>
      <c r="AN589"/>
      <c r="AO589"/>
      <c r="AP589"/>
      <c r="AQ589"/>
      <c r="AR589"/>
      <c r="AS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</row>
    <row r="590" spans="3:78" s="94" customFormat="1" x14ac:dyDescent="0.2">
      <c r="C590" s="93"/>
      <c r="D590" s="93"/>
      <c r="S590" s="92"/>
      <c r="T590" s="92"/>
      <c r="AF590"/>
      <c r="AL590"/>
      <c r="AM590" s="92"/>
      <c r="AN590"/>
      <c r="AO590"/>
      <c r="AP590"/>
      <c r="AQ590"/>
      <c r="AR590"/>
      <c r="AS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</row>
    <row r="591" spans="3:78" s="94" customFormat="1" x14ac:dyDescent="0.2">
      <c r="C591" s="93"/>
      <c r="D591" s="93"/>
      <c r="S591" s="92"/>
      <c r="T591" s="92"/>
      <c r="AF591"/>
      <c r="AL591"/>
      <c r="AM591" s="92"/>
      <c r="AN591"/>
      <c r="AO591"/>
      <c r="AP591"/>
      <c r="AQ591"/>
      <c r="AR591"/>
      <c r="AS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</row>
    <row r="592" spans="3:78" s="94" customFormat="1" x14ac:dyDescent="0.2">
      <c r="C592" s="93"/>
      <c r="D592" s="93"/>
      <c r="S592" s="92"/>
      <c r="T592" s="92"/>
      <c r="AF592"/>
      <c r="AL592"/>
      <c r="AM592" s="92"/>
      <c r="AN592"/>
      <c r="AO592"/>
      <c r="AP592"/>
      <c r="AQ592"/>
      <c r="AR592"/>
      <c r="AS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</row>
    <row r="593" spans="3:78" s="94" customFormat="1" x14ac:dyDescent="0.2">
      <c r="C593" s="93"/>
      <c r="D593" s="93"/>
      <c r="S593" s="92"/>
      <c r="T593" s="92"/>
      <c r="AF593"/>
      <c r="AL593"/>
      <c r="AM593" s="92"/>
      <c r="AN593"/>
      <c r="AO593"/>
      <c r="AP593"/>
      <c r="AQ593"/>
      <c r="AR593"/>
      <c r="AS593"/>
      <c r="BC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</row>
    <row r="594" spans="3:78" s="94" customFormat="1" x14ac:dyDescent="0.2">
      <c r="C594" s="93"/>
      <c r="D594" s="93"/>
      <c r="S594" s="92"/>
      <c r="T594" s="92"/>
      <c r="AF594"/>
      <c r="AL594"/>
      <c r="AM594" s="92"/>
      <c r="AN594"/>
      <c r="AO594"/>
      <c r="AP594"/>
      <c r="AQ594"/>
      <c r="AR594"/>
      <c r="AS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</row>
    <row r="595" spans="3:78" s="94" customFormat="1" x14ac:dyDescent="0.2">
      <c r="C595" s="93"/>
      <c r="D595" s="93"/>
      <c r="S595" s="92"/>
      <c r="T595" s="92"/>
      <c r="AF595"/>
      <c r="AL595"/>
      <c r="AM595" s="92"/>
      <c r="AN595"/>
      <c r="AO595"/>
      <c r="AP595"/>
      <c r="AQ595"/>
      <c r="AR595"/>
      <c r="AS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</row>
    <row r="596" spans="3:78" s="94" customFormat="1" x14ac:dyDescent="0.2">
      <c r="C596" s="93"/>
      <c r="D596" s="93"/>
      <c r="S596" s="92"/>
      <c r="T596" s="92"/>
      <c r="AF596"/>
      <c r="AL596"/>
      <c r="AM596" s="92"/>
      <c r="AN596"/>
      <c r="AO596"/>
      <c r="AP596"/>
      <c r="AQ596"/>
      <c r="AR596"/>
      <c r="AS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</row>
    <row r="597" spans="3:78" s="94" customFormat="1" x14ac:dyDescent="0.2">
      <c r="C597" s="93"/>
      <c r="D597" s="93"/>
      <c r="S597" s="92"/>
      <c r="T597" s="92"/>
      <c r="AF597"/>
      <c r="AL597"/>
      <c r="AM597" s="92"/>
      <c r="AN597"/>
      <c r="AO597"/>
      <c r="AP597"/>
      <c r="AQ597"/>
      <c r="AR597"/>
      <c r="AS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</row>
    <row r="598" spans="3:78" s="94" customFormat="1" x14ac:dyDescent="0.2">
      <c r="C598" s="93"/>
      <c r="D598" s="93"/>
      <c r="S598" s="92"/>
      <c r="T598" s="92"/>
      <c r="AF598"/>
      <c r="AL598"/>
      <c r="AM598" s="92"/>
      <c r="AN598"/>
      <c r="AO598"/>
      <c r="AP598"/>
      <c r="AQ598"/>
      <c r="AR598"/>
      <c r="AS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</row>
    <row r="599" spans="3:78" s="94" customFormat="1" x14ac:dyDescent="0.2">
      <c r="C599" s="93"/>
      <c r="D599" s="93"/>
      <c r="S599" s="92"/>
      <c r="T599" s="92"/>
      <c r="AF599"/>
      <c r="AL599"/>
      <c r="AM599" s="92"/>
      <c r="AN599"/>
      <c r="AO599"/>
      <c r="AP599"/>
      <c r="AQ599"/>
      <c r="AR599"/>
      <c r="AS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</row>
    <row r="600" spans="3:78" s="94" customFormat="1" x14ac:dyDescent="0.2">
      <c r="C600" s="93"/>
      <c r="D600" s="93"/>
      <c r="S600" s="92"/>
      <c r="T600" s="92"/>
      <c r="AF600"/>
      <c r="AL600"/>
      <c r="AM600" s="92"/>
      <c r="AN600"/>
      <c r="AO600"/>
      <c r="AP600"/>
      <c r="AQ600"/>
      <c r="AR600"/>
      <c r="AS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</row>
    <row r="601" spans="3:78" s="94" customFormat="1" x14ac:dyDescent="0.2">
      <c r="C601" s="93"/>
      <c r="D601" s="93"/>
      <c r="S601" s="92"/>
      <c r="T601" s="92"/>
      <c r="AF601"/>
      <c r="AL601"/>
      <c r="AM601" s="92"/>
      <c r="AN601"/>
      <c r="AO601"/>
      <c r="AP601"/>
      <c r="AQ601"/>
      <c r="AR601"/>
      <c r="AS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</row>
    <row r="602" spans="3:78" s="94" customFormat="1" x14ac:dyDescent="0.2">
      <c r="C602" s="93"/>
      <c r="D602" s="93"/>
      <c r="S602" s="92"/>
      <c r="T602" s="92"/>
      <c r="AF602"/>
      <c r="AL602"/>
      <c r="AM602" s="92"/>
      <c r="AN602"/>
      <c r="AO602"/>
      <c r="AP602"/>
      <c r="AQ602"/>
      <c r="AR602"/>
      <c r="AS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</row>
    <row r="603" spans="3:78" s="94" customFormat="1" x14ac:dyDescent="0.2">
      <c r="C603" s="93"/>
      <c r="D603" s="93"/>
      <c r="S603" s="92"/>
      <c r="T603" s="92"/>
      <c r="AF603"/>
      <c r="AL603"/>
      <c r="AM603" s="92"/>
      <c r="AN603"/>
      <c r="AO603"/>
      <c r="AP603"/>
      <c r="AQ603"/>
      <c r="AR603"/>
      <c r="AS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</row>
    <row r="604" spans="3:78" s="94" customFormat="1" x14ac:dyDescent="0.2">
      <c r="C604" s="93"/>
      <c r="D604" s="93"/>
      <c r="S604" s="92"/>
      <c r="T604" s="92"/>
      <c r="AF604"/>
      <c r="AL604"/>
      <c r="AM604" s="92"/>
      <c r="AN604"/>
      <c r="AO604"/>
      <c r="AP604"/>
      <c r="AQ604"/>
      <c r="AR604"/>
      <c r="AS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</row>
    <row r="605" spans="3:78" s="94" customFormat="1" x14ac:dyDescent="0.2">
      <c r="C605" s="93"/>
      <c r="D605" s="93"/>
      <c r="S605" s="92"/>
      <c r="T605" s="92"/>
      <c r="AF605"/>
      <c r="AL605"/>
      <c r="AM605" s="92"/>
      <c r="AN605"/>
      <c r="AO605"/>
      <c r="AP605"/>
      <c r="AQ605"/>
      <c r="AR605"/>
      <c r="AS605"/>
      <c r="BS605"/>
      <c r="BT605"/>
      <c r="BU605"/>
      <c r="BV605"/>
      <c r="BW605"/>
      <c r="BX605"/>
      <c r="BY605"/>
      <c r="BZ605"/>
    </row>
    <row r="606" spans="3:78" s="94" customFormat="1" x14ac:dyDescent="0.2">
      <c r="C606" s="93"/>
      <c r="D606" s="93"/>
      <c r="S606" s="92"/>
      <c r="T606" s="92"/>
      <c r="AF606"/>
      <c r="AL606"/>
      <c r="AM606" s="92"/>
      <c r="AN606"/>
      <c r="AO606"/>
      <c r="AP606"/>
      <c r="AQ606"/>
      <c r="AR606"/>
      <c r="AS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</row>
    <row r="607" spans="3:78" s="94" customFormat="1" x14ac:dyDescent="0.2">
      <c r="C607" s="93"/>
      <c r="D607" s="93"/>
      <c r="S607" s="92"/>
      <c r="T607" s="92"/>
      <c r="AF607"/>
      <c r="AL607"/>
      <c r="AM607" s="92"/>
      <c r="AN607"/>
      <c r="AO607"/>
      <c r="AP607"/>
      <c r="AQ607"/>
      <c r="AR607"/>
      <c r="AS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</row>
    <row r="608" spans="3:78" s="94" customFormat="1" x14ac:dyDescent="0.2">
      <c r="C608" s="93"/>
      <c r="D608" s="93"/>
      <c r="S608" s="92"/>
      <c r="T608" s="92"/>
      <c r="AF608"/>
      <c r="AL608"/>
      <c r="AM608" s="92"/>
      <c r="AN608"/>
      <c r="AO608"/>
      <c r="AP608"/>
      <c r="AQ608"/>
      <c r="AR608"/>
      <c r="AS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</row>
    <row r="609" spans="3:78" s="94" customFormat="1" x14ac:dyDescent="0.2">
      <c r="C609" s="93"/>
      <c r="D609" s="93"/>
      <c r="S609" s="92"/>
      <c r="T609" s="92"/>
      <c r="AF609"/>
      <c r="AL609"/>
      <c r="AM609" s="92"/>
      <c r="AN609"/>
      <c r="AO609"/>
      <c r="AP609"/>
      <c r="AQ609"/>
      <c r="AR609"/>
      <c r="AS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</row>
    <row r="610" spans="3:78" s="94" customFormat="1" x14ac:dyDescent="0.2">
      <c r="C610" s="93"/>
      <c r="D610" s="93"/>
      <c r="S610" s="92"/>
      <c r="T610" s="92"/>
      <c r="AF610"/>
      <c r="AL610"/>
      <c r="AM610" s="92"/>
      <c r="AN610"/>
      <c r="AO610"/>
      <c r="AP610"/>
      <c r="AQ610"/>
      <c r="AR610"/>
      <c r="AS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</row>
    <row r="611" spans="3:78" s="94" customFormat="1" x14ac:dyDescent="0.2">
      <c r="C611" s="93"/>
      <c r="D611" s="93"/>
      <c r="S611" s="92"/>
      <c r="T611" s="92"/>
      <c r="AF611"/>
      <c r="AL611"/>
      <c r="AM611" s="92"/>
      <c r="AN611"/>
      <c r="AO611"/>
      <c r="AP611"/>
      <c r="AQ611"/>
      <c r="AR611"/>
      <c r="AS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</row>
    <row r="612" spans="3:78" s="94" customFormat="1" x14ac:dyDescent="0.2">
      <c r="C612" s="93"/>
      <c r="D612" s="93"/>
      <c r="S612" s="92"/>
      <c r="T612" s="92"/>
      <c r="AF612"/>
      <c r="AL612"/>
      <c r="AM612" s="92"/>
      <c r="AN612"/>
      <c r="AO612"/>
      <c r="AP612"/>
      <c r="AQ612"/>
      <c r="AR612"/>
      <c r="AS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</row>
    <row r="613" spans="3:78" s="94" customFormat="1" x14ac:dyDescent="0.2">
      <c r="C613" s="93"/>
      <c r="D613" s="93"/>
      <c r="S613" s="92"/>
      <c r="T613" s="92"/>
      <c r="AF613"/>
      <c r="AL613"/>
      <c r="AM613" s="92"/>
      <c r="AN613"/>
      <c r="AO613"/>
      <c r="AP613"/>
      <c r="AQ613"/>
      <c r="AR613"/>
      <c r="AS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</row>
    <row r="614" spans="3:78" s="94" customFormat="1" x14ac:dyDescent="0.2">
      <c r="C614" s="93"/>
      <c r="D614" s="93"/>
      <c r="S614" s="92"/>
      <c r="T614" s="92"/>
      <c r="AF614"/>
      <c r="AL614"/>
      <c r="AM614" s="92"/>
      <c r="AN614"/>
      <c r="AO614"/>
      <c r="AP614"/>
      <c r="AQ614"/>
      <c r="AR614"/>
      <c r="AS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</row>
    <row r="615" spans="3:78" s="94" customFormat="1" x14ac:dyDescent="0.2">
      <c r="C615" s="93"/>
      <c r="D615" s="93"/>
      <c r="S615" s="92"/>
      <c r="T615" s="92"/>
      <c r="AF615"/>
      <c r="AL615"/>
      <c r="AM615" s="92"/>
      <c r="AN615"/>
      <c r="AO615"/>
      <c r="AP615"/>
      <c r="AQ615"/>
      <c r="AR615"/>
      <c r="AS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</row>
    <row r="616" spans="3:78" s="94" customFormat="1" x14ac:dyDescent="0.2">
      <c r="C616" s="93"/>
      <c r="D616" s="93"/>
      <c r="S616" s="92"/>
      <c r="T616" s="92"/>
      <c r="AF616"/>
      <c r="AL616"/>
      <c r="AM616" s="92"/>
      <c r="AN616"/>
      <c r="AO616"/>
      <c r="AP616"/>
      <c r="AQ616"/>
      <c r="AR616"/>
      <c r="AS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</row>
    <row r="617" spans="3:78" s="94" customFormat="1" x14ac:dyDescent="0.2">
      <c r="C617" s="93"/>
      <c r="D617" s="93"/>
      <c r="S617" s="92"/>
      <c r="T617" s="92"/>
      <c r="AF617"/>
      <c r="AL617"/>
      <c r="AM617" s="92"/>
      <c r="AN617"/>
      <c r="AO617"/>
      <c r="AP617"/>
      <c r="AQ617"/>
      <c r="AR617"/>
      <c r="AS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</row>
    <row r="618" spans="3:78" s="94" customFormat="1" x14ac:dyDescent="0.2">
      <c r="C618" s="93"/>
      <c r="D618" s="93"/>
      <c r="S618" s="92"/>
      <c r="T618" s="92"/>
      <c r="AF618"/>
      <c r="AL618"/>
      <c r="AM618" s="92"/>
      <c r="AN618"/>
      <c r="AO618"/>
      <c r="AP618"/>
      <c r="AQ618"/>
      <c r="AR618"/>
      <c r="AS618"/>
      <c r="BS618"/>
      <c r="BT618"/>
      <c r="BU618"/>
      <c r="BV618"/>
      <c r="BW618"/>
      <c r="BX618"/>
      <c r="BY618"/>
      <c r="BZ618"/>
    </row>
    <row r="619" spans="3:78" s="94" customFormat="1" x14ac:dyDescent="0.2">
      <c r="C619" s="93"/>
      <c r="D619" s="93"/>
      <c r="S619" s="92"/>
      <c r="T619" s="92"/>
      <c r="AF619"/>
      <c r="AL619"/>
      <c r="AM619" s="92"/>
      <c r="AN619"/>
      <c r="AO619"/>
      <c r="AP619"/>
      <c r="AQ619"/>
      <c r="AR619"/>
      <c r="AS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</row>
    <row r="620" spans="3:78" s="94" customFormat="1" x14ac:dyDescent="0.2">
      <c r="C620" s="93"/>
      <c r="D620" s="93"/>
      <c r="S620" s="92"/>
      <c r="T620" s="92"/>
      <c r="AF620"/>
      <c r="AL620"/>
      <c r="AM620" s="92"/>
      <c r="AN620"/>
      <c r="AO620"/>
      <c r="AP620"/>
      <c r="AQ620"/>
      <c r="AR620"/>
      <c r="AS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</row>
    <row r="621" spans="3:78" s="94" customFormat="1" x14ac:dyDescent="0.2">
      <c r="C621" s="93"/>
      <c r="D621" s="93"/>
      <c r="S621" s="92"/>
      <c r="T621" s="92"/>
      <c r="AF621"/>
      <c r="AL621"/>
      <c r="AM621" s="92"/>
      <c r="AN621"/>
      <c r="AO621"/>
      <c r="AP621"/>
      <c r="AQ621"/>
      <c r="AR621"/>
      <c r="AS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</row>
    <row r="622" spans="3:78" s="94" customFormat="1" x14ac:dyDescent="0.2">
      <c r="C622" s="93"/>
      <c r="D622" s="93"/>
      <c r="S622" s="92"/>
      <c r="T622" s="92"/>
      <c r="AF622"/>
      <c r="AL622"/>
      <c r="AM622" s="92"/>
      <c r="AN622"/>
      <c r="AO622"/>
      <c r="AP622"/>
      <c r="AQ622"/>
      <c r="AR622"/>
      <c r="AS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</row>
    <row r="623" spans="3:78" s="94" customFormat="1" x14ac:dyDescent="0.2">
      <c r="C623" s="93"/>
      <c r="D623" s="93"/>
      <c r="S623" s="92"/>
      <c r="T623" s="92"/>
      <c r="AF623"/>
      <c r="AL623"/>
      <c r="AM623" s="92"/>
      <c r="AN623"/>
      <c r="AO623"/>
      <c r="AP623"/>
      <c r="AQ623"/>
      <c r="AR623"/>
      <c r="AS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</row>
    <row r="624" spans="3:78" s="94" customFormat="1" x14ac:dyDescent="0.2">
      <c r="C624" s="93"/>
      <c r="D624" s="93"/>
      <c r="S624" s="92"/>
      <c r="T624" s="92"/>
      <c r="AF624"/>
      <c r="AL624"/>
      <c r="AM624" s="92"/>
      <c r="AN624"/>
      <c r="AO624"/>
      <c r="AP624"/>
      <c r="AQ624"/>
      <c r="AR624"/>
      <c r="AS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</row>
    <row r="625" spans="3:78" s="94" customFormat="1" x14ac:dyDescent="0.2">
      <c r="C625" s="93"/>
      <c r="D625" s="93"/>
      <c r="S625" s="92"/>
      <c r="T625" s="92"/>
      <c r="AF625"/>
      <c r="AL625"/>
      <c r="AM625" s="92"/>
      <c r="AN625"/>
      <c r="AO625"/>
      <c r="AP625"/>
      <c r="AQ625"/>
      <c r="AR625"/>
      <c r="AS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</row>
    <row r="626" spans="3:78" s="94" customFormat="1" x14ac:dyDescent="0.2">
      <c r="C626" s="93"/>
      <c r="D626" s="93"/>
      <c r="S626" s="92"/>
      <c r="T626" s="92"/>
      <c r="AF626"/>
      <c r="AL626"/>
      <c r="AM626" s="92"/>
      <c r="AN626"/>
      <c r="AO626"/>
      <c r="AP626"/>
      <c r="AQ626"/>
      <c r="AR626"/>
      <c r="AS626"/>
      <c r="BS626"/>
      <c r="BT626"/>
      <c r="BU626"/>
      <c r="BV626"/>
      <c r="BW626"/>
      <c r="BX626"/>
      <c r="BY626"/>
      <c r="BZ626"/>
    </row>
    <row r="627" spans="3:78" s="94" customFormat="1" x14ac:dyDescent="0.2">
      <c r="C627" s="93"/>
      <c r="D627" s="93"/>
      <c r="S627" s="92"/>
      <c r="T627" s="92"/>
      <c r="AF627"/>
      <c r="AL627"/>
      <c r="AM627" s="92"/>
      <c r="AN627"/>
      <c r="AO627"/>
      <c r="AP627"/>
      <c r="AQ627"/>
      <c r="AR627"/>
      <c r="AS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</row>
    <row r="628" spans="3:78" s="94" customFormat="1" x14ac:dyDescent="0.2">
      <c r="C628" s="93"/>
      <c r="D628" s="93"/>
      <c r="S628" s="92"/>
      <c r="T628" s="92"/>
      <c r="AF628"/>
      <c r="AL628"/>
      <c r="AM628" s="92"/>
      <c r="AN628"/>
      <c r="AO628"/>
      <c r="AP628"/>
      <c r="AQ628"/>
      <c r="AR628"/>
      <c r="AS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</row>
    <row r="629" spans="3:78" s="94" customFormat="1" x14ac:dyDescent="0.2">
      <c r="C629" s="93"/>
      <c r="D629" s="93"/>
      <c r="S629" s="92"/>
      <c r="T629" s="92"/>
      <c r="AF629"/>
      <c r="AL629"/>
      <c r="AM629" s="92"/>
      <c r="AN629"/>
      <c r="AO629"/>
      <c r="AP629"/>
      <c r="AQ629"/>
      <c r="AR629"/>
      <c r="AS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</row>
    <row r="630" spans="3:78" s="94" customFormat="1" x14ac:dyDescent="0.2">
      <c r="C630" s="93"/>
      <c r="D630" s="93"/>
      <c r="S630" s="92"/>
      <c r="T630" s="92"/>
      <c r="AF630"/>
      <c r="AL630"/>
      <c r="AM630" s="92"/>
      <c r="AN630"/>
      <c r="AO630"/>
      <c r="AP630"/>
      <c r="AQ630"/>
      <c r="AR630"/>
      <c r="AS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</row>
    <row r="631" spans="3:78" s="94" customFormat="1" x14ac:dyDescent="0.2">
      <c r="C631" s="93"/>
      <c r="D631" s="93"/>
      <c r="S631" s="92"/>
      <c r="T631" s="92"/>
      <c r="AF631"/>
      <c r="AL631"/>
      <c r="AM631" s="92"/>
      <c r="AN631"/>
      <c r="AO631"/>
      <c r="AP631"/>
      <c r="AQ631"/>
      <c r="AR631"/>
      <c r="AS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</row>
    <row r="632" spans="3:78" s="94" customFormat="1" x14ac:dyDescent="0.2">
      <c r="C632" s="93"/>
      <c r="D632" s="93"/>
      <c r="S632" s="92"/>
      <c r="T632" s="92"/>
      <c r="AF632"/>
      <c r="AL632"/>
      <c r="AM632" s="92"/>
      <c r="AN632"/>
      <c r="AO632"/>
      <c r="AP632"/>
      <c r="AQ632"/>
      <c r="AR632"/>
      <c r="AS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</row>
    <row r="633" spans="3:78" s="94" customFormat="1" x14ac:dyDescent="0.2">
      <c r="C633" s="93"/>
      <c r="D633" s="93"/>
      <c r="S633" s="92"/>
      <c r="T633" s="92"/>
      <c r="AF633"/>
      <c r="AL633"/>
      <c r="AM633" s="92"/>
      <c r="AN633"/>
      <c r="AO633"/>
      <c r="AP633"/>
      <c r="AQ633"/>
      <c r="AR633"/>
      <c r="AS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</row>
    <row r="634" spans="3:78" s="94" customFormat="1" x14ac:dyDescent="0.2">
      <c r="C634" s="93"/>
      <c r="D634" s="93"/>
      <c r="S634" s="92"/>
      <c r="T634" s="92"/>
      <c r="AF634"/>
      <c r="AL634"/>
      <c r="AM634" s="92"/>
      <c r="AN634"/>
      <c r="AO634"/>
      <c r="AP634"/>
      <c r="AQ634"/>
      <c r="AR634"/>
      <c r="AS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</row>
    <row r="635" spans="3:78" s="94" customFormat="1" x14ac:dyDescent="0.2">
      <c r="C635" s="93"/>
      <c r="D635" s="93"/>
      <c r="S635" s="92"/>
      <c r="T635" s="92"/>
      <c r="AF635"/>
      <c r="AL635"/>
      <c r="AM635" s="92"/>
      <c r="AN635"/>
      <c r="AO635"/>
      <c r="AP635"/>
      <c r="AQ635"/>
      <c r="AR635"/>
      <c r="AS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</row>
    <row r="636" spans="3:78" s="94" customFormat="1" x14ac:dyDescent="0.2">
      <c r="C636" s="93"/>
      <c r="D636" s="93"/>
      <c r="S636" s="92"/>
      <c r="T636" s="92"/>
      <c r="AF636"/>
      <c r="AL636"/>
      <c r="AM636" s="92"/>
      <c r="AN636"/>
      <c r="AO636"/>
      <c r="AP636"/>
      <c r="AQ636"/>
      <c r="AR636"/>
      <c r="AS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</row>
    <row r="637" spans="3:78" s="94" customFormat="1" x14ac:dyDescent="0.2">
      <c r="C637" s="93"/>
      <c r="D637" s="93"/>
      <c r="S637" s="92"/>
      <c r="T637" s="92"/>
      <c r="AF637"/>
      <c r="AL637"/>
      <c r="AM637" s="92"/>
      <c r="AN637"/>
      <c r="AO637"/>
      <c r="AP637"/>
      <c r="AQ637"/>
      <c r="AR637"/>
      <c r="AS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</row>
    <row r="638" spans="3:78" s="94" customFormat="1" x14ac:dyDescent="0.2">
      <c r="C638" s="93"/>
      <c r="D638" s="93"/>
      <c r="S638" s="92"/>
      <c r="T638" s="92"/>
      <c r="AF638"/>
      <c r="AL638"/>
      <c r="AM638" s="92"/>
      <c r="AN638"/>
      <c r="AO638"/>
      <c r="AP638"/>
      <c r="AQ638"/>
      <c r="AR638"/>
      <c r="AS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</row>
    <row r="639" spans="3:78" s="94" customFormat="1" x14ac:dyDescent="0.2">
      <c r="C639" s="93"/>
      <c r="D639" s="93"/>
      <c r="S639" s="92"/>
      <c r="T639" s="92"/>
      <c r="AF639"/>
      <c r="AL639"/>
      <c r="AM639" s="92"/>
      <c r="AN639"/>
      <c r="AO639"/>
      <c r="AP639"/>
      <c r="AQ639"/>
      <c r="AR639"/>
      <c r="AS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</row>
    <row r="640" spans="3:78" s="94" customFormat="1" x14ac:dyDescent="0.2">
      <c r="C640" s="93"/>
      <c r="D640" s="93"/>
      <c r="S640" s="92"/>
      <c r="T640" s="92"/>
      <c r="AF640"/>
      <c r="AL640"/>
      <c r="AM640" s="92"/>
      <c r="AN640"/>
      <c r="AO640"/>
      <c r="AP640"/>
      <c r="AQ640"/>
      <c r="AR640"/>
      <c r="AS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</row>
    <row r="641" spans="3:78" s="94" customFormat="1" x14ac:dyDescent="0.2">
      <c r="C641" s="93"/>
      <c r="D641" s="93"/>
      <c r="S641" s="92"/>
      <c r="T641" s="92"/>
      <c r="AF641"/>
      <c r="AL641"/>
      <c r="AM641" s="92"/>
      <c r="AN641"/>
      <c r="AO641"/>
      <c r="AP641"/>
      <c r="AQ641"/>
      <c r="AR641"/>
      <c r="AS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</row>
    <row r="642" spans="3:78" s="94" customFormat="1" x14ac:dyDescent="0.2">
      <c r="C642" s="93"/>
      <c r="D642" s="93"/>
      <c r="S642" s="92"/>
      <c r="T642" s="92"/>
      <c r="AF642"/>
      <c r="AL642"/>
      <c r="AM642" s="92"/>
      <c r="AN642"/>
      <c r="AO642"/>
      <c r="AP642"/>
      <c r="AQ642"/>
      <c r="AR642"/>
      <c r="AS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</row>
    <row r="643" spans="3:78" s="94" customFormat="1" x14ac:dyDescent="0.2">
      <c r="C643" s="93"/>
      <c r="D643" s="93"/>
      <c r="S643" s="92"/>
      <c r="T643" s="92"/>
      <c r="AF643"/>
      <c r="AL643"/>
      <c r="AM643" s="92"/>
      <c r="AN643"/>
      <c r="AO643"/>
      <c r="AP643"/>
      <c r="AQ643"/>
      <c r="AR643"/>
      <c r="AS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</row>
    <row r="644" spans="3:78" s="94" customFormat="1" x14ac:dyDescent="0.2">
      <c r="C644" s="93"/>
      <c r="D644" s="93"/>
      <c r="S644" s="92"/>
      <c r="T644" s="92"/>
      <c r="AF644"/>
      <c r="AL644"/>
      <c r="AM644" s="92"/>
      <c r="AN644"/>
      <c r="AO644"/>
      <c r="AP644"/>
      <c r="AQ644"/>
      <c r="AR644"/>
      <c r="AS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</row>
    <row r="645" spans="3:78" s="94" customFormat="1" x14ac:dyDescent="0.2">
      <c r="C645" s="93"/>
      <c r="D645" s="93"/>
      <c r="S645" s="92"/>
      <c r="T645" s="92"/>
      <c r="AF645"/>
      <c r="AL645"/>
      <c r="AM645" s="92"/>
      <c r="AN645"/>
      <c r="AO645"/>
      <c r="AP645"/>
      <c r="AQ645"/>
      <c r="AR645"/>
      <c r="AS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</row>
    <row r="646" spans="3:78" s="94" customFormat="1" x14ac:dyDescent="0.2">
      <c r="C646" s="93"/>
      <c r="D646" s="93"/>
      <c r="S646" s="92"/>
      <c r="T646" s="92"/>
      <c r="AF646"/>
      <c r="AL646"/>
      <c r="AM646" s="92"/>
      <c r="AN646"/>
      <c r="AO646"/>
      <c r="AP646"/>
      <c r="AQ646"/>
      <c r="AR646"/>
      <c r="AS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</row>
    <row r="647" spans="3:78" s="94" customFormat="1" x14ac:dyDescent="0.2">
      <c r="C647" s="93"/>
      <c r="D647" s="93"/>
      <c r="S647" s="92"/>
      <c r="T647" s="92"/>
      <c r="AF647"/>
      <c r="AL647"/>
      <c r="AM647" s="92"/>
      <c r="AN647"/>
      <c r="AO647"/>
      <c r="AP647"/>
      <c r="AQ647"/>
      <c r="AR647"/>
      <c r="AS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</row>
    <row r="648" spans="3:78" s="94" customFormat="1" x14ac:dyDescent="0.2">
      <c r="C648" s="93"/>
      <c r="D648" s="93"/>
      <c r="S648" s="92"/>
      <c r="T648" s="92"/>
      <c r="AF648"/>
      <c r="AL648"/>
      <c r="AM648" s="92"/>
      <c r="AN648"/>
      <c r="AO648"/>
      <c r="AP648"/>
      <c r="AQ648"/>
      <c r="AR648"/>
      <c r="AS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</row>
    <row r="649" spans="3:78" x14ac:dyDescent="0.2">
      <c r="C649" s="24"/>
      <c r="D649" s="24"/>
      <c r="AG649" s="94"/>
      <c r="AH649" s="94"/>
      <c r="AI649" s="94"/>
      <c r="AJ649" s="94"/>
      <c r="AK649" s="94"/>
      <c r="AM649" s="92"/>
      <c r="AT649" s="94"/>
      <c r="AU649" s="94"/>
      <c r="AV649" s="94"/>
      <c r="AW649" s="94"/>
      <c r="AX649" s="94"/>
      <c r="AY649" s="94"/>
      <c r="AZ649" s="94"/>
      <c r="BA649" s="94"/>
    </row>
    <row r="650" spans="3:78" x14ac:dyDescent="0.2">
      <c r="C650" s="24"/>
      <c r="D650" s="24"/>
      <c r="AG650" s="94"/>
      <c r="AH650" s="94"/>
      <c r="AI650" s="94"/>
      <c r="AJ650" s="94"/>
      <c r="AK650" s="94"/>
      <c r="AM650" s="92"/>
      <c r="AT650" s="94"/>
      <c r="AU650" s="94"/>
      <c r="AV650" s="94"/>
      <c r="AW650" s="94"/>
      <c r="AX650" s="94"/>
      <c r="AY650" s="94"/>
      <c r="AZ650" s="94"/>
      <c r="BA650" s="94"/>
    </row>
    <row r="651" spans="3:78" x14ac:dyDescent="0.2">
      <c r="C651" s="24"/>
      <c r="D651" s="24"/>
      <c r="AG651" s="94"/>
      <c r="AH651" s="94"/>
      <c r="AI651" s="94"/>
      <c r="AJ651" s="94"/>
      <c r="AK651" s="94"/>
      <c r="AM651" s="92"/>
      <c r="AT651" s="94"/>
      <c r="AU651" s="94"/>
      <c r="AV651" s="94"/>
      <c r="AW651" s="94"/>
      <c r="AX651" s="94"/>
      <c r="AY651" s="94"/>
      <c r="AZ651" s="94"/>
      <c r="BA651" s="94"/>
    </row>
    <row r="652" spans="3:78" x14ac:dyDescent="0.2">
      <c r="C652" s="24"/>
      <c r="D652" s="24"/>
      <c r="AG652" s="94"/>
      <c r="AH652" s="94"/>
      <c r="AI652" s="94"/>
      <c r="AJ652" s="94"/>
      <c r="AK652" s="94"/>
      <c r="AM652" s="92"/>
      <c r="AT652" s="94"/>
      <c r="AU652" s="94"/>
      <c r="AV652" s="94"/>
      <c r="AW652" s="94"/>
      <c r="AX652" s="94"/>
      <c r="AY652" s="94"/>
      <c r="AZ652" s="94"/>
      <c r="BA652" s="94"/>
    </row>
    <row r="653" spans="3:78" x14ac:dyDescent="0.2">
      <c r="C653" s="24"/>
      <c r="D653" s="24"/>
      <c r="AG653" s="94"/>
      <c r="AH653" s="94"/>
      <c r="AI653" s="94"/>
      <c r="AJ653" s="94"/>
      <c r="AK653" s="94"/>
      <c r="AM653" s="92"/>
      <c r="AT653" s="94"/>
      <c r="AU653" s="94"/>
      <c r="AV653" s="94"/>
      <c r="AW653" s="94"/>
      <c r="AX653" s="94"/>
      <c r="AY653" s="94"/>
      <c r="AZ653" s="94"/>
      <c r="BA653" s="94"/>
    </row>
    <row r="654" spans="3:78" x14ac:dyDescent="0.2">
      <c r="C654" s="24"/>
      <c r="D654" s="24"/>
      <c r="AG654" s="94"/>
      <c r="AH654" s="94"/>
      <c r="AI654" s="94"/>
      <c r="AJ654" s="94"/>
      <c r="AK654" s="94"/>
      <c r="AM654" s="92"/>
      <c r="AT654" s="94"/>
      <c r="AU654" s="94"/>
      <c r="AV654" s="94"/>
      <c r="AW654" s="94"/>
      <c r="AX654" s="94"/>
      <c r="AY654" s="94"/>
      <c r="AZ654" s="94"/>
      <c r="BA654" s="94"/>
    </row>
    <row r="655" spans="3:78" x14ac:dyDescent="0.2">
      <c r="C655" s="24"/>
      <c r="D655" s="24"/>
      <c r="AG655" s="94"/>
      <c r="AH655" s="94"/>
      <c r="AI655" s="94"/>
      <c r="AJ655" s="94"/>
      <c r="AK655" s="94"/>
      <c r="AM655" s="92"/>
      <c r="AT655" s="94"/>
      <c r="AU655" s="94"/>
      <c r="AV655" s="94"/>
      <c r="AW655" s="94"/>
      <c r="AX655" s="94"/>
      <c r="AY655" s="94"/>
      <c r="AZ655" s="94"/>
      <c r="BA655" s="94"/>
    </row>
    <row r="656" spans="3:78" x14ac:dyDescent="0.2">
      <c r="C656" s="24"/>
      <c r="D656" s="24"/>
      <c r="AG656" s="94"/>
      <c r="AH656" s="94"/>
      <c r="AI656" s="94"/>
      <c r="AJ656" s="94"/>
      <c r="AK656" s="94"/>
      <c r="AM656" s="92"/>
      <c r="AT656" s="94"/>
      <c r="AU656" s="94"/>
      <c r="AV656" s="94"/>
      <c r="AW656" s="94"/>
      <c r="AX656" s="94"/>
      <c r="AY656" s="94"/>
      <c r="AZ656" s="94"/>
      <c r="BA656" s="94"/>
    </row>
    <row r="657" spans="3:70" x14ac:dyDescent="0.2">
      <c r="C657" s="24"/>
      <c r="D657" s="24"/>
      <c r="AG657" s="94"/>
      <c r="AH657" s="94"/>
      <c r="AI657" s="94"/>
      <c r="AJ657" s="94"/>
      <c r="AK657" s="94"/>
      <c r="AM657" s="92"/>
      <c r="AT657" s="94"/>
      <c r="AU657" s="94"/>
      <c r="AV657" s="94"/>
      <c r="AW657" s="94"/>
      <c r="AX657" s="94"/>
      <c r="AY657" s="94"/>
      <c r="AZ657" s="94"/>
      <c r="BA657" s="94"/>
    </row>
    <row r="658" spans="3:70" x14ac:dyDescent="0.2">
      <c r="C658" s="24"/>
      <c r="D658" s="24"/>
      <c r="AG658" s="94"/>
      <c r="AH658" s="94"/>
      <c r="AI658" s="94"/>
      <c r="AJ658" s="94"/>
      <c r="AK658" s="94"/>
      <c r="AM658" s="92"/>
      <c r="AT658" s="94"/>
      <c r="AU658" s="94"/>
      <c r="AV658" s="94"/>
      <c r="AW658" s="94"/>
      <c r="AX658" s="94"/>
      <c r="AY658" s="94"/>
      <c r="AZ658" s="94"/>
      <c r="BA658" s="94"/>
    </row>
    <row r="659" spans="3:70" x14ac:dyDescent="0.2">
      <c r="C659" s="24"/>
      <c r="D659" s="24"/>
      <c r="AG659" s="94"/>
      <c r="AH659" s="94"/>
      <c r="AI659" s="94"/>
      <c r="AJ659" s="94"/>
      <c r="AK659" s="94"/>
      <c r="AM659" s="92"/>
      <c r="AT659" s="94"/>
      <c r="AU659" s="94"/>
      <c r="AV659" s="94"/>
      <c r="AW659" s="94"/>
      <c r="AX659" s="94"/>
      <c r="AY659" s="94"/>
      <c r="AZ659" s="94"/>
      <c r="BA659" s="94"/>
      <c r="BB659" s="94"/>
      <c r="BC659" s="94"/>
      <c r="BD659" s="94"/>
      <c r="BE659" s="94"/>
      <c r="BF659" s="94"/>
      <c r="BG659" s="94"/>
      <c r="BH659" s="94"/>
      <c r="BI659" s="94"/>
      <c r="BJ659" s="94"/>
      <c r="BK659" s="94"/>
      <c r="BL659" s="94"/>
      <c r="BM659" s="94"/>
      <c r="BN659" s="94"/>
      <c r="BO659" s="94"/>
      <c r="BP659" s="94"/>
      <c r="BQ659" s="94"/>
      <c r="BR659" s="94"/>
    </row>
    <row r="660" spans="3:70" x14ac:dyDescent="0.2">
      <c r="C660" s="24"/>
      <c r="D660" s="24"/>
      <c r="AG660" s="94"/>
      <c r="AH660" s="94"/>
      <c r="AI660" s="94"/>
      <c r="AJ660" s="94"/>
      <c r="AK660" s="94"/>
      <c r="AM660" s="92"/>
      <c r="AT660" s="94"/>
      <c r="AU660" s="94"/>
      <c r="AV660" s="94"/>
      <c r="AW660" s="94"/>
      <c r="AX660" s="94"/>
      <c r="AY660" s="94"/>
      <c r="AZ660" s="94"/>
      <c r="BA660" s="94"/>
    </row>
    <row r="661" spans="3:70" x14ac:dyDescent="0.2">
      <c r="C661" s="24"/>
      <c r="D661" s="24"/>
      <c r="AG661" s="94"/>
      <c r="AH661" s="94"/>
      <c r="AI661" s="94"/>
      <c r="AJ661" s="94"/>
      <c r="AK661" s="94"/>
      <c r="AM661" s="92"/>
      <c r="AT661" s="94"/>
      <c r="AU661" s="94"/>
      <c r="AV661" s="94"/>
      <c r="AW661" s="94"/>
      <c r="AX661" s="94"/>
      <c r="AY661" s="94"/>
      <c r="AZ661" s="94"/>
      <c r="BA661" s="94"/>
    </row>
    <row r="662" spans="3:70" x14ac:dyDescent="0.2">
      <c r="C662" s="24"/>
      <c r="D662" s="24"/>
      <c r="AG662" s="94"/>
      <c r="AH662" s="94"/>
      <c r="AI662" s="94"/>
      <c r="AJ662" s="94"/>
      <c r="AK662" s="94"/>
      <c r="AM662" s="92"/>
      <c r="AT662" s="94"/>
      <c r="AU662" s="94"/>
      <c r="AV662" s="94"/>
      <c r="AW662" s="94"/>
      <c r="AX662" s="94"/>
      <c r="AY662" s="94"/>
      <c r="AZ662" s="94"/>
      <c r="BA662" s="94"/>
    </row>
    <row r="663" spans="3:70" x14ac:dyDescent="0.2">
      <c r="C663" s="24"/>
      <c r="D663" s="24"/>
      <c r="AG663" s="94"/>
      <c r="AH663" s="94"/>
      <c r="AI663" s="94"/>
      <c r="AJ663" s="94"/>
      <c r="AK663" s="94"/>
      <c r="AM663" s="92"/>
      <c r="AT663" s="94"/>
      <c r="AU663" s="94"/>
      <c r="AV663" s="94"/>
      <c r="AW663" s="94"/>
      <c r="AX663" s="94"/>
      <c r="AY663" s="94"/>
      <c r="AZ663" s="94"/>
      <c r="BA663" s="94"/>
    </row>
    <row r="664" spans="3:70" x14ac:dyDescent="0.2">
      <c r="C664" s="24"/>
      <c r="D664" s="24"/>
      <c r="AG664" s="94"/>
      <c r="AH664" s="94"/>
      <c r="AI664" s="94"/>
      <c r="AJ664" s="94"/>
      <c r="AK664" s="94"/>
      <c r="AM664" s="92"/>
      <c r="AT664" s="94"/>
      <c r="AU664" s="94"/>
      <c r="AV664" s="94"/>
      <c r="AW664" s="94"/>
      <c r="AX664" s="94"/>
      <c r="AY664" s="94"/>
      <c r="AZ664" s="94"/>
      <c r="BA664" s="94"/>
      <c r="BB664" s="94"/>
      <c r="BC664" s="94"/>
      <c r="BD664" s="94"/>
      <c r="BE664" s="94"/>
      <c r="BF664" s="94"/>
      <c r="BG664" s="94"/>
      <c r="BH664" s="94"/>
      <c r="BI664" s="94"/>
      <c r="BJ664" s="94"/>
      <c r="BK664" s="94"/>
      <c r="BL664" s="94"/>
      <c r="BM664" s="94"/>
      <c r="BN664" s="94"/>
      <c r="BO664" s="94"/>
      <c r="BP664" s="94"/>
      <c r="BQ664" s="94"/>
      <c r="BR664" s="94"/>
    </row>
    <row r="665" spans="3:70" x14ac:dyDescent="0.2">
      <c r="C665" s="24"/>
      <c r="D665" s="24"/>
      <c r="AG665" s="94"/>
      <c r="AH665" s="94"/>
      <c r="AI665" s="94"/>
      <c r="AJ665" s="94"/>
      <c r="AK665" s="94"/>
      <c r="AM665" s="92"/>
      <c r="AT665" s="94"/>
      <c r="AU665" s="94"/>
      <c r="AV665" s="94"/>
      <c r="AW665" s="94"/>
      <c r="AX665" s="94"/>
      <c r="AY665" s="94"/>
      <c r="AZ665" s="94"/>
      <c r="BA665" s="94"/>
    </row>
    <row r="666" spans="3:70" x14ac:dyDescent="0.2">
      <c r="C666" s="24"/>
      <c r="D666" s="24"/>
      <c r="AG666" s="94"/>
      <c r="AH666" s="94"/>
      <c r="AI666" s="94"/>
      <c r="AJ666" s="94"/>
      <c r="AK666" s="94"/>
      <c r="AM666" s="92"/>
      <c r="AT666" s="94"/>
      <c r="AU666" s="94"/>
      <c r="AV666" s="94"/>
      <c r="AW666" s="94"/>
      <c r="AX666" s="94"/>
      <c r="AY666" s="94"/>
      <c r="AZ666" s="94"/>
      <c r="BA666" s="94"/>
    </row>
    <row r="667" spans="3:70" x14ac:dyDescent="0.2">
      <c r="C667" s="24"/>
      <c r="D667" s="24"/>
      <c r="AG667" s="94"/>
      <c r="AH667" s="94"/>
      <c r="AI667" s="94"/>
      <c r="AJ667" s="94"/>
      <c r="AK667" s="94"/>
      <c r="AM667" s="92"/>
      <c r="AT667" s="94"/>
      <c r="AU667" s="94"/>
      <c r="AV667" s="94"/>
      <c r="AW667" s="94"/>
      <c r="AX667" s="94"/>
      <c r="AY667" s="94"/>
      <c r="AZ667" s="94"/>
      <c r="BA667" s="94"/>
    </row>
    <row r="668" spans="3:70" x14ac:dyDescent="0.2">
      <c r="C668" s="24"/>
      <c r="D668" s="24"/>
      <c r="AG668" s="94"/>
      <c r="AH668" s="94"/>
      <c r="AI668" s="94"/>
      <c r="AJ668" s="94"/>
      <c r="AK668" s="94"/>
      <c r="AM668" s="92"/>
      <c r="AT668" s="94"/>
      <c r="AU668" s="94"/>
      <c r="AV668" s="94"/>
      <c r="AW668" s="94"/>
      <c r="AX668" s="94"/>
      <c r="AY668" s="94"/>
      <c r="AZ668" s="94"/>
      <c r="BA668" s="94"/>
    </row>
    <row r="669" spans="3:70" x14ac:dyDescent="0.2">
      <c r="C669" s="24"/>
      <c r="D669" s="24"/>
      <c r="AG669" s="94"/>
      <c r="AH669" s="94"/>
      <c r="AI669" s="94"/>
      <c r="AJ669" s="94"/>
      <c r="AK669" s="94"/>
      <c r="AM669" s="92"/>
      <c r="AT669" s="94"/>
      <c r="AU669" s="94"/>
      <c r="AV669" s="94"/>
      <c r="AW669" s="94"/>
      <c r="AX669" s="94"/>
      <c r="AY669" s="94"/>
      <c r="AZ669" s="94"/>
      <c r="BA669" s="94"/>
      <c r="BB669" s="94"/>
      <c r="BD669" s="94"/>
    </row>
    <row r="670" spans="3:70" x14ac:dyDescent="0.2">
      <c r="C670" s="24"/>
      <c r="D670" s="24"/>
      <c r="AG670" s="94"/>
      <c r="AH670" s="94"/>
      <c r="AI670" s="94"/>
      <c r="AJ670" s="94"/>
      <c r="AK670" s="94"/>
      <c r="AM670" s="92"/>
      <c r="AT670" s="94"/>
      <c r="AU670" s="94"/>
      <c r="AV670" s="94"/>
      <c r="AW670" s="94"/>
      <c r="AX670" s="94"/>
      <c r="AY670" s="94"/>
      <c r="AZ670" s="94"/>
      <c r="BA670" s="94"/>
    </row>
    <row r="671" spans="3:70" x14ac:dyDescent="0.2">
      <c r="C671" s="24"/>
      <c r="D671" s="24"/>
      <c r="AG671" s="94"/>
      <c r="AH671" s="94"/>
      <c r="AI671" s="94"/>
      <c r="AJ671" s="94"/>
      <c r="AK671" s="94"/>
      <c r="AM671" s="92"/>
      <c r="AT671" s="94"/>
      <c r="AU671" s="94"/>
      <c r="AV671" s="94"/>
      <c r="AW671" s="94"/>
      <c r="AX671" s="94"/>
      <c r="AY671" s="94"/>
      <c r="AZ671" s="94"/>
      <c r="BA671" s="94"/>
    </row>
    <row r="672" spans="3:70" x14ac:dyDescent="0.2">
      <c r="C672" s="24"/>
      <c r="D672" s="24"/>
      <c r="AG672" s="94"/>
      <c r="AH672" s="94"/>
      <c r="AI672" s="94"/>
      <c r="AJ672" s="94"/>
      <c r="AK672" s="94"/>
      <c r="AM672" s="92"/>
      <c r="AT672" s="94"/>
      <c r="AU672" s="94"/>
      <c r="AV672" s="94"/>
      <c r="AW672" s="94"/>
      <c r="AX672" s="94"/>
      <c r="AY672" s="94"/>
      <c r="AZ672" s="94"/>
      <c r="BA672" s="94"/>
    </row>
    <row r="673" spans="3:53" x14ac:dyDescent="0.2">
      <c r="C673" s="24"/>
      <c r="D673" s="24"/>
      <c r="AG673" s="94"/>
      <c r="AH673" s="94"/>
      <c r="AI673" s="94"/>
      <c r="AJ673" s="94"/>
      <c r="AK673" s="94"/>
      <c r="AM673" s="92"/>
      <c r="AT673" s="94"/>
      <c r="AU673" s="94"/>
      <c r="AV673" s="94"/>
      <c r="AW673" s="94"/>
      <c r="AX673" s="94"/>
      <c r="AY673" s="94"/>
      <c r="AZ673" s="94"/>
      <c r="BA673" s="94"/>
    </row>
    <row r="674" spans="3:53" x14ac:dyDescent="0.2">
      <c r="C674" s="24"/>
      <c r="D674" s="24"/>
      <c r="AG674" s="94"/>
      <c r="AH674" s="94"/>
      <c r="AI674" s="94"/>
      <c r="AJ674" s="94"/>
      <c r="AK674" s="94"/>
      <c r="AM674" s="92"/>
      <c r="AT674" s="94"/>
      <c r="AU674" s="94"/>
      <c r="AV674" s="94"/>
      <c r="AW674" s="94"/>
      <c r="AX674" s="94"/>
      <c r="AY674" s="94"/>
      <c r="AZ674" s="94"/>
      <c r="BA674" s="94"/>
    </row>
    <row r="675" spans="3:53" x14ac:dyDescent="0.2">
      <c r="C675" s="24"/>
      <c r="D675" s="24"/>
      <c r="AG675" s="94"/>
      <c r="AH675" s="94"/>
      <c r="AI675" s="94"/>
      <c r="AJ675" s="94"/>
      <c r="AK675" s="94"/>
      <c r="AM675" s="92"/>
      <c r="AT675" s="94"/>
      <c r="AU675" s="94"/>
      <c r="AV675" s="94"/>
      <c r="AW675" s="94"/>
      <c r="AX675" s="94"/>
      <c r="AY675" s="94"/>
      <c r="AZ675" s="94"/>
      <c r="BA675" s="94"/>
    </row>
    <row r="676" spans="3:53" x14ac:dyDescent="0.2">
      <c r="C676" s="24"/>
      <c r="D676" s="24"/>
      <c r="AG676" s="94"/>
      <c r="AH676" s="94"/>
      <c r="AI676" s="94"/>
      <c r="AJ676" s="94"/>
      <c r="AK676" s="94"/>
      <c r="AM676" s="92"/>
      <c r="AT676" s="94"/>
      <c r="AU676" s="94"/>
      <c r="AV676" s="94"/>
      <c r="AW676" s="94"/>
      <c r="AX676" s="94"/>
      <c r="AY676" s="94"/>
      <c r="AZ676" s="94"/>
      <c r="BA676" s="94"/>
    </row>
    <row r="677" spans="3:53" x14ac:dyDescent="0.2">
      <c r="C677" s="24"/>
      <c r="D677" s="24"/>
      <c r="AG677" s="94"/>
      <c r="AH677" s="94"/>
      <c r="AI677" s="94"/>
      <c r="AJ677" s="94"/>
      <c r="AK677" s="94"/>
      <c r="AM677" s="92"/>
      <c r="AT677" s="94"/>
      <c r="AU677" s="94"/>
      <c r="AV677" s="94"/>
      <c r="AW677" s="94"/>
      <c r="AX677" s="94"/>
      <c r="AY677" s="94"/>
      <c r="AZ677" s="94"/>
      <c r="BA677" s="94"/>
    </row>
    <row r="678" spans="3:53" x14ac:dyDescent="0.2">
      <c r="C678" s="24"/>
      <c r="D678" s="24"/>
      <c r="AG678" s="94"/>
      <c r="AH678" s="94"/>
      <c r="AI678" s="94"/>
      <c r="AJ678" s="94"/>
      <c r="AK678" s="94"/>
      <c r="AM678" s="92"/>
      <c r="AT678" s="94"/>
      <c r="AU678" s="94"/>
      <c r="AV678" s="94"/>
      <c r="AW678" s="94"/>
      <c r="AX678" s="94"/>
      <c r="AY678" s="94"/>
      <c r="AZ678" s="94"/>
      <c r="BA678" s="94"/>
    </row>
    <row r="679" spans="3:53" x14ac:dyDescent="0.2">
      <c r="C679" s="24"/>
      <c r="D679" s="24"/>
      <c r="AG679" s="94"/>
      <c r="AH679" s="94"/>
      <c r="AI679" s="94"/>
      <c r="AJ679" s="94"/>
      <c r="AK679" s="94"/>
      <c r="AM679" s="92"/>
      <c r="AT679" s="94"/>
      <c r="AU679" s="94"/>
      <c r="AV679" s="94"/>
      <c r="AW679" s="94"/>
      <c r="AX679" s="94"/>
      <c r="AY679" s="94"/>
      <c r="AZ679" s="94"/>
      <c r="BA679" s="94"/>
    </row>
    <row r="680" spans="3:53" x14ac:dyDescent="0.2">
      <c r="C680" s="24"/>
      <c r="D680" s="24"/>
      <c r="AG680" s="94"/>
      <c r="AH680" s="94"/>
      <c r="AI680" s="94"/>
      <c r="AJ680" s="94"/>
      <c r="AK680" s="94"/>
      <c r="AM680" s="92"/>
      <c r="AT680" s="94"/>
      <c r="AU680" s="94"/>
      <c r="AV680" s="94"/>
      <c r="AW680" s="94"/>
      <c r="AX680" s="94"/>
      <c r="AY680" s="94"/>
      <c r="AZ680" s="94"/>
      <c r="BA680" s="94"/>
    </row>
    <row r="681" spans="3:53" x14ac:dyDescent="0.2">
      <c r="C681" s="24"/>
      <c r="D681" s="24"/>
      <c r="AG681" s="94"/>
      <c r="AH681" s="94"/>
      <c r="AI681" s="94"/>
      <c r="AJ681" s="94"/>
      <c r="AK681" s="94"/>
      <c r="AM681" s="92"/>
      <c r="AT681" s="94"/>
      <c r="AU681" s="94"/>
      <c r="AV681" s="94"/>
      <c r="AW681" s="94"/>
      <c r="AX681" s="94"/>
      <c r="AY681" s="94"/>
      <c r="AZ681" s="94"/>
      <c r="BA681" s="94"/>
    </row>
    <row r="682" spans="3:53" x14ac:dyDescent="0.2">
      <c r="C682" s="24"/>
      <c r="D682" s="24"/>
      <c r="AG682" s="94"/>
      <c r="AH682" s="94"/>
      <c r="AI682" s="94"/>
      <c r="AJ682" s="94"/>
      <c r="AK682" s="94"/>
      <c r="AM682" s="92"/>
      <c r="AT682" s="94"/>
      <c r="AU682" s="94"/>
      <c r="AV682" s="94"/>
      <c r="AW682" s="94"/>
      <c r="AX682" s="94"/>
      <c r="AY682" s="94"/>
      <c r="AZ682" s="94"/>
      <c r="BA682" s="94"/>
    </row>
    <row r="683" spans="3:53" x14ac:dyDescent="0.2">
      <c r="C683" s="24"/>
      <c r="D683" s="24"/>
      <c r="AG683" s="94"/>
      <c r="AH683" s="94"/>
      <c r="AI683" s="94"/>
      <c r="AJ683" s="94"/>
      <c r="AK683" s="94"/>
      <c r="AM683" s="92"/>
      <c r="AT683" s="94"/>
      <c r="AU683" s="94"/>
      <c r="AV683" s="94"/>
      <c r="AW683" s="94"/>
      <c r="AX683" s="94"/>
      <c r="AY683" s="94"/>
      <c r="AZ683" s="94"/>
      <c r="BA683" s="94"/>
    </row>
    <row r="684" spans="3:53" x14ac:dyDescent="0.2">
      <c r="C684" s="24"/>
      <c r="D684" s="24"/>
      <c r="AG684" s="94"/>
      <c r="AH684" s="94"/>
      <c r="AI684" s="94"/>
      <c r="AJ684" s="94"/>
      <c r="AK684" s="94"/>
      <c r="AM684" s="92"/>
      <c r="AT684" s="94"/>
      <c r="AU684" s="94"/>
      <c r="AV684" s="94"/>
      <c r="AW684" s="94"/>
      <c r="AX684" s="94"/>
      <c r="AY684" s="94"/>
      <c r="AZ684" s="94"/>
      <c r="BA684" s="94"/>
    </row>
    <row r="685" spans="3:53" x14ac:dyDescent="0.2">
      <c r="C685" s="24"/>
      <c r="D685" s="24"/>
      <c r="AG685" s="94"/>
      <c r="AH685" s="94"/>
      <c r="AI685" s="94"/>
      <c r="AJ685" s="94"/>
      <c r="AK685" s="94"/>
      <c r="AM685" s="92"/>
      <c r="AT685" s="94"/>
      <c r="AU685" s="94"/>
      <c r="AV685" s="94"/>
      <c r="AW685" s="94"/>
      <c r="AX685" s="94"/>
      <c r="AY685" s="94"/>
      <c r="AZ685" s="94"/>
      <c r="BA685" s="94"/>
    </row>
    <row r="686" spans="3:53" x14ac:dyDescent="0.2">
      <c r="C686" s="24"/>
      <c r="D686" s="24"/>
      <c r="AG686" s="94"/>
      <c r="AH686" s="94"/>
      <c r="AI686" s="94"/>
      <c r="AJ686" s="94"/>
      <c r="AK686" s="94"/>
      <c r="AM686" s="92"/>
      <c r="AT686" s="94"/>
      <c r="AU686" s="94"/>
      <c r="AV686" s="94"/>
      <c r="AW686" s="94"/>
      <c r="AX686" s="94"/>
      <c r="AY686" s="94"/>
      <c r="AZ686" s="94"/>
      <c r="BA686" s="94"/>
    </row>
    <row r="687" spans="3:53" x14ac:dyDescent="0.2">
      <c r="C687" s="24"/>
      <c r="D687" s="24"/>
      <c r="AG687" s="94"/>
      <c r="AH687" s="94"/>
      <c r="AI687" s="94"/>
      <c r="AJ687" s="94"/>
      <c r="AK687" s="94"/>
      <c r="AM687" s="92"/>
      <c r="AT687" s="94"/>
      <c r="AU687" s="94"/>
      <c r="AV687" s="94"/>
      <c r="AW687" s="94"/>
      <c r="AX687" s="94"/>
      <c r="AY687" s="94"/>
      <c r="AZ687" s="94"/>
      <c r="BA687" s="94"/>
    </row>
    <row r="688" spans="3:53" x14ac:dyDescent="0.2">
      <c r="C688" s="24"/>
      <c r="D688" s="24"/>
      <c r="AG688" s="94"/>
      <c r="AH688" s="94"/>
      <c r="AI688" s="94"/>
      <c r="AJ688" s="94"/>
      <c r="AK688" s="94"/>
      <c r="AM688" s="92"/>
      <c r="AT688" s="94"/>
      <c r="AU688" s="94"/>
      <c r="AV688" s="94"/>
      <c r="AW688" s="94"/>
      <c r="AX688" s="94"/>
      <c r="AY688" s="94"/>
      <c r="AZ688" s="94"/>
      <c r="BA688" s="94"/>
    </row>
    <row r="689" spans="3:70" x14ac:dyDescent="0.2">
      <c r="C689" s="24"/>
      <c r="D689" s="24"/>
      <c r="AG689" s="94"/>
      <c r="AH689" s="94"/>
      <c r="AI689" s="94"/>
      <c r="AJ689" s="94"/>
      <c r="AK689" s="94"/>
      <c r="AM689" s="92"/>
      <c r="AT689" s="94"/>
      <c r="AU689" s="94"/>
      <c r="AV689" s="94"/>
      <c r="AW689" s="94"/>
      <c r="AX689" s="94"/>
      <c r="AY689" s="94"/>
      <c r="AZ689" s="94"/>
      <c r="BA689" s="94"/>
    </row>
    <row r="690" spans="3:70" x14ac:dyDescent="0.2">
      <c r="C690" s="24"/>
      <c r="D690" s="24"/>
      <c r="AG690" s="94"/>
      <c r="AH690" s="94"/>
      <c r="AI690" s="94"/>
      <c r="AJ690" s="94"/>
      <c r="AK690" s="94"/>
      <c r="AM690" s="92"/>
      <c r="AT690" s="94"/>
      <c r="AU690" s="94"/>
      <c r="AV690" s="94"/>
      <c r="AW690" s="94"/>
      <c r="AX690" s="94"/>
      <c r="AY690" s="94"/>
      <c r="AZ690" s="94"/>
      <c r="BA690" s="94"/>
    </row>
    <row r="691" spans="3:70" x14ac:dyDescent="0.2">
      <c r="C691" s="24"/>
      <c r="D691" s="24"/>
      <c r="AG691" s="94"/>
      <c r="AH691" s="94"/>
      <c r="AI691" s="94"/>
      <c r="AJ691" s="94"/>
      <c r="AK691" s="94"/>
      <c r="AM691" s="92"/>
      <c r="AT691" s="94"/>
      <c r="AU691" s="94"/>
      <c r="AV691" s="94"/>
      <c r="AW691" s="94"/>
      <c r="AX691" s="94"/>
      <c r="AY691" s="94"/>
      <c r="AZ691" s="94"/>
      <c r="BA691" s="94"/>
      <c r="BB691" s="94"/>
      <c r="BC691" s="94"/>
      <c r="BD691" s="94"/>
      <c r="BE691" s="94"/>
      <c r="BF691" s="94"/>
      <c r="BG691" s="94"/>
      <c r="BH691" s="94"/>
      <c r="BI691" s="94"/>
      <c r="BJ691" s="94"/>
      <c r="BK691" s="94"/>
      <c r="BL691" s="94"/>
      <c r="BM691" s="94"/>
      <c r="BN691" s="94"/>
      <c r="BO691" s="94"/>
      <c r="BP691" s="94"/>
      <c r="BQ691" s="94"/>
      <c r="BR691" s="94"/>
    </row>
    <row r="692" spans="3:70" x14ac:dyDescent="0.2">
      <c r="C692" s="24"/>
      <c r="D692" s="24"/>
      <c r="AG692" s="94"/>
      <c r="AH692" s="94"/>
      <c r="AI692" s="94"/>
      <c r="AJ692" s="94"/>
      <c r="AK692" s="94"/>
      <c r="AM692" s="92"/>
      <c r="AT692" s="94"/>
      <c r="AU692" s="94"/>
      <c r="AV692" s="94"/>
      <c r="AW692" s="94"/>
      <c r="AX692" s="94"/>
      <c r="AY692" s="94"/>
      <c r="AZ692" s="94"/>
      <c r="BA692" s="94"/>
    </row>
    <row r="693" spans="3:70" x14ac:dyDescent="0.2">
      <c r="C693" s="24"/>
      <c r="D693" s="24"/>
      <c r="AG693" s="94"/>
      <c r="AH693" s="94"/>
      <c r="AI693" s="94"/>
      <c r="AJ693" s="94"/>
      <c r="AK693" s="94"/>
      <c r="AM693" s="92"/>
      <c r="AT693" s="94"/>
      <c r="AU693" s="94"/>
      <c r="AV693" s="94"/>
      <c r="AW693" s="94"/>
      <c r="AX693" s="94"/>
      <c r="AY693" s="94"/>
      <c r="AZ693" s="94"/>
      <c r="BA693" s="94"/>
    </row>
    <row r="694" spans="3:70" x14ac:dyDescent="0.2">
      <c r="C694" s="24"/>
      <c r="D694" s="24"/>
      <c r="AG694" s="94"/>
      <c r="AH694" s="94"/>
      <c r="AI694" s="94"/>
      <c r="AJ694" s="94"/>
      <c r="AK694" s="94"/>
      <c r="AM694" s="92"/>
      <c r="AT694" s="94"/>
      <c r="AU694" s="94"/>
      <c r="AV694" s="94"/>
      <c r="AW694" s="94"/>
      <c r="AX694" s="94"/>
      <c r="AY694" s="94"/>
      <c r="AZ694" s="94"/>
      <c r="BA694" s="94"/>
    </row>
    <row r="695" spans="3:70" x14ac:dyDescent="0.2">
      <c r="C695" s="24"/>
      <c r="D695" s="24"/>
      <c r="AG695" s="94"/>
      <c r="AH695" s="94"/>
      <c r="AI695" s="94"/>
      <c r="AJ695" s="94"/>
      <c r="AK695" s="94"/>
      <c r="AM695" s="92"/>
      <c r="AT695" s="94"/>
      <c r="AU695" s="94"/>
      <c r="AV695" s="94"/>
      <c r="AW695" s="94"/>
      <c r="AX695" s="94"/>
      <c r="AY695" s="94"/>
      <c r="AZ695" s="94"/>
      <c r="BA695" s="94"/>
    </row>
    <row r="696" spans="3:70" x14ac:dyDescent="0.2">
      <c r="C696" s="24"/>
      <c r="D696" s="24"/>
      <c r="AG696" s="94"/>
      <c r="AH696" s="94"/>
      <c r="AI696" s="94"/>
      <c r="AJ696" s="94"/>
      <c r="AK696" s="94"/>
      <c r="AM696" s="92"/>
      <c r="AT696" s="94"/>
      <c r="AU696" s="94"/>
      <c r="AV696" s="94"/>
      <c r="AW696" s="94"/>
      <c r="AX696" s="94"/>
      <c r="AY696" s="94"/>
      <c r="AZ696" s="94"/>
      <c r="BA696" s="94"/>
    </row>
    <row r="697" spans="3:70" x14ac:dyDescent="0.2">
      <c r="C697" s="24"/>
      <c r="D697" s="24"/>
      <c r="AG697" s="94"/>
      <c r="AH697" s="94"/>
      <c r="AI697" s="94"/>
      <c r="AJ697" s="94"/>
      <c r="AK697" s="94"/>
      <c r="AM697" s="92"/>
      <c r="AT697" s="94"/>
      <c r="AU697" s="94"/>
      <c r="AV697" s="94"/>
      <c r="AW697" s="94"/>
      <c r="AX697" s="94"/>
      <c r="AY697" s="94"/>
      <c r="AZ697" s="94"/>
      <c r="BA697" s="94"/>
    </row>
    <row r="698" spans="3:70" x14ac:dyDescent="0.2">
      <c r="C698" s="24"/>
      <c r="D698" s="24"/>
      <c r="AG698" s="94"/>
      <c r="AH698" s="94"/>
      <c r="AI698" s="94"/>
      <c r="AJ698" s="94"/>
      <c r="AK698" s="94"/>
      <c r="AM698" s="92"/>
      <c r="AT698" s="94"/>
      <c r="AU698" s="94"/>
      <c r="AV698" s="94"/>
      <c r="AW698" s="94"/>
      <c r="AX698" s="94"/>
      <c r="AY698" s="94"/>
      <c r="AZ698" s="94"/>
      <c r="BA698" s="94"/>
    </row>
    <row r="699" spans="3:70" x14ac:dyDescent="0.2">
      <c r="C699" s="24"/>
      <c r="D699" s="24"/>
      <c r="AG699" s="94"/>
      <c r="AH699" s="94"/>
      <c r="AI699" s="94"/>
      <c r="AJ699" s="94"/>
      <c r="AK699" s="94"/>
      <c r="AM699" s="92"/>
      <c r="AT699" s="94"/>
      <c r="AU699" s="94"/>
      <c r="AV699" s="94"/>
      <c r="AW699" s="94"/>
      <c r="AX699" s="94"/>
      <c r="AY699" s="94"/>
      <c r="AZ699" s="94"/>
      <c r="BA699" s="94"/>
    </row>
    <row r="700" spans="3:70" x14ac:dyDescent="0.2">
      <c r="C700" s="24"/>
      <c r="D700" s="24"/>
      <c r="AG700" s="94"/>
      <c r="AH700" s="94"/>
      <c r="AI700" s="94"/>
      <c r="AJ700" s="94"/>
      <c r="AK700" s="94"/>
      <c r="AM700" s="92"/>
      <c r="AT700" s="94"/>
      <c r="AU700" s="94"/>
      <c r="AV700" s="94"/>
      <c r="AW700" s="94"/>
      <c r="AX700" s="94"/>
      <c r="AY700" s="94"/>
      <c r="AZ700" s="94"/>
      <c r="BA700" s="94"/>
    </row>
    <row r="701" spans="3:70" x14ac:dyDescent="0.2">
      <c r="C701" s="24"/>
      <c r="D701" s="24"/>
      <c r="AG701" s="94"/>
      <c r="AH701" s="94"/>
      <c r="AI701" s="94"/>
      <c r="AJ701" s="94"/>
      <c r="AK701" s="94"/>
      <c r="AM701" s="92"/>
      <c r="AT701" s="94"/>
      <c r="AU701" s="94"/>
      <c r="AV701" s="94"/>
      <c r="AW701" s="94"/>
      <c r="AX701" s="94"/>
      <c r="AY701" s="94"/>
      <c r="AZ701" s="94"/>
      <c r="BA701" s="94"/>
    </row>
    <row r="702" spans="3:70" x14ac:dyDescent="0.2">
      <c r="C702" s="24"/>
      <c r="D702" s="24"/>
      <c r="AG702" s="94"/>
      <c r="AH702" s="94"/>
      <c r="AI702" s="94"/>
      <c r="AJ702" s="94"/>
      <c r="AK702" s="94"/>
      <c r="AM702" s="92"/>
      <c r="AT702" s="94"/>
      <c r="AU702" s="94"/>
      <c r="AV702" s="94"/>
      <c r="AW702" s="94"/>
      <c r="AX702" s="94"/>
      <c r="AY702" s="94"/>
      <c r="AZ702" s="94"/>
      <c r="BA702" s="94"/>
    </row>
    <row r="703" spans="3:70" x14ac:dyDescent="0.2">
      <c r="C703" s="24"/>
      <c r="D703" s="24"/>
      <c r="AG703" s="94"/>
      <c r="AH703" s="94"/>
      <c r="AI703" s="94"/>
      <c r="AJ703" s="94"/>
      <c r="AK703" s="94"/>
      <c r="AM703" s="92"/>
      <c r="AT703" s="94"/>
      <c r="AU703" s="94"/>
      <c r="AV703" s="94"/>
      <c r="AW703" s="94"/>
      <c r="AX703" s="94"/>
      <c r="AY703" s="94"/>
      <c r="AZ703" s="94"/>
      <c r="BA703" s="94"/>
    </row>
    <row r="704" spans="3:70" x14ac:dyDescent="0.2">
      <c r="C704" s="24"/>
      <c r="D704" s="24"/>
      <c r="AG704" s="94"/>
      <c r="AH704" s="94"/>
      <c r="AI704" s="94"/>
      <c r="AJ704" s="94"/>
      <c r="AK704" s="94"/>
      <c r="AM704" s="92"/>
      <c r="AT704" s="94"/>
      <c r="AU704" s="94"/>
      <c r="AV704" s="94"/>
      <c r="AW704" s="94"/>
      <c r="AX704" s="94"/>
      <c r="AY704" s="94"/>
      <c r="AZ704" s="94"/>
      <c r="BA704" s="94"/>
    </row>
    <row r="705" spans="3:53" x14ac:dyDescent="0.2">
      <c r="C705" s="24"/>
      <c r="D705" s="24"/>
      <c r="AG705" s="94"/>
      <c r="AH705" s="94"/>
      <c r="AI705" s="94"/>
      <c r="AJ705" s="94"/>
      <c r="AK705" s="94"/>
      <c r="AM705" s="92"/>
      <c r="AT705" s="94"/>
      <c r="AU705" s="94"/>
      <c r="AV705" s="94"/>
      <c r="AW705" s="94"/>
      <c r="AX705" s="94"/>
      <c r="AY705" s="94"/>
      <c r="AZ705" s="94"/>
      <c r="BA705" s="94"/>
    </row>
    <row r="706" spans="3:53" x14ac:dyDescent="0.2">
      <c r="C706" s="24"/>
      <c r="D706" s="24"/>
      <c r="AG706" s="94"/>
      <c r="AH706" s="94"/>
      <c r="AI706" s="94"/>
      <c r="AJ706" s="94"/>
      <c r="AK706" s="94"/>
      <c r="AM706" s="92"/>
      <c r="AT706" s="94"/>
      <c r="AU706" s="94"/>
      <c r="AV706" s="94"/>
      <c r="AW706" s="94"/>
      <c r="AX706" s="94"/>
      <c r="AY706" s="94"/>
      <c r="AZ706" s="94"/>
      <c r="BA706" s="94"/>
    </row>
    <row r="707" spans="3:53" x14ac:dyDescent="0.2">
      <c r="C707" s="24"/>
      <c r="D707" s="24"/>
      <c r="AG707" s="94"/>
      <c r="AH707" s="94"/>
      <c r="AI707" s="94"/>
      <c r="AJ707" s="94"/>
      <c r="AK707" s="94"/>
      <c r="AM707" s="92"/>
      <c r="AT707" s="94"/>
      <c r="AU707" s="94"/>
      <c r="AV707" s="94"/>
      <c r="AW707" s="94"/>
      <c r="AX707" s="94"/>
      <c r="AY707" s="94"/>
      <c r="AZ707" s="94"/>
      <c r="BA707" s="94"/>
    </row>
    <row r="708" spans="3:53" x14ac:dyDescent="0.2">
      <c r="C708" s="24"/>
      <c r="D708" s="24"/>
      <c r="AG708" s="94"/>
      <c r="AH708" s="94"/>
      <c r="AI708" s="94"/>
      <c r="AJ708" s="94"/>
      <c r="AK708" s="94"/>
      <c r="AM708" s="92"/>
      <c r="AT708" s="94"/>
      <c r="AU708" s="94"/>
      <c r="AV708" s="94"/>
      <c r="AW708" s="94"/>
      <c r="AX708" s="94"/>
      <c r="AY708" s="94"/>
      <c r="AZ708" s="94"/>
      <c r="BA708" s="94"/>
    </row>
    <row r="709" spans="3:53" x14ac:dyDescent="0.2">
      <c r="C709" s="24"/>
      <c r="D709" s="24"/>
      <c r="AG709" s="94"/>
      <c r="AH709" s="94"/>
      <c r="AI709" s="94"/>
      <c r="AJ709" s="94"/>
      <c r="AK709" s="94"/>
      <c r="AM709" s="92"/>
      <c r="AT709" s="94"/>
      <c r="AU709" s="94"/>
      <c r="AV709" s="94"/>
      <c r="AW709" s="94"/>
      <c r="AX709" s="94"/>
      <c r="AY709" s="94"/>
      <c r="AZ709" s="94"/>
      <c r="BA709" s="94"/>
    </row>
    <row r="710" spans="3:53" x14ac:dyDescent="0.2">
      <c r="C710" s="24"/>
      <c r="D710" s="24"/>
      <c r="AG710" s="94"/>
      <c r="AH710" s="94"/>
      <c r="AI710" s="94"/>
      <c r="AJ710" s="94"/>
      <c r="AK710" s="94"/>
      <c r="AM710" s="92"/>
      <c r="AT710" s="94"/>
      <c r="AU710" s="94"/>
      <c r="AV710" s="94"/>
      <c r="AW710" s="94"/>
      <c r="AX710" s="94"/>
      <c r="AY710" s="94"/>
      <c r="AZ710" s="94"/>
      <c r="BA710" s="94"/>
    </row>
    <row r="711" spans="3:53" x14ac:dyDescent="0.2">
      <c r="C711" s="24"/>
      <c r="D711" s="24"/>
      <c r="AG711" s="94"/>
      <c r="AH711" s="94"/>
      <c r="AI711" s="94"/>
      <c r="AJ711" s="94"/>
      <c r="AK711" s="94"/>
      <c r="AM711" s="92"/>
      <c r="AT711" s="94"/>
      <c r="AU711" s="94"/>
      <c r="AV711" s="94"/>
      <c r="AW711" s="94"/>
      <c r="AX711" s="94"/>
      <c r="AY711" s="94"/>
      <c r="AZ711" s="94"/>
      <c r="BA711" s="94"/>
    </row>
    <row r="712" spans="3:53" x14ac:dyDescent="0.2">
      <c r="C712" s="24"/>
      <c r="D712" s="24"/>
      <c r="AG712" s="94"/>
      <c r="AH712" s="94"/>
      <c r="AI712" s="94"/>
      <c r="AJ712" s="94"/>
      <c r="AK712" s="94"/>
      <c r="AM712" s="92"/>
      <c r="AT712" s="94"/>
      <c r="AU712" s="94"/>
      <c r="AV712" s="94"/>
      <c r="AW712" s="94"/>
      <c r="AX712" s="94"/>
      <c r="AY712" s="94"/>
      <c r="AZ712" s="94"/>
      <c r="BA712" s="94"/>
    </row>
    <row r="713" spans="3:53" x14ac:dyDescent="0.2">
      <c r="C713" s="24"/>
      <c r="D713" s="24"/>
      <c r="AG713" s="94"/>
      <c r="AH713" s="94"/>
      <c r="AI713" s="94"/>
      <c r="AJ713" s="94"/>
      <c r="AK713" s="94"/>
      <c r="AM713" s="92"/>
      <c r="AT713" s="94"/>
      <c r="AU713" s="94"/>
      <c r="AV713" s="94"/>
      <c r="AW713" s="94"/>
      <c r="AX713" s="94"/>
      <c r="AY713" s="94"/>
      <c r="AZ713" s="94"/>
      <c r="BA713" s="94"/>
    </row>
    <row r="714" spans="3:53" x14ac:dyDescent="0.2">
      <c r="C714" s="24"/>
      <c r="D714" s="24"/>
      <c r="AG714" s="94"/>
      <c r="AH714" s="94"/>
      <c r="AI714" s="94"/>
      <c r="AJ714" s="94"/>
      <c r="AK714" s="94"/>
      <c r="AM714" s="92"/>
      <c r="AT714" s="94"/>
      <c r="AU714" s="94"/>
      <c r="AV714" s="94"/>
      <c r="AW714" s="94"/>
      <c r="AX714" s="94"/>
      <c r="AY714" s="94"/>
      <c r="AZ714" s="94"/>
      <c r="BA714" s="94"/>
    </row>
    <row r="715" spans="3:53" x14ac:dyDescent="0.2">
      <c r="C715" s="24"/>
      <c r="D715" s="24"/>
      <c r="AG715" s="94"/>
      <c r="AH715" s="94"/>
      <c r="AI715" s="94"/>
      <c r="AJ715" s="94"/>
      <c r="AK715" s="94"/>
      <c r="AM715" s="92"/>
      <c r="AT715" s="94"/>
      <c r="AU715" s="94"/>
      <c r="AV715" s="94"/>
      <c r="AW715" s="94"/>
      <c r="AX715" s="94"/>
      <c r="AY715" s="94"/>
      <c r="AZ715" s="94"/>
      <c r="BA715" s="94"/>
    </row>
    <row r="716" spans="3:53" x14ac:dyDescent="0.2">
      <c r="C716" s="24"/>
      <c r="D716" s="24"/>
      <c r="AG716" s="94"/>
      <c r="AH716" s="94"/>
      <c r="AI716" s="94"/>
      <c r="AJ716" s="94"/>
      <c r="AK716" s="94"/>
      <c r="AM716" s="92"/>
      <c r="AT716" s="94"/>
      <c r="AU716" s="94"/>
      <c r="AV716" s="94"/>
      <c r="AW716" s="94"/>
      <c r="AX716" s="94"/>
      <c r="AY716" s="94"/>
      <c r="AZ716" s="94"/>
      <c r="BA716" s="94"/>
    </row>
    <row r="717" spans="3:53" x14ac:dyDescent="0.2">
      <c r="C717" s="24"/>
      <c r="D717" s="24"/>
      <c r="AG717" s="94"/>
      <c r="AH717" s="94"/>
      <c r="AI717" s="94"/>
      <c r="AJ717" s="94"/>
      <c r="AK717" s="94"/>
      <c r="AM717" s="92"/>
      <c r="AT717" s="94"/>
      <c r="AU717" s="94"/>
      <c r="AV717" s="94"/>
      <c r="AW717" s="94"/>
      <c r="AX717" s="94"/>
      <c r="AY717" s="94"/>
      <c r="AZ717" s="94"/>
      <c r="BA717" s="94"/>
    </row>
    <row r="718" spans="3:53" x14ac:dyDescent="0.2">
      <c r="C718" s="24"/>
      <c r="D718" s="24"/>
      <c r="AG718" s="94"/>
      <c r="AH718" s="94"/>
      <c r="AI718" s="94"/>
      <c r="AJ718" s="94"/>
      <c r="AK718" s="94"/>
      <c r="AM718" s="92"/>
      <c r="AT718" s="94"/>
      <c r="AU718" s="94"/>
      <c r="AV718" s="94"/>
      <c r="AW718" s="94"/>
      <c r="AX718" s="94"/>
      <c r="AY718" s="94"/>
      <c r="AZ718" s="94"/>
      <c r="BA718" s="94"/>
    </row>
    <row r="719" spans="3:53" x14ac:dyDescent="0.2">
      <c r="C719" s="24"/>
      <c r="D719" s="24"/>
      <c r="AG719" s="94"/>
      <c r="AH719" s="94"/>
      <c r="AI719" s="94"/>
      <c r="AJ719" s="94"/>
      <c r="AK719" s="94"/>
      <c r="AM719" s="92"/>
      <c r="AT719" s="94"/>
      <c r="AU719" s="94"/>
      <c r="AV719" s="94"/>
      <c r="AW719" s="94"/>
      <c r="AX719" s="94"/>
      <c r="AY719" s="94"/>
      <c r="AZ719" s="94"/>
      <c r="BA719" s="94"/>
    </row>
    <row r="720" spans="3:53" x14ac:dyDescent="0.2">
      <c r="C720" s="24"/>
      <c r="D720" s="24"/>
      <c r="AG720" s="94"/>
      <c r="AH720" s="94"/>
      <c r="AI720" s="94"/>
      <c r="AJ720" s="94"/>
      <c r="AK720" s="94"/>
      <c r="AM720" s="92"/>
      <c r="AT720" s="94"/>
      <c r="AU720" s="94"/>
      <c r="AV720" s="94"/>
      <c r="AW720" s="94"/>
      <c r="AX720" s="94"/>
      <c r="AY720" s="94"/>
      <c r="AZ720" s="94"/>
      <c r="BA720" s="94"/>
    </row>
    <row r="721" spans="3:70" x14ac:dyDescent="0.2">
      <c r="C721" s="24"/>
      <c r="D721" s="24"/>
      <c r="AG721" s="94"/>
      <c r="AH721" s="94"/>
      <c r="AI721" s="94"/>
      <c r="AJ721" s="94"/>
      <c r="AK721" s="94"/>
      <c r="AM721" s="92"/>
      <c r="AT721" s="94"/>
      <c r="AU721" s="94"/>
      <c r="AV721" s="94"/>
      <c r="AW721" s="94"/>
      <c r="AX721" s="94"/>
      <c r="AY721" s="94"/>
      <c r="AZ721" s="94"/>
      <c r="BA721" s="94"/>
    </row>
    <row r="722" spans="3:70" x14ac:dyDescent="0.2">
      <c r="C722" s="24"/>
      <c r="D722" s="24"/>
      <c r="AG722" s="94"/>
      <c r="AH722" s="94"/>
      <c r="AI722" s="94"/>
      <c r="AJ722" s="94"/>
      <c r="AK722" s="94"/>
      <c r="AM722" s="92"/>
      <c r="AT722" s="94"/>
      <c r="AU722" s="94"/>
      <c r="AV722" s="94"/>
      <c r="AW722" s="94"/>
      <c r="AX722" s="94"/>
      <c r="AY722" s="94"/>
      <c r="AZ722" s="94"/>
      <c r="BA722" s="94"/>
    </row>
    <row r="723" spans="3:70" x14ac:dyDescent="0.2">
      <c r="C723" s="24"/>
      <c r="D723" s="24"/>
      <c r="AG723" s="94"/>
      <c r="AH723" s="94"/>
      <c r="AI723" s="94"/>
      <c r="AJ723" s="94"/>
      <c r="AK723" s="94"/>
      <c r="AM723" s="92"/>
      <c r="AT723" s="94"/>
      <c r="AU723" s="94"/>
      <c r="AV723" s="94"/>
      <c r="AW723" s="94"/>
      <c r="AX723" s="94"/>
      <c r="AY723" s="94"/>
      <c r="AZ723" s="94"/>
      <c r="BA723" s="94"/>
    </row>
    <row r="724" spans="3:70" x14ac:dyDescent="0.2">
      <c r="C724" s="24"/>
      <c r="D724" s="24"/>
      <c r="AG724" s="94"/>
      <c r="AH724" s="94"/>
      <c r="AI724" s="94"/>
      <c r="AJ724" s="94"/>
      <c r="AK724" s="94"/>
      <c r="AM724" s="92"/>
      <c r="AT724" s="94"/>
      <c r="AU724" s="94"/>
      <c r="AV724" s="94"/>
      <c r="AW724" s="94"/>
      <c r="AX724" s="94"/>
      <c r="AY724" s="94"/>
      <c r="AZ724" s="94"/>
      <c r="BA724" s="94"/>
    </row>
    <row r="725" spans="3:70" x14ac:dyDescent="0.2">
      <c r="C725" s="24"/>
      <c r="D725" s="24"/>
      <c r="AG725" s="94"/>
      <c r="AH725" s="94"/>
      <c r="AI725" s="94"/>
      <c r="AJ725" s="94"/>
      <c r="AK725" s="94"/>
      <c r="AM725" s="92"/>
      <c r="AT725" s="94"/>
      <c r="AU725" s="94"/>
      <c r="AV725" s="94"/>
      <c r="AW725" s="94"/>
      <c r="AX725" s="94"/>
      <c r="AY725" s="94"/>
      <c r="AZ725" s="94"/>
      <c r="BA725" s="94"/>
    </row>
    <row r="726" spans="3:70" x14ac:dyDescent="0.2">
      <c r="C726" s="24"/>
      <c r="D726" s="24"/>
      <c r="AG726" s="94"/>
      <c r="AH726" s="94"/>
      <c r="AI726" s="94"/>
      <c r="AJ726" s="94"/>
      <c r="AK726" s="94"/>
      <c r="AM726" s="92"/>
      <c r="AT726" s="94"/>
      <c r="AU726" s="94"/>
      <c r="AV726" s="94"/>
      <c r="AW726" s="94"/>
      <c r="AX726" s="94"/>
      <c r="AY726" s="94"/>
      <c r="AZ726" s="94"/>
      <c r="BA726" s="94"/>
    </row>
    <row r="727" spans="3:70" x14ac:dyDescent="0.2">
      <c r="C727" s="24"/>
      <c r="D727" s="24"/>
      <c r="AG727" s="94"/>
      <c r="AH727" s="94"/>
      <c r="AI727" s="94"/>
      <c r="AJ727" s="94"/>
      <c r="AK727" s="94"/>
      <c r="AM727" s="92"/>
      <c r="AT727" s="94"/>
      <c r="AU727" s="94"/>
      <c r="AV727" s="94"/>
      <c r="AW727" s="94"/>
      <c r="AX727" s="94"/>
      <c r="AY727" s="94"/>
      <c r="AZ727" s="94"/>
      <c r="BA727" s="94"/>
      <c r="BB727" s="94"/>
    </row>
    <row r="728" spans="3:70" x14ac:dyDescent="0.2">
      <c r="C728" s="24"/>
      <c r="D728" s="24"/>
      <c r="AG728" s="94"/>
      <c r="AH728" s="94"/>
      <c r="AI728" s="94"/>
      <c r="AJ728" s="94"/>
      <c r="AK728" s="94"/>
      <c r="AM728" s="92"/>
      <c r="AT728" s="94"/>
      <c r="AU728" s="94"/>
      <c r="AV728" s="94"/>
      <c r="AW728" s="94"/>
      <c r="AX728" s="94"/>
      <c r="AY728" s="94"/>
      <c r="AZ728" s="94"/>
      <c r="BA728" s="94"/>
      <c r="BB728" s="94"/>
      <c r="BC728" s="94"/>
      <c r="BD728" s="94"/>
      <c r="BE728" s="94"/>
      <c r="BF728" s="94"/>
      <c r="BG728" s="94"/>
      <c r="BH728" s="94"/>
      <c r="BI728" s="94"/>
      <c r="BJ728" s="94"/>
      <c r="BK728" s="94"/>
      <c r="BL728" s="94"/>
      <c r="BM728" s="94"/>
      <c r="BN728" s="94"/>
      <c r="BO728" s="94"/>
      <c r="BP728" s="94"/>
      <c r="BQ728" s="94"/>
      <c r="BR728" s="94"/>
    </row>
    <row r="729" spans="3:70" x14ac:dyDescent="0.2">
      <c r="C729" s="24"/>
      <c r="D729" s="24"/>
      <c r="AG729" s="94"/>
      <c r="AH729" s="94"/>
      <c r="AI729" s="94"/>
      <c r="AJ729" s="94"/>
      <c r="AK729" s="94"/>
      <c r="AM729" s="92"/>
      <c r="AT729" s="94"/>
      <c r="AU729" s="94"/>
      <c r="AV729" s="94"/>
      <c r="AW729" s="94"/>
      <c r="AX729" s="94"/>
      <c r="AY729" s="94"/>
      <c r="AZ729" s="94"/>
      <c r="BA729" s="94"/>
    </row>
    <row r="730" spans="3:70" x14ac:dyDescent="0.2">
      <c r="C730" s="24"/>
      <c r="D730" s="24"/>
      <c r="AG730" s="94"/>
      <c r="AH730" s="94"/>
      <c r="AI730" s="94"/>
      <c r="AJ730" s="94"/>
      <c r="AK730" s="94"/>
      <c r="AM730" s="92"/>
      <c r="AT730" s="94"/>
      <c r="AU730" s="94"/>
      <c r="AV730" s="94"/>
      <c r="AW730" s="94"/>
      <c r="AX730" s="94"/>
      <c r="AY730" s="94"/>
      <c r="AZ730" s="94"/>
      <c r="BA730" s="94"/>
    </row>
    <row r="731" spans="3:70" x14ac:dyDescent="0.2">
      <c r="C731" s="24"/>
      <c r="D731" s="24"/>
      <c r="AG731" s="94"/>
      <c r="AH731" s="94"/>
      <c r="AI731" s="94"/>
      <c r="AJ731" s="94"/>
      <c r="AK731" s="94"/>
      <c r="AM731" s="92"/>
      <c r="AT731" s="94"/>
      <c r="AU731" s="94"/>
      <c r="AV731" s="94"/>
      <c r="AW731" s="94"/>
      <c r="AX731" s="94"/>
      <c r="AY731" s="94"/>
      <c r="AZ731" s="94"/>
      <c r="BA731" s="94"/>
    </row>
    <row r="732" spans="3:70" x14ac:dyDescent="0.2">
      <c r="C732" s="24"/>
      <c r="D732" s="24"/>
      <c r="AG732" s="94"/>
      <c r="AH732" s="94"/>
      <c r="AI732" s="94"/>
      <c r="AJ732" s="94"/>
      <c r="AK732" s="94"/>
      <c r="AM732" s="92"/>
      <c r="AT732" s="94"/>
      <c r="AU732" s="94"/>
      <c r="AV732" s="94"/>
      <c r="AW732" s="94"/>
      <c r="AX732" s="94"/>
      <c r="AY732" s="94"/>
      <c r="AZ732" s="94"/>
      <c r="BA732" s="94"/>
    </row>
    <row r="733" spans="3:70" x14ac:dyDescent="0.2">
      <c r="C733" s="24"/>
      <c r="D733" s="24"/>
      <c r="AG733" s="94"/>
      <c r="AH733" s="94"/>
      <c r="AI733" s="94"/>
      <c r="AJ733" s="94"/>
      <c r="AK733" s="94"/>
      <c r="AM733" s="92"/>
      <c r="AT733" s="94"/>
      <c r="AU733" s="94"/>
      <c r="AV733" s="94"/>
      <c r="AW733" s="94"/>
      <c r="AX733" s="94"/>
      <c r="AY733" s="94"/>
      <c r="AZ733" s="94"/>
      <c r="BA733" s="94"/>
    </row>
    <row r="734" spans="3:70" x14ac:dyDescent="0.2">
      <c r="C734" s="24"/>
      <c r="D734" s="24"/>
      <c r="AG734" s="94"/>
      <c r="AH734" s="94"/>
      <c r="AI734" s="94"/>
      <c r="AJ734" s="94"/>
      <c r="AK734" s="94"/>
      <c r="AM734" s="92"/>
      <c r="AT734" s="94"/>
      <c r="AU734" s="94"/>
      <c r="AV734" s="94"/>
      <c r="AW734" s="94"/>
      <c r="AX734" s="94"/>
      <c r="AY734" s="94"/>
      <c r="AZ734" s="94"/>
      <c r="BA734" s="94"/>
    </row>
    <row r="735" spans="3:70" x14ac:dyDescent="0.2">
      <c r="C735" s="24"/>
      <c r="D735" s="24"/>
      <c r="AG735" s="94"/>
      <c r="AH735" s="94"/>
      <c r="AI735" s="94"/>
      <c r="AJ735" s="94"/>
      <c r="AK735" s="94"/>
      <c r="AM735" s="92"/>
      <c r="AT735" s="94"/>
      <c r="AU735" s="94"/>
      <c r="AV735" s="94"/>
      <c r="AW735" s="94"/>
      <c r="AX735" s="94"/>
      <c r="AY735" s="94"/>
      <c r="AZ735" s="94"/>
      <c r="BA735" s="94"/>
    </row>
    <row r="736" spans="3:70" x14ac:dyDescent="0.2">
      <c r="C736" s="24"/>
      <c r="D736" s="24"/>
      <c r="AG736" s="94"/>
      <c r="AH736" s="94"/>
      <c r="AI736" s="94"/>
      <c r="AJ736" s="94"/>
      <c r="AK736" s="94"/>
      <c r="AM736" s="92"/>
      <c r="AT736" s="94"/>
      <c r="AU736" s="94"/>
      <c r="AV736" s="94"/>
      <c r="AW736" s="94"/>
      <c r="AX736" s="94"/>
      <c r="AY736" s="94"/>
      <c r="AZ736" s="94"/>
      <c r="BA736" s="94"/>
    </row>
    <row r="737" spans="3:70" x14ac:dyDescent="0.2">
      <c r="C737" s="24"/>
      <c r="D737" s="24"/>
      <c r="AG737" s="94"/>
      <c r="AH737" s="94"/>
      <c r="AI737" s="94"/>
      <c r="AJ737" s="94"/>
      <c r="AK737" s="94"/>
      <c r="AM737" s="92"/>
      <c r="AT737" s="94"/>
      <c r="AU737" s="94"/>
      <c r="AV737" s="94"/>
      <c r="AW737" s="94"/>
      <c r="AX737" s="94"/>
      <c r="AY737" s="94"/>
      <c r="AZ737" s="94"/>
      <c r="BA737" s="94"/>
    </row>
    <row r="738" spans="3:70" x14ac:dyDescent="0.2">
      <c r="C738" s="24"/>
      <c r="D738" s="24"/>
      <c r="AG738" s="94"/>
      <c r="AH738" s="94"/>
      <c r="AI738" s="94"/>
      <c r="AJ738" s="94"/>
      <c r="AK738" s="94"/>
      <c r="AM738" s="92"/>
      <c r="AT738" s="94"/>
      <c r="AU738" s="94"/>
      <c r="AV738" s="94"/>
      <c r="AW738" s="94"/>
      <c r="AX738" s="94"/>
      <c r="AY738" s="94"/>
      <c r="AZ738" s="94"/>
      <c r="BA738" s="94"/>
    </row>
    <row r="739" spans="3:70" x14ac:dyDescent="0.2">
      <c r="C739" s="24"/>
      <c r="D739" s="24"/>
      <c r="AG739" s="94"/>
      <c r="AH739" s="94"/>
      <c r="AI739" s="94"/>
      <c r="AJ739" s="94"/>
      <c r="AK739" s="94"/>
      <c r="AM739" s="92"/>
      <c r="AT739" s="94"/>
      <c r="AU739" s="94"/>
      <c r="AV739" s="94"/>
      <c r="AW739" s="94"/>
      <c r="AX739" s="94"/>
      <c r="AY739" s="94"/>
      <c r="AZ739" s="94"/>
      <c r="BA739" s="94"/>
    </row>
    <row r="740" spans="3:70" x14ac:dyDescent="0.2">
      <c r="C740" s="24"/>
      <c r="D740" s="24"/>
      <c r="AG740" s="94"/>
      <c r="AH740" s="94"/>
      <c r="AI740" s="94"/>
      <c r="AJ740" s="94"/>
      <c r="AK740" s="94"/>
      <c r="AM740" s="92"/>
      <c r="AT740" s="94"/>
      <c r="AU740" s="94"/>
      <c r="AV740" s="94"/>
      <c r="AW740" s="94"/>
      <c r="AX740" s="94"/>
      <c r="AY740" s="94"/>
      <c r="AZ740" s="94"/>
      <c r="BA740" s="94"/>
    </row>
    <row r="741" spans="3:70" x14ac:dyDescent="0.2">
      <c r="C741" s="24"/>
      <c r="D741" s="24"/>
      <c r="AG741" s="94"/>
      <c r="AH741" s="94"/>
      <c r="AI741" s="94"/>
      <c r="AJ741" s="94"/>
      <c r="AK741" s="94"/>
      <c r="AM741" s="92"/>
      <c r="AT741" s="94"/>
      <c r="AU741" s="94"/>
      <c r="AV741" s="94"/>
      <c r="AW741" s="94"/>
      <c r="AX741" s="94"/>
      <c r="AY741" s="94"/>
      <c r="AZ741" s="94"/>
      <c r="BA741" s="94"/>
    </row>
    <row r="742" spans="3:70" x14ac:dyDescent="0.2">
      <c r="C742" s="24"/>
      <c r="D742" s="24"/>
      <c r="AG742" s="94"/>
      <c r="AH742" s="94"/>
      <c r="AI742" s="94"/>
      <c r="AJ742" s="94"/>
      <c r="AK742" s="94"/>
      <c r="AM742" s="92"/>
      <c r="AT742" s="94"/>
      <c r="AU742" s="94"/>
      <c r="AV742" s="94"/>
      <c r="AW742" s="94"/>
      <c r="AX742" s="94"/>
      <c r="AY742" s="94"/>
      <c r="AZ742" s="94"/>
      <c r="BA742" s="94"/>
    </row>
    <row r="743" spans="3:70" x14ac:dyDescent="0.2">
      <c r="C743" s="24"/>
      <c r="D743" s="24"/>
      <c r="AG743" s="94"/>
      <c r="AH743" s="94"/>
      <c r="AI743" s="94"/>
      <c r="AJ743" s="94"/>
      <c r="AK743" s="94"/>
      <c r="AM743" s="92"/>
      <c r="AT743" s="94"/>
      <c r="AU743" s="94"/>
      <c r="AV743" s="94"/>
      <c r="AW743" s="94"/>
      <c r="AX743" s="94"/>
      <c r="AY743" s="94"/>
      <c r="AZ743" s="94"/>
      <c r="BA743" s="94"/>
    </row>
    <row r="744" spans="3:70" x14ac:dyDescent="0.2">
      <c r="C744" s="24"/>
      <c r="D744" s="24"/>
      <c r="AG744" s="94"/>
      <c r="AH744" s="94"/>
      <c r="AI744" s="94"/>
      <c r="AJ744" s="94"/>
      <c r="AK744" s="94"/>
      <c r="AM744" s="92"/>
      <c r="AT744" s="94"/>
      <c r="AU744" s="94"/>
      <c r="AV744" s="94"/>
      <c r="AW744" s="94"/>
      <c r="AX744" s="94"/>
      <c r="AY744" s="94"/>
      <c r="AZ744" s="94"/>
      <c r="BA744" s="94"/>
    </row>
    <row r="745" spans="3:70" x14ac:dyDescent="0.2">
      <c r="C745" s="24"/>
      <c r="D745" s="24"/>
      <c r="AG745" s="94"/>
      <c r="AH745" s="94"/>
      <c r="AI745" s="94"/>
      <c r="AJ745" s="94"/>
      <c r="AK745" s="94"/>
      <c r="AM745" s="92"/>
      <c r="AT745" s="94"/>
      <c r="AU745" s="94"/>
      <c r="AV745" s="94"/>
      <c r="AW745" s="94"/>
      <c r="AX745" s="94"/>
      <c r="AY745" s="94"/>
      <c r="AZ745" s="94"/>
      <c r="BA745" s="94"/>
    </row>
    <row r="746" spans="3:70" x14ac:dyDescent="0.2">
      <c r="C746" s="24"/>
      <c r="D746" s="24"/>
      <c r="AG746" s="94"/>
      <c r="AH746" s="94"/>
      <c r="AI746" s="94"/>
      <c r="AJ746" s="94"/>
      <c r="AK746" s="94"/>
      <c r="AM746" s="92"/>
      <c r="AT746" s="94"/>
      <c r="AU746" s="94"/>
      <c r="AV746" s="94"/>
      <c r="AW746" s="94"/>
      <c r="AX746" s="94"/>
      <c r="AY746" s="94"/>
      <c r="AZ746" s="94"/>
      <c r="BA746" s="94"/>
    </row>
    <row r="747" spans="3:70" x14ac:dyDescent="0.2">
      <c r="C747" s="24"/>
      <c r="D747" s="24"/>
      <c r="AG747" s="94"/>
      <c r="AH747" s="94"/>
      <c r="AI747" s="94"/>
      <c r="AJ747" s="94"/>
      <c r="AK747" s="94"/>
      <c r="AM747" s="92"/>
      <c r="AT747" s="94"/>
      <c r="AU747" s="94"/>
      <c r="AV747" s="94"/>
      <c r="AW747" s="94"/>
      <c r="AX747" s="94"/>
      <c r="AY747" s="94"/>
      <c r="AZ747" s="94"/>
      <c r="BA747" s="94"/>
    </row>
    <row r="748" spans="3:70" x14ac:dyDescent="0.2">
      <c r="C748" s="24"/>
      <c r="D748" s="24"/>
      <c r="AG748" s="94"/>
      <c r="AH748" s="94"/>
      <c r="AI748" s="94"/>
      <c r="AJ748" s="94"/>
      <c r="AK748" s="94"/>
      <c r="AM748" s="92"/>
      <c r="AT748" s="94"/>
      <c r="AU748" s="94"/>
      <c r="AV748" s="94"/>
      <c r="AW748" s="94"/>
      <c r="AX748" s="94"/>
      <c r="AY748" s="94"/>
      <c r="AZ748" s="94"/>
      <c r="BA748" s="94"/>
      <c r="BB748" s="94"/>
      <c r="BC748" s="94"/>
      <c r="BD748" s="94"/>
      <c r="BE748" s="94"/>
      <c r="BF748" s="94"/>
      <c r="BG748" s="94"/>
      <c r="BH748" s="94"/>
      <c r="BI748" s="94"/>
      <c r="BJ748" s="94"/>
      <c r="BK748" s="94"/>
      <c r="BL748" s="94"/>
      <c r="BM748" s="94"/>
      <c r="BN748" s="94"/>
      <c r="BO748" s="94"/>
      <c r="BP748" s="94"/>
      <c r="BQ748" s="94"/>
      <c r="BR748" s="94"/>
    </row>
    <row r="749" spans="3:70" x14ac:dyDescent="0.2">
      <c r="C749" s="24"/>
      <c r="D749" s="24"/>
      <c r="AG749" s="94"/>
      <c r="AH749" s="94"/>
      <c r="AI749" s="94"/>
      <c r="AJ749" s="94"/>
      <c r="AK749" s="94"/>
      <c r="AM749" s="92"/>
      <c r="AT749" s="94"/>
      <c r="AU749" s="94"/>
      <c r="AV749" s="94"/>
      <c r="AW749" s="94"/>
      <c r="AX749" s="94"/>
      <c r="AY749" s="94"/>
      <c r="AZ749" s="94"/>
      <c r="BA749" s="94"/>
    </row>
    <row r="750" spans="3:70" x14ac:dyDescent="0.2">
      <c r="C750" s="24"/>
      <c r="D750" s="24"/>
      <c r="AG750" s="94"/>
      <c r="AH750" s="94"/>
      <c r="AI750" s="94"/>
      <c r="AJ750" s="94"/>
      <c r="AK750" s="94"/>
      <c r="AM750" s="92"/>
      <c r="AT750" s="94"/>
      <c r="AU750" s="94"/>
      <c r="AV750" s="94"/>
      <c r="AW750" s="94"/>
      <c r="AX750" s="94"/>
      <c r="AY750" s="94"/>
      <c r="AZ750" s="94"/>
      <c r="BA750" s="94"/>
    </row>
    <row r="751" spans="3:70" x14ac:dyDescent="0.2">
      <c r="C751" s="24"/>
      <c r="D751" s="24"/>
      <c r="AG751" s="94"/>
      <c r="AH751" s="94"/>
      <c r="AI751" s="94"/>
      <c r="AJ751" s="94"/>
      <c r="AK751" s="94"/>
      <c r="AM751" s="92"/>
      <c r="AT751" s="94"/>
      <c r="AU751" s="94"/>
      <c r="AV751" s="94"/>
      <c r="AW751" s="94"/>
      <c r="AX751" s="94"/>
      <c r="AY751" s="94"/>
      <c r="AZ751" s="94"/>
      <c r="BA751" s="94"/>
    </row>
    <row r="752" spans="3:70" x14ac:dyDescent="0.2">
      <c r="C752" s="24"/>
      <c r="D752" s="24"/>
      <c r="AG752" s="94"/>
      <c r="AH752" s="94"/>
      <c r="AI752" s="94"/>
      <c r="AJ752" s="94"/>
      <c r="AK752" s="94"/>
      <c r="AM752" s="92"/>
      <c r="AT752" s="94"/>
      <c r="AU752" s="94"/>
      <c r="AV752" s="94"/>
      <c r="AW752" s="94"/>
      <c r="AX752" s="94"/>
      <c r="AY752" s="94"/>
      <c r="AZ752" s="94"/>
      <c r="BA752" s="94"/>
    </row>
    <row r="753" spans="3:54" x14ac:dyDescent="0.2">
      <c r="C753" s="24"/>
      <c r="D753" s="24"/>
      <c r="AG753" s="94"/>
      <c r="AH753" s="94"/>
      <c r="AI753" s="94"/>
      <c r="AJ753" s="94"/>
      <c r="AK753" s="94"/>
      <c r="AM753" s="92"/>
      <c r="AT753" s="94"/>
      <c r="AU753" s="94"/>
      <c r="AV753" s="94"/>
      <c r="AW753" s="94"/>
      <c r="AX753" s="94"/>
      <c r="AY753" s="94"/>
      <c r="AZ753" s="94"/>
      <c r="BA753" s="94"/>
    </row>
    <row r="754" spans="3:54" x14ac:dyDescent="0.2">
      <c r="C754" s="24"/>
      <c r="D754" s="24"/>
      <c r="AG754" s="94"/>
      <c r="AH754" s="94"/>
      <c r="AI754" s="94"/>
      <c r="AJ754" s="94"/>
      <c r="AK754" s="94"/>
      <c r="AM754" s="92"/>
      <c r="AT754" s="94"/>
      <c r="AU754" s="94"/>
      <c r="AV754" s="94"/>
      <c r="AW754" s="94"/>
      <c r="AX754" s="94"/>
      <c r="AY754" s="94"/>
      <c r="AZ754" s="94"/>
      <c r="BA754" s="94"/>
    </row>
    <row r="755" spans="3:54" x14ac:dyDescent="0.2">
      <c r="C755" s="24"/>
      <c r="D755" s="24"/>
      <c r="AG755" s="94"/>
      <c r="AH755" s="94"/>
      <c r="AI755" s="94"/>
      <c r="AJ755" s="94"/>
      <c r="AK755" s="94"/>
      <c r="AM755" s="92"/>
      <c r="AT755" s="94"/>
      <c r="AU755" s="94"/>
      <c r="AV755" s="94"/>
      <c r="AW755" s="94"/>
      <c r="AX755" s="94"/>
      <c r="AY755" s="94"/>
      <c r="AZ755" s="94"/>
      <c r="BA755" s="94"/>
    </row>
    <row r="756" spans="3:54" x14ac:dyDescent="0.2">
      <c r="C756" s="24"/>
      <c r="D756" s="24"/>
      <c r="AG756" s="94"/>
      <c r="AH756" s="94"/>
      <c r="AI756" s="94"/>
      <c r="AJ756" s="94"/>
      <c r="AK756" s="94"/>
      <c r="AM756" s="92"/>
      <c r="AT756" s="94"/>
      <c r="AU756" s="94"/>
      <c r="AV756" s="94"/>
      <c r="AW756" s="94"/>
      <c r="AX756" s="94"/>
      <c r="AY756" s="94"/>
      <c r="AZ756" s="94"/>
      <c r="BA756" s="94"/>
    </row>
    <row r="757" spans="3:54" x14ac:dyDescent="0.2">
      <c r="C757" s="24"/>
      <c r="D757" s="24"/>
      <c r="AG757" s="94"/>
      <c r="AH757" s="94"/>
      <c r="AI757" s="94"/>
      <c r="AJ757" s="94"/>
      <c r="AK757" s="94"/>
      <c r="AM757" s="92"/>
      <c r="AT757" s="94"/>
      <c r="AU757" s="94"/>
      <c r="AV757" s="94"/>
      <c r="AW757" s="94"/>
      <c r="AX757" s="94"/>
      <c r="AY757" s="94"/>
      <c r="AZ757" s="94"/>
      <c r="BA757" s="94"/>
    </row>
    <row r="758" spans="3:54" x14ac:dyDescent="0.2">
      <c r="C758" s="24"/>
      <c r="D758" s="24"/>
      <c r="AG758" s="94"/>
      <c r="AH758" s="94"/>
      <c r="AI758" s="94"/>
      <c r="AJ758" s="94"/>
      <c r="AK758" s="94"/>
      <c r="AM758" s="92"/>
      <c r="AT758" s="94"/>
      <c r="AU758" s="94"/>
      <c r="AV758" s="94"/>
      <c r="AW758" s="94"/>
      <c r="AX758" s="94"/>
      <c r="AY758" s="94"/>
      <c r="AZ758" s="94"/>
      <c r="BA758" s="94"/>
    </row>
    <row r="759" spans="3:54" x14ac:dyDescent="0.2">
      <c r="C759" s="24"/>
      <c r="D759" s="24"/>
      <c r="AG759" s="94"/>
      <c r="AH759" s="94"/>
      <c r="AI759" s="94"/>
      <c r="AJ759" s="94"/>
      <c r="AK759" s="94"/>
      <c r="AM759" s="92"/>
      <c r="AT759" s="94"/>
      <c r="AU759" s="94"/>
      <c r="AV759" s="94"/>
      <c r="AW759" s="94"/>
      <c r="AX759" s="94"/>
      <c r="AY759" s="94"/>
      <c r="AZ759" s="94"/>
      <c r="BA759" s="94"/>
      <c r="BB759" s="94"/>
    </row>
    <row r="760" spans="3:54" x14ac:dyDescent="0.2">
      <c r="C760" s="24"/>
      <c r="D760" s="24"/>
      <c r="AG760" s="94"/>
      <c r="AH760" s="94"/>
      <c r="AI760" s="94"/>
      <c r="AJ760" s="94"/>
      <c r="AK760" s="94"/>
      <c r="AM760" s="92"/>
      <c r="AT760" s="94"/>
      <c r="AU760" s="94"/>
      <c r="AV760" s="94"/>
      <c r="AW760" s="94"/>
      <c r="AX760" s="94"/>
      <c r="AY760" s="94"/>
      <c r="AZ760" s="94"/>
      <c r="BA760" s="94"/>
    </row>
    <row r="761" spans="3:54" x14ac:dyDescent="0.2">
      <c r="C761" s="24"/>
      <c r="D761" s="24"/>
      <c r="AG761" s="94"/>
      <c r="AH761" s="94"/>
      <c r="AI761" s="94"/>
      <c r="AJ761" s="94"/>
      <c r="AK761" s="94"/>
      <c r="AM761" s="92"/>
      <c r="AT761" s="94"/>
      <c r="AU761" s="94"/>
      <c r="AV761" s="94"/>
      <c r="AW761" s="94"/>
      <c r="AX761" s="94"/>
      <c r="AY761" s="94"/>
      <c r="AZ761" s="94"/>
      <c r="BA761" s="94"/>
    </row>
    <row r="762" spans="3:54" x14ac:dyDescent="0.2">
      <c r="C762" s="24"/>
      <c r="D762" s="24"/>
      <c r="AG762" s="94"/>
      <c r="AH762" s="94"/>
      <c r="AI762" s="94"/>
      <c r="AJ762" s="94"/>
      <c r="AK762" s="94"/>
      <c r="AM762" s="92"/>
      <c r="AT762" s="94"/>
      <c r="AU762" s="94"/>
      <c r="AV762" s="94"/>
      <c r="AW762" s="94"/>
      <c r="AX762" s="94"/>
      <c r="AY762" s="94"/>
      <c r="AZ762" s="94"/>
      <c r="BA762" s="94"/>
    </row>
    <row r="763" spans="3:54" x14ac:dyDescent="0.2">
      <c r="C763" s="24"/>
      <c r="D763" s="24"/>
      <c r="AG763" s="94"/>
      <c r="AH763" s="94"/>
      <c r="AI763" s="94"/>
      <c r="AJ763" s="94"/>
      <c r="AK763" s="94"/>
      <c r="AM763" s="92"/>
      <c r="AT763" s="94"/>
      <c r="AU763" s="94"/>
      <c r="AV763" s="94"/>
      <c r="AW763" s="94"/>
      <c r="AX763" s="94"/>
      <c r="AY763" s="94"/>
      <c r="AZ763" s="94"/>
      <c r="BA763" s="94"/>
    </row>
    <row r="764" spans="3:54" x14ac:dyDescent="0.2">
      <c r="C764" s="24"/>
      <c r="D764" s="24"/>
      <c r="AG764" s="94"/>
      <c r="AH764" s="94"/>
      <c r="AI764" s="94"/>
      <c r="AJ764" s="94"/>
      <c r="AK764" s="94"/>
      <c r="AM764" s="92"/>
      <c r="AT764" s="94"/>
      <c r="AU764" s="94"/>
      <c r="AV764" s="94"/>
      <c r="AW764" s="94"/>
      <c r="AX764" s="94"/>
      <c r="AY764" s="94"/>
      <c r="AZ764" s="94"/>
      <c r="BA764" s="94"/>
    </row>
    <row r="765" spans="3:54" x14ac:dyDescent="0.2">
      <c r="C765" s="24"/>
      <c r="D765" s="24"/>
      <c r="AG765" s="94"/>
      <c r="AH765" s="94"/>
      <c r="AI765" s="94"/>
      <c r="AJ765" s="94"/>
      <c r="AK765" s="94"/>
      <c r="AM765" s="92"/>
      <c r="AT765" s="94"/>
      <c r="AU765" s="94"/>
      <c r="AV765" s="94"/>
      <c r="AW765" s="94"/>
      <c r="AX765" s="94"/>
      <c r="AY765" s="94"/>
      <c r="AZ765" s="94"/>
      <c r="BA765" s="94"/>
    </row>
    <row r="766" spans="3:54" x14ac:dyDescent="0.2">
      <c r="C766" s="24"/>
      <c r="D766" s="24"/>
      <c r="AG766" s="94"/>
      <c r="AH766" s="94"/>
      <c r="AI766" s="94"/>
      <c r="AJ766" s="94"/>
      <c r="AK766" s="94"/>
      <c r="AM766" s="92"/>
      <c r="AT766" s="94"/>
      <c r="AU766" s="94"/>
      <c r="AV766" s="94"/>
      <c r="AW766" s="94"/>
      <c r="AX766" s="94"/>
      <c r="AY766" s="94"/>
      <c r="AZ766" s="94"/>
      <c r="BA766" s="94"/>
    </row>
    <row r="767" spans="3:54" x14ac:dyDescent="0.2">
      <c r="C767" s="24"/>
      <c r="D767" s="24"/>
      <c r="AG767" s="94"/>
      <c r="AH767" s="94"/>
      <c r="AI767" s="94"/>
      <c r="AJ767" s="94"/>
      <c r="AK767" s="94"/>
      <c r="AM767" s="92"/>
      <c r="AT767" s="94"/>
      <c r="AU767" s="94"/>
      <c r="AV767" s="94"/>
      <c r="AW767" s="94"/>
      <c r="AX767" s="94"/>
      <c r="AY767" s="94"/>
      <c r="AZ767" s="94"/>
      <c r="BA767" s="94"/>
    </row>
    <row r="768" spans="3:54" x14ac:dyDescent="0.2">
      <c r="C768" s="24"/>
      <c r="D768" s="24"/>
      <c r="AG768" s="94"/>
      <c r="AH768" s="94"/>
      <c r="AI768" s="94"/>
      <c r="AJ768" s="94"/>
      <c r="AK768" s="94"/>
      <c r="AM768" s="92"/>
      <c r="AT768" s="94"/>
      <c r="AU768" s="94"/>
      <c r="AV768" s="94"/>
      <c r="AW768" s="94"/>
      <c r="AX768" s="94"/>
      <c r="AY768" s="94"/>
      <c r="AZ768" s="94"/>
      <c r="BA768" s="94"/>
    </row>
    <row r="769" spans="3:70" x14ac:dyDescent="0.2">
      <c r="C769" s="24"/>
      <c r="D769" s="24"/>
      <c r="AG769" s="94"/>
      <c r="AH769" s="94"/>
      <c r="AI769" s="94"/>
      <c r="AJ769" s="94"/>
      <c r="AK769" s="94"/>
      <c r="AM769" s="92"/>
      <c r="AT769" s="94"/>
      <c r="AU769" s="94"/>
      <c r="AV769" s="94"/>
      <c r="AW769" s="94"/>
      <c r="AX769" s="94"/>
      <c r="AY769" s="94"/>
      <c r="AZ769" s="94"/>
      <c r="BA769" s="94"/>
      <c r="BB769" s="94"/>
      <c r="BD769" s="94"/>
      <c r="BE769" s="94"/>
      <c r="BF769" s="94"/>
      <c r="BG769" s="94"/>
      <c r="BH769" s="94"/>
      <c r="BI769" s="94"/>
      <c r="BJ769" s="94"/>
      <c r="BK769" s="94"/>
      <c r="BL769" s="94"/>
      <c r="BM769" s="94"/>
      <c r="BN769" s="94"/>
      <c r="BO769" s="94"/>
      <c r="BP769" s="94"/>
      <c r="BQ769" s="94"/>
      <c r="BR769" s="94"/>
    </row>
    <row r="770" spans="3:70" x14ac:dyDescent="0.2">
      <c r="C770" s="24"/>
      <c r="D770" s="24"/>
      <c r="AG770" s="94"/>
      <c r="AH770" s="94"/>
      <c r="AI770" s="94"/>
      <c r="AJ770" s="94"/>
      <c r="AK770" s="94"/>
      <c r="AM770" s="92"/>
      <c r="AT770" s="94"/>
      <c r="AU770" s="94"/>
      <c r="AV770" s="94"/>
      <c r="AW770" s="94"/>
      <c r="AX770" s="94"/>
      <c r="AY770" s="94"/>
      <c r="AZ770" s="94"/>
      <c r="BA770" s="94"/>
    </row>
    <row r="771" spans="3:70" x14ac:dyDescent="0.2">
      <c r="C771" s="24"/>
      <c r="D771" s="24"/>
      <c r="AG771" s="94"/>
      <c r="AH771" s="94"/>
      <c r="AI771" s="94"/>
      <c r="AJ771" s="94"/>
      <c r="AK771" s="94"/>
      <c r="AM771" s="92"/>
      <c r="AT771" s="94"/>
      <c r="AU771" s="94"/>
      <c r="AV771" s="94"/>
      <c r="AW771" s="94"/>
      <c r="AX771" s="94"/>
      <c r="AY771" s="94"/>
      <c r="AZ771" s="94"/>
      <c r="BA771" s="94"/>
    </row>
    <row r="772" spans="3:70" x14ac:dyDescent="0.2">
      <c r="C772" s="24"/>
      <c r="D772" s="24"/>
      <c r="AG772" s="94"/>
      <c r="AH772" s="94"/>
      <c r="AI772" s="94"/>
      <c r="AJ772" s="94"/>
      <c r="AK772" s="94"/>
      <c r="AM772" s="92"/>
      <c r="AT772" s="94"/>
      <c r="AU772" s="94"/>
      <c r="AV772" s="94"/>
      <c r="AW772" s="94"/>
      <c r="AX772" s="94"/>
      <c r="AY772" s="94"/>
      <c r="AZ772" s="94"/>
      <c r="BA772" s="94"/>
    </row>
    <row r="773" spans="3:70" x14ac:dyDescent="0.2">
      <c r="C773" s="24"/>
      <c r="D773" s="24"/>
      <c r="AG773" s="94"/>
      <c r="AH773" s="94"/>
      <c r="AI773" s="94"/>
      <c r="AJ773" s="94"/>
      <c r="AK773" s="94"/>
      <c r="AM773" s="92"/>
      <c r="AT773" s="94"/>
      <c r="AU773" s="94"/>
      <c r="AV773" s="94"/>
      <c r="AW773" s="94"/>
      <c r="AX773" s="94"/>
      <c r="AY773" s="94"/>
      <c r="AZ773" s="94"/>
      <c r="BA773" s="94"/>
    </row>
    <row r="774" spans="3:70" x14ac:dyDescent="0.2">
      <c r="C774" s="24"/>
      <c r="D774" s="24"/>
      <c r="AG774" s="94"/>
      <c r="AH774" s="94"/>
      <c r="AI774" s="94"/>
      <c r="AJ774" s="94"/>
      <c r="AK774" s="94"/>
      <c r="AM774" s="92"/>
      <c r="AT774" s="94"/>
      <c r="AU774" s="94"/>
      <c r="AV774" s="94"/>
      <c r="AW774" s="94"/>
      <c r="AX774" s="94"/>
      <c r="AY774" s="94"/>
      <c r="AZ774" s="94"/>
      <c r="BA774" s="94"/>
      <c r="BB774" s="94"/>
      <c r="BC774" s="94"/>
      <c r="BD774" s="94"/>
      <c r="BE774" s="94"/>
      <c r="BF774" s="94"/>
      <c r="BG774" s="94"/>
      <c r="BH774" s="94"/>
      <c r="BI774" s="94"/>
      <c r="BJ774" s="94"/>
      <c r="BK774" s="94"/>
      <c r="BL774" s="94"/>
      <c r="BM774" s="94"/>
      <c r="BN774" s="94"/>
      <c r="BO774" s="94"/>
      <c r="BP774" s="94"/>
      <c r="BQ774" s="94"/>
      <c r="BR774" s="94"/>
    </row>
    <row r="775" spans="3:70" x14ac:dyDescent="0.2">
      <c r="C775" s="24"/>
      <c r="D775" s="24"/>
      <c r="AG775" s="94"/>
      <c r="AH775" s="94"/>
      <c r="AI775" s="94"/>
      <c r="AJ775" s="94"/>
      <c r="AK775" s="94"/>
      <c r="AM775" s="92"/>
      <c r="AT775" s="94"/>
      <c r="AU775" s="94"/>
      <c r="AV775" s="94"/>
      <c r="AW775" s="94"/>
      <c r="AX775" s="94"/>
      <c r="AY775" s="94"/>
      <c r="AZ775" s="94"/>
      <c r="BA775" s="94"/>
    </row>
    <row r="776" spans="3:70" x14ac:dyDescent="0.2">
      <c r="C776" s="24"/>
      <c r="D776" s="24"/>
      <c r="AG776" s="94"/>
      <c r="AH776" s="94"/>
      <c r="AI776" s="94"/>
      <c r="AJ776" s="94"/>
      <c r="AK776" s="94"/>
      <c r="AM776" s="92"/>
      <c r="AT776" s="94"/>
      <c r="AU776" s="94"/>
      <c r="AV776" s="94"/>
      <c r="AW776" s="94"/>
      <c r="AX776" s="94"/>
      <c r="AY776" s="94"/>
      <c r="AZ776" s="94"/>
      <c r="BA776" s="94"/>
    </row>
    <row r="777" spans="3:70" x14ac:dyDescent="0.2">
      <c r="C777" s="24"/>
      <c r="D777" s="24"/>
      <c r="AG777" s="94"/>
      <c r="AH777" s="94"/>
      <c r="AI777" s="94"/>
      <c r="AJ777" s="94"/>
      <c r="AK777" s="94"/>
      <c r="AM777" s="92"/>
      <c r="AT777" s="94"/>
      <c r="AU777" s="94"/>
      <c r="AV777" s="94"/>
      <c r="AW777" s="94"/>
      <c r="AX777" s="94"/>
      <c r="AY777" s="94"/>
      <c r="AZ777" s="94"/>
      <c r="BA777" s="94"/>
    </row>
    <row r="778" spans="3:70" x14ac:dyDescent="0.2">
      <c r="C778" s="24"/>
      <c r="D778" s="24"/>
      <c r="AG778" s="94"/>
      <c r="AH778" s="94"/>
      <c r="AI778" s="94"/>
      <c r="AJ778" s="94"/>
      <c r="AK778" s="94"/>
      <c r="AM778" s="92"/>
      <c r="AT778" s="94"/>
      <c r="AU778" s="94"/>
      <c r="AV778" s="94"/>
      <c r="AW778" s="94"/>
      <c r="AX778" s="94"/>
      <c r="AY778" s="94"/>
      <c r="AZ778" s="94"/>
      <c r="BA778" s="94"/>
    </row>
    <row r="779" spans="3:70" x14ac:dyDescent="0.2">
      <c r="C779" s="24"/>
      <c r="D779" s="24"/>
      <c r="AG779" s="94"/>
      <c r="AH779" s="94"/>
      <c r="AI779" s="94"/>
      <c r="AJ779" s="94"/>
      <c r="AK779" s="94"/>
      <c r="AM779" s="92"/>
      <c r="AT779" s="94"/>
      <c r="AU779" s="94"/>
      <c r="AV779" s="94"/>
      <c r="AW779" s="94"/>
      <c r="AX779" s="94"/>
      <c r="AY779" s="94"/>
      <c r="AZ779" s="94"/>
      <c r="BA779" s="94"/>
    </row>
    <row r="780" spans="3:70" x14ac:dyDescent="0.2">
      <c r="C780" s="24"/>
      <c r="D780" s="24"/>
      <c r="AG780" s="94"/>
      <c r="AH780" s="94"/>
      <c r="AI780" s="94"/>
      <c r="AJ780" s="94"/>
      <c r="AK780" s="94"/>
      <c r="AM780" s="92"/>
      <c r="AT780" s="94"/>
      <c r="AU780" s="94"/>
      <c r="AV780" s="94"/>
      <c r="AW780" s="94"/>
      <c r="AX780" s="94"/>
      <c r="AY780" s="94"/>
      <c r="AZ780" s="94"/>
      <c r="BA780" s="94"/>
    </row>
    <row r="781" spans="3:70" x14ac:dyDescent="0.2">
      <c r="C781" s="24"/>
      <c r="D781" s="24"/>
      <c r="AG781" s="94"/>
      <c r="AH781" s="94"/>
      <c r="AI781" s="94"/>
      <c r="AJ781" s="94"/>
      <c r="AK781" s="94"/>
      <c r="AM781" s="92"/>
      <c r="AT781" s="94"/>
      <c r="AU781" s="94"/>
      <c r="AV781" s="94"/>
      <c r="AW781" s="94"/>
      <c r="AX781" s="94"/>
      <c r="AY781" s="94"/>
      <c r="AZ781" s="94"/>
      <c r="BA781" s="94"/>
    </row>
    <row r="782" spans="3:70" x14ac:dyDescent="0.2">
      <c r="C782" s="24"/>
      <c r="D782" s="24"/>
      <c r="AG782" s="94"/>
      <c r="AH782" s="94"/>
      <c r="AI782" s="94"/>
      <c r="AJ782" s="94"/>
      <c r="AK782" s="94"/>
      <c r="AM782" s="92"/>
      <c r="AT782" s="94"/>
      <c r="AU782" s="94"/>
      <c r="AV782" s="94"/>
      <c r="AW782" s="94"/>
      <c r="AX782" s="94"/>
      <c r="AY782" s="94"/>
      <c r="AZ782" s="94"/>
      <c r="BA782" s="94"/>
    </row>
    <row r="783" spans="3:70" x14ac:dyDescent="0.2">
      <c r="C783" s="24"/>
      <c r="D783" s="24"/>
      <c r="AG783" s="94"/>
      <c r="AH783" s="94"/>
      <c r="AI783" s="94"/>
      <c r="AJ783" s="94"/>
      <c r="AK783" s="94"/>
      <c r="AM783" s="92"/>
      <c r="AT783" s="94"/>
      <c r="AU783" s="94"/>
      <c r="AV783" s="94"/>
      <c r="AW783" s="94"/>
      <c r="AX783" s="94"/>
      <c r="AY783" s="94"/>
      <c r="AZ783" s="94"/>
      <c r="BA783" s="94"/>
      <c r="BB783" s="94"/>
    </row>
    <row r="784" spans="3:70" x14ac:dyDescent="0.2">
      <c r="C784" s="24"/>
      <c r="D784" s="24"/>
      <c r="AG784" s="94"/>
      <c r="AH784" s="94"/>
      <c r="AI784" s="94"/>
      <c r="AJ784" s="94"/>
      <c r="AK784" s="94"/>
      <c r="AM784" s="92"/>
      <c r="AT784" s="94"/>
      <c r="AU784" s="94"/>
      <c r="AV784" s="94"/>
      <c r="AW784" s="94"/>
      <c r="AX784" s="94"/>
      <c r="AY784" s="94"/>
      <c r="AZ784" s="94"/>
      <c r="BA784" s="94"/>
    </row>
    <row r="785" spans="3:53" x14ac:dyDescent="0.2">
      <c r="C785" s="24"/>
      <c r="D785" s="24"/>
      <c r="AG785" s="94"/>
      <c r="AH785" s="94"/>
      <c r="AI785" s="94"/>
      <c r="AJ785" s="94"/>
      <c r="AK785" s="94"/>
      <c r="AM785" s="92"/>
      <c r="AT785" s="94"/>
      <c r="AU785" s="94"/>
      <c r="AV785" s="94"/>
      <c r="AW785" s="94"/>
      <c r="AX785" s="94"/>
      <c r="AY785" s="94"/>
      <c r="AZ785" s="94"/>
      <c r="BA785" s="94"/>
    </row>
    <row r="786" spans="3:53" x14ac:dyDescent="0.2">
      <c r="C786" s="24"/>
      <c r="D786" s="24"/>
      <c r="AG786" s="94"/>
      <c r="AH786" s="94"/>
      <c r="AI786" s="94"/>
      <c r="AJ786" s="94"/>
      <c r="AK786" s="94"/>
      <c r="AM786" s="92"/>
      <c r="AT786" s="94"/>
      <c r="AU786" s="94"/>
      <c r="AV786" s="94"/>
      <c r="AW786" s="94"/>
      <c r="AX786" s="94"/>
      <c r="AY786" s="94"/>
      <c r="AZ786" s="94"/>
      <c r="BA786" s="94"/>
    </row>
    <row r="787" spans="3:53" x14ac:dyDescent="0.2">
      <c r="C787" s="24"/>
      <c r="D787" s="24"/>
      <c r="AG787" s="94"/>
      <c r="AH787" s="94"/>
      <c r="AI787" s="94"/>
      <c r="AJ787" s="94"/>
      <c r="AK787" s="94"/>
      <c r="AM787" s="92"/>
      <c r="AT787" s="94"/>
      <c r="AU787" s="94"/>
      <c r="AV787" s="94"/>
      <c r="AW787" s="94"/>
      <c r="AX787" s="94"/>
      <c r="AY787" s="94"/>
      <c r="AZ787" s="94"/>
      <c r="BA787" s="94"/>
    </row>
    <row r="788" spans="3:53" x14ac:dyDescent="0.2">
      <c r="C788" s="24"/>
      <c r="D788" s="24"/>
      <c r="AG788" s="94"/>
      <c r="AH788" s="94"/>
      <c r="AI788" s="94"/>
      <c r="AJ788" s="94"/>
      <c r="AK788" s="94"/>
      <c r="AM788" s="92"/>
      <c r="AT788" s="94"/>
      <c r="AU788" s="94"/>
      <c r="AV788" s="94"/>
      <c r="AW788" s="94"/>
      <c r="AX788" s="94"/>
      <c r="AY788" s="94"/>
      <c r="AZ788" s="94"/>
      <c r="BA788" s="94"/>
    </row>
    <row r="789" spans="3:53" x14ac:dyDescent="0.2">
      <c r="C789" s="24"/>
      <c r="D789" s="24"/>
      <c r="AG789" s="94"/>
      <c r="AH789" s="94"/>
      <c r="AI789" s="94"/>
      <c r="AJ789" s="94"/>
      <c r="AK789" s="94"/>
      <c r="AM789" s="92"/>
      <c r="AT789" s="94"/>
      <c r="AU789" s="94"/>
      <c r="AV789" s="94"/>
      <c r="AW789" s="94"/>
      <c r="AX789" s="94"/>
      <c r="AY789" s="94"/>
      <c r="AZ789" s="94"/>
      <c r="BA789" s="94"/>
    </row>
    <row r="790" spans="3:53" x14ac:dyDescent="0.2">
      <c r="C790" s="24"/>
      <c r="D790" s="24"/>
      <c r="AG790" s="94"/>
      <c r="AH790" s="94"/>
      <c r="AI790" s="94"/>
      <c r="AJ790" s="94"/>
      <c r="AK790" s="94"/>
      <c r="AM790" s="92"/>
      <c r="AT790" s="94"/>
      <c r="AU790" s="94"/>
      <c r="AV790" s="94"/>
      <c r="AW790" s="94"/>
      <c r="AX790" s="94"/>
      <c r="AY790" s="94"/>
      <c r="AZ790" s="94"/>
      <c r="BA790" s="94"/>
    </row>
    <row r="791" spans="3:53" x14ac:dyDescent="0.2">
      <c r="C791" s="24"/>
      <c r="D791" s="24"/>
      <c r="AG791" s="94"/>
      <c r="AH791" s="94"/>
      <c r="AI791" s="94"/>
      <c r="AJ791" s="94"/>
      <c r="AK791" s="94"/>
      <c r="AM791" s="92"/>
      <c r="AT791" s="94"/>
      <c r="AU791" s="94"/>
      <c r="AV791" s="94"/>
      <c r="AW791" s="94"/>
      <c r="AX791" s="94"/>
      <c r="AY791" s="94"/>
      <c r="AZ791" s="94"/>
      <c r="BA791" s="94"/>
    </row>
    <row r="792" spans="3:53" x14ac:dyDescent="0.2">
      <c r="C792" s="24"/>
      <c r="D792" s="24"/>
      <c r="AG792" s="94"/>
      <c r="AH792" s="94"/>
      <c r="AI792" s="94"/>
      <c r="AJ792" s="94"/>
      <c r="AK792" s="94"/>
      <c r="AM792" s="92"/>
      <c r="AT792" s="94"/>
      <c r="AU792" s="94"/>
      <c r="AV792" s="94"/>
      <c r="AW792" s="94"/>
      <c r="AX792" s="94"/>
      <c r="AY792" s="94"/>
      <c r="AZ792" s="94"/>
      <c r="BA792" s="94"/>
    </row>
    <row r="793" spans="3:53" x14ac:dyDescent="0.2">
      <c r="C793" s="24"/>
      <c r="D793" s="24"/>
      <c r="AG793" s="94"/>
      <c r="AH793" s="94"/>
      <c r="AI793" s="94"/>
      <c r="AJ793" s="94"/>
      <c r="AK793" s="94"/>
      <c r="AM793" s="92"/>
      <c r="AT793" s="94"/>
      <c r="AU793" s="94"/>
      <c r="AV793" s="94"/>
      <c r="AW793" s="94"/>
      <c r="AX793" s="94"/>
      <c r="AY793" s="94"/>
      <c r="AZ793" s="94"/>
      <c r="BA793" s="94"/>
    </row>
    <row r="794" spans="3:53" x14ac:dyDescent="0.2">
      <c r="C794" s="24"/>
      <c r="D794" s="24"/>
      <c r="AG794" s="94"/>
      <c r="AH794" s="94"/>
      <c r="AI794" s="94"/>
      <c r="AJ794" s="94"/>
      <c r="AK794" s="94"/>
      <c r="AM794" s="92"/>
      <c r="AT794" s="94"/>
      <c r="AU794" s="94"/>
      <c r="AV794" s="94"/>
      <c r="AW794" s="94"/>
      <c r="AX794" s="94"/>
      <c r="AY794" s="94"/>
      <c r="AZ794" s="94"/>
      <c r="BA794" s="94"/>
    </row>
    <row r="795" spans="3:53" x14ac:dyDescent="0.2">
      <c r="C795" s="24"/>
      <c r="D795" s="24"/>
      <c r="AG795" s="94"/>
      <c r="AH795" s="94"/>
      <c r="AI795" s="94"/>
      <c r="AJ795" s="94"/>
      <c r="AK795" s="94"/>
      <c r="AM795" s="92"/>
      <c r="AT795" s="94"/>
      <c r="AU795" s="94"/>
      <c r="AV795" s="94"/>
      <c r="AW795" s="94"/>
      <c r="AX795" s="94"/>
      <c r="AY795" s="94"/>
      <c r="AZ795" s="94"/>
      <c r="BA795" s="94"/>
    </row>
    <row r="796" spans="3:53" x14ac:dyDescent="0.2">
      <c r="C796" s="24"/>
      <c r="D796" s="24"/>
      <c r="AG796" s="94"/>
      <c r="AH796" s="94"/>
      <c r="AI796" s="94"/>
      <c r="AJ796" s="94"/>
      <c r="AK796" s="94"/>
      <c r="AM796" s="92"/>
      <c r="AT796" s="94"/>
      <c r="AU796" s="94"/>
      <c r="AV796" s="94"/>
      <c r="AW796" s="94"/>
      <c r="AX796" s="94"/>
      <c r="AY796" s="94"/>
      <c r="AZ796" s="94"/>
      <c r="BA796" s="94"/>
    </row>
    <row r="797" spans="3:53" x14ac:dyDescent="0.2">
      <c r="C797" s="24"/>
      <c r="D797" s="24"/>
      <c r="AG797" s="94"/>
      <c r="AH797" s="94"/>
      <c r="AI797" s="94"/>
      <c r="AJ797" s="94"/>
      <c r="AK797" s="94"/>
      <c r="AM797" s="92"/>
      <c r="AT797" s="94"/>
      <c r="AU797" s="94"/>
      <c r="AV797" s="94"/>
      <c r="AW797" s="94"/>
      <c r="AX797" s="94"/>
      <c r="AY797" s="94"/>
      <c r="AZ797" s="94"/>
      <c r="BA797" s="94"/>
    </row>
    <row r="798" spans="3:53" x14ac:dyDescent="0.2">
      <c r="C798" s="24"/>
      <c r="D798" s="24"/>
      <c r="AG798" s="94"/>
      <c r="AH798" s="94"/>
      <c r="AI798" s="94"/>
      <c r="AJ798" s="94"/>
      <c r="AK798" s="94"/>
      <c r="AM798" s="92"/>
      <c r="AT798" s="94"/>
      <c r="AU798" s="94"/>
      <c r="AV798" s="94"/>
      <c r="AW798" s="94"/>
      <c r="AX798" s="94"/>
      <c r="AY798" s="94"/>
      <c r="AZ798" s="94"/>
      <c r="BA798" s="94"/>
    </row>
    <row r="799" spans="3:53" x14ac:dyDescent="0.2">
      <c r="C799" s="24"/>
      <c r="D799" s="24"/>
      <c r="AG799" s="94"/>
      <c r="AH799" s="94"/>
      <c r="AI799" s="94"/>
      <c r="AJ799" s="94"/>
      <c r="AK799" s="94"/>
      <c r="AM799" s="92"/>
      <c r="AT799" s="94"/>
      <c r="AU799" s="94"/>
      <c r="AV799" s="94"/>
      <c r="AW799" s="94"/>
      <c r="AX799" s="94"/>
      <c r="AY799" s="94"/>
      <c r="AZ799" s="94"/>
      <c r="BA799" s="94"/>
    </row>
    <row r="800" spans="3:53" x14ac:dyDescent="0.2">
      <c r="C800" s="24"/>
      <c r="D800" s="24"/>
      <c r="AG800" s="94"/>
      <c r="AH800" s="94"/>
      <c r="AI800" s="94"/>
      <c r="AJ800" s="94"/>
      <c r="AK800" s="94"/>
      <c r="AM800" s="92"/>
      <c r="AT800" s="94"/>
      <c r="AU800" s="94"/>
      <c r="AV800" s="94"/>
      <c r="AW800" s="94"/>
      <c r="AX800" s="94"/>
      <c r="AY800" s="94"/>
      <c r="AZ800" s="94"/>
      <c r="BA800" s="94"/>
    </row>
    <row r="801" spans="3:53" x14ac:dyDescent="0.2">
      <c r="C801" s="24"/>
      <c r="D801" s="24"/>
      <c r="AG801" s="94"/>
      <c r="AH801" s="94"/>
      <c r="AI801" s="94"/>
      <c r="AJ801" s="94"/>
      <c r="AK801" s="94"/>
      <c r="AM801" s="92"/>
      <c r="AT801" s="94"/>
      <c r="AU801" s="94"/>
      <c r="AV801" s="94"/>
      <c r="AW801" s="94"/>
      <c r="AX801" s="94"/>
      <c r="AY801" s="94"/>
      <c r="AZ801" s="94"/>
      <c r="BA801" s="94"/>
    </row>
    <row r="802" spans="3:53" x14ac:dyDescent="0.2">
      <c r="C802" s="24"/>
      <c r="D802" s="24"/>
      <c r="AG802" s="94"/>
      <c r="AH802" s="94"/>
      <c r="AI802" s="94"/>
      <c r="AJ802" s="94"/>
      <c r="AK802" s="94"/>
      <c r="AM802" s="92"/>
      <c r="AT802" s="94"/>
      <c r="AU802" s="94"/>
      <c r="AV802" s="94"/>
      <c r="AW802" s="94"/>
      <c r="AX802" s="94"/>
      <c r="AY802" s="94"/>
      <c r="AZ802" s="94"/>
      <c r="BA802" s="94"/>
    </row>
    <row r="803" spans="3:53" x14ac:dyDescent="0.2">
      <c r="C803" s="24"/>
      <c r="D803" s="24"/>
      <c r="AG803" s="94"/>
      <c r="AH803" s="94"/>
      <c r="AI803" s="94"/>
      <c r="AJ803" s="94"/>
      <c r="AK803" s="94"/>
      <c r="AM803" s="92"/>
      <c r="AT803" s="94"/>
      <c r="AU803" s="94"/>
      <c r="AV803" s="94"/>
      <c r="AW803" s="94"/>
      <c r="AX803" s="94"/>
      <c r="AY803" s="94"/>
      <c r="AZ803" s="94"/>
      <c r="BA803" s="94"/>
    </row>
    <row r="804" spans="3:53" x14ac:dyDescent="0.2">
      <c r="C804" s="24"/>
      <c r="D804" s="24"/>
      <c r="AG804" s="94"/>
      <c r="AH804" s="94"/>
      <c r="AI804" s="94"/>
      <c r="AJ804" s="94"/>
      <c r="AK804" s="94"/>
      <c r="AM804" s="92"/>
      <c r="AT804" s="94"/>
      <c r="AU804" s="94"/>
      <c r="AV804" s="94"/>
      <c r="AW804" s="94"/>
      <c r="AX804" s="94"/>
      <c r="AY804" s="94"/>
      <c r="AZ804" s="94"/>
      <c r="BA804" s="94"/>
    </row>
    <row r="805" spans="3:53" x14ac:dyDescent="0.2">
      <c r="C805" s="24"/>
      <c r="D805" s="24"/>
      <c r="AG805" s="94"/>
      <c r="AH805" s="94"/>
      <c r="AI805" s="94"/>
      <c r="AJ805" s="94"/>
      <c r="AK805" s="94"/>
      <c r="AM805" s="92"/>
      <c r="AT805" s="94"/>
      <c r="AU805" s="94"/>
      <c r="AV805" s="94"/>
      <c r="AW805" s="94"/>
      <c r="AX805" s="94"/>
      <c r="AY805" s="94"/>
      <c r="AZ805" s="94"/>
      <c r="BA805" s="94"/>
    </row>
    <row r="806" spans="3:53" x14ac:dyDescent="0.2">
      <c r="C806" s="24"/>
      <c r="D806" s="24"/>
      <c r="AG806" s="94"/>
      <c r="AH806" s="94"/>
      <c r="AI806" s="94"/>
      <c r="AJ806" s="94"/>
      <c r="AK806" s="94"/>
      <c r="AM806" s="92"/>
      <c r="AT806" s="94"/>
      <c r="AU806" s="94"/>
      <c r="AV806" s="94"/>
      <c r="AW806" s="94"/>
      <c r="AX806" s="94"/>
      <c r="AY806" s="94"/>
      <c r="AZ806" s="94"/>
      <c r="BA806" s="94"/>
    </row>
    <row r="807" spans="3:53" x14ac:dyDescent="0.2">
      <c r="C807" s="24"/>
      <c r="D807" s="24"/>
      <c r="AG807" s="94"/>
      <c r="AH807" s="94"/>
      <c r="AI807" s="94"/>
      <c r="AJ807" s="94"/>
      <c r="AK807" s="94"/>
      <c r="AM807" s="92"/>
      <c r="AT807" s="94"/>
      <c r="AU807" s="94"/>
      <c r="AV807" s="94"/>
      <c r="AW807" s="94"/>
      <c r="AX807" s="94"/>
      <c r="AY807" s="94"/>
      <c r="AZ807" s="94"/>
      <c r="BA807" s="94"/>
    </row>
    <row r="808" spans="3:53" x14ac:dyDescent="0.2">
      <c r="C808" s="24"/>
      <c r="D808" s="24"/>
      <c r="AG808" s="94"/>
      <c r="AH808" s="94"/>
      <c r="AI808" s="94"/>
      <c r="AJ808" s="94"/>
      <c r="AK808" s="94"/>
      <c r="AM808" s="92"/>
      <c r="AT808" s="94"/>
      <c r="AU808" s="94"/>
      <c r="AV808" s="94"/>
      <c r="AW808" s="94"/>
      <c r="AX808" s="94"/>
      <c r="AY808" s="94"/>
      <c r="AZ808" s="94"/>
      <c r="BA808" s="94"/>
    </row>
    <row r="809" spans="3:53" x14ac:dyDescent="0.2">
      <c r="C809" s="24"/>
      <c r="D809" s="24"/>
      <c r="AG809" s="94"/>
      <c r="AH809" s="94"/>
      <c r="AI809" s="94"/>
      <c r="AJ809" s="94"/>
      <c r="AK809" s="94"/>
      <c r="AM809" s="92"/>
      <c r="AT809" s="94"/>
      <c r="AU809" s="94"/>
      <c r="AV809" s="94"/>
      <c r="AW809" s="94"/>
      <c r="AX809" s="94"/>
      <c r="AY809" s="94"/>
      <c r="AZ809" s="94"/>
      <c r="BA809" s="94"/>
    </row>
    <row r="810" spans="3:53" x14ac:dyDescent="0.2">
      <c r="C810" s="24"/>
      <c r="D810" s="24"/>
      <c r="AG810" s="94"/>
      <c r="AH810" s="94"/>
      <c r="AI810" s="94"/>
      <c r="AJ810" s="94"/>
      <c r="AK810" s="94"/>
      <c r="AM810" s="92"/>
      <c r="AT810" s="94"/>
      <c r="AU810" s="94"/>
      <c r="AV810" s="94"/>
      <c r="AW810" s="94"/>
      <c r="AX810" s="94"/>
      <c r="AY810" s="94"/>
      <c r="AZ810" s="94"/>
      <c r="BA810" s="94"/>
    </row>
    <row r="811" spans="3:53" x14ac:dyDescent="0.2">
      <c r="C811" s="24"/>
      <c r="D811" s="24"/>
      <c r="AG811" s="94"/>
      <c r="AH811" s="94"/>
      <c r="AI811" s="94"/>
      <c r="AJ811" s="94"/>
      <c r="AK811" s="94"/>
      <c r="AM811" s="92"/>
      <c r="AT811" s="94"/>
      <c r="AU811" s="94"/>
      <c r="AV811" s="94"/>
      <c r="AW811" s="94"/>
      <c r="AX811" s="94"/>
      <c r="AY811" s="94"/>
      <c r="AZ811" s="94"/>
      <c r="BA811" s="94"/>
    </row>
    <row r="812" spans="3:53" x14ac:dyDescent="0.2">
      <c r="C812" s="24"/>
      <c r="D812" s="24"/>
      <c r="AG812" s="94"/>
      <c r="AH812" s="94"/>
      <c r="AI812" s="94"/>
      <c r="AJ812" s="94"/>
      <c r="AK812" s="94"/>
      <c r="AM812" s="92"/>
      <c r="AT812" s="94"/>
      <c r="AU812" s="94"/>
      <c r="AV812" s="94"/>
      <c r="AW812" s="94"/>
      <c r="AX812" s="94"/>
      <c r="AY812" s="94"/>
      <c r="AZ812" s="94"/>
      <c r="BA812" s="94"/>
    </row>
    <row r="813" spans="3:53" x14ac:dyDescent="0.2">
      <c r="C813" s="24"/>
      <c r="D813" s="24"/>
      <c r="AG813" s="94"/>
      <c r="AH813" s="94"/>
      <c r="AI813" s="94"/>
      <c r="AJ813" s="94"/>
      <c r="AK813" s="94"/>
      <c r="AM813" s="92"/>
      <c r="AT813" s="94"/>
      <c r="AU813" s="94"/>
      <c r="AV813" s="94"/>
      <c r="AW813" s="94"/>
      <c r="AX813" s="94"/>
      <c r="AY813" s="94"/>
      <c r="AZ813" s="94"/>
      <c r="BA813" s="94"/>
    </row>
    <row r="814" spans="3:53" x14ac:dyDescent="0.2">
      <c r="C814" s="24"/>
      <c r="D814" s="24"/>
      <c r="AG814" s="94"/>
      <c r="AH814" s="94"/>
      <c r="AI814" s="94"/>
      <c r="AJ814" s="94"/>
      <c r="AK814" s="94"/>
      <c r="AM814" s="92"/>
      <c r="AT814" s="94"/>
      <c r="AU814" s="94"/>
      <c r="AV814" s="94"/>
      <c r="AW814" s="94"/>
      <c r="AX814" s="94"/>
      <c r="AY814" s="94"/>
      <c r="AZ814" s="94"/>
      <c r="BA814" s="94"/>
    </row>
    <row r="815" spans="3:53" x14ac:dyDescent="0.2">
      <c r="C815" s="24"/>
      <c r="D815" s="24"/>
      <c r="AG815" s="94"/>
      <c r="AH815" s="94"/>
      <c r="AI815" s="94"/>
      <c r="AJ815" s="94"/>
      <c r="AK815" s="94"/>
      <c r="AM815" s="92"/>
      <c r="AT815" s="94"/>
      <c r="AU815" s="94"/>
      <c r="AV815" s="94"/>
      <c r="AW815" s="94"/>
      <c r="AX815" s="94"/>
      <c r="AY815" s="94"/>
      <c r="AZ815" s="94"/>
      <c r="BA815" s="94"/>
    </row>
    <row r="816" spans="3:53" x14ac:dyDescent="0.2">
      <c r="C816" s="24"/>
      <c r="D816" s="24"/>
      <c r="AG816" s="94"/>
      <c r="AH816" s="94"/>
      <c r="AI816" s="94"/>
      <c r="AJ816" s="94"/>
      <c r="AK816" s="94"/>
      <c r="AM816" s="92"/>
      <c r="AT816" s="94"/>
      <c r="AU816" s="94"/>
      <c r="AV816" s="94"/>
      <c r="AW816" s="94"/>
      <c r="AX816" s="94"/>
      <c r="AY816" s="94"/>
      <c r="AZ816" s="94"/>
      <c r="BA816" s="94"/>
    </row>
    <row r="817" spans="3:70" x14ac:dyDescent="0.2">
      <c r="C817" s="24"/>
      <c r="D817" s="24"/>
      <c r="AG817" s="94"/>
      <c r="AH817" s="94"/>
      <c r="AI817" s="94"/>
      <c r="AJ817" s="94"/>
      <c r="AK817" s="94"/>
      <c r="AM817" s="92"/>
      <c r="AT817" s="94"/>
      <c r="AU817" s="94"/>
      <c r="AV817" s="94"/>
      <c r="AW817" s="94"/>
      <c r="AX817" s="94"/>
      <c r="AY817" s="94"/>
      <c r="AZ817" s="94"/>
      <c r="BA817" s="94"/>
    </row>
    <row r="818" spans="3:70" x14ac:dyDescent="0.2">
      <c r="C818" s="24"/>
      <c r="D818" s="24"/>
      <c r="AG818" s="94"/>
      <c r="AH818" s="94"/>
      <c r="AI818" s="94"/>
      <c r="AJ818" s="94"/>
      <c r="AK818" s="94"/>
      <c r="AM818" s="92"/>
      <c r="AT818" s="94"/>
      <c r="AU818" s="94"/>
      <c r="AV818" s="94"/>
      <c r="AW818" s="94"/>
      <c r="AX818" s="94"/>
      <c r="AY818" s="94"/>
      <c r="AZ818" s="94"/>
      <c r="BA818" s="94"/>
    </row>
    <row r="819" spans="3:70" x14ac:dyDescent="0.2">
      <c r="C819" s="24"/>
      <c r="D819" s="24"/>
      <c r="AG819" s="94"/>
      <c r="AH819" s="94"/>
      <c r="AI819" s="94"/>
      <c r="AJ819" s="94"/>
      <c r="AK819" s="94"/>
      <c r="AM819" s="92"/>
      <c r="AT819" s="94"/>
      <c r="AU819" s="94"/>
      <c r="AV819" s="94"/>
      <c r="AW819" s="94"/>
      <c r="AX819" s="94"/>
      <c r="AY819" s="94"/>
      <c r="AZ819" s="94"/>
      <c r="BA819" s="94"/>
    </row>
    <row r="820" spans="3:70" x14ac:dyDescent="0.2">
      <c r="C820" s="24"/>
      <c r="D820" s="24"/>
      <c r="AG820" s="94"/>
      <c r="AH820" s="94"/>
      <c r="AI820" s="94"/>
      <c r="AJ820" s="94"/>
      <c r="AK820" s="94"/>
      <c r="AM820" s="92"/>
      <c r="AT820" s="94"/>
      <c r="AU820" s="94"/>
      <c r="AV820" s="94"/>
      <c r="AW820" s="94"/>
      <c r="AX820" s="94"/>
      <c r="AY820" s="94"/>
      <c r="AZ820" s="94"/>
      <c r="BA820" s="94"/>
    </row>
    <row r="821" spans="3:70" x14ac:dyDescent="0.2">
      <c r="C821" s="24"/>
      <c r="D821" s="24"/>
      <c r="AG821" s="94"/>
      <c r="AH821" s="94"/>
      <c r="AI821" s="94"/>
      <c r="AJ821" s="94"/>
      <c r="AK821" s="94"/>
      <c r="AM821" s="92"/>
      <c r="AT821" s="94"/>
      <c r="AU821" s="94"/>
      <c r="AV821" s="94"/>
      <c r="AW821" s="94"/>
      <c r="AX821" s="94"/>
      <c r="AY821" s="94"/>
      <c r="AZ821" s="94"/>
      <c r="BA821" s="94"/>
      <c r="BB821" s="94"/>
      <c r="BC821" s="94"/>
      <c r="BD821" s="94"/>
      <c r="BE821" s="94"/>
      <c r="BF821" s="94"/>
      <c r="BG821" s="94"/>
      <c r="BH821" s="94"/>
      <c r="BI821" s="94"/>
      <c r="BJ821" s="94"/>
      <c r="BK821" s="94"/>
      <c r="BL821" s="94"/>
      <c r="BM821" s="94"/>
      <c r="BN821" s="94"/>
      <c r="BO821" s="94"/>
      <c r="BP821" s="94"/>
      <c r="BQ821" s="94"/>
      <c r="BR821" s="94"/>
    </row>
    <row r="822" spans="3:70" x14ac:dyDescent="0.2">
      <c r="C822" s="24"/>
      <c r="D822" s="24"/>
      <c r="AG822" s="94"/>
      <c r="AH822" s="94"/>
      <c r="AI822" s="94"/>
      <c r="AJ822" s="94"/>
      <c r="AK822" s="94"/>
      <c r="AM822" s="92"/>
      <c r="AT822" s="94"/>
      <c r="AU822" s="94"/>
      <c r="AV822" s="94"/>
      <c r="AW822" s="94"/>
      <c r="AX822" s="94"/>
      <c r="AY822" s="94"/>
      <c r="AZ822" s="94"/>
      <c r="BA822" s="94"/>
      <c r="BB822" s="94"/>
      <c r="BD822" s="94"/>
      <c r="BE822" s="94"/>
      <c r="BF822" s="94"/>
      <c r="BG822" s="94"/>
      <c r="BH822" s="94"/>
      <c r="BI822" s="94"/>
      <c r="BJ822" s="94"/>
      <c r="BK822" s="94"/>
      <c r="BL822" s="94"/>
      <c r="BM822" s="94"/>
      <c r="BN822" s="94"/>
      <c r="BO822" s="94"/>
      <c r="BP822" s="94"/>
      <c r="BQ822" s="94"/>
      <c r="BR822" s="94"/>
    </row>
    <row r="823" spans="3:70" x14ac:dyDescent="0.2">
      <c r="C823" s="24"/>
      <c r="D823" s="24"/>
      <c r="AG823" s="94"/>
      <c r="AH823" s="94"/>
      <c r="AI823" s="94"/>
      <c r="AJ823" s="94"/>
      <c r="AK823" s="94"/>
      <c r="AM823" s="92"/>
      <c r="AT823" s="94"/>
      <c r="AU823" s="94"/>
      <c r="AV823" s="94"/>
      <c r="AW823" s="94"/>
      <c r="AX823" s="94"/>
      <c r="AY823" s="94"/>
      <c r="AZ823" s="94"/>
      <c r="BA823" s="94"/>
    </row>
    <row r="824" spans="3:70" x14ac:dyDescent="0.2">
      <c r="C824" s="24"/>
      <c r="D824" s="24"/>
      <c r="AG824" s="94"/>
      <c r="AH824" s="94"/>
      <c r="AI824" s="94"/>
      <c r="AJ824" s="94"/>
      <c r="AK824" s="94"/>
      <c r="AM824" s="92"/>
      <c r="AT824" s="94"/>
      <c r="AU824" s="94"/>
      <c r="AV824" s="94"/>
      <c r="AW824" s="94"/>
      <c r="AX824" s="94"/>
      <c r="AY824" s="94"/>
      <c r="AZ824" s="94"/>
      <c r="BA824" s="94"/>
    </row>
    <row r="825" spans="3:70" x14ac:dyDescent="0.2">
      <c r="C825" s="24"/>
      <c r="D825" s="24"/>
      <c r="AG825" s="94"/>
      <c r="AH825" s="94"/>
      <c r="AI825" s="94"/>
      <c r="AJ825" s="94"/>
      <c r="AK825" s="94"/>
      <c r="AM825" s="92"/>
      <c r="AT825" s="94"/>
      <c r="AU825" s="94"/>
      <c r="AV825" s="94"/>
      <c r="AW825" s="94"/>
      <c r="AX825" s="94"/>
      <c r="AY825" s="94"/>
      <c r="AZ825" s="94"/>
      <c r="BA825" s="94"/>
    </row>
    <row r="826" spans="3:70" x14ac:dyDescent="0.2">
      <c r="C826" s="24"/>
      <c r="D826" s="24"/>
      <c r="AG826" s="94"/>
      <c r="AH826" s="94"/>
      <c r="AI826" s="94"/>
      <c r="AJ826" s="94"/>
      <c r="AK826" s="94"/>
      <c r="AM826" s="92"/>
      <c r="AT826" s="94"/>
      <c r="AU826" s="94"/>
      <c r="AV826" s="94"/>
      <c r="AW826" s="94"/>
      <c r="AX826" s="94"/>
      <c r="AY826" s="94"/>
      <c r="AZ826" s="94"/>
      <c r="BA826" s="94"/>
    </row>
    <row r="827" spans="3:70" x14ac:dyDescent="0.2">
      <c r="C827" s="24"/>
      <c r="D827" s="24"/>
      <c r="AG827" s="94"/>
      <c r="AH827" s="94"/>
      <c r="AI827" s="94"/>
      <c r="AJ827" s="94"/>
      <c r="AK827" s="94"/>
      <c r="AM827" s="92"/>
      <c r="AT827" s="94"/>
      <c r="AU827" s="94"/>
      <c r="AV827" s="94"/>
      <c r="AW827" s="94"/>
      <c r="AX827" s="94"/>
      <c r="AY827" s="94"/>
      <c r="AZ827" s="94"/>
      <c r="BA827" s="94"/>
    </row>
    <row r="828" spans="3:70" x14ac:dyDescent="0.2">
      <c r="C828" s="24"/>
      <c r="D828" s="24"/>
      <c r="AG828" s="94"/>
      <c r="AH828" s="94"/>
      <c r="AI828" s="94"/>
      <c r="AJ828" s="94"/>
      <c r="AK828" s="94"/>
      <c r="AM828" s="92"/>
      <c r="AT828" s="94"/>
      <c r="AU828" s="94"/>
      <c r="AV828" s="94"/>
      <c r="AW828" s="94"/>
      <c r="AX828" s="94"/>
      <c r="AY828" s="94"/>
      <c r="AZ828" s="94"/>
      <c r="BA828" s="94"/>
    </row>
    <row r="829" spans="3:70" x14ac:dyDescent="0.2">
      <c r="C829" s="24"/>
      <c r="D829" s="24"/>
      <c r="AG829" s="94"/>
      <c r="AH829" s="94"/>
      <c r="AI829" s="94"/>
      <c r="AJ829" s="94"/>
      <c r="AK829" s="94"/>
      <c r="AM829" s="92"/>
      <c r="AT829" s="94"/>
      <c r="AU829" s="94"/>
      <c r="AV829" s="94"/>
      <c r="AW829" s="94"/>
      <c r="AX829" s="94"/>
      <c r="AY829" s="94"/>
      <c r="AZ829" s="94"/>
      <c r="BA829" s="94"/>
    </row>
    <row r="830" spans="3:70" x14ac:dyDescent="0.2">
      <c r="C830" s="24"/>
      <c r="D830" s="24"/>
      <c r="AG830" s="94"/>
      <c r="AH830" s="94"/>
      <c r="AI830" s="94"/>
      <c r="AJ830" s="94"/>
      <c r="AK830" s="94"/>
      <c r="AM830" s="92"/>
      <c r="AT830" s="94"/>
      <c r="AU830" s="94"/>
      <c r="AV830" s="94"/>
      <c r="AW830" s="94"/>
      <c r="AX830" s="94"/>
      <c r="AY830" s="94"/>
      <c r="AZ830" s="94"/>
      <c r="BA830" s="94"/>
    </row>
    <row r="831" spans="3:70" x14ac:dyDescent="0.2">
      <c r="C831" s="24"/>
      <c r="D831" s="24"/>
      <c r="AG831" s="94"/>
      <c r="AH831" s="94"/>
      <c r="AI831" s="94"/>
      <c r="AJ831" s="94"/>
      <c r="AK831" s="94"/>
      <c r="AM831" s="92"/>
      <c r="AT831" s="94"/>
      <c r="AU831" s="94"/>
      <c r="AV831" s="94"/>
      <c r="AW831" s="94"/>
      <c r="AX831" s="94"/>
      <c r="AY831" s="94"/>
      <c r="AZ831" s="94"/>
      <c r="BA831" s="94"/>
    </row>
    <row r="832" spans="3:70" x14ac:dyDescent="0.2">
      <c r="C832" s="24"/>
      <c r="D832" s="24"/>
      <c r="AG832" s="94"/>
      <c r="AH832" s="94"/>
      <c r="AI832" s="94"/>
      <c r="AJ832" s="94"/>
      <c r="AK832" s="94"/>
      <c r="AM832" s="92"/>
      <c r="AT832" s="94"/>
      <c r="AU832" s="94"/>
      <c r="AV832" s="94"/>
      <c r="AW832" s="94"/>
      <c r="AX832" s="94"/>
      <c r="AY832" s="94"/>
      <c r="AZ832" s="94"/>
      <c r="BA832" s="94"/>
    </row>
    <row r="833" spans="3:56" x14ac:dyDescent="0.2">
      <c r="C833" s="24"/>
      <c r="D833" s="24"/>
      <c r="AG833" s="94"/>
      <c r="AH833" s="94"/>
      <c r="AI833" s="94"/>
      <c r="AJ833" s="94"/>
      <c r="AK833" s="94"/>
      <c r="AM833" s="92"/>
      <c r="AT833" s="94"/>
      <c r="AU833" s="94"/>
      <c r="AV833" s="94"/>
      <c r="AW833" s="94"/>
      <c r="AX833" s="94"/>
      <c r="AY833" s="94"/>
      <c r="AZ833" s="94"/>
      <c r="BA833" s="94"/>
      <c r="BB833" s="94"/>
      <c r="BD833" s="94"/>
    </row>
    <row r="834" spans="3:56" x14ac:dyDescent="0.2">
      <c r="C834" s="24"/>
      <c r="D834" s="24"/>
      <c r="AG834" s="94"/>
      <c r="AH834" s="94"/>
      <c r="AI834" s="94"/>
      <c r="AJ834" s="94"/>
      <c r="AK834" s="94"/>
      <c r="AM834" s="92"/>
      <c r="AT834" s="94"/>
      <c r="AU834" s="94"/>
      <c r="AV834" s="94"/>
      <c r="AW834" s="94"/>
      <c r="AX834" s="94"/>
      <c r="AY834" s="94"/>
      <c r="AZ834" s="94"/>
      <c r="BA834" s="94"/>
    </row>
    <row r="835" spans="3:56" x14ac:dyDescent="0.2">
      <c r="C835" s="24"/>
      <c r="D835" s="24"/>
      <c r="AG835" s="94"/>
      <c r="AH835" s="94"/>
      <c r="AI835" s="94"/>
      <c r="AJ835" s="94"/>
      <c r="AK835" s="94"/>
      <c r="AM835" s="92"/>
      <c r="AT835" s="94"/>
      <c r="AU835" s="94"/>
      <c r="AV835" s="94"/>
      <c r="AW835" s="94"/>
      <c r="AX835" s="94"/>
      <c r="AY835" s="94"/>
      <c r="AZ835" s="94"/>
      <c r="BA835" s="94"/>
    </row>
    <row r="836" spans="3:56" x14ac:dyDescent="0.2">
      <c r="C836" s="24"/>
      <c r="D836" s="24"/>
      <c r="AG836" s="94"/>
      <c r="AH836" s="94"/>
      <c r="AI836" s="94"/>
      <c r="AJ836" s="94"/>
      <c r="AK836" s="94"/>
      <c r="AM836" s="92"/>
      <c r="AT836" s="94"/>
      <c r="AU836" s="94"/>
      <c r="AV836" s="94"/>
      <c r="AW836" s="94"/>
      <c r="AX836" s="94"/>
      <c r="AY836" s="94"/>
      <c r="AZ836" s="94"/>
      <c r="BA836" s="94"/>
    </row>
    <row r="837" spans="3:56" x14ac:dyDescent="0.2">
      <c r="C837" s="24"/>
      <c r="D837" s="24"/>
      <c r="AG837" s="94"/>
      <c r="AH837" s="94"/>
      <c r="AI837" s="94"/>
      <c r="AJ837" s="94"/>
      <c r="AK837" s="94"/>
      <c r="AM837" s="92"/>
      <c r="AT837" s="94"/>
      <c r="AU837" s="94"/>
      <c r="AV837" s="94"/>
      <c r="AW837" s="94"/>
      <c r="AX837" s="94"/>
      <c r="AY837" s="94"/>
      <c r="AZ837" s="94"/>
      <c r="BA837" s="94"/>
    </row>
    <row r="838" spans="3:56" x14ac:dyDescent="0.2">
      <c r="C838" s="24"/>
      <c r="D838" s="24"/>
      <c r="AG838" s="94"/>
      <c r="AH838" s="94"/>
      <c r="AI838" s="94"/>
      <c r="AJ838" s="94"/>
      <c r="AK838" s="94"/>
      <c r="AM838" s="92"/>
      <c r="AT838" s="94"/>
      <c r="AU838" s="94"/>
      <c r="AV838" s="94"/>
      <c r="AW838" s="94"/>
      <c r="AX838" s="94"/>
      <c r="AY838" s="94"/>
      <c r="AZ838" s="94"/>
      <c r="BA838" s="94"/>
    </row>
    <row r="839" spans="3:56" x14ac:dyDescent="0.2">
      <c r="C839" s="24"/>
      <c r="D839" s="24"/>
      <c r="AG839" s="94"/>
      <c r="AH839" s="94"/>
      <c r="AI839" s="94"/>
      <c r="AJ839" s="94"/>
      <c r="AK839" s="94"/>
      <c r="AM839" s="92"/>
      <c r="AT839" s="94"/>
      <c r="AU839" s="94"/>
      <c r="AV839" s="94"/>
      <c r="AW839" s="94"/>
      <c r="AX839" s="94"/>
      <c r="AY839" s="94"/>
      <c r="AZ839" s="94"/>
      <c r="BA839" s="94"/>
    </row>
    <row r="840" spans="3:56" x14ac:dyDescent="0.2">
      <c r="C840" s="24"/>
      <c r="D840" s="24"/>
      <c r="AG840" s="94"/>
      <c r="AH840" s="94"/>
      <c r="AI840" s="94"/>
      <c r="AJ840" s="94"/>
      <c r="AK840" s="94"/>
      <c r="AM840" s="92"/>
      <c r="AT840" s="94"/>
      <c r="AU840" s="94"/>
      <c r="AV840" s="94"/>
      <c r="AW840" s="94"/>
      <c r="AX840" s="94"/>
      <c r="AY840" s="94"/>
      <c r="AZ840" s="94"/>
      <c r="BA840" s="94"/>
    </row>
    <row r="841" spans="3:56" x14ac:dyDescent="0.2">
      <c r="C841" s="24"/>
      <c r="D841" s="24"/>
      <c r="AG841" s="94"/>
      <c r="AH841" s="94"/>
      <c r="AI841" s="94"/>
      <c r="AJ841" s="94"/>
      <c r="AK841" s="94"/>
      <c r="AM841" s="92"/>
      <c r="AT841" s="94"/>
      <c r="AU841" s="94"/>
      <c r="AV841" s="94"/>
      <c r="AW841" s="94"/>
      <c r="AX841" s="94"/>
      <c r="AY841" s="94"/>
      <c r="AZ841" s="94"/>
      <c r="BA841" s="94"/>
    </row>
    <row r="842" spans="3:56" x14ac:dyDescent="0.2">
      <c r="C842" s="24"/>
      <c r="D842" s="24"/>
      <c r="AG842" s="94"/>
      <c r="AH842" s="94"/>
      <c r="AI842" s="94"/>
      <c r="AJ842" s="94"/>
      <c r="AK842" s="94"/>
      <c r="AM842" s="92"/>
      <c r="AT842" s="94"/>
      <c r="AU842" s="94"/>
      <c r="AV842" s="94"/>
      <c r="AW842" s="94"/>
      <c r="AX842" s="94"/>
      <c r="AY842" s="94"/>
      <c r="AZ842" s="94"/>
      <c r="BA842" s="94"/>
    </row>
    <row r="843" spans="3:56" x14ac:dyDescent="0.2">
      <c r="C843" s="24"/>
      <c r="D843" s="24"/>
      <c r="AG843" s="94"/>
      <c r="AH843" s="94"/>
      <c r="AI843" s="94"/>
      <c r="AJ843" s="94"/>
      <c r="AK843" s="94"/>
      <c r="AM843" s="92"/>
      <c r="AT843" s="94"/>
      <c r="AU843" s="94"/>
      <c r="AV843" s="94"/>
      <c r="AW843" s="94"/>
      <c r="AX843" s="94"/>
      <c r="AY843" s="94"/>
      <c r="AZ843" s="94"/>
      <c r="BA843" s="94"/>
    </row>
    <row r="844" spans="3:56" x14ac:dyDescent="0.2">
      <c r="C844" s="24"/>
      <c r="D844" s="24"/>
      <c r="AG844" s="94"/>
      <c r="AH844" s="94"/>
      <c r="AI844" s="94"/>
      <c r="AJ844" s="94"/>
      <c r="AK844" s="94"/>
      <c r="AM844" s="92"/>
      <c r="AT844" s="94"/>
      <c r="AU844" s="94"/>
      <c r="AV844" s="94"/>
      <c r="AW844" s="94"/>
      <c r="AX844" s="94"/>
      <c r="AY844" s="94"/>
      <c r="AZ844" s="94"/>
      <c r="BA844" s="94"/>
    </row>
    <row r="845" spans="3:56" x14ac:dyDescent="0.2">
      <c r="C845" s="24"/>
      <c r="D845" s="24"/>
      <c r="AG845" s="94"/>
      <c r="AH845" s="94"/>
      <c r="AI845" s="94"/>
      <c r="AJ845" s="94"/>
      <c r="AK845" s="94"/>
      <c r="AM845" s="92"/>
      <c r="AT845" s="94"/>
      <c r="AU845" s="94"/>
      <c r="AV845" s="94"/>
      <c r="AW845" s="94"/>
      <c r="AX845" s="94"/>
      <c r="AY845" s="94"/>
      <c r="AZ845" s="94"/>
      <c r="BA845" s="94"/>
    </row>
    <row r="846" spans="3:56" x14ac:dyDescent="0.2">
      <c r="C846" s="24"/>
      <c r="D846" s="24"/>
      <c r="AG846" s="94"/>
      <c r="AH846" s="94"/>
      <c r="AI846" s="94"/>
      <c r="AJ846" s="94"/>
      <c r="AK846" s="94"/>
      <c r="AM846" s="92"/>
      <c r="AT846" s="94"/>
      <c r="AU846" s="94"/>
      <c r="AV846" s="94"/>
      <c r="AW846" s="94"/>
      <c r="AX846" s="94"/>
      <c r="AY846" s="94"/>
      <c r="AZ846" s="94"/>
      <c r="BA846" s="94"/>
    </row>
    <row r="847" spans="3:56" x14ac:dyDescent="0.2">
      <c r="C847" s="24"/>
      <c r="D847" s="24"/>
      <c r="AG847" s="94"/>
      <c r="AH847" s="94"/>
      <c r="AI847" s="94"/>
      <c r="AJ847" s="94"/>
      <c r="AK847" s="94"/>
      <c r="AM847" s="92"/>
      <c r="AT847" s="94"/>
      <c r="AU847" s="94"/>
      <c r="AV847" s="94"/>
      <c r="AW847" s="94"/>
      <c r="AX847" s="94"/>
      <c r="AY847" s="94"/>
      <c r="AZ847" s="94"/>
      <c r="BA847" s="94"/>
    </row>
    <row r="848" spans="3:56" x14ac:dyDescent="0.2">
      <c r="C848" s="24"/>
      <c r="D848" s="24"/>
      <c r="AG848" s="94"/>
      <c r="AH848" s="94"/>
      <c r="AI848" s="94"/>
      <c r="AJ848" s="94"/>
      <c r="AK848" s="94"/>
      <c r="AM848" s="92"/>
      <c r="AT848" s="94"/>
      <c r="AU848" s="94"/>
      <c r="AV848" s="94"/>
      <c r="AW848" s="94"/>
      <c r="AX848" s="94"/>
      <c r="AY848" s="94"/>
      <c r="AZ848" s="94"/>
      <c r="BA848" s="94"/>
    </row>
    <row r="849" spans="3:53" x14ac:dyDescent="0.2">
      <c r="C849" s="24"/>
      <c r="D849" s="24"/>
      <c r="AG849" s="94"/>
      <c r="AH849" s="94"/>
      <c r="AI849" s="94"/>
      <c r="AJ849" s="94"/>
      <c r="AK849" s="94"/>
      <c r="AM849" s="92"/>
      <c r="AT849" s="94"/>
      <c r="AU849" s="94"/>
      <c r="AV849" s="94"/>
      <c r="AW849" s="94"/>
      <c r="AX849" s="94"/>
      <c r="AY849" s="94"/>
      <c r="AZ849" s="94"/>
      <c r="BA849" s="94"/>
    </row>
    <row r="850" spans="3:53" x14ac:dyDescent="0.2">
      <c r="C850" s="24"/>
      <c r="D850" s="24"/>
      <c r="AG850" s="94"/>
      <c r="AH850" s="94"/>
      <c r="AI850" s="94"/>
      <c r="AJ850" s="94"/>
      <c r="AK850" s="94"/>
      <c r="AM850" s="92"/>
      <c r="AT850" s="94"/>
      <c r="AU850" s="94"/>
      <c r="AV850" s="94"/>
      <c r="AW850" s="94"/>
      <c r="AX850" s="94"/>
      <c r="AY850" s="94"/>
      <c r="AZ850" s="94"/>
      <c r="BA850" s="94"/>
    </row>
    <row r="851" spans="3:53" x14ac:dyDescent="0.2">
      <c r="C851" s="24"/>
      <c r="D851" s="24"/>
      <c r="AG851" s="94"/>
      <c r="AH851" s="94"/>
      <c r="AI851" s="94"/>
      <c r="AJ851" s="94"/>
      <c r="AK851" s="94"/>
      <c r="AM851" s="92"/>
      <c r="AT851" s="94"/>
      <c r="AU851" s="94"/>
      <c r="AV851" s="94"/>
      <c r="AW851" s="94"/>
      <c r="AX851" s="94"/>
      <c r="AY851" s="94"/>
      <c r="AZ851" s="94"/>
      <c r="BA851" s="94"/>
    </row>
    <row r="852" spans="3:53" x14ac:dyDescent="0.2">
      <c r="C852" s="24"/>
      <c r="D852" s="24"/>
      <c r="AG852" s="94"/>
      <c r="AH852" s="94"/>
      <c r="AI852" s="94"/>
      <c r="AJ852" s="94"/>
      <c r="AK852" s="94"/>
      <c r="AM852" s="92"/>
      <c r="AT852" s="94"/>
      <c r="AU852" s="94"/>
      <c r="AV852" s="94"/>
      <c r="AW852" s="94"/>
      <c r="AX852" s="94"/>
      <c r="AY852" s="94"/>
      <c r="AZ852" s="94"/>
      <c r="BA852" s="94"/>
    </row>
    <row r="853" spans="3:53" x14ac:dyDescent="0.2">
      <c r="C853" s="24"/>
      <c r="D853" s="24"/>
      <c r="AG853" s="94"/>
      <c r="AH853" s="94"/>
      <c r="AI853" s="94"/>
      <c r="AJ853" s="94"/>
      <c r="AK853" s="94"/>
      <c r="AM853" s="92"/>
      <c r="AT853" s="94"/>
      <c r="AU853" s="94"/>
      <c r="AV853" s="94"/>
      <c r="AW853" s="94"/>
      <c r="AX853" s="94"/>
      <c r="AY853" s="94"/>
      <c r="AZ853" s="94"/>
      <c r="BA853" s="94"/>
    </row>
    <row r="854" spans="3:53" x14ac:dyDescent="0.2">
      <c r="C854" s="24"/>
      <c r="D854" s="24"/>
      <c r="AG854" s="94"/>
      <c r="AH854" s="94"/>
      <c r="AI854" s="94"/>
      <c r="AJ854" s="94"/>
      <c r="AK854" s="94"/>
      <c r="AM854" s="92"/>
      <c r="AT854" s="94"/>
      <c r="AU854" s="94"/>
      <c r="AV854" s="94"/>
      <c r="AW854" s="94"/>
      <c r="AX854" s="94"/>
      <c r="AY854" s="94"/>
      <c r="AZ854" s="94"/>
      <c r="BA854" s="94"/>
    </row>
    <row r="855" spans="3:53" x14ac:dyDescent="0.2">
      <c r="C855" s="24"/>
      <c r="D855" s="24"/>
      <c r="AG855" s="94"/>
      <c r="AH855" s="94"/>
      <c r="AI855" s="94"/>
      <c r="AJ855" s="94"/>
      <c r="AK855" s="94"/>
      <c r="AM855" s="92"/>
      <c r="AT855" s="94"/>
      <c r="AU855" s="94"/>
      <c r="AV855" s="94"/>
      <c r="AW855" s="94"/>
      <c r="AX855" s="94"/>
      <c r="AY855" s="94"/>
      <c r="AZ855" s="94"/>
      <c r="BA855" s="94"/>
    </row>
    <row r="856" spans="3:53" x14ac:dyDescent="0.2">
      <c r="C856" s="24"/>
      <c r="D856" s="24"/>
      <c r="AG856" s="94"/>
      <c r="AH856" s="94"/>
      <c r="AI856" s="94"/>
      <c r="AJ856" s="94"/>
      <c r="AK856" s="94"/>
      <c r="AM856" s="92"/>
      <c r="AT856" s="94"/>
      <c r="AU856" s="94"/>
      <c r="AV856" s="94"/>
      <c r="AW856" s="94"/>
      <c r="AX856" s="94"/>
      <c r="AY856" s="94"/>
      <c r="AZ856" s="94"/>
      <c r="BA856" s="94"/>
    </row>
    <row r="857" spans="3:53" x14ac:dyDescent="0.2">
      <c r="C857" s="24"/>
      <c r="D857" s="24"/>
      <c r="AG857" s="94"/>
      <c r="AH857" s="94"/>
      <c r="AI857" s="94"/>
      <c r="AJ857" s="94"/>
      <c r="AK857" s="94"/>
      <c r="AM857" s="92"/>
      <c r="AT857" s="94"/>
      <c r="AU857" s="94"/>
      <c r="AV857" s="94"/>
      <c r="AW857" s="94"/>
      <c r="AX857" s="94"/>
      <c r="AY857" s="94"/>
      <c r="AZ857" s="94"/>
      <c r="BA857" s="94"/>
    </row>
    <row r="858" spans="3:53" x14ac:dyDescent="0.2">
      <c r="C858" s="24"/>
      <c r="D858" s="24"/>
      <c r="AG858" s="94"/>
      <c r="AH858" s="94"/>
      <c r="AI858" s="94"/>
      <c r="AJ858" s="94"/>
      <c r="AK858" s="94"/>
      <c r="AM858" s="92"/>
      <c r="AT858" s="94"/>
      <c r="AU858" s="94"/>
      <c r="AV858" s="94"/>
      <c r="AW858" s="94"/>
      <c r="AX858" s="94"/>
      <c r="AY858" s="94"/>
      <c r="AZ858" s="94"/>
      <c r="BA858" s="94"/>
    </row>
    <row r="859" spans="3:53" x14ac:dyDescent="0.2">
      <c r="C859" s="24"/>
      <c r="D859" s="24"/>
      <c r="AG859" s="94"/>
      <c r="AH859" s="94"/>
      <c r="AI859" s="94"/>
      <c r="AJ859" s="94"/>
      <c r="AK859" s="94"/>
      <c r="AM859" s="92"/>
      <c r="AT859" s="94"/>
      <c r="AU859" s="94"/>
      <c r="AV859" s="94"/>
      <c r="AW859" s="94"/>
      <c r="AX859" s="94"/>
      <c r="AY859" s="94"/>
      <c r="AZ859" s="94"/>
      <c r="BA859" s="94"/>
    </row>
    <row r="860" spans="3:53" x14ac:dyDescent="0.2">
      <c r="C860" s="24"/>
      <c r="D860" s="24"/>
      <c r="AG860" s="94"/>
      <c r="AH860" s="94"/>
      <c r="AI860" s="94"/>
      <c r="AJ860" s="94"/>
      <c r="AK860" s="94"/>
      <c r="AM860" s="92"/>
      <c r="AT860" s="94"/>
      <c r="AU860" s="94"/>
      <c r="AV860" s="94"/>
      <c r="AW860" s="94"/>
      <c r="AX860" s="94"/>
      <c r="AY860" s="94"/>
      <c r="AZ860" s="94"/>
      <c r="BA860" s="94"/>
    </row>
    <row r="861" spans="3:53" x14ac:dyDescent="0.2">
      <c r="C861" s="24"/>
      <c r="D861" s="24"/>
      <c r="AG861" s="94"/>
      <c r="AH861" s="94"/>
      <c r="AI861" s="94"/>
      <c r="AJ861" s="94"/>
      <c r="AK861" s="94"/>
      <c r="AM861" s="92"/>
      <c r="AT861" s="94"/>
      <c r="AU861" s="94"/>
      <c r="AV861" s="94"/>
      <c r="AW861" s="94"/>
      <c r="AX861" s="94"/>
      <c r="AY861" s="94"/>
      <c r="AZ861" s="94"/>
      <c r="BA861" s="94"/>
    </row>
    <row r="862" spans="3:53" x14ac:dyDescent="0.2">
      <c r="C862" s="24"/>
      <c r="D862" s="24"/>
      <c r="AG862" s="94"/>
      <c r="AH862" s="94"/>
      <c r="AI862" s="94"/>
      <c r="AJ862" s="94"/>
      <c r="AK862" s="94"/>
      <c r="AM862" s="92"/>
      <c r="AT862" s="94"/>
      <c r="AU862" s="94"/>
      <c r="AV862" s="94"/>
      <c r="AW862" s="94"/>
      <c r="AX862" s="94"/>
      <c r="AY862" s="94"/>
      <c r="AZ862" s="94"/>
      <c r="BA862" s="94"/>
    </row>
    <row r="863" spans="3:53" x14ac:dyDescent="0.2">
      <c r="C863" s="24"/>
      <c r="D863" s="24"/>
      <c r="AG863" s="94"/>
      <c r="AH863" s="94"/>
      <c r="AI863" s="94"/>
      <c r="AJ863" s="94"/>
      <c r="AK863" s="94"/>
      <c r="AM863" s="92"/>
      <c r="AT863" s="94"/>
      <c r="AU863" s="94"/>
      <c r="AV863" s="94"/>
      <c r="AW863" s="94"/>
      <c r="AX863" s="94"/>
      <c r="AY863" s="94"/>
      <c r="AZ863" s="94"/>
      <c r="BA863" s="94"/>
    </row>
    <row r="864" spans="3:53" x14ac:dyDescent="0.2">
      <c r="C864" s="24"/>
      <c r="D864" s="24"/>
      <c r="AG864" s="94"/>
      <c r="AH864" s="94"/>
      <c r="AI864" s="94"/>
      <c r="AJ864" s="94"/>
      <c r="AK864" s="94"/>
      <c r="AM864" s="92"/>
      <c r="AT864" s="94"/>
      <c r="AU864" s="94"/>
      <c r="AV864" s="94"/>
      <c r="AW864" s="94"/>
      <c r="AX864" s="94"/>
      <c r="AY864" s="94"/>
      <c r="AZ864" s="94"/>
      <c r="BA864" s="94"/>
    </row>
    <row r="865" spans="3:53" x14ac:dyDescent="0.2">
      <c r="C865" s="24"/>
      <c r="D865" s="24"/>
      <c r="AG865" s="94"/>
      <c r="AH865" s="94"/>
      <c r="AI865" s="94"/>
      <c r="AJ865" s="94"/>
      <c r="AK865" s="94"/>
      <c r="AM865" s="92"/>
      <c r="AT865" s="94"/>
      <c r="AU865" s="94"/>
      <c r="AV865" s="94"/>
      <c r="AW865" s="94"/>
      <c r="AX865" s="94"/>
      <c r="AY865" s="94"/>
      <c r="AZ865" s="94"/>
      <c r="BA865" s="94"/>
    </row>
    <row r="866" spans="3:53" x14ac:dyDescent="0.2">
      <c r="C866" s="24"/>
      <c r="D866" s="24"/>
      <c r="AG866" s="94"/>
      <c r="AH866" s="94"/>
      <c r="AI866" s="94"/>
      <c r="AJ866" s="94"/>
      <c r="AK866" s="94"/>
      <c r="AM866" s="92"/>
      <c r="AT866" s="94"/>
      <c r="AU866" s="94"/>
      <c r="AV866" s="94"/>
      <c r="AW866" s="94"/>
      <c r="AX866" s="94"/>
      <c r="AY866" s="94"/>
      <c r="AZ866" s="94"/>
      <c r="BA866" s="94"/>
    </row>
    <row r="867" spans="3:53" x14ac:dyDescent="0.2">
      <c r="C867" s="24"/>
      <c r="D867" s="24"/>
      <c r="AG867" s="94"/>
      <c r="AH867" s="94"/>
      <c r="AI867" s="94"/>
      <c r="AJ867" s="94"/>
      <c r="AK867" s="94"/>
      <c r="AM867" s="92"/>
      <c r="AT867" s="94"/>
      <c r="AU867" s="94"/>
      <c r="AV867" s="94"/>
      <c r="AW867" s="94"/>
      <c r="AX867" s="94"/>
      <c r="AY867" s="94"/>
      <c r="AZ867" s="94"/>
      <c r="BA867" s="94"/>
    </row>
    <row r="868" spans="3:53" x14ac:dyDescent="0.2">
      <c r="C868" s="24"/>
      <c r="D868" s="24"/>
      <c r="AG868" s="94"/>
      <c r="AH868" s="94"/>
      <c r="AI868" s="94"/>
      <c r="AJ868" s="94"/>
      <c r="AK868" s="94"/>
      <c r="AM868" s="92"/>
      <c r="AT868" s="94"/>
      <c r="AU868" s="94"/>
      <c r="AV868" s="94"/>
      <c r="AW868" s="94"/>
      <c r="AX868" s="94"/>
      <c r="AY868" s="94"/>
      <c r="AZ868" s="94"/>
      <c r="BA868" s="94"/>
    </row>
    <row r="869" spans="3:53" x14ac:dyDescent="0.2">
      <c r="C869" s="24"/>
      <c r="D869" s="24"/>
      <c r="AG869" s="94"/>
      <c r="AH869" s="94"/>
      <c r="AI869" s="94"/>
      <c r="AJ869" s="94"/>
      <c r="AK869" s="94"/>
      <c r="AM869" s="92"/>
      <c r="AT869" s="94"/>
      <c r="AU869" s="94"/>
      <c r="AV869" s="94"/>
      <c r="AW869" s="94"/>
      <c r="AX869" s="94"/>
      <c r="AY869" s="94"/>
      <c r="AZ869" s="94"/>
      <c r="BA869" s="94"/>
    </row>
    <row r="870" spans="3:53" x14ac:dyDescent="0.2">
      <c r="C870" s="24"/>
      <c r="D870" s="24"/>
      <c r="AG870" s="94"/>
      <c r="AH870" s="94"/>
      <c r="AI870" s="94"/>
      <c r="AJ870" s="94"/>
      <c r="AK870" s="94"/>
      <c r="AM870" s="92"/>
      <c r="AT870" s="94"/>
      <c r="AU870" s="94"/>
      <c r="AV870" s="94"/>
      <c r="AW870" s="94"/>
      <c r="AX870" s="94"/>
      <c r="AY870" s="94"/>
      <c r="AZ870" s="94"/>
      <c r="BA870" s="94"/>
    </row>
    <row r="871" spans="3:53" x14ac:dyDescent="0.2">
      <c r="C871" s="24"/>
      <c r="D871" s="24"/>
      <c r="AG871" s="94"/>
      <c r="AH871" s="94"/>
      <c r="AI871" s="94"/>
      <c r="AJ871" s="94"/>
      <c r="AK871" s="94"/>
      <c r="AM871" s="92"/>
      <c r="AT871" s="94"/>
      <c r="AU871" s="94"/>
      <c r="AV871" s="94"/>
      <c r="AW871" s="94"/>
      <c r="AX871" s="94"/>
      <c r="AY871" s="94"/>
      <c r="AZ871" s="94"/>
      <c r="BA871" s="94"/>
    </row>
    <row r="872" spans="3:53" x14ac:dyDescent="0.2">
      <c r="C872" s="24"/>
      <c r="D872" s="24"/>
      <c r="AG872" s="94"/>
      <c r="AH872" s="94"/>
      <c r="AI872" s="94"/>
      <c r="AJ872" s="94"/>
      <c r="AK872" s="94"/>
      <c r="AM872" s="92"/>
      <c r="AT872" s="94"/>
      <c r="AU872" s="94"/>
      <c r="AV872" s="94"/>
      <c r="AW872" s="94"/>
      <c r="AX872" s="94"/>
      <c r="AY872" s="94"/>
      <c r="AZ872" s="94"/>
      <c r="BA872" s="94"/>
    </row>
    <row r="873" spans="3:53" x14ac:dyDescent="0.2">
      <c r="C873" s="24"/>
      <c r="D873" s="24"/>
      <c r="AG873" s="94"/>
      <c r="AH873" s="94"/>
      <c r="AI873" s="94"/>
      <c r="AJ873" s="94"/>
      <c r="AK873" s="94"/>
      <c r="AM873" s="92"/>
      <c r="AT873" s="94"/>
      <c r="AU873" s="94"/>
      <c r="AV873" s="94"/>
      <c r="AW873" s="94"/>
      <c r="AX873" s="94"/>
      <c r="AY873" s="94"/>
      <c r="AZ873" s="94"/>
      <c r="BA873" s="94"/>
    </row>
    <row r="874" spans="3:53" x14ac:dyDescent="0.2">
      <c r="C874" s="24"/>
      <c r="D874" s="24"/>
      <c r="AG874" s="94"/>
      <c r="AH874" s="94"/>
      <c r="AI874" s="94"/>
      <c r="AJ874" s="94"/>
      <c r="AK874" s="94"/>
      <c r="AM874" s="92"/>
      <c r="AT874" s="94"/>
      <c r="AU874" s="94"/>
      <c r="AV874" s="94"/>
      <c r="AW874" s="94"/>
      <c r="AX874" s="94"/>
      <c r="AY874" s="94"/>
      <c r="AZ874" s="94"/>
      <c r="BA874" s="94"/>
    </row>
    <row r="875" spans="3:53" x14ac:dyDescent="0.2">
      <c r="C875" s="24"/>
      <c r="D875" s="24"/>
      <c r="AG875" s="94"/>
      <c r="AH875" s="94"/>
      <c r="AI875" s="94"/>
      <c r="AJ875" s="94"/>
      <c r="AK875" s="94"/>
      <c r="AM875" s="92"/>
      <c r="AT875" s="94"/>
      <c r="AU875" s="94"/>
      <c r="AV875" s="94"/>
      <c r="AW875" s="94"/>
      <c r="AX875" s="94"/>
      <c r="AY875" s="94"/>
      <c r="AZ875" s="94"/>
      <c r="BA875" s="94"/>
    </row>
    <row r="876" spans="3:53" x14ac:dyDescent="0.2">
      <c r="C876" s="24"/>
      <c r="D876" s="24"/>
      <c r="AG876" s="94"/>
      <c r="AH876" s="94"/>
      <c r="AI876" s="94"/>
      <c r="AJ876" s="94"/>
      <c r="AK876" s="94"/>
      <c r="AM876" s="92"/>
      <c r="AT876" s="94"/>
      <c r="AU876" s="94"/>
      <c r="AV876" s="94"/>
      <c r="AW876" s="94"/>
      <c r="AX876" s="94"/>
      <c r="AY876" s="94"/>
      <c r="AZ876" s="94"/>
      <c r="BA876" s="94"/>
    </row>
    <row r="877" spans="3:53" x14ac:dyDescent="0.2">
      <c r="C877" s="24"/>
      <c r="D877" s="24"/>
      <c r="AG877" s="94"/>
      <c r="AH877" s="94"/>
      <c r="AI877" s="94"/>
      <c r="AJ877" s="94"/>
      <c r="AK877" s="94"/>
      <c r="AM877" s="92"/>
      <c r="AT877" s="94"/>
      <c r="AU877" s="94"/>
      <c r="AV877" s="94"/>
      <c r="AW877" s="94"/>
      <c r="AX877" s="94"/>
      <c r="AY877" s="94"/>
      <c r="AZ877" s="94"/>
      <c r="BA877" s="94"/>
    </row>
    <row r="878" spans="3:53" x14ac:dyDescent="0.2">
      <c r="C878" s="24"/>
      <c r="D878" s="24"/>
      <c r="AG878" s="94"/>
      <c r="AH878" s="94"/>
      <c r="AI878" s="94"/>
      <c r="AJ878" s="94"/>
      <c r="AK878" s="94"/>
      <c r="AM878" s="92"/>
      <c r="AT878" s="94"/>
      <c r="AU878" s="94"/>
      <c r="AV878" s="94"/>
      <c r="AW878" s="94"/>
      <c r="AX878" s="94"/>
      <c r="AY878" s="94"/>
      <c r="AZ878" s="94"/>
      <c r="BA878" s="94"/>
    </row>
    <row r="879" spans="3:53" x14ac:dyDescent="0.2">
      <c r="C879" s="24"/>
      <c r="D879" s="24"/>
      <c r="AG879" s="94"/>
      <c r="AH879" s="94"/>
      <c r="AI879" s="94"/>
      <c r="AJ879" s="94"/>
      <c r="AK879" s="94"/>
      <c r="AM879" s="92"/>
      <c r="AT879" s="94"/>
      <c r="AU879" s="94"/>
      <c r="AV879" s="94"/>
      <c r="AW879" s="94"/>
      <c r="AX879" s="94"/>
      <c r="AY879" s="94"/>
      <c r="AZ879" s="94"/>
      <c r="BA879" s="94"/>
    </row>
    <row r="880" spans="3:53" x14ac:dyDescent="0.2">
      <c r="C880" s="24"/>
      <c r="D880" s="24"/>
      <c r="AG880" s="94"/>
      <c r="AH880" s="94"/>
      <c r="AI880" s="94"/>
      <c r="AJ880" s="94"/>
      <c r="AK880" s="94"/>
      <c r="AM880" s="92"/>
      <c r="AT880" s="94"/>
      <c r="AU880" s="94"/>
      <c r="AV880" s="94"/>
      <c r="AW880" s="94"/>
      <c r="AX880" s="94"/>
      <c r="AY880" s="94"/>
      <c r="AZ880" s="94"/>
      <c r="BA880" s="94"/>
    </row>
    <row r="881" spans="3:54" x14ac:dyDescent="0.2">
      <c r="C881" s="24"/>
      <c r="D881" s="24"/>
      <c r="AG881" s="94"/>
      <c r="AH881" s="94"/>
      <c r="AI881" s="94"/>
      <c r="AJ881" s="94"/>
      <c r="AK881" s="94"/>
      <c r="AM881" s="92"/>
      <c r="AT881" s="94"/>
      <c r="AU881" s="94"/>
      <c r="AV881" s="94"/>
      <c r="AW881" s="94"/>
      <c r="AX881" s="94"/>
      <c r="AY881" s="94"/>
      <c r="AZ881" s="94"/>
      <c r="BA881" s="94"/>
    </row>
    <row r="882" spans="3:54" x14ac:dyDescent="0.2">
      <c r="C882" s="24"/>
      <c r="D882" s="24"/>
      <c r="AG882" s="94"/>
      <c r="AH882" s="94"/>
      <c r="AI882" s="94"/>
      <c r="AJ882" s="94"/>
      <c r="AK882" s="94"/>
      <c r="AM882" s="92"/>
      <c r="AT882" s="94"/>
      <c r="AU882" s="94"/>
      <c r="AV882" s="94"/>
      <c r="AW882" s="94"/>
      <c r="AX882" s="94"/>
      <c r="AY882" s="94"/>
      <c r="AZ882" s="94"/>
      <c r="BA882" s="94"/>
    </row>
    <row r="883" spans="3:54" x14ac:dyDescent="0.2">
      <c r="C883" s="24"/>
      <c r="D883" s="24"/>
      <c r="AG883" s="94"/>
      <c r="AH883" s="94"/>
      <c r="AI883" s="94"/>
      <c r="AJ883" s="94"/>
      <c r="AK883" s="94"/>
      <c r="AM883" s="92"/>
      <c r="AT883" s="94"/>
      <c r="AU883" s="94"/>
      <c r="AV883" s="94"/>
      <c r="AW883" s="94"/>
      <c r="AX883" s="94"/>
      <c r="AY883" s="94"/>
      <c r="AZ883" s="94"/>
      <c r="BA883" s="94"/>
    </row>
    <row r="884" spans="3:54" x14ac:dyDescent="0.2">
      <c r="C884" s="24"/>
      <c r="D884" s="24"/>
      <c r="AG884" s="94"/>
      <c r="AH884" s="94"/>
      <c r="AI884" s="94"/>
      <c r="AJ884" s="94"/>
      <c r="AK884" s="94"/>
      <c r="AM884" s="92"/>
      <c r="AT884" s="94"/>
      <c r="AU884" s="94"/>
      <c r="AV884" s="94"/>
      <c r="AW884" s="94"/>
      <c r="AX884" s="94"/>
      <c r="AY884" s="94"/>
      <c r="AZ884" s="94"/>
      <c r="BA884" s="94"/>
    </row>
    <row r="885" spans="3:54" x14ac:dyDescent="0.2">
      <c r="C885" s="24"/>
      <c r="D885" s="24"/>
      <c r="AG885" s="94"/>
      <c r="AH885" s="94"/>
      <c r="AI885" s="94"/>
      <c r="AJ885" s="94"/>
      <c r="AK885" s="94"/>
      <c r="AM885" s="92"/>
      <c r="AT885" s="94"/>
      <c r="AU885" s="94"/>
      <c r="AV885" s="94"/>
      <c r="AW885" s="94"/>
      <c r="AX885" s="94"/>
      <c r="AY885" s="94"/>
      <c r="AZ885" s="94"/>
      <c r="BA885" s="94"/>
    </row>
    <row r="886" spans="3:54" x14ac:dyDescent="0.2">
      <c r="C886" s="24"/>
      <c r="D886" s="24"/>
      <c r="AG886" s="94"/>
      <c r="AH886" s="94"/>
      <c r="AI886" s="94"/>
      <c r="AJ886" s="94"/>
      <c r="AK886" s="94"/>
      <c r="AM886" s="92"/>
      <c r="AT886" s="94"/>
      <c r="AU886" s="94"/>
      <c r="AV886" s="94"/>
      <c r="AW886" s="94"/>
      <c r="AX886" s="94"/>
      <c r="AY886" s="94"/>
      <c r="AZ886" s="94"/>
      <c r="BA886" s="94"/>
    </row>
    <row r="887" spans="3:54" x14ac:dyDescent="0.2">
      <c r="C887" s="24"/>
      <c r="D887" s="24"/>
      <c r="AG887" s="94"/>
      <c r="AH887" s="94"/>
      <c r="AI887" s="94"/>
      <c r="AJ887" s="94"/>
      <c r="AK887" s="94"/>
      <c r="AM887" s="92"/>
      <c r="AT887" s="94"/>
      <c r="AU887" s="94"/>
      <c r="AV887" s="94"/>
      <c r="AW887" s="94"/>
      <c r="AX887" s="94"/>
      <c r="AY887" s="94"/>
      <c r="AZ887" s="94"/>
      <c r="BA887" s="94"/>
    </row>
    <row r="888" spans="3:54" x14ac:dyDescent="0.2">
      <c r="C888" s="24"/>
      <c r="D888" s="24"/>
      <c r="AG888" s="94"/>
      <c r="AH888" s="94"/>
      <c r="AI888" s="94"/>
      <c r="AJ888" s="94"/>
      <c r="AK888" s="94"/>
      <c r="AM888" s="92"/>
      <c r="AT888" s="94"/>
      <c r="AU888" s="94"/>
      <c r="AV888" s="94"/>
      <c r="AW888" s="94"/>
      <c r="AX888" s="94"/>
      <c r="AY888" s="94"/>
      <c r="AZ888" s="94"/>
      <c r="BA888" s="94"/>
      <c r="BB888" s="94"/>
    </row>
    <row r="889" spans="3:54" x14ac:dyDescent="0.2">
      <c r="C889" s="24"/>
      <c r="D889" s="24"/>
      <c r="AG889" s="94"/>
      <c r="AH889" s="94"/>
      <c r="AI889" s="94"/>
      <c r="AJ889" s="94"/>
      <c r="AK889" s="94"/>
      <c r="AM889" s="92"/>
      <c r="AT889" s="94"/>
      <c r="AU889" s="94"/>
      <c r="AV889" s="94"/>
      <c r="AW889" s="94"/>
      <c r="AX889" s="94"/>
      <c r="AY889" s="94"/>
      <c r="AZ889" s="94"/>
      <c r="BA889" s="94"/>
    </row>
    <row r="890" spans="3:54" x14ac:dyDescent="0.2">
      <c r="C890" s="24"/>
      <c r="D890" s="24"/>
      <c r="AG890" s="94"/>
      <c r="AH890" s="94"/>
      <c r="AI890" s="94"/>
      <c r="AJ890" s="94"/>
      <c r="AK890" s="94"/>
      <c r="AM890" s="92"/>
      <c r="AT890" s="94"/>
      <c r="AU890" s="94"/>
      <c r="AV890" s="94"/>
      <c r="AW890" s="94"/>
      <c r="AX890" s="94"/>
      <c r="AY890" s="94"/>
      <c r="AZ890" s="94"/>
      <c r="BA890" s="94"/>
    </row>
    <row r="891" spans="3:54" x14ac:dyDescent="0.2">
      <c r="C891" s="24"/>
      <c r="D891" s="24"/>
      <c r="AG891" s="94"/>
      <c r="AH891" s="94"/>
      <c r="AI891" s="94"/>
      <c r="AJ891" s="94"/>
      <c r="AK891" s="94"/>
      <c r="AM891" s="92"/>
      <c r="AT891" s="94"/>
      <c r="AU891" s="94"/>
      <c r="AV891" s="94"/>
      <c r="AW891" s="94"/>
      <c r="AX891" s="94"/>
      <c r="AY891" s="94"/>
      <c r="AZ891" s="94"/>
      <c r="BA891" s="94"/>
    </row>
    <row r="892" spans="3:54" x14ac:dyDescent="0.2">
      <c r="C892" s="24"/>
      <c r="D892" s="24"/>
      <c r="AG892" s="94"/>
      <c r="AH892" s="94"/>
      <c r="AI892" s="94"/>
      <c r="AJ892" s="94"/>
      <c r="AK892" s="94"/>
      <c r="AM892" s="92"/>
      <c r="AT892" s="94"/>
      <c r="AU892" s="94"/>
      <c r="AV892" s="94"/>
      <c r="AW892" s="94"/>
      <c r="AX892" s="94"/>
      <c r="AY892" s="94"/>
      <c r="AZ892" s="94"/>
      <c r="BA892" s="94"/>
    </row>
    <row r="893" spans="3:54" x14ac:dyDescent="0.2">
      <c r="C893" s="24"/>
      <c r="D893" s="24"/>
      <c r="AG893" s="94"/>
      <c r="AH893" s="94"/>
      <c r="AI893" s="94"/>
      <c r="AJ893" s="94"/>
      <c r="AK893" s="94"/>
      <c r="AM893" s="92"/>
      <c r="AT893" s="94"/>
      <c r="AU893" s="94"/>
      <c r="AV893" s="94"/>
      <c r="AW893" s="94"/>
      <c r="AX893" s="94"/>
      <c r="AY893" s="94"/>
      <c r="AZ893" s="94"/>
      <c r="BA893" s="94"/>
    </row>
    <row r="894" spans="3:54" x14ac:dyDescent="0.2">
      <c r="C894" s="24"/>
      <c r="D894" s="24"/>
      <c r="AG894" s="94"/>
      <c r="AH894" s="94"/>
      <c r="AI894" s="94"/>
      <c r="AJ894" s="94"/>
      <c r="AK894" s="94"/>
      <c r="AM894" s="92"/>
      <c r="AT894" s="94"/>
      <c r="AU894" s="94"/>
      <c r="AV894" s="94"/>
      <c r="AW894" s="94"/>
      <c r="AX894" s="94"/>
      <c r="AY894" s="94"/>
      <c r="AZ894" s="94"/>
      <c r="BA894" s="94"/>
    </row>
    <row r="895" spans="3:54" x14ac:dyDescent="0.2">
      <c r="C895" s="24"/>
      <c r="D895" s="24"/>
      <c r="AG895" s="94"/>
      <c r="AH895" s="94"/>
      <c r="AI895" s="94"/>
      <c r="AJ895" s="94"/>
      <c r="AK895" s="94"/>
      <c r="AM895" s="92"/>
      <c r="AT895" s="94"/>
      <c r="AU895" s="94"/>
      <c r="AV895" s="94"/>
      <c r="AW895" s="94"/>
      <c r="AX895" s="94"/>
      <c r="AY895" s="94"/>
      <c r="AZ895" s="94"/>
      <c r="BA895" s="94"/>
    </row>
    <row r="896" spans="3:54" x14ac:dyDescent="0.2">
      <c r="C896" s="24"/>
      <c r="D896" s="24"/>
      <c r="AG896" s="94"/>
      <c r="AH896" s="94"/>
      <c r="AI896" s="94"/>
      <c r="AJ896" s="94"/>
      <c r="AK896" s="94"/>
      <c r="AM896" s="92"/>
      <c r="AT896" s="94"/>
      <c r="AU896" s="94"/>
      <c r="AV896" s="94"/>
      <c r="AW896" s="94"/>
      <c r="AX896" s="94"/>
      <c r="AY896" s="94"/>
      <c r="AZ896" s="94"/>
      <c r="BA896" s="94"/>
    </row>
    <row r="897" spans="3:70" x14ac:dyDescent="0.2">
      <c r="C897" s="24"/>
      <c r="D897" s="24"/>
      <c r="AG897" s="94"/>
      <c r="AH897" s="94"/>
      <c r="AI897" s="94"/>
      <c r="AJ897" s="94"/>
      <c r="AK897" s="94"/>
      <c r="AM897" s="92"/>
      <c r="AT897" s="94"/>
      <c r="AU897" s="94"/>
      <c r="AV897" s="94"/>
      <c r="AW897" s="94"/>
      <c r="AX897" s="94"/>
      <c r="AY897" s="94"/>
      <c r="AZ897" s="94"/>
      <c r="BA897" s="94"/>
    </row>
    <row r="898" spans="3:70" x14ac:dyDescent="0.2">
      <c r="C898" s="24"/>
      <c r="D898" s="24"/>
      <c r="AG898" s="94"/>
      <c r="AH898" s="94"/>
      <c r="AI898" s="94"/>
      <c r="AJ898" s="94"/>
      <c r="AK898" s="94"/>
      <c r="AM898" s="92"/>
      <c r="AT898" s="94"/>
      <c r="AU898" s="94"/>
      <c r="AV898" s="94"/>
      <c r="AW898" s="94"/>
      <c r="AX898" s="94"/>
      <c r="AY898" s="94"/>
      <c r="AZ898" s="94"/>
      <c r="BA898" s="94"/>
    </row>
    <row r="899" spans="3:70" x14ac:dyDescent="0.2">
      <c r="C899" s="24"/>
      <c r="D899" s="24"/>
      <c r="AG899" s="94"/>
      <c r="AH899" s="94"/>
      <c r="AI899" s="94"/>
      <c r="AJ899" s="94"/>
      <c r="AK899" s="94"/>
      <c r="AM899" s="92"/>
      <c r="AT899" s="94"/>
      <c r="AU899" s="94"/>
      <c r="AV899" s="94"/>
      <c r="AW899" s="94"/>
      <c r="AX899" s="94"/>
      <c r="AY899" s="94"/>
      <c r="AZ899" s="94"/>
      <c r="BA899" s="94"/>
    </row>
    <row r="900" spans="3:70" x14ac:dyDescent="0.2">
      <c r="C900" s="24"/>
      <c r="D900" s="24"/>
      <c r="AG900" s="94"/>
      <c r="AH900" s="94"/>
      <c r="AI900" s="94"/>
      <c r="AJ900" s="94"/>
      <c r="AK900" s="94"/>
      <c r="AM900" s="92"/>
      <c r="AT900" s="94"/>
      <c r="AU900" s="94"/>
      <c r="AV900" s="94"/>
      <c r="AW900" s="94"/>
      <c r="AX900" s="94"/>
      <c r="AY900" s="94"/>
      <c r="AZ900" s="94"/>
      <c r="BA900" s="94"/>
    </row>
    <row r="901" spans="3:70" x14ac:dyDescent="0.2">
      <c r="C901" s="24"/>
      <c r="D901" s="24"/>
      <c r="AG901" s="94"/>
      <c r="AH901" s="94"/>
      <c r="AI901" s="94"/>
      <c r="AJ901" s="94"/>
      <c r="AK901" s="94"/>
      <c r="AM901" s="92"/>
      <c r="AT901" s="94"/>
      <c r="AU901" s="94"/>
      <c r="AV901" s="94"/>
      <c r="AW901" s="94"/>
      <c r="AX901" s="94"/>
      <c r="AY901" s="94"/>
      <c r="AZ901" s="94"/>
      <c r="BA901" s="94"/>
    </row>
    <row r="902" spans="3:70" x14ac:dyDescent="0.2">
      <c r="C902" s="24"/>
      <c r="D902" s="24"/>
      <c r="AG902" s="94"/>
      <c r="AH902" s="94"/>
      <c r="AI902" s="94"/>
      <c r="AJ902" s="94"/>
      <c r="AK902" s="94"/>
      <c r="AM902" s="92"/>
      <c r="AT902" s="94"/>
      <c r="AU902" s="94"/>
      <c r="AV902" s="94"/>
      <c r="AW902" s="94"/>
      <c r="AX902" s="94"/>
      <c r="AY902" s="94"/>
      <c r="AZ902" s="94"/>
      <c r="BA902" s="94"/>
    </row>
    <row r="903" spans="3:70" x14ac:dyDescent="0.2">
      <c r="C903" s="24"/>
      <c r="D903" s="24"/>
      <c r="AG903" s="94"/>
      <c r="AH903" s="94"/>
      <c r="AI903" s="94"/>
      <c r="AJ903" s="94"/>
      <c r="AK903" s="94"/>
      <c r="AM903" s="92"/>
      <c r="AT903" s="94"/>
      <c r="AU903" s="94"/>
      <c r="AV903" s="94"/>
      <c r="AW903" s="94"/>
      <c r="AX903" s="94"/>
      <c r="AY903" s="94"/>
      <c r="AZ903" s="94"/>
      <c r="BA903" s="94"/>
      <c r="BB903" s="94"/>
      <c r="BC903" s="94"/>
      <c r="BD903" s="94"/>
      <c r="BE903" s="94"/>
      <c r="BF903" s="94"/>
      <c r="BG903" s="94"/>
      <c r="BH903" s="94"/>
      <c r="BI903" s="94"/>
      <c r="BJ903" s="94"/>
      <c r="BK903" s="94"/>
      <c r="BL903" s="94"/>
      <c r="BM903" s="94"/>
      <c r="BN903" s="94"/>
      <c r="BO903" s="94"/>
      <c r="BP903" s="94"/>
      <c r="BQ903" s="94"/>
      <c r="BR903" s="94"/>
    </row>
    <row r="904" spans="3:70" x14ac:dyDescent="0.2">
      <c r="C904" s="24"/>
      <c r="D904" s="24"/>
      <c r="AG904" s="94"/>
      <c r="AH904" s="94"/>
      <c r="AI904" s="94"/>
      <c r="AJ904" s="94"/>
      <c r="AK904" s="94"/>
      <c r="AM904" s="92"/>
      <c r="AT904" s="94"/>
      <c r="AU904" s="94"/>
      <c r="AV904" s="94"/>
      <c r="AW904" s="94"/>
      <c r="AX904" s="94"/>
      <c r="AY904" s="94"/>
      <c r="AZ904" s="94"/>
      <c r="BA904" s="94"/>
    </row>
    <row r="905" spans="3:70" x14ac:dyDescent="0.2">
      <c r="C905" s="24"/>
      <c r="D905" s="24"/>
      <c r="AG905" s="94"/>
      <c r="AH905" s="94"/>
      <c r="AI905" s="94"/>
      <c r="AJ905" s="94"/>
      <c r="AK905" s="94"/>
      <c r="AM905" s="92"/>
      <c r="AT905" s="94"/>
      <c r="AU905" s="94"/>
      <c r="AV905" s="94"/>
      <c r="AW905" s="94"/>
      <c r="AX905" s="94"/>
      <c r="AY905" s="94"/>
      <c r="AZ905" s="94"/>
      <c r="BA905" s="94"/>
    </row>
    <row r="906" spans="3:70" x14ac:dyDescent="0.2">
      <c r="C906" s="24"/>
      <c r="D906" s="24"/>
      <c r="AG906" s="94"/>
      <c r="AH906" s="94"/>
      <c r="AI906" s="94"/>
      <c r="AJ906" s="94"/>
      <c r="AK906" s="94"/>
      <c r="AM906" s="92"/>
      <c r="AT906" s="94"/>
      <c r="AU906" s="94"/>
      <c r="AV906" s="94"/>
      <c r="AW906" s="94"/>
      <c r="AX906" s="94"/>
      <c r="AY906" s="94"/>
      <c r="AZ906" s="94"/>
      <c r="BA906" s="94"/>
    </row>
    <row r="907" spans="3:70" x14ac:dyDescent="0.2">
      <c r="C907" s="24"/>
      <c r="D907" s="24"/>
      <c r="AG907" s="94"/>
      <c r="AH907" s="94"/>
      <c r="AI907" s="94"/>
      <c r="AJ907" s="94"/>
      <c r="AK907" s="94"/>
      <c r="AM907" s="92"/>
      <c r="AT907" s="94"/>
      <c r="AU907" s="94"/>
      <c r="AV907" s="94"/>
      <c r="AW907" s="94"/>
      <c r="AX907" s="94"/>
      <c r="AY907" s="94"/>
      <c r="AZ907" s="94"/>
      <c r="BA907" s="94"/>
      <c r="BB907" s="94"/>
      <c r="BC907" s="94"/>
      <c r="BD907" s="94"/>
      <c r="BE907" s="94"/>
      <c r="BF907" s="94"/>
      <c r="BG907" s="94"/>
      <c r="BH907" s="94"/>
      <c r="BI907" s="94"/>
      <c r="BJ907" s="94"/>
      <c r="BK907" s="94"/>
      <c r="BL907" s="94"/>
      <c r="BM907" s="94"/>
      <c r="BN907" s="94"/>
      <c r="BO907" s="94"/>
      <c r="BP907" s="94"/>
      <c r="BQ907" s="94"/>
      <c r="BR907" s="94"/>
    </row>
    <row r="908" spans="3:70" x14ac:dyDescent="0.2">
      <c r="C908" s="24"/>
      <c r="D908" s="24"/>
      <c r="AG908" s="94"/>
      <c r="AH908" s="94"/>
      <c r="AI908" s="94"/>
      <c r="AJ908" s="94"/>
      <c r="AK908" s="94"/>
      <c r="AM908" s="92"/>
      <c r="AT908" s="94"/>
      <c r="AU908" s="94"/>
      <c r="AV908" s="94"/>
      <c r="AW908" s="94"/>
      <c r="AX908" s="94"/>
      <c r="AY908" s="94"/>
      <c r="AZ908" s="94"/>
      <c r="BA908" s="94"/>
    </row>
    <row r="909" spans="3:70" x14ac:dyDescent="0.2">
      <c r="C909" s="24"/>
      <c r="D909" s="24"/>
      <c r="AG909" s="94"/>
      <c r="AH909" s="94"/>
      <c r="AI909" s="94"/>
      <c r="AJ909" s="94"/>
      <c r="AK909" s="94"/>
      <c r="AM909" s="92"/>
      <c r="AT909" s="94"/>
      <c r="AU909" s="94"/>
      <c r="AV909" s="94"/>
      <c r="AW909" s="94"/>
      <c r="AX909" s="94"/>
      <c r="AY909" s="94"/>
      <c r="AZ909" s="94"/>
      <c r="BA909" s="94"/>
    </row>
    <row r="910" spans="3:70" x14ac:dyDescent="0.2">
      <c r="C910" s="24"/>
      <c r="D910" s="24"/>
      <c r="AG910" s="94"/>
      <c r="AH910" s="94"/>
      <c r="AI910" s="94"/>
      <c r="AJ910" s="94"/>
      <c r="AK910" s="94"/>
      <c r="AM910" s="92"/>
      <c r="AT910" s="94"/>
      <c r="AU910" s="94"/>
      <c r="AV910" s="94"/>
      <c r="AW910" s="94"/>
      <c r="AX910" s="94"/>
      <c r="AY910" s="94"/>
      <c r="AZ910" s="94"/>
      <c r="BA910" s="94"/>
    </row>
    <row r="911" spans="3:70" x14ac:dyDescent="0.2">
      <c r="C911" s="24"/>
      <c r="D911" s="24"/>
      <c r="AG911" s="94"/>
      <c r="AH911" s="94"/>
      <c r="AI911" s="94"/>
      <c r="AJ911" s="94"/>
      <c r="AK911" s="94"/>
      <c r="AM911" s="92"/>
      <c r="AT911" s="94"/>
      <c r="AU911" s="94"/>
      <c r="AV911" s="94"/>
      <c r="AW911" s="94"/>
      <c r="AX911" s="94"/>
      <c r="AY911" s="94"/>
      <c r="AZ911" s="94"/>
      <c r="BA911" s="94"/>
      <c r="BB911" s="94"/>
      <c r="BC911" s="94"/>
      <c r="BD911" s="94"/>
      <c r="BE911" s="94"/>
      <c r="BF911" s="94"/>
      <c r="BG911" s="94"/>
      <c r="BH911" s="94"/>
      <c r="BI911" s="94"/>
      <c r="BJ911" s="94"/>
      <c r="BK911" s="94"/>
      <c r="BL911" s="94"/>
      <c r="BM911" s="94"/>
      <c r="BN911" s="94"/>
      <c r="BO911" s="94"/>
      <c r="BP911" s="94"/>
      <c r="BQ911" s="94"/>
      <c r="BR911" s="94"/>
    </row>
    <row r="912" spans="3:70" x14ac:dyDescent="0.2">
      <c r="C912" s="24"/>
      <c r="D912" s="24"/>
      <c r="AG912" s="94"/>
      <c r="AH912" s="94"/>
      <c r="AI912" s="94"/>
      <c r="AJ912" s="94"/>
      <c r="AK912" s="94"/>
      <c r="AM912" s="92"/>
      <c r="AT912" s="94"/>
      <c r="AU912" s="94"/>
      <c r="AV912" s="94"/>
      <c r="AW912" s="94"/>
      <c r="AX912" s="94"/>
      <c r="AY912" s="94"/>
      <c r="AZ912" s="94"/>
      <c r="BA912" s="94"/>
    </row>
    <row r="913" spans="3:70" x14ac:dyDescent="0.2">
      <c r="C913" s="24"/>
      <c r="D913" s="24"/>
      <c r="AG913" s="94"/>
      <c r="AH913" s="94"/>
      <c r="AI913" s="94"/>
      <c r="AJ913" s="94"/>
      <c r="AK913" s="94"/>
      <c r="AM913" s="92"/>
      <c r="AT913" s="94"/>
      <c r="AU913" s="94"/>
      <c r="AV913" s="94"/>
      <c r="AW913" s="94"/>
      <c r="AX913" s="94"/>
      <c r="AY913" s="94"/>
      <c r="AZ913" s="94"/>
      <c r="BA913" s="94"/>
    </row>
    <row r="914" spans="3:70" x14ac:dyDescent="0.2">
      <c r="C914" s="24"/>
      <c r="D914" s="24"/>
      <c r="AG914" s="94"/>
      <c r="AH914" s="94"/>
      <c r="AI914" s="94"/>
      <c r="AJ914" s="94"/>
      <c r="AK914" s="94"/>
      <c r="AM914" s="92"/>
      <c r="AT914" s="94"/>
      <c r="AU914" s="94"/>
      <c r="AV914" s="94"/>
      <c r="AW914" s="94"/>
      <c r="AX914" s="94"/>
      <c r="AY914" s="94"/>
      <c r="AZ914" s="94"/>
      <c r="BA914" s="94"/>
    </row>
    <row r="915" spans="3:70" x14ac:dyDescent="0.2">
      <c r="C915" s="24"/>
      <c r="D915" s="24"/>
      <c r="AG915" s="94"/>
      <c r="AH915" s="94"/>
      <c r="AI915" s="94"/>
      <c r="AJ915" s="94"/>
      <c r="AK915" s="94"/>
      <c r="AM915" s="92"/>
      <c r="AT915" s="94"/>
      <c r="AU915" s="94"/>
      <c r="AV915" s="94"/>
      <c r="AW915" s="94"/>
      <c r="AX915" s="94"/>
      <c r="AY915" s="94"/>
      <c r="AZ915" s="94"/>
      <c r="BA915" s="94"/>
    </row>
    <row r="916" spans="3:70" x14ac:dyDescent="0.2">
      <c r="C916" s="24"/>
      <c r="D916" s="24"/>
      <c r="AG916" s="94"/>
      <c r="AH916" s="94"/>
      <c r="AI916" s="94"/>
      <c r="AJ916" s="94"/>
      <c r="AK916" s="94"/>
      <c r="AM916" s="92"/>
      <c r="AT916" s="94"/>
      <c r="AU916" s="94"/>
      <c r="AV916" s="94"/>
      <c r="AW916" s="94"/>
      <c r="AX916" s="94"/>
      <c r="AY916" s="94"/>
      <c r="AZ916" s="94"/>
      <c r="BA916" s="94"/>
    </row>
    <row r="917" spans="3:70" x14ac:dyDescent="0.2">
      <c r="C917" s="24"/>
      <c r="D917" s="24"/>
      <c r="AG917" s="94"/>
      <c r="AH917" s="94"/>
      <c r="AI917" s="94"/>
      <c r="AJ917" s="94"/>
      <c r="AK917" s="94"/>
      <c r="AM917" s="92"/>
      <c r="AT917" s="94"/>
      <c r="AU917" s="94"/>
      <c r="AV917" s="94"/>
      <c r="AW917" s="94"/>
      <c r="AX917" s="94"/>
      <c r="AY917" s="94"/>
      <c r="AZ917" s="94"/>
      <c r="BA917" s="94"/>
    </row>
    <row r="918" spans="3:70" x14ac:dyDescent="0.2">
      <c r="C918" s="24"/>
      <c r="D918" s="24"/>
      <c r="AG918" s="94"/>
      <c r="AH918" s="94"/>
      <c r="AI918" s="94"/>
      <c r="AJ918" s="94"/>
      <c r="AK918" s="94"/>
      <c r="AM918" s="92"/>
      <c r="AT918" s="94"/>
      <c r="AU918" s="94"/>
      <c r="AV918" s="94"/>
      <c r="AW918" s="94"/>
      <c r="AX918" s="94"/>
      <c r="AY918" s="94"/>
      <c r="AZ918" s="94"/>
      <c r="BA918" s="94"/>
    </row>
    <row r="919" spans="3:70" x14ac:dyDescent="0.2">
      <c r="C919" s="24"/>
      <c r="D919" s="24"/>
      <c r="AG919" s="94"/>
      <c r="AH919" s="94"/>
      <c r="AI919" s="94"/>
      <c r="AJ919" s="94"/>
      <c r="AK919" s="94"/>
      <c r="AM919" s="92"/>
      <c r="AT919" s="94"/>
      <c r="AU919" s="94"/>
      <c r="AV919" s="94"/>
      <c r="AW919" s="94"/>
      <c r="AX919" s="94"/>
      <c r="AY919" s="94"/>
      <c r="AZ919" s="94"/>
      <c r="BA919" s="94"/>
    </row>
    <row r="920" spans="3:70" x14ac:dyDescent="0.2">
      <c r="C920" s="24"/>
      <c r="D920" s="24"/>
      <c r="AG920" s="94"/>
      <c r="AH920" s="94"/>
      <c r="AI920" s="94"/>
      <c r="AJ920" s="94"/>
      <c r="AK920" s="94"/>
      <c r="AM920" s="92"/>
      <c r="AT920" s="94"/>
      <c r="AU920" s="94"/>
      <c r="AV920" s="94"/>
      <c r="AW920" s="94"/>
      <c r="AX920" s="94"/>
      <c r="AY920" s="94"/>
      <c r="AZ920" s="94"/>
      <c r="BA920" s="94"/>
      <c r="BB920" s="94"/>
      <c r="BC920" s="94"/>
      <c r="BD920" s="94"/>
      <c r="BE920" s="94"/>
      <c r="BF920" s="94"/>
      <c r="BG920" s="94"/>
      <c r="BH920" s="94"/>
      <c r="BI920" s="94"/>
      <c r="BJ920" s="94"/>
      <c r="BK920" s="94"/>
      <c r="BL920" s="94"/>
      <c r="BM920" s="94"/>
      <c r="BN920" s="94"/>
      <c r="BO920" s="94"/>
      <c r="BP920" s="94"/>
      <c r="BQ920" s="94"/>
      <c r="BR920" s="94"/>
    </row>
    <row r="921" spans="3:70" x14ac:dyDescent="0.2">
      <c r="C921" s="24"/>
      <c r="D921" s="24"/>
      <c r="AG921" s="94"/>
      <c r="AH921" s="94"/>
      <c r="AI921" s="94"/>
      <c r="AJ921" s="94"/>
      <c r="AK921" s="94"/>
      <c r="AM921" s="92"/>
      <c r="AT921" s="94"/>
      <c r="AU921" s="94"/>
      <c r="AV921" s="94"/>
      <c r="AW921" s="94"/>
      <c r="AX921" s="94"/>
      <c r="AY921" s="94"/>
      <c r="AZ921" s="94"/>
      <c r="BA921" s="94"/>
    </row>
    <row r="922" spans="3:70" x14ac:dyDescent="0.2">
      <c r="C922" s="24"/>
      <c r="D922" s="24"/>
      <c r="AG922" s="94"/>
      <c r="AH922" s="94"/>
      <c r="AI922" s="94"/>
      <c r="AJ922" s="94"/>
      <c r="AK922" s="94"/>
      <c r="AM922" s="92"/>
      <c r="AT922" s="94"/>
      <c r="AU922" s="94"/>
      <c r="AV922" s="94"/>
      <c r="AW922" s="94"/>
      <c r="AX922" s="94"/>
      <c r="AY922" s="94"/>
      <c r="AZ922" s="94"/>
      <c r="BA922" s="94"/>
    </row>
    <row r="923" spans="3:70" x14ac:dyDescent="0.2">
      <c r="C923" s="24"/>
      <c r="D923" s="24"/>
      <c r="AG923" s="94"/>
      <c r="AH923" s="94"/>
      <c r="AI923" s="94"/>
      <c r="AJ923" s="94"/>
      <c r="AK923" s="94"/>
      <c r="AM923" s="92"/>
      <c r="AT923" s="94"/>
      <c r="AU923" s="94"/>
      <c r="AV923" s="94"/>
      <c r="AW923" s="94"/>
      <c r="AX923" s="94"/>
      <c r="AY923" s="94"/>
      <c r="AZ923" s="94"/>
      <c r="BA923" s="94"/>
    </row>
    <row r="924" spans="3:70" x14ac:dyDescent="0.2">
      <c r="C924" s="24"/>
      <c r="D924" s="24"/>
      <c r="AG924" s="94"/>
      <c r="AH924" s="94"/>
      <c r="AI924" s="94"/>
      <c r="AJ924" s="94"/>
      <c r="AK924" s="94"/>
      <c r="AM924" s="92"/>
      <c r="AT924" s="94"/>
      <c r="AU924" s="94"/>
      <c r="AV924" s="94"/>
      <c r="AW924" s="94"/>
      <c r="AX924" s="94"/>
      <c r="AY924" s="94"/>
      <c r="AZ924" s="94"/>
      <c r="BA924" s="94"/>
    </row>
    <row r="925" spans="3:70" x14ac:dyDescent="0.2">
      <c r="C925" s="24"/>
      <c r="D925" s="24"/>
      <c r="AG925" s="94"/>
      <c r="AH925" s="94"/>
      <c r="AI925" s="94"/>
      <c r="AJ925" s="94"/>
      <c r="AK925" s="94"/>
      <c r="AM925" s="92"/>
      <c r="AT925" s="94"/>
      <c r="AU925" s="94"/>
      <c r="AV925" s="94"/>
      <c r="AW925" s="94"/>
      <c r="AX925" s="94"/>
      <c r="AY925" s="94"/>
      <c r="AZ925" s="94"/>
      <c r="BA925" s="94"/>
    </row>
    <row r="926" spans="3:70" x14ac:dyDescent="0.2">
      <c r="C926" s="24"/>
      <c r="D926" s="24"/>
      <c r="AG926" s="94"/>
      <c r="AH926" s="94"/>
      <c r="AI926" s="94"/>
      <c r="AJ926" s="94"/>
      <c r="AK926" s="94"/>
      <c r="AM926" s="92"/>
      <c r="AT926" s="94"/>
      <c r="AU926" s="94"/>
      <c r="AV926" s="94"/>
      <c r="AW926" s="94"/>
      <c r="AX926" s="94"/>
      <c r="AY926" s="94"/>
      <c r="AZ926" s="94"/>
      <c r="BA926" s="94"/>
    </row>
    <row r="927" spans="3:70" x14ac:dyDescent="0.2">
      <c r="C927" s="24"/>
      <c r="D927" s="24"/>
      <c r="AG927" s="94"/>
      <c r="AH927" s="94"/>
      <c r="AI927" s="94"/>
      <c r="AJ927" s="94"/>
      <c r="AK927" s="94"/>
      <c r="AM927" s="92"/>
      <c r="AT927" s="94"/>
      <c r="AU927" s="94"/>
      <c r="AV927" s="94"/>
      <c r="AW927" s="94"/>
      <c r="AX927" s="94"/>
      <c r="AY927" s="94"/>
      <c r="AZ927" s="94"/>
      <c r="BA927" s="94"/>
    </row>
    <row r="928" spans="3:70" x14ac:dyDescent="0.2">
      <c r="C928" s="24"/>
      <c r="D928" s="24"/>
      <c r="AG928" s="94"/>
      <c r="AH928" s="94"/>
      <c r="AI928" s="94"/>
      <c r="AJ928" s="94"/>
      <c r="AK928" s="94"/>
      <c r="AM928" s="92"/>
      <c r="AT928" s="94"/>
      <c r="AU928" s="94"/>
      <c r="AV928" s="94"/>
      <c r="AW928" s="94"/>
      <c r="AX928" s="94"/>
      <c r="AY928" s="94"/>
      <c r="AZ928" s="94"/>
      <c r="BA928" s="94"/>
    </row>
    <row r="929" spans="3:70" x14ac:dyDescent="0.2">
      <c r="C929" s="24"/>
      <c r="D929" s="24"/>
      <c r="AG929" s="94"/>
      <c r="AH929" s="94"/>
      <c r="AI929" s="94"/>
      <c r="AJ929" s="94"/>
      <c r="AK929" s="94"/>
      <c r="AM929" s="92"/>
      <c r="AT929" s="94"/>
      <c r="AU929" s="94"/>
      <c r="AV929" s="94"/>
      <c r="AW929" s="94"/>
      <c r="AX929" s="94"/>
      <c r="AY929" s="94"/>
      <c r="AZ929" s="94"/>
      <c r="BA929" s="94"/>
    </row>
    <row r="930" spans="3:70" x14ac:dyDescent="0.2">
      <c r="C930" s="24"/>
      <c r="D930" s="24"/>
      <c r="AG930" s="94"/>
      <c r="AH930" s="94"/>
      <c r="AI930" s="94"/>
      <c r="AJ930" s="94"/>
      <c r="AK930" s="94"/>
      <c r="AM930" s="92"/>
      <c r="AT930" s="94"/>
      <c r="AU930" s="94"/>
      <c r="AV930" s="94"/>
      <c r="AW930" s="94"/>
      <c r="AX930" s="94"/>
      <c r="AY930" s="94"/>
      <c r="AZ930" s="94"/>
      <c r="BA930" s="94"/>
    </row>
    <row r="931" spans="3:70" x14ac:dyDescent="0.2">
      <c r="C931" s="24"/>
      <c r="D931" s="24"/>
      <c r="AG931" s="94"/>
      <c r="AH931" s="94"/>
      <c r="AI931" s="94"/>
      <c r="AJ931" s="94"/>
      <c r="AK931" s="94"/>
      <c r="AM931" s="92"/>
      <c r="AT931" s="94"/>
      <c r="AU931" s="94"/>
      <c r="AV931" s="94"/>
      <c r="AW931" s="94"/>
      <c r="AX931" s="94"/>
      <c r="AY931" s="94"/>
      <c r="AZ931" s="94"/>
      <c r="BA931" s="94"/>
    </row>
    <row r="932" spans="3:70" x14ac:dyDescent="0.2">
      <c r="C932" s="24"/>
      <c r="D932" s="24"/>
      <c r="AG932" s="94"/>
      <c r="AH932" s="94"/>
      <c r="AI932" s="94"/>
      <c r="AJ932" s="94"/>
      <c r="AK932" s="94"/>
      <c r="AM932" s="92"/>
      <c r="AT932" s="94"/>
      <c r="AU932" s="94"/>
      <c r="AV932" s="94"/>
      <c r="AW932" s="94"/>
      <c r="AX932" s="94"/>
      <c r="AY932" s="94"/>
      <c r="AZ932" s="94"/>
      <c r="BA932" s="94"/>
    </row>
    <row r="933" spans="3:70" x14ac:dyDescent="0.2">
      <c r="C933" s="24"/>
      <c r="D933" s="24"/>
      <c r="AG933" s="94"/>
      <c r="AH933" s="94"/>
      <c r="AI933" s="94"/>
      <c r="AJ933" s="94"/>
      <c r="AK933" s="94"/>
      <c r="AM933" s="92"/>
      <c r="AT933" s="94"/>
      <c r="AU933" s="94"/>
      <c r="AV933" s="94"/>
      <c r="AW933" s="94"/>
      <c r="AX933" s="94"/>
      <c r="AY933" s="94"/>
      <c r="AZ933" s="94"/>
      <c r="BA933" s="94"/>
    </row>
    <row r="934" spans="3:70" x14ac:dyDescent="0.2">
      <c r="C934" s="24"/>
      <c r="D934" s="24"/>
      <c r="AG934" s="94"/>
      <c r="AH934" s="94"/>
      <c r="AI934" s="94"/>
      <c r="AJ934" s="94"/>
      <c r="AK934" s="94"/>
      <c r="AM934" s="92"/>
      <c r="AT934" s="94"/>
      <c r="AU934" s="94"/>
      <c r="AV934" s="94"/>
      <c r="AW934" s="94"/>
      <c r="AX934" s="94"/>
      <c r="AY934" s="94"/>
      <c r="AZ934" s="94"/>
      <c r="BA934" s="94"/>
    </row>
    <row r="935" spans="3:70" x14ac:dyDescent="0.2">
      <c r="C935" s="24"/>
      <c r="D935" s="24"/>
      <c r="AG935" s="94"/>
      <c r="AH935" s="94"/>
      <c r="AI935" s="94"/>
      <c r="AJ935" s="94"/>
      <c r="AK935" s="94"/>
      <c r="AM935" s="92"/>
      <c r="AT935" s="94"/>
      <c r="AU935" s="94"/>
      <c r="AV935" s="94"/>
      <c r="AW935" s="94"/>
      <c r="AX935" s="94"/>
      <c r="AY935" s="94"/>
      <c r="AZ935" s="94"/>
      <c r="BA935" s="94"/>
    </row>
    <row r="936" spans="3:70" x14ac:dyDescent="0.2">
      <c r="C936" s="24"/>
      <c r="D936" s="24"/>
      <c r="AG936" s="94"/>
      <c r="AH936" s="94"/>
      <c r="AI936" s="94"/>
      <c r="AJ936" s="94"/>
      <c r="AK936" s="94"/>
      <c r="AM936" s="92"/>
      <c r="AT936" s="94"/>
      <c r="AU936" s="94"/>
      <c r="AV936" s="94"/>
      <c r="AW936" s="94"/>
      <c r="AX936" s="94"/>
      <c r="AY936" s="94"/>
      <c r="AZ936" s="94"/>
      <c r="BA936" s="94"/>
      <c r="BB936" s="94"/>
      <c r="BC936" s="94"/>
      <c r="BD936" s="94"/>
      <c r="BE936" s="94"/>
      <c r="BF936" s="94"/>
      <c r="BG936" s="94"/>
      <c r="BH936" s="94"/>
      <c r="BI936" s="94"/>
      <c r="BJ936" s="94"/>
      <c r="BK936" s="94"/>
      <c r="BL936" s="94"/>
      <c r="BM936" s="94"/>
      <c r="BN936" s="94"/>
      <c r="BO936" s="94"/>
      <c r="BP936" s="94"/>
      <c r="BQ936" s="94"/>
      <c r="BR936" s="94"/>
    </row>
    <row r="937" spans="3:70" x14ac:dyDescent="0.2">
      <c r="C937" s="24"/>
      <c r="D937" s="24"/>
      <c r="AG937" s="94"/>
      <c r="AH937" s="94"/>
      <c r="AI937" s="94"/>
      <c r="AJ937" s="94"/>
      <c r="AK937" s="94"/>
      <c r="AM937" s="92"/>
      <c r="AT937" s="94"/>
      <c r="AU937" s="94"/>
      <c r="AV937" s="94"/>
      <c r="AW937" s="94"/>
      <c r="AX937" s="94"/>
      <c r="AY937" s="94"/>
      <c r="AZ937" s="94"/>
      <c r="BA937" s="94"/>
    </row>
    <row r="938" spans="3:70" x14ac:dyDescent="0.2">
      <c r="C938" s="24"/>
      <c r="D938" s="24"/>
      <c r="AG938" s="94"/>
      <c r="AH938" s="94"/>
      <c r="AI938" s="94"/>
      <c r="AJ938" s="94"/>
      <c r="AK938" s="94"/>
      <c r="AM938" s="92"/>
      <c r="AT938" s="94"/>
      <c r="AU938" s="94"/>
      <c r="AV938" s="94"/>
      <c r="AW938" s="94"/>
      <c r="AX938" s="94"/>
      <c r="AY938" s="94"/>
      <c r="AZ938" s="94"/>
      <c r="BA938" s="94"/>
    </row>
    <row r="939" spans="3:70" x14ac:dyDescent="0.2">
      <c r="C939" s="24"/>
      <c r="D939" s="24"/>
      <c r="AG939" s="94"/>
      <c r="AH939" s="94"/>
      <c r="AI939" s="94"/>
      <c r="AJ939" s="94"/>
      <c r="AK939" s="94"/>
      <c r="AM939" s="92"/>
      <c r="AT939" s="94"/>
      <c r="AU939" s="94"/>
      <c r="AV939" s="94"/>
      <c r="AW939" s="94"/>
      <c r="AX939" s="94"/>
      <c r="AY939" s="94"/>
      <c r="AZ939" s="94"/>
      <c r="BA939" s="94"/>
    </row>
    <row r="940" spans="3:70" x14ac:dyDescent="0.2">
      <c r="C940" s="24"/>
      <c r="D940" s="24"/>
      <c r="AG940" s="94"/>
      <c r="AH940" s="94"/>
      <c r="AI940" s="94"/>
      <c r="AJ940" s="94"/>
      <c r="AK940" s="94"/>
      <c r="AM940" s="92"/>
      <c r="AT940" s="94"/>
      <c r="AU940" s="94"/>
      <c r="AV940" s="94"/>
      <c r="AW940" s="94"/>
      <c r="AX940" s="94"/>
      <c r="AY940" s="94"/>
      <c r="AZ940" s="94"/>
      <c r="BA940" s="94"/>
    </row>
    <row r="941" spans="3:70" x14ac:dyDescent="0.2">
      <c r="C941" s="24"/>
      <c r="D941" s="24"/>
      <c r="AG941" s="94"/>
      <c r="AH941" s="94"/>
      <c r="AI941" s="94"/>
      <c r="AJ941" s="94"/>
      <c r="AK941" s="94"/>
      <c r="AM941" s="92"/>
      <c r="AT941" s="94"/>
      <c r="AU941" s="94"/>
      <c r="AV941" s="94"/>
      <c r="AW941" s="94"/>
      <c r="AX941" s="94"/>
      <c r="AY941" s="94"/>
      <c r="AZ941" s="94"/>
      <c r="BA941" s="94"/>
    </row>
    <row r="942" spans="3:70" x14ac:dyDescent="0.2">
      <c r="C942" s="24"/>
      <c r="D942" s="24"/>
      <c r="AG942" s="94"/>
      <c r="AH942" s="94"/>
      <c r="AI942" s="94"/>
      <c r="AJ942" s="94"/>
      <c r="AK942" s="94"/>
      <c r="AM942" s="92"/>
      <c r="AT942" s="94"/>
      <c r="AU942" s="94"/>
      <c r="AV942" s="94"/>
      <c r="AW942" s="94"/>
      <c r="AX942" s="94"/>
      <c r="AY942" s="94"/>
      <c r="AZ942" s="94"/>
      <c r="BA942" s="94"/>
    </row>
    <row r="943" spans="3:70" x14ac:dyDescent="0.2">
      <c r="C943" s="24"/>
      <c r="D943" s="24"/>
      <c r="AG943" s="94"/>
      <c r="AH943" s="94"/>
      <c r="AI943" s="94"/>
      <c r="AJ943" s="94"/>
      <c r="AK943" s="94"/>
      <c r="AM943" s="92"/>
      <c r="AT943" s="94"/>
      <c r="AU943" s="94"/>
      <c r="AV943" s="94"/>
      <c r="AW943" s="94"/>
      <c r="AX943" s="94"/>
      <c r="AY943" s="94"/>
      <c r="AZ943" s="94"/>
      <c r="BA943" s="94"/>
      <c r="BB943" s="94"/>
      <c r="BC943" s="94"/>
      <c r="BD943" s="94"/>
      <c r="BE943" s="94"/>
      <c r="BF943" s="94"/>
      <c r="BG943" s="94"/>
      <c r="BH943" s="94"/>
      <c r="BI943" s="94"/>
      <c r="BJ943" s="94"/>
      <c r="BK943" s="94"/>
      <c r="BL943" s="94"/>
      <c r="BM943" s="94"/>
      <c r="BN943" s="94"/>
      <c r="BO943" s="94"/>
      <c r="BP943" s="94"/>
      <c r="BQ943" s="94"/>
      <c r="BR943" s="94"/>
    </row>
    <row r="944" spans="3:70" x14ac:dyDescent="0.2">
      <c r="C944" s="24"/>
      <c r="D944" s="24"/>
      <c r="AG944" s="94"/>
      <c r="AH944" s="94"/>
      <c r="AI944" s="94"/>
      <c r="AJ944" s="94"/>
      <c r="AK944" s="94"/>
      <c r="AM944" s="92"/>
      <c r="AT944" s="94"/>
      <c r="AU944" s="94"/>
      <c r="AV944" s="94"/>
      <c r="AW944" s="94"/>
      <c r="AX944" s="94"/>
      <c r="AY944" s="94"/>
      <c r="AZ944" s="94"/>
      <c r="BA944" s="94"/>
    </row>
    <row r="945" spans="3:70" x14ac:dyDescent="0.2">
      <c r="C945" s="24"/>
      <c r="D945" s="24"/>
      <c r="AG945" s="94"/>
      <c r="AH945" s="94"/>
      <c r="AI945" s="94"/>
      <c r="AJ945" s="94"/>
      <c r="AK945" s="94"/>
      <c r="AM945" s="92"/>
      <c r="AT945" s="94"/>
      <c r="AU945" s="94"/>
      <c r="AV945" s="94"/>
      <c r="AW945" s="94"/>
      <c r="AX945" s="94"/>
      <c r="AY945" s="94"/>
      <c r="AZ945" s="94"/>
      <c r="BA945" s="94"/>
    </row>
    <row r="946" spans="3:70" x14ac:dyDescent="0.2">
      <c r="C946" s="24"/>
      <c r="D946" s="24"/>
      <c r="AG946" s="94"/>
      <c r="AH946" s="94"/>
      <c r="AI946" s="94"/>
      <c r="AJ946" s="94"/>
      <c r="AK946" s="94"/>
      <c r="AM946" s="92"/>
      <c r="AT946" s="94"/>
      <c r="AU946" s="94"/>
      <c r="AV946" s="94"/>
      <c r="AW946" s="94"/>
      <c r="AX946" s="94"/>
      <c r="AY946" s="94"/>
      <c r="AZ946" s="94"/>
      <c r="BA946" s="94"/>
    </row>
    <row r="947" spans="3:70" x14ac:dyDescent="0.2">
      <c r="C947" s="24"/>
      <c r="D947" s="24"/>
      <c r="AG947" s="94"/>
      <c r="AH947" s="94"/>
      <c r="AI947" s="94"/>
      <c r="AJ947" s="94"/>
      <c r="AK947" s="94"/>
      <c r="AM947" s="92"/>
      <c r="AT947" s="94"/>
      <c r="AU947" s="94"/>
      <c r="AV947" s="94"/>
      <c r="AW947" s="94"/>
      <c r="AX947" s="94"/>
      <c r="AY947" s="94"/>
      <c r="AZ947" s="94"/>
      <c r="BA947" s="94"/>
    </row>
    <row r="948" spans="3:70" x14ac:dyDescent="0.2">
      <c r="C948" s="24"/>
      <c r="D948" s="24"/>
      <c r="AG948" s="94"/>
      <c r="AH948" s="94"/>
      <c r="AI948" s="94"/>
      <c r="AJ948" s="94"/>
      <c r="AK948" s="94"/>
      <c r="AM948" s="92"/>
      <c r="AT948" s="94"/>
      <c r="AU948" s="94"/>
      <c r="AV948" s="94"/>
      <c r="AW948" s="94"/>
      <c r="AX948" s="94"/>
      <c r="AY948" s="94"/>
      <c r="AZ948" s="94"/>
      <c r="BA948" s="94"/>
    </row>
    <row r="949" spans="3:70" x14ac:dyDescent="0.2">
      <c r="C949" s="24"/>
      <c r="D949" s="24"/>
      <c r="AG949" s="94"/>
      <c r="AH949" s="94"/>
      <c r="AI949" s="94"/>
      <c r="AJ949" s="94"/>
      <c r="AK949" s="94"/>
      <c r="AM949" s="92"/>
      <c r="AT949" s="94"/>
      <c r="AU949" s="94"/>
      <c r="AV949" s="94"/>
      <c r="AW949" s="94"/>
      <c r="AX949" s="94"/>
      <c r="AY949" s="94"/>
      <c r="AZ949" s="94"/>
      <c r="BA949" s="94"/>
      <c r="BB949" s="94"/>
      <c r="BC949" s="94"/>
      <c r="BD949" s="94"/>
      <c r="BE949" s="94"/>
      <c r="BF949" s="94"/>
      <c r="BG949" s="94"/>
      <c r="BH949" s="94"/>
      <c r="BI949" s="94"/>
      <c r="BJ949" s="94"/>
      <c r="BK949" s="94"/>
      <c r="BL949" s="94"/>
      <c r="BM949" s="94"/>
      <c r="BN949" s="94"/>
      <c r="BO949" s="94"/>
      <c r="BP949" s="94"/>
      <c r="BQ949" s="94"/>
      <c r="BR949" s="94"/>
    </row>
    <row r="950" spans="3:70" x14ac:dyDescent="0.2">
      <c r="C950" s="24"/>
      <c r="D950" s="24"/>
      <c r="AG950" s="94"/>
      <c r="AH950" s="94"/>
      <c r="AI950" s="94"/>
      <c r="AJ950" s="94"/>
      <c r="AK950" s="94"/>
      <c r="AM950" s="92"/>
      <c r="AT950" s="94"/>
      <c r="AU950" s="94"/>
      <c r="AV950" s="94"/>
      <c r="AW950" s="94"/>
      <c r="AX950" s="94"/>
      <c r="AY950" s="94"/>
      <c r="AZ950" s="94"/>
      <c r="BA950" s="94"/>
    </row>
    <row r="951" spans="3:70" x14ac:dyDescent="0.2">
      <c r="C951" s="24"/>
      <c r="D951" s="24"/>
      <c r="AG951" s="94"/>
      <c r="AH951" s="94"/>
      <c r="AI951" s="94"/>
      <c r="AJ951" s="94"/>
      <c r="AK951" s="94"/>
      <c r="AM951" s="92"/>
      <c r="AT951" s="94"/>
      <c r="AU951" s="94"/>
      <c r="AV951" s="94"/>
      <c r="AW951" s="94"/>
      <c r="AX951" s="94"/>
      <c r="AY951" s="94"/>
      <c r="AZ951" s="94"/>
      <c r="BA951" s="94"/>
      <c r="BB951" s="94"/>
      <c r="BC951" s="94"/>
      <c r="BD951" s="94"/>
      <c r="BE951" s="94"/>
      <c r="BF951" s="94"/>
      <c r="BG951" s="94"/>
      <c r="BH951" s="94"/>
      <c r="BI951" s="94"/>
      <c r="BJ951" s="94"/>
      <c r="BK951" s="94"/>
      <c r="BL951" s="94"/>
      <c r="BM951" s="94"/>
      <c r="BN951" s="94"/>
      <c r="BO951" s="94"/>
      <c r="BP951" s="94"/>
      <c r="BQ951" s="94"/>
      <c r="BR951" s="94"/>
    </row>
    <row r="952" spans="3:70" x14ac:dyDescent="0.2">
      <c r="C952" s="24"/>
      <c r="D952" s="24"/>
      <c r="AG952" s="94"/>
      <c r="AH952" s="94"/>
      <c r="AI952" s="94"/>
      <c r="AJ952" s="94"/>
      <c r="AK952" s="94"/>
      <c r="AM952" s="92"/>
      <c r="AT952" s="94"/>
      <c r="AU952" s="94"/>
      <c r="AV952" s="94"/>
      <c r="AW952" s="94"/>
      <c r="AX952" s="94"/>
      <c r="AY952" s="94"/>
      <c r="AZ952" s="94"/>
      <c r="BA952" s="94"/>
    </row>
    <row r="953" spans="3:70" x14ac:dyDescent="0.2">
      <c r="C953" s="24"/>
      <c r="D953" s="24"/>
      <c r="AG953" s="94"/>
      <c r="AH953" s="94"/>
      <c r="AI953" s="94"/>
      <c r="AJ953" s="94"/>
      <c r="AK953" s="94"/>
      <c r="AM953" s="92"/>
      <c r="AT953" s="94"/>
      <c r="AU953" s="94"/>
      <c r="AV953" s="94"/>
      <c r="AW953" s="94"/>
      <c r="AX953" s="94"/>
      <c r="AY953" s="94"/>
      <c r="AZ953" s="94"/>
      <c r="BA953" s="94"/>
      <c r="BB953" s="94"/>
    </row>
    <row r="954" spans="3:70" x14ac:dyDescent="0.2">
      <c r="C954" s="24"/>
      <c r="D954" s="24"/>
      <c r="AG954" s="94"/>
      <c r="AH954" s="94"/>
      <c r="AI954" s="94"/>
      <c r="AJ954" s="94"/>
      <c r="AK954" s="94"/>
      <c r="AM954" s="92"/>
      <c r="AT954" s="94"/>
      <c r="AU954" s="94"/>
      <c r="AV954" s="94"/>
      <c r="AW954" s="94"/>
      <c r="AX954" s="94"/>
      <c r="AY954" s="94"/>
      <c r="AZ954" s="94"/>
      <c r="BA954" s="94"/>
    </row>
    <row r="955" spans="3:70" x14ac:dyDescent="0.2">
      <c r="C955" s="24"/>
      <c r="D955" s="24"/>
      <c r="AG955" s="94"/>
      <c r="AH955" s="94"/>
      <c r="AI955" s="94"/>
      <c r="AJ955" s="94"/>
      <c r="AK955" s="94"/>
      <c r="AM955" s="92"/>
      <c r="AT955" s="94"/>
      <c r="AU955" s="94"/>
      <c r="AV955" s="94"/>
      <c r="AW955" s="94"/>
      <c r="AX955" s="94"/>
      <c r="AY955" s="94"/>
      <c r="AZ955" s="94"/>
      <c r="BA955" s="94"/>
    </row>
    <row r="956" spans="3:70" x14ac:dyDescent="0.2">
      <c r="C956" s="24"/>
      <c r="D956" s="24"/>
      <c r="AG956" s="94"/>
      <c r="AH956" s="94"/>
      <c r="AI956" s="94"/>
      <c r="AJ956" s="94"/>
      <c r="AK956" s="94"/>
      <c r="AM956" s="92"/>
      <c r="AT956" s="94"/>
      <c r="AU956" s="94"/>
      <c r="AV956" s="94"/>
      <c r="AW956" s="94"/>
      <c r="AX956" s="94"/>
      <c r="AY956" s="94"/>
      <c r="AZ956" s="94"/>
      <c r="BA956" s="94"/>
    </row>
    <row r="957" spans="3:70" x14ac:dyDescent="0.2">
      <c r="C957" s="24"/>
      <c r="D957" s="24"/>
      <c r="AG957" s="94"/>
      <c r="AH957" s="94"/>
      <c r="AI957" s="94"/>
      <c r="AJ957" s="94"/>
      <c r="AK957" s="94"/>
      <c r="AM957" s="92"/>
      <c r="AT957" s="94"/>
      <c r="AU957" s="94"/>
      <c r="AV957" s="94"/>
      <c r="AW957" s="94"/>
      <c r="AX957" s="94"/>
      <c r="AY957" s="94"/>
      <c r="AZ957" s="94"/>
      <c r="BA957" s="94"/>
    </row>
    <row r="958" spans="3:70" x14ac:dyDescent="0.2">
      <c r="C958" s="24"/>
      <c r="D958" s="24"/>
      <c r="AG958" s="94"/>
      <c r="AH958" s="94"/>
      <c r="AI958" s="94"/>
      <c r="AJ958" s="94"/>
      <c r="AK958" s="94"/>
      <c r="AM958" s="92"/>
      <c r="AT958" s="94"/>
      <c r="AU958" s="94"/>
      <c r="AV958" s="94"/>
      <c r="AW958" s="94"/>
      <c r="AX958" s="94"/>
      <c r="AY958" s="94"/>
      <c r="AZ958" s="94"/>
      <c r="BA958" s="94"/>
    </row>
    <row r="959" spans="3:70" x14ac:dyDescent="0.2">
      <c r="C959" s="24"/>
      <c r="D959" s="24"/>
      <c r="AG959" s="94"/>
      <c r="AH959" s="94"/>
      <c r="AI959" s="94"/>
      <c r="AJ959" s="94"/>
      <c r="AK959" s="94"/>
      <c r="AM959" s="92"/>
      <c r="AT959" s="94"/>
      <c r="AU959" s="94"/>
      <c r="AV959" s="94"/>
      <c r="AW959" s="94"/>
      <c r="AX959" s="94"/>
      <c r="AY959" s="94"/>
      <c r="AZ959" s="94"/>
      <c r="BA959" s="94"/>
      <c r="BB959" s="94"/>
    </row>
    <row r="960" spans="3:70" x14ac:dyDescent="0.2">
      <c r="C960" s="24"/>
      <c r="D960" s="24"/>
      <c r="AG960" s="94"/>
      <c r="AH960" s="94"/>
      <c r="AI960" s="94"/>
      <c r="AJ960" s="94"/>
      <c r="AK960" s="94"/>
      <c r="AM960" s="92"/>
      <c r="AT960" s="94"/>
      <c r="AU960" s="94"/>
      <c r="AV960" s="94"/>
      <c r="AW960" s="94"/>
      <c r="AX960" s="94"/>
      <c r="AY960" s="94"/>
      <c r="AZ960" s="94"/>
      <c r="BA960" s="94"/>
    </row>
    <row r="961" spans="3:54" x14ac:dyDescent="0.2">
      <c r="C961" s="24"/>
      <c r="D961" s="24"/>
      <c r="AG961" s="94"/>
      <c r="AH961" s="94"/>
      <c r="AI961" s="94"/>
      <c r="AJ961" s="94"/>
      <c r="AK961" s="94"/>
      <c r="AM961" s="92"/>
      <c r="AT961" s="94"/>
      <c r="AU961" s="94"/>
      <c r="AV961" s="94"/>
      <c r="AW961" s="94"/>
      <c r="AX961" s="94"/>
      <c r="AY961" s="94"/>
      <c r="AZ961" s="94"/>
      <c r="BA961" s="94"/>
    </row>
    <row r="962" spans="3:54" x14ac:dyDescent="0.2">
      <c r="C962" s="24"/>
      <c r="D962" s="24"/>
      <c r="AG962" s="94"/>
      <c r="AH962" s="94"/>
      <c r="AI962" s="94"/>
      <c r="AJ962" s="94"/>
      <c r="AK962" s="94"/>
      <c r="AM962" s="92"/>
      <c r="AT962" s="94"/>
      <c r="AU962" s="94"/>
      <c r="AV962" s="94"/>
      <c r="AW962" s="94"/>
      <c r="AX962" s="94"/>
      <c r="AY962" s="94"/>
      <c r="AZ962" s="94"/>
      <c r="BA962" s="94"/>
    </row>
    <row r="963" spans="3:54" x14ac:dyDescent="0.2">
      <c r="C963" s="24"/>
      <c r="D963" s="24"/>
      <c r="AG963" s="94"/>
      <c r="AH963" s="94"/>
      <c r="AI963" s="94"/>
      <c r="AJ963" s="94"/>
      <c r="AK963" s="94"/>
      <c r="AM963" s="92"/>
      <c r="AT963" s="94"/>
      <c r="AU963" s="94"/>
      <c r="AV963" s="94"/>
      <c r="AW963" s="94"/>
      <c r="AX963" s="94"/>
      <c r="AY963" s="94"/>
      <c r="AZ963" s="94"/>
      <c r="BA963" s="94"/>
    </row>
    <row r="964" spans="3:54" x14ac:dyDescent="0.2">
      <c r="C964" s="24"/>
      <c r="D964" s="24"/>
      <c r="AG964" s="94"/>
      <c r="AH964" s="94"/>
      <c r="AI964" s="94"/>
      <c r="AJ964" s="94"/>
      <c r="AK964" s="94"/>
      <c r="AM964" s="92"/>
      <c r="AT964" s="94"/>
      <c r="AU964" s="94"/>
      <c r="AV964" s="94"/>
      <c r="AW964" s="94"/>
      <c r="AX964" s="94"/>
      <c r="AY964" s="94"/>
      <c r="AZ964" s="94"/>
      <c r="BA964" s="94"/>
    </row>
    <row r="965" spans="3:54" x14ac:dyDescent="0.2">
      <c r="C965" s="24"/>
      <c r="D965" s="24"/>
      <c r="AG965" s="94"/>
      <c r="AH965" s="94"/>
      <c r="AI965" s="94"/>
      <c r="AJ965" s="94"/>
      <c r="AK965" s="94"/>
      <c r="AM965" s="92"/>
      <c r="AT965" s="94"/>
      <c r="AU965" s="94"/>
      <c r="AV965" s="94"/>
      <c r="AW965" s="94"/>
      <c r="AX965" s="94"/>
      <c r="AY965" s="94"/>
      <c r="AZ965" s="94"/>
      <c r="BA965" s="94"/>
    </row>
    <row r="966" spans="3:54" x14ac:dyDescent="0.2">
      <c r="C966" s="24"/>
      <c r="D966" s="24"/>
      <c r="AG966" s="94"/>
      <c r="AH966" s="94"/>
      <c r="AI966" s="94"/>
      <c r="AJ966" s="94"/>
      <c r="AK966" s="94"/>
      <c r="AM966" s="92"/>
      <c r="AT966" s="94"/>
      <c r="AU966" s="94"/>
      <c r="AV966" s="94"/>
      <c r="AW966" s="94"/>
      <c r="AX966" s="94"/>
      <c r="AY966" s="94"/>
      <c r="AZ966" s="94"/>
      <c r="BA966" s="94"/>
    </row>
    <row r="967" spans="3:54" x14ac:dyDescent="0.2">
      <c r="C967" s="24"/>
      <c r="D967" s="24"/>
      <c r="AG967" s="94"/>
      <c r="AH967" s="94"/>
      <c r="AI967" s="94"/>
      <c r="AJ967" s="94"/>
      <c r="AK967" s="94"/>
      <c r="AM967" s="92"/>
      <c r="AT967" s="94"/>
      <c r="AU967" s="94"/>
      <c r="AV967" s="94"/>
      <c r="AW967" s="94"/>
      <c r="AX967" s="94"/>
      <c r="AY967" s="94"/>
      <c r="AZ967" s="94"/>
      <c r="BA967" s="94"/>
    </row>
    <row r="968" spans="3:54" x14ac:dyDescent="0.2">
      <c r="C968" s="24"/>
      <c r="D968" s="24"/>
      <c r="AG968" s="94"/>
      <c r="AH968" s="94"/>
      <c r="AI968" s="94"/>
      <c r="AJ968" s="94"/>
      <c r="AK968" s="94"/>
      <c r="AM968" s="92"/>
      <c r="AT968" s="94"/>
      <c r="AU968" s="94"/>
      <c r="AV968" s="94"/>
      <c r="AW968" s="94"/>
      <c r="AX968" s="94"/>
      <c r="AY968" s="94"/>
      <c r="AZ968" s="94"/>
      <c r="BA968" s="94"/>
    </row>
    <row r="969" spans="3:54" x14ac:dyDescent="0.2">
      <c r="C969" s="24"/>
      <c r="D969" s="24"/>
      <c r="AG969" s="94"/>
      <c r="AH969" s="94"/>
      <c r="AI969" s="94"/>
      <c r="AJ969" s="94"/>
      <c r="AK969" s="94"/>
      <c r="AM969" s="92"/>
      <c r="AT969" s="94"/>
      <c r="AU969" s="94"/>
      <c r="AV969" s="94"/>
      <c r="AW969" s="94"/>
      <c r="AX969" s="94"/>
      <c r="AY969" s="94"/>
      <c r="AZ969" s="94"/>
      <c r="BA969" s="94"/>
    </row>
    <row r="970" spans="3:54" x14ac:dyDescent="0.2">
      <c r="C970" s="24"/>
      <c r="D970" s="24"/>
      <c r="AG970" s="94"/>
      <c r="AH970" s="94"/>
      <c r="AI970" s="94"/>
      <c r="AJ970" s="94"/>
      <c r="AK970" s="94"/>
      <c r="AM970" s="92"/>
      <c r="AT970" s="94"/>
      <c r="AU970" s="94"/>
      <c r="AV970" s="94"/>
      <c r="AW970" s="94"/>
      <c r="AX970" s="94"/>
      <c r="AY970" s="94"/>
      <c r="AZ970" s="94"/>
      <c r="BA970" s="94"/>
      <c r="BB970" s="94"/>
    </row>
    <row r="971" spans="3:54" x14ac:dyDescent="0.2">
      <c r="C971" s="24"/>
      <c r="D971" s="24"/>
      <c r="AG971" s="94"/>
      <c r="AH971" s="94"/>
      <c r="AI971" s="94"/>
      <c r="AJ971" s="94"/>
      <c r="AK971" s="94"/>
      <c r="AM971" s="92"/>
      <c r="AT971" s="94"/>
      <c r="AU971" s="94"/>
      <c r="AV971" s="94"/>
      <c r="AW971" s="94"/>
      <c r="AX971" s="94"/>
      <c r="AY971" s="94"/>
      <c r="AZ971" s="94"/>
      <c r="BA971" s="94"/>
    </row>
    <row r="972" spans="3:54" x14ac:dyDescent="0.2">
      <c r="C972" s="24"/>
      <c r="D972" s="24"/>
      <c r="AG972" s="94"/>
      <c r="AH972" s="94"/>
      <c r="AI972" s="94"/>
      <c r="AJ972" s="94"/>
      <c r="AK972" s="94"/>
      <c r="AM972" s="92"/>
      <c r="AT972" s="94"/>
      <c r="AU972" s="94"/>
      <c r="AV972" s="94"/>
      <c r="AW972" s="94"/>
      <c r="AX972" s="94"/>
      <c r="AY972" s="94"/>
      <c r="AZ972" s="94"/>
      <c r="BA972" s="94"/>
    </row>
    <row r="973" spans="3:54" x14ac:dyDescent="0.2">
      <c r="C973" s="24"/>
      <c r="D973" s="24"/>
      <c r="AG973" s="94"/>
      <c r="AH973" s="94"/>
      <c r="AI973" s="94"/>
      <c r="AJ973" s="94"/>
      <c r="AK973" s="94"/>
      <c r="AM973" s="92"/>
      <c r="AT973" s="94"/>
      <c r="AU973" s="94"/>
      <c r="AV973" s="94"/>
      <c r="AW973" s="94"/>
      <c r="AX973" s="94"/>
      <c r="AY973" s="94"/>
      <c r="AZ973" s="94"/>
      <c r="BA973" s="94"/>
    </row>
    <row r="974" spans="3:54" x14ac:dyDescent="0.2">
      <c r="C974" s="24"/>
      <c r="D974" s="24"/>
      <c r="AG974" s="94"/>
      <c r="AH974" s="94"/>
      <c r="AI974" s="94"/>
      <c r="AJ974" s="94"/>
      <c r="AK974" s="94"/>
      <c r="AM974" s="92"/>
      <c r="AT974" s="94"/>
      <c r="AU974" s="94"/>
      <c r="AV974" s="94"/>
      <c r="AW974" s="94"/>
      <c r="AX974" s="94"/>
      <c r="AY974" s="94"/>
      <c r="AZ974" s="94"/>
      <c r="BA974" s="94"/>
    </row>
    <row r="975" spans="3:54" x14ac:dyDescent="0.2">
      <c r="C975" s="24"/>
      <c r="D975" s="24"/>
      <c r="AG975" s="94"/>
      <c r="AH975" s="94"/>
      <c r="AI975" s="94"/>
      <c r="AJ975" s="94"/>
      <c r="AK975" s="94"/>
      <c r="AM975" s="92"/>
      <c r="AT975" s="94"/>
      <c r="AU975" s="94"/>
      <c r="AV975" s="94"/>
      <c r="AW975" s="94"/>
      <c r="AX975" s="94"/>
      <c r="AY975" s="94"/>
      <c r="AZ975" s="94"/>
      <c r="BA975" s="94"/>
    </row>
    <row r="976" spans="3:54" x14ac:dyDescent="0.2">
      <c r="C976" s="24"/>
      <c r="D976" s="24"/>
      <c r="AG976" s="94"/>
      <c r="AH976" s="94"/>
      <c r="AI976" s="94"/>
      <c r="AJ976" s="94"/>
      <c r="AK976" s="94"/>
      <c r="AM976" s="92"/>
      <c r="AT976" s="94"/>
      <c r="AU976" s="94"/>
      <c r="AV976" s="94"/>
      <c r="AW976" s="94"/>
      <c r="AX976" s="94"/>
      <c r="AY976" s="94"/>
      <c r="AZ976" s="94"/>
      <c r="BA976" s="94"/>
      <c r="BB976" s="94"/>
    </row>
    <row r="977" spans="3:70" x14ac:dyDescent="0.2">
      <c r="C977" s="24"/>
      <c r="D977" s="24"/>
      <c r="AG977" s="94"/>
      <c r="AH977" s="94"/>
      <c r="AI977" s="94"/>
      <c r="AJ977" s="94"/>
      <c r="AK977" s="94"/>
      <c r="AM977" s="92"/>
      <c r="AT977" s="94"/>
      <c r="AU977" s="94"/>
      <c r="AV977" s="94"/>
      <c r="AW977" s="94"/>
      <c r="AX977" s="94"/>
      <c r="AY977" s="94"/>
      <c r="AZ977" s="94"/>
      <c r="BA977" s="94"/>
    </row>
    <row r="978" spans="3:70" x14ac:dyDescent="0.2">
      <c r="C978" s="24"/>
      <c r="D978" s="24"/>
      <c r="AG978" s="94"/>
      <c r="AH978" s="94"/>
      <c r="AI978" s="94"/>
      <c r="AJ978" s="94"/>
      <c r="AK978" s="94"/>
      <c r="AM978" s="92"/>
      <c r="AT978" s="94"/>
      <c r="AU978" s="94"/>
      <c r="AV978" s="94"/>
      <c r="AW978" s="94"/>
      <c r="AX978" s="94"/>
      <c r="AY978" s="94"/>
      <c r="AZ978" s="94"/>
      <c r="BA978" s="94"/>
    </row>
    <row r="979" spans="3:70" x14ac:dyDescent="0.2">
      <c r="C979" s="24"/>
      <c r="D979" s="24"/>
      <c r="AG979" s="94"/>
      <c r="AH979" s="94"/>
      <c r="AI979" s="94"/>
      <c r="AJ979" s="94"/>
      <c r="AK979" s="94"/>
      <c r="AM979" s="92"/>
      <c r="AT979" s="94"/>
      <c r="AU979" s="94"/>
      <c r="AV979" s="94"/>
      <c r="AW979" s="94"/>
      <c r="AX979" s="94"/>
      <c r="AY979" s="94"/>
      <c r="AZ979" s="94"/>
      <c r="BA979" s="94"/>
    </row>
    <row r="980" spans="3:70" x14ac:dyDescent="0.2">
      <c r="C980" s="24"/>
      <c r="D980" s="24"/>
      <c r="AG980" s="94"/>
      <c r="AH980" s="94"/>
      <c r="AI980" s="94"/>
      <c r="AJ980" s="94"/>
      <c r="AK980" s="94"/>
      <c r="AM980" s="92"/>
      <c r="AT980" s="94"/>
      <c r="AU980" s="94"/>
      <c r="AV980" s="94"/>
      <c r="AW980" s="94"/>
      <c r="AX980" s="94"/>
      <c r="AY980" s="94"/>
      <c r="AZ980" s="94"/>
      <c r="BA980" s="94"/>
    </row>
    <row r="981" spans="3:70" x14ac:dyDescent="0.2">
      <c r="C981" s="24"/>
      <c r="D981" s="24"/>
      <c r="AG981" s="94"/>
      <c r="AH981" s="94"/>
      <c r="AI981" s="94"/>
      <c r="AJ981" s="94"/>
      <c r="AK981" s="94"/>
      <c r="AM981" s="92"/>
      <c r="AT981" s="94"/>
      <c r="AU981" s="94"/>
      <c r="AV981" s="94"/>
      <c r="AW981" s="94"/>
      <c r="AX981" s="94"/>
      <c r="AY981" s="94"/>
      <c r="AZ981" s="94"/>
      <c r="BA981" s="94"/>
    </row>
    <row r="982" spans="3:70" x14ac:dyDescent="0.2">
      <c r="C982" s="24"/>
      <c r="D982" s="24"/>
      <c r="AG982" s="94"/>
      <c r="AH982" s="94"/>
      <c r="AI982" s="94"/>
      <c r="AJ982" s="94"/>
      <c r="AK982" s="94"/>
      <c r="AM982" s="92"/>
      <c r="AT982" s="94"/>
      <c r="AU982" s="94"/>
      <c r="AV982" s="94"/>
      <c r="AW982" s="94"/>
      <c r="AX982" s="94"/>
      <c r="AY982" s="94"/>
      <c r="AZ982" s="94"/>
      <c r="BA982" s="94"/>
    </row>
    <row r="983" spans="3:70" x14ac:dyDescent="0.2">
      <c r="C983" s="24"/>
      <c r="D983" s="24"/>
      <c r="AG983" s="94"/>
      <c r="AH983" s="94"/>
      <c r="AI983" s="94"/>
      <c r="AJ983" s="94"/>
      <c r="AK983" s="94"/>
      <c r="AM983" s="92"/>
      <c r="AT983" s="94"/>
      <c r="AU983" s="94"/>
      <c r="AV983" s="94"/>
      <c r="AW983" s="94"/>
      <c r="AX983" s="94"/>
      <c r="AY983" s="94"/>
      <c r="AZ983" s="94"/>
      <c r="BA983" s="94"/>
    </row>
    <row r="984" spans="3:70" x14ac:dyDescent="0.2">
      <c r="C984" s="24"/>
      <c r="D984" s="24"/>
      <c r="AG984" s="94"/>
      <c r="AH984" s="94"/>
      <c r="AI984" s="94"/>
      <c r="AJ984" s="94"/>
      <c r="AK984" s="94"/>
      <c r="AM984" s="92"/>
      <c r="AT984" s="94"/>
      <c r="AU984" s="94"/>
      <c r="AV984" s="94"/>
      <c r="AW984" s="94"/>
      <c r="AX984" s="94"/>
      <c r="AY984" s="94"/>
      <c r="AZ984" s="94"/>
      <c r="BA984" s="94"/>
    </row>
    <row r="985" spans="3:70" x14ac:dyDescent="0.2">
      <c r="C985" s="24"/>
      <c r="D985" s="24"/>
      <c r="AG985" s="94"/>
      <c r="AH985" s="94"/>
      <c r="AI985" s="94"/>
      <c r="AJ985" s="94"/>
      <c r="AK985" s="94"/>
      <c r="AM985" s="92"/>
      <c r="AT985" s="94"/>
      <c r="AU985" s="94"/>
      <c r="AV985" s="94"/>
      <c r="AW985" s="94"/>
      <c r="AX985" s="94"/>
      <c r="AY985" s="94"/>
      <c r="AZ985" s="94"/>
      <c r="BA985" s="94"/>
    </row>
    <row r="986" spans="3:70" x14ac:dyDescent="0.2">
      <c r="C986" s="24"/>
      <c r="D986" s="24"/>
      <c r="AG986" s="94"/>
      <c r="AH986" s="94"/>
      <c r="AI986" s="94"/>
      <c r="AJ986" s="94"/>
      <c r="AK986" s="94"/>
      <c r="AM986" s="92"/>
      <c r="AT986" s="94"/>
      <c r="AU986" s="94"/>
      <c r="AV986" s="94"/>
      <c r="AW986" s="94"/>
      <c r="AX986" s="94"/>
      <c r="AY986" s="94"/>
      <c r="AZ986" s="94"/>
      <c r="BA986" s="94"/>
    </row>
    <row r="987" spans="3:70" x14ac:dyDescent="0.2">
      <c r="C987" s="24"/>
      <c r="D987" s="24"/>
      <c r="AG987" s="94"/>
      <c r="AH987" s="94"/>
      <c r="AI987" s="94"/>
      <c r="AJ987" s="94"/>
      <c r="AK987" s="94"/>
      <c r="AM987" s="92"/>
      <c r="AT987" s="94"/>
      <c r="AU987" s="94"/>
      <c r="AV987" s="94"/>
      <c r="AW987" s="94"/>
      <c r="AX987" s="94"/>
      <c r="AY987" s="94"/>
      <c r="AZ987" s="94"/>
      <c r="BA987" s="94"/>
    </row>
    <row r="988" spans="3:70" x14ac:dyDescent="0.2">
      <c r="C988" s="24"/>
      <c r="D988" s="24"/>
      <c r="AG988" s="94"/>
      <c r="AH988" s="94"/>
      <c r="AI988" s="94"/>
      <c r="AJ988" s="94"/>
      <c r="AK988" s="94"/>
      <c r="AM988" s="92"/>
      <c r="AT988" s="94"/>
      <c r="AU988" s="94"/>
      <c r="AV988" s="94"/>
      <c r="AW988" s="94"/>
      <c r="AX988" s="94"/>
      <c r="AY988" s="94"/>
      <c r="AZ988" s="94"/>
      <c r="BA988" s="94"/>
    </row>
    <row r="989" spans="3:70" x14ac:dyDescent="0.2">
      <c r="C989" s="24"/>
      <c r="D989" s="24"/>
      <c r="AG989" s="94"/>
      <c r="AH989" s="94"/>
      <c r="AI989" s="94"/>
      <c r="AJ989" s="94"/>
      <c r="AK989" s="94"/>
      <c r="AM989" s="92"/>
      <c r="AT989" s="94"/>
      <c r="AU989" s="94"/>
      <c r="AV989" s="94"/>
      <c r="AW989" s="94"/>
      <c r="AX989" s="94"/>
      <c r="AY989" s="94"/>
      <c r="AZ989" s="94"/>
      <c r="BA989" s="94"/>
      <c r="BB989" s="94"/>
      <c r="BC989" s="94"/>
      <c r="BD989" s="94"/>
      <c r="BE989" s="94"/>
      <c r="BF989" s="94"/>
      <c r="BG989" s="94"/>
      <c r="BH989" s="94"/>
      <c r="BI989" s="94"/>
      <c r="BJ989" s="94"/>
      <c r="BK989" s="94"/>
      <c r="BL989" s="94"/>
      <c r="BM989" s="94"/>
      <c r="BN989" s="94"/>
      <c r="BO989" s="94"/>
      <c r="BP989" s="94"/>
      <c r="BQ989" s="94"/>
      <c r="BR989" s="94"/>
    </row>
    <row r="990" spans="3:70" x14ac:dyDescent="0.2">
      <c r="C990" s="24"/>
      <c r="D990" s="24"/>
      <c r="AG990" s="94"/>
      <c r="AH990" s="94"/>
      <c r="AI990" s="94"/>
      <c r="AJ990" s="94"/>
      <c r="AK990" s="94"/>
      <c r="AM990" s="92"/>
      <c r="AT990" s="94"/>
      <c r="AU990" s="94"/>
      <c r="AV990" s="94"/>
      <c r="AW990" s="94"/>
      <c r="AX990" s="94"/>
      <c r="AY990" s="94"/>
      <c r="AZ990" s="94"/>
      <c r="BA990" s="94"/>
    </row>
    <row r="991" spans="3:70" x14ac:dyDescent="0.2">
      <c r="C991" s="24"/>
      <c r="D991" s="24"/>
      <c r="AG991" s="94"/>
      <c r="AH991" s="94"/>
      <c r="AI991" s="94"/>
      <c r="AJ991" s="94"/>
      <c r="AK991" s="94"/>
      <c r="AM991" s="92"/>
      <c r="AT991" s="94"/>
      <c r="AU991" s="94"/>
      <c r="AV991" s="94"/>
      <c r="AW991" s="94"/>
      <c r="AX991" s="94"/>
      <c r="AY991" s="94"/>
      <c r="AZ991" s="94"/>
      <c r="BA991" s="94"/>
    </row>
    <row r="992" spans="3:70" x14ac:dyDescent="0.2">
      <c r="C992" s="24"/>
      <c r="D992" s="24"/>
      <c r="AG992" s="94"/>
      <c r="AH992" s="94"/>
      <c r="AI992" s="94"/>
      <c r="AJ992" s="94"/>
      <c r="AK992" s="94"/>
      <c r="AM992" s="92"/>
      <c r="AT992" s="94"/>
      <c r="AU992" s="94"/>
      <c r="AV992" s="94"/>
      <c r="AW992" s="94"/>
      <c r="AX992" s="94"/>
      <c r="AY992" s="94"/>
      <c r="AZ992" s="94"/>
      <c r="BA992" s="94"/>
    </row>
    <row r="993" spans="3:70" x14ac:dyDescent="0.2">
      <c r="C993" s="24"/>
      <c r="D993" s="24"/>
      <c r="AG993" s="94"/>
      <c r="AH993" s="94"/>
      <c r="AI993" s="94"/>
      <c r="AJ993" s="94"/>
      <c r="AK993" s="94"/>
      <c r="AM993" s="92"/>
      <c r="AT993" s="94"/>
      <c r="AU993" s="94"/>
      <c r="AV993" s="94"/>
      <c r="AW993" s="94"/>
      <c r="AX993" s="94"/>
      <c r="AY993" s="94"/>
      <c r="AZ993" s="94"/>
      <c r="BA993" s="94"/>
    </row>
    <row r="994" spans="3:70" x14ac:dyDescent="0.2">
      <c r="C994" s="24"/>
      <c r="D994" s="24"/>
      <c r="AG994" s="94"/>
      <c r="AH994" s="94"/>
      <c r="AI994" s="94"/>
      <c r="AJ994" s="94"/>
      <c r="AK994" s="94"/>
      <c r="AM994" s="92"/>
      <c r="AT994" s="94"/>
      <c r="AU994" s="94"/>
      <c r="AV994" s="94"/>
      <c r="AW994" s="94"/>
      <c r="AX994" s="94"/>
      <c r="AY994" s="94"/>
      <c r="AZ994" s="94"/>
      <c r="BA994" s="94"/>
    </row>
    <row r="995" spans="3:70" x14ac:dyDescent="0.2">
      <c r="C995" s="24"/>
      <c r="D995" s="24"/>
      <c r="AG995" s="94"/>
      <c r="AH995" s="94"/>
      <c r="AI995" s="94"/>
      <c r="AJ995" s="94"/>
      <c r="AK995" s="94"/>
      <c r="AM995" s="92"/>
      <c r="AT995" s="94"/>
      <c r="AU995" s="94"/>
      <c r="AV995" s="94"/>
      <c r="AW995" s="94"/>
      <c r="AX995" s="94"/>
      <c r="AY995" s="94"/>
      <c r="AZ995" s="94"/>
      <c r="BA995" s="94"/>
    </row>
    <row r="996" spans="3:70" x14ac:dyDescent="0.2">
      <c r="C996" s="24"/>
      <c r="D996" s="24"/>
      <c r="AG996" s="94"/>
      <c r="AH996" s="94"/>
      <c r="AI996" s="94"/>
      <c r="AJ996" s="94"/>
      <c r="AK996" s="94"/>
      <c r="AM996" s="92"/>
      <c r="AT996" s="94"/>
      <c r="AU996" s="94"/>
      <c r="AV996" s="94"/>
      <c r="AW996" s="94"/>
      <c r="AX996" s="94"/>
      <c r="AY996" s="94"/>
      <c r="AZ996" s="94"/>
      <c r="BA996" s="94"/>
    </row>
    <row r="997" spans="3:70" x14ac:dyDescent="0.2">
      <c r="C997" s="24"/>
      <c r="D997" s="24"/>
      <c r="AG997" s="94"/>
      <c r="AH997" s="94"/>
      <c r="AI997" s="94"/>
      <c r="AJ997" s="94"/>
      <c r="AK997" s="94"/>
      <c r="AM997" s="92"/>
      <c r="AT997" s="94"/>
      <c r="AU997" s="94"/>
      <c r="AV997" s="94"/>
      <c r="AW997" s="94"/>
      <c r="AX997" s="94"/>
      <c r="AY997" s="94"/>
      <c r="AZ997" s="94"/>
      <c r="BA997" s="94"/>
    </row>
    <row r="998" spans="3:70" x14ac:dyDescent="0.2">
      <c r="C998" s="24"/>
      <c r="D998" s="24"/>
      <c r="AG998" s="94"/>
      <c r="AH998" s="94"/>
      <c r="AI998" s="94"/>
      <c r="AJ998" s="94"/>
      <c r="AK998" s="94"/>
      <c r="AM998" s="92"/>
      <c r="AT998" s="94"/>
      <c r="AU998" s="94"/>
      <c r="AV998" s="94"/>
      <c r="AW998" s="94"/>
      <c r="AX998" s="94"/>
      <c r="AY998" s="94"/>
      <c r="AZ998" s="94"/>
      <c r="BA998" s="94"/>
    </row>
    <row r="999" spans="3:70" x14ac:dyDescent="0.2">
      <c r="C999" s="24"/>
      <c r="D999" s="24"/>
      <c r="AG999" s="94"/>
      <c r="AH999" s="94"/>
      <c r="AI999" s="94"/>
      <c r="AJ999" s="94"/>
      <c r="AK999" s="94"/>
      <c r="AM999" s="92"/>
      <c r="AT999" s="94"/>
      <c r="AU999" s="94"/>
      <c r="AV999" s="94"/>
      <c r="AW999" s="94"/>
      <c r="AX999" s="94"/>
      <c r="AY999" s="94"/>
      <c r="AZ999" s="94"/>
      <c r="BA999" s="94"/>
    </row>
    <row r="1000" spans="3:70" x14ac:dyDescent="0.2">
      <c r="C1000" s="24"/>
      <c r="D1000" s="24"/>
      <c r="AG1000" s="94"/>
      <c r="AH1000" s="94"/>
      <c r="AI1000" s="94"/>
      <c r="AJ1000" s="94"/>
      <c r="AK1000" s="94"/>
      <c r="AM1000" s="92"/>
      <c r="AT1000" s="94"/>
      <c r="AU1000" s="94"/>
      <c r="AV1000" s="94"/>
      <c r="AW1000" s="94"/>
      <c r="AX1000" s="94"/>
      <c r="AY1000" s="94"/>
      <c r="AZ1000" s="94"/>
      <c r="BA1000" s="94"/>
    </row>
    <row r="1001" spans="3:70" x14ac:dyDescent="0.2">
      <c r="C1001" s="24"/>
      <c r="D1001" s="24"/>
      <c r="AG1001" s="94"/>
      <c r="AH1001" s="94"/>
      <c r="AI1001" s="94"/>
      <c r="AJ1001" s="94"/>
      <c r="AK1001" s="94"/>
      <c r="AM1001" s="92"/>
      <c r="AT1001" s="94"/>
      <c r="AU1001" s="94"/>
      <c r="AV1001" s="94"/>
      <c r="AW1001" s="94"/>
      <c r="AX1001" s="94"/>
      <c r="AY1001" s="94"/>
      <c r="AZ1001" s="94"/>
      <c r="BA1001" s="94"/>
    </row>
    <row r="1002" spans="3:70" x14ac:dyDescent="0.2">
      <c r="C1002" s="24"/>
      <c r="D1002" s="24"/>
      <c r="AG1002" s="94"/>
      <c r="AH1002" s="94"/>
      <c r="AI1002" s="94"/>
      <c r="AJ1002" s="94"/>
      <c r="AK1002" s="94"/>
      <c r="AM1002" s="92"/>
      <c r="AT1002" s="94"/>
      <c r="AU1002" s="94"/>
      <c r="AV1002" s="94"/>
      <c r="AW1002" s="94"/>
      <c r="AX1002" s="94"/>
      <c r="AY1002" s="94"/>
      <c r="AZ1002" s="94"/>
      <c r="BA1002" s="94"/>
    </row>
    <row r="1003" spans="3:70" x14ac:dyDescent="0.2">
      <c r="C1003" s="24"/>
      <c r="D1003" s="24"/>
      <c r="AG1003" s="94"/>
      <c r="AH1003" s="94"/>
      <c r="AI1003" s="94"/>
      <c r="AJ1003" s="94"/>
      <c r="AK1003" s="94"/>
      <c r="AM1003" s="92"/>
      <c r="AT1003" s="94"/>
      <c r="AU1003" s="94"/>
      <c r="AV1003" s="94"/>
      <c r="AW1003" s="94"/>
      <c r="AX1003" s="94"/>
      <c r="AY1003" s="94"/>
      <c r="AZ1003" s="94"/>
      <c r="BA1003" s="94"/>
    </row>
    <row r="1004" spans="3:70" x14ac:dyDescent="0.2">
      <c r="C1004" s="24"/>
      <c r="D1004" s="24"/>
      <c r="AG1004" s="94"/>
      <c r="AH1004" s="94"/>
      <c r="AI1004" s="94"/>
      <c r="AJ1004" s="94"/>
      <c r="AK1004" s="94"/>
      <c r="AM1004" s="92"/>
      <c r="AT1004" s="94"/>
      <c r="AU1004" s="94"/>
      <c r="AV1004" s="94"/>
      <c r="AW1004" s="94"/>
      <c r="AX1004" s="94"/>
      <c r="AY1004" s="94"/>
      <c r="AZ1004" s="94"/>
      <c r="BA1004" s="94"/>
    </row>
    <row r="1005" spans="3:70" x14ac:dyDescent="0.2">
      <c r="C1005" s="24"/>
      <c r="D1005" s="24"/>
      <c r="AG1005" s="94"/>
      <c r="AH1005" s="94"/>
      <c r="AI1005" s="94"/>
      <c r="AJ1005" s="94"/>
      <c r="AK1005" s="94"/>
      <c r="AM1005" s="92"/>
      <c r="AT1005" s="94"/>
      <c r="AU1005" s="94"/>
      <c r="AV1005" s="94"/>
      <c r="AW1005" s="94"/>
      <c r="AX1005" s="94"/>
      <c r="AY1005" s="94"/>
      <c r="AZ1005" s="94"/>
      <c r="BA1005" s="94"/>
    </row>
    <row r="1006" spans="3:70" x14ac:dyDescent="0.2">
      <c r="C1006" s="24"/>
      <c r="D1006" s="24"/>
      <c r="AG1006" s="94"/>
      <c r="AH1006" s="94"/>
      <c r="AI1006" s="94"/>
      <c r="AJ1006" s="94"/>
      <c r="AK1006" s="94"/>
      <c r="AM1006" s="92"/>
      <c r="AT1006" s="94"/>
      <c r="AU1006" s="94"/>
      <c r="AV1006" s="94"/>
      <c r="AW1006" s="94"/>
      <c r="AX1006" s="94"/>
      <c r="AY1006" s="94"/>
      <c r="AZ1006" s="94"/>
      <c r="BA1006" s="94"/>
    </row>
    <row r="1007" spans="3:70" x14ac:dyDescent="0.2">
      <c r="C1007" s="24"/>
      <c r="D1007" s="24"/>
      <c r="AG1007" s="94"/>
      <c r="AH1007" s="94"/>
      <c r="AI1007" s="94"/>
      <c r="AJ1007" s="94"/>
      <c r="AK1007" s="94"/>
      <c r="AM1007" s="92"/>
      <c r="AT1007" s="94"/>
      <c r="AU1007" s="94"/>
      <c r="AV1007" s="94"/>
      <c r="AW1007" s="94"/>
      <c r="AX1007" s="94"/>
      <c r="AY1007" s="94"/>
      <c r="AZ1007" s="94"/>
      <c r="BA1007" s="94"/>
      <c r="BB1007" s="94"/>
      <c r="BC1007" s="94"/>
      <c r="BD1007" s="94"/>
      <c r="BE1007" s="94"/>
      <c r="BF1007" s="94"/>
      <c r="BG1007" s="94"/>
      <c r="BH1007" s="94"/>
      <c r="BI1007" s="94"/>
      <c r="BJ1007" s="94"/>
      <c r="BK1007" s="94"/>
      <c r="BL1007" s="94"/>
      <c r="BM1007" s="94"/>
      <c r="BN1007" s="94"/>
      <c r="BO1007" s="94"/>
      <c r="BP1007" s="94"/>
      <c r="BQ1007" s="94"/>
      <c r="BR1007" s="94"/>
    </row>
    <row r="1008" spans="3:70" x14ac:dyDescent="0.2">
      <c r="C1008" s="24"/>
      <c r="D1008" s="24"/>
      <c r="AG1008" s="94"/>
      <c r="AH1008" s="94"/>
      <c r="AI1008" s="94"/>
      <c r="AJ1008" s="94"/>
      <c r="AK1008" s="94"/>
      <c r="AM1008" s="92"/>
      <c r="AT1008" s="94"/>
      <c r="AU1008" s="94"/>
      <c r="AV1008" s="94"/>
      <c r="AW1008" s="94"/>
      <c r="AX1008" s="94"/>
      <c r="AY1008" s="94"/>
      <c r="AZ1008" s="94"/>
      <c r="BA1008" s="94"/>
    </row>
    <row r="1009" spans="3:53" x14ac:dyDescent="0.2">
      <c r="C1009" s="24"/>
      <c r="D1009" s="24"/>
      <c r="AG1009" s="94"/>
      <c r="AH1009" s="94"/>
      <c r="AI1009" s="94"/>
      <c r="AJ1009" s="94"/>
      <c r="AK1009" s="94"/>
      <c r="AM1009" s="92"/>
      <c r="AT1009" s="94"/>
      <c r="AU1009" s="94"/>
      <c r="AV1009" s="94"/>
      <c r="AW1009" s="94"/>
      <c r="AX1009" s="94"/>
      <c r="AY1009" s="94"/>
      <c r="AZ1009" s="94"/>
      <c r="BA1009" s="94"/>
    </row>
    <row r="1010" spans="3:53" x14ac:dyDescent="0.2">
      <c r="C1010" s="24"/>
      <c r="D1010" s="24"/>
      <c r="AG1010" s="94"/>
      <c r="AH1010" s="94"/>
      <c r="AI1010" s="94"/>
      <c r="AJ1010" s="94"/>
      <c r="AK1010" s="94"/>
      <c r="AM1010" s="92"/>
      <c r="AT1010" s="94"/>
      <c r="AU1010" s="94"/>
      <c r="AV1010" s="94"/>
      <c r="AW1010" s="94"/>
      <c r="AX1010" s="94"/>
      <c r="AY1010" s="94"/>
      <c r="AZ1010" s="94"/>
      <c r="BA1010" s="94"/>
    </row>
    <row r="1011" spans="3:53" x14ac:dyDescent="0.2">
      <c r="C1011" s="24"/>
      <c r="D1011" s="24"/>
      <c r="AG1011" s="94"/>
      <c r="AH1011" s="94"/>
      <c r="AI1011" s="94"/>
      <c r="AJ1011" s="94"/>
      <c r="AK1011" s="94"/>
      <c r="AM1011" s="92"/>
      <c r="AT1011" s="94"/>
      <c r="AU1011" s="94"/>
      <c r="AV1011" s="94"/>
      <c r="AW1011" s="94"/>
      <c r="AX1011" s="94"/>
      <c r="AY1011" s="94"/>
      <c r="AZ1011" s="94"/>
      <c r="BA1011" s="94"/>
    </row>
    <row r="1012" spans="3:53" x14ac:dyDescent="0.2">
      <c r="C1012" s="24"/>
      <c r="D1012" s="24"/>
      <c r="AG1012" s="94"/>
      <c r="AH1012" s="94"/>
      <c r="AI1012" s="94"/>
      <c r="AJ1012" s="94"/>
      <c r="AK1012" s="94"/>
      <c r="AM1012" s="92"/>
      <c r="AT1012" s="94"/>
      <c r="AU1012" s="94"/>
      <c r="AV1012" s="94"/>
      <c r="AW1012" s="94"/>
      <c r="AX1012" s="94"/>
      <c r="AY1012" s="94"/>
      <c r="AZ1012" s="94"/>
      <c r="BA1012" s="94"/>
    </row>
    <row r="1013" spans="3:53" x14ac:dyDescent="0.2">
      <c r="C1013" s="24"/>
      <c r="D1013" s="24"/>
      <c r="AG1013" s="94"/>
      <c r="AH1013" s="94"/>
      <c r="AI1013" s="94"/>
      <c r="AJ1013" s="94"/>
      <c r="AK1013" s="94"/>
      <c r="AM1013" s="92"/>
      <c r="AT1013" s="94"/>
      <c r="AU1013" s="94"/>
      <c r="AV1013" s="94"/>
      <c r="AW1013" s="94"/>
      <c r="AX1013" s="94"/>
      <c r="AY1013" s="94"/>
      <c r="AZ1013" s="94"/>
      <c r="BA1013" s="94"/>
    </row>
    <row r="1014" spans="3:53" x14ac:dyDescent="0.2">
      <c r="C1014" s="24"/>
      <c r="D1014" s="24"/>
      <c r="AG1014" s="94"/>
      <c r="AH1014" s="94"/>
      <c r="AI1014" s="94"/>
      <c r="AJ1014" s="94"/>
      <c r="AK1014" s="94"/>
      <c r="AM1014" s="92"/>
      <c r="AT1014" s="94"/>
      <c r="AU1014" s="94"/>
      <c r="AV1014" s="94"/>
      <c r="AW1014" s="94"/>
      <c r="AX1014" s="94"/>
      <c r="AY1014" s="94"/>
      <c r="AZ1014" s="94"/>
      <c r="BA1014" s="94"/>
    </row>
    <row r="1015" spans="3:53" x14ac:dyDescent="0.2">
      <c r="C1015" s="24"/>
      <c r="D1015" s="24"/>
      <c r="AG1015" s="94"/>
      <c r="AH1015" s="94"/>
      <c r="AI1015" s="94"/>
      <c r="AJ1015" s="94"/>
      <c r="AK1015" s="94"/>
      <c r="AM1015" s="92"/>
      <c r="AT1015" s="94"/>
      <c r="AU1015" s="94"/>
      <c r="AV1015" s="94"/>
      <c r="AW1015" s="94"/>
      <c r="AX1015" s="94"/>
      <c r="AY1015" s="94"/>
      <c r="AZ1015" s="94"/>
      <c r="BA1015" s="94"/>
    </row>
    <row r="1016" spans="3:53" x14ac:dyDescent="0.2">
      <c r="C1016" s="24"/>
      <c r="D1016" s="24"/>
      <c r="AG1016" s="94"/>
      <c r="AH1016" s="94"/>
      <c r="AI1016" s="94"/>
      <c r="AJ1016" s="94"/>
      <c r="AK1016" s="94"/>
      <c r="AM1016" s="92"/>
      <c r="AT1016" s="94"/>
      <c r="AU1016" s="94"/>
      <c r="AV1016" s="94"/>
      <c r="AW1016" s="94"/>
      <c r="AX1016" s="94"/>
      <c r="AY1016" s="94"/>
      <c r="AZ1016" s="94"/>
      <c r="BA1016" s="94"/>
    </row>
    <row r="1017" spans="3:53" x14ac:dyDescent="0.2">
      <c r="C1017" s="24"/>
      <c r="D1017" s="24"/>
      <c r="AG1017" s="94"/>
      <c r="AH1017" s="94"/>
      <c r="AI1017" s="94"/>
      <c r="AJ1017" s="94"/>
      <c r="AK1017" s="94"/>
      <c r="AM1017" s="92"/>
      <c r="AT1017" s="94"/>
      <c r="AU1017" s="94"/>
      <c r="AV1017" s="94"/>
      <c r="AW1017" s="94"/>
      <c r="AX1017" s="94"/>
      <c r="AY1017" s="94"/>
      <c r="AZ1017" s="94"/>
      <c r="BA1017" s="94"/>
    </row>
    <row r="1018" spans="3:53" x14ac:dyDescent="0.2">
      <c r="C1018" s="24"/>
      <c r="D1018" s="24"/>
      <c r="AG1018" s="94"/>
      <c r="AH1018" s="94"/>
      <c r="AI1018" s="94"/>
      <c r="AJ1018" s="94"/>
      <c r="AK1018" s="94"/>
      <c r="AM1018" s="92"/>
      <c r="AT1018" s="94"/>
      <c r="AU1018" s="94"/>
      <c r="AV1018" s="94"/>
      <c r="AW1018" s="94"/>
      <c r="AX1018" s="94"/>
      <c r="AY1018" s="94"/>
      <c r="AZ1018" s="94"/>
      <c r="BA1018" s="94"/>
    </row>
    <row r="1019" spans="3:53" x14ac:dyDescent="0.2">
      <c r="C1019" s="24"/>
      <c r="D1019" s="24"/>
      <c r="AG1019" s="94"/>
      <c r="AH1019" s="94"/>
      <c r="AI1019" s="94"/>
      <c r="AJ1019" s="94"/>
      <c r="AK1019" s="94"/>
      <c r="AM1019" s="92"/>
      <c r="AT1019" s="94"/>
      <c r="AU1019" s="94"/>
      <c r="AV1019" s="94"/>
      <c r="AW1019" s="94"/>
      <c r="AX1019" s="94"/>
      <c r="AY1019" s="94"/>
      <c r="AZ1019" s="94"/>
      <c r="BA1019" s="94"/>
    </row>
    <row r="1020" spans="3:53" x14ac:dyDescent="0.2">
      <c r="C1020" s="24"/>
      <c r="D1020" s="24"/>
      <c r="AG1020" s="94"/>
      <c r="AH1020" s="94"/>
      <c r="AI1020" s="94"/>
      <c r="AJ1020" s="94"/>
      <c r="AK1020" s="94"/>
      <c r="AM1020" s="92"/>
      <c r="AT1020" s="94"/>
      <c r="AU1020" s="94"/>
      <c r="AV1020" s="94"/>
      <c r="AW1020" s="94"/>
      <c r="AX1020" s="94"/>
      <c r="AY1020" s="94"/>
      <c r="AZ1020" s="94"/>
      <c r="BA1020" s="94"/>
    </row>
    <row r="1021" spans="3:53" x14ac:dyDescent="0.2">
      <c r="C1021" s="24"/>
      <c r="D1021" s="24"/>
      <c r="AG1021" s="94"/>
      <c r="AH1021" s="94"/>
      <c r="AI1021" s="94"/>
      <c r="AJ1021" s="94"/>
      <c r="AK1021" s="94"/>
      <c r="AM1021" s="92"/>
      <c r="AT1021" s="94"/>
      <c r="AU1021" s="94"/>
      <c r="AV1021" s="94"/>
      <c r="AW1021" s="94"/>
      <c r="AX1021" s="94"/>
      <c r="AY1021" s="94"/>
      <c r="AZ1021" s="94"/>
      <c r="BA1021" s="94"/>
    </row>
    <row r="1022" spans="3:53" x14ac:dyDescent="0.2">
      <c r="C1022" s="24"/>
      <c r="D1022" s="24"/>
      <c r="AG1022" s="94"/>
      <c r="AH1022" s="94"/>
      <c r="AI1022" s="94"/>
      <c r="AJ1022" s="94"/>
      <c r="AK1022" s="94"/>
      <c r="AM1022" s="92"/>
      <c r="AT1022" s="94"/>
      <c r="AU1022" s="94"/>
      <c r="AV1022" s="94"/>
      <c r="AW1022" s="94"/>
      <c r="AX1022" s="94"/>
      <c r="AY1022" s="94"/>
      <c r="AZ1022" s="94"/>
      <c r="BA1022" s="94"/>
    </row>
    <row r="1023" spans="3:53" x14ac:dyDescent="0.2">
      <c r="C1023" s="24"/>
      <c r="D1023" s="24"/>
      <c r="AG1023" s="94"/>
      <c r="AH1023" s="94"/>
      <c r="AI1023" s="94"/>
      <c r="AJ1023" s="94"/>
      <c r="AK1023" s="94"/>
      <c r="AM1023" s="92"/>
      <c r="AT1023" s="94"/>
      <c r="AU1023" s="94"/>
      <c r="AV1023" s="94"/>
      <c r="AW1023" s="94"/>
      <c r="AX1023" s="94"/>
      <c r="AY1023" s="94"/>
      <c r="AZ1023" s="94"/>
      <c r="BA1023" s="94"/>
    </row>
    <row r="1024" spans="3:53" x14ac:dyDescent="0.2">
      <c r="C1024" s="24"/>
      <c r="D1024" s="24"/>
      <c r="AG1024" s="94"/>
      <c r="AH1024" s="94"/>
      <c r="AI1024" s="94"/>
      <c r="AJ1024" s="94"/>
      <c r="AK1024" s="94"/>
      <c r="AM1024" s="92"/>
      <c r="AT1024" s="94"/>
      <c r="AU1024" s="94"/>
      <c r="AV1024" s="94"/>
      <c r="AW1024" s="94"/>
      <c r="AX1024" s="94"/>
      <c r="AY1024" s="94"/>
      <c r="AZ1024" s="94"/>
      <c r="BA1024" s="94"/>
    </row>
    <row r="1025" spans="3:53" x14ac:dyDescent="0.2">
      <c r="C1025" s="24"/>
      <c r="D1025" s="24"/>
      <c r="AG1025" s="94"/>
      <c r="AH1025" s="94"/>
      <c r="AI1025" s="94"/>
      <c r="AJ1025" s="94"/>
      <c r="AK1025" s="94"/>
      <c r="AM1025" s="92"/>
      <c r="AT1025" s="94"/>
      <c r="AU1025" s="94"/>
      <c r="AV1025" s="94"/>
      <c r="AW1025" s="94"/>
      <c r="AX1025" s="94"/>
      <c r="AY1025" s="94"/>
      <c r="AZ1025" s="94"/>
      <c r="BA1025" s="94"/>
    </row>
    <row r="1026" spans="3:53" x14ac:dyDescent="0.2">
      <c r="C1026" s="24"/>
      <c r="D1026" s="24"/>
      <c r="AG1026" s="94"/>
      <c r="AH1026" s="94"/>
      <c r="AI1026" s="94"/>
      <c r="AJ1026" s="94"/>
      <c r="AK1026" s="94"/>
      <c r="AM1026" s="92"/>
      <c r="AT1026" s="94"/>
      <c r="AU1026" s="94"/>
      <c r="AV1026" s="94"/>
      <c r="AW1026" s="94"/>
      <c r="AX1026" s="94"/>
      <c r="AY1026" s="94"/>
      <c r="AZ1026" s="94"/>
      <c r="BA1026" s="94"/>
    </row>
    <row r="1027" spans="3:53" x14ac:dyDescent="0.2">
      <c r="C1027" s="24"/>
      <c r="D1027" s="24"/>
      <c r="AG1027" s="94"/>
      <c r="AH1027" s="94"/>
      <c r="AI1027" s="94"/>
      <c r="AJ1027" s="94"/>
      <c r="AK1027" s="94"/>
      <c r="AM1027" s="92"/>
      <c r="AT1027" s="94"/>
      <c r="AU1027" s="94"/>
      <c r="AV1027" s="94"/>
      <c r="AW1027" s="94"/>
      <c r="AX1027" s="94"/>
      <c r="AY1027" s="94"/>
      <c r="AZ1027" s="94"/>
      <c r="BA1027" s="94"/>
    </row>
    <row r="1028" spans="3:53" x14ac:dyDescent="0.2">
      <c r="C1028" s="24"/>
      <c r="D1028" s="24"/>
      <c r="AG1028" s="94"/>
      <c r="AH1028" s="94"/>
      <c r="AI1028" s="94"/>
      <c r="AJ1028" s="94"/>
      <c r="AK1028" s="94"/>
      <c r="AM1028" s="92"/>
      <c r="AT1028" s="94"/>
      <c r="AU1028" s="94"/>
      <c r="AV1028" s="94"/>
      <c r="AW1028" s="94"/>
      <c r="AX1028" s="94"/>
      <c r="AY1028" s="94"/>
      <c r="AZ1028" s="94"/>
      <c r="BA1028" s="94"/>
    </row>
    <row r="1029" spans="3:53" x14ac:dyDescent="0.2">
      <c r="C1029" s="24"/>
      <c r="D1029" s="24"/>
      <c r="AG1029" s="94"/>
      <c r="AH1029" s="94"/>
      <c r="AI1029" s="94"/>
      <c r="AJ1029" s="94"/>
      <c r="AK1029" s="94"/>
      <c r="AM1029" s="92"/>
      <c r="AT1029" s="94"/>
      <c r="AU1029" s="94"/>
      <c r="AV1029" s="94"/>
      <c r="AW1029" s="94"/>
      <c r="AX1029" s="94"/>
      <c r="AY1029" s="94"/>
      <c r="AZ1029" s="94"/>
      <c r="BA1029" s="94"/>
    </row>
    <row r="1030" spans="3:53" x14ac:dyDescent="0.2">
      <c r="C1030" s="24"/>
      <c r="D1030" s="24"/>
      <c r="AG1030" s="94"/>
      <c r="AH1030" s="94"/>
      <c r="AI1030" s="94"/>
      <c r="AJ1030" s="94"/>
      <c r="AK1030" s="94"/>
      <c r="AM1030" s="92"/>
      <c r="AT1030" s="94"/>
      <c r="AU1030" s="94"/>
      <c r="AV1030" s="94"/>
      <c r="AW1030" s="94"/>
      <c r="AX1030" s="94"/>
      <c r="AY1030" s="94"/>
      <c r="AZ1030" s="94"/>
      <c r="BA1030" s="94"/>
    </row>
    <row r="1031" spans="3:53" x14ac:dyDescent="0.2">
      <c r="C1031" s="24"/>
      <c r="D1031" s="24"/>
      <c r="AG1031" s="94"/>
      <c r="AH1031" s="94"/>
      <c r="AI1031" s="94"/>
      <c r="AJ1031" s="94"/>
      <c r="AK1031" s="94"/>
      <c r="AM1031" s="92"/>
      <c r="AT1031" s="94"/>
      <c r="AU1031" s="94"/>
      <c r="AV1031" s="94"/>
      <c r="AW1031" s="94"/>
      <c r="AX1031" s="94"/>
      <c r="AY1031" s="94"/>
      <c r="AZ1031" s="94"/>
      <c r="BA1031" s="94"/>
    </row>
    <row r="1032" spans="3:53" x14ac:dyDescent="0.2">
      <c r="C1032" s="24"/>
      <c r="D1032" s="24"/>
      <c r="AG1032" s="94"/>
      <c r="AH1032" s="94"/>
      <c r="AI1032" s="94"/>
      <c r="AJ1032" s="94"/>
      <c r="AK1032" s="94"/>
      <c r="AM1032" s="92"/>
      <c r="AT1032" s="94"/>
      <c r="AU1032" s="94"/>
      <c r="AV1032" s="94"/>
      <c r="AW1032" s="94"/>
      <c r="AX1032" s="94"/>
      <c r="AY1032" s="94"/>
      <c r="AZ1032" s="94"/>
      <c r="BA1032" s="94"/>
    </row>
    <row r="1033" spans="3:53" x14ac:dyDescent="0.2">
      <c r="C1033" s="24"/>
      <c r="D1033" s="24"/>
      <c r="AG1033" s="94"/>
      <c r="AH1033" s="94"/>
      <c r="AI1033" s="94"/>
      <c r="AJ1033" s="94"/>
      <c r="AK1033" s="94"/>
      <c r="AM1033" s="92"/>
      <c r="AT1033" s="94"/>
      <c r="AU1033" s="94"/>
      <c r="AV1033" s="94"/>
      <c r="AW1033" s="94"/>
      <c r="AX1033" s="94"/>
      <c r="AY1033" s="94"/>
      <c r="AZ1033" s="94"/>
      <c r="BA1033" s="94"/>
    </row>
    <row r="1034" spans="3:53" x14ac:dyDescent="0.2">
      <c r="C1034" s="24"/>
      <c r="D1034" s="24"/>
      <c r="AG1034" s="94"/>
      <c r="AH1034" s="94"/>
      <c r="AI1034" s="94"/>
      <c r="AJ1034" s="94"/>
      <c r="AK1034" s="94"/>
      <c r="AM1034" s="92"/>
      <c r="AT1034" s="94"/>
      <c r="AU1034" s="94"/>
      <c r="AV1034" s="94"/>
      <c r="AW1034" s="94"/>
      <c r="AX1034" s="94"/>
      <c r="AY1034" s="94"/>
      <c r="AZ1034" s="94"/>
      <c r="BA1034" s="94"/>
    </row>
    <row r="1035" spans="3:53" x14ac:dyDescent="0.2">
      <c r="C1035" s="24"/>
      <c r="D1035" s="24"/>
      <c r="AG1035" s="94"/>
      <c r="AH1035" s="94"/>
      <c r="AI1035" s="94"/>
      <c r="AJ1035" s="94"/>
      <c r="AK1035" s="94"/>
      <c r="AM1035" s="92"/>
      <c r="AT1035" s="94"/>
      <c r="AU1035" s="94"/>
      <c r="AV1035" s="94"/>
      <c r="AW1035" s="94"/>
      <c r="AX1035" s="94"/>
      <c r="AY1035" s="94"/>
      <c r="AZ1035" s="94"/>
      <c r="BA1035" s="94"/>
    </row>
    <row r="1036" spans="3:53" x14ac:dyDescent="0.2">
      <c r="C1036" s="24"/>
      <c r="D1036" s="24"/>
      <c r="AG1036" s="94"/>
      <c r="AH1036" s="94"/>
      <c r="AI1036" s="94"/>
      <c r="AJ1036" s="94"/>
      <c r="AK1036" s="94"/>
      <c r="AM1036" s="92"/>
      <c r="AT1036" s="94"/>
      <c r="AU1036" s="94"/>
      <c r="AV1036" s="94"/>
      <c r="AW1036" s="94"/>
      <c r="AX1036" s="94"/>
      <c r="AY1036" s="94"/>
      <c r="AZ1036" s="94"/>
      <c r="BA1036" s="94"/>
    </row>
    <row r="1037" spans="3:53" x14ac:dyDescent="0.2">
      <c r="C1037" s="24"/>
      <c r="D1037" s="24"/>
      <c r="AG1037" s="94"/>
      <c r="AH1037" s="94"/>
      <c r="AI1037" s="94"/>
      <c r="AJ1037" s="94"/>
      <c r="AK1037" s="94"/>
      <c r="AM1037" s="92"/>
      <c r="AT1037" s="94"/>
      <c r="AU1037" s="94"/>
      <c r="AV1037" s="94"/>
      <c r="AW1037" s="94"/>
      <c r="AX1037" s="94"/>
      <c r="AY1037" s="94"/>
      <c r="AZ1037" s="94"/>
      <c r="BA1037" s="94"/>
    </row>
    <row r="1038" spans="3:53" x14ac:dyDescent="0.2">
      <c r="C1038" s="24"/>
      <c r="D1038" s="24"/>
      <c r="AG1038" s="94"/>
      <c r="AH1038" s="94"/>
      <c r="AI1038" s="94"/>
      <c r="AJ1038" s="94"/>
      <c r="AK1038" s="94"/>
      <c r="AM1038" s="92"/>
      <c r="AT1038" s="94"/>
      <c r="AU1038" s="94"/>
      <c r="AV1038" s="94"/>
      <c r="AW1038" s="94"/>
      <c r="AX1038" s="94"/>
      <c r="AY1038" s="94"/>
      <c r="AZ1038" s="94"/>
      <c r="BA1038" s="94"/>
    </row>
    <row r="1039" spans="3:53" x14ac:dyDescent="0.2">
      <c r="C1039" s="24"/>
      <c r="D1039" s="24"/>
      <c r="AG1039" s="94"/>
      <c r="AH1039" s="94"/>
      <c r="AI1039" s="94"/>
      <c r="AJ1039" s="94"/>
      <c r="AK1039" s="94"/>
      <c r="AM1039" s="92"/>
      <c r="AT1039" s="94"/>
      <c r="AU1039" s="94"/>
      <c r="AV1039" s="94"/>
      <c r="AW1039" s="94"/>
      <c r="AX1039" s="94"/>
      <c r="AY1039" s="94"/>
      <c r="AZ1039" s="94"/>
      <c r="BA1039" s="94"/>
    </row>
    <row r="1040" spans="3:53" x14ac:dyDescent="0.2">
      <c r="C1040" s="24"/>
      <c r="D1040" s="24"/>
      <c r="AG1040" s="94"/>
      <c r="AH1040" s="94"/>
      <c r="AI1040" s="94"/>
      <c r="AJ1040" s="94"/>
      <c r="AK1040" s="94"/>
      <c r="AM1040" s="92"/>
      <c r="AT1040" s="94"/>
      <c r="AU1040" s="94"/>
      <c r="AV1040" s="94"/>
      <c r="AW1040" s="94"/>
      <c r="AX1040" s="94"/>
      <c r="AY1040" s="94"/>
      <c r="AZ1040" s="94"/>
      <c r="BA1040" s="94"/>
    </row>
    <row r="1041" spans="3:54" x14ac:dyDescent="0.2">
      <c r="C1041" s="24"/>
      <c r="D1041" s="24"/>
      <c r="AG1041" s="94"/>
      <c r="AH1041" s="94"/>
      <c r="AI1041" s="94"/>
      <c r="AJ1041" s="94"/>
      <c r="AK1041" s="94"/>
      <c r="AM1041" s="92"/>
      <c r="AT1041" s="94"/>
      <c r="AU1041" s="94"/>
      <c r="AV1041" s="94"/>
      <c r="AW1041" s="94"/>
      <c r="AX1041" s="94"/>
      <c r="AY1041" s="94"/>
      <c r="AZ1041" s="94"/>
      <c r="BA1041" s="94"/>
    </row>
    <row r="1042" spans="3:54" x14ac:dyDescent="0.2">
      <c r="C1042" s="24"/>
      <c r="D1042" s="24"/>
      <c r="AG1042" s="94"/>
      <c r="AH1042" s="94"/>
      <c r="AI1042" s="94"/>
      <c r="AJ1042" s="94"/>
      <c r="AK1042" s="94"/>
      <c r="AM1042" s="92"/>
      <c r="AT1042" s="94"/>
      <c r="AU1042" s="94"/>
      <c r="AV1042" s="94"/>
      <c r="AW1042" s="94"/>
      <c r="AX1042" s="94"/>
      <c r="AY1042" s="94"/>
      <c r="AZ1042" s="94"/>
      <c r="BA1042" s="94"/>
    </row>
    <row r="1043" spans="3:54" x14ac:dyDescent="0.2">
      <c r="C1043" s="24"/>
      <c r="D1043" s="24"/>
      <c r="AG1043" s="94"/>
      <c r="AH1043" s="94"/>
      <c r="AI1043" s="94"/>
      <c r="AJ1043" s="94"/>
      <c r="AK1043" s="94"/>
      <c r="AM1043" s="92"/>
      <c r="AT1043" s="94"/>
      <c r="AU1043" s="94"/>
      <c r="AV1043" s="94"/>
      <c r="AW1043" s="94"/>
      <c r="AX1043" s="94"/>
      <c r="AY1043" s="94"/>
      <c r="AZ1043" s="94"/>
      <c r="BA1043" s="94"/>
    </row>
    <row r="1044" spans="3:54" x14ac:dyDescent="0.2">
      <c r="C1044" s="24"/>
      <c r="D1044" s="24"/>
      <c r="AG1044" s="94"/>
      <c r="AH1044" s="94"/>
      <c r="AI1044" s="94"/>
      <c r="AJ1044" s="94"/>
      <c r="AK1044" s="94"/>
      <c r="AM1044" s="92"/>
      <c r="AT1044" s="94"/>
      <c r="AU1044" s="94"/>
      <c r="AV1044" s="94"/>
      <c r="AW1044" s="94"/>
      <c r="AX1044" s="94"/>
      <c r="AY1044" s="94"/>
      <c r="AZ1044" s="94"/>
      <c r="BA1044" s="94"/>
      <c r="BB1044" s="94"/>
    </row>
    <row r="1045" spans="3:54" x14ac:dyDescent="0.2">
      <c r="C1045" s="24"/>
      <c r="D1045" s="24"/>
      <c r="AG1045" s="94"/>
      <c r="AH1045" s="94"/>
      <c r="AI1045" s="94"/>
      <c r="AJ1045" s="94"/>
      <c r="AK1045" s="94"/>
      <c r="AM1045" s="92"/>
      <c r="AT1045" s="94"/>
      <c r="AU1045" s="94"/>
      <c r="AV1045" s="94"/>
      <c r="AW1045" s="94"/>
      <c r="AX1045" s="94"/>
      <c r="AY1045" s="94"/>
      <c r="AZ1045" s="94"/>
      <c r="BA1045" s="94"/>
      <c r="BB1045" s="94"/>
    </row>
    <row r="1046" spans="3:54" x14ac:dyDescent="0.2">
      <c r="C1046" s="24"/>
      <c r="D1046" s="24"/>
      <c r="AG1046" s="94"/>
      <c r="AH1046" s="94"/>
      <c r="AI1046" s="94"/>
      <c r="AJ1046" s="94"/>
      <c r="AK1046" s="94"/>
      <c r="AM1046" s="92"/>
      <c r="AT1046" s="94"/>
      <c r="AU1046" s="94"/>
      <c r="AV1046" s="94"/>
      <c r="AW1046" s="94"/>
      <c r="AX1046" s="94"/>
      <c r="AY1046" s="94"/>
      <c r="AZ1046" s="94"/>
      <c r="BA1046" s="94"/>
    </row>
    <row r="1047" spans="3:54" x14ac:dyDescent="0.2">
      <c r="C1047" s="24"/>
      <c r="D1047" s="24"/>
      <c r="AG1047" s="94"/>
      <c r="AH1047" s="94"/>
      <c r="AI1047" s="94"/>
      <c r="AJ1047" s="94"/>
      <c r="AK1047" s="94"/>
      <c r="AM1047" s="92"/>
      <c r="AT1047" s="94"/>
      <c r="AU1047" s="94"/>
      <c r="AV1047" s="94"/>
      <c r="AW1047" s="94"/>
      <c r="AX1047" s="94"/>
      <c r="AY1047" s="94"/>
      <c r="AZ1047" s="94"/>
      <c r="BA1047" s="94"/>
    </row>
    <row r="1048" spans="3:54" x14ac:dyDescent="0.2">
      <c r="C1048" s="24"/>
      <c r="D1048" s="24"/>
      <c r="AG1048" s="94"/>
      <c r="AH1048" s="94"/>
      <c r="AI1048" s="94"/>
      <c r="AJ1048" s="94"/>
      <c r="AK1048" s="94"/>
      <c r="AM1048" s="92"/>
      <c r="AT1048" s="94"/>
      <c r="AU1048" s="94"/>
      <c r="AV1048" s="94"/>
      <c r="AW1048" s="94"/>
      <c r="AX1048" s="94"/>
      <c r="AY1048" s="94"/>
      <c r="AZ1048" s="94"/>
      <c r="BA1048" s="94"/>
    </row>
    <row r="1049" spans="3:54" x14ac:dyDescent="0.2">
      <c r="C1049" s="24"/>
      <c r="D1049" s="24"/>
      <c r="AG1049" s="94"/>
      <c r="AH1049" s="94"/>
      <c r="AI1049" s="94"/>
      <c r="AJ1049" s="94"/>
      <c r="AK1049" s="94"/>
      <c r="AM1049" s="92"/>
      <c r="AT1049" s="94"/>
      <c r="AU1049" s="94"/>
      <c r="AV1049" s="94"/>
      <c r="AW1049" s="94"/>
      <c r="AX1049" s="94"/>
      <c r="AY1049" s="94"/>
      <c r="AZ1049" s="94"/>
      <c r="BA1049" s="94"/>
    </row>
    <row r="1050" spans="3:54" x14ac:dyDescent="0.2">
      <c r="C1050" s="24"/>
      <c r="D1050" s="24"/>
      <c r="AG1050" s="94"/>
      <c r="AH1050" s="94"/>
      <c r="AI1050" s="94"/>
      <c r="AJ1050" s="94"/>
      <c r="AK1050" s="94"/>
      <c r="AM1050" s="92"/>
      <c r="AT1050" s="94"/>
      <c r="AU1050" s="94"/>
      <c r="AV1050" s="94"/>
      <c r="AW1050" s="94"/>
      <c r="AX1050" s="94"/>
      <c r="AY1050" s="94"/>
      <c r="AZ1050" s="94"/>
      <c r="BA1050" s="94"/>
    </row>
    <row r="1051" spans="3:54" x14ac:dyDescent="0.2">
      <c r="C1051" s="24"/>
      <c r="D1051" s="24"/>
      <c r="AG1051" s="94"/>
      <c r="AH1051" s="94"/>
      <c r="AI1051" s="94"/>
      <c r="AJ1051" s="94"/>
      <c r="AK1051" s="94"/>
      <c r="AM1051" s="92"/>
      <c r="AT1051" s="94"/>
      <c r="AU1051" s="94"/>
      <c r="AV1051" s="94"/>
      <c r="AW1051" s="94"/>
      <c r="AX1051" s="94"/>
      <c r="AY1051" s="94"/>
      <c r="AZ1051" s="94"/>
      <c r="BA1051" s="94"/>
    </row>
    <row r="1052" spans="3:54" x14ac:dyDescent="0.2">
      <c r="C1052" s="24"/>
      <c r="D1052" s="24"/>
      <c r="AG1052" s="94"/>
      <c r="AH1052" s="94"/>
      <c r="AI1052" s="94"/>
      <c r="AJ1052" s="94"/>
      <c r="AK1052" s="94"/>
      <c r="AM1052" s="92"/>
      <c r="AT1052" s="94"/>
      <c r="AU1052" s="94"/>
      <c r="AV1052" s="94"/>
      <c r="AW1052" s="94"/>
      <c r="AX1052" s="94"/>
      <c r="AY1052" s="94"/>
      <c r="AZ1052" s="94"/>
      <c r="BA1052" s="94"/>
    </row>
    <row r="1053" spans="3:54" x14ac:dyDescent="0.2">
      <c r="C1053" s="24"/>
      <c r="D1053" s="24"/>
      <c r="AG1053" s="94"/>
      <c r="AH1053" s="94"/>
      <c r="AI1053" s="94"/>
      <c r="AJ1053" s="94"/>
      <c r="AK1053" s="94"/>
      <c r="AM1053" s="92"/>
      <c r="AT1053" s="94"/>
      <c r="AU1053" s="94"/>
      <c r="AV1053" s="94"/>
      <c r="AW1053" s="94"/>
      <c r="AX1053" s="94"/>
      <c r="AY1053" s="94"/>
      <c r="AZ1053" s="94"/>
      <c r="BA1053" s="94"/>
    </row>
    <row r="1054" spans="3:54" x14ac:dyDescent="0.2">
      <c r="C1054" s="24"/>
      <c r="D1054" s="24"/>
      <c r="AG1054" s="94"/>
      <c r="AH1054" s="94"/>
      <c r="AI1054" s="94"/>
      <c r="AJ1054" s="94"/>
      <c r="AK1054" s="94"/>
      <c r="AM1054" s="92"/>
      <c r="AT1054" s="94"/>
      <c r="AU1054" s="94"/>
      <c r="AV1054" s="94"/>
      <c r="AW1054" s="94"/>
      <c r="AX1054" s="94"/>
      <c r="AY1054" s="94"/>
      <c r="AZ1054" s="94"/>
      <c r="BA1054" s="94"/>
    </row>
    <row r="1055" spans="3:54" x14ac:dyDescent="0.2">
      <c r="C1055" s="24"/>
      <c r="D1055" s="24"/>
      <c r="AG1055" s="94"/>
      <c r="AH1055" s="94"/>
      <c r="AI1055" s="94"/>
      <c r="AJ1055" s="94"/>
      <c r="AK1055" s="94"/>
      <c r="AM1055" s="92"/>
      <c r="AT1055" s="94"/>
      <c r="AU1055" s="94"/>
      <c r="AV1055" s="94"/>
      <c r="AW1055" s="94"/>
      <c r="AX1055" s="94"/>
      <c r="AY1055" s="94"/>
      <c r="AZ1055" s="94"/>
      <c r="BA1055" s="94"/>
    </row>
    <row r="1056" spans="3:54" x14ac:dyDescent="0.2">
      <c r="C1056" s="24"/>
      <c r="D1056" s="24"/>
      <c r="AG1056" s="94"/>
      <c r="AH1056" s="94"/>
      <c r="AI1056" s="94"/>
      <c r="AJ1056" s="94"/>
      <c r="AK1056" s="94"/>
      <c r="AM1056" s="92"/>
      <c r="AT1056" s="94"/>
      <c r="AU1056" s="94"/>
      <c r="AV1056" s="94"/>
      <c r="AW1056" s="94"/>
      <c r="AX1056" s="94"/>
      <c r="AY1056" s="94"/>
      <c r="AZ1056" s="94"/>
      <c r="BA1056" s="94"/>
    </row>
    <row r="1057" spans="3:70" x14ac:dyDescent="0.2">
      <c r="C1057" s="24"/>
      <c r="D1057" s="24"/>
      <c r="AG1057" s="94"/>
      <c r="AH1057" s="94"/>
      <c r="AI1057" s="94"/>
      <c r="AJ1057" s="94"/>
      <c r="AK1057" s="94"/>
      <c r="AM1057" s="92"/>
      <c r="AT1057" s="94"/>
      <c r="AU1057" s="94"/>
      <c r="AV1057" s="94"/>
      <c r="AW1057" s="94"/>
      <c r="AX1057" s="94"/>
      <c r="AY1057" s="94"/>
      <c r="AZ1057" s="94"/>
      <c r="BA1057" s="94"/>
    </row>
    <row r="1058" spans="3:70" x14ac:dyDescent="0.2">
      <c r="C1058" s="24"/>
      <c r="D1058" s="24"/>
      <c r="AG1058" s="94"/>
      <c r="AH1058" s="94"/>
      <c r="AI1058" s="94"/>
      <c r="AJ1058" s="94"/>
      <c r="AK1058" s="94"/>
      <c r="AM1058" s="92"/>
      <c r="AT1058" s="94"/>
      <c r="AU1058" s="94"/>
      <c r="AV1058" s="94"/>
      <c r="AW1058" s="94"/>
      <c r="AX1058" s="94"/>
      <c r="AY1058" s="94"/>
      <c r="AZ1058" s="94"/>
      <c r="BA1058" s="94"/>
    </row>
    <row r="1059" spans="3:70" x14ac:dyDescent="0.2">
      <c r="C1059" s="24"/>
      <c r="D1059" s="24"/>
      <c r="AG1059" s="94"/>
      <c r="AH1059" s="94"/>
      <c r="AI1059" s="94"/>
      <c r="AJ1059" s="94"/>
      <c r="AK1059" s="94"/>
      <c r="AM1059" s="92"/>
      <c r="AT1059" s="94"/>
      <c r="AU1059" s="94"/>
      <c r="AV1059" s="94"/>
      <c r="AW1059" s="94"/>
      <c r="AX1059" s="94"/>
      <c r="AY1059" s="94"/>
      <c r="AZ1059" s="94"/>
      <c r="BA1059" s="94"/>
    </row>
    <row r="1060" spans="3:70" x14ac:dyDescent="0.2">
      <c r="C1060" s="24"/>
      <c r="D1060" s="24"/>
      <c r="AG1060" s="94"/>
      <c r="AH1060" s="94"/>
      <c r="AI1060" s="94"/>
      <c r="AJ1060" s="94"/>
      <c r="AK1060" s="94"/>
      <c r="AM1060" s="92"/>
      <c r="AT1060" s="94"/>
      <c r="AU1060" s="94"/>
      <c r="AV1060" s="94"/>
      <c r="AW1060" s="94"/>
      <c r="AX1060" s="94"/>
      <c r="AY1060" s="94"/>
      <c r="AZ1060" s="94"/>
      <c r="BA1060" s="94"/>
    </row>
    <row r="1061" spans="3:70" x14ac:dyDescent="0.2">
      <c r="C1061" s="24"/>
      <c r="D1061" s="24"/>
      <c r="AG1061" s="94"/>
      <c r="AH1061" s="94"/>
      <c r="AI1061" s="94"/>
      <c r="AJ1061" s="94"/>
      <c r="AK1061" s="94"/>
      <c r="AM1061" s="92"/>
      <c r="AT1061" s="94"/>
      <c r="AU1061" s="94"/>
      <c r="AV1061" s="94"/>
      <c r="AW1061" s="94"/>
      <c r="AX1061" s="94"/>
      <c r="AY1061" s="94"/>
      <c r="AZ1061" s="94"/>
      <c r="BA1061" s="94"/>
    </row>
    <row r="1062" spans="3:70" x14ac:dyDescent="0.2">
      <c r="C1062" s="24"/>
      <c r="D1062" s="24"/>
      <c r="AG1062" s="94"/>
      <c r="AH1062" s="94"/>
      <c r="AI1062" s="94"/>
      <c r="AJ1062" s="94"/>
      <c r="AK1062" s="94"/>
      <c r="AM1062" s="92"/>
      <c r="AT1062" s="94"/>
      <c r="AU1062" s="94"/>
      <c r="AV1062" s="94"/>
      <c r="AW1062" s="94"/>
      <c r="AX1062" s="94"/>
      <c r="AY1062" s="94"/>
      <c r="AZ1062" s="94"/>
      <c r="BA1062" s="94"/>
    </row>
    <row r="1063" spans="3:70" x14ac:dyDescent="0.2">
      <c r="C1063" s="24"/>
      <c r="D1063" s="24"/>
      <c r="AG1063" s="94"/>
      <c r="AH1063" s="94"/>
      <c r="AI1063" s="94"/>
      <c r="AJ1063" s="94"/>
      <c r="AK1063" s="94"/>
      <c r="AM1063" s="92"/>
      <c r="AT1063" s="94"/>
      <c r="AU1063" s="94"/>
      <c r="AV1063" s="94"/>
      <c r="AW1063" s="94"/>
      <c r="AX1063" s="94"/>
      <c r="AY1063" s="94"/>
      <c r="AZ1063" s="94"/>
      <c r="BA1063" s="94"/>
    </row>
    <row r="1064" spans="3:70" x14ac:dyDescent="0.2">
      <c r="C1064" s="24"/>
      <c r="D1064" s="24"/>
      <c r="AG1064" s="94"/>
      <c r="AH1064" s="94"/>
      <c r="AI1064" s="94"/>
      <c r="AJ1064" s="94"/>
      <c r="AK1064" s="94"/>
      <c r="AM1064" s="92"/>
      <c r="AT1064" s="94"/>
      <c r="AU1064" s="94"/>
      <c r="AV1064" s="94"/>
      <c r="AW1064" s="94"/>
      <c r="AX1064" s="94"/>
      <c r="AY1064" s="94"/>
      <c r="AZ1064" s="94"/>
      <c r="BA1064" s="94"/>
    </row>
    <row r="1065" spans="3:70" x14ac:dyDescent="0.2">
      <c r="C1065" s="24"/>
      <c r="D1065" s="24"/>
      <c r="AG1065" s="94"/>
      <c r="AH1065" s="94"/>
      <c r="AI1065" s="94"/>
      <c r="AJ1065" s="94"/>
      <c r="AK1065" s="94"/>
      <c r="AM1065" s="92"/>
      <c r="AT1065" s="94"/>
      <c r="AU1065" s="94"/>
      <c r="AV1065" s="94"/>
      <c r="AW1065" s="94"/>
      <c r="AX1065" s="94"/>
      <c r="AY1065" s="94"/>
      <c r="AZ1065" s="94"/>
      <c r="BA1065" s="94"/>
    </row>
    <row r="1066" spans="3:70" x14ac:dyDescent="0.2">
      <c r="C1066" s="24"/>
      <c r="D1066" s="24"/>
      <c r="AG1066" s="94"/>
      <c r="AH1066" s="94"/>
      <c r="AI1066" s="94"/>
      <c r="AJ1066" s="94"/>
      <c r="AK1066" s="94"/>
      <c r="AM1066" s="92"/>
      <c r="AT1066" s="94"/>
      <c r="AU1066" s="94"/>
      <c r="AV1066" s="94"/>
      <c r="AW1066" s="94"/>
      <c r="AX1066" s="94"/>
      <c r="AY1066" s="94"/>
      <c r="AZ1066" s="94"/>
      <c r="BA1066" s="94"/>
    </row>
    <row r="1067" spans="3:70" x14ac:dyDescent="0.2">
      <c r="C1067" s="24"/>
      <c r="D1067" s="24"/>
      <c r="AG1067" s="94"/>
      <c r="AH1067" s="94"/>
      <c r="AI1067" s="94"/>
      <c r="AJ1067" s="94"/>
      <c r="AK1067" s="94"/>
      <c r="AM1067" s="92"/>
      <c r="AT1067" s="94"/>
      <c r="AU1067" s="94"/>
      <c r="AV1067" s="94"/>
      <c r="AW1067" s="94"/>
      <c r="AX1067" s="94"/>
      <c r="AY1067" s="94"/>
      <c r="AZ1067" s="94"/>
      <c r="BA1067" s="94"/>
    </row>
    <row r="1068" spans="3:70" x14ac:dyDescent="0.2">
      <c r="C1068" s="24"/>
      <c r="D1068" s="24"/>
      <c r="AG1068" s="94"/>
      <c r="AH1068" s="94"/>
      <c r="AI1068" s="94"/>
      <c r="AJ1068" s="94"/>
      <c r="AK1068" s="94"/>
      <c r="AM1068" s="92"/>
      <c r="AT1068" s="94"/>
      <c r="AU1068" s="94"/>
      <c r="AV1068" s="94"/>
      <c r="AW1068" s="94"/>
      <c r="AX1068" s="94"/>
      <c r="AY1068" s="94"/>
      <c r="AZ1068" s="94"/>
      <c r="BA1068" s="94"/>
    </row>
    <row r="1069" spans="3:70" x14ac:dyDescent="0.2">
      <c r="C1069" s="24"/>
      <c r="D1069" s="24"/>
      <c r="AG1069" s="94"/>
      <c r="AH1069" s="94"/>
      <c r="AI1069" s="94"/>
      <c r="AJ1069" s="94"/>
      <c r="AK1069" s="94"/>
      <c r="AM1069" s="92"/>
      <c r="AT1069" s="94"/>
      <c r="AU1069" s="94"/>
      <c r="AV1069" s="94"/>
      <c r="AW1069" s="94"/>
      <c r="AX1069" s="94"/>
      <c r="AY1069" s="94"/>
      <c r="AZ1069" s="94"/>
      <c r="BA1069" s="94"/>
      <c r="BB1069" s="94"/>
      <c r="BC1069" s="94"/>
      <c r="BD1069" s="94"/>
      <c r="BE1069" s="94"/>
      <c r="BF1069" s="94"/>
      <c r="BG1069" s="94"/>
      <c r="BH1069" s="94"/>
      <c r="BI1069" s="94"/>
      <c r="BJ1069" s="94"/>
      <c r="BK1069" s="94"/>
      <c r="BL1069" s="94"/>
      <c r="BM1069" s="94"/>
      <c r="BN1069" s="94"/>
      <c r="BO1069" s="94"/>
      <c r="BP1069" s="94"/>
      <c r="BQ1069" s="94"/>
      <c r="BR1069" s="94"/>
    </row>
    <row r="1070" spans="3:70" x14ac:dyDescent="0.2">
      <c r="C1070" s="24"/>
      <c r="D1070" s="24"/>
      <c r="AG1070" s="94"/>
      <c r="AH1070" s="94"/>
      <c r="AI1070" s="94"/>
      <c r="AJ1070" s="94"/>
      <c r="AK1070" s="94"/>
      <c r="AM1070" s="92"/>
      <c r="AT1070" s="94"/>
      <c r="AU1070" s="94"/>
      <c r="AV1070" s="94"/>
      <c r="AW1070" s="94"/>
      <c r="AX1070" s="94"/>
      <c r="AY1070" s="94"/>
      <c r="AZ1070" s="94"/>
      <c r="BA1070" s="94"/>
    </row>
    <row r="1071" spans="3:70" x14ac:dyDescent="0.2">
      <c r="C1071" s="24"/>
      <c r="D1071" s="24"/>
      <c r="AG1071" s="94"/>
      <c r="AH1071" s="94"/>
      <c r="AI1071" s="94"/>
      <c r="AJ1071" s="94"/>
      <c r="AK1071" s="94"/>
      <c r="AM1071" s="92"/>
      <c r="AT1071" s="94"/>
      <c r="AU1071" s="94"/>
      <c r="AV1071" s="94"/>
      <c r="AW1071" s="94"/>
      <c r="AX1071" s="94"/>
      <c r="AY1071" s="94"/>
      <c r="AZ1071" s="94"/>
      <c r="BA1071" s="94"/>
    </row>
    <row r="1072" spans="3:70" x14ac:dyDescent="0.2">
      <c r="C1072" s="24"/>
      <c r="D1072" s="24"/>
      <c r="AG1072" s="94"/>
      <c r="AH1072" s="94"/>
      <c r="AI1072" s="94"/>
      <c r="AJ1072" s="94"/>
      <c r="AK1072" s="94"/>
      <c r="AM1072" s="92"/>
      <c r="AT1072" s="94"/>
      <c r="AU1072" s="94"/>
      <c r="AV1072" s="94"/>
      <c r="AW1072" s="94"/>
      <c r="AX1072" s="94"/>
      <c r="AY1072" s="94"/>
      <c r="AZ1072" s="94"/>
      <c r="BA1072" s="94"/>
    </row>
    <row r="1073" spans="3:54" x14ac:dyDescent="0.2">
      <c r="C1073" s="24"/>
      <c r="D1073" s="24"/>
      <c r="AG1073" s="94"/>
      <c r="AH1073" s="94"/>
      <c r="AI1073" s="94"/>
      <c r="AJ1073" s="94"/>
      <c r="AK1073" s="94"/>
      <c r="AM1073" s="92"/>
      <c r="AT1073" s="94"/>
      <c r="AU1073" s="94"/>
      <c r="AV1073" s="94"/>
      <c r="AW1073" s="94"/>
      <c r="AX1073" s="94"/>
      <c r="AY1073" s="94"/>
      <c r="AZ1073" s="94"/>
      <c r="BA1073" s="94"/>
    </row>
    <row r="1074" spans="3:54" x14ac:dyDescent="0.2">
      <c r="C1074" s="24"/>
      <c r="D1074" s="24"/>
      <c r="AG1074" s="94"/>
      <c r="AH1074" s="94"/>
      <c r="AI1074" s="94"/>
      <c r="AJ1074" s="94"/>
      <c r="AK1074" s="94"/>
      <c r="AM1074" s="92"/>
      <c r="AT1074" s="94"/>
      <c r="AU1074" s="94"/>
      <c r="AV1074" s="94"/>
      <c r="AW1074" s="94"/>
      <c r="AX1074" s="94"/>
      <c r="AY1074" s="94"/>
      <c r="AZ1074" s="94"/>
      <c r="BA1074" s="94"/>
    </row>
    <row r="1075" spans="3:54" x14ac:dyDescent="0.2">
      <c r="C1075" s="24"/>
      <c r="D1075" s="24"/>
      <c r="AG1075" s="94"/>
      <c r="AH1075" s="94"/>
      <c r="AI1075" s="94"/>
      <c r="AJ1075" s="94"/>
      <c r="AK1075" s="94"/>
      <c r="AM1075" s="92"/>
      <c r="AT1075" s="94"/>
      <c r="AU1075" s="94"/>
      <c r="AV1075" s="94"/>
      <c r="AW1075" s="94"/>
      <c r="AX1075" s="94"/>
      <c r="AY1075" s="94"/>
      <c r="AZ1075" s="94"/>
      <c r="BA1075" s="94"/>
    </row>
    <row r="1076" spans="3:54" x14ac:dyDescent="0.2">
      <c r="C1076" s="24"/>
      <c r="D1076" s="24"/>
      <c r="AG1076" s="94"/>
      <c r="AH1076" s="94"/>
      <c r="AI1076" s="94"/>
      <c r="AJ1076" s="94"/>
      <c r="AK1076" s="94"/>
      <c r="AM1076" s="92"/>
      <c r="AT1076" s="94"/>
      <c r="AU1076" s="94"/>
      <c r="AV1076" s="94"/>
      <c r="AW1076" s="94"/>
      <c r="AX1076" s="94"/>
      <c r="AY1076" s="94"/>
      <c r="AZ1076" s="94"/>
      <c r="BA1076" s="94"/>
    </row>
    <row r="1077" spans="3:54" x14ac:dyDescent="0.2">
      <c r="C1077" s="24"/>
      <c r="D1077" s="24"/>
      <c r="AG1077" s="94"/>
      <c r="AH1077" s="94"/>
      <c r="AI1077" s="94"/>
      <c r="AJ1077" s="94"/>
      <c r="AK1077" s="94"/>
      <c r="AM1077" s="92"/>
      <c r="AT1077" s="94"/>
      <c r="AU1077" s="94"/>
      <c r="AV1077" s="94"/>
      <c r="AW1077" s="94"/>
      <c r="AX1077" s="94"/>
      <c r="AY1077" s="94"/>
      <c r="AZ1077" s="94"/>
      <c r="BA1077" s="94"/>
    </row>
    <row r="1078" spans="3:54" x14ac:dyDescent="0.2">
      <c r="C1078" s="24"/>
      <c r="D1078" s="24"/>
      <c r="AG1078" s="94"/>
      <c r="AH1078" s="94"/>
      <c r="AI1078" s="94"/>
      <c r="AJ1078" s="94"/>
      <c r="AK1078" s="94"/>
      <c r="AM1078" s="92"/>
      <c r="AT1078" s="94"/>
      <c r="AU1078" s="94"/>
      <c r="AV1078" s="94"/>
      <c r="AW1078" s="94"/>
      <c r="AX1078" s="94"/>
      <c r="AY1078" s="94"/>
      <c r="AZ1078" s="94"/>
      <c r="BA1078" s="94"/>
    </row>
    <row r="1079" spans="3:54" x14ac:dyDescent="0.2">
      <c r="C1079" s="24"/>
      <c r="D1079" s="24"/>
      <c r="AG1079" s="94"/>
      <c r="AH1079" s="94"/>
      <c r="AI1079" s="94"/>
      <c r="AJ1079" s="94"/>
      <c r="AK1079" s="94"/>
      <c r="AM1079" s="92"/>
      <c r="AT1079" s="94"/>
      <c r="AU1079" s="94"/>
      <c r="AV1079" s="94"/>
      <c r="AW1079" s="94"/>
      <c r="AX1079" s="94"/>
      <c r="AY1079" s="94"/>
      <c r="AZ1079" s="94"/>
      <c r="BA1079" s="94"/>
    </row>
    <row r="1080" spans="3:54" x14ac:dyDescent="0.2">
      <c r="C1080" s="24"/>
      <c r="D1080" s="24"/>
      <c r="AG1080" s="94"/>
      <c r="AH1080" s="94"/>
      <c r="AI1080" s="94"/>
      <c r="AJ1080" s="94"/>
      <c r="AK1080" s="94"/>
      <c r="AM1080" s="92"/>
      <c r="AT1080" s="94"/>
      <c r="AU1080" s="94"/>
      <c r="AV1080" s="94"/>
      <c r="AW1080" s="94"/>
      <c r="AX1080" s="94"/>
      <c r="AY1080" s="94"/>
      <c r="AZ1080" s="94"/>
      <c r="BA1080" s="94"/>
    </row>
    <row r="1081" spans="3:54" x14ac:dyDescent="0.2">
      <c r="C1081" s="24"/>
      <c r="D1081" s="24"/>
      <c r="AG1081" s="94"/>
      <c r="AH1081" s="94"/>
      <c r="AI1081" s="94"/>
      <c r="AJ1081" s="94"/>
      <c r="AK1081" s="94"/>
      <c r="AM1081" s="92"/>
      <c r="AT1081" s="94"/>
      <c r="AU1081" s="94"/>
      <c r="AV1081" s="94"/>
      <c r="AW1081" s="94"/>
      <c r="AX1081" s="94"/>
      <c r="AY1081" s="94"/>
      <c r="AZ1081" s="94"/>
      <c r="BA1081" s="94"/>
      <c r="BB1081" s="94"/>
    </row>
    <row r="1082" spans="3:54" x14ac:dyDescent="0.2">
      <c r="C1082" s="24"/>
      <c r="D1082" s="24"/>
      <c r="AG1082" s="94"/>
      <c r="AH1082" s="94"/>
      <c r="AI1082" s="94"/>
      <c r="AJ1082" s="94"/>
      <c r="AK1082" s="94"/>
      <c r="AM1082" s="92"/>
      <c r="AT1082" s="94"/>
      <c r="AU1082" s="94"/>
      <c r="AV1082" s="94"/>
      <c r="AW1082" s="94"/>
      <c r="AX1082" s="94"/>
      <c r="AY1082" s="94"/>
      <c r="AZ1082" s="94"/>
      <c r="BA1082" s="94"/>
    </row>
    <row r="1083" spans="3:54" x14ac:dyDescent="0.2">
      <c r="C1083" s="24"/>
      <c r="D1083" s="24"/>
      <c r="AG1083" s="94"/>
      <c r="AH1083" s="94"/>
      <c r="AI1083" s="94"/>
      <c r="AJ1083" s="94"/>
      <c r="AK1083" s="94"/>
      <c r="AM1083" s="92"/>
      <c r="AT1083" s="94"/>
      <c r="AU1083" s="94"/>
      <c r="AV1083" s="94"/>
      <c r="AW1083" s="94"/>
      <c r="AX1083" s="94"/>
      <c r="AY1083" s="94"/>
      <c r="AZ1083" s="94"/>
      <c r="BA1083" s="94"/>
      <c r="BB1083" s="94"/>
    </row>
    <row r="1084" spans="3:54" x14ac:dyDescent="0.2">
      <c r="C1084" s="24"/>
      <c r="D1084" s="24"/>
      <c r="AG1084" s="94"/>
      <c r="AH1084" s="94"/>
      <c r="AI1084" s="94"/>
      <c r="AJ1084" s="94"/>
      <c r="AK1084" s="94"/>
      <c r="AM1084" s="92"/>
      <c r="AT1084" s="94"/>
      <c r="AU1084" s="94"/>
      <c r="AV1084" s="94"/>
      <c r="AW1084" s="94"/>
      <c r="AX1084" s="94"/>
      <c r="AY1084" s="94"/>
      <c r="AZ1084" s="94"/>
      <c r="BA1084" s="94"/>
    </row>
    <row r="1085" spans="3:54" x14ac:dyDescent="0.2">
      <c r="C1085" s="24"/>
      <c r="D1085" s="24"/>
      <c r="AG1085" s="94"/>
      <c r="AH1085" s="94"/>
      <c r="AI1085" s="94"/>
      <c r="AJ1085" s="94"/>
      <c r="AK1085" s="94"/>
      <c r="AM1085" s="92"/>
      <c r="AT1085" s="94"/>
      <c r="AU1085" s="94"/>
      <c r="AV1085" s="94"/>
      <c r="AW1085" s="94"/>
      <c r="AX1085" s="94"/>
      <c r="AY1085" s="94"/>
      <c r="AZ1085" s="94"/>
      <c r="BA1085" s="94"/>
    </row>
    <row r="1086" spans="3:54" x14ac:dyDescent="0.2">
      <c r="C1086" s="24"/>
      <c r="D1086" s="24"/>
      <c r="AG1086" s="94"/>
      <c r="AH1086" s="94"/>
      <c r="AI1086" s="94"/>
      <c r="AJ1086" s="94"/>
      <c r="AK1086" s="94"/>
      <c r="AM1086" s="92"/>
      <c r="AT1086" s="94"/>
      <c r="AU1086" s="94"/>
      <c r="AV1086" s="94"/>
      <c r="AW1086" s="94"/>
      <c r="AX1086" s="94"/>
      <c r="AY1086" s="94"/>
      <c r="AZ1086" s="94"/>
      <c r="BA1086" s="94"/>
    </row>
    <row r="1087" spans="3:54" x14ac:dyDescent="0.2">
      <c r="C1087" s="24"/>
      <c r="D1087" s="24"/>
      <c r="AG1087" s="94"/>
      <c r="AH1087" s="94"/>
      <c r="AI1087" s="94"/>
      <c r="AJ1087" s="94"/>
      <c r="AK1087" s="94"/>
      <c r="AM1087" s="92"/>
      <c r="AT1087" s="94"/>
      <c r="AU1087" s="94"/>
      <c r="AV1087" s="94"/>
      <c r="AW1087" s="94"/>
      <c r="AX1087" s="94"/>
      <c r="AY1087" s="94"/>
      <c r="AZ1087" s="94"/>
      <c r="BA1087" s="94"/>
    </row>
    <row r="1088" spans="3:54" x14ac:dyDescent="0.2">
      <c r="C1088" s="24"/>
      <c r="D1088" s="24"/>
      <c r="AG1088" s="94"/>
      <c r="AH1088" s="94"/>
      <c r="AI1088" s="94"/>
      <c r="AJ1088" s="94"/>
      <c r="AK1088" s="94"/>
      <c r="AM1088" s="92"/>
      <c r="AT1088" s="94"/>
      <c r="AU1088" s="94"/>
      <c r="AV1088" s="94"/>
      <c r="AW1088" s="94"/>
      <c r="AX1088" s="94"/>
      <c r="AY1088" s="94"/>
      <c r="AZ1088" s="94"/>
      <c r="BA1088" s="94"/>
    </row>
    <row r="1089" spans="3:53" x14ac:dyDescent="0.2">
      <c r="C1089" s="24"/>
      <c r="D1089" s="24"/>
      <c r="AG1089" s="94"/>
      <c r="AH1089" s="94"/>
      <c r="AI1089" s="94"/>
      <c r="AJ1089" s="94"/>
      <c r="AK1089" s="94"/>
      <c r="AM1089" s="92"/>
      <c r="AT1089" s="94"/>
      <c r="AU1089" s="94"/>
      <c r="AV1089" s="94"/>
      <c r="AW1089" s="94"/>
      <c r="AX1089" s="94"/>
      <c r="AY1089" s="94"/>
      <c r="AZ1089" s="94"/>
      <c r="BA1089" s="94"/>
    </row>
    <row r="1090" spans="3:53" x14ac:dyDescent="0.2">
      <c r="C1090" s="24"/>
      <c r="D1090" s="24"/>
      <c r="AG1090" s="94"/>
      <c r="AH1090" s="94"/>
      <c r="AI1090" s="94"/>
      <c r="AJ1090" s="94"/>
      <c r="AK1090" s="94"/>
      <c r="AM1090" s="92"/>
      <c r="AT1090" s="94"/>
      <c r="AU1090" s="94"/>
      <c r="AV1090" s="94"/>
      <c r="AW1090" s="94"/>
      <c r="AX1090" s="94"/>
      <c r="AY1090" s="94"/>
      <c r="AZ1090" s="94"/>
      <c r="BA1090" s="94"/>
    </row>
    <row r="1091" spans="3:53" x14ac:dyDescent="0.2">
      <c r="C1091" s="24"/>
      <c r="D1091" s="24"/>
      <c r="AG1091" s="94"/>
      <c r="AH1091" s="94"/>
      <c r="AI1091" s="94"/>
      <c r="AJ1091" s="94"/>
      <c r="AK1091" s="94"/>
      <c r="AM1091" s="92"/>
      <c r="AT1091" s="94"/>
      <c r="AU1091" s="94"/>
      <c r="AV1091" s="94"/>
      <c r="AW1091" s="94"/>
      <c r="AX1091" s="94"/>
      <c r="AY1091" s="94"/>
      <c r="AZ1091" s="94"/>
      <c r="BA1091" s="94"/>
    </row>
    <row r="1092" spans="3:53" x14ac:dyDescent="0.2">
      <c r="C1092" s="24"/>
      <c r="D1092" s="24"/>
      <c r="AG1092" s="94"/>
      <c r="AH1092" s="94"/>
      <c r="AI1092" s="94"/>
      <c r="AJ1092" s="94"/>
      <c r="AK1092" s="94"/>
      <c r="AM1092" s="92"/>
      <c r="AT1092" s="94"/>
      <c r="AU1092" s="94"/>
      <c r="AV1092" s="94"/>
      <c r="AW1092" s="94"/>
      <c r="AX1092" s="94"/>
      <c r="AY1092" s="94"/>
      <c r="AZ1092" s="94"/>
      <c r="BA1092" s="94"/>
    </row>
    <row r="1093" spans="3:53" x14ac:dyDescent="0.2">
      <c r="C1093" s="24"/>
      <c r="D1093" s="24"/>
      <c r="AG1093" s="94"/>
      <c r="AH1093" s="94"/>
      <c r="AI1093" s="94"/>
      <c r="AJ1093" s="94"/>
      <c r="AK1093" s="94"/>
      <c r="AM1093" s="92"/>
      <c r="AT1093" s="94"/>
      <c r="AU1093" s="94"/>
      <c r="AV1093" s="94"/>
      <c r="AW1093" s="94"/>
      <c r="AX1093" s="94"/>
      <c r="AY1093" s="94"/>
      <c r="AZ1093" s="94"/>
      <c r="BA1093" s="94"/>
    </row>
    <row r="1094" spans="3:53" x14ac:dyDescent="0.2">
      <c r="C1094" s="24"/>
      <c r="D1094" s="24"/>
      <c r="AG1094" s="94"/>
      <c r="AH1094" s="94"/>
      <c r="AI1094" s="94"/>
      <c r="AJ1094" s="94"/>
      <c r="AK1094" s="94"/>
      <c r="AM1094" s="92"/>
      <c r="AT1094" s="94"/>
      <c r="AU1094" s="94"/>
      <c r="AV1094" s="94"/>
      <c r="AW1094" s="94"/>
      <c r="AX1094" s="94"/>
      <c r="AY1094" s="94"/>
      <c r="AZ1094" s="94"/>
      <c r="BA1094" s="94"/>
    </row>
    <row r="1095" spans="3:53" x14ac:dyDescent="0.2">
      <c r="C1095" s="24"/>
      <c r="D1095" s="24"/>
      <c r="AG1095" s="94"/>
      <c r="AH1095" s="94"/>
      <c r="AI1095" s="94"/>
      <c r="AJ1095" s="94"/>
      <c r="AK1095" s="94"/>
      <c r="AM1095" s="92"/>
      <c r="AT1095" s="94"/>
      <c r="AU1095" s="94"/>
      <c r="AV1095" s="94"/>
      <c r="AW1095" s="94"/>
      <c r="AX1095" s="94"/>
      <c r="AY1095" s="94"/>
      <c r="AZ1095" s="94"/>
      <c r="BA1095" s="94"/>
    </row>
    <row r="1096" spans="3:53" x14ac:dyDescent="0.2">
      <c r="C1096" s="24"/>
      <c r="D1096" s="24"/>
      <c r="AG1096" s="94"/>
      <c r="AH1096" s="94"/>
      <c r="AI1096" s="94"/>
      <c r="AJ1096" s="94"/>
      <c r="AK1096" s="94"/>
      <c r="AM1096" s="92"/>
      <c r="AT1096" s="94"/>
      <c r="AU1096" s="94"/>
      <c r="AV1096" s="94"/>
      <c r="AW1096" s="94"/>
      <c r="AX1096" s="94"/>
      <c r="AY1096" s="94"/>
      <c r="AZ1096" s="94"/>
      <c r="BA1096" s="94"/>
    </row>
    <row r="1097" spans="3:53" x14ac:dyDescent="0.2">
      <c r="C1097" s="24"/>
      <c r="D1097" s="24"/>
      <c r="AG1097" s="94"/>
      <c r="AH1097" s="94"/>
      <c r="AI1097" s="94"/>
      <c r="AJ1097" s="94"/>
      <c r="AK1097" s="94"/>
      <c r="AM1097" s="92"/>
      <c r="AT1097" s="94"/>
      <c r="AU1097" s="94"/>
      <c r="AV1097" s="94"/>
      <c r="AW1097" s="94"/>
      <c r="AX1097" s="94"/>
      <c r="AY1097" s="94"/>
      <c r="AZ1097" s="94"/>
      <c r="BA1097" s="94"/>
    </row>
    <row r="1098" spans="3:53" x14ac:dyDescent="0.2">
      <c r="C1098" s="24"/>
      <c r="D1098" s="24"/>
      <c r="AG1098" s="94"/>
      <c r="AH1098" s="94"/>
      <c r="AI1098" s="94"/>
      <c r="AJ1098" s="94"/>
      <c r="AK1098" s="94"/>
      <c r="AM1098" s="92"/>
      <c r="AT1098" s="94"/>
      <c r="AU1098" s="94"/>
      <c r="AV1098" s="94"/>
      <c r="AW1098" s="94"/>
      <c r="AX1098" s="94"/>
      <c r="AY1098" s="94"/>
      <c r="AZ1098" s="94"/>
      <c r="BA1098" s="94"/>
    </row>
    <row r="1099" spans="3:53" x14ac:dyDescent="0.2">
      <c r="C1099" s="24"/>
      <c r="D1099" s="24"/>
      <c r="AG1099" s="94"/>
      <c r="AH1099" s="94"/>
      <c r="AI1099" s="94"/>
      <c r="AJ1099" s="94"/>
      <c r="AK1099" s="94"/>
      <c r="AM1099" s="92"/>
      <c r="AT1099" s="94"/>
      <c r="AU1099" s="94"/>
      <c r="AV1099" s="94"/>
      <c r="AW1099" s="94"/>
      <c r="AX1099" s="94"/>
      <c r="AY1099" s="94"/>
      <c r="AZ1099" s="94"/>
      <c r="BA1099" s="94"/>
    </row>
    <row r="1100" spans="3:53" x14ac:dyDescent="0.2">
      <c r="C1100" s="24"/>
      <c r="D1100" s="24"/>
      <c r="AG1100" s="94"/>
      <c r="AH1100" s="94"/>
      <c r="AI1100" s="94"/>
      <c r="AJ1100" s="94"/>
      <c r="AK1100" s="94"/>
      <c r="AM1100" s="92"/>
      <c r="AT1100" s="94"/>
      <c r="AU1100" s="94"/>
      <c r="AV1100" s="94"/>
      <c r="AW1100" s="94"/>
      <c r="AX1100" s="94"/>
      <c r="AY1100" s="94"/>
      <c r="AZ1100" s="94"/>
      <c r="BA1100" s="94"/>
    </row>
    <row r="1101" spans="3:53" x14ac:dyDescent="0.2">
      <c r="C1101" s="24"/>
      <c r="D1101" s="24"/>
      <c r="AG1101" s="94"/>
      <c r="AH1101" s="94"/>
      <c r="AI1101" s="94"/>
      <c r="AJ1101" s="94"/>
      <c r="AK1101" s="94"/>
      <c r="AM1101" s="92"/>
      <c r="AT1101" s="94"/>
      <c r="AU1101" s="94"/>
      <c r="AV1101" s="94"/>
      <c r="AW1101" s="94"/>
      <c r="AX1101" s="94"/>
      <c r="AY1101" s="94"/>
      <c r="AZ1101" s="94"/>
      <c r="BA1101" s="94"/>
    </row>
    <row r="1102" spans="3:53" x14ac:dyDescent="0.2">
      <c r="C1102" s="24"/>
      <c r="D1102" s="24"/>
      <c r="AG1102" s="94"/>
      <c r="AH1102" s="94"/>
      <c r="AI1102" s="94"/>
      <c r="AJ1102" s="94"/>
      <c r="AK1102" s="94"/>
      <c r="AM1102" s="92"/>
      <c r="AT1102" s="94"/>
      <c r="AU1102" s="94"/>
      <c r="AV1102" s="94"/>
      <c r="AW1102" s="94"/>
      <c r="AX1102" s="94"/>
      <c r="AY1102" s="94"/>
      <c r="AZ1102" s="94"/>
      <c r="BA1102" s="94"/>
    </row>
    <row r="1103" spans="3:53" x14ac:dyDescent="0.2">
      <c r="C1103" s="24"/>
      <c r="D1103" s="24"/>
      <c r="AG1103" s="94"/>
      <c r="AH1103" s="94"/>
      <c r="AI1103" s="94"/>
      <c r="AJ1103" s="94"/>
      <c r="AK1103" s="94"/>
      <c r="AM1103" s="92"/>
      <c r="AT1103" s="94"/>
      <c r="AU1103" s="94"/>
      <c r="AV1103" s="94"/>
      <c r="AW1103" s="94"/>
      <c r="AX1103" s="94"/>
      <c r="AY1103" s="94"/>
      <c r="AZ1103" s="94"/>
      <c r="BA1103" s="94"/>
    </row>
    <row r="1104" spans="3:53" x14ac:dyDescent="0.2">
      <c r="C1104" s="24"/>
      <c r="D1104" s="24"/>
      <c r="AG1104" s="94"/>
      <c r="AH1104" s="94"/>
      <c r="AI1104" s="94"/>
      <c r="AJ1104" s="94"/>
      <c r="AK1104" s="94"/>
      <c r="AM1104" s="92"/>
      <c r="AT1104" s="94"/>
      <c r="AU1104" s="94"/>
      <c r="AV1104" s="94"/>
      <c r="AW1104" s="94"/>
      <c r="AX1104" s="94"/>
      <c r="AY1104" s="94"/>
      <c r="AZ1104" s="94"/>
      <c r="BA1104" s="94"/>
    </row>
    <row r="1105" spans="3:53" x14ac:dyDescent="0.2">
      <c r="C1105" s="24"/>
      <c r="D1105" s="24"/>
      <c r="AG1105" s="94"/>
      <c r="AH1105" s="94"/>
      <c r="AI1105" s="94"/>
      <c r="AJ1105" s="94"/>
      <c r="AK1105" s="94"/>
      <c r="AM1105" s="92"/>
      <c r="AT1105" s="94"/>
      <c r="AU1105" s="94"/>
      <c r="AV1105" s="94"/>
      <c r="AW1105" s="94"/>
      <c r="AX1105" s="94"/>
      <c r="AY1105" s="94"/>
      <c r="AZ1105" s="94"/>
      <c r="BA1105" s="94"/>
    </row>
    <row r="1106" spans="3:53" x14ac:dyDescent="0.2">
      <c r="C1106" s="24"/>
      <c r="D1106" s="24"/>
      <c r="AG1106" s="94"/>
      <c r="AH1106" s="94"/>
      <c r="AI1106" s="94"/>
      <c r="AJ1106" s="94"/>
      <c r="AK1106" s="94"/>
      <c r="AM1106" s="92"/>
      <c r="AT1106" s="94"/>
      <c r="AU1106" s="94"/>
      <c r="AV1106" s="94"/>
      <c r="AW1106" s="94"/>
      <c r="AX1106" s="94"/>
      <c r="AY1106" s="94"/>
      <c r="AZ1106" s="94"/>
      <c r="BA1106" s="94"/>
    </row>
    <row r="1107" spans="3:53" x14ac:dyDescent="0.2">
      <c r="C1107" s="24"/>
      <c r="D1107" s="24"/>
      <c r="AG1107" s="94"/>
      <c r="AH1107" s="94"/>
      <c r="AI1107" s="94"/>
      <c r="AJ1107" s="94"/>
      <c r="AK1107" s="94"/>
      <c r="AM1107" s="92"/>
      <c r="AT1107" s="94"/>
      <c r="AU1107" s="94"/>
      <c r="AV1107" s="94"/>
      <c r="AW1107" s="94"/>
      <c r="AX1107" s="94"/>
      <c r="AY1107" s="94"/>
      <c r="AZ1107" s="94"/>
      <c r="BA1107" s="94"/>
    </row>
    <row r="1108" spans="3:53" x14ac:dyDescent="0.2">
      <c r="C1108" s="24"/>
      <c r="D1108" s="24"/>
      <c r="AG1108" s="94"/>
      <c r="AH1108" s="94"/>
      <c r="AI1108" s="94"/>
      <c r="AJ1108" s="94"/>
      <c r="AK1108" s="94"/>
      <c r="AM1108" s="92"/>
      <c r="AT1108" s="94"/>
      <c r="AU1108" s="94"/>
      <c r="AV1108" s="94"/>
      <c r="AW1108" s="94"/>
      <c r="AX1108" s="94"/>
      <c r="AY1108" s="94"/>
      <c r="AZ1108" s="94"/>
      <c r="BA1108" s="94"/>
    </row>
    <row r="1109" spans="3:53" x14ac:dyDescent="0.2">
      <c r="C1109" s="24"/>
      <c r="D1109" s="24"/>
      <c r="AG1109" s="94"/>
      <c r="AH1109" s="94"/>
      <c r="AI1109" s="94"/>
      <c r="AJ1109" s="94"/>
      <c r="AK1109" s="94"/>
      <c r="AM1109" s="92"/>
      <c r="AT1109" s="94"/>
      <c r="AU1109" s="94"/>
      <c r="AV1109" s="94"/>
      <c r="AW1109" s="94"/>
      <c r="AX1109" s="94"/>
      <c r="AY1109" s="94"/>
      <c r="AZ1109" s="94"/>
      <c r="BA1109" s="94"/>
    </row>
    <row r="1110" spans="3:53" x14ac:dyDescent="0.2">
      <c r="C1110" s="24"/>
      <c r="D1110" s="24"/>
      <c r="AG1110" s="94"/>
      <c r="AH1110" s="94"/>
      <c r="AI1110" s="94"/>
      <c r="AJ1110" s="94"/>
      <c r="AK1110" s="94"/>
      <c r="AM1110" s="92"/>
      <c r="AT1110" s="94"/>
      <c r="AU1110" s="94"/>
      <c r="AV1110" s="94"/>
      <c r="AW1110" s="94"/>
      <c r="AX1110" s="94"/>
      <c r="AY1110" s="94"/>
      <c r="AZ1110" s="94"/>
      <c r="BA1110" s="94"/>
    </row>
    <row r="1111" spans="3:53" x14ac:dyDescent="0.2">
      <c r="C1111" s="24"/>
      <c r="D1111" s="24"/>
      <c r="AG1111" s="94"/>
      <c r="AH1111" s="94"/>
      <c r="AI1111" s="94"/>
      <c r="AJ1111" s="94"/>
      <c r="AK1111" s="94"/>
      <c r="AM1111" s="92"/>
      <c r="AT1111" s="94"/>
      <c r="AU1111" s="94"/>
      <c r="AV1111" s="94"/>
      <c r="AW1111" s="94"/>
      <c r="AX1111" s="94"/>
      <c r="AY1111" s="94"/>
      <c r="AZ1111" s="94"/>
      <c r="BA1111" s="94"/>
    </row>
    <row r="1112" spans="3:53" x14ac:dyDescent="0.2">
      <c r="C1112" s="24"/>
      <c r="D1112" s="24"/>
      <c r="AG1112" s="94"/>
      <c r="AH1112" s="94"/>
      <c r="AI1112" s="94"/>
      <c r="AJ1112" s="94"/>
      <c r="AK1112" s="94"/>
      <c r="AM1112" s="92"/>
      <c r="AT1112" s="94"/>
      <c r="AU1112" s="94"/>
      <c r="AV1112" s="94"/>
      <c r="AW1112" s="94"/>
      <c r="AX1112" s="94"/>
      <c r="AY1112" s="94"/>
      <c r="AZ1112" s="94"/>
      <c r="BA1112" s="94"/>
    </row>
    <row r="1113" spans="3:53" x14ac:dyDescent="0.2">
      <c r="C1113" s="24"/>
      <c r="D1113" s="24"/>
      <c r="AG1113" s="94"/>
      <c r="AH1113" s="94"/>
      <c r="AI1113" s="94"/>
      <c r="AJ1113" s="94"/>
      <c r="AK1113" s="94"/>
      <c r="AM1113" s="92"/>
      <c r="AT1113" s="94"/>
      <c r="AU1113" s="94"/>
      <c r="AV1113" s="94"/>
      <c r="AW1113" s="94"/>
      <c r="AX1113" s="94"/>
      <c r="AY1113" s="94"/>
      <c r="AZ1113" s="94"/>
      <c r="BA1113" s="94"/>
    </row>
    <row r="1114" spans="3:53" x14ac:dyDescent="0.2">
      <c r="C1114" s="24"/>
      <c r="D1114" s="24"/>
      <c r="AG1114" s="94"/>
      <c r="AH1114" s="94"/>
      <c r="AI1114" s="94"/>
      <c r="AJ1114" s="94"/>
      <c r="AK1114" s="94"/>
      <c r="AM1114" s="92"/>
      <c r="AT1114" s="94"/>
      <c r="AU1114" s="94"/>
      <c r="AV1114" s="94"/>
      <c r="AW1114" s="94"/>
      <c r="AX1114" s="94"/>
      <c r="AY1114" s="94"/>
      <c r="AZ1114" s="94"/>
      <c r="BA1114" s="94"/>
    </row>
    <row r="1115" spans="3:53" x14ac:dyDescent="0.2">
      <c r="C1115" s="24"/>
      <c r="D1115" s="24"/>
      <c r="AG1115" s="94"/>
      <c r="AH1115" s="94"/>
      <c r="AI1115" s="94"/>
      <c r="AJ1115" s="94"/>
      <c r="AK1115" s="94"/>
      <c r="AM1115" s="92"/>
      <c r="AT1115" s="94"/>
      <c r="AU1115" s="94"/>
      <c r="AV1115" s="94"/>
      <c r="AW1115" s="94"/>
      <c r="AX1115" s="94"/>
      <c r="AY1115" s="94"/>
      <c r="AZ1115" s="94"/>
      <c r="BA1115" s="94"/>
    </row>
    <row r="1116" spans="3:53" x14ac:dyDescent="0.2">
      <c r="C1116" s="24"/>
      <c r="D1116" s="24"/>
      <c r="AG1116" s="94"/>
      <c r="AH1116" s="94"/>
      <c r="AI1116" s="94"/>
      <c r="AJ1116" s="94"/>
      <c r="AK1116" s="94"/>
      <c r="AM1116" s="92"/>
      <c r="AT1116" s="94"/>
      <c r="AU1116" s="94"/>
      <c r="AV1116" s="94"/>
      <c r="AW1116" s="94"/>
      <c r="AX1116" s="94"/>
      <c r="AY1116" s="94"/>
      <c r="AZ1116" s="94"/>
      <c r="BA1116" s="94"/>
    </row>
    <row r="1117" spans="3:53" x14ac:dyDescent="0.2">
      <c r="C1117" s="24"/>
      <c r="D1117" s="24"/>
      <c r="AG1117" s="94"/>
      <c r="AH1117" s="94"/>
      <c r="AI1117" s="94"/>
      <c r="AJ1117" s="94"/>
      <c r="AK1117" s="94"/>
      <c r="AM1117" s="92"/>
      <c r="AT1117" s="94"/>
      <c r="AU1117" s="94"/>
      <c r="AV1117" s="94"/>
      <c r="AW1117" s="94"/>
      <c r="AX1117" s="94"/>
      <c r="AY1117" s="94"/>
      <c r="AZ1117" s="94"/>
      <c r="BA1117" s="94"/>
    </row>
    <row r="1118" spans="3:53" x14ac:dyDescent="0.2">
      <c r="C1118" s="24"/>
      <c r="D1118" s="24"/>
      <c r="AG1118" s="94"/>
      <c r="AH1118" s="94"/>
      <c r="AI1118" s="94"/>
      <c r="AJ1118" s="94"/>
      <c r="AK1118" s="94"/>
      <c r="AM1118" s="92"/>
      <c r="AT1118" s="94"/>
      <c r="AU1118" s="94"/>
      <c r="AV1118" s="94"/>
      <c r="AW1118" s="94"/>
      <c r="AX1118" s="94"/>
      <c r="AY1118" s="94"/>
      <c r="AZ1118" s="94"/>
      <c r="BA1118" s="94"/>
    </row>
    <row r="1119" spans="3:53" x14ac:dyDescent="0.2">
      <c r="C1119" s="24"/>
      <c r="D1119" s="24"/>
      <c r="AG1119" s="94"/>
      <c r="AH1119" s="94"/>
      <c r="AI1119" s="94"/>
      <c r="AJ1119" s="94"/>
      <c r="AK1119" s="94"/>
      <c r="AM1119" s="92"/>
      <c r="AT1119" s="94"/>
      <c r="AU1119" s="94"/>
      <c r="AV1119" s="94"/>
      <c r="AW1119" s="94"/>
      <c r="AX1119" s="94"/>
      <c r="AY1119" s="94"/>
      <c r="AZ1119" s="94"/>
      <c r="BA1119" s="94"/>
    </row>
    <row r="1120" spans="3:53" x14ac:dyDescent="0.2">
      <c r="C1120" s="24"/>
      <c r="D1120" s="24"/>
      <c r="AG1120" s="94"/>
      <c r="AH1120" s="94"/>
      <c r="AI1120" s="94"/>
      <c r="AJ1120" s="94"/>
      <c r="AK1120" s="94"/>
      <c r="AM1120" s="92"/>
      <c r="AT1120" s="94"/>
      <c r="AU1120" s="94"/>
      <c r="AV1120" s="94"/>
      <c r="AW1120" s="94"/>
      <c r="AX1120" s="94"/>
      <c r="AY1120" s="94"/>
      <c r="AZ1120" s="94"/>
      <c r="BA1120" s="94"/>
    </row>
    <row r="1121" spans="3:53" x14ac:dyDescent="0.2">
      <c r="C1121" s="24"/>
      <c r="D1121" s="24"/>
      <c r="AG1121" s="94"/>
      <c r="AH1121" s="94"/>
      <c r="AI1121" s="94"/>
      <c r="AJ1121" s="94"/>
      <c r="AK1121" s="94"/>
      <c r="AM1121" s="92"/>
      <c r="AT1121" s="94"/>
      <c r="AU1121" s="94"/>
      <c r="AV1121" s="94"/>
      <c r="AW1121" s="94"/>
      <c r="AX1121" s="94"/>
      <c r="AY1121" s="94"/>
      <c r="AZ1121" s="94"/>
      <c r="BA1121" s="94"/>
    </row>
    <row r="1122" spans="3:53" x14ac:dyDescent="0.2">
      <c r="C1122" s="24"/>
      <c r="D1122" s="24"/>
      <c r="AG1122" s="94"/>
      <c r="AH1122" s="94"/>
      <c r="AI1122" s="94"/>
      <c r="AJ1122" s="94"/>
      <c r="AK1122" s="94"/>
      <c r="AM1122" s="92"/>
      <c r="AT1122" s="94"/>
      <c r="AU1122" s="94"/>
      <c r="AV1122" s="94"/>
      <c r="AW1122" s="94"/>
      <c r="AX1122" s="94"/>
      <c r="AY1122" s="94"/>
      <c r="AZ1122" s="94"/>
      <c r="BA1122" s="94"/>
    </row>
    <row r="1123" spans="3:53" x14ac:dyDescent="0.2">
      <c r="C1123" s="24"/>
      <c r="D1123" s="24"/>
      <c r="AG1123" s="94"/>
      <c r="AH1123" s="94"/>
      <c r="AI1123" s="94"/>
      <c r="AJ1123" s="94"/>
      <c r="AK1123" s="94"/>
      <c r="AM1123" s="92"/>
      <c r="AT1123" s="94"/>
      <c r="AU1123" s="94"/>
      <c r="AV1123" s="94"/>
      <c r="AW1123" s="94"/>
      <c r="AX1123" s="94"/>
      <c r="AY1123" s="94"/>
      <c r="AZ1123" s="94"/>
      <c r="BA1123" s="94"/>
    </row>
    <row r="1124" spans="3:53" x14ac:dyDescent="0.2">
      <c r="C1124" s="24"/>
      <c r="D1124" s="24"/>
      <c r="AG1124" s="94"/>
      <c r="AH1124" s="94"/>
      <c r="AI1124" s="94"/>
      <c r="AJ1124" s="94"/>
      <c r="AK1124" s="94"/>
      <c r="AM1124" s="92"/>
      <c r="AT1124" s="94"/>
      <c r="AU1124" s="94"/>
      <c r="AV1124" s="94"/>
      <c r="AW1124" s="94"/>
      <c r="AX1124" s="94"/>
      <c r="AY1124" s="94"/>
      <c r="AZ1124" s="94"/>
      <c r="BA1124" s="94"/>
    </row>
    <row r="1125" spans="3:53" x14ac:dyDescent="0.2">
      <c r="C1125" s="24"/>
      <c r="D1125" s="24"/>
      <c r="AG1125" s="94"/>
      <c r="AH1125" s="94"/>
      <c r="AI1125" s="94"/>
      <c r="AJ1125" s="94"/>
      <c r="AK1125" s="94"/>
      <c r="AM1125" s="92"/>
      <c r="AT1125" s="94"/>
      <c r="AU1125" s="94"/>
      <c r="AV1125" s="94"/>
      <c r="AW1125" s="94"/>
      <c r="AX1125" s="94"/>
      <c r="AY1125" s="94"/>
      <c r="AZ1125" s="94"/>
      <c r="BA1125" s="94"/>
    </row>
    <row r="1126" spans="3:53" x14ac:dyDescent="0.2">
      <c r="C1126" s="24"/>
      <c r="D1126" s="24"/>
      <c r="AG1126" s="94"/>
      <c r="AH1126" s="94"/>
      <c r="AI1126" s="94"/>
      <c r="AJ1126" s="94"/>
      <c r="AK1126" s="94"/>
      <c r="AM1126" s="92"/>
      <c r="AT1126" s="94"/>
      <c r="AU1126" s="94"/>
      <c r="AV1126" s="94"/>
      <c r="AW1126" s="94"/>
      <c r="AX1126" s="94"/>
      <c r="AY1126" s="94"/>
      <c r="AZ1126" s="94"/>
      <c r="BA1126" s="94"/>
    </row>
    <row r="1127" spans="3:53" x14ac:dyDescent="0.2">
      <c r="C1127" s="24"/>
      <c r="D1127" s="24"/>
      <c r="AG1127" s="94"/>
      <c r="AH1127" s="94"/>
      <c r="AI1127" s="94"/>
      <c r="AJ1127" s="94"/>
      <c r="AK1127" s="94"/>
      <c r="AM1127" s="92"/>
      <c r="AT1127" s="94"/>
      <c r="AU1127" s="94"/>
      <c r="AV1127" s="94"/>
      <c r="AW1127" s="94"/>
      <c r="AX1127" s="94"/>
      <c r="AY1127" s="94"/>
      <c r="AZ1127" s="94"/>
      <c r="BA1127" s="94"/>
    </row>
    <row r="1128" spans="3:53" x14ac:dyDescent="0.2">
      <c r="C1128" s="24"/>
      <c r="D1128" s="24"/>
      <c r="AG1128" s="94"/>
      <c r="AH1128" s="94"/>
      <c r="AI1128" s="94"/>
      <c r="AJ1128" s="94"/>
      <c r="AK1128" s="94"/>
      <c r="AM1128" s="92"/>
      <c r="AT1128" s="94"/>
      <c r="AU1128" s="94"/>
      <c r="AV1128" s="94"/>
      <c r="AW1128" s="94"/>
      <c r="AX1128" s="94"/>
      <c r="AY1128" s="94"/>
      <c r="AZ1128" s="94"/>
      <c r="BA1128" s="94"/>
    </row>
    <row r="1129" spans="3:53" x14ac:dyDescent="0.2">
      <c r="C1129" s="24"/>
      <c r="D1129" s="24"/>
      <c r="AG1129" s="94"/>
      <c r="AH1129" s="94"/>
      <c r="AI1129" s="94"/>
      <c r="AJ1129" s="94"/>
      <c r="AK1129" s="94"/>
      <c r="AM1129" s="92"/>
      <c r="AT1129" s="94"/>
      <c r="AU1129" s="94"/>
      <c r="AV1129" s="94"/>
      <c r="AW1129" s="94"/>
      <c r="AX1129" s="94"/>
      <c r="AY1129" s="94"/>
      <c r="AZ1129" s="94"/>
      <c r="BA1129" s="94"/>
    </row>
    <row r="1130" spans="3:53" x14ac:dyDescent="0.2">
      <c r="C1130" s="24"/>
      <c r="D1130" s="24"/>
      <c r="AG1130" s="94"/>
      <c r="AH1130" s="94"/>
      <c r="AI1130" s="94"/>
      <c r="AJ1130" s="94"/>
      <c r="AK1130" s="94"/>
      <c r="AM1130" s="92"/>
      <c r="AT1130" s="94"/>
      <c r="AU1130" s="94"/>
      <c r="AV1130" s="94"/>
      <c r="AW1130" s="94"/>
      <c r="AX1130" s="94"/>
      <c r="AY1130" s="94"/>
      <c r="AZ1130" s="94"/>
      <c r="BA1130" s="94"/>
    </row>
    <row r="1131" spans="3:53" x14ac:dyDescent="0.2">
      <c r="C1131" s="24"/>
      <c r="D1131" s="24"/>
      <c r="AG1131" s="94"/>
      <c r="AH1131" s="94"/>
      <c r="AI1131" s="94"/>
      <c r="AJ1131" s="94"/>
      <c r="AK1131" s="94"/>
      <c r="AM1131" s="92"/>
      <c r="AT1131" s="94"/>
      <c r="AU1131" s="94"/>
      <c r="AV1131" s="94"/>
      <c r="AW1131" s="94"/>
      <c r="AX1131" s="94"/>
      <c r="AY1131" s="94"/>
      <c r="AZ1131" s="94"/>
      <c r="BA1131" s="94"/>
    </row>
    <row r="1132" spans="3:53" x14ac:dyDescent="0.2">
      <c r="C1132" s="24"/>
      <c r="D1132" s="24"/>
      <c r="AG1132" s="94"/>
      <c r="AH1132" s="94"/>
      <c r="AI1132" s="94"/>
      <c r="AJ1132" s="94"/>
      <c r="AK1132" s="94"/>
      <c r="AM1132" s="92"/>
      <c r="AT1132" s="94"/>
      <c r="AU1132" s="94"/>
      <c r="AV1132" s="94"/>
      <c r="AW1132" s="94"/>
      <c r="AX1132" s="94"/>
      <c r="AY1132" s="94"/>
      <c r="AZ1132" s="94"/>
      <c r="BA1132" s="94"/>
    </row>
    <row r="1133" spans="3:53" x14ac:dyDescent="0.2">
      <c r="C1133" s="24"/>
      <c r="D1133" s="24"/>
      <c r="AG1133" s="94"/>
      <c r="AH1133" s="94"/>
      <c r="AI1133" s="94"/>
      <c r="AJ1133" s="94"/>
      <c r="AK1133" s="94"/>
      <c r="AM1133" s="92"/>
      <c r="AT1133" s="94"/>
      <c r="AU1133" s="94"/>
      <c r="AV1133" s="94"/>
      <c r="AW1133" s="94"/>
      <c r="AX1133" s="94"/>
      <c r="AY1133" s="94"/>
      <c r="AZ1133" s="94"/>
      <c r="BA1133" s="94"/>
    </row>
    <row r="1134" spans="3:53" x14ac:dyDescent="0.2">
      <c r="C1134" s="24"/>
      <c r="D1134" s="24"/>
      <c r="AG1134" s="94"/>
      <c r="AH1134" s="94"/>
      <c r="AI1134" s="94"/>
      <c r="AJ1134" s="94"/>
      <c r="AK1134" s="94"/>
      <c r="AM1134" s="92"/>
      <c r="AT1134" s="94"/>
      <c r="AU1134" s="94"/>
      <c r="AV1134" s="94"/>
      <c r="AW1134" s="94"/>
      <c r="AX1134" s="94"/>
      <c r="AY1134" s="94"/>
      <c r="AZ1134" s="94"/>
      <c r="BA1134" s="94"/>
    </row>
    <row r="1135" spans="3:53" x14ac:dyDescent="0.2">
      <c r="C1135" s="24"/>
      <c r="D1135" s="24"/>
      <c r="AG1135" s="94"/>
      <c r="AH1135" s="94"/>
      <c r="AI1135" s="94"/>
      <c r="AJ1135" s="94"/>
      <c r="AK1135" s="94"/>
      <c r="AM1135" s="92"/>
      <c r="AT1135" s="94"/>
      <c r="AU1135" s="94"/>
      <c r="AV1135" s="94"/>
      <c r="AW1135" s="94"/>
      <c r="AX1135" s="94"/>
      <c r="AY1135" s="94"/>
      <c r="AZ1135" s="94"/>
      <c r="BA1135" s="94"/>
    </row>
    <row r="1136" spans="3:53" x14ac:dyDescent="0.2">
      <c r="C1136" s="24"/>
      <c r="D1136" s="24"/>
      <c r="AG1136" s="94"/>
      <c r="AH1136" s="94"/>
      <c r="AI1136" s="94"/>
      <c r="AJ1136" s="94"/>
      <c r="AK1136" s="94"/>
      <c r="AM1136" s="92"/>
      <c r="AT1136" s="94"/>
      <c r="AU1136" s="94"/>
      <c r="AV1136" s="94"/>
      <c r="AW1136" s="94"/>
      <c r="AX1136" s="94"/>
      <c r="AY1136" s="94"/>
      <c r="AZ1136" s="94"/>
      <c r="BA1136" s="94"/>
    </row>
    <row r="1137" spans="3:53" x14ac:dyDescent="0.2">
      <c r="C1137" s="24"/>
      <c r="D1137" s="24"/>
      <c r="AG1137" s="94"/>
      <c r="AH1137" s="94"/>
      <c r="AI1137" s="94"/>
      <c r="AJ1137" s="94"/>
      <c r="AK1137" s="94"/>
      <c r="AM1137" s="92"/>
      <c r="AT1137" s="94"/>
      <c r="AU1137" s="94"/>
      <c r="AV1137" s="94"/>
      <c r="AW1137" s="94"/>
      <c r="AX1137" s="94"/>
      <c r="AY1137" s="94"/>
      <c r="AZ1137" s="94"/>
      <c r="BA1137" s="94"/>
    </row>
    <row r="1138" spans="3:53" x14ac:dyDescent="0.2">
      <c r="C1138" s="24"/>
      <c r="D1138" s="24"/>
      <c r="AG1138" s="94"/>
      <c r="AH1138" s="94"/>
      <c r="AI1138" s="94"/>
      <c r="AJ1138" s="94"/>
      <c r="AK1138" s="94"/>
      <c r="AM1138" s="92"/>
      <c r="AT1138" s="94"/>
      <c r="AU1138" s="94"/>
      <c r="AV1138" s="94"/>
      <c r="AW1138" s="94"/>
      <c r="AX1138" s="94"/>
      <c r="AY1138" s="94"/>
      <c r="AZ1138" s="94"/>
      <c r="BA1138" s="94"/>
    </row>
    <row r="1139" spans="3:53" x14ac:dyDescent="0.2">
      <c r="C1139" s="24"/>
      <c r="D1139" s="24"/>
      <c r="AG1139" s="94"/>
      <c r="AH1139" s="94"/>
      <c r="AI1139" s="94"/>
      <c r="AJ1139" s="94"/>
      <c r="AK1139" s="94"/>
      <c r="AM1139" s="92"/>
      <c r="AT1139" s="94"/>
      <c r="AU1139" s="94"/>
      <c r="AV1139" s="94"/>
      <c r="AW1139" s="94"/>
      <c r="AX1139" s="94"/>
      <c r="AY1139" s="94"/>
      <c r="AZ1139" s="94"/>
      <c r="BA1139" s="94"/>
    </row>
    <row r="1140" spans="3:53" x14ac:dyDescent="0.2">
      <c r="C1140" s="24"/>
      <c r="D1140" s="24"/>
      <c r="AG1140" s="94"/>
      <c r="AH1140" s="94"/>
      <c r="AI1140" s="94"/>
      <c r="AJ1140" s="94"/>
      <c r="AK1140" s="94"/>
      <c r="AM1140" s="92"/>
      <c r="AT1140" s="94"/>
      <c r="AU1140" s="94"/>
      <c r="AV1140" s="94"/>
      <c r="AW1140" s="94"/>
      <c r="AX1140" s="94"/>
      <c r="AY1140" s="94"/>
      <c r="AZ1140" s="94"/>
      <c r="BA1140" s="94"/>
    </row>
    <row r="1141" spans="3:53" x14ac:dyDescent="0.2">
      <c r="C1141" s="24"/>
      <c r="D1141" s="24"/>
      <c r="AG1141" s="94"/>
      <c r="AH1141" s="94"/>
      <c r="AI1141" s="94"/>
      <c r="AJ1141" s="94"/>
      <c r="AK1141" s="94"/>
      <c r="AM1141" s="92"/>
      <c r="AT1141" s="94"/>
      <c r="AU1141" s="94"/>
      <c r="AV1141" s="94"/>
      <c r="AW1141" s="94"/>
      <c r="AX1141" s="94"/>
      <c r="AY1141" s="94"/>
      <c r="AZ1141" s="94"/>
      <c r="BA1141" s="94"/>
    </row>
    <row r="1142" spans="3:53" x14ac:dyDescent="0.2">
      <c r="C1142" s="24"/>
      <c r="D1142" s="24"/>
      <c r="AG1142" s="94"/>
      <c r="AH1142" s="94"/>
      <c r="AI1142" s="94"/>
      <c r="AJ1142" s="94"/>
      <c r="AK1142" s="94"/>
      <c r="AM1142" s="92"/>
      <c r="AT1142" s="94"/>
      <c r="AU1142" s="94"/>
      <c r="AV1142" s="94"/>
      <c r="AW1142" s="94"/>
      <c r="AX1142" s="94"/>
      <c r="AY1142" s="94"/>
      <c r="AZ1142" s="94"/>
      <c r="BA1142" s="94"/>
    </row>
    <row r="1143" spans="3:53" x14ac:dyDescent="0.2">
      <c r="C1143" s="24"/>
      <c r="D1143" s="24"/>
      <c r="AG1143" s="94"/>
      <c r="AH1143" s="94"/>
      <c r="AI1143" s="94"/>
      <c r="AJ1143" s="94"/>
      <c r="AK1143" s="94"/>
      <c r="AM1143" s="92"/>
      <c r="AT1143" s="94"/>
      <c r="AU1143" s="94"/>
      <c r="AV1143" s="94"/>
      <c r="AW1143" s="94"/>
      <c r="AX1143" s="94"/>
      <c r="AY1143" s="94"/>
      <c r="AZ1143" s="94"/>
      <c r="BA1143" s="94"/>
    </row>
    <row r="1144" spans="3:53" x14ac:dyDescent="0.2">
      <c r="C1144" s="24"/>
      <c r="D1144" s="24"/>
      <c r="AG1144" s="94"/>
      <c r="AH1144" s="94"/>
      <c r="AI1144" s="94"/>
      <c r="AJ1144" s="94"/>
      <c r="AK1144" s="94"/>
      <c r="AM1144" s="92"/>
      <c r="AT1144" s="94"/>
      <c r="AU1144" s="94"/>
      <c r="AV1144" s="94"/>
      <c r="AW1144" s="94"/>
      <c r="AX1144" s="94"/>
      <c r="AY1144" s="94"/>
      <c r="AZ1144" s="94"/>
      <c r="BA1144" s="94"/>
    </row>
    <row r="1145" spans="3:53" x14ac:dyDescent="0.2">
      <c r="C1145" s="24"/>
      <c r="D1145" s="24"/>
      <c r="AG1145" s="94"/>
      <c r="AH1145" s="94"/>
      <c r="AI1145" s="94"/>
      <c r="AJ1145" s="94"/>
      <c r="AK1145" s="94"/>
      <c r="AM1145" s="92"/>
      <c r="AT1145" s="94"/>
      <c r="AU1145" s="94"/>
      <c r="AV1145" s="94"/>
      <c r="AW1145" s="94"/>
      <c r="AX1145" s="94"/>
      <c r="AY1145" s="94"/>
      <c r="AZ1145" s="94"/>
      <c r="BA1145" s="94"/>
    </row>
    <row r="1146" spans="3:53" x14ac:dyDescent="0.2">
      <c r="C1146" s="24"/>
      <c r="D1146" s="24"/>
      <c r="AG1146" s="94"/>
      <c r="AH1146" s="94"/>
      <c r="AI1146" s="94"/>
      <c r="AJ1146" s="94"/>
      <c r="AK1146" s="94"/>
      <c r="AM1146" s="92"/>
      <c r="AT1146" s="94"/>
      <c r="AU1146" s="94"/>
      <c r="AV1146" s="94"/>
      <c r="AW1146" s="94"/>
      <c r="AX1146" s="94"/>
      <c r="AY1146" s="94"/>
      <c r="AZ1146" s="94"/>
      <c r="BA1146" s="94"/>
    </row>
    <row r="1147" spans="3:53" x14ac:dyDescent="0.2">
      <c r="C1147" s="24"/>
      <c r="D1147" s="24"/>
      <c r="AG1147" s="94"/>
      <c r="AH1147" s="94"/>
      <c r="AI1147" s="94"/>
      <c r="AJ1147" s="94"/>
      <c r="AK1147" s="94"/>
      <c r="AM1147" s="92"/>
      <c r="AT1147" s="94"/>
      <c r="AU1147" s="94"/>
      <c r="AV1147" s="94"/>
      <c r="AW1147" s="94"/>
      <c r="AX1147" s="94"/>
      <c r="AY1147" s="94"/>
      <c r="AZ1147" s="94"/>
      <c r="BA1147" s="94"/>
    </row>
    <row r="1148" spans="3:53" x14ac:dyDescent="0.2">
      <c r="C1148" s="24"/>
      <c r="D1148" s="24"/>
      <c r="AG1148" s="94"/>
      <c r="AH1148" s="94"/>
      <c r="AI1148" s="94"/>
      <c r="AJ1148" s="94"/>
      <c r="AK1148" s="94"/>
      <c r="AM1148" s="92"/>
      <c r="AT1148" s="94"/>
      <c r="AU1148" s="94"/>
      <c r="AV1148" s="94"/>
      <c r="AW1148" s="94"/>
      <c r="AX1148" s="94"/>
      <c r="AY1148" s="94"/>
      <c r="AZ1148" s="94"/>
      <c r="BA1148" s="94"/>
    </row>
    <row r="1149" spans="3:53" x14ac:dyDescent="0.2">
      <c r="C1149" s="24"/>
      <c r="D1149" s="24"/>
      <c r="AG1149" s="94"/>
      <c r="AH1149" s="94"/>
      <c r="AI1149" s="94"/>
      <c r="AJ1149" s="94"/>
      <c r="AK1149" s="94"/>
      <c r="AM1149" s="92"/>
      <c r="AT1149" s="94"/>
      <c r="AU1149" s="94"/>
      <c r="AV1149" s="94"/>
      <c r="AW1149" s="94"/>
      <c r="AX1149" s="94"/>
      <c r="AY1149" s="94"/>
      <c r="AZ1149" s="94"/>
      <c r="BA1149" s="94"/>
    </row>
    <row r="1150" spans="3:53" x14ac:dyDescent="0.2">
      <c r="C1150" s="24"/>
      <c r="D1150" s="24"/>
      <c r="AG1150" s="94"/>
      <c r="AH1150" s="94"/>
      <c r="AI1150" s="94"/>
      <c r="AJ1150" s="94"/>
      <c r="AK1150" s="94"/>
      <c r="AM1150" s="92"/>
      <c r="AT1150" s="94"/>
      <c r="AU1150" s="94"/>
      <c r="AV1150" s="94"/>
      <c r="AW1150" s="94"/>
      <c r="AX1150" s="94"/>
      <c r="AY1150" s="94"/>
      <c r="AZ1150" s="94"/>
      <c r="BA1150" s="94"/>
    </row>
    <row r="1151" spans="3:53" x14ac:dyDescent="0.2">
      <c r="C1151" s="24"/>
      <c r="D1151" s="24"/>
      <c r="AG1151" s="94"/>
      <c r="AH1151" s="94"/>
      <c r="AI1151" s="94"/>
      <c r="AJ1151" s="94"/>
      <c r="AK1151" s="94"/>
      <c r="AM1151" s="92"/>
      <c r="AT1151" s="94"/>
      <c r="AU1151" s="94"/>
      <c r="AV1151" s="94"/>
      <c r="AW1151" s="94"/>
      <c r="AX1151" s="94"/>
      <c r="AY1151" s="94"/>
      <c r="AZ1151" s="94"/>
      <c r="BA1151" s="94"/>
    </row>
    <row r="1152" spans="3:53" x14ac:dyDescent="0.2">
      <c r="C1152" s="24"/>
      <c r="D1152" s="24"/>
      <c r="AG1152" s="94"/>
      <c r="AH1152" s="94"/>
      <c r="AI1152" s="94"/>
      <c r="AJ1152" s="94"/>
      <c r="AK1152" s="94"/>
      <c r="AM1152" s="92"/>
      <c r="AT1152" s="94"/>
      <c r="AU1152" s="94"/>
      <c r="AV1152" s="94"/>
      <c r="AW1152" s="94"/>
      <c r="AX1152" s="94"/>
      <c r="AY1152" s="94"/>
      <c r="AZ1152" s="94"/>
      <c r="BA1152" s="94"/>
    </row>
    <row r="1153" spans="3:54" x14ac:dyDescent="0.2">
      <c r="C1153" s="24"/>
      <c r="D1153" s="24"/>
      <c r="AG1153" s="94"/>
      <c r="AH1153" s="94"/>
      <c r="AI1153" s="94"/>
      <c r="AJ1153" s="94"/>
      <c r="AK1153" s="94"/>
      <c r="AM1153" s="92"/>
      <c r="AT1153" s="94"/>
      <c r="AU1153" s="94"/>
      <c r="AV1153" s="94"/>
      <c r="AW1153" s="94"/>
      <c r="AX1153" s="94"/>
      <c r="AY1153" s="94"/>
      <c r="AZ1153" s="94"/>
      <c r="BA1153" s="94"/>
    </row>
    <row r="1154" spans="3:54" x14ac:dyDescent="0.2">
      <c r="C1154" s="24"/>
      <c r="D1154" s="24"/>
      <c r="AG1154" s="94"/>
      <c r="AH1154" s="94"/>
      <c r="AI1154" s="94"/>
      <c r="AJ1154" s="94"/>
      <c r="AK1154" s="94"/>
      <c r="AM1154" s="92"/>
      <c r="AT1154" s="94"/>
      <c r="AU1154" s="94"/>
      <c r="AV1154" s="94"/>
      <c r="AW1154" s="94"/>
      <c r="AX1154" s="94"/>
      <c r="AY1154" s="94"/>
      <c r="AZ1154" s="94"/>
      <c r="BA1154" s="94"/>
    </row>
    <row r="1155" spans="3:54" x14ac:dyDescent="0.2">
      <c r="C1155" s="24"/>
      <c r="D1155" s="24"/>
      <c r="AG1155" s="94"/>
      <c r="AH1155" s="94"/>
      <c r="AI1155" s="94"/>
      <c r="AJ1155" s="94"/>
      <c r="AK1155" s="94"/>
      <c r="AM1155" s="92"/>
      <c r="AT1155" s="94"/>
      <c r="AU1155" s="94"/>
      <c r="AV1155" s="94"/>
      <c r="AW1155" s="94"/>
      <c r="AX1155" s="94"/>
      <c r="AY1155" s="94"/>
      <c r="AZ1155" s="94"/>
      <c r="BA1155" s="94"/>
    </row>
    <row r="1156" spans="3:54" x14ac:dyDescent="0.2">
      <c r="C1156" s="24"/>
      <c r="D1156" s="24"/>
      <c r="AG1156" s="94"/>
      <c r="AH1156" s="94"/>
      <c r="AI1156" s="94"/>
      <c r="AJ1156" s="94"/>
      <c r="AK1156" s="94"/>
      <c r="AM1156" s="92"/>
      <c r="AT1156" s="94"/>
      <c r="AU1156" s="94"/>
      <c r="AV1156" s="94"/>
      <c r="AW1156" s="94"/>
      <c r="AX1156" s="94"/>
      <c r="AY1156" s="94"/>
      <c r="AZ1156" s="94"/>
      <c r="BA1156" s="94"/>
    </row>
    <row r="1157" spans="3:54" x14ac:dyDescent="0.2">
      <c r="C1157" s="24"/>
      <c r="D1157" s="24"/>
      <c r="AG1157" s="94"/>
      <c r="AH1157" s="94"/>
      <c r="AI1157" s="94"/>
      <c r="AJ1157" s="94"/>
      <c r="AK1157" s="94"/>
      <c r="AM1157" s="92"/>
      <c r="AT1157" s="94"/>
      <c r="AU1157" s="94"/>
      <c r="AV1157" s="94"/>
      <c r="AW1157" s="94"/>
      <c r="AX1157" s="94"/>
      <c r="AY1157" s="94"/>
      <c r="AZ1157" s="94"/>
      <c r="BA1157" s="94"/>
      <c r="BB1157" s="94"/>
    </row>
    <row r="1158" spans="3:54" x14ac:dyDescent="0.2">
      <c r="C1158" s="24"/>
      <c r="D1158" s="24"/>
      <c r="AG1158" s="94"/>
      <c r="AH1158" s="94"/>
      <c r="AI1158" s="94"/>
      <c r="AJ1158" s="94"/>
      <c r="AK1158" s="94"/>
      <c r="AM1158" s="92"/>
      <c r="AT1158" s="94"/>
      <c r="AU1158" s="94"/>
      <c r="AV1158" s="94"/>
      <c r="AW1158" s="94"/>
      <c r="AX1158" s="94"/>
      <c r="AY1158" s="94"/>
      <c r="AZ1158" s="94"/>
      <c r="BA1158" s="94"/>
    </row>
    <row r="1159" spans="3:54" x14ac:dyDescent="0.2">
      <c r="C1159" s="24"/>
      <c r="D1159" s="24"/>
      <c r="AG1159" s="94"/>
      <c r="AH1159" s="94"/>
      <c r="AI1159" s="94"/>
      <c r="AJ1159" s="94"/>
      <c r="AK1159" s="94"/>
      <c r="AM1159" s="92"/>
      <c r="AT1159" s="94"/>
      <c r="AU1159" s="94"/>
      <c r="AV1159" s="94"/>
      <c r="AW1159" s="94"/>
      <c r="AX1159" s="94"/>
      <c r="AY1159" s="94"/>
      <c r="AZ1159" s="94"/>
      <c r="BA1159" s="94"/>
    </row>
    <row r="1160" spans="3:54" x14ac:dyDescent="0.2">
      <c r="C1160" s="24"/>
      <c r="D1160" s="24"/>
      <c r="AG1160" s="94"/>
      <c r="AH1160" s="94"/>
      <c r="AI1160" s="94"/>
      <c r="AJ1160" s="94"/>
      <c r="AK1160" s="94"/>
      <c r="AM1160" s="92"/>
      <c r="AT1160" s="94"/>
      <c r="AU1160" s="94"/>
      <c r="AV1160" s="94"/>
      <c r="AW1160" s="94"/>
      <c r="AX1160" s="94"/>
      <c r="AY1160" s="94"/>
      <c r="AZ1160" s="94"/>
      <c r="BA1160" s="94"/>
    </row>
    <row r="1161" spans="3:54" x14ac:dyDescent="0.2">
      <c r="C1161" s="24"/>
      <c r="D1161" s="24"/>
      <c r="AG1161" s="94"/>
      <c r="AH1161" s="94"/>
      <c r="AI1161" s="94"/>
      <c r="AJ1161" s="94"/>
      <c r="AK1161" s="94"/>
      <c r="AM1161" s="92"/>
      <c r="AT1161" s="94"/>
      <c r="AU1161" s="94"/>
      <c r="AV1161" s="94"/>
      <c r="AW1161" s="94"/>
      <c r="AX1161" s="94"/>
      <c r="AY1161" s="94"/>
      <c r="AZ1161" s="94"/>
      <c r="BA1161" s="94"/>
    </row>
    <row r="1162" spans="3:54" x14ac:dyDescent="0.2">
      <c r="C1162" s="24"/>
      <c r="D1162" s="24"/>
      <c r="AG1162" s="94"/>
      <c r="AH1162" s="94"/>
      <c r="AI1162" s="94"/>
      <c r="AJ1162" s="94"/>
      <c r="AK1162" s="94"/>
      <c r="AM1162" s="92"/>
      <c r="AT1162" s="94"/>
      <c r="AU1162" s="94"/>
      <c r="AV1162" s="94"/>
      <c r="AW1162" s="94"/>
      <c r="AX1162" s="94"/>
      <c r="AY1162" s="94"/>
      <c r="AZ1162" s="94"/>
      <c r="BA1162" s="94"/>
    </row>
    <row r="1163" spans="3:54" x14ac:dyDescent="0.2">
      <c r="C1163" s="24"/>
      <c r="D1163" s="24"/>
      <c r="AG1163" s="94"/>
      <c r="AH1163" s="94"/>
      <c r="AI1163" s="94"/>
      <c r="AJ1163" s="94"/>
      <c r="AK1163" s="94"/>
      <c r="AM1163" s="92"/>
      <c r="AT1163" s="94"/>
      <c r="AU1163" s="94"/>
      <c r="AV1163" s="94"/>
      <c r="AW1163" s="94"/>
      <c r="AX1163" s="94"/>
      <c r="AY1163" s="94"/>
      <c r="AZ1163" s="94"/>
      <c r="BA1163" s="94"/>
    </row>
    <row r="1164" spans="3:54" x14ac:dyDescent="0.2">
      <c r="C1164" s="24"/>
      <c r="D1164" s="24"/>
      <c r="AG1164" s="94"/>
      <c r="AH1164" s="94"/>
      <c r="AI1164" s="94"/>
      <c r="AJ1164" s="94"/>
      <c r="AK1164" s="94"/>
      <c r="AM1164" s="92"/>
      <c r="AT1164" s="94"/>
      <c r="AU1164" s="94"/>
      <c r="AV1164" s="94"/>
      <c r="AW1164" s="94"/>
      <c r="AX1164" s="94"/>
      <c r="AY1164" s="94"/>
      <c r="AZ1164" s="94"/>
      <c r="BA1164" s="94"/>
    </row>
    <row r="1165" spans="3:54" x14ac:dyDescent="0.2">
      <c r="C1165" s="24"/>
      <c r="D1165" s="24"/>
      <c r="AG1165" s="94"/>
      <c r="AH1165" s="94"/>
      <c r="AI1165" s="94"/>
      <c r="AJ1165" s="94"/>
      <c r="AK1165" s="94"/>
      <c r="AM1165" s="92"/>
      <c r="AT1165" s="94"/>
      <c r="AU1165" s="94"/>
      <c r="AV1165" s="94"/>
      <c r="AW1165" s="94"/>
      <c r="AX1165" s="94"/>
      <c r="AY1165" s="94"/>
      <c r="AZ1165" s="94"/>
      <c r="BA1165" s="94"/>
    </row>
    <row r="1166" spans="3:54" x14ac:dyDescent="0.2">
      <c r="C1166" s="24"/>
      <c r="D1166" s="24"/>
      <c r="AG1166" s="94"/>
      <c r="AH1166" s="94"/>
      <c r="AI1166" s="94"/>
      <c r="AJ1166" s="94"/>
      <c r="AK1166" s="94"/>
      <c r="AM1166" s="92"/>
      <c r="AT1166" s="94"/>
      <c r="AU1166" s="94"/>
      <c r="AV1166" s="94"/>
      <c r="AW1166" s="94"/>
      <c r="AX1166" s="94"/>
      <c r="AY1166" s="94"/>
      <c r="AZ1166" s="94"/>
      <c r="BA1166" s="94"/>
    </row>
    <row r="1167" spans="3:54" x14ac:dyDescent="0.2">
      <c r="C1167" s="24"/>
      <c r="D1167" s="24"/>
      <c r="AG1167" s="94"/>
      <c r="AH1167" s="94"/>
      <c r="AI1167" s="94"/>
      <c r="AJ1167" s="94"/>
      <c r="AK1167" s="94"/>
      <c r="AM1167" s="92"/>
      <c r="AT1167" s="94"/>
      <c r="AU1167" s="94"/>
      <c r="AV1167" s="94"/>
      <c r="AW1167" s="94"/>
      <c r="AX1167" s="94"/>
      <c r="AY1167" s="94"/>
      <c r="AZ1167" s="94"/>
      <c r="BA1167" s="94"/>
    </row>
    <row r="1168" spans="3:54" x14ac:dyDescent="0.2">
      <c r="C1168" s="24"/>
      <c r="D1168" s="24"/>
      <c r="AG1168" s="94"/>
      <c r="AH1168" s="94"/>
      <c r="AI1168" s="94"/>
      <c r="AJ1168" s="94"/>
      <c r="AK1168" s="94"/>
      <c r="AM1168" s="92"/>
      <c r="AT1168" s="94"/>
      <c r="AU1168" s="94"/>
      <c r="AV1168" s="94"/>
      <c r="AW1168" s="94"/>
      <c r="AX1168" s="94"/>
      <c r="AY1168" s="94"/>
      <c r="AZ1168" s="94"/>
      <c r="BA1168" s="94"/>
    </row>
    <row r="1169" spans="3:70" x14ac:dyDescent="0.2">
      <c r="C1169" s="24"/>
      <c r="D1169" s="24"/>
      <c r="AG1169" s="94"/>
      <c r="AH1169" s="94"/>
      <c r="AI1169" s="94"/>
      <c r="AJ1169" s="94"/>
      <c r="AK1169" s="94"/>
      <c r="AM1169" s="92"/>
      <c r="AT1169" s="94"/>
      <c r="AU1169" s="94"/>
      <c r="AV1169" s="94"/>
      <c r="AW1169" s="94"/>
      <c r="AX1169" s="94"/>
      <c r="AY1169" s="94"/>
      <c r="AZ1169" s="94"/>
      <c r="BA1169" s="94"/>
    </row>
    <row r="1170" spans="3:70" x14ac:dyDescent="0.2">
      <c r="C1170" s="24"/>
      <c r="D1170" s="24"/>
      <c r="AG1170" s="94"/>
      <c r="AH1170" s="94"/>
      <c r="AI1170" s="94"/>
      <c r="AJ1170" s="94"/>
      <c r="AK1170" s="94"/>
      <c r="AM1170" s="92"/>
      <c r="AT1170" s="94"/>
      <c r="AU1170" s="94"/>
      <c r="AV1170" s="94"/>
      <c r="AW1170" s="94"/>
      <c r="AX1170" s="94"/>
      <c r="AY1170" s="94"/>
      <c r="AZ1170" s="94"/>
      <c r="BA1170" s="94"/>
    </row>
    <row r="1171" spans="3:70" x14ac:dyDescent="0.2">
      <c r="C1171" s="24"/>
      <c r="D1171" s="24"/>
      <c r="AG1171" s="94"/>
      <c r="AH1171" s="94"/>
      <c r="AI1171" s="94"/>
      <c r="AJ1171" s="94"/>
      <c r="AK1171" s="94"/>
      <c r="AM1171" s="92"/>
      <c r="AT1171" s="94"/>
      <c r="AU1171" s="94"/>
      <c r="AV1171" s="94"/>
      <c r="AW1171" s="94"/>
      <c r="AX1171" s="94"/>
      <c r="AY1171" s="94"/>
      <c r="AZ1171" s="94"/>
      <c r="BA1171" s="94"/>
    </row>
    <row r="1172" spans="3:70" x14ac:dyDescent="0.2">
      <c r="C1172" s="24"/>
      <c r="D1172" s="24"/>
      <c r="AG1172" s="94"/>
      <c r="AH1172" s="94"/>
      <c r="AI1172" s="94"/>
      <c r="AJ1172" s="94"/>
      <c r="AK1172" s="94"/>
      <c r="AM1172" s="92"/>
      <c r="AT1172" s="94"/>
      <c r="AU1172" s="94"/>
      <c r="AV1172" s="94"/>
      <c r="AW1172" s="94"/>
      <c r="AX1172" s="94"/>
      <c r="AY1172" s="94"/>
      <c r="AZ1172" s="94"/>
      <c r="BA1172" s="94"/>
    </row>
    <row r="1173" spans="3:70" x14ac:dyDescent="0.2">
      <c r="C1173" s="24"/>
      <c r="D1173" s="24"/>
      <c r="AG1173" s="94"/>
      <c r="AH1173" s="94"/>
      <c r="AI1173" s="94"/>
      <c r="AJ1173" s="94"/>
      <c r="AK1173" s="94"/>
      <c r="AM1173" s="92"/>
      <c r="AT1173" s="94"/>
      <c r="AU1173" s="94"/>
      <c r="AV1173" s="94"/>
      <c r="AW1173" s="94"/>
      <c r="AX1173" s="94"/>
      <c r="AY1173" s="94"/>
      <c r="AZ1173" s="94"/>
      <c r="BA1173" s="94"/>
    </row>
    <row r="1174" spans="3:70" x14ac:dyDescent="0.2">
      <c r="C1174" s="24"/>
      <c r="D1174" s="24"/>
      <c r="AG1174" s="94"/>
      <c r="AH1174" s="94"/>
      <c r="AI1174" s="94"/>
      <c r="AJ1174" s="94"/>
      <c r="AK1174" s="94"/>
      <c r="AM1174" s="92"/>
      <c r="AT1174" s="94"/>
      <c r="AU1174" s="94"/>
      <c r="AV1174" s="94"/>
      <c r="AW1174" s="94"/>
      <c r="AX1174" s="94"/>
      <c r="AY1174" s="94"/>
      <c r="AZ1174" s="94"/>
      <c r="BA1174" s="94"/>
    </row>
    <row r="1175" spans="3:70" x14ac:dyDescent="0.2">
      <c r="C1175" s="24"/>
      <c r="D1175" s="24"/>
      <c r="AG1175" s="94"/>
      <c r="AH1175" s="94"/>
      <c r="AI1175" s="94"/>
      <c r="AJ1175" s="94"/>
      <c r="AK1175" s="94"/>
      <c r="AM1175" s="92"/>
      <c r="AT1175" s="94"/>
      <c r="AU1175" s="94"/>
      <c r="AV1175" s="94"/>
      <c r="AW1175" s="94"/>
      <c r="AX1175" s="94"/>
      <c r="AY1175" s="94"/>
      <c r="AZ1175" s="94"/>
      <c r="BA1175" s="94"/>
    </row>
    <row r="1176" spans="3:70" x14ac:dyDescent="0.2">
      <c r="C1176" s="24"/>
      <c r="D1176" s="24"/>
      <c r="AG1176" s="94"/>
      <c r="AH1176" s="94"/>
      <c r="AI1176" s="94"/>
      <c r="AJ1176" s="94"/>
      <c r="AK1176" s="94"/>
      <c r="AM1176" s="92"/>
      <c r="AT1176" s="94"/>
      <c r="AU1176" s="94"/>
      <c r="AV1176" s="94"/>
      <c r="AW1176" s="94"/>
      <c r="AX1176" s="94"/>
      <c r="AY1176" s="94"/>
      <c r="AZ1176" s="94"/>
      <c r="BA1176" s="94"/>
    </row>
    <row r="1177" spans="3:70" x14ac:dyDescent="0.2">
      <c r="C1177" s="24"/>
      <c r="D1177" s="24"/>
      <c r="AG1177" s="94"/>
      <c r="AH1177" s="94"/>
      <c r="AI1177" s="94"/>
      <c r="AJ1177" s="94"/>
      <c r="AK1177" s="94"/>
      <c r="AM1177" s="92"/>
      <c r="AT1177" s="94"/>
      <c r="AU1177" s="94"/>
      <c r="AV1177" s="94"/>
      <c r="AW1177" s="94"/>
      <c r="AX1177" s="94"/>
      <c r="AY1177" s="94"/>
      <c r="AZ1177" s="94"/>
      <c r="BA1177" s="94"/>
      <c r="BB1177" s="94"/>
      <c r="BC1177" s="94"/>
      <c r="BD1177" s="94"/>
      <c r="BE1177" s="94"/>
      <c r="BF1177" s="94"/>
      <c r="BG1177" s="94"/>
      <c r="BH1177" s="94"/>
      <c r="BI1177" s="94"/>
      <c r="BJ1177" s="94"/>
      <c r="BK1177" s="94"/>
      <c r="BL1177" s="94"/>
      <c r="BM1177" s="94"/>
      <c r="BN1177" s="94"/>
      <c r="BO1177" s="94"/>
      <c r="BP1177" s="94"/>
      <c r="BQ1177" s="94"/>
      <c r="BR1177" s="94"/>
    </row>
    <row r="1178" spans="3:70" x14ac:dyDescent="0.2">
      <c r="C1178" s="24"/>
      <c r="D1178" s="24"/>
      <c r="AG1178" s="94"/>
      <c r="AH1178" s="94"/>
      <c r="AI1178" s="94"/>
      <c r="AJ1178" s="94"/>
      <c r="AK1178" s="94"/>
      <c r="AM1178" s="92"/>
      <c r="AT1178" s="94"/>
      <c r="AU1178" s="94"/>
      <c r="AV1178" s="94"/>
      <c r="AW1178" s="94"/>
      <c r="AX1178" s="94"/>
      <c r="AY1178" s="94"/>
      <c r="AZ1178" s="94"/>
      <c r="BA1178" s="94"/>
    </row>
    <row r="1179" spans="3:70" x14ac:dyDescent="0.2">
      <c r="C1179" s="24"/>
      <c r="D1179" s="24"/>
      <c r="AG1179" s="94"/>
      <c r="AH1179" s="94"/>
      <c r="AI1179" s="94"/>
      <c r="AJ1179" s="94"/>
      <c r="AK1179" s="94"/>
      <c r="AM1179" s="92"/>
      <c r="AT1179" s="94"/>
      <c r="AU1179" s="94"/>
      <c r="AV1179" s="94"/>
      <c r="AW1179" s="94"/>
      <c r="AX1179" s="94"/>
      <c r="AY1179" s="94"/>
      <c r="AZ1179" s="94"/>
      <c r="BA1179" s="94"/>
    </row>
    <row r="1180" spans="3:70" x14ac:dyDescent="0.2">
      <c r="C1180" s="24"/>
      <c r="D1180" s="24"/>
      <c r="AG1180" s="94"/>
      <c r="AH1180" s="94"/>
      <c r="AI1180" s="94"/>
      <c r="AJ1180" s="94"/>
      <c r="AK1180" s="94"/>
      <c r="AM1180" s="92"/>
      <c r="AT1180" s="94"/>
      <c r="AU1180" s="94"/>
      <c r="AV1180" s="94"/>
      <c r="AW1180" s="94"/>
      <c r="AX1180" s="94"/>
      <c r="AY1180" s="94"/>
      <c r="AZ1180" s="94"/>
      <c r="BA1180" s="94"/>
    </row>
    <row r="1181" spans="3:70" x14ac:dyDescent="0.2">
      <c r="C1181" s="24"/>
      <c r="D1181" s="24"/>
      <c r="AG1181" s="94"/>
      <c r="AH1181" s="94"/>
      <c r="AI1181" s="94"/>
      <c r="AJ1181" s="94"/>
      <c r="AK1181" s="94"/>
      <c r="AM1181" s="92"/>
      <c r="AT1181" s="94"/>
      <c r="AU1181" s="94"/>
      <c r="AV1181" s="94"/>
      <c r="AW1181" s="94"/>
      <c r="AX1181" s="94"/>
      <c r="AY1181" s="94"/>
      <c r="AZ1181" s="94"/>
      <c r="BA1181" s="94"/>
    </row>
    <row r="1182" spans="3:70" x14ac:dyDescent="0.2">
      <c r="C1182" s="24"/>
      <c r="D1182" s="24"/>
      <c r="AG1182" s="94"/>
      <c r="AH1182" s="94"/>
      <c r="AI1182" s="94"/>
      <c r="AJ1182" s="94"/>
      <c r="AK1182" s="94"/>
      <c r="AM1182" s="92"/>
      <c r="AT1182" s="94"/>
      <c r="AU1182" s="94"/>
      <c r="AV1182" s="94"/>
      <c r="AW1182" s="94"/>
      <c r="AX1182" s="94"/>
      <c r="AY1182" s="94"/>
      <c r="AZ1182" s="94"/>
      <c r="BA1182" s="94"/>
    </row>
    <row r="1183" spans="3:70" x14ac:dyDescent="0.2">
      <c r="C1183" s="24"/>
      <c r="D1183" s="24"/>
      <c r="AG1183" s="94"/>
      <c r="AH1183" s="94"/>
      <c r="AI1183" s="94"/>
      <c r="AJ1183" s="94"/>
      <c r="AK1183" s="94"/>
      <c r="AM1183" s="92"/>
      <c r="AT1183" s="94"/>
      <c r="AU1183" s="94"/>
      <c r="AV1183" s="94"/>
      <c r="AW1183" s="94"/>
      <c r="AX1183" s="94"/>
      <c r="AY1183" s="94"/>
      <c r="AZ1183" s="94"/>
      <c r="BA1183" s="94"/>
    </row>
    <row r="1184" spans="3:70" x14ac:dyDescent="0.2">
      <c r="C1184" s="24"/>
      <c r="D1184" s="24"/>
      <c r="AG1184" s="94"/>
      <c r="AH1184" s="94"/>
      <c r="AI1184" s="94"/>
      <c r="AJ1184" s="94"/>
      <c r="AK1184" s="94"/>
      <c r="AM1184" s="92"/>
      <c r="AT1184" s="94"/>
      <c r="AU1184" s="94"/>
      <c r="AV1184" s="94"/>
      <c r="AW1184" s="94"/>
      <c r="AX1184" s="94"/>
      <c r="AY1184" s="94"/>
      <c r="AZ1184" s="94"/>
      <c r="BA1184" s="94"/>
    </row>
    <row r="1185" spans="3:54" x14ac:dyDescent="0.2">
      <c r="C1185" s="24"/>
      <c r="D1185" s="24"/>
      <c r="AG1185" s="94"/>
      <c r="AH1185" s="94"/>
      <c r="AI1185" s="94"/>
      <c r="AJ1185" s="94"/>
      <c r="AK1185" s="94"/>
      <c r="AM1185" s="92"/>
      <c r="AT1185" s="94"/>
      <c r="AU1185" s="94"/>
      <c r="AV1185" s="94"/>
      <c r="AW1185" s="94"/>
      <c r="AX1185" s="94"/>
      <c r="AY1185" s="94"/>
      <c r="AZ1185" s="94"/>
      <c r="BA1185" s="94"/>
    </row>
    <row r="1186" spans="3:54" x14ac:dyDescent="0.2">
      <c r="C1186" s="24"/>
      <c r="D1186" s="24"/>
      <c r="AG1186" s="94"/>
      <c r="AH1186" s="94"/>
      <c r="AI1186" s="94"/>
      <c r="AJ1186" s="94"/>
      <c r="AK1186" s="94"/>
      <c r="AM1186" s="92"/>
      <c r="AT1186" s="94"/>
      <c r="AU1186" s="94"/>
      <c r="AV1186" s="94"/>
      <c r="AW1186" s="94"/>
      <c r="AX1186" s="94"/>
      <c r="AY1186" s="94"/>
      <c r="AZ1186" s="94"/>
      <c r="BA1186" s="94"/>
    </row>
    <row r="1187" spans="3:54" x14ac:dyDescent="0.2">
      <c r="C1187" s="24"/>
      <c r="D1187" s="24"/>
      <c r="AG1187" s="94"/>
      <c r="AH1187" s="94"/>
      <c r="AI1187" s="94"/>
      <c r="AJ1187" s="94"/>
      <c r="AK1187" s="94"/>
      <c r="AM1187" s="92"/>
      <c r="AT1187" s="94"/>
      <c r="AU1187" s="94"/>
      <c r="AV1187" s="94"/>
      <c r="AW1187" s="94"/>
      <c r="AX1187" s="94"/>
      <c r="AY1187" s="94"/>
      <c r="AZ1187" s="94"/>
      <c r="BA1187" s="94"/>
    </row>
    <row r="1188" spans="3:54" x14ac:dyDescent="0.2">
      <c r="C1188" s="24"/>
      <c r="D1188" s="24"/>
      <c r="AG1188" s="94"/>
      <c r="AH1188" s="94"/>
      <c r="AI1188" s="94"/>
      <c r="AJ1188" s="94"/>
      <c r="AK1188" s="94"/>
      <c r="AM1188" s="92"/>
      <c r="AT1188" s="94"/>
      <c r="AU1188" s="94"/>
      <c r="AV1188" s="94"/>
      <c r="AW1188" s="94"/>
      <c r="AX1188" s="94"/>
      <c r="AY1188" s="94"/>
      <c r="AZ1188" s="94"/>
      <c r="BA1188" s="94"/>
    </row>
    <row r="1189" spans="3:54" x14ac:dyDescent="0.2">
      <c r="C1189" s="24"/>
      <c r="D1189" s="24"/>
      <c r="AG1189" s="94"/>
      <c r="AH1189" s="94"/>
      <c r="AI1189" s="94"/>
      <c r="AJ1189" s="94"/>
      <c r="AK1189" s="94"/>
      <c r="AM1189" s="92"/>
      <c r="AT1189" s="94"/>
      <c r="AU1189" s="94"/>
      <c r="AV1189" s="94"/>
      <c r="AW1189" s="94"/>
      <c r="AX1189" s="94"/>
      <c r="AY1189" s="94"/>
      <c r="AZ1189" s="94"/>
      <c r="BA1189" s="94"/>
    </row>
    <row r="1190" spans="3:54" x14ac:dyDescent="0.2">
      <c r="C1190" s="24"/>
      <c r="D1190" s="24"/>
      <c r="AG1190" s="94"/>
      <c r="AH1190" s="94"/>
      <c r="AI1190" s="94"/>
      <c r="AJ1190" s="94"/>
      <c r="AK1190" s="94"/>
      <c r="AM1190" s="92"/>
      <c r="AT1190" s="94"/>
      <c r="AU1190" s="94"/>
      <c r="AV1190" s="94"/>
      <c r="AW1190" s="94"/>
      <c r="AX1190" s="94"/>
      <c r="AY1190" s="94"/>
      <c r="AZ1190" s="94"/>
      <c r="BA1190" s="94"/>
      <c r="BB1190" s="94"/>
    </row>
    <row r="1191" spans="3:54" x14ac:dyDescent="0.2">
      <c r="C1191" s="24"/>
      <c r="D1191" s="24"/>
      <c r="AG1191" s="94"/>
      <c r="AH1191" s="94"/>
      <c r="AI1191" s="94"/>
      <c r="AJ1191" s="94"/>
      <c r="AK1191" s="94"/>
      <c r="AM1191" s="92"/>
      <c r="AT1191" s="94"/>
      <c r="AU1191" s="94"/>
      <c r="AV1191" s="94"/>
      <c r="AW1191" s="94"/>
      <c r="AX1191" s="94"/>
      <c r="AY1191" s="94"/>
      <c r="AZ1191" s="94"/>
      <c r="BA1191" s="94"/>
    </row>
    <row r="1192" spans="3:54" x14ac:dyDescent="0.2">
      <c r="C1192" s="24"/>
      <c r="D1192" s="24"/>
      <c r="AG1192" s="94"/>
      <c r="AH1192" s="94"/>
      <c r="AI1192" s="94"/>
      <c r="AJ1192" s="94"/>
      <c r="AK1192" s="94"/>
      <c r="AM1192" s="92"/>
      <c r="AT1192" s="94"/>
      <c r="AU1192" s="94"/>
      <c r="AV1192" s="94"/>
      <c r="AW1192" s="94"/>
      <c r="AX1192" s="94"/>
      <c r="AY1192" s="94"/>
      <c r="AZ1192" s="94"/>
      <c r="BA1192" s="94"/>
    </row>
    <row r="1193" spans="3:54" x14ac:dyDescent="0.2">
      <c r="C1193" s="24"/>
      <c r="D1193" s="24"/>
      <c r="AG1193" s="94"/>
      <c r="AH1193" s="94"/>
      <c r="AI1193" s="94"/>
      <c r="AJ1193" s="94"/>
      <c r="AK1193" s="94"/>
      <c r="AM1193" s="92"/>
      <c r="AT1193" s="94"/>
      <c r="AU1193" s="94"/>
      <c r="AV1193" s="94"/>
      <c r="AW1193" s="94"/>
      <c r="AX1193" s="94"/>
      <c r="AY1193" s="94"/>
      <c r="AZ1193" s="94"/>
      <c r="BA1193" s="94"/>
      <c r="BB1193" s="94"/>
    </row>
    <row r="1194" spans="3:54" x14ac:dyDescent="0.2">
      <c r="C1194" s="24"/>
      <c r="D1194" s="24"/>
      <c r="AG1194" s="94"/>
      <c r="AH1194" s="94"/>
      <c r="AI1194" s="94"/>
      <c r="AJ1194" s="94"/>
      <c r="AK1194" s="94"/>
      <c r="AM1194" s="92"/>
      <c r="AT1194" s="94"/>
      <c r="AU1194" s="94"/>
      <c r="AV1194" s="94"/>
      <c r="AW1194" s="94"/>
      <c r="AX1194" s="94"/>
      <c r="AY1194" s="94"/>
      <c r="AZ1194" s="94"/>
      <c r="BA1194" s="94"/>
    </row>
    <row r="1195" spans="3:54" x14ac:dyDescent="0.2">
      <c r="C1195" s="24"/>
      <c r="D1195" s="24"/>
      <c r="AG1195" s="94"/>
      <c r="AH1195" s="94"/>
      <c r="AI1195" s="94"/>
      <c r="AJ1195" s="94"/>
      <c r="AK1195" s="94"/>
      <c r="AM1195" s="92"/>
      <c r="AT1195" s="94"/>
      <c r="AU1195" s="94"/>
      <c r="AV1195" s="94"/>
      <c r="AW1195" s="94"/>
      <c r="AX1195" s="94"/>
      <c r="AY1195" s="94"/>
      <c r="AZ1195" s="94"/>
      <c r="BA1195" s="94"/>
    </row>
    <row r="1196" spans="3:54" x14ac:dyDescent="0.2">
      <c r="C1196" s="24"/>
      <c r="D1196" s="24"/>
      <c r="AG1196" s="94"/>
      <c r="AH1196" s="94"/>
      <c r="AI1196" s="94"/>
      <c r="AJ1196" s="94"/>
      <c r="AK1196" s="94"/>
      <c r="AM1196" s="92"/>
      <c r="AT1196" s="94"/>
      <c r="AU1196" s="94"/>
      <c r="AV1196" s="94"/>
      <c r="AW1196" s="94"/>
      <c r="AX1196" s="94"/>
      <c r="AY1196" s="94"/>
      <c r="AZ1196" s="94"/>
      <c r="BA1196" s="94"/>
    </row>
    <row r="1197" spans="3:54" x14ac:dyDescent="0.2">
      <c r="C1197" s="24"/>
      <c r="D1197" s="24"/>
      <c r="AG1197" s="94"/>
      <c r="AH1197" s="94"/>
      <c r="AI1197" s="94"/>
      <c r="AJ1197" s="94"/>
      <c r="AK1197" s="94"/>
      <c r="AM1197" s="92"/>
      <c r="AT1197" s="94"/>
      <c r="AU1197" s="94"/>
      <c r="AV1197" s="94"/>
      <c r="AW1197" s="94"/>
      <c r="AX1197" s="94"/>
      <c r="AY1197" s="94"/>
      <c r="AZ1197" s="94"/>
      <c r="BA1197" s="94"/>
    </row>
    <row r="1198" spans="3:54" x14ac:dyDescent="0.2">
      <c r="C1198" s="24"/>
      <c r="D1198" s="24"/>
      <c r="AG1198" s="94"/>
      <c r="AH1198" s="94"/>
      <c r="AI1198" s="94"/>
      <c r="AJ1198" s="94"/>
      <c r="AK1198" s="94"/>
      <c r="AM1198" s="92"/>
      <c r="AT1198" s="94"/>
      <c r="AU1198" s="94"/>
      <c r="AV1198" s="94"/>
      <c r="AW1198" s="94"/>
      <c r="AX1198" s="94"/>
      <c r="AY1198" s="94"/>
      <c r="AZ1198" s="94"/>
      <c r="BA1198" s="94"/>
    </row>
    <row r="1199" spans="3:54" x14ac:dyDescent="0.2">
      <c r="C1199" s="24"/>
      <c r="D1199" s="24"/>
      <c r="AG1199" s="94"/>
      <c r="AH1199" s="94"/>
      <c r="AI1199" s="94"/>
      <c r="AJ1199" s="94"/>
      <c r="AK1199" s="94"/>
      <c r="AM1199" s="92"/>
      <c r="AT1199" s="94"/>
      <c r="AU1199" s="94"/>
      <c r="AV1199" s="94"/>
      <c r="AW1199" s="94"/>
      <c r="AX1199" s="94"/>
      <c r="AY1199" s="94"/>
      <c r="AZ1199" s="94"/>
      <c r="BA1199" s="94"/>
    </row>
    <row r="1200" spans="3:54" x14ac:dyDescent="0.2">
      <c r="C1200" s="24"/>
      <c r="D1200" s="24"/>
      <c r="AG1200" s="94"/>
      <c r="AH1200" s="94"/>
      <c r="AI1200" s="94"/>
      <c r="AJ1200" s="94"/>
      <c r="AK1200" s="94"/>
      <c r="AM1200" s="92"/>
      <c r="AT1200" s="94"/>
      <c r="AU1200" s="94"/>
      <c r="AV1200" s="94"/>
      <c r="AW1200" s="94"/>
      <c r="AX1200" s="94"/>
      <c r="AY1200" s="94"/>
      <c r="AZ1200" s="94"/>
      <c r="BA1200" s="94"/>
    </row>
    <row r="1201" spans="3:54" x14ac:dyDescent="0.2">
      <c r="C1201" s="24"/>
      <c r="D1201" s="24"/>
      <c r="AG1201" s="94"/>
      <c r="AH1201" s="94"/>
      <c r="AI1201" s="94"/>
      <c r="AJ1201" s="94"/>
      <c r="AK1201" s="94"/>
      <c r="AM1201" s="92"/>
      <c r="AT1201" s="94"/>
      <c r="AU1201" s="94"/>
      <c r="AV1201" s="94"/>
      <c r="AW1201" s="94"/>
      <c r="AX1201" s="94"/>
      <c r="AY1201" s="94"/>
      <c r="AZ1201" s="94"/>
      <c r="BA1201" s="94"/>
    </row>
    <row r="1202" spans="3:54" x14ac:dyDescent="0.2">
      <c r="C1202" s="24"/>
      <c r="D1202" s="24"/>
      <c r="AG1202" s="94"/>
      <c r="AH1202" s="94"/>
      <c r="AI1202" s="94"/>
      <c r="AJ1202" s="94"/>
      <c r="AK1202" s="94"/>
      <c r="AM1202" s="92"/>
      <c r="AT1202" s="94"/>
      <c r="AU1202" s="94"/>
      <c r="AV1202" s="94"/>
      <c r="AW1202" s="94"/>
      <c r="AX1202" s="94"/>
      <c r="AY1202" s="94"/>
      <c r="AZ1202" s="94"/>
      <c r="BA1202" s="94"/>
    </row>
    <row r="1203" spans="3:54" x14ac:dyDescent="0.2">
      <c r="C1203" s="24"/>
      <c r="D1203" s="24"/>
      <c r="AG1203" s="94"/>
      <c r="AH1203" s="94"/>
      <c r="AI1203" s="94"/>
      <c r="AJ1203" s="94"/>
      <c r="AK1203" s="94"/>
      <c r="AM1203" s="92"/>
      <c r="AT1203" s="94"/>
      <c r="AU1203" s="94"/>
      <c r="AV1203" s="94"/>
      <c r="AW1203" s="94"/>
      <c r="AX1203" s="94"/>
      <c r="AY1203" s="94"/>
      <c r="AZ1203" s="94"/>
      <c r="BA1203" s="94"/>
    </row>
    <row r="1204" spans="3:54" x14ac:dyDescent="0.2">
      <c r="C1204" s="24"/>
      <c r="D1204" s="24"/>
      <c r="AG1204" s="94"/>
      <c r="AH1204" s="94"/>
      <c r="AI1204" s="94"/>
      <c r="AJ1204" s="94"/>
      <c r="AK1204" s="94"/>
      <c r="AM1204" s="92"/>
      <c r="AT1204" s="94"/>
      <c r="AU1204" s="94"/>
      <c r="AV1204" s="94"/>
      <c r="AW1204" s="94"/>
      <c r="AX1204" s="94"/>
      <c r="AY1204" s="94"/>
      <c r="AZ1204" s="94"/>
      <c r="BA1204" s="94"/>
    </row>
    <row r="1205" spans="3:54" x14ac:dyDescent="0.2">
      <c r="C1205" s="24"/>
      <c r="D1205" s="24"/>
      <c r="AG1205" s="94"/>
      <c r="AH1205" s="94"/>
      <c r="AI1205" s="94"/>
      <c r="AJ1205" s="94"/>
      <c r="AK1205" s="94"/>
      <c r="AM1205" s="92"/>
      <c r="AT1205" s="94"/>
      <c r="AU1205" s="94"/>
      <c r="AV1205" s="94"/>
      <c r="AW1205" s="94"/>
      <c r="AX1205" s="94"/>
      <c r="AY1205" s="94"/>
      <c r="AZ1205" s="94"/>
      <c r="BA1205" s="94"/>
      <c r="BB1205" s="94"/>
    </row>
    <row r="1206" spans="3:54" x14ac:dyDescent="0.2">
      <c r="C1206" s="24"/>
      <c r="D1206" s="24"/>
      <c r="AG1206" s="94"/>
      <c r="AH1206" s="94"/>
      <c r="AI1206" s="94"/>
      <c r="AJ1206" s="94"/>
      <c r="AK1206" s="94"/>
      <c r="AM1206" s="92"/>
      <c r="AT1206" s="94"/>
      <c r="AU1206" s="94"/>
      <c r="AV1206" s="94"/>
      <c r="AW1206" s="94"/>
      <c r="AX1206" s="94"/>
      <c r="AY1206" s="94"/>
      <c r="AZ1206" s="94"/>
      <c r="BA1206" s="94"/>
    </row>
    <row r="1207" spans="3:54" x14ac:dyDescent="0.2">
      <c r="C1207" s="24"/>
      <c r="D1207" s="24"/>
      <c r="AG1207" s="94"/>
      <c r="AH1207" s="94"/>
      <c r="AI1207" s="94"/>
      <c r="AJ1207" s="94"/>
      <c r="AK1207" s="94"/>
      <c r="AM1207" s="92"/>
      <c r="AT1207" s="94"/>
      <c r="AU1207" s="94"/>
      <c r="AV1207" s="94"/>
      <c r="AW1207" s="94"/>
      <c r="AX1207" s="94"/>
      <c r="AY1207" s="94"/>
      <c r="AZ1207" s="94"/>
      <c r="BA1207" s="94"/>
    </row>
    <row r="1208" spans="3:54" x14ac:dyDescent="0.2">
      <c r="C1208" s="24"/>
      <c r="D1208" s="24"/>
      <c r="AG1208" s="94"/>
      <c r="AH1208" s="94"/>
      <c r="AI1208" s="94"/>
      <c r="AJ1208" s="94"/>
      <c r="AK1208" s="94"/>
      <c r="AM1208" s="92"/>
      <c r="AT1208" s="94"/>
      <c r="AU1208" s="94"/>
      <c r="AV1208" s="94"/>
      <c r="AW1208" s="94"/>
      <c r="AX1208" s="94"/>
      <c r="AY1208" s="94"/>
      <c r="AZ1208" s="94"/>
      <c r="BA1208" s="94"/>
    </row>
    <row r="1209" spans="3:54" x14ac:dyDescent="0.2">
      <c r="C1209" s="24"/>
      <c r="D1209" s="24"/>
      <c r="AG1209" s="94"/>
      <c r="AH1209" s="94"/>
      <c r="AI1209" s="94"/>
      <c r="AJ1209" s="94"/>
      <c r="AK1209" s="94"/>
      <c r="AM1209" s="92"/>
      <c r="AT1209" s="94"/>
      <c r="AU1209" s="94"/>
      <c r="AV1209" s="94"/>
      <c r="AW1209" s="94"/>
      <c r="AX1209" s="94"/>
      <c r="AY1209" s="94"/>
      <c r="AZ1209" s="94"/>
      <c r="BA1209" s="94"/>
    </row>
    <row r="1210" spans="3:54" x14ac:dyDescent="0.2">
      <c r="C1210" s="24"/>
      <c r="D1210" s="24"/>
      <c r="AG1210" s="94"/>
      <c r="AH1210" s="94"/>
      <c r="AI1210" s="94"/>
      <c r="AJ1210" s="94"/>
      <c r="AK1210" s="94"/>
      <c r="AM1210" s="92"/>
      <c r="AT1210" s="94"/>
      <c r="AU1210" s="94"/>
      <c r="AV1210" s="94"/>
      <c r="AW1210" s="94"/>
      <c r="AX1210" s="94"/>
      <c r="AY1210" s="94"/>
      <c r="AZ1210" s="94"/>
      <c r="BA1210" s="94"/>
    </row>
    <row r="1211" spans="3:54" x14ac:dyDescent="0.2">
      <c r="C1211" s="24"/>
      <c r="D1211" s="24"/>
      <c r="AG1211" s="94"/>
      <c r="AH1211" s="94"/>
      <c r="AI1211" s="94"/>
      <c r="AJ1211" s="94"/>
      <c r="AK1211" s="94"/>
      <c r="AM1211" s="92"/>
      <c r="AT1211" s="94"/>
      <c r="AU1211" s="94"/>
      <c r="AV1211" s="94"/>
      <c r="AW1211" s="94"/>
      <c r="AX1211" s="94"/>
      <c r="AY1211" s="94"/>
      <c r="AZ1211" s="94"/>
      <c r="BA1211" s="94"/>
    </row>
    <row r="1212" spans="3:54" x14ac:dyDescent="0.2">
      <c r="C1212" s="24"/>
      <c r="D1212" s="24"/>
      <c r="AG1212" s="94"/>
      <c r="AH1212" s="94"/>
      <c r="AI1212" s="94"/>
      <c r="AJ1212" s="94"/>
      <c r="AK1212" s="94"/>
      <c r="AM1212" s="92"/>
      <c r="AT1212" s="94"/>
      <c r="AU1212" s="94"/>
      <c r="AV1212" s="94"/>
      <c r="AW1212" s="94"/>
      <c r="AX1212" s="94"/>
      <c r="AY1212" s="94"/>
      <c r="AZ1212" s="94"/>
      <c r="BA1212" s="94"/>
    </row>
    <row r="1213" spans="3:54" x14ac:dyDescent="0.2">
      <c r="C1213" s="24"/>
      <c r="D1213" s="24"/>
      <c r="AG1213" s="94"/>
      <c r="AH1213" s="94"/>
      <c r="AI1213" s="94"/>
      <c r="AJ1213" s="94"/>
      <c r="AK1213" s="94"/>
      <c r="AM1213" s="92"/>
      <c r="AT1213" s="94"/>
      <c r="AU1213" s="94"/>
      <c r="AV1213" s="94"/>
      <c r="AW1213" s="94"/>
      <c r="AX1213" s="94"/>
      <c r="AY1213" s="94"/>
      <c r="AZ1213" s="94"/>
      <c r="BA1213" s="94"/>
    </row>
    <row r="1214" spans="3:54" x14ac:dyDescent="0.2">
      <c r="C1214" s="24"/>
      <c r="D1214" s="24"/>
      <c r="AG1214" s="94"/>
      <c r="AH1214" s="94"/>
      <c r="AI1214" s="94"/>
      <c r="AJ1214" s="94"/>
      <c r="AK1214" s="94"/>
      <c r="AM1214" s="92"/>
      <c r="AT1214" s="94"/>
      <c r="AU1214" s="94"/>
      <c r="AV1214" s="94"/>
      <c r="AW1214" s="94"/>
      <c r="AX1214" s="94"/>
      <c r="AY1214" s="94"/>
      <c r="AZ1214" s="94"/>
      <c r="BA1214" s="94"/>
    </row>
    <row r="1215" spans="3:54" x14ac:dyDescent="0.2">
      <c r="C1215" s="24"/>
      <c r="D1215" s="24"/>
      <c r="AG1215" s="94"/>
      <c r="AH1215" s="94"/>
      <c r="AI1215" s="94"/>
      <c r="AJ1215" s="94"/>
      <c r="AK1215" s="94"/>
      <c r="AM1215" s="92"/>
      <c r="AT1215" s="94"/>
      <c r="AU1215" s="94"/>
      <c r="AV1215" s="94"/>
      <c r="AW1215" s="94"/>
      <c r="AX1215" s="94"/>
      <c r="AY1215" s="94"/>
      <c r="AZ1215" s="94"/>
      <c r="BA1215" s="94"/>
    </row>
    <row r="1216" spans="3:54" x14ac:dyDescent="0.2">
      <c r="C1216" s="24"/>
      <c r="D1216" s="24"/>
      <c r="AG1216" s="94"/>
      <c r="AH1216" s="94"/>
      <c r="AI1216" s="94"/>
      <c r="AJ1216" s="94"/>
      <c r="AK1216" s="94"/>
      <c r="AM1216" s="92"/>
      <c r="AT1216" s="94"/>
      <c r="AU1216" s="94"/>
      <c r="AV1216" s="94"/>
      <c r="AW1216" s="94"/>
      <c r="AX1216" s="94"/>
      <c r="AY1216" s="94"/>
      <c r="AZ1216" s="94"/>
      <c r="BA1216" s="94"/>
    </row>
    <row r="1217" spans="3:70" x14ac:dyDescent="0.2">
      <c r="C1217" s="24"/>
      <c r="D1217" s="24"/>
      <c r="AG1217" s="94"/>
      <c r="AH1217" s="94"/>
      <c r="AI1217" s="94"/>
      <c r="AJ1217" s="94"/>
      <c r="AK1217" s="94"/>
      <c r="AM1217" s="92"/>
      <c r="AT1217" s="94"/>
      <c r="AU1217" s="94"/>
      <c r="AV1217" s="94"/>
      <c r="AW1217" s="94"/>
      <c r="AX1217" s="94"/>
      <c r="AY1217" s="94"/>
      <c r="AZ1217" s="94"/>
      <c r="BA1217" s="94"/>
    </row>
    <row r="1218" spans="3:70" x14ac:dyDescent="0.2">
      <c r="C1218" s="24"/>
      <c r="D1218" s="24"/>
      <c r="AG1218" s="94"/>
      <c r="AH1218" s="94"/>
      <c r="AI1218" s="94"/>
      <c r="AJ1218" s="94"/>
      <c r="AK1218" s="94"/>
      <c r="AM1218" s="92"/>
      <c r="AT1218" s="94"/>
      <c r="AU1218" s="94"/>
      <c r="AV1218" s="94"/>
      <c r="AW1218" s="94"/>
      <c r="AX1218" s="94"/>
      <c r="AY1218" s="94"/>
      <c r="AZ1218" s="94"/>
      <c r="BA1218" s="94"/>
    </row>
    <row r="1219" spans="3:70" x14ac:dyDescent="0.2">
      <c r="C1219" s="24"/>
      <c r="D1219" s="24"/>
      <c r="AG1219" s="94"/>
      <c r="AH1219" s="94"/>
      <c r="AI1219" s="94"/>
      <c r="AJ1219" s="94"/>
      <c r="AK1219" s="94"/>
      <c r="AM1219" s="92"/>
      <c r="AT1219" s="94"/>
      <c r="AU1219" s="94"/>
      <c r="AV1219" s="94"/>
      <c r="AW1219" s="94"/>
      <c r="AX1219" s="94"/>
      <c r="AY1219" s="94"/>
      <c r="AZ1219" s="94"/>
      <c r="BA1219" s="94"/>
    </row>
    <row r="1220" spans="3:70" x14ac:dyDescent="0.2">
      <c r="C1220" s="24"/>
      <c r="D1220" s="24"/>
      <c r="AG1220" s="94"/>
      <c r="AH1220" s="94"/>
      <c r="AI1220" s="94"/>
      <c r="AJ1220" s="94"/>
      <c r="AK1220" s="94"/>
      <c r="AM1220" s="92"/>
      <c r="AT1220" s="94"/>
      <c r="AU1220" s="94"/>
      <c r="AV1220" s="94"/>
      <c r="AW1220" s="94"/>
      <c r="AX1220" s="94"/>
      <c r="AY1220" s="94"/>
      <c r="AZ1220" s="94"/>
      <c r="BA1220" s="94"/>
    </row>
    <row r="1221" spans="3:70" x14ac:dyDescent="0.2">
      <c r="C1221" s="24"/>
      <c r="D1221" s="24"/>
      <c r="AG1221" s="94"/>
      <c r="AH1221" s="94"/>
      <c r="AI1221" s="94"/>
      <c r="AJ1221" s="94"/>
      <c r="AK1221" s="94"/>
      <c r="AM1221" s="92"/>
      <c r="AT1221" s="94"/>
      <c r="AU1221" s="94"/>
      <c r="AV1221" s="94"/>
      <c r="AW1221" s="94"/>
      <c r="AX1221" s="94"/>
      <c r="AY1221" s="94"/>
      <c r="AZ1221" s="94"/>
      <c r="BA1221" s="94"/>
    </row>
    <row r="1222" spans="3:70" x14ac:dyDescent="0.2">
      <c r="C1222" s="24"/>
      <c r="D1222" s="24"/>
      <c r="AG1222" s="94"/>
      <c r="AH1222" s="94"/>
      <c r="AI1222" s="94"/>
      <c r="AJ1222" s="94"/>
      <c r="AK1222" s="94"/>
      <c r="AM1222" s="92"/>
      <c r="AT1222" s="94"/>
      <c r="AU1222" s="94"/>
      <c r="AV1222" s="94"/>
      <c r="AW1222" s="94"/>
      <c r="AX1222" s="94"/>
      <c r="AY1222" s="94"/>
      <c r="AZ1222" s="94"/>
      <c r="BA1222" s="94"/>
    </row>
    <row r="1223" spans="3:70" x14ac:dyDescent="0.2">
      <c r="C1223" s="24"/>
      <c r="D1223" s="24"/>
      <c r="AG1223" s="94"/>
      <c r="AH1223" s="94"/>
      <c r="AI1223" s="94"/>
      <c r="AJ1223" s="94"/>
      <c r="AK1223" s="94"/>
      <c r="AM1223" s="92"/>
      <c r="AT1223" s="94"/>
      <c r="AU1223" s="94"/>
      <c r="AV1223" s="94"/>
      <c r="AW1223" s="94"/>
      <c r="AX1223" s="94"/>
      <c r="AY1223" s="94"/>
      <c r="AZ1223" s="94"/>
      <c r="BA1223" s="94"/>
    </row>
    <row r="1224" spans="3:70" x14ac:dyDescent="0.2">
      <c r="C1224" s="24"/>
      <c r="D1224" s="24"/>
      <c r="AG1224" s="94"/>
      <c r="AH1224" s="94"/>
      <c r="AI1224" s="94"/>
      <c r="AJ1224" s="94"/>
      <c r="AK1224" s="94"/>
      <c r="AM1224" s="92"/>
      <c r="AT1224" s="94"/>
      <c r="AU1224" s="94"/>
      <c r="AV1224" s="94"/>
      <c r="AW1224" s="94"/>
      <c r="AX1224" s="94"/>
      <c r="AY1224" s="94"/>
      <c r="AZ1224" s="94"/>
      <c r="BA1224" s="94"/>
    </row>
    <row r="1225" spans="3:70" x14ac:dyDescent="0.2">
      <c r="C1225" s="24"/>
      <c r="D1225" s="24"/>
      <c r="AG1225" s="94"/>
      <c r="AH1225" s="94"/>
      <c r="AI1225" s="94"/>
      <c r="AJ1225" s="94"/>
      <c r="AK1225" s="94"/>
      <c r="AM1225" s="92"/>
      <c r="AT1225" s="94"/>
      <c r="AU1225" s="94"/>
      <c r="AV1225" s="94"/>
      <c r="AW1225" s="94"/>
      <c r="AX1225" s="94"/>
      <c r="AY1225" s="94"/>
      <c r="AZ1225" s="94"/>
      <c r="BA1225" s="94"/>
    </row>
    <row r="1226" spans="3:70" x14ac:dyDescent="0.2">
      <c r="C1226" s="24"/>
      <c r="D1226" s="24"/>
      <c r="AG1226" s="94"/>
      <c r="AH1226" s="94"/>
      <c r="AI1226" s="94"/>
      <c r="AJ1226" s="94"/>
      <c r="AK1226" s="94"/>
      <c r="AM1226" s="92"/>
      <c r="AT1226" s="94"/>
      <c r="AU1226" s="94"/>
      <c r="AV1226" s="94"/>
      <c r="AW1226" s="94"/>
      <c r="AX1226" s="94"/>
      <c r="AY1226" s="94"/>
      <c r="AZ1226" s="94"/>
      <c r="BA1226" s="94"/>
    </row>
    <row r="1227" spans="3:70" x14ac:dyDescent="0.2">
      <c r="C1227" s="24"/>
      <c r="D1227" s="24"/>
      <c r="AG1227" s="94"/>
      <c r="AH1227" s="94"/>
      <c r="AI1227" s="94"/>
      <c r="AJ1227" s="94"/>
      <c r="AK1227" s="94"/>
      <c r="AM1227" s="92"/>
      <c r="AT1227" s="94"/>
      <c r="AU1227" s="94"/>
      <c r="AV1227" s="94"/>
      <c r="AW1227" s="94"/>
      <c r="AX1227" s="94"/>
      <c r="AY1227" s="94"/>
      <c r="AZ1227" s="94"/>
      <c r="BA1227" s="94"/>
    </row>
    <row r="1228" spans="3:70" x14ac:dyDescent="0.2">
      <c r="C1228" s="24"/>
      <c r="D1228" s="24"/>
      <c r="AG1228" s="94"/>
      <c r="AH1228" s="94"/>
      <c r="AI1228" s="94"/>
      <c r="AJ1228" s="94"/>
      <c r="AK1228" s="94"/>
      <c r="AM1228" s="92"/>
      <c r="AT1228" s="94"/>
      <c r="AU1228" s="94"/>
      <c r="AV1228" s="94"/>
      <c r="AW1228" s="94"/>
      <c r="AX1228" s="94"/>
      <c r="AY1228" s="94"/>
      <c r="AZ1228" s="94"/>
      <c r="BA1228" s="94"/>
    </row>
    <row r="1229" spans="3:70" x14ac:dyDescent="0.2">
      <c r="C1229" s="24"/>
      <c r="D1229" s="24"/>
      <c r="AG1229" s="94"/>
      <c r="AH1229" s="94"/>
      <c r="AI1229" s="94"/>
      <c r="AJ1229" s="94"/>
      <c r="AK1229" s="94"/>
      <c r="AM1229" s="92"/>
      <c r="AT1229" s="94"/>
      <c r="AU1229" s="94"/>
      <c r="AV1229" s="94"/>
      <c r="AW1229" s="94"/>
      <c r="AX1229" s="94"/>
      <c r="AY1229" s="94"/>
      <c r="AZ1229" s="94"/>
      <c r="BA1229" s="94"/>
    </row>
    <row r="1230" spans="3:70" x14ac:dyDescent="0.2">
      <c r="C1230" s="24"/>
      <c r="D1230" s="24"/>
      <c r="AG1230" s="94"/>
      <c r="AH1230" s="94"/>
      <c r="AI1230" s="94"/>
      <c r="AJ1230" s="94"/>
      <c r="AK1230" s="94"/>
      <c r="AM1230" s="92"/>
      <c r="AT1230" s="94"/>
      <c r="AU1230" s="94"/>
      <c r="AV1230" s="94"/>
      <c r="AW1230" s="94"/>
      <c r="AX1230" s="94"/>
      <c r="AY1230" s="94"/>
      <c r="AZ1230" s="94"/>
      <c r="BA1230" s="94"/>
    </row>
    <row r="1231" spans="3:70" x14ac:dyDescent="0.2">
      <c r="C1231" s="24"/>
      <c r="D1231" s="24"/>
      <c r="AG1231" s="94"/>
      <c r="AH1231" s="94"/>
      <c r="AI1231" s="94"/>
      <c r="AJ1231" s="94"/>
      <c r="AK1231" s="94"/>
      <c r="AM1231" s="92"/>
      <c r="AT1231" s="94"/>
      <c r="AU1231" s="94"/>
      <c r="AV1231" s="94"/>
      <c r="AW1231" s="94"/>
      <c r="AX1231" s="94"/>
      <c r="AY1231" s="94"/>
      <c r="AZ1231" s="94"/>
      <c r="BA1231" s="94"/>
    </row>
    <row r="1232" spans="3:70" x14ac:dyDescent="0.2">
      <c r="C1232" s="24"/>
      <c r="D1232" s="24"/>
      <c r="AG1232" s="94"/>
      <c r="AH1232" s="94"/>
      <c r="AI1232" s="94"/>
      <c r="AJ1232" s="94"/>
      <c r="AK1232" s="94"/>
      <c r="AM1232" s="92"/>
      <c r="AT1232" s="94"/>
      <c r="AU1232" s="94"/>
      <c r="AV1232" s="94"/>
      <c r="AW1232" s="94"/>
      <c r="AX1232" s="94"/>
      <c r="AY1232" s="94"/>
      <c r="AZ1232" s="94"/>
      <c r="BA1232" s="94"/>
      <c r="BB1232" s="94"/>
      <c r="BC1232" s="94"/>
      <c r="BD1232" s="94"/>
      <c r="BE1232" s="94"/>
      <c r="BF1232" s="94"/>
      <c r="BG1232" s="94"/>
      <c r="BH1232" s="94"/>
      <c r="BI1232" s="94"/>
      <c r="BJ1232" s="94"/>
      <c r="BK1232" s="94"/>
      <c r="BL1232" s="94"/>
      <c r="BM1232" s="94"/>
      <c r="BN1232" s="94"/>
      <c r="BO1232" s="94"/>
      <c r="BP1232" s="94"/>
      <c r="BQ1232" s="94"/>
      <c r="BR1232" s="94"/>
    </row>
    <row r="1233" spans="3:53" x14ac:dyDescent="0.2">
      <c r="C1233" s="24"/>
      <c r="D1233" s="24"/>
      <c r="AG1233" s="94"/>
      <c r="AH1233" s="94"/>
      <c r="AI1233" s="94"/>
      <c r="AJ1233" s="94"/>
      <c r="AK1233" s="94"/>
      <c r="AM1233" s="92"/>
      <c r="AT1233" s="94"/>
      <c r="AU1233" s="94"/>
      <c r="AV1233" s="94"/>
      <c r="AW1233" s="94"/>
      <c r="AX1233" s="94"/>
      <c r="AY1233" s="94"/>
      <c r="AZ1233" s="94"/>
      <c r="BA1233" s="94"/>
    </row>
    <row r="1234" spans="3:53" x14ac:dyDescent="0.2">
      <c r="C1234" s="24"/>
      <c r="D1234" s="24"/>
      <c r="AG1234" s="94"/>
      <c r="AH1234" s="94"/>
      <c r="AI1234" s="94"/>
      <c r="AJ1234" s="94"/>
      <c r="AK1234" s="94"/>
      <c r="AM1234" s="92"/>
      <c r="AT1234" s="94"/>
      <c r="AU1234" s="94"/>
      <c r="AV1234" s="94"/>
      <c r="AW1234" s="94"/>
      <c r="AX1234" s="94"/>
      <c r="AY1234" s="94"/>
      <c r="AZ1234" s="94"/>
      <c r="BA1234" s="94"/>
    </row>
    <row r="1235" spans="3:53" x14ac:dyDescent="0.2">
      <c r="C1235" s="24"/>
      <c r="D1235" s="24"/>
      <c r="AG1235" s="94"/>
      <c r="AH1235" s="94"/>
      <c r="AI1235" s="94"/>
      <c r="AJ1235" s="94"/>
      <c r="AK1235" s="94"/>
      <c r="AM1235" s="92"/>
      <c r="AT1235" s="94"/>
      <c r="AU1235" s="94"/>
      <c r="AV1235" s="94"/>
      <c r="AW1235" s="94"/>
      <c r="AX1235" s="94"/>
      <c r="AY1235" s="94"/>
      <c r="AZ1235" s="94"/>
      <c r="BA1235" s="94"/>
    </row>
    <row r="1236" spans="3:53" x14ac:dyDescent="0.2">
      <c r="C1236" s="24"/>
      <c r="D1236" s="24"/>
      <c r="AG1236" s="94"/>
      <c r="AH1236" s="94"/>
      <c r="AI1236" s="94"/>
      <c r="AJ1236" s="94"/>
      <c r="AK1236" s="94"/>
      <c r="AM1236" s="92"/>
      <c r="AT1236" s="94"/>
      <c r="AU1236" s="94"/>
      <c r="AV1236" s="94"/>
      <c r="AW1236" s="94"/>
      <c r="AX1236" s="94"/>
      <c r="AY1236" s="94"/>
      <c r="AZ1236" s="94"/>
      <c r="BA1236" s="94"/>
    </row>
    <row r="1237" spans="3:53" x14ac:dyDescent="0.2">
      <c r="C1237" s="24"/>
      <c r="D1237" s="24"/>
      <c r="AG1237" s="94"/>
      <c r="AH1237" s="94"/>
      <c r="AI1237" s="94"/>
      <c r="AJ1237" s="94"/>
      <c r="AK1237" s="94"/>
      <c r="AM1237" s="92"/>
      <c r="AT1237" s="94"/>
      <c r="AU1237" s="94"/>
      <c r="AV1237" s="94"/>
      <c r="AW1237" s="94"/>
      <c r="AX1237" s="94"/>
      <c r="AY1237" s="94"/>
      <c r="AZ1237" s="94"/>
      <c r="BA1237" s="94"/>
    </row>
    <row r="1238" spans="3:53" x14ac:dyDescent="0.2">
      <c r="C1238" s="24"/>
      <c r="D1238" s="24"/>
      <c r="AG1238" s="94"/>
      <c r="AH1238" s="94"/>
      <c r="AI1238" s="94"/>
      <c r="AJ1238" s="94"/>
      <c r="AK1238" s="94"/>
      <c r="AM1238" s="92"/>
      <c r="AT1238" s="94"/>
      <c r="AU1238" s="94"/>
      <c r="AV1238" s="94"/>
      <c r="AW1238" s="94"/>
      <c r="AX1238" s="94"/>
      <c r="AY1238" s="94"/>
      <c r="AZ1238" s="94"/>
      <c r="BA1238" s="94"/>
    </row>
    <row r="1239" spans="3:53" x14ac:dyDescent="0.2">
      <c r="C1239" s="24"/>
      <c r="D1239" s="24"/>
      <c r="AG1239" s="94"/>
      <c r="AH1239" s="94"/>
      <c r="AI1239" s="94"/>
      <c r="AJ1239" s="94"/>
      <c r="AK1239" s="94"/>
      <c r="AM1239" s="92"/>
      <c r="AT1239" s="94"/>
      <c r="AU1239" s="94"/>
      <c r="AV1239" s="94"/>
      <c r="AW1239" s="94"/>
      <c r="AX1239" s="94"/>
      <c r="AY1239" s="94"/>
      <c r="AZ1239" s="94"/>
      <c r="BA1239" s="94"/>
    </row>
    <row r="1240" spans="3:53" x14ac:dyDescent="0.2">
      <c r="C1240" s="24"/>
      <c r="D1240" s="24"/>
      <c r="AG1240" s="94"/>
      <c r="AH1240" s="94"/>
      <c r="AI1240" s="94"/>
      <c r="AJ1240" s="94"/>
      <c r="AK1240" s="94"/>
      <c r="AM1240" s="92"/>
      <c r="AT1240" s="94"/>
      <c r="AU1240" s="94"/>
      <c r="AV1240" s="94"/>
      <c r="AW1240" s="94"/>
      <c r="AX1240" s="94"/>
      <c r="AY1240" s="94"/>
      <c r="AZ1240" s="94"/>
      <c r="BA1240" s="94"/>
    </row>
    <row r="1241" spans="3:53" x14ac:dyDescent="0.2">
      <c r="C1241" s="24"/>
      <c r="D1241" s="24"/>
      <c r="AG1241" s="94"/>
      <c r="AH1241" s="94"/>
      <c r="AI1241" s="94"/>
      <c r="AJ1241" s="94"/>
      <c r="AK1241" s="94"/>
      <c r="AM1241" s="92"/>
      <c r="AT1241" s="94"/>
      <c r="AU1241" s="94"/>
      <c r="AV1241" s="94"/>
      <c r="AW1241" s="94"/>
      <c r="AX1241" s="94"/>
      <c r="AY1241" s="94"/>
      <c r="AZ1241" s="94"/>
      <c r="BA1241" s="94"/>
    </row>
    <row r="1242" spans="3:53" x14ac:dyDescent="0.2">
      <c r="C1242" s="24"/>
      <c r="D1242" s="24"/>
      <c r="AG1242" s="94"/>
      <c r="AH1242" s="94"/>
      <c r="AI1242" s="94"/>
      <c r="AJ1242" s="94"/>
      <c r="AK1242" s="94"/>
      <c r="AM1242" s="92"/>
      <c r="AT1242" s="94"/>
      <c r="AU1242" s="94"/>
      <c r="AV1242" s="94"/>
      <c r="AW1242" s="94"/>
      <c r="AX1242" s="94"/>
      <c r="AY1242" s="94"/>
      <c r="AZ1242" s="94"/>
      <c r="BA1242" s="94"/>
    </row>
    <row r="1243" spans="3:53" x14ac:dyDescent="0.2">
      <c r="C1243" s="24"/>
      <c r="D1243" s="24"/>
      <c r="AG1243" s="94"/>
      <c r="AH1243" s="94"/>
      <c r="AI1243" s="94"/>
      <c r="AJ1243" s="94"/>
      <c r="AK1243" s="94"/>
      <c r="AM1243" s="92"/>
      <c r="AT1243" s="94"/>
      <c r="AU1243" s="94"/>
      <c r="AV1243" s="94"/>
      <c r="AW1243" s="94"/>
      <c r="AX1243" s="94"/>
      <c r="AY1243" s="94"/>
      <c r="AZ1243" s="94"/>
      <c r="BA1243" s="94"/>
    </row>
    <row r="1244" spans="3:53" x14ac:dyDescent="0.2">
      <c r="C1244" s="24"/>
      <c r="D1244" s="24"/>
      <c r="AG1244" s="94"/>
      <c r="AH1244" s="94"/>
      <c r="AI1244" s="94"/>
      <c r="AJ1244" s="94"/>
      <c r="AK1244" s="94"/>
      <c r="AM1244" s="92"/>
      <c r="AT1244" s="94"/>
      <c r="AU1244" s="94"/>
      <c r="AV1244" s="94"/>
      <c r="AW1244" s="94"/>
      <c r="AX1244" s="94"/>
      <c r="AY1244" s="94"/>
      <c r="AZ1244" s="94"/>
      <c r="BA1244" s="94"/>
    </row>
    <row r="1245" spans="3:53" x14ac:dyDescent="0.2">
      <c r="C1245" s="24"/>
      <c r="D1245" s="24"/>
      <c r="AG1245" s="94"/>
      <c r="AH1245" s="94"/>
      <c r="AI1245" s="94"/>
      <c r="AJ1245" s="94"/>
      <c r="AK1245" s="94"/>
      <c r="AM1245" s="92"/>
      <c r="AT1245" s="94"/>
      <c r="AU1245" s="94"/>
      <c r="AV1245" s="94"/>
      <c r="AW1245" s="94"/>
      <c r="AX1245" s="94"/>
      <c r="AY1245" s="94"/>
      <c r="AZ1245" s="94"/>
      <c r="BA1245" s="94"/>
    </row>
    <row r="1246" spans="3:53" x14ac:dyDescent="0.2">
      <c r="C1246" s="24"/>
      <c r="D1246" s="24"/>
      <c r="AG1246" s="94"/>
      <c r="AH1246" s="94"/>
      <c r="AI1246" s="94"/>
      <c r="AJ1246" s="94"/>
      <c r="AK1246" s="94"/>
      <c r="AM1246" s="92"/>
      <c r="AT1246" s="94"/>
      <c r="AU1246" s="94"/>
      <c r="AV1246" s="94"/>
      <c r="AW1246" s="94"/>
      <c r="AX1246" s="94"/>
      <c r="AY1246" s="94"/>
      <c r="AZ1246" s="94"/>
      <c r="BA1246" s="94"/>
    </row>
    <row r="1247" spans="3:53" x14ac:dyDescent="0.2">
      <c r="C1247" s="24"/>
      <c r="D1247" s="24"/>
      <c r="AG1247" s="94"/>
      <c r="AH1247" s="94"/>
      <c r="AI1247" s="94"/>
      <c r="AJ1247" s="94"/>
      <c r="AK1247" s="94"/>
      <c r="AM1247" s="92"/>
      <c r="AT1247" s="94"/>
      <c r="AU1247" s="94"/>
      <c r="AV1247" s="94"/>
      <c r="AW1247" s="94"/>
      <c r="AX1247" s="94"/>
      <c r="AY1247" s="94"/>
      <c r="AZ1247" s="94"/>
      <c r="BA1247" s="94"/>
    </row>
    <row r="1248" spans="3:53" x14ac:dyDescent="0.2">
      <c r="C1248" s="24"/>
      <c r="D1248" s="24"/>
      <c r="AG1248" s="94"/>
      <c r="AH1248" s="94"/>
      <c r="AI1248" s="94"/>
      <c r="AJ1248" s="94"/>
      <c r="AK1248" s="94"/>
      <c r="AM1248" s="92"/>
      <c r="AT1248" s="94"/>
      <c r="AU1248" s="94"/>
      <c r="AV1248" s="94"/>
      <c r="AW1248" s="94"/>
      <c r="AX1248" s="94"/>
      <c r="AY1248" s="94"/>
      <c r="AZ1248" s="94"/>
      <c r="BA1248" s="94"/>
    </row>
    <row r="1249" spans="3:70" x14ac:dyDescent="0.2">
      <c r="C1249" s="24"/>
      <c r="D1249" s="24"/>
      <c r="AG1249" s="94"/>
      <c r="AH1249" s="94"/>
      <c r="AI1249" s="94"/>
      <c r="AJ1249" s="94"/>
      <c r="AK1249" s="94"/>
      <c r="AM1249" s="92"/>
      <c r="AT1249" s="94"/>
      <c r="AU1249" s="94"/>
      <c r="AV1249" s="94"/>
      <c r="AW1249" s="94"/>
      <c r="AX1249" s="94"/>
      <c r="AY1249" s="94"/>
      <c r="AZ1249" s="94"/>
      <c r="BA1249" s="94"/>
      <c r="BB1249" s="94"/>
      <c r="BC1249" s="94"/>
      <c r="BD1249" s="94"/>
      <c r="BE1249" s="94"/>
      <c r="BF1249" s="94"/>
      <c r="BG1249" s="94"/>
      <c r="BH1249" s="94"/>
      <c r="BI1249" s="94"/>
      <c r="BJ1249" s="94"/>
      <c r="BK1249" s="94"/>
      <c r="BL1249" s="94"/>
      <c r="BM1249" s="94"/>
      <c r="BN1249" s="94"/>
      <c r="BO1249" s="94"/>
      <c r="BP1249" s="94"/>
      <c r="BQ1249" s="94"/>
      <c r="BR1249" s="94"/>
    </row>
    <row r="1250" spans="3:70" x14ac:dyDescent="0.2">
      <c r="C1250" s="24"/>
      <c r="D1250" s="24"/>
      <c r="AG1250" s="94"/>
      <c r="AH1250" s="94"/>
      <c r="AI1250" s="94"/>
      <c r="AJ1250" s="94"/>
      <c r="AK1250" s="94"/>
      <c r="AM1250" s="92"/>
      <c r="AT1250" s="94"/>
      <c r="AU1250" s="94"/>
      <c r="AV1250" s="94"/>
      <c r="AW1250" s="94"/>
      <c r="AX1250" s="94"/>
      <c r="AY1250" s="94"/>
      <c r="AZ1250" s="94"/>
      <c r="BA1250" s="94"/>
    </row>
    <row r="1251" spans="3:70" x14ac:dyDescent="0.2">
      <c r="C1251" s="24"/>
      <c r="D1251" s="24"/>
      <c r="AG1251" s="94"/>
      <c r="AH1251" s="94"/>
      <c r="AI1251" s="94"/>
      <c r="AJ1251" s="94"/>
      <c r="AK1251" s="94"/>
      <c r="AM1251" s="92"/>
      <c r="AT1251" s="94"/>
      <c r="AU1251" s="94"/>
      <c r="AV1251" s="94"/>
      <c r="AW1251" s="94"/>
      <c r="AX1251" s="94"/>
      <c r="AY1251" s="94"/>
      <c r="AZ1251" s="94"/>
      <c r="BA1251" s="94"/>
    </row>
    <row r="1252" spans="3:70" x14ac:dyDescent="0.2">
      <c r="C1252" s="24"/>
      <c r="D1252" s="24"/>
      <c r="AG1252" s="94"/>
      <c r="AH1252" s="94"/>
      <c r="AI1252" s="94"/>
      <c r="AJ1252" s="94"/>
      <c r="AK1252" s="94"/>
      <c r="AM1252" s="92"/>
      <c r="AT1252" s="94"/>
      <c r="AU1252" s="94"/>
      <c r="AV1252" s="94"/>
      <c r="AW1252" s="94"/>
      <c r="AX1252" s="94"/>
      <c r="AY1252" s="94"/>
      <c r="AZ1252" s="94"/>
      <c r="BA1252" s="94"/>
    </row>
    <row r="1253" spans="3:70" x14ac:dyDescent="0.2">
      <c r="C1253" s="24"/>
      <c r="D1253" s="24"/>
      <c r="AG1253" s="94"/>
      <c r="AH1253" s="94"/>
      <c r="AI1253" s="94"/>
      <c r="AJ1253" s="94"/>
      <c r="AK1253" s="94"/>
      <c r="AM1253" s="92"/>
      <c r="AT1253" s="94"/>
      <c r="AU1253" s="94"/>
      <c r="AV1253" s="94"/>
      <c r="AW1253" s="94"/>
      <c r="AX1253" s="94"/>
      <c r="AY1253" s="94"/>
      <c r="AZ1253" s="94"/>
      <c r="BA1253" s="94"/>
    </row>
    <row r="1254" spans="3:70" x14ac:dyDescent="0.2">
      <c r="C1254" s="24"/>
      <c r="D1254" s="24"/>
      <c r="AG1254" s="94"/>
      <c r="AH1254" s="94"/>
      <c r="AI1254" s="94"/>
      <c r="AJ1254" s="94"/>
      <c r="AK1254" s="94"/>
      <c r="AM1254" s="92"/>
      <c r="AT1254" s="94"/>
      <c r="AU1254" s="94"/>
      <c r="AV1254" s="94"/>
      <c r="AW1254" s="94"/>
      <c r="AX1254" s="94"/>
      <c r="AY1254" s="94"/>
      <c r="AZ1254" s="94"/>
      <c r="BA1254" s="94"/>
    </row>
    <row r="1255" spans="3:70" x14ac:dyDescent="0.2">
      <c r="C1255" s="24"/>
      <c r="D1255" s="24"/>
      <c r="AG1255" s="94"/>
      <c r="AH1255" s="94"/>
      <c r="AI1255" s="94"/>
      <c r="AJ1255" s="94"/>
      <c r="AK1255" s="94"/>
      <c r="AM1255" s="92"/>
      <c r="AT1255" s="94"/>
      <c r="AU1255" s="94"/>
      <c r="AV1255" s="94"/>
      <c r="AW1255" s="94"/>
      <c r="AX1255" s="94"/>
      <c r="AY1255" s="94"/>
      <c r="AZ1255" s="94"/>
      <c r="BA1255" s="94"/>
    </row>
    <row r="1256" spans="3:70" x14ac:dyDescent="0.2">
      <c r="C1256" s="24"/>
      <c r="D1256" s="24"/>
      <c r="AG1256" s="94"/>
      <c r="AH1256" s="94"/>
      <c r="AI1256" s="94"/>
      <c r="AJ1256" s="94"/>
      <c r="AK1256" s="94"/>
      <c r="AM1256" s="92"/>
      <c r="AT1256" s="94"/>
      <c r="AU1256" s="94"/>
      <c r="AV1256" s="94"/>
      <c r="AW1256" s="94"/>
      <c r="AX1256" s="94"/>
      <c r="AY1256" s="94"/>
      <c r="AZ1256" s="94"/>
      <c r="BA1256" s="94"/>
    </row>
    <row r="1257" spans="3:70" x14ac:dyDescent="0.2">
      <c r="C1257" s="24"/>
      <c r="D1257" s="24"/>
      <c r="AG1257" s="94"/>
      <c r="AH1257" s="94"/>
      <c r="AI1257" s="94"/>
      <c r="AJ1257" s="94"/>
      <c r="AK1257" s="94"/>
      <c r="AM1257" s="92"/>
      <c r="AT1257" s="94"/>
      <c r="AU1257" s="94"/>
      <c r="AV1257" s="94"/>
      <c r="AW1257" s="94"/>
      <c r="AX1257" s="94"/>
      <c r="AY1257" s="94"/>
      <c r="AZ1257" s="94"/>
      <c r="BA1257" s="94"/>
    </row>
    <row r="1258" spans="3:70" x14ac:dyDescent="0.2">
      <c r="C1258" s="24"/>
      <c r="D1258" s="24"/>
      <c r="AG1258" s="94"/>
      <c r="AH1258" s="94"/>
      <c r="AI1258" s="94"/>
      <c r="AJ1258" s="94"/>
      <c r="AK1258" s="94"/>
      <c r="AM1258" s="92"/>
      <c r="AT1258" s="94"/>
      <c r="AU1258" s="94"/>
      <c r="AV1258" s="94"/>
      <c r="AW1258" s="94"/>
      <c r="AX1258" s="94"/>
      <c r="AY1258" s="94"/>
      <c r="AZ1258" s="94"/>
      <c r="BA1258" s="94"/>
      <c r="BB1258" s="94"/>
      <c r="BC1258" s="94"/>
      <c r="BD1258" s="94"/>
      <c r="BE1258" s="94"/>
      <c r="BF1258" s="94"/>
      <c r="BG1258" s="94"/>
      <c r="BH1258" s="94"/>
      <c r="BI1258" s="94"/>
      <c r="BJ1258" s="94"/>
      <c r="BK1258" s="94"/>
      <c r="BL1258" s="94"/>
      <c r="BM1258" s="94"/>
      <c r="BN1258" s="94"/>
      <c r="BO1258" s="94"/>
      <c r="BP1258" s="94"/>
      <c r="BQ1258" s="94"/>
      <c r="BR1258" s="94"/>
    </row>
    <row r="1259" spans="3:70" x14ac:dyDescent="0.2">
      <c r="C1259" s="24"/>
      <c r="D1259" s="24"/>
      <c r="AG1259" s="94"/>
      <c r="AH1259" s="94"/>
      <c r="AI1259" s="94"/>
      <c r="AJ1259" s="94"/>
      <c r="AK1259" s="94"/>
      <c r="AM1259" s="92"/>
      <c r="AT1259" s="94"/>
      <c r="AU1259" s="94"/>
      <c r="AV1259" s="94"/>
      <c r="AW1259" s="94"/>
      <c r="AX1259" s="94"/>
      <c r="AY1259" s="94"/>
      <c r="AZ1259" s="94"/>
      <c r="BA1259" s="94"/>
    </row>
    <row r="1260" spans="3:70" x14ac:dyDescent="0.2">
      <c r="C1260" s="24"/>
      <c r="D1260" s="24"/>
      <c r="AG1260" s="94"/>
      <c r="AH1260" s="94"/>
      <c r="AI1260" s="94"/>
      <c r="AJ1260" s="94"/>
      <c r="AK1260" s="94"/>
      <c r="AM1260" s="92"/>
      <c r="AT1260" s="94"/>
      <c r="AU1260" s="94"/>
      <c r="AV1260" s="94"/>
      <c r="AW1260" s="94"/>
      <c r="AX1260" s="94"/>
      <c r="AY1260" s="94"/>
      <c r="AZ1260" s="94"/>
      <c r="BA1260" s="94"/>
    </row>
    <row r="1261" spans="3:70" x14ac:dyDescent="0.2">
      <c r="C1261" s="24"/>
      <c r="D1261" s="24"/>
      <c r="AG1261" s="94"/>
      <c r="AH1261" s="94"/>
      <c r="AI1261" s="94"/>
      <c r="AJ1261" s="94"/>
      <c r="AK1261" s="94"/>
      <c r="AM1261" s="92"/>
      <c r="AT1261" s="94"/>
      <c r="AU1261" s="94"/>
      <c r="AV1261" s="94"/>
      <c r="AW1261" s="94"/>
      <c r="AX1261" s="94"/>
      <c r="AY1261" s="94"/>
      <c r="AZ1261" s="94"/>
      <c r="BA1261" s="94"/>
    </row>
    <row r="1262" spans="3:70" x14ac:dyDescent="0.2">
      <c r="C1262" s="24"/>
      <c r="D1262" s="24"/>
      <c r="AG1262" s="94"/>
      <c r="AH1262" s="94"/>
      <c r="AI1262" s="94"/>
      <c r="AJ1262" s="94"/>
      <c r="AK1262" s="94"/>
      <c r="AM1262" s="92"/>
      <c r="AT1262" s="94"/>
      <c r="AU1262" s="94"/>
      <c r="AV1262" s="94"/>
      <c r="AW1262" s="94"/>
      <c r="AX1262" s="94"/>
      <c r="AY1262" s="94"/>
      <c r="AZ1262" s="94"/>
      <c r="BA1262" s="94"/>
    </row>
    <row r="1263" spans="3:70" x14ac:dyDescent="0.2">
      <c r="C1263" s="24"/>
      <c r="D1263" s="24"/>
      <c r="AG1263" s="94"/>
      <c r="AH1263" s="94"/>
      <c r="AI1263" s="94"/>
      <c r="AJ1263" s="94"/>
      <c r="AK1263" s="94"/>
      <c r="AM1263" s="92"/>
      <c r="AT1263" s="94"/>
      <c r="AU1263" s="94"/>
      <c r="AV1263" s="94"/>
      <c r="AW1263" s="94"/>
      <c r="AX1263" s="94"/>
      <c r="AY1263" s="94"/>
      <c r="AZ1263" s="94"/>
      <c r="BA1263" s="94"/>
    </row>
    <row r="1264" spans="3:70" x14ac:dyDescent="0.2">
      <c r="C1264" s="24"/>
      <c r="D1264" s="24"/>
      <c r="AG1264" s="94"/>
      <c r="AH1264" s="94"/>
      <c r="AI1264" s="94"/>
      <c r="AJ1264" s="94"/>
      <c r="AK1264" s="94"/>
      <c r="AM1264" s="92"/>
      <c r="AT1264" s="94"/>
      <c r="AU1264" s="94"/>
      <c r="AV1264" s="94"/>
      <c r="AW1264" s="94"/>
      <c r="AX1264" s="94"/>
      <c r="AY1264" s="94"/>
      <c r="AZ1264" s="94"/>
      <c r="BA1264" s="94"/>
    </row>
    <row r="1265" spans="3:53" x14ac:dyDescent="0.2">
      <c r="C1265" s="24"/>
      <c r="D1265" s="24"/>
      <c r="AG1265" s="94"/>
      <c r="AH1265" s="94"/>
      <c r="AI1265" s="94"/>
      <c r="AJ1265" s="94"/>
      <c r="AK1265" s="94"/>
      <c r="AM1265" s="92"/>
      <c r="AT1265" s="94"/>
      <c r="AU1265" s="94"/>
      <c r="AV1265" s="94"/>
      <c r="AW1265" s="94"/>
      <c r="AX1265" s="94"/>
      <c r="AY1265" s="94"/>
      <c r="AZ1265" s="94"/>
      <c r="BA1265" s="94"/>
    </row>
    <row r="1266" spans="3:53" x14ac:dyDescent="0.2">
      <c r="C1266" s="24"/>
      <c r="D1266" s="24"/>
      <c r="AG1266" s="94"/>
      <c r="AH1266" s="94"/>
      <c r="AI1266" s="94"/>
      <c r="AJ1266" s="94"/>
      <c r="AK1266" s="94"/>
      <c r="AM1266" s="92"/>
      <c r="AT1266" s="94"/>
      <c r="AU1266" s="94"/>
      <c r="AV1266" s="94"/>
      <c r="AW1266" s="94"/>
      <c r="AX1266" s="94"/>
      <c r="AY1266" s="94"/>
      <c r="AZ1266" s="94"/>
      <c r="BA1266" s="94"/>
    </row>
    <row r="1267" spans="3:53" x14ac:dyDescent="0.2">
      <c r="C1267" s="24"/>
      <c r="D1267" s="24"/>
      <c r="AG1267" s="94"/>
      <c r="AH1267" s="94"/>
      <c r="AI1267" s="94"/>
      <c r="AJ1267" s="94"/>
      <c r="AK1267" s="94"/>
      <c r="AM1267" s="92"/>
      <c r="AT1267" s="94"/>
      <c r="AU1267" s="94"/>
      <c r="AV1267" s="94"/>
      <c r="AW1267" s="94"/>
      <c r="AX1267" s="94"/>
      <c r="AY1267" s="94"/>
      <c r="AZ1267" s="94"/>
      <c r="BA1267" s="94"/>
    </row>
    <row r="1268" spans="3:53" x14ac:dyDescent="0.2">
      <c r="C1268" s="24"/>
      <c r="D1268" s="24"/>
      <c r="AG1268" s="94"/>
      <c r="AH1268" s="94"/>
      <c r="AI1268" s="94"/>
      <c r="AJ1268" s="94"/>
      <c r="AK1268" s="94"/>
      <c r="AM1268" s="92"/>
      <c r="AT1268" s="94"/>
      <c r="AU1268" s="94"/>
      <c r="AV1268" s="94"/>
      <c r="AW1268" s="94"/>
      <c r="AX1268" s="94"/>
      <c r="AY1268" s="94"/>
      <c r="AZ1268" s="94"/>
      <c r="BA1268" s="94"/>
    </row>
    <row r="1269" spans="3:53" x14ac:dyDescent="0.2">
      <c r="C1269" s="24"/>
      <c r="D1269" s="24"/>
      <c r="AG1269" s="94"/>
      <c r="AH1269" s="94"/>
      <c r="AI1269" s="94"/>
      <c r="AJ1269" s="94"/>
      <c r="AK1269" s="94"/>
      <c r="AM1269" s="92"/>
      <c r="AT1269" s="94"/>
      <c r="AU1269" s="94"/>
      <c r="AV1269" s="94"/>
      <c r="AW1269" s="94"/>
      <c r="AX1269" s="94"/>
      <c r="AY1269" s="94"/>
      <c r="AZ1269" s="94"/>
      <c r="BA1269" s="94"/>
    </row>
    <row r="1270" spans="3:53" x14ac:dyDescent="0.2">
      <c r="C1270" s="24"/>
      <c r="D1270" s="24"/>
      <c r="AG1270" s="94"/>
      <c r="AH1270" s="94"/>
      <c r="AI1270" s="94"/>
      <c r="AJ1270" s="94"/>
      <c r="AK1270" s="94"/>
      <c r="AM1270" s="92"/>
      <c r="AT1270" s="94"/>
      <c r="AU1270" s="94"/>
      <c r="AV1270" s="94"/>
      <c r="AW1270" s="94"/>
      <c r="AX1270" s="94"/>
      <c r="AY1270" s="94"/>
      <c r="AZ1270" s="94"/>
      <c r="BA1270" s="94"/>
    </row>
    <row r="1271" spans="3:53" x14ac:dyDescent="0.2">
      <c r="C1271" s="24"/>
      <c r="D1271" s="24"/>
      <c r="AG1271" s="94"/>
      <c r="AH1271" s="94"/>
      <c r="AI1271" s="94"/>
      <c r="AJ1271" s="94"/>
      <c r="AK1271" s="94"/>
      <c r="AM1271" s="92"/>
      <c r="AT1271" s="94"/>
      <c r="AU1271" s="94"/>
      <c r="AV1271" s="94"/>
      <c r="AW1271" s="94"/>
      <c r="AX1271" s="94"/>
      <c r="AY1271" s="94"/>
      <c r="AZ1271" s="94"/>
      <c r="BA1271" s="94"/>
    </row>
    <row r="1272" spans="3:53" x14ac:dyDescent="0.2">
      <c r="C1272" s="24"/>
      <c r="D1272" s="24"/>
      <c r="AG1272" s="94"/>
      <c r="AH1272" s="94"/>
      <c r="AI1272" s="94"/>
      <c r="AJ1272" s="94"/>
      <c r="AK1272" s="94"/>
      <c r="AM1272" s="92"/>
      <c r="AT1272" s="94"/>
      <c r="AU1272" s="94"/>
      <c r="AV1272" s="94"/>
      <c r="AW1272" s="94"/>
      <c r="AX1272" s="94"/>
      <c r="AY1272" s="94"/>
      <c r="AZ1272" s="94"/>
      <c r="BA1272" s="94"/>
    </row>
    <row r="1273" spans="3:53" x14ac:dyDescent="0.2">
      <c r="C1273" s="24"/>
      <c r="D1273" s="24"/>
      <c r="AG1273" s="94"/>
      <c r="AH1273" s="94"/>
      <c r="AI1273" s="94"/>
      <c r="AJ1273" s="94"/>
      <c r="AK1273" s="94"/>
      <c r="AM1273" s="92"/>
      <c r="AT1273" s="94"/>
      <c r="AU1273" s="94"/>
      <c r="AV1273" s="94"/>
      <c r="AW1273" s="94"/>
      <c r="AX1273" s="94"/>
      <c r="AY1273" s="94"/>
      <c r="AZ1273" s="94"/>
      <c r="BA1273" s="94"/>
    </row>
    <row r="1274" spans="3:53" x14ac:dyDescent="0.2">
      <c r="C1274" s="24"/>
      <c r="D1274" s="24"/>
      <c r="AG1274" s="94"/>
      <c r="AH1274" s="94"/>
      <c r="AI1274" s="94"/>
      <c r="AJ1274" s="94"/>
      <c r="AK1274" s="94"/>
      <c r="AM1274" s="92"/>
      <c r="AT1274" s="94"/>
      <c r="AU1274" s="94"/>
      <c r="AV1274" s="94"/>
      <c r="AW1274" s="94"/>
      <c r="AX1274" s="94"/>
      <c r="AY1274" s="94"/>
      <c r="AZ1274" s="94"/>
      <c r="BA1274" s="94"/>
    </row>
    <row r="1275" spans="3:53" x14ac:dyDescent="0.2">
      <c r="C1275" s="24"/>
      <c r="D1275" s="24"/>
      <c r="AG1275" s="94"/>
      <c r="AH1275" s="94"/>
      <c r="AI1275" s="94"/>
      <c r="AJ1275" s="94"/>
      <c r="AK1275" s="94"/>
      <c r="AM1275" s="92"/>
      <c r="AT1275" s="94"/>
      <c r="AU1275" s="94"/>
      <c r="AV1275" s="94"/>
      <c r="AW1275" s="94"/>
      <c r="AX1275" s="94"/>
      <c r="AY1275" s="94"/>
      <c r="AZ1275" s="94"/>
      <c r="BA1275" s="94"/>
    </row>
    <row r="1276" spans="3:53" x14ac:dyDescent="0.2">
      <c r="C1276" s="24"/>
      <c r="D1276" s="24"/>
      <c r="AG1276" s="94"/>
      <c r="AH1276" s="94"/>
      <c r="AI1276" s="94"/>
      <c r="AJ1276" s="94"/>
      <c r="AK1276" s="94"/>
      <c r="AM1276" s="92"/>
      <c r="AT1276" s="94"/>
      <c r="AU1276" s="94"/>
      <c r="AV1276" s="94"/>
      <c r="AW1276" s="94"/>
      <c r="AX1276" s="94"/>
      <c r="AY1276" s="94"/>
      <c r="AZ1276" s="94"/>
      <c r="BA1276" s="94"/>
    </row>
    <row r="1277" spans="3:53" x14ac:dyDescent="0.2">
      <c r="C1277" s="24"/>
      <c r="D1277" s="24"/>
      <c r="AG1277" s="94"/>
      <c r="AH1277" s="94"/>
      <c r="AI1277" s="94"/>
      <c r="AJ1277" s="94"/>
      <c r="AK1277" s="94"/>
      <c r="AM1277" s="92"/>
      <c r="AT1277" s="94"/>
      <c r="AU1277" s="94"/>
      <c r="AV1277" s="94"/>
      <c r="AW1277" s="94"/>
      <c r="AX1277" s="94"/>
      <c r="AY1277" s="94"/>
      <c r="AZ1277" s="94"/>
      <c r="BA1277" s="94"/>
    </row>
    <row r="1278" spans="3:53" x14ac:dyDescent="0.2">
      <c r="C1278" s="24"/>
      <c r="D1278" s="24"/>
      <c r="AG1278" s="94"/>
      <c r="AH1278" s="94"/>
      <c r="AI1278" s="94"/>
      <c r="AJ1278" s="94"/>
      <c r="AK1278" s="94"/>
      <c r="AM1278" s="92"/>
      <c r="AT1278" s="94"/>
      <c r="AU1278" s="94"/>
      <c r="AV1278" s="94"/>
      <c r="AW1278" s="94"/>
      <c r="AX1278" s="94"/>
      <c r="AY1278" s="94"/>
      <c r="AZ1278" s="94"/>
      <c r="BA1278" s="94"/>
    </row>
    <row r="1279" spans="3:53" x14ac:dyDescent="0.2">
      <c r="C1279" s="24"/>
      <c r="D1279" s="24"/>
      <c r="AG1279" s="94"/>
      <c r="AH1279" s="94"/>
      <c r="AI1279" s="94"/>
      <c r="AJ1279" s="94"/>
      <c r="AK1279" s="94"/>
      <c r="AM1279" s="92"/>
      <c r="AT1279" s="94"/>
      <c r="AU1279" s="94"/>
      <c r="AV1279" s="94"/>
      <c r="AW1279" s="94"/>
      <c r="AX1279" s="94"/>
      <c r="AY1279" s="94"/>
      <c r="AZ1279" s="94"/>
      <c r="BA1279" s="94"/>
    </row>
    <row r="1280" spans="3:53" x14ac:dyDescent="0.2">
      <c r="C1280" s="24"/>
      <c r="D1280" s="24"/>
      <c r="AG1280" s="94"/>
      <c r="AH1280" s="94"/>
      <c r="AI1280" s="94"/>
      <c r="AJ1280" s="94"/>
      <c r="AK1280" s="94"/>
      <c r="AM1280" s="92"/>
      <c r="AT1280" s="94"/>
      <c r="AU1280" s="94"/>
      <c r="AV1280" s="94"/>
      <c r="AW1280" s="94"/>
      <c r="AX1280" s="94"/>
      <c r="AY1280" s="94"/>
      <c r="AZ1280" s="94"/>
      <c r="BA1280" s="94"/>
    </row>
    <row r="1281" spans="3:70" x14ac:dyDescent="0.2">
      <c r="C1281" s="24"/>
      <c r="D1281" s="24"/>
      <c r="AG1281" s="94"/>
      <c r="AH1281" s="94"/>
      <c r="AI1281" s="94"/>
      <c r="AJ1281" s="94"/>
      <c r="AK1281" s="94"/>
      <c r="AM1281" s="92"/>
      <c r="AT1281" s="94"/>
      <c r="AU1281" s="94"/>
      <c r="AV1281" s="94"/>
      <c r="AW1281" s="94"/>
      <c r="AX1281" s="94"/>
      <c r="AY1281" s="94"/>
      <c r="AZ1281" s="94"/>
      <c r="BA1281" s="94"/>
    </row>
    <row r="1282" spans="3:70" x14ac:dyDescent="0.2">
      <c r="C1282" s="24"/>
      <c r="D1282" s="24"/>
      <c r="AG1282" s="94"/>
      <c r="AH1282" s="94"/>
      <c r="AI1282" s="94"/>
      <c r="AJ1282" s="94"/>
      <c r="AK1282" s="94"/>
      <c r="AM1282" s="92"/>
      <c r="AT1282" s="94"/>
      <c r="AU1282" s="94"/>
      <c r="AV1282" s="94"/>
      <c r="AW1282" s="94"/>
      <c r="AX1282" s="94"/>
      <c r="AY1282" s="94"/>
      <c r="AZ1282" s="94"/>
      <c r="BA1282" s="94"/>
    </row>
    <row r="1283" spans="3:70" x14ac:dyDescent="0.2">
      <c r="C1283" s="24"/>
      <c r="D1283" s="24"/>
      <c r="AG1283" s="94"/>
      <c r="AH1283" s="94"/>
      <c r="AI1283" s="94"/>
      <c r="AJ1283" s="94"/>
      <c r="AK1283" s="94"/>
      <c r="AM1283" s="92"/>
      <c r="AT1283" s="94"/>
      <c r="AU1283" s="94"/>
      <c r="AV1283" s="94"/>
      <c r="AW1283" s="94"/>
      <c r="AX1283" s="94"/>
      <c r="AY1283" s="94"/>
      <c r="AZ1283" s="94"/>
      <c r="BA1283" s="94"/>
    </row>
    <row r="1284" spans="3:70" x14ac:dyDescent="0.2">
      <c r="C1284" s="24"/>
      <c r="D1284" s="24"/>
      <c r="AG1284" s="94"/>
      <c r="AH1284" s="94"/>
      <c r="AI1284" s="94"/>
      <c r="AJ1284" s="94"/>
      <c r="AK1284" s="94"/>
      <c r="AM1284" s="92"/>
      <c r="AT1284" s="94"/>
      <c r="AU1284" s="94"/>
      <c r="AV1284" s="94"/>
      <c r="AW1284" s="94"/>
      <c r="AX1284" s="94"/>
      <c r="AY1284" s="94"/>
      <c r="AZ1284" s="94"/>
      <c r="BA1284" s="94"/>
    </row>
    <row r="1285" spans="3:70" x14ac:dyDescent="0.2">
      <c r="C1285" s="24"/>
      <c r="D1285" s="24"/>
      <c r="AG1285" s="94"/>
      <c r="AH1285" s="94"/>
      <c r="AI1285" s="94"/>
      <c r="AJ1285" s="94"/>
      <c r="AK1285" s="94"/>
      <c r="AM1285" s="92"/>
      <c r="AT1285" s="94"/>
      <c r="AU1285" s="94"/>
      <c r="AV1285" s="94"/>
      <c r="AW1285" s="94"/>
      <c r="AX1285" s="94"/>
      <c r="AY1285" s="94"/>
      <c r="AZ1285" s="94"/>
      <c r="BA1285" s="94"/>
    </row>
    <row r="1286" spans="3:70" x14ac:dyDescent="0.2">
      <c r="C1286" s="24"/>
      <c r="D1286" s="24"/>
      <c r="AG1286" s="94"/>
      <c r="AH1286" s="94"/>
      <c r="AI1286" s="94"/>
      <c r="AJ1286" s="94"/>
      <c r="AK1286" s="94"/>
      <c r="AM1286" s="92"/>
      <c r="AT1286" s="94"/>
      <c r="AU1286" s="94"/>
      <c r="AV1286" s="94"/>
      <c r="AW1286" s="94"/>
      <c r="AX1286" s="94"/>
      <c r="AY1286" s="94"/>
      <c r="AZ1286" s="94"/>
      <c r="BA1286" s="94"/>
    </row>
    <row r="1287" spans="3:70" x14ac:dyDescent="0.2">
      <c r="C1287" s="24"/>
      <c r="D1287" s="24"/>
      <c r="AG1287" s="94"/>
      <c r="AH1287" s="94"/>
      <c r="AI1287" s="94"/>
      <c r="AJ1287" s="94"/>
      <c r="AK1287" s="94"/>
      <c r="AM1287" s="92"/>
      <c r="AT1287" s="94"/>
      <c r="AU1287" s="94"/>
      <c r="AV1287" s="94"/>
      <c r="AW1287" s="94"/>
      <c r="AX1287" s="94"/>
      <c r="AY1287" s="94"/>
      <c r="AZ1287" s="94"/>
      <c r="BA1287" s="94"/>
    </row>
    <row r="1288" spans="3:70" x14ac:dyDescent="0.2">
      <c r="C1288" s="24"/>
      <c r="D1288" s="24"/>
      <c r="AG1288" s="94"/>
      <c r="AH1288" s="94"/>
      <c r="AI1288" s="94"/>
      <c r="AJ1288" s="94"/>
      <c r="AK1288" s="94"/>
      <c r="AM1288" s="92"/>
      <c r="AT1288" s="94"/>
      <c r="AU1288" s="94"/>
      <c r="AV1288" s="94"/>
      <c r="AW1288" s="94"/>
      <c r="AX1288" s="94"/>
      <c r="AY1288" s="94"/>
      <c r="AZ1288" s="94"/>
      <c r="BA1288" s="94"/>
    </row>
    <row r="1289" spans="3:70" x14ac:dyDescent="0.2">
      <c r="C1289" s="24"/>
      <c r="D1289" s="24"/>
      <c r="AG1289" s="94"/>
      <c r="AH1289" s="94"/>
      <c r="AI1289" s="94"/>
      <c r="AJ1289" s="94"/>
      <c r="AK1289" s="94"/>
      <c r="AM1289" s="92"/>
      <c r="AT1289" s="94"/>
      <c r="AU1289" s="94"/>
      <c r="AV1289" s="94"/>
      <c r="AW1289" s="94"/>
      <c r="AX1289" s="94"/>
      <c r="AY1289" s="94"/>
      <c r="AZ1289" s="94"/>
      <c r="BA1289" s="94"/>
    </row>
    <row r="1290" spans="3:70" x14ac:dyDescent="0.2">
      <c r="C1290" s="24"/>
      <c r="D1290" s="24"/>
      <c r="AG1290" s="94"/>
      <c r="AH1290" s="94"/>
      <c r="AI1290" s="94"/>
      <c r="AJ1290" s="94"/>
      <c r="AK1290" s="94"/>
      <c r="AM1290" s="92"/>
      <c r="AT1290" s="94"/>
      <c r="AU1290" s="94"/>
      <c r="AV1290" s="94"/>
      <c r="AW1290" s="94"/>
      <c r="AX1290" s="94"/>
      <c r="AY1290" s="94"/>
      <c r="AZ1290" s="94"/>
      <c r="BA1290" s="94"/>
    </row>
    <row r="1291" spans="3:70" x14ac:dyDescent="0.2">
      <c r="C1291" s="24"/>
      <c r="D1291" s="24"/>
      <c r="AG1291" s="94"/>
      <c r="AH1291" s="94"/>
      <c r="AI1291" s="94"/>
      <c r="AJ1291" s="94"/>
      <c r="AK1291" s="94"/>
      <c r="AM1291" s="92"/>
      <c r="AT1291" s="94"/>
      <c r="AU1291" s="94"/>
      <c r="AV1291" s="94"/>
      <c r="AW1291" s="94"/>
      <c r="AX1291" s="94"/>
      <c r="AY1291" s="94"/>
      <c r="AZ1291" s="94"/>
      <c r="BA1291" s="94"/>
      <c r="BB1291" s="94"/>
      <c r="BC1291" s="94"/>
      <c r="BD1291" s="94"/>
      <c r="BE1291" s="94"/>
      <c r="BF1291" s="94"/>
      <c r="BG1291" s="94"/>
      <c r="BH1291" s="94"/>
      <c r="BI1291" s="94"/>
      <c r="BJ1291" s="94"/>
      <c r="BK1291" s="94"/>
      <c r="BL1291" s="94"/>
      <c r="BM1291" s="94"/>
      <c r="BN1291" s="94"/>
      <c r="BO1291" s="94"/>
      <c r="BP1291" s="94"/>
      <c r="BQ1291" s="94"/>
      <c r="BR1291" s="94"/>
    </row>
    <row r="1292" spans="3:70" x14ac:dyDescent="0.2">
      <c r="C1292" s="24"/>
      <c r="D1292" s="24"/>
      <c r="AG1292" s="94"/>
      <c r="AH1292" s="94"/>
      <c r="AI1292" s="94"/>
      <c r="AJ1292" s="94"/>
      <c r="AK1292" s="94"/>
      <c r="AM1292" s="92"/>
      <c r="AT1292" s="94"/>
      <c r="AU1292" s="94"/>
      <c r="AV1292" s="94"/>
      <c r="AW1292" s="94"/>
      <c r="AX1292" s="94"/>
      <c r="AY1292" s="94"/>
      <c r="AZ1292" s="94"/>
      <c r="BA1292" s="94"/>
    </row>
    <row r="1293" spans="3:70" x14ac:dyDescent="0.2">
      <c r="C1293" s="24"/>
      <c r="D1293" s="24"/>
      <c r="AG1293" s="94"/>
      <c r="AH1293" s="94"/>
      <c r="AI1293" s="94"/>
      <c r="AJ1293" s="94"/>
      <c r="AK1293" s="94"/>
      <c r="AM1293" s="92"/>
      <c r="AT1293" s="94"/>
      <c r="AU1293" s="94"/>
      <c r="AV1293" s="94"/>
      <c r="AW1293" s="94"/>
      <c r="AX1293" s="94"/>
      <c r="AY1293" s="94"/>
      <c r="AZ1293" s="94"/>
      <c r="BA1293" s="94"/>
      <c r="BB1293" s="94"/>
      <c r="BC1293" s="94"/>
      <c r="BD1293" s="94"/>
      <c r="BE1293" s="94"/>
      <c r="BF1293" s="94"/>
      <c r="BG1293" s="94"/>
      <c r="BH1293" s="94"/>
      <c r="BI1293" s="94"/>
      <c r="BJ1293" s="94"/>
      <c r="BK1293" s="94"/>
      <c r="BL1293" s="94"/>
      <c r="BM1293" s="94"/>
      <c r="BN1293" s="94"/>
      <c r="BO1293" s="94"/>
      <c r="BP1293" s="94"/>
      <c r="BQ1293" s="94"/>
      <c r="BR1293" s="94"/>
    </row>
    <row r="1294" spans="3:70" x14ac:dyDescent="0.2">
      <c r="C1294" s="24"/>
      <c r="D1294" s="24"/>
      <c r="AG1294" s="94"/>
      <c r="AH1294" s="94"/>
      <c r="AI1294" s="94"/>
      <c r="AJ1294" s="94"/>
      <c r="AK1294" s="94"/>
      <c r="AM1294" s="92"/>
      <c r="AT1294" s="94"/>
      <c r="AU1294" s="94"/>
      <c r="AV1294" s="94"/>
      <c r="AW1294" s="94"/>
      <c r="AX1294" s="94"/>
      <c r="AY1294" s="94"/>
      <c r="AZ1294" s="94"/>
      <c r="BA1294" s="94"/>
    </row>
    <row r="1295" spans="3:70" x14ac:dyDescent="0.2">
      <c r="C1295" s="24"/>
      <c r="D1295" s="24"/>
      <c r="AG1295" s="94"/>
      <c r="AH1295" s="94"/>
      <c r="AI1295" s="94"/>
      <c r="AJ1295" s="94"/>
      <c r="AK1295" s="94"/>
      <c r="AM1295" s="92"/>
      <c r="AT1295" s="94"/>
      <c r="AU1295" s="94"/>
      <c r="AV1295" s="94"/>
      <c r="AW1295" s="94"/>
      <c r="AX1295" s="94"/>
      <c r="AY1295" s="94"/>
      <c r="AZ1295" s="94"/>
      <c r="BA1295" s="94"/>
      <c r="BB1295" s="94"/>
    </row>
    <row r="1296" spans="3:70" x14ac:dyDescent="0.2">
      <c r="C1296" s="24"/>
      <c r="D1296" s="24"/>
      <c r="AG1296" s="94"/>
      <c r="AH1296" s="94"/>
      <c r="AI1296" s="94"/>
      <c r="AJ1296" s="94"/>
      <c r="AK1296" s="94"/>
      <c r="AM1296" s="92"/>
      <c r="AT1296" s="94"/>
      <c r="AU1296" s="94"/>
      <c r="AV1296" s="94"/>
      <c r="AW1296" s="94"/>
      <c r="AX1296" s="94"/>
      <c r="AY1296" s="94"/>
      <c r="AZ1296" s="94"/>
      <c r="BA1296" s="94"/>
    </row>
    <row r="1297" spans="3:70" x14ac:dyDescent="0.2">
      <c r="C1297" s="24"/>
      <c r="D1297" s="24"/>
      <c r="AG1297" s="94"/>
      <c r="AH1297" s="94"/>
      <c r="AI1297" s="94"/>
      <c r="AJ1297" s="94"/>
      <c r="AK1297" s="94"/>
      <c r="AM1297" s="92"/>
      <c r="AT1297" s="94"/>
      <c r="AU1297" s="94"/>
      <c r="AV1297" s="94"/>
      <c r="AW1297" s="94"/>
      <c r="AX1297" s="94"/>
      <c r="AY1297" s="94"/>
      <c r="AZ1297" s="94"/>
      <c r="BA1297" s="94"/>
      <c r="BB1297" s="94"/>
      <c r="BC1297" s="94"/>
      <c r="BD1297" s="94"/>
      <c r="BE1297" s="94"/>
      <c r="BF1297" s="94"/>
      <c r="BG1297" s="94"/>
      <c r="BH1297" s="94"/>
      <c r="BI1297" s="94"/>
      <c r="BJ1297" s="94"/>
      <c r="BK1297" s="94"/>
      <c r="BL1297" s="94"/>
      <c r="BM1297" s="94"/>
      <c r="BN1297" s="94"/>
      <c r="BO1297" s="94"/>
      <c r="BP1297" s="94"/>
      <c r="BQ1297" s="94"/>
      <c r="BR1297" s="94"/>
    </row>
    <row r="1298" spans="3:70" x14ac:dyDescent="0.2">
      <c r="C1298" s="24"/>
      <c r="D1298" s="24"/>
      <c r="AG1298" s="94"/>
      <c r="AH1298" s="94"/>
      <c r="AI1298" s="94"/>
      <c r="AJ1298" s="94"/>
      <c r="AK1298" s="94"/>
      <c r="AM1298" s="92"/>
      <c r="AT1298" s="94"/>
      <c r="AU1298" s="94"/>
      <c r="AV1298" s="94"/>
      <c r="AW1298" s="94"/>
      <c r="AX1298" s="94"/>
      <c r="AY1298" s="94"/>
      <c r="AZ1298" s="94"/>
      <c r="BA1298" s="94"/>
    </row>
    <row r="1299" spans="3:70" x14ac:dyDescent="0.2">
      <c r="C1299" s="24"/>
      <c r="D1299" s="24"/>
      <c r="AG1299" s="94"/>
      <c r="AH1299" s="94"/>
      <c r="AI1299" s="94"/>
      <c r="AJ1299" s="94"/>
      <c r="AK1299" s="94"/>
      <c r="AM1299" s="92"/>
      <c r="AT1299" s="94"/>
      <c r="AU1299" s="94"/>
      <c r="AV1299" s="94"/>
      <c r="AW1299" s="94"/>
      <c r="AX1299" s="94"/>
      <c r="AY1299" s="94"/>
      <c r="AZ1299" s="94"/>
      <c r="BA1299" s="94"/>
    </row>
    <row r="1300" spans="3:70" x14ac:dyDescent="0.2">
      <c r="C1300" s="24"/>
      <c r="D1300" s="24"/>
      <c r="AG1300" s="94"/>
      <c r="AH1300" s="94"/>
      <c r="AI1300" s="94"/>
      <c r="AJ1300" s="94"/>
      <c r="AK1300" s="94"/>
      <c r="AM1300" s="92"/>
      <c r="AT1300" s="94"/>
      <c r="AU1300" s="94"/>
      <c r="AV1300" s="94"/>
      <c r="AW1300" s="94"/>
      <c r="AX1300" s="94"/>
      <c r="AY1300" s="94"/>
      <c r="AZ1300" s="94"/>
      <c r="BA1300" s="94"/>
    </row>
    <row r="1301" spans="3:70" x14ac:dyDescent="0.2">
      <c r="C1301" s="24"/>
      <c r="D1301" s="24"/>
      <c r="AG1301" s="94"/>
      <c r="AH1301" s="94"/>
      <c r="AI1301" s="94"/>
      <c r="AJ1301" s="94"/>
      <c r="AK1301" s="94"/>
      <c r="AM1301" s="92"/>
      <c r="AT1301" s="94"/>
      <c r="AU1301" s="94"/>
      <c r="AV1301" s="94"/>
      <c r="AW1301" s="94"/>
      <c r="AX1301" s="94"/>
      <c r="AY1301" s="94"/>
      <c r="AZ1301" s="94"/>
      <c r="BA1301" s="94"/>
      <c r="BB1301" s="94"/>
    </row>
    <row r="1302" spans="3:70" x14ac:dyDescent="0.2">
      <c r="C1302" s="24"/>
      <c r="D1302" s="24"/>
      <c r="AG1302" s="94"/>
      <c r="AH1302" s="94"/>
      <c r="AI1302" s="94"/>
      <c r="AJ1302" s="94"/>
      <c r="AK1302" s="94"/>
      <c r="AM1302" s="92"/>
      <c r="AT1302" s="94"/>
      <c r="AU1302" s="94"/>
      <c r="AV1302" s="94"/>
      <c r="AW1302" s="94"/>
      <c r="AX1302" s="94"/>
      <c r="AY1302" s="94"/>
      <c r="AZ1302" s="94"/>
      <c r="BA1302" s="94"/>
    </row>
    <row r="1303" spans="3:70" x14ac:dyDescent="0.2">
      <c r="C1303" s="24"/>
      <c r="D1303" s="24"/>
      <c r="AG1303" s="94"/>
      <c r="AH1303" s="94"/>
      <c r="AI1303" s="94"/>
      <c r="AJ1303" s="94"/>
      <c r="AK1303" s="94"/>
      <c r="AM1303" s="92"/>
      <c r="AT1303" s="94"/>
      <c r="AU1303" s="94"/>
      <c r="AV1303" s="94"/>
      <c r="AW1303" s="94"/>
      <c r="AX1303" s="94"/>
      <c r="AY1303" s="94"/>
      <c r="AZ1303" s="94"/>
      <c r="BA1303" s="94"/>
    </row>
    <row r="1304" spans="3:70" x14ac:dyDescent="0.2">
      <c r="C1304" s="24"/>
      <c r="D1304" s="24"/>
      <c r="AG1304" s="94"/>
      <c r="AH1304" s="94"/>
      <c r="AI1304" s="94"/>
      <c r="AJ1304" s="94"/>
      <c r="AK1304" s="94"/>
      <c r="AM1304" s="92"/>
      <c r="AT1304" s="94"/>
      <c r="AU1304" s="94"/>
      <c r="AV1304" s="94"/>
      <c r="AW1304" s="94"/>
      <c r="AX1304" s="94"/>
      <c r="AY1304" s="94"/>
      <c r="AZ1304" s="94"/>
      <c r="BA1304" s="94"/>
    </row>
    <row r="1305" spans="3:70" x14ac:dyDescent="0.2">
      <c r="C1305" s="24"/>
      <c r="D1305" s="24"/>
      <c r="AG1305" s="94"/>
      <c r="AH1305" s="94"/>
      <c r="AI1305" s="94"/>
      <c r="AJ1305" s="94"/>
      <c r="AK1305" s="94"/>
      <c r="AM1305" s="92"/>
      <c r="AT1305" s="94"/>
      <c r="AU1305" s="94"/>
      <c r="AV1305" s="94"/>
      <c r="AW1305" s="94"/>
      <c r="AX1305" s="94"/>
      <c r="AY1305" s="94"/>
      <c r="AZ1305" s="94"/>
      <c r="BA1305" s="94"/>
    </row>
    <row r="1306" spans="3:70" x14ac:dyDescent="0.2">
      <c r="C1306" s="24"/>
      <c r="D1306" s="24"/>
      <c r="AG1306" s="94"/>
      <c r="AH1306" s="94"/>
      <c r="AI1306" s="94"/>
      <c r="AJ1306" s="94"/>
      <c r="AK1306" s="94"/>
      <c r="AM1306" s="92"/>
      <c r="AT1306" s="94"/>
      <c r="AU1306" s="94"/>
      <c r="AV1306" s="94"/>
      <c r="AW1306" s="94"/>
      <c r="AX1306" s="94"/>
      <c r="AY1306" s="94"/>
      <c r="AZ1306" s="94"/>
      <c r="BA1306" s="94"/>
    </row>
    <row r="1307" spans="3:70" x14ac:dyDescent="0.2">
      <c r="C1307" s="24"/>
      <c r="D1307" s="24"/>
      <c r="AG1307" s="94"/>
      <c r="AH1307" s="94"/>
      <c r="AI1307" s="94"/>
      <c r="AJ1307" s="94"/>
      <c r="AK1307" s="94"/>
      <c r="AM1307" s="92"/>
      <c r="AT1307" s="94"/>
      <c r="AU1307" s="94"/>
      <c r="AV1307" s="94"/>
      <c r="AW1307" s="94"/>
      <c r="AX1307" s="94"/>
      <c r="AY1307" s="94"/>
      <c r="AZ1307" s="94"/>
      <c r="BA1307" s="94"/>
    </row>
    <row r="1308" spans="3:70" x14ac:dyDescent="0.2">
      <c r="C1308" s="24"/>
      <c r="D1308" s="24"/>
      <c r="AG1308" s="94"/>
      <c r="AH1308" s="94"/>
      <c r="AI1308" s="94"/>
      <c r="AJ1308" s="94"/>
      <c r="AK1308" s="94"/>
      <c r="AM1308" s="92"/>
      <c r="AT1308" s="94"/>
      <c r="AU1308" s="94"/>
      <c r="AV1308" s="94"/>
      <c r="AW1308" s="94"/>
      <c r="AX1308" s="94"/>
      <c r="AY1308" s="94"/>
      <c r="AZ1308" s="94"/>
      <c r="BA1308" s="94"/>
    </row>
    <row r="1309" spans="3:70" x14ac:dyDescent="0.2">
      <c r="C1309" s="24"/>
      <c r="D1309" s="24"/>
      <c r="AG1309" s="94"/>
      <c r="AH1309" s="94"/>
      <c r="AI1309" s="94"/>
      <c r="AJ1309" s="94"/>
      <c r="AK1309" s="94"/>
      <c r="AM1309" s="92"/>
      <c r="AT1309" s="94"/>
      <c r="AU1309" s="94"/>
      <c r="AV1309" s="94"/>
      <c r="AW1309" s="94"/>
      <c r="AX1309" s="94"/>
      <c r="AY1309" s="94"/>
      <c r="AZ1309" s="94"/>
      <c r="BA1309" s="94"/>
    </row>
    <row r="1310" spans="3:70" x14ac:dyDescent="0.2">
      <c r="C1310" s="24"/>
      <c r="D1310" s="24"/>
      <c r="AG1310" s="94"/>
      <c r="AH1310" s="94"/>
      <c r="AI1310" s="94"/>
      <c r="AJ1310" s="94"/>
      <c r="AK1310" s="94"/>
      <c r="AM1310" s="92"/>
      <c r="AT1310" s="94"/>
      <c r="AU1310" s="94"/>
      <c r="AV1310" s="94"/>
      <c r="AW1310" s="94"/>
      <c r="AX1310" s="94"/>
      <c r="AY1310" s="94"/>
      <c r="AZ1310" s="94"/>
      <c r="BA1310" s="94"/>
    </row>
    <row r="1311" spans="3:70" x14ac:dyDescent="0.2">
      <c r="C1311" s="24"/>
      <c r="D1311" s="24"/>
      <c r="AG1311" s="94"/>
      <c r="AH1311" s="94"/>
      <c r="AI1311" s="94"/>
      <c r="AJ1311" s="94"/>
      <c r="AK1311" s="94"/>
      <c r="AM1311" s="92"/>
      <c r="AT1311" s="94"/>
      <c r="AU1311" s="94"/>
      <c r="AV1311" s="94"/>
      <c r="AW1311" s="94"/>
      <c r="AX1311" s="94"/>
      <c r="AY1311" s="94"/>
      <c r="AZ1311" s="94"/>
      <c r="BA1311" s="94"/>
    </row>
    <row r="1312" spans="3:70" x14ac:dyDescent="0.2">
      <c r="C1312" s="24"/>
      <c r="D1312" s="24"/>
      <c r="AG1312" s="94"/>
      <c r="AH1312" s="94"/>
      <c r="AI1312" s="94"/>
      <c r="AJ1312" s="94"/>
      <c r="AK1312" s="94"/>
      <c r="AM1312" s="92"/>
      <c r="AT1312" s="94"/>
      <c r="AU1312" s="94"/>
      <c r="AV1312" s="94"/>
      <c r="AW1312" s="94"/>
      <c r="AX1312" s="94"/>
      <c r="AY1312" s="94"/>
      <c r="AZ1312" s="94"/>
      <c r="BA1312" s="94"/>
    </row>
    <row r="1313" spans="3:70" x14ac:dyDescent="0.2">
      <c r="C1313" s="24"/>
      <c r="D1313" s="24"/>
      <c r="AG1313" s="94"/>
      <c r="AH1313" s="94"/>
      <c r="AI1313" s="94"/>
      <c r="AJ1313" s="94"/>
      <c r="AK1313" s="94"/>
      <c r="AM1313" s="92"/>
      <c r="AT1313" s="94"/>
      <c r="AU1313" s="94"/>
      <c r="AV1313" s="94"/>
      <c r="AW1313" s="94"/>
      <c r="AX1313" s="94"/>
      <c r="AY1313" s="94"/>
      <c r="AZ1313" s="94"/>
      <c r="BA1313" s="94"/>
    </row>
    <row r="1314" spans="3:70" x14ac:dyDescent="0.2">
      <c r="C1314" s="24"/>
      <c r="D1314" s="24"/>
      <c r="AG1314" s="94"/>
      <c r="AH1314" s="94"/>
      <c r="AI1314" s="94"/>
      <c r="AJ1314" s="94"/>
      <c r="AK1314" s="94"/>
      <c r="AM1314" s="92"/>
      <c r="AT1314" s="94"/>
      <c r="AU1314" s="94"/>
      <c r="AV1314" s="94"/>
      <c r="AW1314" s="94"/>
      <c r="AX1314" s="94"/>
      <c r="AY1314" s="94"/>
      <c r="AZ1314" s="94"/>
      <c r="BA1314" s="94"/>
    </row>
    <row r="1315" spans="3:70" x14ac:dyDescent="0.2">
      <c r="C1315" s="24"/>
      <c r="D1315" s="24"/>
      <c r="AG1315" s="94"/>
      <c r="AH1315" s="94"/>
      <c r="AI1315" s="94"/>
      <c r="AJ1315" s="94"/>
      <c r="AK1315" s="94"/>
      <c r="AM1315" s="92"/>
      <c r="AT1315" s="94"/>
      <c r="AU1315" s="94"/>
      <c r="AV1315" s="94"/>
      <c r="AW1315" s="94"/>
      <c r="AX1315" s="94"/>
      <c r="AY1315" s="94"/>
      <c r="AZ1315" s="94"/>
      <c r="BA1315" s="94"/>
    </row>
    <row r="1316" spans="3:70" x14ac:dyDescent="0.2">
      <c r="C1316" s="24"/>
      <c r="D1316" s="24"/>
      <c r="AG1316" s="94"/>
      <c r="AH1316" s="94"/>
      <c r="AI1316" s="94"/>
      <c r="AJ1316" s="94"/>
      <c r="AK1316" s="94"/>
      <c r="AM1316" s="92"/>
      <c r="AT1316" s="94"/>
      <c r="AU1316" s="94"/>
      <c r="AV1316" s="94"/>
      <c r="AW1316" s="94"/>
      <c r="AX1316" s="94"/>
      <c r="AY1316" s="94"/>
      <c r="AZ1316" s="94"/>
      <c r="BA1316" s="94"/>
    </row>
    <row r="1317" spans="3:70" x14ac:dyDescent="0.2">
      <c r="C1317" s="24"/>
      <c r="D1317" s="24"/>
      <c r="AG1317" s="94"/>
      <c r="AH1317" s="94"/>
      <c r="AI1317" s="94"/>
      <c r="AJ1317" s="94"/>
      <c r="AK1317" s="94"/>
      <c r="AM1317" s="92"/>
      <c r="AT1317" s="94"/>
      <c r="AU1317" s="94"/>
      <c r="AV1317" s="94"/>
      <c r="AW1317" s="94"/>
      <c r="AX1317" s="94"/>
      <c r="AY1317" s="94"/>
      <c r="AZ1317" s="94"/>
      <c r="BA1317" s="94"/>
    </row>
    <row r="1318" spans="3:70" x14ac:dyDescent="0.2">
      <c r="C1318" s="24"/>
      <c r="D1318" s="24"/>
      <c r="AG1318" s="94"/>
      <c r="AH1318" s="94"/>
      <c r="AI1318" s="94"/>
      <c r="AJ1318" s="94"/>
      <c r="AK1318" s="94"/>
      <c r="AM1318" s="92"/>
      <c r="AT1318" s="94"/>
      <c r="AU1318" s="94"/>
      <c r="AV1318" s="94"/>
      <c r="AW1318" s="94"/>
      <c r="AX1318" s="94"/>
      <c r="AY1318" s="94"/>
      <c r="AZ1318" s="94"/>
      <c r="BA1318" s="94"/>
    </row>
    <row r="1319" spans="3:70" x14ac:dyDescent="0.2">
      <c r="C1319" s="24"/>
      <c r="D1319" s="24"/>
      <c r="AG1319" s="94"/>
      <c r="AH1319" s="94"/>
      <c r="AI1319" s="94"/>
      <c r="AJ1319" s="94"/>
      <c r="AK1319" s="94"/>
      <c r="AM1319" s="92"/>
      <c r="AT1319" s="94"/>
      <c r="AU1319" s="94"/>
      <c r="AV1319" s="94"/>
      <c r="AW1319" s="94"/>
      <c r="AX1319" s="94"/>
      <c r="AY1319" s="94"/>
      <c r="AZ1319" s="94"/>
      <c r="BA1319" s="94"/>
    </row>
    <row r="1320" spans="3:70" x14ac:dyDescent="0.2">
      <c r="C1320" s="24"/>
      <c r="D1320" s="24"/>
      <c r="AG1320" s="94"/>
      <c r="AH1320" s="94"/>
      <c r="AI1320" s="94"/>
      <c r="AJ1320" s="94"/>
      <c r="AK1320" s="94"/>
      <c r="AM1320" s="92"/>
      <c r="AT1320" s="94"/>
      <c r="AU1320" s="94"/>
      <c r="AV1320" s="94"/>
      <c r="AW1320" s="94"/>
      <c r="AX1320" s="94"/>
      <c r="AY1320" s="94"/>
      <c r="AZ1320" s="94"/>
      <c r="BA1320" s="94"/>
    </row>
    <row r="1321" spans="3:70" x14ac:dyDescent="0.2">
      <c r="C1321" s="24"/>
      <c r="D1321" s="24"/>
      <c r="AG1321" s="94"/>
      <c r="AH1321" s="94"/>
      <c r="AI1321" s="94"/>
      <c r="AJ1321" s="94"/>
      <c r="AK1321" s="94"/>
      <c r="AM1321" s="92"/>
      <c r="AT1321" s="94"/>
      <c r="AU1321" s="94"/>
      <c r="AV1321" s="94"/>
      <c r="AW1321" s="94"/>
      <c r="AX1321" s="94"/>
      <c r="AY1321" s="94"/>
      <c r="AZ1321" s="94"/>
      <c r="BA1321" s="94"/>
    </row>
    <row r="1322" spans="3:70" x14ac:dyDescent="0.2">
      <c r="C1322" s="24"/>
      <c r="D1322" s="24"/>
      <c r="AG1322" s="94"/>
      <c r="AH1322" s="94"/>
      <c r="AI1322" s="94"/>
      <c r="AJ1322" s="94"/>
      <c r="AK1322" s="94"/>
      <c r="AM1322" s="92"/>
      <c r="AT1322" s="94"/>
      <c r="AU1322" s="94"/>
      <c r="AV1322" s="94"/>
      <c r="AW1322" s="94"/>
      <c r="AX1322" s="94"/>
      <c r="AY1322" s="94"/>
      <c r="AZ1322" s="94"/>
      <c r="BA1322" s="94"/>
    </row>
    <row r="1323" spans="3:70" x14ac:dyDescent="0.2">
      <c r="C1323" s="24"/>
      <c r="D1323" s="24"/>
      <c r="AG1323" s="94"/>
      <c r="AH1323" s="94"/>
      <c r="AI1323" s="94"/>
      <c r="AJ1323" s="94"/>
      <c r="AK1323" s="94"/>
      <c r="AM1323" s="92"/>
      <c r="AT1323" s="94"/>
      <c r="AU1323" s="94"/>
      <c r="AV1323" s="94"/>
      <c r="AW1323" s="94"/>
      <c r="AX1323" s="94"/>
      <c r="AY1323" s="94"/>
      <c r="AZ1323" s="94"/>
      <c r="BA1323" s="94"/>
    </row>
    <row r="1324" spans="3:70" x14ac:dyDescent="0.2">
      <c r="C1324" s="24"/>
      <c r="D1324" s="24"/>
      <c r="AG1324" s="94"/>
      <c r="AH1324" s="94"/>
      <c r="AI1324" s="94"/>
      <c r="AJ1324" s="94"/>
      <c r="AK1324" s="94"/>
      <c r="AM1324" s="92"/>
      <c r="AT1324" s="94"/>
      <c r="AU1324" s="94"/>
      <c r="AV1324" s="94"/>
      <c r="AW1324" s="94"/>
      <c r="AX1324" s="94"/>
      <c r="AY1324" s="94"/>
      <c r="AZ1324" s="94"/>
      <c r="BA1324" s="94"/>
    </row>
    <row r="1325" spans="3:70" x14ac:dyDescent="0.2">
      <c r="C1325" s="24"/>
      <c r="D1325" s="24"/>
      <c r="AG1325" s="94"/>
      <c r="AH1325" s="94"/>
      <c r="AI1325" s="94"/>
      <c r="AJ1325" s="94"/>
      <c r="AK1325" s="94"/>
      <c r="AM1325" s="92"/>
      <c r="AT1325" s="94"/>
      <c r="AU1325" s="94"/>
      <c r="AV1325" s="94"/>
      <c r="AW1325" s="94"/>
      <c r="AX1325" s="94"/>
      <c r="AY1325" s="94"/>
      <c r="AZ1325" s="94"/>
      <c r="BA1325" s="94"/>
      <c r="BB1325" s="94"/>
      <c r="BC1325" s="94"/>
      <c r="BD1325" s="94"/>
      <c r="BE1325" s="94"/>
      <c r="BF1325" s="94"/>
      <c r="BG1325" s="94"/>
      <c r="BH1325" s="94"/>
      <c r="BI1325" s="94"/>
      <c r="BJ1325" s="94"/>
      <c r="BK1325" s="94"/>
      <c r="BL1325" s="94"/>
      <c r="BM1325" s="94"/>
      <c r="BN1325" s="94"/>
      <c r="BO1325" s="94"/>
      <c r="BP1325" s="94"/>
      <c r="BQ1325" s="94"/>
      <c r="BR1325" s="94"/>
    </row>
    <row r="1326" spans="3:70" x14ac:dyDescent="0.2">
      <c r="C1326" s="24"/>
      <c r="D1326" s="24"/>
      <c r="AG1326" s="94"/>
      <c r="AH1326" s="94"/>
      <c r="AI1326" s="94"/>
      <c r="AJ1326" s="94"/>
      <c r="AK1326" s="94"/>
      <c r="AM1326" s="92"/>
      <c r="AT1326" s="94"/>
      <c r="AU1326" s="94"/>
      <c r="AV1326" s="94"/>
      <c r="AW1326" s="94"/>
      <c r="AX1326" s="94"/>
      <c r="AY1326" s="94"/>
      <c r="AZ1326" s="94"/>
      <c r="BA1326" s="94"/>
    </row>
    <row r="1327" spans="3:70" x14ac:dyDescent="0.2">
      <c r="C1327" s="24"/>
      <c r="D1327" s="24"/>
      <c r="AG1327" s="94"/>
      <c r="AH1327" s="94"/>
      <c r="AI1327" s="94"/>
      <c r="AJ1327" s="94"/>
      <c r="AK1327" s="94"/>
      <c r="AM1327" s="92"/>
      <c r="AT1327" s="94"/>
      <c r="AU1327" s="94"/>
      <c r="AV1327" s="94"/>
      <c r="AW1327" s="94"/>
      <c r="AX1327" s="94"/>
      <c r="AY1327" s="94"/>
      <c r="AZ1327" s="94"/>
      <c r="BA1327" s="94"/>
      <c r="BB1327" s="94"/>
      <c r="BC1327" s="94"/>
      <c r="BD1327" s="94"/>
      <c r="BE1327" s="94"/>
      <c r="BF1327" s="94"/>
      <c r="BG1327" s="94"/>
      <c r="BH1327" s="94"/>
      <c r="BI1327" s="94"/>
      <c r="BJ1327" s="94"/>
      <c r="BK1327" s="94"/>
      <c r="BL1327" s="94"/>
      <c r="BM1327" s="94"/>
      <c r="BN1327" s="94"/>
      <c r="BO1327" s="94"/>
      <c r="BP1327" s="94"/>
      <c r="BQ1327" s="94"/>
      <c r="BR1327" s="94"/>
    </row>
    <row r="1328" spans="3:70" x14ac:dyDescent="0.2">
      <c r="C1328" s="24"/>
      <c r="D1328" s="24"/>
      <c r="AG1328" s="94"/>
      <c r="AH1328" s="94"/>
      <c r="AI1328" s="94"/>
      <c r="AJ1328" s="94"/>
      <c r="AK1328" s="94"/>
      <c r="AM1328" s="92"/>
      <c r="AT1328" s="94"/>
      <c r="AU1328" s="94"/>
      <c r="AV1328" s="94"/>
      <c r="AW1328" s="94"/>
      <c r="AX1328" s="94"/>
      <c r="AY1328" s="94"/>
      <c r="AZ1328" s="94"/>
      <c r="BA1328" s="94"/>
    </row>
    <row r="1329" spans="3:70" x14ac:dyDescent="0.2">
      <c r="C1329" s="24"/>
      <c r="D1329" s="24"/>
      <c r="AG1329" s="94"/>
      <c r="AH1329" s="94"/>
      <c r="AI1329" s="94"/>
      <c r="AJ1329" s="94"/>
      <c r="AK1329" s="94"/>
      <c r="AM1329" s="92"/>
      <c r="AT1329" s="94"/>
      <c r="AU1329" s="94"/>
      <c r="AV1329" s="94"/>
      <c r="AW1329" s="94"/>
      <c r="AX1329" s="94"/>
      <c r="AY1329" s="94"/>
      <c r="AZ1329" s="94"/>
      <c r="BA1329" s="94"/>
      <c r="BB1329" s="94"/>
      <c r="BC1329" s="94"/>
      <c r="BD1329" s="94"/>
      <c r="BE1329" s="94"/>
      <c r="BF1329" s="94"/>
      <c r="BG1329" s="94"/>
      <c r="BH1329" s="94"/>
      <c r="BI1329" s="94"/>
      <c r="BJ1329" s="94"/>
      <c r="BK1329" s="94"/>
      <c r="BL1329" s="94"/>
      <c r="BM1329" s="94"/>
      <c r="BN1329" s="94"/>
      <c r="BO1329" s="94"/>
      <c r="BP1329" s="94"/>
      <c r="BQ1329" s="94"/>
      <c r="BR1329" s="94"/>
    </row>
    <row r="1330" spans="3:70" x14ac:dyDescent="0.2">
      <c r="C1330" s="24"/>
      <c r="D1330" s="24"/>
      <c r="AG1330" s="94"/>
      <c r="AH1330" s="94"/>
      <c r="AI1330" s="94"/>
      <c r="AJ1330" s="94"/>
      <c r="AK1330" s="94"/>
      <c r="AM1330" s="92"/>
      <c r="AT1330" s="94"/>
      <c r="AU1330" s="94"/>
      <c r="AV1330" s="94"/>
      <c r="AW1330" s="94"/>
      <c r="AX1330" s="94"/>
      <c r="AY1330" s="94"/>
      <c r="AZ1330" s="94"/>
      <c r="BA1330" s="94"/>
    </row>
    <row r="1331" spans="3:70" x14ac:dyDescent="0.2">
      <c r="C1331" s="24"/>
      <c r="D1331" s="24"/>
      <c r="AG1331" s="94"/>
      <c r="AH1331" s="94"/>
      <c r="AI1331" s="94"/>
      <c r="AJ1331" s="94"/>
      <c r="AK1331" s="94"/>
      <c r="AM1331" s="92"/>
      <c r="AT1331" s="94"/>
      <c r="AU1331" s="94"/>
      <c r="AV1331" s="94"/>
      <c r="AW1331" s="94"/>
      <c r="AX1331" s="94"/>
      <c r="AY1331" s="94"/>
      <c r="AZ1331" s="94"/>
      <c r="BA1331" s="94"/>
    </row>
    <row r="1332" spans="3:70" x14ac:dyDescent="0.2">
      <c r="C1332" s="24"/>
      <c r="D1332" s="24"/>
      <c r="AG1332" s="94"/>
      <c r="AH1332" s="94"/>
      <c r="AI1332" s="94"/>
      <c r="AJ1332" s="94"/>
      <c r="AK1332" s="94"/>
      <c r="AM1332" s="92"/>
      <c r="AT1332" s="94"/>
      <c r="AU1332" s="94"/>
      <c r="AV1332" s="94"/>
      <c r="AW1332" s="94"/>
      <c r="AX1332" s="94"/>
      <c r="AY1332" s="94"/>
      <c r="AZ1332" s="94"/>
      <c r="BA1332" s="94"/>
    </row>
    <row r="1333" spans="3:70" x14ac:dyDescent="0.2">
      <c r="C1333" s="24"/>
      <c r="D1333" s="24"/>
      <c r="AG1333" s="94"/>
      <c r="AH1333" s="94"/>
      <c r="AI1333" s="94"/>
      <c r="AJ1333" s="94"/>
      <c r="AK1333" s="94"/>
      <c r="AM1333" s="92"/>
      <c r="AT1333" s="94"/>
      <c r="AU1333" s="94"/>
      <c r="AV1333" s="94"/>
      <c r="AW1333" s="94"/>
      <c r="AX1333" s="94"/>
      <c r="AY1333" s="94"/>
      <c r="AZ1333" s="94"/>
      <c r="BA1333" s="94"/>
    </row>
    <row r="1334" spans="3:70" x14ac:dyDescent="0.2">
      <c r="C1334" s="24"/>
      <c r="D1334" s="24"/>
      <c r="AG1334" s="94"/>
      <c r="AH1334" s="94"/>
      <c r="AI1334" s="94"/>
      <c r="AJ1334" s="94"/>
      <c r="AK1334" s="94"/>
      <c r="AM1334" s="92"/>
      <c r="AT1334" s="94"/>
      <c r="AU1334" s="94"/>
      <c r="AV1334" s="94"/>
      <c r="AW1334" s="94"/>
      <c r="AX1334" s="94"/>
      <c r="AY1334" s="94"/>
      <c r="AZ1334" s="94"/>
      <c r="BA1334" s="94"/>
    </row>
    <row r="1335" spans="3:70" x14ac:dyDescent="0.2">
      <c r="C1335" s="24"/>
      <c r="D1335" s="24"/>
      <c r="AG1335" s="94"/>
      <c r="AH1335" s="94"/>
      <c r="AI1335" s="94"/>
      <c r="AJ1335" s="94"/>
      <c r="AK1335" s="94"/>
      <c r="AM1335" s="92"/>
      <c r="AT1335" s="94"/>
      <c r="AU1335" s="94"/>
      <c r="AV1335" s="94"/>
      <c r="AW1335" s="94"/>
      <c r="AX1335" s="94"/>
      <c r="AY1335" s="94"/>
      <c r="AZ1335" s="94"/>
      <c r="BA1335" s="94"/>
    </row>
    <row r="1336" spans="3:70" x14ac:dyDescent="0.2">
      <c r="C1336" s="24"/>
      <c r="D1336" s="24"/>
      <c r="AG1336" s="94"/>
      <c r="AH1336" s="94"/>
      <c r="AI1336" s="94"/>
      <c r="AJ1336" s="94"/>
      <c r="AK1336" s="94"/>
      <c r="AM1336" s="92"/>
      <c r="AT1336" s="94"/>
      <c r="AU1336" s="94"/>
      <c r="AV1336" s="94"/>
      <c r="AW1336" s="94"/>
      <c r="AX1336" s="94"/>
      <c r="AY1336" s="94"/>
      <c r="AZ1336" s="94"/>
      <c r="BA1336" s="94"/>
    </row>
    <row r="1337" spans="3:70" x14ac:dyDescent="0.2">
      <c r="C1337" s="24"/>
      <c r="D1337" s="24"/>
      <c r="AG1337" s="94"/>
      <c r="AH1337" s="94"/>
      <c r="AI1337" s="94"/>
      <c r="AJ1337" s="94"/>
      <c r="AK1337" s="94"/>
      <c r="AM1337" s="92"/>
      <c r="AT1337" s="94"/>
      <c r="AU1337" s="94"/>
      <c r="AV1337" s="94"/>
      <c r="AW1337" s="94"/>
      <c r="AX1337" s="94"/>
      <c r="AY1337" s="94"/>
      <c r="AZ1337" s="94"/>
      <c r="BA1337" s="94"/>
    </row>
    <row r="1338" spans="3:70" x14ac:dyDescent="0.2">
      <c r="C1338" s="24"/>
      <c r="D1338" s="24"/>
      <c r="AG1338" s="94"/>
      <c r="AH1338" s="94"/>
      <c r="AI1338" s="94"/>
      <c r="AJ1338" s="94"/>
      <c r="AK1338" s="94"/>
      <c r="AM1338" s="92"/>
      <c r="AT1338" s="94"/>
      <c r="AU1338" s="94"/>
      <c r="AV1338" s="94"/>
      <c r="AW1338" s="94"/>
      <c r="AX1338" s="94"/>
      <c r="AY1338" s="94"/>
      <c r="AZ1338" s="94"/>
      <c r="BA1338" s="94"/>
      <c r="BB1338" s="94"/>
    </row>
    <row r="1339" spans="3:70" x14ac:dyDescent="0.2">
      <c r="C1339" s="24"/>
      <c r="D1339" s="24"/>
      <c r="AG1339" s="94"/>
      <c r="AH1339" s="94"/>
      <c r="AI1339" s="94"/>
      <c r="AJ1339" s="94"/>
      <c r="AK1339" s="94"/>
      <c r="AM1339" s="92"/>
      <c r="AT1339" s="94"/>
      <c r="AU1339" s="94"/>
      <c r="AV1339" s="94"/>
      <c r="AW1339" s="94"/>
      <c r="AX1339" s="94"/>
      <c r="AY1339" s="94"/>
      <c r="AZ1339" s="94"/>
      <c r="BA1339" s="94"/>
    </row>
    <row r="1340" spans="3:70" x14ac:dyDescent="0.2">
      <c r="C1340" s="24"/>
      <c r="D1340" s="24"/>
      <c r="AG1340" s="94"/>
      <c r="AH1340" s="94"/>
      <c r="AI1340" s="94"/>
      <c r="AJ1340" s="94"/>
      <c r="AK1340" s="94"/>
      <c r="AM1340" s="92"/>
      <c r="AT1340" s="94"/>
      <c r="AU1340" s="94"/>
      <c r="AV1340" s="94"/>
      <c r="AW1340" s="94"/>
      <c r="AX1340" s="94"/>
      <c r="AY1340" s="94"/>
      <c r="AZ1340" s="94"/>
      <c r="BA1340" s="94"/>
      <c r="BB1340" s="94"/>
    </row>
    <row r="1341" spans="3:70" x14ac:dyDescent="0.2">
      <c r="C1341" s="24"/>
      <c r="D1341" s="24"/>
      <c r="AG1341" s="94"/>
      <c r="AH1341" s="94"/>
      <c r="AI1341" s="94"/>
      <c r="AJ1341" s="94"/>
      <c r="AK1341" s="94"/>
      <c r="AM1341" s="92"/>
      <c r="AT1341" s="94"/>
      <c r="AU1341" s="94"/>
      <c r="AV1341" s="94"/>
      <c r="AW1341" s="94"/>
      <c r="AX1341" s="94"/>
      <c r="AY1341" s="94"/>
      <c r="AZ1341" s="94"/>
      <c r="BA1341" s="94"/>
      <c r="BB1341" s="94"/>
      <c r="BC1341" s="94"/>
      <c r="BD1341" s="94"/>
      <c r="BE1341" s="94"/>
      <c r="BF1341" s="94"/>
      <c r="BG1341" s="94"/>
      <c r="BH1341" s="94"/>
      <c r="BI1341" s="94"/>
      <c r="BJ1341" s="94"/>
      <c r="BK1341" s="94"/>
      <c r="BL1341" s="94"/>
      <c r="BM1341" s="94"/>
      <c r="BN1341" s="94"/>
      <c r="BO1341" s="94"/>
      <c r="BP1341" s="94"/>
      <c r="BQ1341" s="94"/>
      <c r="BR1341" s="94"/>
    </row>
    <row r="1342" spans="3:70" x14ac:dyDescent="0.2">
      <c r="C1342" s="24"/>
      <c r="D1342" s="24"/>
      <c r="AG1342" s="94"/>
      <c r="AH1342" s="94"/>
      <c r="AI1342" s="94"/>
      <c r="AJ1342" s="94"/>
      <c r="AK1342" s="94"/>
      <c r="AM1342" s="92"/>
      <c r="AT1342" s="94"/>
      <c r="AU1342" s="94"/>
      <c r="AV1342" s="94"/>
      <c r="AW1342" s="94"/>
      <c r="AX1342" s="94"/>
      <c r="AY1342" s="94"/>
      <c r="AZ1342" s="94"/>
      <c r="BA1342" s="94"/>
    </row>
    <row r="1343" spans="3:70" x14ac:dyDescent="0.2">
      <c r="C1343" s="24"/>
      <c r="D1343" s="24"/>
      <c r="AG1343" s="94"/>
      <c r="AH1343" s="94"/>
      <c r="AI1343" s="94"/>
      <c r="AJ1343" s="94"/>
      <c r="AK1343" s="94"/>
      <c r="AM1343" s="92"/>
      <c r="AT1343" s="94"/>
      <c r="AU1343" s="94"/>
      <c r="AV1343" s="94"/>
      <c r="AW1343" s="94"/>
      <c r="AX1343" s="94"/>
      <c r="AY1343" s="94"/>
      <c r="AZ1343" s="94"/>
      <c r="BA1343" s="94"/>
    </row>
    <row r="1344" spans="3:70" x14ac:dyDescent="0.2">
      <c r="C1344" s="24"/>
      <c r="D1344" s="24"/>
      <c r="AG1344" s="94"/>
      <c r="AH1344" s="94"/>
      <c r="AI1344" s="94"/>
      <c r="AJ1344" s="94"/>
      <c r="AK1344" s="94"/>
      <c r="AM1344" s="92"/>
      <c r="AT1344" s="94"/>
      <c r="AU1344" s="94"/>
      <c r="AV1344" s="94"/>
      <c r="AW1344" s="94"/>
      <c r="AX1344" s="94"/>
      <c r="AY1344" s="94"/>
      <c r="AZ1344" s="94"/>
      <c r="BA1344" s="94"/>
    </row>
    <row r="1345" spans="3:70" x14ac:dyDescent="0.2">
      <c r="C1345" s="24"/>
      <c r="D1345" s="24"/>
      <c r="AG1345" s="94"/>
      <c r="AH1345" s="94"/>
      <c r="AI1345" s="94"/>
      <c r="AJ1345" s="94"/>
      <c r="AK1345" s="94"/>
      <c r="AM1345" s="92"/>
      <c r="AT1345" s="94"/>
      <c r="AU1345" s="94"/>
      <c r="AV1345" s="94"/>
      <c r="AW1345" s="94"/>
      <c r="AX1345" s="94"/>
      <c r="AY1345" s="94"/>
      <c r="AZ1345" s="94"/>
      <c r="BA1345" s="94"/>
    </row>
    <row r="1346" spans="3:70" x14ac:dyDescent="0.2">
      <c r="C1346" s="24"/>
      <c r="D1346" s="24"/>
      <c r="AG1346" s="94"/>
      <c r="AH1346" s="94"/>
      <c r="AI1346" s="94"/>
      <c r="AJ1346" s="94"/>
      <c r="AK1346" s="94"/>
      <c r="AM1346" s="92"/>
      <c r="AT1346" s="94"/>
      <c r="AU1346" s="94"/>
      <c r="AV1346" s="94"/>
      <c r="AW1346" s="94"/>
      <c r="AX1346" s="94"/>
      <c r="AY1346" s="94"/>
      <c r="AZ1346" s="94"/>
      <c r="BA1346" s="94"/>
    </row>
    <row r="1347" spans="3:70" x14ac:dyDescent="0.2">
      <c r="C1347" s="24"/>
      <c r="D1347" s="24"/>
      <c r="AG1347" s="94"/>
      <c r="AH1347" s="94"/>
      <c r="AI1347" s="94"/>
      <c r="AJ1347" s="94"/>
      <c r="AK1347" s="94"/>
      <c r="AM1347" s="92"/>
      <c r="AT1347" s="94"/>
      <c r="AU1347" s="94"/>
      <c r="AV1347" s="94"/>
      <c r="AW1347" s="94"/>
      <c r="AX1347" s="94"/>
      <c r="AY1347" s="94"/>
      <c r="AZ1347" s="94"/>
      <c r="BA1347" s="94"/>
    </row>
    <row r="1348" spans="3:70" x14ac:dyDescent="0.2">
      <c r="C1348" s="24"/>
      <c r="D1348" s="24"/>
      <c r="AG1348" s="94"/>
      <c r="AH1348" s="94"/>
      <c r="AI1348" s="94"/>
      <c r="AJ1348" s="94"/>
      <c r="AK1348" s="94"/>
      <c r="AM1348" s="92"/>
      <c r="AT1348" s="94"/>
      <c r="AU1348" s="94"/>
      <c r="AV1348" s="94"/>
      <c r="AW1348" s="94"/>
      <c r="AX1348" s="94"/>
      <c r="AY1348" s="94"/>
      <c r="AZ1348" s="94"/>
      <c r="BA1348" s="94"/>
      <c r="BB1348" s="94"/>
      <c r="BC1348" s="94"/>
      <c r="BD1348" s="94"/>
      <c r="BE1348" s="94"/>
      <c r="BF1348" s="94"/>
      <c r="BG1348" s="94"/>
      <c r="BH1348" s="94"/>
      <c r="BI1348" s="94"/>
      <c r="BJ1348" s="94"/>
      <c r="BK1348" s="94"/>
      <c r="BL1348" s="94"/>
      <c r="BM1348" s="94"/>
      <c r="BN1348" s="94"/>
      <c r="BO1348" s="94"/>
      <c r="BP1348" s="94"/>
      <c r="BQ1348" s="94"/>
      <c r="BR1348" s="94"/>
    </row>
    <row r="1349" spans="3:70" x14ac:dyDescent="0.2">
      <c r="C1349" s="24"/>
      <c r="D1349" s="24"/>
      <c r="AG1349" s="94"/>
      <c r="AH1349" s="94"/>
      <c r="AI1349" s="94"/>
      <c r="AJ1349" s="94"/>
      <c r="AK1349" s="94"/>
      <c r="AM1349" s="92"/>
      <c r="AT1349" s="94"/>
      <c r="AU1349" s="94"/>
      <c r="AV1349" s="94"/>
      <c r="AW1349" s="94"/>
      <c r="AX1349" s="94"/>
      <c r="AY1349" s="94"/>
      <c r="AZ1349" s="94"/>
      <c r="BA1349" s="94"/>
      <c r="BB1349" s="94"/>
      <c r="BD1349" s="94"/>
    </row>
    <row r="1350" spans="3:70" x14ac:dyDescent="0.2">
      <c r="C1350" s="24"/>
      <c r="D1350" s="24"/>
      <c r="AG1350" s="94"/>
      <c r="AH1350" s="94"/>
      <c r="AI1350" s="94"/>
      <c r="AJ1350" s="94"/>
      <c r="AK1350" s="94"/>
      <c r="AM1350" s="92"/>
      <c r="AT1350" s="94"/>
      <c r="AU1350" s="94"/>
      <c r="AV1350" s="94"/>
      <c r="AW1350" s="94"/>
      <c r="AX1350" s="94"/>
      <c r="AY1350" s="94"/>
      <c r="AZ1350" s="94"/>
      <c r="BA1350" s="94"/>
      <c r="BB1350" s="94"/>
      <c r="BC1350" s="94"/>
      <c r="BD1350" s="94"/>
      <c r="BE1350" s="94"/>
      <c r="BF1350" s="94"/>
      <c r="BG1350" s="94"/>
      <c r="BH1350" s="94"/>
      <c r="BI1350" s="94"/>
      <c r="BJ1350" s="94"/>
      <c r="BK1350" s="94"/>
      <c r="BL1350" s="94"/>
      <c r="BM1350" s="94"/>
      <c r="BN1350" s="94"/>
      <c r="BO1350" s="94"/>
      <c r="BP1350" s="94"/>
      <c r="BQ1350" s="94"/>
      <c r="BR1350" s="94"/>
    </row>
    <row r="1351" spans="3:70" x14ac:dyDescent="0.2">
      <c r="C1351" s="24"/>
      <c r="D1351" s="24"/>
      <c r="AG1351" s="94"/>
      <c r="AH1351" s="94"/>
      <c r="AI1351" s="94"/>
      <c r="AJ1351" s="94"/>
      <c r="AK1351" s="94"/>
      <c r="AM1351" s="92"/>
      <c r="AT1351" s="94"/>
      <c r="AU1351" s="94"/>
      <c r="AV1351" s="94"/>
      <c r="AW1351" s="94"/>
      <c r="AX1351" s="94"/>
      <c r="AY1351" s="94"/>
      <c r="AZ1351" s="94"/>
      <c r="BA1351" s="94"/>
      <c r="BB1351" s="94"/>
      <c r="BC1351" s="94"/>
      <c r="BD1351" s="94"/>
      <c r="BE1351" s="94"/>
      <c r="BF1351" s="94"/>
      <c r="BG1351" s="94"/>
      <c r="BH1351" s="94"/>
      <c r="BI1351" s="94"/>
      <c r="BJ1351" s="94"/>
      <c r="BK1351" s="94"/>
      <c r="BL1351" s="94"/>
      <c r="BM1351" s="94"/>
      <c r="BN1351" s="94"/>
      <c r="BO1351" s="94"/>
      <c r="BP1351" s="94"/>
      <c r="BQ1351" s="94"/>
      <c r="BR1351" s="94"/>
    </row>
    <row r="1352" spans="3:70" x14ac:dyDescent="0.2">
      <c r="C1352" s="24"/>
      <c r="D1352" s="24"/>
      <c r="AG1352" s="94"/>
      <c r="AH1352" s="94"/>
      <c r="AI1352" s="94"/>
      <c r="AJ1352" s="94"/>
      <c r="AK1352" s="94"/>
      <c r="AM1352" s="92"/>
      <c r="AT1352" s="94"/>
      <c r="AU1352" s="94"/>
      <c r="AV1352" s="94"/>
      <c r="AW1352" s="94"/>
      <c r="AX1352" s="94"/>
      <c r="AY1352" s="94"/>
      <c r="AZ1352" s="94"/>
      <c r="BA1352" s="94"/>
    </row>
    <row r="1353" spans="3:70" x14ac:dyDescent="0.2">
      <c r="C1353" s="24"/>
      <c r="D1353" s="24"/>
      <c r="AG1353" s="94"/>
      <c r="AH1353" s="94"/>
      <c r="AI1353" s="94"/>
      <c r="AJ1353" s="94"/>
      <c r="AK1353" s="94"/>
      <c r="AM1353" s="92"/>
      <c r="AT1353" s="94"/>
      <c r="AU1353" s="94"/>
      <c r="AV1353" s="94"/>
      <c r="AW1353" s="94"/>
      <c r="AX1353" s="94"/>
      <c r="AY1353" s="94"/>
      <c r="AZ1353" s="94"/>
      <c r="BA1353" s="94"/>
    </row>
    <row r="1354" spans="3:70" x14ac:dyDescent="0.2">
      <c r="C1354" s="24"/>
      <c r="D1354" s="24"/>
      <c r="AG1354" s="94"/>
      <c r="AH1354" s="94"/>
      <c r="AI1354" s="94"/>
      <c r="AJ1354" s="94"/>
      <c r="AK1354" s="94"/>
      <c r="AM1354" s="92"/>
      <c r="AT1354" s="94"/>
      <c r="AU1354" s="94"/>
      <c r="AV1354" s="94"/>
      <c r="AW1354" s="94"/>
      <c r="AX1354" s="94"/>
      <c r="AY1354" s="94"/>
      <c r="AZ1354" s="94"/>
      <c r="BA1354" s="94"/>
    </row>
    <row r="1355" spans="3:70" x14ac:dyDescent="0.2">
      <c r="C1355" s="24"/>
      <c r="D1355" s="24"/>
      <c r="AG1355" s="94"/>
      <c r="AH1355" s="94"/>
      <c r="AI1355" s="94"/>
      <c r="AJ1355" s="94"/>
      <c r="AK1355" s="94"/>
      <c r="AM1355" s="92"/>
      <c r="AT1355" s="94"/>
      <c r="AU1355" s="94"/>
      <c r="AV1355" s="94"/>
      <c r="AW1355" s="94"/>
      <c r="AX1355" s="94"/>
      <c r="AY1355" s="94"/>
      <c r="AZ1355" s="94"/>
      <c r="BA1355" s="94"/>
    </row>
    <row r="1356" spans="3:70" x14ac:dyDescent="0.2">
      <c r="C1356" s="24"/>
      <c r="D1356" s="24"/>
      <c r="AG1356" s="94"/>
      <c r="AH1356" s="94"/>
      <c r="AI1356" s="94"/>
      <c r="AJ1356" s="94"/>
      <c r="AK1356" s="94"/>
      <c r="AM1356" s="92"/>
      <c r="AT1356" s="94"/>
      <c r="AU1356" s="94"/>
      <c r="AV1356" s="94"/>
      <c r="AW1356" s="94"/>
      <c r="AX1356" s="94"/>
      <c r="AY1356" s="94"/>
      <c r="AZ1356" s="94"/>
      <c r="BA1356" s="94"/>
    </row>
    <row r="1357" spans="3:70" x14ac:dyDescent="0.2">
      <c r="C1357" s="24"/>
      <c r="D1357" s="24"/>
      <c r="AG1357" s="94"/>
      <c r="AH1357" s="94"/>
      <c r="AI1357" s="94"/>
      <c r="AJ1357" s="94"/>
      <c r="AK1357" s="94"/>
      <c r="AM1357" s="92"/>
      <c r="AT1357" s="94"/>
      <c r="AU1357" s="94"/>
      <c r="AV1357" s="94"/>
      <c r="AW1357" s="94"/>
      <c r="AX1357" s="94"/>
      <c r="AY1357" s="94"/>
      <c r="AZ1357" s="94"/>
      <c r="BA1357" s="94"/>
    </row>
    <row r="1358" spans="3:70" x14ac:dyDescent="0.2">
      <c r="C1358" s="24"/>
      <c r="D1358" s="24"/>
      <c r="AG1358" s="94"/>
      <c r="AH1358" s="94"/>
      <c r="AI1358" s="94"/>
      <c r="AJ1358" s="94"/>
      <c r="AK1358" s="94"/>
      <c r="AM1358" s="92"/>
      <c r="AT1358" s="94"/>
      <c r="AU1358" s="94"/>
      <c r="AV1358" s="94"/>
      <c r="AW1358" s="94"/>
      <c r="AX1358" s="94"/>
      <c r="AY1358" s="94"/>
      <c r="AZ1358" s="94"/>
      <c r="BA1358" s="94"/>
    </row>
    <row r="1359" spans="3:70" x14ac:dyDescent="0.2">
      <c r="C1359" s="24"/>
      <c r="D1359" s="24"/>
      <c r="AG1359" s="94"/>
      <c r="AH1359" s="94"/>
      <c r="AI1359" s="94"/>
      <c r="AJ1359" s="94"/>
      <c r="AK1359" s="94"/>
      <c r="AM1359" s="92"/>
      <c r="AT1359" s="94"/>
      <c r="AU1359" s="94"/>
      <c r="AV1359" s="94"/>
      <c r="AW1359" s="94"/>
      <c r="AX1359" s="94"/>
      <c r="AY1359" s="94"/>
      <c r="AZ1359" s="94"/>
      <c r="BA1359" s="94"/>
    </row>
    <row r="1360" spans="3:70" x14ac:dyDescent="0.2">
      <c r="C1360" s="24"/>
      <c r="D1360" s="24"/>
      <c r="AG1360" s="94"/>
      <c r="AH1360" s="94"/>
      <c r="AI1360" s="94"/>
      <c r="AJ1360" s="94"/>
      <c r="AK1360" s="94"/>
      <c r="AM1360" s="92"/>
      <c r="AT1360" s="94"/>
      <c r="AU1360" s="94"/>
      <c r="AV1360" s="94"/>
      <c r="AW1360" s="94"/>
      <c r="AX1360" s="94"/>
      <c r="AY1360" s="94"/>
      <c r="AZ1360" s="94"/>
      <c r="BA1360" s="94"/>
    </row>
    <row r="1361" spans="3:70" x14ac:dyDescent="0.2">
      <c r="C1361" s="24"/>
      <c r="D1361" s="24"/>
      <c r="AG1361" s="94"/>
      <c r="AH1361" s="94"/>
      <c r="AI1361" s="94"/>
      <c r="AJ1361" s="94"/>
      <c r="AK1361" s="94"/>
      <c r="AM1361" s="92"/>
      <c r="AT1361" s="94"/>
      <c r="AU1361" s="94"/>
      <c r="AV1361" s="94"/>
      <c r="AW1361" s="94"/>
      <c r="AX1361" s="94"/>
      <c r="AY1361" s="94"/>
      <c r="AZ1361" s="94"/>
      <c r="BA1361" s="94"/>
    </row>
    <row r="1362" spans="3:70" x14ac:dyDescent="0.2">
      <c r="C1362" s="24"/>
      <c r="D1362" s="24"/>
      <c r="AG1362" s="94"/>
      <c r="AH1362" s="94"/>
      <c r="AI1362" s="94"/>
      <c r="AJ1362" s="94"/>
      <c r="AK1362" s="94"/>
      <c r="AM1362" s="92"/>
      <c r="AT1362" s="94"/>
      <c r="AU1362" s="94"/>
      <c r="AV1362" s="94"/>
      <c r="AW1362" s="94"/>
      <c r="AX1362" s="94"/>
      <c r="AY1362" s="94"/>
      <c r="AZ1362" s="94"/>
      <c r="BA1362" s="94"/>
    </row>
    <row r="1363" spans="3:70" x14ac:dyDescent="0.2">
      <c r="C1363" s="24"/>
      <c r="D1363" s="24"/>
      <c r="AG1363" s="94"/>
      <c r="AH1363" s="94"/>
      <c r="AI1363" s="94"/>
      <c r="AJ1363" s="94"/>
      <c r="AK1363" s="94"/>
      <c r="AM1363" s="92"/>
      <c r="AT1363" s="94"/>
      <c r="AU1363" s="94"/>
      <c r="AV1363" s="94"/>
      <c r="AW1363" s="94"/>
      <c r="AX1363" s="94"/>
      <c r="AY1363" s="94"/>
      <c r="AZ1363" s="94"/>
      <c r="BA1363" s="94"/>
    </row>
    <row r="1364" spans="3:70" x14ac:dyDescent="0.2">
      <c r="C1364" s="24"/>
      <c r="D1364" s="24"/>
      <c r="AG1364" s="94"/>
      <c r="AH1364" s="94"/>
      <c r="AI1364" s="94"/>
      <c r="AJ1364" s="94"/>
      <c r="AK1364" s="94"/>
      <c r="AM1364" s="92"/>
      <c r="AT1364" s="94"/>
      <c r="AU1364" s="94"/>
      <c r="AV1364" s="94"/>
      <c r="AW1364" s="94"/>
      <c r="AX1364" s="94"/>
      <c r="AY1364" s="94"/>
      <c r="AZ1364" s="94"/>
      <c r="BA1364" s="94"/>
    </row>
    <row r="1365" spans="3:70" x14ac:dyDescent="0.2">
      <c r="C1365" s="24"/>
      <c r="D1365" s="24"/>
      <c r="AG1365" s="94"/>
      <c r="AH1365" s="94"/>
      <c r="AI1365" s="94"/>
      <c r="AJ1365" s="94"/>
      <c r="AK1365" s="94"/>
      <c r="AM1365" s="92"/>
      <c r="AT1365" s="94"/>
      <c r="AU1365" s="94"/>
      <c r="AV1365" s="94"/>
      <c r="AW1365" s="94"/>
      <c r="AX1365" s="94"/>
      <c r="AY1365" s="94"/>
      <c r="AZ1365" s="94"/>
      <c r="BA1365" s="94"/>
    </row>
    <row r="1366" spans="3:70" x14ac:dyDescent="0.2">
      <c r="C1366" s="24"/>
      <c r="D1366" s="24"/>
      <c r="AG1366" s="94"/>
      <c r="AH1366" s="94"/>
      <c r="AI1366" s="94"/>
      <c r="AJ1366" s="94"/>
      <c r="AK1366" s="94"/>
      <c r="AM1366" s="92"/>
      <c r="AT1366" s="94"/>
      <c r="AU1366" s="94"/>
      <c r="AV1366" s="94"/>
      <c r="AW1366" s="94"/>
      <c r="AX1366" s="94"/>
      <c r="AY1366" s="94"/>
      <c r="AZ1366" s="94"/>
      <c r="BA1366" s="94"/>
    </row>
    <row r="1367" spans="3:70" x14ac:dyDescent="0.2">
      <c r="C1367" s="24"/>
      <c r="D1367" s="24"/>
      <c r="AG1367" s="94"/>
      <c r="AH1367" s="94"/>
      <c r="AI1367" s="94"/>
      <c r="AJ1367" s="94"/>
      <c r="AK1367" s="94"/>
      <c r="AM1367" s="92"/>
      <c r="AT1367" s="94"/>
      <c r="AU1367" s="94"/>
      <c r="AV1367" s="94"/>
      <c r="AW1367" s="94"/>
      <c r="AX1367" s="94"/>
      <c r="AY1367" s="94"/>
      <c r="AZ1367" s="94"/>
      <c r="BA1367" s="94"/>
    </row>
    <row r="1368" spans="3:70" x14ac:dyDescent="0.2">
      <c r="C1368" s="24"/>
      <c r="D1368" s="24"/>
      <c r="AG1368" s="94"/>
      <c r="AH1368" s="94"/>
      <c r="AI1368" s="94"/>
      <c r="AJ1368" s="94"/>
      <c r="AK1368" s="94"/>
      <c r="AM1368" s="92"/>
      <c r="AT1368" s="94"/>
      <c r="AU1368" s="94"/>
      <c r="AV1368" s="94"/>
      <c r="AW1368" s="94"/>
      <c r="AX1368" s="94"/>
      <c r="AY1368" s="94"/>
      <c r="AZ1368" s="94"/>
      <c r="BA1368" s="94"/>
    </row>
    <row r="1369" spans="3:70" x14ac:dyDescent="0.2">
      <c r="C1369" s="24"/>
      <c r="D1369" s="24"/>
      <c r="AG1369" s="94"/>
      <c r="AH1369" s="94"/>
      <c r="AI1369" s="94"/>
      <c r="AJ1369" s="94"/>
      <c r="AK1369" s="94"/>
      <c r="AM1369" s="92"/>
      <c r="AT1369" s="94"/>
      <c r="AU1369" s="94"/>
      <c r="AV1369" s="94"/>
      <c r="AW1369" s="94"/>
      <c r="AX1369" s="94"/>
      <c r="AY1369" s="94"/>
      <c r="AZ1369" s="94"/>
      <c r="BA1369" s="94"/>
      <c r="BB1369" s="94"/>
      <c r="BD1369" s="94"/>
      <c r="BE1369" s="94"/>
      <c r="BF1369" s="94"/>
      <c r="BG1369" s="94"/>
      <c r="BH1369" s="94"/>
      <c r="BI1369" s="94"/>
      <c r="BJ1369" s="94"/>
      <c r="BK1369" s="94"/>
      <c r="BL1369" s="94"/>
      <c r="BM1369" s="94"/>
      <c r="BN1369" s="94"/>
      <c r="BO1369" s="94"/>
      <c r="BP1369" s="94"/>
      <c r="BQ1369" s="94"/>
      <c r="BR1369" s="94"/>
    </row>
    <row r="1370" spans="3:70" x14ac:dyDescent="0.2">
      <c r="C1370" s="24"/>
      <c r="D1370" s="24"/>
      <c r="AG1370" s="94"/>
      <c r="AH1370" s="94"/>
      <c r="AI1370" s="94"/>
      <c r="AJ1370" s="94"/>
      <c r="AK1370" s="94"/>
      <c r="AM1370" s="92"/>
      <c r="AT1370" s="94"/>
      <c r="AU1370" s="94"/>
      <c r="AV1370" s="94"/>
      <c r="AW1370" s="94"/>
      <c r="AX1370" s="94"/>
      <c r="AY1370" s="94"/>
      <c r="AZ1370" s="94"/>
      <c r="BA1370" s="94"/>
    </row>
    <row r="1371" spans="3:70" x14ac:dyDescent="0.2">
      <c r="C1371" s="24"/>
      <c r="D1371" s="24"/>
      <c r="AG1371" s="94"/>
      <c r="AH1371" s="94"/>
      <c r="AI1371" s="94"/>
      <c r="AJ1371" s="94"/>
      <c r="AK1371" s="94"/>
      <c r="AM1371" s="92"/>
      <c r="AT1371" s="94"/>
      <c r="AU1371" s="94"/>
      <c r="AV1371" s="94"/>
      <c r="AW1371" s="94"/>
      <c r="AX1371" s="94"/>
      <c r="AY1371" s="94"/>
      <c r="AZ1371" s="94"/>
      <c r="BA1371" s="94"/>
    </row>
    <row r="1372" spans="3:70" x14ac:dyDescent="0.2">
      <c r="C1372" s="24"/>
      <c r="D1372" s="24"/>
      <c r="AG1372" s="94"/>
      <c r="AH1372" s="94"/>
      <c r="AI1372" s="94"/>
      <c r="AJ1372" s="94"/>
      <c r="AK1372" s="94"/>
      <c r="AM1372" s="92"/>
      <c r="AT1372" s="94"/>
      <c r="AU1372" s="94"/>
      <c r="AV1372" s="94"/>
      <c r="AW1372" s="94"/>
      <c r="AX1372" s="94"/>
      <c r="AY1372" s="94"/>
      <c r="AZ1372" s="94"/>
      <c r="BA1372" s="94"/>
    </row>
    <row r="1373" spans="3:70" x14ac:dyDescent="0.2">
      <c r="C1373" s="24"/>
      <c r="D1373" s="24"/>
      <c r="AG1373" s="94"/>
      <c r="AH1373" s="94"/>
      <c r="AI1373" s="94"/>
      <c r="AJ1373" s="94"/>
      <c r="AK1373" s="94"/>
      <c r="AM1373" s="92"/>
      <c r="AT1373" s="94"/>
      <c r="AU1373" s="94"/>
      <c r="AV1373" s="94"/>
      <c r="AW1373" s="94"/>
      <c r="AX1373" s="94"/>
      <c r="AY1373" s="94"/>
      <c r="AZ1373" s="94"/>
      <c r="BA1373" s="94"/>
      <c r="BB1373" s="94"/>
      <c r="BD1373" s="94"/>
    </row>
    <row r="1374" spans="3:70" x14ac:dyDescent="0.2">
      <c r="C1374" s="24"/>
      <c r="D1374" s="24"/>
      <c r="AG1374" s="94"/>
      <c r="AH1374" s="94"/>
      <c r="AI1374" s="94"/>
      <c r="AJ1374" s="94"/>
      <c r="AK1374" s="94"/>
      <c r="AM1374" s="92"/>
      <c r="AT1374" s="94"/>
      <c r="AU1374" s="94"/>
      <c r="AV1374" s="94"/>
      <c r="AW1374" s="94"/>
      <c r="AX1374" s="94"/>
      <c r="AY1374" s="94"/>
      <c r="AZ1374" s="94"/>
      <c r="BA1374" s="94"/>
    </row>
    <row r="1375" spans="3:70" x14ac:dyDescent="0.2">
      <c r="C1375" s="24"/>
      <c r="D1375" s="24"/>
      <c r="AG1375" s="94"/>
      <c r="AH1375" s="94"/>
      <c r="AI1375" s="94"/>
      <c r="AJ1375" s="94"/>
      <c r="AK1375" s="94"/>
      <c r="AM1375" s="92"/>
      <c r="AT1375" s="94"/>
      <c r="AU1375" s="94"/>
      <c r="AV1375" s="94"/>
      <c r="AW1375" s="94"/>
      <c r="AX1375" s="94"/>
      <c r="AY1375" s="94"/>
      <c r="AZ1375" s="94"/>
      <c r="BA1375" s="94"/>
      <c r="BB1375" s="94"/>
      <c r="BD1375" s="94"/>
      <c r="BE1375" s="94"/>
      <c r="BF1375" s="94"/>
      <c r="BG1375" s="94"/>
      <c r="BH1375" s="94"/>
      <c r="BI1375" s="94"/>
      <c r="BJ1375" s="94"/>
      <c r="BK1375" s="94"/>
      <c r="BL1375" s="94"/>
      <c r="BM1375" s="94"/>
      <c r="BN1375" s="94"/>
      <c r="BO1375" s="94"/>
      <c r="BP1375" s="94"/>
      <c r="BQ1375" s="94"/>
      <c r="BR1375" s="94"/>
    </row>
    <row r="1376" spans="3:70" x14ac:dyDescent="0.2">
      <c r="C1376" s="24"/>
      <c r="D1376" s="24"/>
      <c r="AG1376" s="94"/>
      <c r="AH1376" s="94"/>
      <c r="AI1376" s="94"/>
      <c r="AJ1376" s="94"/>
      <c r="AK1376" s="94"/>
      <c r="AM1376" s="92"/>
      <c r="AT1376" s="94"/>
      <c r="AU1376" s="94"/>
      <c r="AV1376" s="94"/>
      <c r="AW1376" s="94"/>
      <c r="AX1376" s="94"/>
      <c r="AY1376" s="94"/>
      <c r="AZ1376" s="94"/>
      <c r="BA1376" s="94"/>
    </row>
    <row r="1377" spans="3:70" x14ac:dyDescent="0.2">
      <c r="C1377" s="24"/>
      <c r="D1377" s="24"/>
      <c r="AG1377" s="94"/>
      <c r="AH1377" s="94"/>
      <c r="AI1377" s="94"/>
      <c r="AJ1377" s="94"/>
      <c r="AK1377" s="94"/>
      <c r="AM1377" s="92"/>
      <c r="AT1377" s="94"/>
      <c r="AU1377" s="94"/>
      <c r="AV1377" s="94"/>
      <c r="AW1377" s="94"/>
      <c r="AX1377" s="94"/>
      <c r="AY1377" s="94"/>
      <c r="AZ1377" s="94"/>
      <c r="BA1377" s="94"/>
    </row>
    <row r="1378" spans="3:70" x14ac:dyDescent="0.2">
      <c r="C1378" s="24"/>
      <c r="D1378" s="24"/>
      <c r="AG1378" s="94"/>
      <c r="AH1378" s="94"/>
      <c r="AI1378" s="94"/>
      <c r="AJ1378" s="94"/>
      <c r="AK1378" s="94"/>
      <c r="AM1378" s="92"/>
      <c r="AT1378" s="94"/>
      <c r="AU1378" s="94"/>
      <c r="AV1378" s="94"/>
      <c r="AW1378" s="94"/>
      <c r="AX1378" s="94"/>
      <c r="AY1378" s="94"/>
      <c r="AZ1378" s="94"/>
      <c r="BA1378" s="94"/>
      <c r="BB1378" s="94"/>
    </row>
    <row r="1379" spans="3:70" x14ac:dyDescent="0.2">
      <c r="C1379" s="24"/>
      <c r="D1379" s="24"/>
      <c r="AG1379" s="94"/>
      <c r="AH1379" s="94"/>
      <c r="AI1379" s="94"/>
      <c r="AJ1379" s="94"/>
      <c r="AK1379" s="94"/>
      <c r="AM1379" s="92"/>
      <c r="AT1379" s="94"/>
      <c r="AU1379" s="94"/>
      <c r="AV1379" s="94"/>
      <c r="AW1379" s="94"/>
      <c r="AX1379" s="94"/>
      <c r="AY1379" s="94"/>
      <c r="AZ1379" s="94"/>
      <c r="BA1379" s="94"/>
      <c r="BB1379" s="94"/>
    </row>
    <row r="1380" spans="3:70" x14ac:dyDescent="0.2">
      <c r="C1380" s="24"/>
      <c r="D1380" s="24"/>
      <c r="AG1380" s="94"/>
      <c r="AH1380" s="94"/>
      <c r="AI1380" s="94"/>
      <c r="AJ1380" s="94"/>
      <c r="AK1380" s="94"/>
      <c r="AM1380" s="92"/>
      <c r="AT1380" s="94"/>
      <c r="AU1380" s="94"/>
      <c r="AV1380" s="94"/>
      <c r="AW1380" s="94"/>
      <c r="AX1380" s="94"/>
      <c r="AY1380" s="94"/>
      <c r="AZ1380" s="94"/>
      <c r="BA1380" s="94"/>
      <c r="BB1380" s="94"/>
      <c r="BC1380" s="94"/>
      <c r="BD1380" s="94"/>
      <c r="BE1380" s="94"/>
      <c r="BF1380" s="94"/>
      <c r="BG1380" s="94"/>
      <c r="BH1380" s="94"/>
      <c r="BI1380" s="94"/>
      <c r="BJ1380" s="94"/>
      <c r="BK1380" s="94"/>
      <c r="BL1380" s="94"/>
      <c r="BM1380" s="94"/>
      <c r="BN1380" s="94"/>
      <c r="BO1380" s="94"/>
      <c r="BP1380" s="94"/>
      <c r="BQ1380" s="94"/>
      <c r="BR1380" s="94"/>
    </row>
    <row r="1381" spans="3:70" x14ac:dyDescent="0.2">
      <c r="C1381" s="24"/>
      <c r="D1381" s="24"/>
      <c r="AG1381" s="94"/>
      <c r="AH1381" s="94"/>
      <c r="AI1381" s="94"/>
      <c r="AJ1381" s="94"/>
      <c r="AK1381" s="94"/>
      <c r="AM1381" s="92"/>
      <c r="AT1381" s="94"/>
      <c r="AU1381" s="94"/>
      <c r="AV1381" s="94"/>
      <c r="AW1381" s="94"/>
      <c r="AX1381" s="94"/>
      <c r="AY1381" s="94"/>
      <c r="AZ1381" s="94"/>
      <c r="BA1381" s="94"/>
    </row>
    <row r="1382" spans="3:70" x14ac:dyDescent="0.2">
      <c r="C1382" s="24"/>
      <c r="D1382" s="24"/>
      <c r="AG1382" s="94"/>
      <c r="AH1382" s="94"/>
      <c r="AI1382" s="94"/>
      <c r="AJ1382" s="94"/>
      <c r="AK1382" s="94"/>
      <c r="AM1382" s="92"/>
      <c r="AT1382" s="94"/>
      <c r="AU1382" s="94"/>
      <c r="AV1382" s="94"/>
      <c r="AW1382" s="94"/>
      <c r="AX1382" s="94"/>
      <c r="AY1382" s="94"/>
      <c r="AZ1382" s="94"/>
      <c r="BA1382" s="94"/>
    </row>
    <row r="1383" spans="3:70" x14ac:dyDescent="0.2">
      <c r="C1383" s="24"/>
      <c r="D1383" s="24"/>
      <c r="AG1383" s="94"/>
      <c r="AH1383" s="94"/>
      <c r="AI1383" s="94"/>
      <c r="AJ1383" s="94"/>
      <c r="AK1383" s="94"/>
      <c r="AM1383" s="92"/>
      <c r="AT1383" s="94"/>
      <c r="AU1383" s="94"/>
      <c r="AV1383" s="94"/>
      <c r="AW1383" s="94"/>
      <c r="AX1383" s="94"/>
      <c r="AY1383" s="94"/>
      <c r="AZ1383" s="94"/>
      <c r="BA1383" s="94"/>
      <c r="BB1383" s="94"/>
      <c r="BD1383" s="94"/>
      <c r="BE1383" s="94"/>
      <c r="BF1383" s="94"/>
      <c r="BG1383" s="94"/>
      <c r="BH1383" s="94"/>
      <c r="BI1383" s="94"/>
      <c r="BJ1383" s="94"/>
      <c r="BK1383" s="94"/>
      <c r="BL1383" s="94"/>
      <c r="BM1383" s="94"/>
      <c r="BN1383" s="94"/>
      <c r="BO1383" s="94"/>
      <c r="BP1383" s="94"/>
      <c r="BQ1383" s="94"/>
      <c r="BR1383" s="94"/>
    </row>
    <row r="1384" spans="3:70" x14ac:dyDescent="0.2">
      <c r="C1384" s="24"/>
      <c r="D1384" s="24"/>
      <c r="AG1384" s="94"/>
      <c r="AH1384" s="94"/>
      <c r="AI1384" s="94"/>
      <c r="AJ1384" s="94"/>
      <c r="AK1384" s="94"/>
      <c r="AM1384" s="92"/>
      <c r="AT1384" s="94"/>
      <c r="AU1384" s="94"/>
      <c r="AV1384" s="94"/>
      <c r="AW1384" s="94"/>
      <c r="AX1384" s="94"/>
      <c r="AY1384" s="94"/>
      <c r="AZ1384" s="94"/>
      <c r="BA1384" s="94"/>
      <c r="BB1384" s="94"/>
      <c r="BC1384" s="94"/>
      <c r="BD1384" s="94"/>
      <c r="BE1384" s="94"/>
      <c r="BF1384" s="94"/>
      <c r="BG1384" s="94"/>
      <c r="BH1384" s="94"/>
      <c r="BI1384" s="94"/>
      <c r="BJ1384" s="94"/>
      <c r="BK1384" s="94"/>
      <c r="BL1384" s="94"/>
      <c r="BM1384" s="94"/>
      <c r="BN1384" s="94"/>
      <c r="BO1384" s="94"/>
      <c r="BP1384" s="94"/>
      <c r="BQ1384" s="94"/>
      <c r="BR1384" s="94"/>
    </row>
    <row r="1385" spans="3:70" x14ac:dyDescent="0.2">
      <c r="C1385" s="24"/>
      <c r="D1385" s="24"/>
      <c r="AG1385" s="94"/>
      <c r="AH1385" s="94"/>
      <c r="AI1385" s="94"/>
      <c r="AJ1385" s="94"/>
      <c r="AK1385" s="94"/>
      <c r="AM1385" s="92"/>
      <c r="AT1385" s="94"/>
      <c r="AU1385" s="94"/>
      <c r="AV1385" s="94"/>
      <c r="AW1385" s="94"/>
      <c r="AX1385" s="94"/>
      <c r="AY1385" s="94"/>
      <c r="AZ1385" s="94"/>
      <c r="BA1385" s="94"/>
    </row>
    <row r="1386" spans="3:70" x14ac:dyDescent="0.2">
      <c r="C1386" s="24"/>
      <c r="D1386" s="24"/>
      <c r="AG1386" s="94"/>
      <c r="AH1386" s="94"/>
      <c r="AI1386" s="94"/>
      <c r="AJ1386" s="94"/>
      <c r="AK1386" s="94"/>
      <c r="AM1386" s="92"/>
      <c r="AT1386" s="94"/>
      <c r="AU1386" s="94"/>
      <c r="AV1386" s="94"/>
      <c r="AW1386" s="94"/>
      <c r="AX1386" s="94"/>
      <c r="AY1386" s="94"/>
      <c r="AZ1386" s="94"/>
      <c r="BA1386" s="94"/>
    </row>
    <row r="1387" spans="3:70" x14ac:dyDescent="0.2">
      <c r="C1387" s="24"/>
      <c r="D1387" s="24"/>
      <c r="AG1387" s="94"/>
      <c r="AH1387" s="94"/>
      <c r="AI1387" s="94"/>
      <c r="AJ1387" s="94"/>
      <c r="AK1387" s="94"/>
      <c r="AM1387" s="92"/>
      <c r="AT1387" s="94"/>
      <c r="AU1387" s="94"/>
      <c r="AV1387" s="94"/>
      <c r="AW1387" s="94"/>
      <c r="AX1387" s="94"/>
      <c r="AY1387" s="94"/>
      <c r="AZ1387" s="94"/>
      <c r="BA1387" s="94"/>
    </row>
    <row r="1388" spans="3:70" x14ac:dyDescent="0.2">
      <c r="C1388" s="24"/>
      <c r="D1388" s="24"/>
      <c r="AG1388" s="94"/>
      <c r="AH1388" s="94"/>
      <c r="AI1388" s="94"/>
      <c r="AJ1388" s="94"/>
      <c r="AK1388" s="94"/>
      <c r="AM1388" s="92"/>
      <c r="AT1388" s="94"/>
      <c r="AU1388" s="94"/>
      <c r="AV1388" s="94"/>
      <c r="AW1388" s="94"/>
      <c r="AX1388" s="94"/>
      <c r="AY1388" s="94"/>
      <c r="AZ1388" s="94"/>
      <c r="BA1388" s="94"/>
    </row>
    <row r="1389" spans="3:70" x14ac:dyDescent="0.2">
      <c r="C1389" s="24"/>
      <c r="D1389" s="24"/>
      <c r="AG1389" s="94"/>
      <c r="AH1389" s="94"/>
      <c r="AI1389" s="94"/>
      <c r="AJ1389" s="94"/>
      <c r="AK1389" s="94"/>
      <c r="AM1389" s="92"/>
      <c r="AT1389" s="94"/>
      <c r="AU1389" s="94"/>
      <c r="AV1389" s="94"/>
      <c r="AW1389" s="94"/>
      <c r="AX1389" s="94"/>
      <c r="AY1389" s="94"/>
      <c r="AZ1389" s="94"/>
      <c r="BA1389" s="94"/>
      <c r="BB1389" s="94"/>
      <c r="BD1389" s="94"/>
      <c r="BE1389" s="94"/>
      <c r="BF1389" s="94"/>
      <c r="BG1389" s="94"/>
      <c r="BH1389" s="94"/>
      <c r="BI1389" s="94"/>
      <c r="BJ1389" s="94"/>
      <c r="BK1389" s="94"/>
      <c r="BL1389" s="94"/>
      <c r="BM1389" s="94"/>
      <c r="BN1389" s="94"/>
      <c r="BO1389" s="94"/>
      <c r="BP1389" s="94"/>
      <c r="BQ1389" s="94"/>
      <c r="BR1389" s="94"/>
    </row>
    <row r="1390" spans="3:70" x14ac:dyDescent="0.2">
      <c r="C1390" s="24"/>
      <c r="D1390" s="24"/>
      <c r="AG1390" s="94"/>
      <c r="AH1390" s="94"/>
      <c r="AI1390" s="94"/>
      <c r="AJ1390" s="94"/>
      <c r="AK1390" s="94"/>
      <c r="AM1390" s="92"/>
      <c r="AT1390" s="94"/>
      <c r="AU1390" s="94"/>
      <c r="AV1390" s="94"/>
      <c r="AW1390" s="94"/>
      <c r="AX1390" s="94"/>
      <c r="AY1390" s="94"/>
      <c r="AZ1390" s="94"/>
      <c r="BA1390" s="94"/>
      <c r="BB1390" s="94"/>
      <c r="BD1390" s="94"/>
      <c r="BE1390" s="94"/>
      <c r="BF1390" s="94"/>
      <c r="BG1390" s="94"/>
      <c r="BH1390" s="94"/>
      <c r="BI1390" s="94"/>
      <c r="BJ1390" s="94"/>
      <c r="BK1390" s="94"/>
      <c r="BL1390" s="94"/>
      <c r="BM1390" s="94"/>
      <c r="BN1390" s="94"/>
      <c r="BO1390" s="94"/>
      <c r="BP1390" s="94"/>
      <c r="BQ1390" s="94"/>
      <c r="BR1390" s="94"/>
    </row>
    <row r="1391" spans="3:70" x14ac:dyDescent="0.2">
      <c r="C1391" s="24"/>
      <c r="D1391" s="24"/>
      <c r="AG1391" s="94"/>
      <c r="AH1391" s="94"/>
      <c r="AI1391" s="94"/>
      <c r="AJ1391" s="94"/>
      <c r="AK1391" s="94"/>
      <c r="AM1391" s="92"/>
      <c r="AT1391" s="94"/>
      <c r="AU1391" s="94"/>
      <c r="AV1391" s="94"/>
      <c r="AW1391" s="94"/>
      <c r="AX1391" s="94"/>
      <c r="AY1391" s="94"/>
      <c r="AZ1391" s="94"/>
      <c r="BA1391" s="94"/>
    </row>
    <row r="1392" spans="3:70" x14ac:dyDescent="0.2">
      <c r="C1392" s="24"/>
      <c r="D1392" s="24"/>
      <c r="AG1392" s="94"/>
      <c r="AH1392" s="94"/>
      <c r="AI1392" s="94"/>
      <c r="AJ1392" s="94"/>
      <c r="AK1392" s="94"/>
      <c r="AM1392" s="92"/>
      <c r="AT1392" s="94"/>
      <c r="AU1392" s="94"/>
      <c r="AV1392" s="94"/>
      <c r="AW1392" s="94"/>
      <c r="AX1392" s="94"/>
      <c r="AY1392" s="94"/>
      <c r="AZ1392" s="94"/>
      <c r="BA1392" s="94"/>
    </row>
    <row r="1393" spans="3:70" x14ac:dyDescent="0.2">
      <c r="C1393" s="24"/>
      <c r="D1393" s="24"/>
      <c r="AG1393" s="94"/>
      <c r="AH1393" s="94"/>
      <c r="AI1393" s="94"/>
      <c r="AJ1393" s="94"/>
      <c r="AK1393" s="94"/>
      <c r="AM1393" s="92"/>
      <c r="AT1393" s="94"/>
      <c r="AU1393" s="94"/>
      <c r="AV1393" s="94"/>
      <c r="AW1393" s="94"/>
      <c r="AX1393" s="94"/>
      <c r="AY1393" s="94"/>
      <c r="AZ1393" s="94"/>
      <c r="BA1393" s="94"/>
    </row>
    <row r="1394" spans="3:70" x14ac:dyDescent="0.2">
      <c r="C1394" s="24"/>
      <c r="D1394" s="24"/>
      <c r="AG1394" s="94"/>
      <c r="AH1394" s="94"/>
      <c r="AI1394" s="94"/>
      <c r="AJ1394" s="94"/>
      <c r="AK1394" s="94"/>
      <c r="AM1394" s="92"/>
      <c r="AT1394" s="94"/>
      <c r="AU1394" s="94"/>
      <c r="AV1394" s="94"/>
      <c r="AW1394" s="94"/>
      <c r="AX1394" s="94"/>
      <c r="AY1394" s="94"/>
      <c r="AZ1394" s="94"/>
      <c r="BA1394" s="94"/>
    </row>
    <row r="1395" spans="3:70" x14ac:dyDescent="0.2">
      <c r="C1395" s="24"/>
      <c r="D1395" s="24"/>
      <c r="AG1395" s="94"/>
      <c r="AH1395" s="94"/>
      <c r="AI1395" s="94"/>
      <c r="AJ1395" s="94"/>
      <c r="AK1395" s="94"/>
      <c r="AM1395" s="92"/>
      <c r="AT1395" s="94"/>
      <c r="AU1395" s="94"/>
      <c r="AV1395" s="94"/>
      <c r="AW1395" s="94"/>
      <c r="AX1395" s="94"/>
      <c r="AY1395" s="94"/>
      <c r="AZ1395" s="94"/>
      <c r="BA1395" s="94"/>
    </row>
    <row r="1396" spans="3:70" x14ac:dyDescent="0.2">
      <c r="C1396" s="24"/>
      <c r="D1396" s="24"/>
      <c r="AG1396" s="94"/>
      <c r="AH1396" s="94"/>
      <c r="AI1396" s="94"/>
      <c r="AJ1396" s="94"/>
      <c r="AK1396" s="94"/>
      <c r="AM1396" s="92"/>
      <c r="AT1396" s="94"/>
      <c r="AU1396" s="94"/>
      <c r="AV1396" s="94"/>
      <c r="AW1396" s="94"/>
      <c r="AX1396" s="94"/>
      <c r="AY1396" s="94"/>
      <c r="AZ1396" s="94"/>
      <c r="BA1396" s="94"/>
    </row>
    <row r="1397" spans="3:70" x14ac:dyDescent="0.2">
      <c r="C1397" s="24"/>
      <c r="D1397" s="24"/>
      <c r="AG1397" s="94"/>
      <c r="AH1397" s="94"/>
      <c r="AI1397" s="94"/>
      <c r="AJ1397" s="94"/>
      <c r="AK1397" s="94"/>
      <c r="AM1397" s="92"/>
      <c r="AT1397" s="94"/>
      <c r="AU1397" s="94"/>
      <c r="AV1397" s="94"/>
      <c r="AW1397" s="94"/>
      <c r="AX1397" s="94"/>
      <c r="AY1397" s="94"/>
      <c r="AZ1397" s="94"/>
      <c r="BA1397" s="94"/>
    </row>
    <row r="1398" spans="3:70" x14ac:dyDescent="0.2">
      <c r="C1398" s="24"/>
      <c r="D1398" s="24"/>
      <c r="AG1398" s="94"/>
      <c r="AH1398" s="94"/>
      <c r="AI1398" s="94"/>
      <c r="AJ1398" s="94"/>
      <c r="AK1398" s="94"/>
      <c r="AM1398" s="92"/>
      <c r="AT1398" s="94"/>
      <c r="AU1398" s="94"/>
      <c r="AV1398" s="94"/>
      <c r="AW1398" s="94"/>
      <c r="AX1398" s="94"/>
      <c r="AY1398" s="94"/>
      <c r="AZ1398" s="94"/>
      <c r="BA1398" s="94"/>
      <c r="BB1398" s="94"/>
      <c r="BD1398" s="94"/>
      <c r="BE1398" s="94"/>
      <c r="BF1398" s="94"/>
      <c r="BG1398" s="94"/>
      <c r="BH1398" s="94"/>
      <c r="BI1398" s="94"/>
      <c r="BJ1398" s="94"/>
      <c r="BK1398" s="94"/>
      <c r="BL1398" s="94"/>
      <c r="BM1398" s="94"/>
      <c r="BN1398" s="94"/>
      <c r="BO1398" s="94"/>
      <c r="BP1398" s="94"/>
      <c r="BQ1398" s="94"/>
      <c r="BR1398" s="94"/>
    </row>
    <row r="1399" spans="3:70" x14ac:dyDescent="0.2">
      <c r="C1399" s="24"/>
      <c r="D1399" s="24"/>
      <c r="AG1399" s="94"/>
      <c r="AH1399" s="94"/>
      <c r="AI1399" s="94"/>
      <c r="AJ1399" s="94"/>
      <c r="AK1399" s="94"/>
      <c r="AM1399" s="92"/>
      <c r="AT1399" s="94"/>
      <c r="AU1399" s="94"/>
      <c r="AV1399" s="94"/>
      <c r="AW1399" s="94"/>
      <c r="AX1399" s="94"/>
      <c r="AY1399" s="94"/>
      <c r="AZ1399" s="94"/>
      <c r="BA1399" s="94"/>
    </row>
    <row r="1400" spans="3:70" x14ac:dyDescent="0.2">
      <c r="C1400" s="24"/>
      <c r="D1400" s="24"/>
      <c r="AG1400" s="94"/>
      <c r="AH1400" s="94"/>
      <c r="AI1400" s="94"/>
      <c r="AJ1400" s="94"/>
      <c r="AK1400" s="94"/>
      <c r="AM1400" s="92"/>
      <c r="AT1400" s="94"/>
      <c r="AU1400" s="94"/>
      <c r="AV1400" s="94"/>
      <c r="AW1400" s="94"/>
      <c r="AX1400" s="94"/>
      <c r="AY1400" s="94"/>
      <c r="AZ1400" s="94"/>
      <c r="BA1400" s="94"/>
    </row>
    <row r="1401" spans="3:70" x14ac:dyDescent="0.2">
      <c r="C1401" s="24"/>
      <c r="D1401" s="24"/>
      <c r="AG1401" s="94"/>
      <c r="AH1401" s="94"/>
      <c r="AI1401" s="94"/>
      <c r="AJ1401" s="94"/>
      <c r="AK1401" s="94"/>
      <c r="AM1401" s="92"/>
      <c r="AT1401" s="94"/>
      <c r="AU1401" s="94"/>
      <c r="AV1401" s="94"/>
      <c r="AW1401" s="94"/>
      <c r="AX1401" s="94"/>
      <c r="AY1401" s="94"/>
      <c r="AZ1401" s="94"/>
      <c r="BA1401" s="94"/>
    </row>
    <row r="1402" spans="3:70" x14ac:dyDescent="0.2">
      <c r="C1402" s="24"/>
      <c r="D1402" s="24"/>
      <c r="AG1402" s="94"/>
      <c r="AH1402" s="94"/>
      <c r="AI1402" s="94"/>
      <c r="AJ1402" s="94"/>
      <c r="AK1402" s="94"/>
      <c r="AM1402" s="92"/>
      <c r="AT1402" s="94"/>
      <c r="AU1402" s="94"/>
      <c r="AV1402" s="94"/>
      <c r="AW1402" s="94"/>
      <c r="AX1402" s="94"/>
      <c r="AY1402" s="94"/>
      <c r="AZ1402" s="94"/>
      <c r="BA1402" s="94"/>
    </row>
    <row r="1403" spans="3:70" x14ac:dyDescent="0.2">
      <c r="C1403" s="24"/>
      <c r="D1403" s="24"/>
      <c r="AG1403" s="94"/>
      <c r="AH1403" s="94"/>
      <c r="AI1403" s="94"/>
      <c r="AJ1403" s="94"/>
      <c r="AK1403" s="94"/>
      <c r="AM1403" s="92"/>
      <c r="AT1403" s="94"/>
      <c r="AU1403" s="94"/>
      <c r="AV1403" s="94"/>
      <c r="AW1403" s="94"/>
      <c r="AX1403" s="94"/>
      <c r="AY1403" s="94"/>
      <c r="AZ1403" s="94"/>
      <c r="BA1403" s="94"/>
    </row>
    <row r="1404" spans="3:70" x14ac:dyDescent="0.2">
      <c r="C1404" s="24"/>
      <c r="D1404" s="24"/>
      <c r="AG1404" s="94"/>
      <c r="AH1404" s="94"/>
      <c r="AI1404" s="94"/>
      <c r="AJ1404" s="94"/>
      <c r="AK1404" s="94"/>
      <c r="AM1404" s="92"/>
      <c r="AT1404" s="94"/>
      <c r="AU1404" s="94"/>
      <c r="AV1404" s="94"/>
      <c r="AW1404" s="94"/>
      <c r="AX1404" s="94"/>
      <c r="AY1404" s="94"/>
      <c r="AZ1404" s="94"/>
      <c r="BA1404" s="94"/>
      <c r="BB1404" s="94"/>
      <c r="BC1404" s="94"/>
      <c r="BD1404" s="94"/>
      <c r="BE1404" s="94"/>
      <c r="BF1404" s="94"/>
      <c r="BG1404" s="94"/>
      <c r="BH1404" s="94"/>
      <c r="BI1404" s="94"/>
      <c r="BJ1404" s="94"/>
      <c r="BK1404" s="94"/>
      <c r="BL1404" s="94"/>
      <c r="BM1404" s="94"/>
      <c r="BN1404" s="94"/>
      <c r="BO1404" s="94"/>
      <c r="BP1404" s="94"/>
      <c r="BQ1404" s="94"/>
      <c r="BR1404" s="94"/>
    </row>
    <row r="1405" spans="3:70" x14ac:dyDescent="0.2">
      <c r="C1405" s="24"/>
      <c r="D1405" s="24"/>
      <c r="AG1405" s="94"/>
      <c r="AH1405" s="94"/>
      <c r="AI1405" s="94"/>
      <c r="AJ1405" s="94"/>
      <c r="AK1405" s="94"/>
      <c r="AM1405" s="92"/>
      <c r="AT1405" s="94"/>
      <c r="AU1405" s="94"/>
      <c r="AV1405" s="94"/>
      <c r="AW1405" s="94"/>
      <c r="AX1405" s="94"/>
      <c r="AY1405" s="94"/>
      <c r="AZ1405" s="94"/>
      <c r="BA1405" s="94"/>
    </row>
    <row r="1406" spans="3:70" x14ac:dyDescent="0.2">
      <c r="C1406" s="24"/>
      <c r="D1406" s="24"/>
      <c r="AG1406" s="94"/>
      <c r="AH1406" s="94"/>
      <c r="AI1406" s="94"/>
      <c r="AJ1406" s="94"/>
      <c r="AK1406" s="94"/>
      <c r="AM1406" s="92"/>
      <c r="AT1406" s="94"/>
      <c r="AU1406" s="94"/>
      <c r="AV1406" s="94"/>
      <c r="AW1406" s="94"/>
      <c r="AX1406" s="94"/>
      <c r="AY1406" s="94"/>
      <c r="AZ1406" s="94"/>
      <c r="BA1406" s="94"/>
    </row>
    <row r="1407" spans="3:70" x14ac:dyDescent="0.2">
      <c r="C1407" s="24"/>
      <c r="D1407" s="24"/>
      <c r="AG1407" s="94"/>
      <c r="AH1407" s="94"/>
      <c r="AI1407" s="94"/>
      <c r="AJ1407" s="94"/>
      <c r="AK1407" s="94"/>
      <c r="AM1407" s="92"/>
      <c r="AT1407" s="94"/>
      <c r="AU1407" s="94"/>
      <c r="AV1407" s="94"/>
      <c r="AW1407" s="94"/>
      <c r="AX1407" s="94"/>
      <c r="AY1407" s="94"/>
      <c r="AZ1407" s="94"/>
      <c r="BA1407" s="94"/>
    </row>
    <row r="1408" spans="3:70" x14ac:dyDescent="0.2">
      <c r="C1408" s="24"/>
      <c r="D1408" s="24"/>
      <c r="AG1408" s="94"/>
      <c r="AH1408" s="94"/>
      <c r="AI1408" s="94"/>
      <c r="AJ1408" s="94"/>
      <c r="AK1408" s="94"/>
      <c r="AM1408" s="92"/>
      <c r="AT1408" s="94"/>
      <c r="AU1408" s="94"/>
      <c r="AV1408" s="94"/>
      <c r="AW1408" s="94"/>
      <c r="AX1408" s="94"/>
      <c r="AY1408" s="94"/>
      <c r="AZ1408" s="94"/>
      <c r="BA1408" s="94"/>
    </row>
    <row r="1409" spans="3:70" x14ac:dyDescent="0.2">
      <c r="C1409" s="24"/>
      <c r="D1409" s="24"/>
      <c r="AG1409" s="94"/>
      <c r="AH1409" s="94"/>
      <c r="AI1409" s="94"/>
      <c r="AJ1409" s="94"/>
      <c r="AK1409" s="94"/>
      <c r="AM1409" s="92"/>
      <c r="AT1409" s="94"/>
      <c r="AU1409" s="94"/>
      <c r="AV1409" s="94"/>
      <c r="AW1409" s="94"/>
      <c r="AX1409" s="94"/>
      <c r="AY1409" s="94"/>
      <c r="AZ1409" s="94"/>
      <c r="BA1409" s="94"/>
    </row>
    <row r="1410" spans="3:70" x14ac:dyDescent="0.2">
      <c r="C1410" s="24"/>
      <c r="D1410" s="24"/>
      <c r="AG1410" s="94"/>
      <c r="AH1410" s="94"/>
      <c r="AI1410" s="94"/>
      <c r="AJ1410" s="94"/>
      <c r="AK1410" s="94"/>
      <c r="AM1410" s="92"/>
      <c r="AT1410" s="94"/>
      <c r="AU1410" s="94"/>
      <c r="AV1410" s="94"/>
      <c r="AW1410" s="94"/>
      <c r="AX1410" s="94"/>
      <c r="AY1410" s="94"/>
      <c r="AZ1410" s="94"/>
      <c r="BA1410" s="94"/>
    </row>
    <row r="1411" spans="3:70" x14ac:dyDescent="0.2">
      <c r="C1411" s="24"/>
      <c r="D1411" s="24"/>
      <c r="AG1411" s="94"/>
      <c r="AH1411" s="94"/>
      <c r="AI1411" s="94"/>
      <c r="AJ1411" s="94"/>
      <c r="AK1411" s="94"/>
      <c r="AM1411" s="92"/>
      <c r="AT1411" s="94"/>
      <c r="AU1411" s="94"/>
      <c r="AV1411" s="94"/>
      <c r="AW1411" s="94"/>
      <c r="AX1411" s="94"/>
      <c r="AY1411" s="94"/>
      <c r="AZ1411" s="94"/>
      <c r="BA1411" s="94"/>
    </row>
    <row r="1412" spans="3:70" x14ac:dyDescent="0.2">
      <c r="C1412" s="24"/>
      <c r="D1412" s="24"/>
      <c r="AG1412" s="94"/>
      <c r="AH1412" s="94"/>
      <c r="AI1412" s="94"/>
      <c r="AJ1412" s="94"/>
      <c r="AK1412" s="94"/>
      <c r="AM1412" s="92"/>
      <c r="AT1412" s="94"/>
      <c r="AU1412" s="94"/>
      <c r="AV1412" s="94"/>
      <c r="AW1412" s="94"/>
      <c r="AX1412" s="94"/>
      <c r="AY1412" s="94"/>
      <c r="AZ1412" s="94"/>
      <c r="BA1412" s="94"/>
    </row>
    <row r="1413" spans="3:70" x14ac:dyDescent="0.2">
      <c r="C1413" s="24"/>
      <c r="D1413" s="24"/>
      <c r="AG1413" s="94"/>
      <c r="AH1413" s="94"/>
      <c r="AI1413" s="94"/>
      <c r="AJ1413" s="94"/>
      <c r="AK1413" s="94"/>
      <c r="AM1413" s="92"/>
      <c r="AT1413" s="94"/>
      <c r="AU1413" s="94"/>
      <c r="AV1413" s="94"/>
      <c r="AW1413" s="94"/>
      <c r="AX1413" s="94"/>
      <c r="AY1413" s="94"/>
      <c r="AZ1413" s="94"/>
      <c r="BA1413" s="94"/>
    </row>
    <row r="1414" spans="3:70" x14ac:dyDescent="0.2">
      <c r="C1414" s="24"/>
      <c r="D1414" s="24"/>
      <c r="AG1414" s="94"/>
      <c r="AH1414" s="94"/>
      <c r="AI1414" s="94"/>
      <c r="AJ1414" s="94"/>
      <c r="AK1414" s="94"/>
      <c r="AM1414" s="92"/>
      <c r="AT1414" s="94"/>
      <c r="AU1414" s="94"/>
      <c r="AV1414" s="94"/>
      <c r="AW1414" s="94"/>
      <c r="AX1414" s="94"/>
      <c r="AY1414" s="94"/>
      <c r="AZ1414" s="94"/>
      <c r="BA1414" s="94"/>
    </row>
    <row r="1415" spans="3:70" x14ac:dyDescent="0.2">
      <c r="C1415" s="24"/>
      <c r="D1415" s="24"/>
      <c r="AG1415" s="94"/>
      <c r="AH1415" s="94"/>
      <c r="AI1415" s="94"/>
      <c r="AJ1415" s="94"/>
      <c r="AK1415" s="94"/>
      <c r="AM1415" s="92"/>
      <c r="AT1415" s="94"/>
      <c r="AU1415" s="94"/>
      <c r="AV1415" s="94"/>
      <c r="AW1415" s="94"/>
      <c r="AX1415" s="94"/>
      <c r="AY1415" s="94"/>
      <c r="AZ1415" s="94"/>
      <c r="BA1415" s="94"/>
    </row>
    <row r="1416" spans="3:70" x14ac:dyDescent="0.2">
      <c r="C1416" s="24"/>
      <c r="D1416" s="24"/>
      <c r="AG1416" s="94"/>
      <c r="AH1416" s="94"/>
      <c r="AI1416" s="94"/>
      <c r="AJ1416" s="94"/>
      <c r="AK1416" s="94"/>
      <c r="AM1416" s="92"/>
      <c r="AT1416" s="94"/>
      <c r="AU1416" s="94"/>
      <c r="AV1416" s="94"/>
      <c r="AW1416" s="94"/>
      <c r="AX1416" s="94"/>
      <c r="AY1416" s="94"/>
      <c r="AZ1416" s="94"/>
      <c r="BA1416" s="94"/>
    </row>
    <row r="1417" spans="3:70" x14ac:dyDescent="0.2">
      <c r="C1417" s="24"/>
      <c r="D1417" s="24"/>
      <c r="AG1417" s="94"/>
      <c r="AH1417" s="94"/>
      <c r="AI1417" s="94"/>
      <c r="AJ1417" s="94"/>
      <c r="AK1417" s="94"/>
      <c r="AM1417" s="92"/>
      <c r="AT1417" s="94"/>
      <c r="AU1417" s="94"/>
      <c r="AV1417" s="94"/>
      <c r="AW1417" s="94"/>
      <c r="AX1417" s="94"/>
      <c r="AY1417" s="94"/>
      <c r="AZ1417" s="94"/>
      <c r="BA1417" s="94"/>
    </row>
    <row r="1418" spans="3:70" x14ac:dyDescent="0.2">
      <c r="C1418" s="24"/>
      <c r="D1418" s="24"/>
      <c r="AG1418" s="94"/>
      <c r="AH1418" s="94"/>
      <c r="AI1418" s="94"/>
      <c r="AJ1418" s="94"/>
      <c r="AK1418" s="94"/>
      <c r="AM1418" s="92"/>
      <c r="AT1418" s="94"/>
      <c r="AU1418" s="94"/>
      <c r="AV1418" s="94"/>
      <c r="AW1418" s="94"/>
      <c r="AX1418" s="94"/>
      <c r="AY1418" s="94"/>
      <c r="AZ1418" s="94"/>
      <c r="BA1418" s="94"/>
      <c r="BB1418" s="94"/>
      <c r="BC1418" s="94"/>
      <c r="BD1418" s="94"/>
      <c r="BE1418" s="94"/>
      <c r="BF1418" s="94"/>
      <c r="BG1418" s="94"/>
      <c r="BH1418" s="94"/>
      <c r="BI1418" s="94"/>
      <c r="BJ1418" s="94"/>
      <c r="BK1418" s="94"/>
      <c r="BL1418" s="94"/>
      <c r="BM1418" s="94"/>
      <c r="BN1418" s="94"/>
      <c r="BO1418" s="94"/>
      <c r="BP1418" s="94"/>
      <c r="BQ1418" s="94"/>
      <c r="BR1418" s="94"/>
    </row>
    <row r="1419" spans="3:70" x14ac:dyDescent="0.2">
      <c r="C1419" s="24"/>
      <c r="D1419" s="24"/>
      <c r="AG1419" s="94"/>
      <c r="AH1419" s="94"/>
      <c r="AI1419" s="94"/>
      <c r="AJ1419" s="94"/>
      <c r="AK1419" s="94"/>
      <c r="AM1419" s="92"/>
      <c r="AT1419" s="94"/>
      <c r="AU1419" s="94"/>
      <c r="AV1419" s="94"/>
      <c r="AW1419" s="94"/>
      <c r="AX1419" s="94"/>
      <c r="AY1419" s="94"/>
      <c r="AZ1419" s="94"/>
      <c r="BA1419" s="94"/>
    </row>
    <row r="1420" spans="3:70" x14ac:dyDescent="0.2">
      <c r="C1420" s="24"/>
      <c r="D1420" s="24"/>
      <c r="AG1420" s="94"/>
      <c r="AH1420" s="94"/>
      <c r="AI1420" s="94"/>
      <c r="AJ1420" s="94"/>
      <c r="AK1420" s="94"/>
      <c r="AM1420" s="92"/>
      <c r="AT1420" s="94"/>
      <c r="AU1420" s="94"/>
      <c r="AV1420" s="94"/>
      <c r="AW1420" s="94"/>
      <c r="AX1420" s="94"/>
      <c r="AY1420" s="94"/>
      <c r="AZ1420" s="94"/>
      <c r="BA1420" s="94"/>
    </row>
    <row r="1421" spans="3:70" x14ac:dyDescent="0.2">
      <c r="C1421" s="24"/>
      <c r="D1421" s="24"/>
      <c r="AG1421" s="94"/>
      <c r="AH1421" s="94"/>
      <c r="AI1421" s="94"/>
      <c r="AJ1421" s="94"/>
      <c r="AK1421" s="94"/>
      <c r="AM1421" s="92"/>
      <c r="AT1421" s="94"/>
      <c r="AU1421" s="94"/>
      <c r="AV1421" s="94"/>
      <c r="AW1421" s="94"/>
      <c r="AX1421" s="94"/>
      <c r="AY1421" s="94"/>
      <c r="AZ1421" s="94"/>
      <c r="BA1421" s="94"/>
    </row>
    <row r="1422" spans="3:70" x14ac:dyDescent="0.2">
      <c r="C1422" s="24"/>
      <c r="D1422" s="24"/>
      <c r="AG1422" s="94"/>
      <c r="AH1422" s="94"/>
      <c r="AI1422" s="94"/>
      <c r="AJ1422" s="94"/>
      <c r="AK1422" s="94"/>
      <c r="AM1422" s="92"/>
      <c r="AT1422" s="94"/>
      <c r="AU1422" s="94"/>
      <c r="AV1422" s="94"/>
      <c r="AW1422" s="94"/>
      <c r="AX1422" s="94"/>
      <c r="AY1422" s="94"/>
      <c r="AZ1422" s="94"/>
      <c r="BA1422" s="94"/>
    </row>
    <row r="1423" spans="3:70" x14ac:dyDescent="0.2">
      <c r="C1423" s="24"/>
      <c r="D1423" s="24"/>
      <c r="AG1423" s="94"/>
      <c r="AH1423" s="94"/>
      <c r="AI1423" s="94"/>
      <c r="AJ1423" s="94"/>
      <c r="AK1423" s="94"/>
      <c r="AM1423" s="92"/>
      <c r="AT1423" s="94"/>
      <c r="AU1423" s="94"/>
      <c r="AV1423" s="94"/>
      <c r="AW1423" s="94"/>
      <c r="AX1423" s="94"/>
      <c r="AY1423" s="94"/>
      <c r="AZ1423" s="94"/>
      <c r="BA1423" s="94"/>
    </row>
    <row r="1424" spans="3:70" x14ac:dyDescent="0.2">
      <c r="C1424" s="24"/>
      <c r="D1424" s="24"/>
      <c r="AG1424" s="94"/>
      <c r="AH1424" s="94"/>
      <c r="AI1424" s="94"/>
      <c r="AJ1424" s="94"/>
      <c r="AK1424" s="94"/>
      <c r="AM1424" s="92"/>
      <c r="AT1424" s="94"/>
      <c r="AU1424" s="94"/>
      <c r="AV1424" s="94"/>
      <c r="AW1424" s="94"/>
      <c r="AX1424" s="94"/>
      <c r="AY1424" s="94"/>
      <c r="AZ1424" s="94"/>
      <c r="BA1424" s="94"/>
    </row>
    <row r="1425" spans="3:70" x14ac:dyDescent="0.2">
      <c r="C1425" s="24"/>
      <c r="D1425" s="24"/>
      <c r="AG1425" s="94"/>
      <c r="AH1425" s="94"/>
      <c r="AI1425" s="94"/>
      <c r="AJ1425" s="94"/>
      <c r="AK1425" s="94"/>
      <c r="AM1425" s="92"/>
      <c r="AT1425" s="94"/>
      <c r="AU1425" s="94"/>
      <c r="AV1425" s="94"/>
      <c r="AW1425" s="94"/>
      <c r="AX1425" s="94"/>
      <c r="AY1425" s="94"/>
      <c r="AZ1425" s="94"/>
      <c r="BA1425" s="94"/>
    </row>
    <row r="1426" spans="3:70" x14ac:dyDescent="0.2">
      <c r="C1426" s="24"/>
      <c r="D1426" s="24"/>
      <c r="AG1426" s="94"/>
      <c r="AH1426" s="94"/>
      <c r="AI1426" s="94"/>
      <c r="AJ1426" s="94"/>
      <c r="AK1426" s="94"/>
      <c r="AM1426" s="92"/>
      <c r="AT1426" s="94"/>
      <c r="AU1426" s="94"/>
      <c r="AV1426" s="94"/>
      <c r="AW1426" s="94"/>
      <c r="AX1426" s="94"/>
      <c r="AY1426" s="94"/>
      <c r="AZ1426" s="94"/>
      <c r="BA1426" s="94"/>
    </row>
    <row r="1427" spans="3:70" x14ac:dyDescent="0.2">
      <c r="C1427" s="24"/>
      <c r="D1427" s="24"/>
      <c r="AG1427" s="94"/>
      <c r="AH1427" s="94"/>
      <c r="AI1427" s="94"/>
      <c r="AJ1427" s="94"/>
      <c r="AK1427" s="94"/>
      <c r="AM1427" s="92"/>
      <c r="AT1427" s="94"/>
      <c r="AU1427" s="94"/>
      <c r="AV1427" s="94"/>
      <c r="AW1427" s="94"/>
      <c r="AX1427" s="94"/>
      <c r="AY1427" s="94"/>
      <c r="AZ1427" s="94"/>
      <c r="BA1427" s="94"/>
    </row>
    <row r="1428" spans="3:70" x14ac:dyDescent="0.2">
      <c r="C1428" s="24"/>
      <c r="D1428" s="24"/>
      <c r="AG1428" s="94"/>
      <c r="AH1428" s="94"/>
      <c r="AI1428" s="94"/>
      <c r="AJ1428" s="94"/>
      <c r="AK1428" s="94"/>
      <c r="AM1428" s="92"/>
      <c r="AT1428" s="94"/>
      <c r="AU1428" s="94"/>
      <c r="AV1428" s="94"/>
      <c r="AW1428" s="94"/>
      <c r="AX1428" s="94"/>
      <c r="AY1428" s="94"/>
      <c r="AZ1428" s="94"/>
      <c r="BA1428" s="94"/>
    </row>
    <row r="1429" spans="3:70" x14ac:dyDescent="0.2">
      <c r="C1429" s="24"/>
      <c r="D1429" s="24"/>
      <c r="AG1429" s="94"/>
      <c r="AH1429" s="94"/>
      <c r="AI1429" s="94"/>
      <c r="AJ1429" s="94"/>
      <c r="AK1429" s="94"/>
      <c r="AM1429" s="92"/>
      <c r="AT1429" s="94"/>
      <c r="AU1429" s="94"/>
      <c r="AV1429" s="94"/>
      <c r="AW1429" s="94"/>
      <c r="AX1429" s="94"/>
      <c r="AY1429" s="94"/>
      <c r="AZ1429" s="94"/>
      <c r="BA1429" s="94"/>
    </row>
    <row r="1430" spans="3:70" x14ac:dyDescent="0.2">
      <c r="C1430" s="24"/>
      <c r="D1430" s="24"/>
      <c r="AG1430" s="94"/>
      <c r="AH1430" s="94"/>
      <c r="AI1430" s="94"/>
      <c r="AJ1430" s="94"/>
      <c r="AK1430" s="94"/>
      <c r="AM1430" s="92"/>
      <c r="AT1430" s="94"/>
      <c r="AU1430" s="94"/>
      <c r="AV1430" s="94"/>
      <c r="AW1430" s="94"/>
      <c r="AX1430" s="94"/>
      <c r="AY1430" s="94"/>
      <c r="AZ1430" s="94"/>
      <c r="BA1430" s="94"/>
    </row>
    <row r="1431" spans="3:70" x14ac:dyDescent="0.2">
      <c r="C1431" s="24"/>
      <c r="D1431" s="24"/>
      <c r="AG1431" s="94"/>
      <c r="AH1431" s="94"/>
      <c r="AI1431" s="94"/>
      <c r="AJ1431" s="94"/>
      <c r="AK1431" s="94"/>
      <c r="AM1431" s="92"/>
      <c r="AT1431" s="94"/>
      <c r="AU1431" s="94"/>
      <c r="AV1431" s="94"/>
      <c r="AW1431" s="94"/>
      <c r="AX1431" s="94"/>
      <c r="AY1431" s="94"/>
      <c r="AZ1431" s="94"/>
      <c r="BA1431" s="94"/>
    </row>
    <row r="1432" spans="3:70" x14ac:dyDescent="0.2">
      <c r="C1432" s="24"/>
      <c r="D1432" s="24"/>
      <c r="AG1432" s="94"/>
      <c r="AH1432" s="94"/>
      <c r="AI1432" s="94"/>
      <c r="AJ1432" s="94"/>
      <c r="AK1432" s="94"/>
      <c r="AM1432" s="92"/>
      <c r="AT1432" s="94"/>
      <c r="AU1432" s="94"/>
      <c r="AV1432" s="94"/>
      <c r="AW1432" s="94"/>
      <c r="AX1432" s="94"/>
      <c r="AY1432" s="94"/>
      <c r="AZ1432" s="94"/>
      <c r="BA1432" s="94"/>
    </row>
    <row r="1433" spans="3:70" x14ac:dyDescent="0.2">
      <c r="C1433" s="24"/>
      <c r="D1433" s="24"/>
      <c r="AG1433" s="94"/>
      <c r="AH1433" s="94"/>
      <c r="AI1433" s="94"/>
      <c r="AJ1433" s="94"/>
      <c r="AK1433" s="94"/>
      <c r="AM1433" s="92"/>
      <c r="AT1433" s="94"/>
      <c r="AU1433" s="94"/>
      <c r="AV1433" s="94"/>
      <c r="AW1433" s="94"/>
      <c r="AX1433" s="94"/>
      <c r="AY1433" s="94"/>
      <c r="AZ1433" s="94"/>
      <c r="BA1433" s="94"/>
    </row>
    <row r="1434" spans="3:70" x14ac:dyDescent="0.2">
      <c r="C1434" s="24"/>
      <c r="D1434" s="24"/>
      <c r="AG1434" s="94"/>
      <c r="AH1434" s="94"/>
      <c r="AI1434" s="94"/>
      <c r="AJ1434" s="94"/>
      <c r="AK1434" s="94"/>
      <c r="AM1434" s="92"/>
      <c r="AT1434" s="94"/>
      <c r="AU1434" s="94"/>
      <c r="AV1434" s="94"/>
      <c r="AW1434" s="94"/>
      <c r="AX1434" s="94"/>
      <c r="AY1434" s="94"/>
      <c r="AZ1434" s="94"/>
      <c r="BA1434" s="94"/>
    </row>
    <row r="1435" spans="3:70" x14ac:dyDescent="0.2">
      <c r="C1435" s="24"/>
      <c r="D1435" s="24"/>
      <c r="AG1435" s="94"/>
      <c r="AH1435" s="94"/>
      <c r="AI1435" s="94"/>
      <c r="AJ1435" s="94"/>
      <c r="AK1435" s="94"/>
      <c r="AM1435" s="92"/>
      <c r="AT1435" s="94"/>
      <c r="AU1435" s="94"/>
      <c r="AV1435" s="94"/>
      <c r="AW1435" s="94"/>
      <c r="AX1435" s="94"/>
      <c r="AY1435" s="94"/>
      <c r="AZ1435" s="94"/>
      <c r="BA1435" s="94"/>
      <c r="BB1435" s="94"/>
      <c r="BC1435" s="94"/>
      <c r="BD1435" s="94"/>
      <c r="BE1435" s="94"/>
      <c r="BF1435" s="94"/>
      <c r="BG1435" s="94"/>
      <c r="BH1435" s="94"/>
      <c r="BI1435" s="94"/>
      <c r="BJ1435" s="94"/>
      <c r="BK1435" s="94"/>
      <c r="BL1435" s="94"/>
      <c r="BM1435" s="94"/>
      <c r="BN1435" s="94"/>
      <c r="BO1435" s="94"/>
      <c r="BP1435" s="94"/>
      <c r="BQ1435" s="94"/>
      <c r="BR1435" s="94"/>
    </row>
    <row r="1436" spans="3:70" x14ac:dyDescent="0.2">
      <c r="C1436" s="24"/>
      <c r="D1436" s="24"/>
      <c r="AG1436" s="94"/>
      <c r="AH1436" s="94"/>
      <c r="AI1436" s="94"/>
      <c r="AJ1436" s="94"/>
      <c r="AK1436" s="94"/>
      <c r="AM1436" s="92"/>
      <c r="AT1436" s="94"/>
      <c r="AU1436" s="94"/>
      <c r="AV1436" s="94"/>
      <c r="AW1436" s="94"/>
      <c r="AX1436" s="94"/>
      <c r="AY1436" s="94"/>
      <c r="AZ1436" s="94"/>
      <c r="BA1436" s="94"/>
    </row>
    <row r="1437" spans="3:70" x14ac:dyDescent="0.2">
      <c r="C1437" s="24"/>
      <c r="D1437" s="24"/>
      <c r="AG1437" s="94"/>
      <c r="AH1437" s="94"/>
      <c r="AI1437" s="94"/>
      <c r="AJ1437" s="94"/>
      <c r="AK1437" s="94"/>
      <c r="AM1437" s="92"/>
      <c r="AT1437" s="94"/>
      <c r="AU1437" s="94"/>
      <c r="AV1437" s="94"/>
      <c r="AW1437" s="94"/>
      <c r="AX1437" s="94"/>
      <c r="AY1437" s="94"/>
      <c r="AZ1437" s="94"/>
      <c r="BA1437" s="94"/>
      <c r="BB1437" s="94"/>
    </row>
    <row r="1438" spans="3:70" x14ac:dyDescent="0.2">
      <c r="C1438" s="24"/>
      <c r="D1438" s="24"/>
      <c r="AG1438" s="94"/>
      <c r="AH1438" s="94"/>
      <c r="AI1438" s="94"/>
      <c r="AJ1438" s="94"/>
      <c r="AK1438" s="94"/>
      <c r="AM1438" s="92"/>
      <c r="AT1438" s="94"/>
      <c r="AU1438" s="94"/>
      <c r="AV1438" s="94"/>
      <c r="AW1438" s="94"/>
      <c r="AX1438" s="94"/>
      <c r="AY1438" s="94"/>
      <c r="AZ1438" s="94"/>
      <c r="BA1438" s="94"/>
      <c r="BB1438" s="94"/>
    </row>
    <row r="1439" spans="3:70" x14ac:dyDescent="0.2">
      <c r="C1439" s="24"/>
      <c r="D1439" s="24"/>
      <c r="AG1439" s="94"/>
      <c r="AH1439" s="94"/>
      <c r="AI1439" s="94"/>
      <c r="AJ1439" s="94"/>
      <c r="AK1439" s="94"/>
      <c r="AM1439" s="92"/>
      <c r="AT1439" s="94"/>
      <c r="AU1439" s="94"/>
      <c r="AV1439" s="94"/>
      <c r="AW1439" s="94"/>
      <c r="AX1439" s="94"/>
      <c r="AY1439" s="94"/>
      <c r="AZ1439" s="94"/>
      <c r="BA1439" s="94"/>
      <c r="BB1439" s="94"/>
    </row>
    <row r="1440" spans="3:70" x14ac:dyDescent="0.2">
      <c r="C1440" s="24"/>
      <c r="D1440" s="24"/>
      <c r="AG1440" s="94"/>
      <c r="AH1440" s="94"/>
      <c r="AI1440" s="94"/>
      <c r="AJ1440" s="94"/>
      <c r="AK1440" s="94"/>
      <c r="AM1440" s="92"/>
      <c r="AT1440" s="94"/>
      <c r="AU1440" s="94"/>
      <c r="AV1440" s="94"/>
      <c r="AW1440" s="94"/>
      <c r="AX1440" s="94"/>
      <c r="AY1440" s="94"/>
      <c r="AZ1440" s="94"/>
      <c r="BA1440" s="94"/>
      <c r="BB1440" s="94"/>
      <c r="BD1440" s="94"/>
    </row>
    <row r="1441" spans="3:70" x14ac:dyDescent="0.2">
      <c r="C1441" s="24"/>
      <c r="D1441" s="24"/>
      <c r="AG1441" s="94"/>
      <c r="AH1441" s="94"/>
      <c r="AI1441" s="94"/>
      <c r="AJ1441" s="94"/>
      <c r="AK1441" s="94"/>
      <c r="AM1441" s="92"/>
      <c r="AT1441" s="94"/>
      <c r="AU1441" s="94"/>
      <c r="AV1441" s="94"/>
      <c r="AW1441" s="94"/>
      <c r="AX1441" s="94"/>
      <c r="AY1441" s="94"/>
      <c r="AZ1441" s="94"/>
      <c r="BA1441" s="94"/>
      <c r="BB1441" s="94"/>
      <c r="BD1441" s="94"/>
    </row>
    <row r="1442" spans="3:70" x14ac:dyDescent="0.2">
      <c r="C1442" s="24"/>
      <c r="D1442" s="24"/>
      <c r="AG1442" s="94"/>
      <c r="AH1442" s="94"/>
      <c r="AI1442" s="94"/>
      <c r="AJ1442" s="94"/>
      <c r="AK1442" s="94"/>
      <c r="AM1442" s="92"/>
      <c r="AT1442" s="94"/>
      <c r="AU1442" s="94"/>
      <c r="AV1442" s="94"/>
      <c r="AW1442" s="94"/>
      <c r="AX1442" s="94"/>
      <c r="AY1442" s="94"/>
      <c r="AZ1442" s="94"/>
      <c r="BA1442" s="94"/>
      <c r="BB1442" s="94"/>
      <c r="BC1442" s="94"/>
      <c r="BD1442" s="94"/>
      <c r="BE1442" s="94"/>
      <c r="BF1442" s="94"/>
      <c r="BG1442" s="94"/>
      <c r="BH1442" s="94"/>
      <c r="BI1442" s="94"/>
      <c r="BJ1442" s="94"/>
      <c r="BK1442" s="94"/>
      <c r="BL1442" s="94"/>
      <c r="BM1442" s="94"/>
      <c r="BN1442" s="94"/>
      <c r="BO1442" s="94"/>
      <c r="BP1442" s="94"/>
      <c r="BQ1442" s="94"/>
      <c r="BR1442" s="94"/>
    </row>
    <row r="1443" spans="3:70" x14ac:dyDescent="0.2">
      <c r="C1443" s="24"/>
      <c r="D1443" s="24"/>
      <c r="AG1443" s="94"/>
      <c r="AH1443" s="94"/>
      <c r="AI1443" s="94"/>
      <c r="AJ1443" s="94"/>
      <c r="AK1443" s="94"/>
      <c r="AM1443" s="92"/>
      <c r="AT1443" s="94"/>
      <c r="AU1443" s="94"/>
      <c r="AV1443" s="94"/>
      <c r="AW1443" s="94"/>
      <c r="AX1443" s="94"/>
      <c r="AY1443" s="94"/>
      <c r="AZ1443" s="94"/>
      <c r="BA1443" s="94"/>
    </row>
    <row r="1444" spans="3:70" x14ac:dyDescent="0.2">
      <c r="C1444" s="24"/>
      <c r="D1444" s="24"/>
      <c r="AG1444" s="94"/>
      <c r="AH1444" s="94"/>
      <c r="AI1444" s="94"/>
      <c r="AJ1444" s="94"/>
      <c r="AK1444" s="94"/>
      <c r="AM1444" s="92"/>
      <c r="AT1444" s="94"/>
      <c r="AU1444" s="94"/>
      <c r="AV1444" s="94"/>
      <c r="AW1444" s="94"/>
      <c r="AX1444" s="94"/>
      <c r="AY1444" s="94"/>
      <c r="AZ1444" s="94"/>
      <c r="BA1444" s="94"/>
    </row>
    <row r="1445" spans="3:70" x14ac:dyDescent="0.2">
      <c r="C1445" s="24"/>
      <c r="D1445" s="24"/>
      <c r="AG1445" s="94"/>
      <c r="AH1445" s="94"/>
      <c r="AI1445" s="94"/>
      <c r="AJ1445" s="94"/>
      <c r="AK1445" s="94"/>
      <c r="AM1445" s="92"/>
      <c r="AT1445" s="94"/>
      <c r="AU1445" s="94"/>
      <c r="AV1445" s="94"/>
      <c r="AW1445" s="94"/>
      <c r="AX1445" s="94"/>
      <c r="AY1445" s="94"/>
      <c r="AZ1445" s="94"/>
      <c r="BA1445" s="94"/>
    </row>
    <row r="1446" spans="3:70" x14ac:dyDescent="0.2">
      <c r="C1446" s="24"/>
      <c r="D1446" s="24"/>
      <c r="AG1446" s="94"/>
      <c r="AH1446" s="94"/>
      <c r="AI1446" s="94"/>
      <c r="AJ1446" s="94"/>
      <c r="AK1446" s="94"/>
      <c r="AM1446" s="92"/>
      <c r="AT1446" s="94"/>
      <c r="AU1446" s="94"/>
      <c r="AV1446" s="94"/>
      <c r="AW1446" s="94"/>
      <c r="AX1446" s="94"/>
      <c r="AY1446" s="94"/>
      <c r="AZ1446" s="94"/>
      <c r="BA1446" s="94"/>
      <c r="BB1446" s="94"/>
      <c r="BC1446" s="94"/>
      <c r="BD1446" s="94"/>
      <c r="BE1446" s="94"/>
      <c r="BF1446" s="94"/>
      <c r="BG1446" s="94"/>
      <c r="BH1446" s="94"/>
      <c r="BI1446" s="94"/>
      <c r="BJ1446" s="94"/>
      <c r="BK1446" s="94"/>
      <c r="BL1446" s="94"/>
      <c r="BM1446" s="94"/>
      <c r="BN1446" s="94"/>
      <c r="BO1446" s="94"/>
      <c r="BP1446" s="94"/>
      <c r="BQ1446" s="94"/>
      <c r="BR1446" s="94"/>
    </row>
    <row r="1447" spans="3:70" x14ac:dyDescent="0.2">
      <c r="C1447" s="24"/>
      <c r="D1447" s="24"/>
      <c r="AG1447" s="94"/>
      <c r="AH1447" s="94"/>
      <c r="AI1447" s="94"/>
      <c r="AJ1447" s="94"/>
      <c r="AK1447" s="94"/>
      <c r="AM1447" s="92"/>
      <c r="AT1447" s="94"/>
      <c r="AU1447" s="94"/>
      <c r="AV1447" s="94"/>
      <c r="AW1447" s="94"/>
      <c r="AX1447" s="94"/>
      <c r="AY1447" s="94"/>
      <c r="AZ1447" s="94"/>
      <c r="BA1447" s="94"/>
      <c r="BB1447" s="94"/>
      <c r="BD1447" s="94"/>
    </row>
    <row r="1448" spans="3:70" x14ac:dyDescent="0.2">
      <c r="C1448" s="24"/>
      <c r="D1448" s="24"/>
      <c r="AG1448" s="94"/>
      <c r="AH1448" s="94"/>
      <c r="AI1448" s="94"/>
      <c r="AJ1448" s="94"/>
      <c r="AK1448" s="94"/>
      <c r="AM1448" s="92"/>
      <c r="AT1448" s="94"/>
      <c r="AU1448" s="94"/>
      <c r="AV1448" s="94"/>
      <c r="AW1448" s="94"/>
      <c r="AX1448" s="94"/>
      <c r="AY1448" s="94"/>
      <c r="AZ1448" s="94"/>
      <c r="BA1448" s="94"/>
      <c r="BB1448" s="94"/>
      <c r="BD1448" s="94"/>
      <c r="BE1448" s="94"/>
      <c r="BF1448" s="94"/>
      <c r="BG1448" s="94"/>
      <c r="BH1448" s="94"/>
      <c r="BI1448" s="94"/>
      <c r="BJ1448" s="94"/>
      <c r="BK1448" s="94"/>
      <c r="BL1448" s="94"/>
      <c r="BM1448" s="94"/>
      <c r="BN1448" s="94"/>
      <c r="BO1448" s="94"/>
      <c r="BP1448" s="94"/>
      <c r="BQ1448" s="94"/>
      <c r="BR1448" s="94"/>
    </row>
    <row r="1449" spans="3:70" x14ac:dyDescent="0.2">
      <c r="C1449" s="24"/>
      <c r="D1449" s="24"/>
      <c r="AG1449" s="94"/>
      <c r="AH1449" s="94"/>
      <c r="AI1449" s="94"/>
      <c r="AJ1449" s="94"/>
      <c r="AK1449" s="94"/>
      <c r="AM1449" s="92"/>
      <c r="AT1449" s="94"/>
      <c r="AU1449" s="94"/>
      <c r="AV1449" s="94"/>
      <c r="AW1449" s="94"/>
      <c r="AX1449" s="94"/>
      <c r="AY1449" s="94"/>
      <c r="AZ1449" s="94"/>
      <c r="BA1449" s="94"/>
      <c r="BB1449" s="94"/>
      <c r="BC1449" s="94"/>
      <c r="BD1449" s="94"/>
      <c r="BE1449" s="94"/>
      <c r="BF1449" s="94"/>
      <c r="BG1449" s="94"/>
      <c r="BH1449" s="94"/>
      <c r="BI1449" s="94"/>
      <c r="BJ1449" s="94"/>
      <c r="BK1449" s="94"/>
      <c r="BL1449" s="94"/>
      <c r="BM1449" s="94"/>
      <c r="BN1449" s="94"/>
      <c r="BO1449" s="94"/>
      <c r="BP1449" s="94"/>
      <c r="BQ1449" s="94"/>
      <c r="BR1449" s="94"/>
    </row>
    <row r="1450" spans="3:70" x14ac:dyDescent="0.2">
      <c r="C1450" s="24"/>
      <c r="D1450" s="24"/>
      <c r="AG1450" s="94"/>
      <c r="AH1450" s="94"/>
      <c r="AI1450" s="94"/>
      <c r="AJ1450" s="94"/>
      <c r="AK1450" s="94"/>
      <c r="AM1450" s="92"/>
      <c r="AT1450" s="94"/>
      <c r="AU1450" s="94"/>
      <c r="AV1450" s="94"/>
      <c r="AW1450" s="94"/>
      <c r="AX1450" s="94"/>
      <c r="AY1450" s="94"/>
      <c r="AZ1450" s="94"/>
      <c r="BA1450" s="94"/>
      <c r="BB1450" s="94"/>
      <c r="BC1450" s="94"/>
      <c r="BD1450" s="94"/>
      <c r="BE1450" s="94"/>
      <c r="BF1450" s="94"/>
      <c r="BG1450" s="94"/>
      <c r="BH1450" s="94"/>
      <c r="BI1450" s="94"/>
      <c r="BJ1450" s="94"/>
      <c r="BK1450" s="94"/>
      <c r="BL1450" s="94"/>
      <c r="BM1450" s="94"/>
      <c r="BN1450" s="94"/>
      <c r="BO1450" s="94"/>
      <c r="BP1450" s="94"/>
      <c r="BQ1450" s="94"/>
      <c r="BR1450" s="94"/>
    </row>
    <row r="1451" spans="3:70" x14ac:dyDescent="0.2">
      <c r="C1451" s="24"/>
      <c r="D1451" s="24"/>
      <c r="AG1451" s="94"/>
      <c r="AH1451" s="94"/>
      <c r="AI1451" s="94"/>
      <c r="AJ1451" s="94"/>
      <c r="AK1451" s="94"/>
      <c r="AM1451" s="92"/>
      <c r="AT1451" s="94"/>
      <c r="AU1451" s="94"/>
      <c r="AV1451" s="94"/>
      <c r="AW1451" s="94"/>
      <c r="AX1451" s="94"/>
      <c r="AY1451" s="94"/>
      <c r="AZ1451" s="94"/>
      <c r="BA1451" s="94"/>
      <c r="BB1451" s="94"/>
    </row>
    <row r="1452" spans="3:70" x14ac:dyDescent="0.2">
      <c r="C1452" s="24"/>
      <c r="D1452" s="24"/>
      <c r="AG1452" s="94"/>
      <c r="AH1452" s="94"/>
      <c r="AI1452" s="94"/>
      <c r="AJ1452" s="94"/>
      <c r="AK1452" s="94"/>
      <c r="AM1452" s="92"/>
      <c r="AT1452" s="94"/>
      <c r="AU1452" s="94"/>
      <c r="AV1452" s="94"/>
      <c r="AW1452" s="94"/>
      <c r="AX1452" s="94"/>
      <c r="AY1452" s="94"/>
      <c r="AZ1452" s="94"/>
      <c r="BA1452" s="94"/>
    </row>
    <row r="1453" spans="3:70" x14ac:dyDescent="0.2">
      <c r="C1453" s="24"/>
      <c r="D1453" s="24"/>
      <c r="AG1453" s="94"/>
      <c r="AH1453" s="94"/>
      <c r="AI1453" s="94"/>
      <c r="AJ1453" s="94"/>
      <c r="AK1453" s="94"/>
      <c r="AM1453" s="92"/>
      <c r="AT1453" s="94"/>
      <c r="AU1453" s="94"/>
      <c r="AV1453" s="94"/>
      <c r="AW1453" s="94"/>
      <c r="AX1453" s="94"/>
      <c r="AY1453" s="94"/>
      <c r="AZ1453" s="94"/>
      <c r="BA1453" s="94"/>
      <c r="BB1453" s="94"/>
      <c r="BD1453" s="94"/>
    </row>
    <row r="1454" spans="3:70" x14ac:dyDescent="0.2">
      <c r="C1454" s="24"/>
      <c r="D1454" s="24"/>
      <c r="AG1454" s="94"/>
      <c r="AH1454" s="94"/>
      <c r="AI1454" s="94"/>
      <c r="AJ1454" s="94"/>
      <c r="AK1454" s="94"/>
      <c r="AM1454" s="92"/>
      <c r="AT1454" s="94"/>
      <c r="AU1454" s="94"/>
      <c r="AV1454" s="94"/>
      <c r="AW1454" s="94"/>
      <c r="AX1454" s="94"/>
      <c r="AY1454" s="94"/>
      <c r="AZ1454" s="94"/>
      <c r="BA1454" s="94"/>
      <c r="BB1454" s="94"/>
      <c r="BD1454" s="94"/>
      <c r="BE1454" s="94"/>
      <c r="BF1454" s="94"/>
      <c r="BG1454" s="94"/>
      <c r="BH1454" s="94"/>
      <c r="BI1454" s="94"/>
      <c r="BJ1454" s="94"/>
      <c r="BK1454" s="94"/>
      <c r="BL1454" s="94"/>
      <c r="BM1454" s="94"/>
      <c r="BN1454" s="94"/>
      <c r="BO1454" s="94"/>
      <c r="BP1454" s="94"/>
      <c r="BQ1454" s="94"/>
      <c r="BR1454" s="94"/>
    </row>
    <row r="1455" spans="3:70" x14ac:dyDescent="0.2">
      <c r="C1455" s="24"/>
      <c r="D1455" s="24"/>
      <c r="AG1455" s="94"/>
      <c r="AH1455" s="94"/>
      <c r="AI1455" s="94"/>
      <c r="AJ1455" s="94"/>
      <c r="AK1455" s="94"/>
      <c r="AM1455" s="92"/>
      <c r="AT1455" s="94"/>
      <c r="AU1455" s="94"/>
      <c r="AV1455" s="94"/>
      <c r="AW1455" s="94"/>
      <c r="AX1455" s="94"/>
      <c r="AY1455" s="94"/>
      <c r="AZ1455" s="94"/>
      <c r="BA1455" s="94"/>
      <c r="BB1455" s="94"/>
      <c r="BC1455" s="94"/>
      <c r="BD1455" s="94"/>
      <c r="BE1455" s="94"/>
      <c r="BF1455" s="94"/>
      <c r="BG1455" s="94"/>
      <c r="BH1455" s="94"/>
      <c r="BI1455" s="94"/>
      <c r="BJ1455" s="94"/>
      <c r="BK1455" s="94"/>
      <c r="BL1455" s="94"/>
      <c r="BM1455" s="94"/>
      <c r="BN1455" s="94"/>
      <c r="BO1455" s="94"/>
      <c r="BP1455" s="94"/>
      <c r="BQ1455" s="94"/>
      <c r="BR1455" s="94"/>
    </row>
    <row r="1456" spans="3:70" x14ac:dyDescent="0.2">
      <c r="C1456" s="24"/>
      <c r="D1456" s="24"/>
      <c r="AG1456" s="94"/>
      <c r="AH1456" s="94"/>
      <c r="AI1456" s="94"/>
      <c r="AJ1456" s="94"/>
      <c r="AK1456" s="94"/>
      <c r="AM1456" s="92"/>
      <c r="AT1456" s="94"/>
      <c r="AU1456" s="94"/>
      <c r="AV1456" s="94"/>
      <c r="AW1456" s="94"/>
      <c r="AX1456" s="94"/>
      <c r="AY1456" s="94"/>
      <c r="AZ1456" s="94"/>
      <c r="BA1456" s="94"/>
      <c r="BB1456" s="94"/>
      <c r="BC1456" s="94"/>
      <c r="BD1456" s="94"/>
      <c r="BE1456" s="94"/>
      <c r="BF1456" s="94"/>
      <c r="BG1456" s="94"/>
      <c r="BH1456" s="94"/>
      <c r="BI1456" s="94"/>
      <c r="BJ1456" s="94"/>
      <c r="BK1456" s="94"/>
      <c r="BL1456" s="94"/>
      <c r="BM1456" s="94"/>
      <c r="BN1456" s="94"/>
      <c r="BO1456" s="94"/>
      <c r="BP1456" s="94"/>
      <c r="BQ1456" s="94"/>
      <c r="BR1456" s="94"/>
    </row>
    <row r="1457" spans="3:70" x14ac:dyDescent="0.2">
      <c r="C1457" s="24"/>
      <c r="D1457" s="24"/>
      <c r="AG1457" s="94"/>
      <c r="AH1457" s="94"/>
      <c r="AI1457" s="94"/>
      <c r="AJ1457" s="94"/>
      <c r="AK1457" s="94"/>
      <c r="AM1457" s="92"/>
      <c r="AT1457" s="94"/>
      <c r="AU1457" s="94"/>
      <c r="AV1457" s="94"/>
      <c r="AW1457" s="94"/>
      <c r="AX1457" s="94"/>
      <c r="AY1457" s="94"/>
      <c r="AZ1457" s="94"/>
      <c r="BA1457" s="94"/>
    </row>
    <row r="1458" spans="3:70" x14ac:dyDescent="0.2">
      <c r="C1458" s="24"/>
      <c r="D1458" s="24"/>
      <c r="AG1458" s="94"/>
      <c r="AH1458" s="94"/>
      <c r="AI1458" s="94"/>
      <c r="AJ1458" s="94"/>
      <c r="AK1458" s="94"/>
      <c r="AM1458" s="92"/>
      <c r="AT1458" s="94"/>
      <c r="AU1458" s="94"/>
      <c r="AV1458" s="94"/>
      <c r="AW1458" s="94"/>
      <c r="AX1458" s="94"/>
      <c r="AY1458" s="94"/>
      <c r="AZ1458" s="94"/>
      <c r="BA1458" s="94"/>
    </row>
    <row r="1459" spans="3:70" x14ac:dyDescent="0.2">
      <c r="C1459" s="24"/>
      <c r="D1459" s="24"/>
      <c r="AG1459" s="94"/>
      <c r="AH1459" s="94"/>
      <c r="AI1459" s="94"/>
      <c r="AJ1459" s="94"/>
      <c r="AK1459" s="94"/>
      <c r="AM1459" s="92"/>
      <c r="AT1459" s="94"/>
      <c r="AU1459" s="94"/>
      <c r="AV1459" s="94"/>
      <c r="AW1459" s="94"/>
      <c r="AX1459" s="94"/>
      <c r="AY1459" s="94"/>
      <c r="AZ1459" s="94"/>
      <c r="BA1459" s="94"/>
      <c r="BB1459" s="94"/>
      <c r="BD1459" s="94"/>
      <c r="BE1459" s="94"/>
      <c r="BF1459" s="94"/>
      <c r="BG1459" s="94"/>
      <c r="BH1459" s="94"/>
      <c r="BI1459" s="94"/>
      <c r="BJ1459" s="94"/>
      <c r="BK1459" s="94"/>
      <c r="BL1459" s="94"/>
      <c r="BM1459" s="94"/>
      <c r="BN1459" s="94"/>
      <c r="BO1459" s="94"/>
      <c r="BP1459" s="94"/>
      <c r="BQ1459" s="94"/>
      <c r="BR1459" s="94"/>
    </row>
    <row r="1460" spans="3:70" x14ac:dyDescent="0.2">
      <c r="C1460" s="24"/>
      <c r="D1460" s="24"/>
      <c r="AG1460" s="94"/>
      <c r="AH1460" s="94"/>
      <c r="AI1460" s="94"/>
      <c r="AJ1460" s="94"/>
      <c r="AK1460" s="94"/>
      <c r="AM1460" s="92"/>
      <c r="AT1460" s="94"/>
      <c r="AU1460" s="94"/>
      <c r="AV1460" s="94"/>
      <c r="AW1460" s="94"/>
      <c r="AX1460" s="94"/>
      <c r="AY1460" s="94"/>
      <c r="AZ1460" s="94"/>
      <c r="BA1460" s="94"/>
      <c r="BB1460" s="94"/>
      <c r="BC1460" s="94"/>
      <c r="BD1460" s="94"/>
      <c r="BE1460" s="94"/>
      <c r="BF1460" s="94"/>
      <c r="BG1460" s="94"/>
      <c r="BH1460" s="94"/>
      <c r="BI1460" s="94"/>
      <c r="BJ1460" s="94"/>
      <c r="BK1460" s="94"/>
      <c r="BL1460" s="94"/>
      <c r="BM1460" s="94"/>
      <c r="BN1460" s="94"/>
      <c r="BO1460" s="94"/>
      <c r="BP1460" s="94"/>
      <c r="BQ1460" s="94"/>
      <c r="BR1460" s="94"/>
    </row>
    <row r="1461" spans="3:70" x14ac:dyDescent="0.2">
      <c r="C1461" s="24"/>
      <c r="D1461" s="24"/>
      <c r="AG1461" s="94"/>
      <c r="AH1461" s="94"/>
      <c r="AI1461" s="94"/>
      <c r="AJ1461" s="94"/>
      <c r="AK1461" s="94"/>
      <c r="AM1461" s="92"/>
      <c r="AT1461" s="94"/>
      <c r="AU1461" s="94"/>
      <c r="AV1461" s="94"/>
      <c r="AW1461" s="94"/>
      <c r="AX1461" s="94"/>
      <c r="AY1461" s="94"/>
      <c r="AZ1461" s="94"/>
      <c r="BA1461" s="94"/>
      <c r="BB1461" s="94"/>
      <c r="BC1461" s="94"/>
      <c r="BD1461" s="94"/>
      <c r="BE1461" s="94"/>
      <c r="BF1461" s="94"/>
      <c r="BG1461" s="94"/>
      <c r="BH1461" s="94"/>
      <c r="BI1461" s="94"/>
      <c r="BJ1461" s="94"/>
      <c r="BK1461" s="94"/>
      <c r="BL1461" s="94"/>
      <c r="BM1461" s="94"/>
      <c r="BN1461" s="94"/>
      <c r="BO1461" s="94"/>
      <c r="BP1461" s="94"/>
      <c r="BQ1461" s="94"/>
      <c r="BR1461" s="94"/>
    </row>
    <row r="1462" spans="3:70" x14ac:dyDescent="0.2">
      <c r="C1462" s="24"/>
      <c r="D1462" s="24"/>
      <c r="AG1462" s="94"/>
      <c r="AH1462" s="94"/>
      <c r="AI1462" s="94"/>
      <c r="AJ1462" s="94"/>
      <c r="AK1462" s="94"/>
      <c r="AM1462" s="92"/>
      <c r="AT1462" s="94"/>
      <c r="AU1462" s="94"/>
      <c r="AV1462" s="94"/>
      <c r="AW1462" s="94"/>
      <c r="AX1462" s="94"/>
      <c r="AY1462" s="94"/>
      <c r="AZ1462" s="94"/>
      <c r="BA1462" s="94"/>
    </row>
    <row r="1463" spans="3:70" x14ac:dyDescent="0.2">
      <c r="C1463" s="24"/>
      <c r="D1463" s="24"/>
      <c r="AG1463" s="94"/>
      <c r="AH1463" s="94"/>
      <c r="AI1463" s="94"/>
      <c r="AJ1463" s="94"/>
      <c r="AK1463" s="94"/>
      <c r="AM1463" s="92"/>
      <c r="AT1463" s="94"/>
      <c r="AU1463" s="94"/>
      <c r="AV1463" s="94"/>
      <c r="AW1463" s="94"/>
      <c r="AX1463" s="94"/>
      <c r="AY1463" s="94"/>
      <c r="AZ1463" s="94"/>
      <c r="BA1463" s="94"/>
      <c r="BB1463" s="94"/>
      <c r="BC1463" s="94"/>
      <c r="BD1463" s="94"/>
      <c r="BE1463" s="94"/>
      <c r="BF1463" s="94"/>
      <c r="BG1463" s="94"/>
      <c r="BH1463" s="94"/>
      <c r="BI1463" s="94"/>
      <c r="BJ1463" s="94"/>
      <c r="BK1463" s="94"/>
      <c r="BL1463" s="94"/>
      <c r="BM1463" s="94"/>
      <c r="BN1463" s="94"/>
      <c r="BO1463" s="94"/>
      <c r="BP1463" s="94"/>
      <c r="BQ1463" s="94"/>
      <c r="BR1463" s="94"/>
    </row>
    <row r="1464" spans="3:70" x14ac:dyDescent="0.2">
      <c r="C1464" s="24"/>
      <c r="D1464" s="24"/>
      <c r="AG1464" s="94"/>
      <c r="AH1464" s="94"/>
      <c r="AI1464" s="94"/>
      <c r="AJ1464" s="94"/>
      <c r="AK1464" s="94"/>
      <c r="AM1464" s="92"/>
      <c r="AT1464" s="94"/>
      <c r="AU1464" s="94"/>
      <c r="AV1464" s="94"/>
      <c r="AW1464" s="94"/>
      <c r="AX1464" s="94"/>
      <c r="AY1464" s="94"/>
      <c r="AZ1464" s="94"/>
      <c r="BA1464" s="94"/>
      <c r="BB1464" s="94"/>
    </row>
    <row r="1465" spans="3:70" x14ac:dyDescent="0.2">
      <c r="C1465" s="24"/>
      <c r="D1465" s="24"/>
      <c r="AG1465" s="94"/>
      <c r="AH1465" s="94"/>
      <c r="AI1465" s="94"/>
      <c r="AJ1465" s="94"/>
      <c r="AK1465" s="94"/>
      <c r="AM1465" s="92"/>
      <c r="AT1465" s="94"/>
      <c r="AU1465" s="94"/>
      <c r="AV1465" s="94"/>
      <c r="AW1465" s="94"/>
      <c r="AX1465" s="94"/>
      <c r="AY1465" s="94"/>
      <c r="AZ1465" s="94"/>
      <c r="BA1465" s="94"/>
      <c r="BB1465" s="94"/>
    </row>
    <row r="1466" spans="3:70" x14ac:dyDescent="0.2">
      <c r="C1466" s="24"/>
      <c r="D1466" s="24"/>
      <c r="AG1466" s="94"/>
      <c r="AH1466" s="94"/>
      <c r="AI1466" s="94"/>
      <c r="AJ1466" s="94"/>
      <c r="AK1466" s="94"/>
      <c r="AM1466" s="92"/>
      <c r="AT1466" s="94"/>
      <c r="AU1466" s="94"/>
      <c r="AV1466" s="94"/>
      <c r="AW1466" s="94"/>
      <c r="AX1466" s="94"/>
      <c r="AY1466" s="94"/>
      <c r="AZ1466" s="94"/>
      <c r="BA1466" s="94"/>
      <c r="BB1466" s="94"/>
    </row>
    <row r="1467" spans="3:70" x14ac:dyDescent="0.2">
      <c r="C1467" s="24"/>
      <c r="D1467" s="24"/>
      <c r="AG1467" s="94"/>
      <c r="AH1467" s="94"/>
      <c r="AI1467" s="94"/>
      <c r="AJ1467" s="94"/>
      <c r="AK1467" s="94"/>
      <c r="AM1467" s="92"/>
      <c r="AT1467" s="94"/>
      <c r="AU1467" s="94"/>
      <c r="AV1467" s="94"/>
      <c r="AW1467" s="94"/>
      <c r="AX1467" s="94"/>
      <c r="AY1467" s="94"/>
      <c r="AZ1467" s="94"/>
      <c r="BA1467" s="94"/>
      <c r="BB1467" s="94"/>
      <c r="BC1467" s="94"/>
      <c r="BD1467" s="94"/>
      <c r="BE1467" s="94"/>
      <c r="BF1467" s="94"/>
      <c r="BG1467" s="94"/>
      <c r="BH1467" s="94"/>
      <c r="BI1467" s="94"/>
      <c r="BJ1467" s="94"/>
      <c r="BK1467" s="94"/>
      <c r="BL1467" s="94"/>
      <c r="BM1467" s="94"/>
      <c r="BN1467" s="94"/>
      <c r="BO1467" s="94"/>
      <c r="BP1467" s="94"/>
      <c r="BQ1467" s="94"/>
      <c r="BR1467" s="94"/>
    </row>
    <row r="1468" spans="3:70" x14ac:dyDescent="0.2">
      <c r="C1468" s="24"/>
      <c r="D1468" s="24"/>
      <c r="AG1468" s="94"/>
      <c r="AH1468" s="94"/>
      <c r="AI1468" s="94"/>
      <c r="AJ1468" s="94"/>
      <c r="AK1468" s="94"/>
      <c r="AM1468" s="92"/>
      <c r="AT1468" s="94"/>
      <c r="AU1468" s="94"/>
      <c r="AV1468" s="94"/>
      <c r="AW1468" s="94"/>
      <c r="AX1468" s="94"/>
      <c r="AY1468" s="94"/>
      <c r="AZ1468" s="94"/>
      <c r="BA1468" s="94"/>
      <c r="BB1468" s="94"/>
      <c r="BC1468" s="94"/>
      <c r="BD1468" s="94"/>
      <c r="BE1468" s="94"/>
      <c r="BF1468" s="94"/>
      <c r="BG1468" s="94"/>
      <c r="BH1468" s="94"/>
      <c r="BI1468" s="94"/>
      <c r="BJ1468" s="94"/>
      <c r="BK1468" s="94"/>
      <c r="BL1468" s="94"/>
      <c r="BM1468" s="94"/>
      <c r="BN1468" s="94"/>
      <c r="BO1468" s="94"/>
      <c r="BP1468" s="94"/>
      <c r="BQ1468" s="94"/>
      <c r="BR1468" s="94"/>
    </row>
    <row r="1469" spans="3:70" x14ac:dyDescent="0.2">
      <c r="C1469" s="24"/>
      <c r="D1469" s="24"/>
      <c r="AG1469" s="94"/>
      <c r="AH1469" s="94"/>
      <c r="AI1469" s="94"/>
      <c r="AJ1469" s="94"/>
      <c r="AK1469" s="94"/>
      <c r="AM1469" s="92"/>
      <c r="AT1469" s="94"/>
      <c r="AU1469" s="94"/>
      <c r="AV1469" s="94"/>
      <c r="AW1469" s="94"/>
      <c r="AX1469" s="94"/>
      <c r="AY1469" s="94"/>
      <c r="AZ1469" s="94"/>
      <c r="BA1469" s="94"/>
    </row>
    <row r="1470" spans="3:70" x14ac:dyDescent="0.2">
      <c r="C1470" s="24"/>
      <c r="D1470" s="24"/>
      <c r="AG1470" s="94"/>
      <c r="AH1470" s="94"/>
      <c r="AI1470" s="94"/>
      <c r="AJ1470" s="94"/>
      <c r="AK1470" s="94"/>
      <c r="AM1470" s="92"/>
      <c r="AT1470" s="94"/>
      <c r="AU1470" s="94"/>
      <c r="AV1470" s="94"/>
      <c r="AW1470" s="94"/>
      <c r="AX1470" s="94"/>
      <c r="AY1470" s="94"/>
      <c r="AZ1470" s="94"/>
      <c r="BA1470" s="94"/>
      <c r="BB1470" s="94"/>
      <c r="BC1470" s="94"/>
      <c r="BD1470" s="94"/>
      <c r="BE1470" s="94"/>
      <c r="BF1470" s="94"/>
      <c r="BG1470" s="94"/>
      <c r="BH1470" s="94"/>
      <c r="BI1470" s="94"/>
      <c r="BJ1470" s="94"/>
      <c r="BK1470" s="94"/>
      <c r="BL1470" s="94"/>
      <c r="BM1470" s="94"/>
      <c r="BN1470" s="94"/>
      <c r="BO1470" s="94"/>
      <c r="BP1470" s="94"/>
      <c r="BQ1470" s="94"/>
      <c r="BR1470" s="94"/>
    </row>
    <row r="1471" spans="3:70" x14ac:dyDescent="0.2">
      <c r="C1471" s="24"/>
      <c r="D1471" s="24"/>
      <c r="AG1471" s="94"/>
      <c r="AH1471" s="94"/>
      <c r="AI1471" s="94"/>
      <c r="AJ1471" s="94"/>
      <c r="AK1471" s="94"/>
      <c r="AM1471" s="92"/>
      <c r="AT1471" s="94"/>
      <c r="AU1471" s="94"/>
      <c r="AV1471" s="94"/>
      <c r="AW1471" s="94"/>
      <c r="AX1471" s="94"/>
      <c r="AY1471" s="94"/>
      <c r="AZ1471" s="94"/>
      <c r="BA1471" s="94"/>
      <c r="BB1471" s="94"/>
    </row>
    <row r="1472" spans="3:70" x14ac:dyDescent="0.2">
      <c r="C1472" s="24"/>
      <c r="D1472" s="24"/>
      <c r="AG1472" s="94"/>
      <c r="AH1472" s="94"/>
      <c r="AI1472" s="94"/>
      <c r="AJ1472" s="94"/>
      <c r="AK1472" s="94"/>
      <c r="AM1472" s="92"/>
      <c r="AT1472" s="94"/>
      <c r="AU1472" s="94"/>
      <c r="AV1472" s="94"/>
      <c r="AW1472" s="94"/>
      <c r="AX1472" s="94"/>
      <c r="AY1472" s="94"/>
      <c r="AZ1472" s="94"/>
      <c r="BA1472" s="94"/>
      <c r="BB1472" s="94"/>
    </row>
    <row r="1473" spans="3:70" x14ac:dyDescent="0.2">
      <c r="C1473" s="24"/>
      <c r="D1473" s="24"/>
      <c r="AG1473" s="94"/>
      <c r="AH1473" s="94"/>
      <c r="AI1473" s="94"/>
      <c r="AJ1473" s="94"/>
      <c r="AK1473" s="94"/>
      <c r="AM1473" s="92"/>
      <c r="AT1473" s="94"/>
      <c r="AU1473" s="94"/>
      <c r="AV1473" s="94"/>
      <c r="AW1473" s="94"/>
      <c r="AX1473" s="94"/>
      <c r="AY1473" s="94"/>
      <c r="AZ1473" s="94"/>
      <c r="BA1473" s="94"/>
    </row>
    <row r="1474" spans="3:70" x14ac:dyDescent="0.2">
      <c r="C1474" s="24"/>
      <c r="D1474" s="24"/>
      <c r="AG1474" s="94"/>
      <c r="AH1474" s="94"/>
      <c r="AI1474" s="94"/>
      <c r="AJ1474" s="94"/>
      <c r="AK1474" s="94"/>
      <c r="AM1474" s="92"/>
      <c r="AT1474" s="94"/>
      <c r="AU1474" s="94"/>
      <c r="AV1474" s="94"/>
      <c r="AW1474" s="94"/>
      <c r="AX1474" s="94"/>
      <c r="AY1474" s="94"/>
      <c r="AZ1474" s="94"/>
      <c r="BA1474" s="94"/>
      <c r="BB1474" s="94"/>
      <c r="BD1474" s="94"/>
      <c r="BE1474" s="94"/>
      <c r="BF1474" s="94"/>
      <c r="BG1474" s="94"/>
      <c r="BH1474" s="94"/>
      <c r="BI1474" s="94"/>
      <c r="BJ1474" s="94"/>
      <c r="BK1474" s="94"/>
      <c r="BL1474" s="94"/>
      <c r="BM1474" s="94"/>
      <c r="BN1474" s="94"/>
      <c r="BO1474" s="94"/>
      <c r="BP1474" s="94"/>
      <c r="BQ1474" s="94"/>
      <c r="BR1474" s="94"/>
    </row>
    <row r="1475" spans="3:70" x14ac:dyDescent="0.2">
      <c r="C1475" s="24"/>
      <c r="D1475" s="24"/>
      <c r="AG1475" s="94"/>
      <c r="AH1475" s="94"/>
      <c r="AI1475" s="94"/>
      <c r="AJ1475" s="94"/>
      <c r="AK1475" s="94"/>
      <c r="AM1475" s="92"/>
      <c r="AT1475" s="94"/>
      <c r="AU1475" s="94"/>
      <c r="AV1475" s="94"/>
      <c r="AW1475" s="94"/>
      <c r="AX1475" s="94"/>
      <c r="AY1475" s="94"/>
      <c r="AZ1475" s="94"/>
      <c r="BA1475" s="94"/>
      <c r="BB1475" s="94"/>
      <c r="BD1475" s="94"/>
    </row>
    <row r="1476" spans="3:70" x14ac:dyDescent="0.2">
      <c r="C1476" s="24"/>
      <c r="D1476" s="24"/>
      <c r="AG1476" s="94"/>
      <c r="AH1476" s="94"/>
      <c r="AI1476" s="94"/>
      <c r="AJ1476" s="94"/>
      <c r="AK1476" s="94"/>
      <c r="AM1476" s="92"/>
      <c r="AT1476" s="94"/>
      <c r="AU1476" s="94"/>
      <c r="AV1476" s="94"/>
      <c r="AW1476" s="94"/>
      <c r="AX1476" s="94"/>
      <c r="AY1476" s="94"/>
      <c r="AZ1476" s="94"/>
      <c r="BA1476" s="94"/>
      <c r="BB1476" s="94"/>
      <c r="BD1476" s="94"/>
    </row>
    <row r="1477" spans="3:70" x14ac:dyDescent="0.2">
      <c r="C1477" s="24"/>
      <c r="D1477" s="24"/>
      <c r="AG1477" s="94"/>
      <c r="AH1477" s="94"/>
      <c r="AI1477" s="94"/>
      <c r="AJ1477" s="94"/>
      <c r="AK1477" s="94"/>
      <c r="AM1477" s="92"/>
      <c r="AT1477" s="94"/>
      <c r="AU1477" s="94"/>
      <c r="AV1477" s="94"/>
      <c r="AW1477" s="94"/>
      <c r="AX1477" s="94"/>
      <c r="AY1477" s="94"/>
      <c r="AZ1477" s="94"/>
      <c r="BA1477" s="94"/>
      <c r="BB1477" s="94"/>
      <c r="BC1477" s="94"/>
      <c r="BD1477" s="94"/>
      <c r="BE1477" s="94"/>
      <c r="BF1477" s="94"/>
      <c r="BG1477" s="94"/>
      <c r="BH1477" s="94"/>
      <c r="BI1477" s="94"/>
      <c r="BJ1477" s="94"/>
      <c r="BK1477" s="94"/>
      <c r="BL1477" s="94"/>
      <c r="BM1477" s="94"/>
      <c r="BN1477" s="94"/>
      <c r="BO1477" s="94"/>
      <c r="BP1477" s="94"/>
      <c r="BQ1477" s="94"/>
      <c r="BR1477" s="94"/>
    </row>
    <row r="1478" spans="3:70" x14ac:dyDescent="0.2">
      <c r="C1478" s="24"/>
      <c r="D1478" s="24"/>
      <c r="AG1478" s="94"/>
      <c r="AH1478" s="94"/>
      <c r="AI1478" s="94"/>
      <c r="AJ1478" s="94"/>
      <c r="AK1478" s="94"/>
      <c r="AM1478" s="92"/>
      <c r="AT1478" s="94"/>
      <c r="AU1478" s="94"/>
      <c r="AV1478" s="94"/>
      <c r="AW1478" s="94"/>
      <c r="AX1478" s="94"/>
      <c r="AY1478" s="94"/>
      <c r="AZ1478" s="94"/>
      <c r="BA1478" s="94"/>
      <c r="BB1478" s="94"/>
      <c r="BC1478" s="94"/>
      <c r="BD1478" s="94"/>
      <c r="BE1478" s="94"/>
      <c r="BF1478" s="94"/>
      <c r="BG1478" s="94"/>
      <c r="BH1478" s="94"/>
      <c r="BI1478" s="94"/>
      <c r="BJ1478" s="94"/>
      <c r="BK1478" s="94"/>
      <c r="BL1478" s="94"/>
      <c r="BM1478" s="94"/>
      <c r="BN1478" s="94"/>
      <c r="BO1478" s="94"/>
      <c r="BP1478" s="94"/>
      <c r="BQ1478" s="94"/>
      <c r="BR1478" s="94"/>
    </row>
    <row r="1479" spans="3:70" x14ac:dyDescent="0.2">
      <c r="C1479" s="24"/>
      <c r="D1479" s="24"/>
      <c r="AG1479" s="94"/>
      <c r="AH1479" s="94"/>
      <c r="AI1479" s="94"/>
      <c r="AJ1479" s="94"/>
      <c r="AK1479" s="94"/>
      <c r="AM1479" s="92"/>
      <c r="AT1479" s="94"/>
      <c r="AU1479" s="94"/>
      <c r="AV1479" s="94"/>
      <c r="AW1479" s="94"/>
      <c r="AX1479" s="94"/>
      <c r="AY1479" s="94"/>
      <c r="AZ1479" s="94"/>
      <c r="BA1479" s="94"/>
      <c r="BB1479" s="94"/>
      <c r="BC1479" s="94"/>
      <c r="BD1479" s="94"/>
      <c r="BE1479" s="94"/>
      <c r="BF1479" s="94"/>
      <c r="BG1479" s="94"/>
      <c r="BH1479" s="94"/>
      <c r="BI1479" s="94"/>
      <c r="BJ1479" s="94"/>
      <c r="BK1479" s="94"/>
      <c r="BL1479" s="94"/>
      <c r="BM1479" s="94"/>
      <c r="BN1479" s="94"/>
      <c r="BO1479" s="94"/>
      <c r="BP1479" s="94"/>
      <c r="BQ1479" s="94"/>
      <c r="BR1479" s="94"/>
    </row>
    <row r="1480" spans="3:70" x14ac:dyDescent="0.2">
      <c r="C1480" s="24"/>
      <c r="D1480" s="24"/>
      <c r="AG1480" s="94"/>
      <c r="AH1480" s="94"/>
      <c r="AI1480" s="94"/>
      <c r="AJ1480" s="94"/>
      <c r="AK1480" s="94"/>
      <c r="AM1480" s="92"/>
      <c r="AT1480" s="94"/>
      <c r="AU1480" s="94"/>
      <c r="AV1480" s="94"/>
      <c r="AW1480" s="94"/>
      <c r="AX1480" s="94"/>
      <c r="AY1480" s="94"/>
      <c r="AZ1480" s="94"/>
      <c r="BA1480" s="94"/>
      <c r="BB1480" s="94"/>
      <c r="BC1480" s="94"/>
      <c r="BD1480" s="94"/>
      <c r="BE1480" s="94"/>
      <c r="BF1480" s="94"/>
      <c r="BG1480" s="94"/>
      <c r="BH1480" s="94"/>
      <c r="BI1480" s="94"/>
      <c r="BJ1480" s="94"/>
      <c r="BK1480" s="94"/>
      <c r="BL1480" s="94"/>
      <c r="BM1480" s="94"/>
      <c r="BN1480" s="94"/>
      <c r="BO1480" s="94"/>
      <c r="BP1480" s="94"/>
      <c r="BQ1480" s="94"/>
      <c r="BR1480" s="94"/>
    </row>
    <row r="1481" spans="3:70" x14ac:dyDescent="0.2">
      <c r="C1481" s="24"/>
      <c r="D1481" s="24"/>
      <c r="AG1481" s="94"/>
      <c r="AH1481" s="94"/>
      <c r="AI1481" s="94"/>
      <c r="AJ1481" s="94"/>
      <c r="AK1481" s="94"/>
      <c r="AM1481" s="92"/>
      <c r="AT1481" s="94"/>
      <c r="AU1481" s="94"/>
      <c r="AV1481" s="94"/>
      <c r="AW1481" s="94"/>
      <c r="AX1481" s="94"/>
      <c r="AY1481" s="94"/>
      <c r="AZ1481" s="94"/>
      <c r="BA1481" s="94"/>
      <c r="BB1481" s="94"/>
    </row>
    <row r="1482" spans="3:70" x14ac:dyDescent="0.2">
      <c r="C1482" s="24"/>
      <c r="D1482" s="24"/>
      <c r="AG1482" s="94"/>
      <c r="AH1482" s="94"/>
      <c r="AI1482" s="94"/>
      <c r="AJ1482" s="94"/>
      <c r="AK1482" s="94"/>
      <c r="AM1482" s="92"/>
      <c r="AT1482" s="94"/>
      <c r="AU1482" s="94"/>
      <c r="AV1482" s="94"/>
      <c r="AW1482" s="94"/>
      <c r="AX1482" s="94"/>
      <c r="AY1482" s="94"/>
      <c r="AZ1482" s="94"/>
      <c r="BA1482" s="94"/>
    </row>
    <row r="1483" spans="3:70" x14ac:dyDescent="0.2">
      <c r="C1483" s="24"/>
      <c r="D1483" s="24"/>
      <c r="AG1483" s="94"/>
      <c r="AH1483" s="94"/>
      <c r="AI1483" s="94"/>
      <c r="AJ1483" s="94"/>
      <c r="AK1483" s="94"/>
      <c r="AM1483" s="92"/>
      <c r="AT1483" s="94"/>
      <c r="AU1483" s="94"/>
      <c r="AV1483" s="94"/>
      <c r="AW1483" s="94"/>
      <c r="AX1483" s="94"/>
      <c r="AY1483" s="94"/>
      <c r="AZ1483" s="94"/>
      <c r="BA1483" s="94"/>
    </row>
    <row r="1484" spans="3:70" x14ac:dyDescent="0.2">
      <c r="C1484" s="24"/>
      <c r="D1484" s="24"/>
      <c r="AG1484" s="94"/>
      <c r="AH1484" s="94"/>
      <c r="AI1484" s="94"/>
      <c r="AJ1484" s="94"/>
      <c r="AK1484" s="94"/>
      <c r="AM1484" s="92"/>
      <c r="AT1484" s="94"/>
      <c r="AU1484" s="94"/>
      <c r="AV1484" s="94"/>
      <c r="AW1484" s="94"/>
      <c r="AX1484" s="94"/>
      <c r="AY1484" s="94"/>
      <c r="AZ1484" s="94"/>
      <c r="BA1484" s="94"/>
      <c r="BB1484" s="94"/>
    </row>
    <row r="1485" spans="3:70" x14ac:dyDescent="0.2">
      <c r="C1485" s="24"/>
      <c r="D1485" s="24"/>
      <c r="AG1485" s="94"/>
      <c r="AH1485" s="94"/>
      <c r="AI1485" s="94"/>
      <c r="AJ1485" s="94"/>
      <c r="AK1485" s="94"/>
      <c r="AM1485" s="92"/>
      <c r="AT1485" s="94"/>
      <c r="AU1485" s="94"/>
      <c r="AV1485" s="94"/>
      <c r="AW1485" s="94"/>
      <c r="AX1485" s="94"/>
      <c r="AY1485" s="94"/>
      <c r="AZ1485" s="94"/>
      <c r="BA1485" s="94"/>
      <c r="BB1485" s="94"/>
      <c r="BC1485" s="94"/>
      <c r="BD1485" s="94"/>
      <c r="BE1485" s="94"/>
      <c r="BF1485" s="94"/>
      <c r="BG1485" s="94"/>
      <c r="BH1485" s="94"/>
      <c r="BI1485" s="94"/>
      <c r="BJ1485" s="94"/>
      <c r="BK1485" s="94"/>
      <c r="BL1485" s="94"/>
      <c r="BM1485" s="94"/>
      <c r="BN1485" s="94"/>
      <c r="BO1485" s="94"/>
      <c r="BP1485" s="94"/>
      <c r="BQ1485" s="94"/>
      <c r="BR1485" s="94"/>
    </row>
    <row r="1486" spans="3:70" x14ac:dyDescent="0.2">
      <c r="C1486" s="24"/>
      <c r="D1486" s="24"/>
      <c r="AG1486" s="94"/>
      <c r="AH1486" s="94"/>
      <c r="AI1486" s="94"/>
      <c r="AJ1486" s="94"/>
      <c r="AK1486" s="94"/>
      <c r="AM1486" s="92"/>
      <c r="AT1486" s="94"/>
      <c r="AU1486" s="94"/>
      <c r="AV1486" s="94"/>
      <c r="AW1486" s="94"/>
      <c r="AX1486" s="94"/>
      <c r="AY1486" s="94"/>
      <c r="AZ1486" s="94"/>
      <c r="BA1486" s="94"/>
      <c r="BB1486" s="94"/>
      <c r="BC1486" s="94"/>
      <c r="BD1486" s="94"/>
      <c r="BE1486" s="94"/>
      <c r="BF1486" s="94"/>
      <c r="BG1486" s="94"/>
      <c r="BH1486" s="94"/>
      <c r="BI1486" s="94"/>
      <c r="BJ1486" s="94"/>
      <c r="BK1486" s="94"/>
      <c r="BL1486" s="94"/>
      <c r="BM1486" s="94"/>
      <c r="BN1486" s="94"/>
      <c r="BO1486" s="94"/>
      <c r="BP1486" s="94"/>
      <c r="BQ1486" s="94"/>
      <c r="BR1486" s="94"/>
    </row>
    <row r="1487" spans="3:70" x14ac:dyDescent="0.2">
      <c r="C1487" s="24"/>
      <c r="D1487" s="24"/>
      <c r="AG1487" s="94"/>
      <c r="AH1487" s="94"/>
      <c r="AI1487" s="94"/>
      <c r="AJ1487" s="94"/>
      <c r="AK1487" s="94"/>
      <c r="AM1487" s="92"/>
      <c r="AT1487" s="94"/>
      <c r="AU1487" s="94"/>
      <c r="AV1487" s="94"/>
      <c r="AW1487" s="94"/>
      <c r="AX1487" s="94"/>
      <c r="AY1487" s="94"/>
      <c r="AZ1487" s="94"/>
      <c r="BA1487" s="94"/>
    </row>
    <row r="1488" spans="3:70" x14ac:dyDescent="0.2">
      <c r="C1488" s="24"/>
      <c r="D1488" s="24"/>
      <c r="AG1488" s="94"/>
      <c r="AH1488" s="94"/>
      <c r="AI1488" s="94"/>
      <c r="AJ1488" s="94"/>
      <c r="AK1488" s="94"/>
      <c r="AM1488" s="92"/>
      <c r="AT1488" s="94"/>
      <c r="AU1488" s="94"/>
      <c r="AV1488" s="94"/>
      <c r="AW1488" s="94"/>
      <c r="AX1488" s="94"/>
      <c r="AY1488" s="94"/>
      <c r="AZ1488" s="94"/>
      <c r="BA1488" s="94"/>
      <c r="BB1488" s="94"/>
      <c r="BD1488" s="94"/>
    </row>
    <row r="1489" spans="3:70" x14ac:dyDescent="0.2">
      <c r="C1489" s="24"/>
      <c r="D1489" s="24"/>
      <c r="AG1489" s="94"/>
      <c r="AH1489" s="94"/>
      <c r="AI1489" s="94"/>
      <c r="AJ1489" s="94"/>
      <c r="AK1489" s="94"/>
      <c r="AM1489" s="92"/>
      <c r="AT1489" s="94"/>
      <c r="AU1489" s="94"/>
      <c r="AV1489" s="94"/>
      <c r="AW1489" s="94"/>
      <c r="AX1489" s="94"/>
      <c r="AY1489" s="94"/>
      <c r="AZ1489" s="94"/>
      <c r="BA1489" s="94"/>
      <c r="BB1489" s="94"/>
    </row>
    <row r="1490" spans="3:70" x14ac:dyDescent="0.2">
      <c r="C1490" s="24"/>
      <c r="D1490" s="24"/>
      <c r="AG1490" s="94"/>
      <c r="AH1490" s="94"/>
      <c r="AI1490" s="94"/>
      <c r="AJ1490" s="94"/>
      <c r="AK1490" s="94"/>
      <c r="AM1490" s="92"/>
      <c r="AT1490" s="94"/>
      <c r="AU1490" s="94"/>
      <c r="AV1490" s="94"/>
      <c r="AW1490" s="94"/>
      <c r="AX1490" s="94"/>
      <c r="AY1490" s="94"/>
      <c r="AZ1490" s="94"/>
      <c r="BA1490" s="94"/>
    </row>
    <row r="1491" spans="3:70" x14ac:dyDescent="0.2">
      <c r="C1491" s="24"/>
      <c r="D1491" s="24"/>
      <c r="AG1491" s="94"/>
      <c r="AH1491" s="94"/>
      <c r="AI1491" s="94"/>
      <c r="AJ1491" s="94"/>
      <c r="AK1491" s="94"/>
      <c r="AM1491" s="92"/>
      <c r="AT1491" s="94"/>
      <c r="AU1491" s="94"/>
      <c r="AV1491" s="94"/>
      <c r="AW1491" s="94"/>
      <c r="AX1491" s="94"/>
      <c r="AY1491" s="94"/>
      <c r="AZ1491" s="94"/>
      <c r="BA1491" s="94"/>
    </row>
    <row r="1492" spans="3:70" x14ac:dyDescent="0.2">
      <c r="C1492" s="24"/>
      <c r="D1492" s="24"/>
      <c r="AG1492" s="94"/>
      <c r="AH1492" s="94"/>
      <c r="AI1492" s="94"/>
      <c r="AJ1492" s="94"/>
      <c r="AK1492" s="94"/>
      <c r="AM1492" s="92"/>
      <c r="AT1492" s="94"/>
      <c r="AU1492" s="94"/>
      <c r="AV1492" s="94"/>
      <c r="AW1492" s="94"/>
      <c r="AX1492" s="94"/>
      <c r="AY1492" s="94"/>
      <c r="AZ1492" s="94"/>
      <c r="BA1492" s="94"/>
    </row>
    <row r="1493" spans="3:70" x14ac:dyDescent="0.2">
      <c r="C1493" s="24"/>
      <c r="D1493" s="24"/>
      <c r="AG1493" s="94"/>
      <c r="AH1493" s="94"/>
      <c r="AI1493" s="94"/>
      <c r="AJ1493" s="94"/>
      <c r="AK1493" s="94"/>
      <c r="AM1493" s="92"/>
      <c r="AT1493" s="94"/>
      <c r="AU1493" s="94"/>
      <c r="AV1493" s="94"/>
      <c r="AW1493" s="94"/>
      <c r="AX1493" s="94"/>
      <c r="AY1493" s="94"/>
      <c r="AZ1493" s="94"/>
      <c r="BA1493" s="94"/>
    </row>
    <row r="1494" spans="3:70" x14ac:dyDescent="0.2">
      <c r="C1494" s="24"/>
      <c r="D1494" s="24"/>
      <c r="AG1494" s="94"/>
      <c r="AH1494" s="94"/>
      <c r="AI1494" s="94"/>
      <c r="AJ1494" s="94"/>
      <c r="AK1494" s="94"/>
      <c r="AM1494" s="92"/>
      <c r="AT1494" s="94"/>
      <c r="AU1494" s="94"/>
      <c r="AV1494" s="94"/>
      <c r="AW1494" s="94"/>
      <c r="AX1494" s="94"/>
      <c r="AY1494" s="94"/>
      <c r="AZ1494" s="94"/>
      <c r="BA1494" s="94"/>
      <c r="BB1494" s="94"/>
      <c r="BC1494" s="94"/>
      <c r="BD1494" s="94"/>
      <c r="BE1494" s="94"/>
      <c r="BF1494" s="94"/>
      <c r="BG1494" s="94"/>
      <c r="BH1494" s="94"/>
      <c r="BI1494" s="94"/>
      <c r="BJ1494" s="94"/>
      <c r="BK1494" s="94"/>
      <c r="BL1494" s="94"/>
      <c r="BM1494" s="94"/>
      <c r="BN1494" s="94"/>
      <c r="BO1494" s="94"/>
      <c r="BP1494" s="94"/>
      <c r="BQ1494" s="94"/>
      <c r="BR1494" s="94"/>
    </row>
    <row r="1495" spans="3:70" x14ac:dyDescent="0.2">
      <c r="C1495" s="24"/>
      <c r="D1495" s="24"/>
      <c r="AG1495" s="94"/>
      <c r="AH1495" s="94"/>
      <c r="AI1495" s="94"/>
      <c r="AJ1495" s="94"/>
      <c r="AK1495" s="94"/>
      <c r="AM1495" s="92"/>
      <c r="AT1495" s="94"/>
      <c r="AU1495" s="94"/>
      <c r="AV1495" s="94"/>
      <c r="AW1495" s="94"/>
      <c r="AX1495" s="94"/>
      <c r="AY1495" s="94"/>
      <c r="AZ1495" s="94"/>
      <c r="BA1495" s="94"/>
    </row>
    <row r="1496" spans="3:70" x14ac:dyDescent="0.2">
      <c r="C1496" s="24"/>
      <c r="D1496" s="24"/>
      <c r="AG1496" s="94"/>
      <c r="AH1496" s="94"/>
      <c r="AI1496" s="94"/>
      <c r="AJ1496" s="94"/>
      <c r="AK1496" s="94"/>
      <c r="AM1496" s="92"/>
      <c r="AT1496" s="94"/>
      <c r="AU1496" s="94"/>
      <c r="AV1496" s="94"/>
      <c r="AW1496" s="94"/>
      <c r="AX1496" s="94"/>
      <c r="AY1496" s="94"/>
      <c r="AZ1496" s="94"/>
      <c r="BA1496" s="94"/>
      <c r="BB1496" s="94"/>
      <c r="BC1496" s="94"/>
      <c r="BD1496" s="94"/>
      <c r="BE1496" s="94"/>
      <c r="BF1496" s="94"/>
      <c r="BG1496" s="94"/>
      <c r="BH1496" s="94"/>
      <c r="BI1496" s="94"/>
      <c r="BJ1496" s="94"/>
      <c r="BK1496" s="94"/>
      <c r="BL1496" s="94"/>
      <c r="BM1496" s="94"/>
      <c r="BN1496" s="94"/>
      <c r="BO1496" s="94"/>
      <c r="BP1496" s="94"/>
      <c r="BQ1496" s="94"/>
      <c r="BR1496" s="94"/>
    </row>
    <row r="1497" spans="3:70" x14ac:dyDescent="0.2">
      <c r="C1497" s="24"/>
      <c r="D1497" s="24"/>
      <c r="AG1497" s="94"/>
      <c r="AH1497" s="94"/>
      <c r="AI1497" s="94"/>
      <c r="AJ1497" s="94"/>
      <c r="AK1497" s="94"/>
      <c r="AM1497" s="92"/>
      <c r="AT1497" s="94"/>
      <c r="AU1497" s="94"/>
      <c r="AV1497" s="94"/>
      <c r="AW1497" s="94"/>
      <c r="AX1497" s="94"/>
      <c r="AY1497" s="94"/>
      <c r="AZ1497" s="94"/>
      <c r="BA1497" s="94"/>
      <c r="BB1497" s="94"/>
      <c r="BD1497" s="94"/>
    </row>
    <row r="1498" spans="3:70" x14ac:dyDescent="0.2">
      <c r="C1498" s="24"/>
      <c r="D1498" s="24"/>
      <c r="AG1498" s="94"/>
      <c r="AH1498" s="94"/>
      <c r="AI1498" s="94"/>
      <c r="AJ1498" s="94"/>
      <c r="AK1498" s="94"/>
      <c r="AM1498" s="92"/>
      <c r="AT1498" s="94"/>
      <c r="AU1498" s="94"/>
      <c r="AV1498" s="94"/>
      <c r="AW1498" s="94"/>
      <c r="AX1498" s="94"/>
      <c r="AY1498" s="94"/>
      <c r="AZ1498" s="94"/>
      <c r="BA1498" s="94"/>
      <c r="BB1498" s="94"/>
    </row>
    <row r="1499" spans="3:70" x14ac:dyDescent="0.2">
      <c r="C1499" s="24"/>
      <c r="D1499" s="24"/>
      <c r="AG1499" s="94"/>
      <c r="AH1499" s="94"/>
      <c r="AI1499" s="94"/>
      <c r="AJ1499" s="94"/>
      <c r="AK1499" s="94"/>
      <c r="AM1499" s="92"/>
      <c r="AT1499" s="94"/>
      <c r="AU1499" s="94"/>
      <c r="AV1499" s="94"/>
      <c r="AW1499" s="94"/>
      <c r="AX1499" s="94"/>
      <c r="AY1499" s="94"/>
      <c r="AZ1499" s="94"/>
      <c r="BA1499" s="94"/>
      <c r="BB1499" s="94"/>
    </row>
    <row r="1500" spans="3:70" x14ac:dyDescent="0.2">
      <c r="C1500" s="24"/>
      <c r="D1500" s="24"/>
      <c r="AG1500" s="94"/>
      <c r="AH1500" s="94"/>
      <c r="AI1500" s="94"/>
      <c r="AJ1500" s="94"/>
      <c r="AK1500" s="94"/>
      <c r="AM1500" s="92"/>
      <c r="AT1500" s="94"/>
      <c r="AU1500" s="94"/>
      <c r="AV1500" s="94"/>
      <c r="AW1500" s="94"/>
      <c r="AX1500" s="94"/>
      <c r="AY1500" s="94"/>
      <c r="AZ1500" s="94"/>
      <c r="BA1500" s="94"/>
      <c r="BB1500" s="94"/>
      <c r="BD1500" s="94"/>
    </row>
    <row r="1501" spans="3:70" x14ac:dyDescent="0.2">
      <c r="C1501" s="24"/>
      <c r="D1501" s="24"/>
      <c r="AG1501" s="94"/>
      <c r="AH1501" s="94"/>
      <c r="AI1501" s="94"/>
      <c r="AJ1501" s="94"/>
      <c r="AK1501" s="94"/>
      <c r="AM1501" s="92"/>
      <c r="AT1501" s="94"/>
      <c r="AU1501" s="94"/>
      <c r="AV1501" s="94"/>
      <c r="AW1501" s="94"/>
      <c r="AX1501" s="94"/>
      <c r="AY1501" s="94"/>
      <c r="AZ1501" s="94"/>
      <c r="BA1501" s="94"/>
      <c r="BB1501" s="94"/>
      <c r="BC1501" s="94"/>
      <c r="BD1501" s="94"/>
      <c r="BE1501" s="94"/>
      <c r="BF1501" s="94"/>
      <c r="BG1501" s="94"/>
      <c r="BH1501" s="94"/>
      <c r="BI1501" s="94"/>
      <c r="BJ1501" s="94"/>
      <c r="BK1501" s="94"/>
      <c r="BL1501" s="94"/>
      <c r="BM1501" s="94"/>
      <c r="BN1501" s="94"/>
      <c r="BO1501" s="94"/>
      <c r="BP1501" s="94"/>
      <c r="BQ1501" s="94"/>
      <c r="BR1501" s="94"/>
    </row>
    <row r="1502" spans="3:70" x14ac:dyDescent="0.2">
      <c r="C1502" s="24"/>
      <c r="D1502" s="24"/>
      <c r="AG1502" s="94"/>
      <c r="AH1502" s="94"/>
      <c r="AI1502" s="94"/>
      <c r="AJ1502" s="94"/>
      <c r="AK1502" s="94"/>
      <c r="AM1502" s="92"/>
      <c r="AT1502" s="94"/>
      <c r="AU1502" s="94"/>
      <c r="AV1502" s="94"/>
      <c r="AW1502" s="94"/>
      <c r="AX1502" s="94"/>
      <c r="AY1502" s="94"/>
      <c r="AZ1502" s="94"/>
      <c r="BA1502" s="94"/>
      <c r="BB1502" s="94"/>
    </row>
    <row r="1503" spans="3:70" x14ac:dyDescent="0.2">
      <c r="C1503" s="24"/>
      <c r="D1503" s="24"/>
      <c r="AG1503" s="94"/>
      <c r="AH1503" s="94"/>
      <c r="AI1503" s="94"/>
      <c r="AJ1503" s="94"/>
      <c r="AK1503" s="94"/>
      <c r="AM1503" s="92"/>
      <c r="AT1503" s="94"/>
      <c r="AU1503" s="94"/>
      <c r="AV1503" s="94"/>
      <c r="AW1503" s="94"/>
      <c r="AX1503" s="94"/>
      <c r="AY1503" s="94"/>
      <c r="AZ1503" s="94"/>
      <c r="BA1503" s="94"/>
      <c r="BB1503" s="94"/>
      <c r="BD1503" s="94"/>
    </row>
    <row r="1504" spans="3:70" x14ac:dyDescent="0.2">
      <c r="C1504" s="24"/>
      <c r="D1504" s="24"/>
      <c r="AG1504" s="94"/>
      <c r="AH1504" s="94"/>
      <c r="AI1504" s="94"/>
      <c r="AJ1504" s="94"/>
      <c r="AK1504" s="94"/>
      <c r="AM1504" s="92"/>
      <c r="AT1504" s="94"/>
      <c r="AU1504" s="94"/>
      <c r="AV1504" s="94"/>
      <c r="AW1504" s="94"/>
      <c r="AX1504" s="94"/>
      <c r="AY1504" s="94"/>
      <c r="AZ1504" s="94"/>
      <c r="BA1504" s="94"/>
      <c r="BB1504" s="94"/>
      <c r="BC1504" s="94"/>
      <c r="BD1504" s="94"/>
      <c r="BE1504" s="94"/>
      <c r="BF1504" s="94"/>
      <c r="BG1504" s="94"/>
      <c r="BH1504" s="94"/>
      <c r="BI1504" s="94"/>
      <c r="BJ1504" s="94"/>
      <c r="BK1504" s="94"/>
      <c r="BL1504" s="94"/>
      <c r="BM1504" s="94"/>
      <c r="BN1504" s="94"/>
      <c r="BO1504" s="94"/>
      <c r="BP1504" s="94"/>
      <c r="BQ1504" s="94"/>
      <c r="BR1504" s="94"/>
    </row>
    <row r="1505" spans="3:70" x14ac:dyDescent="0.2">
      <c r="C1505" s="24"/>
      <c r="D1505" s="24"/>
      <c r="AG1505" s="94"/>
      <c r="AH1505" s="94"/>
      <c r="AI1505" s="94"/>
      <c r="AJ1505" s="94"/>
      <c r="AK1505" s="94"/>
      <c r="AM1505" s="92"/>
      <c r="AT1505" s="94"/>
      <c r="AU1505" s="94"/>
      <c r="AV1505" s="94"/>
      <c r="AW1505" s="94"/>
      <c r="AX1505" s="94"/>
      <c r="AY1505" s="94"/>
      <c r="AZ1505" s="94"/>
      <c r="BA1505" s="94"/>
      <c r="BB1505" s="94"/>
    </row>
    <row r="1506" spans="3:70" x14ac:dyDescent="0.2">
      <c r="C1506" s="24"/>
      <c r="D1506" s="24"/>
      <c r="AG1506" s="94"/>
      <c r="AH1506" s="94"/>
      <c r="AI1506" s="94"/>
      <c r="AJ1506" s="94"/>
      <c r="AK1506" s="94"/>
      <c r="AM1506" s="92"/>
      <c r="AT1506" s="94"/>
      <c r="AU1506" s="94"/>
      <c r="AV1506" s="94"/>
      <c r="AW1506" s="94"/>
      <c r="AX1506" s="94"/>
      <c r="AY1506" s="94"/>
      <c r="AZ1506" s="94"/>
      <c r="BA1506" s="94"/>
      <c r="BB1506" s="94"/>
    </row>
    <row r="1507" spans="3:70" x14ac:dyDescent="0.2">
      <c r="C1507" s="24"/>
      <c r="D1507" s="24"/>
      <c r="AG1507" s="94"/>
      <c r="AH1507" s="94"/>
      <c r="AI1507" s="94"/>
      <c r="AJ1507" s="94"/>
      <c r="AK1507" s="94"/>
      <c r="AM1507" s="92"/>
      <c r="AT1507" s="94"/>
      <c r="AU1507" s="94"/>
      <c r="AV1507" s="94"/>
      <c r="AW1507" s="94"/>
      <c r="AX1507" s="94"/>
      <c r="AY1507" s="94"/>
      <c r="AZ1507" s="94"/>
      <c r="BA1507" s="94"/>
      <c r="BB1507" s="94"/>
      <c r="BD1507" s="94"/>
      <c r="BE1507" s="94"/>
      <c r="BF1507" s="94"/>
      <c r="BG1507" s="94"/>
      <c r="BH1507" s="94"/>
      <c r="BI1507" s="94"/>
      <c r="BJ1507" s="94"/>
      <c r="BK1507" s="94"/>
      <c r="BL1507" s="94"/>
      <c r="BM1507" s="94"/>
      <c r="BN1507" s="94"/>
      <c r="BO1507" s="94"/>
      <c r="BP1507" s="94"/>
      <c r="BQ1507" s="94"/>
      <c r="BR1507" s="94"/>
    </row>
    <row r="1508" spans="3:70" x14ac:dyDescent="0.2">
      <c r="C1508" s="24"/>
      <c r="D1508" s="24"/>
      <c r="AG1508" s="94"/>
      <c r="AH1508" s="94"/>
      <c r="AI1508" s="94"/>
      <c r="AJ1508" s="94"/>
      <c r="AK1508" s="94"/>
      <c r="AM1508" s="92"/>
      <c r="AT1508" s="94"/>
      <c r="AU1508" s="94"/>
      <c r="AV1508" s="94"/>
      <c r="AW1508" s="94"/>
      <c r="AX1508" s="94"/>
      <c r="AY1508" s="94"/>
      <c r="AZ1508" s="94"/>
      <c r="BA1508" s="94"/>
      <c r="BB1508" s="94"/>
    </row>
    <row r="1509" spans="3:70" x14ac:dyDescent="0.2">
      <c r="C1509" s="24"/>
      <c r="D1509" s="24"/>
      <c r="AG1509" s="94"/>
      <c r="AH1509" s="94"/>
      <c r="AI1509" s="94"/>
      <c r="AJ1509" s="94"/>
      <c r="AK1509" s="94"/>
      <c r="AM1509" s="92"/>
      <c r="AT1509" s="94"/>
      <c r="AU1509" s="94"/>
      <c r="AV1509" s="94"/>
      <c r="AW1509" s="94"/>
      <c r="AX1509" s="94"/>
      <c r="AY1509" s="94"/>
      <c r="AZ1509" s="94"/>
      <c r="BA1509" s="94"/>
      <c r="BB1509" s="94"/>
      <c r="BD1509" s="94"/>
      <c r="BE1509" s="94"/>
      <c r="BF1509" s="94"/>
      <c r="BG1509" s="94"/>
      <c r="BH1509" s="94"/>
      <c r="BI1509" s="94"/>
      <c r="BJ1509" s="94"/>
      <c r="BK1509" s="94"/>
      <c r="BL1509" s="94"/>
      <c r="BM1509" s="94"/>
      <c r="BN1509" s="94"/>
      <c r="BO1509" s="94"/>
      <c r="BP1509" s="94"/>
      <c r="BQ1509" s="94"/>
      <c r="BR1509" s="94"/>
    </row>
    <row r="1510" spans="3:70" x14ac:dyDescent="0.2">
      <c r="C1510" s="24"/>
      <c r="D1510" s="24"/>
      <c r="AG1510" s="94"/>
      <c r="AH1510" s="94"/>
      <c r="AI1510" s="94"/>
      <c r="AJ1510" s="94"/>
      <c r="AK1510" s="94"/>
      <c r="AM1510" s="92"/>
      <c r="AT1510" s="94"/>
      <c r="AU1510" s="94"/>
      <c r="AV1510" s="94"/>
      <c r="AW1510" s="94"/>
      <c r="AX1510" s="94"/>
      <c r="AY1510" s="94"/>
      <c r="AZ1510" s="94"/>
      <c r="BA1510" s="94"/>
    </row>
    <row r="1511" spans="3:70" x14ac:dyDescent="0.2">
      <c r="C1511" s="24"/>
      <c r="D1511" s="24"/>
      <c r="AG1511" s="94"/>
      <c r="AH1511" s="94"/>
      <c r="AI1511" s="94"/>
      <c r="AJ1511" s="94"/>
      <c r="AK1511" s="94"/>
      <c r="AM1511" s="92"/>
      <c r="AT1511" s="94"/>
      <c r="AU1511" s="94"/>
      <c r="AV1511" s="94"/>
      <c r="AW1511" s="94"/>
      <c r="AX1511" s="94"/>
      <c r="AY1511" s="94"/>
      <c r="AZ1511" s="94"/>
      <c r="BA1511" s="94"/>
      <c r="BB1511" s="94"/>
      <c r="BD1511" s="94"/>
    </row>
    <row r="1512" spans="3:70" x14ac:dyDescent="0.2">
      <c r="C1512" s="24"/>
      <c r="D1512" s="24"/>
      <c r="AG1512" s="94"/>
      <c r="AH1512" s="94"/>
      <c r="AI1512" s="94"/>
      <c r="AJ1512" s="94"/>
      <c r="AK1512" s="94"/>
      <c r="AM1512" s="92"/>
      <c r="AT1512" s="94"/>
      <c r="AU1512" s="94"/>
      <c r="AV1512" s="94"/>
      <c r="AW1512" s="94"/>
      <c r="AX1512" s="94"/>
      <c r="AY1512" s="94"/>
      <c r="AZ1512" s="94"/>
      <c r="BA1512" s="94"/>
    </row>
    <row r="1513" spans="3:70" x14ac:dyDescent="0.2">
      <c r="C1513" s="24"/>
      <c r="D1513" s="24"/>
      <c r="AG1513" s="94"/>
      <c r="AH1513" s="94"/>
      <c r="AI1513" s="94"/>
      <c r="AJ1513" s="94"/>
      <c r="AK1513" s="94"/>
      <c r="AM1513" s="92"/>
      <c r="AT1513" s="94"/>
      <c r="AU1513" s="94"/>
      <c r="AV1513" s="94"/>
      <c r="AW1513" s="94"/>
      <c r="AX1513" s="94"/>
      <c r="AY1513" s="94"/>
      <c r="AZ1513" s="94"/>
      <c r="BA1513" s="94"/>
      <c r="BB1513" s="94"/>
    </row>
    <row r="1514" spans="3:70" x14ac:dyDescent="0.2">
      <c r="C1514" s="24"/>
      <c r="D1514" s="24"/>
      <c r="AG1514" s="94"/>
      <c r="AH1514" s="94"/>
      <c r="AI1514" s="94"/>
      <c r="AJ1514" s="94"/>
      <c r="AK1514" s="94"/>
      <c r="AM1514" s="92"/>
      <c r="AT1514" s="94"/>
      <c r="AU1514" s="94"/>
      <c r="AV1514" s="94"/>
      <c r="AW1514" s="94"/>
      <c r="AX1514" s="94"/>
      <c r="AY1514" s="94"/>
      <c r="AZ1514" s="94"/>
      <c r="BA1514" s="94"/>
      <c r="BB1514" s="94"/>
      <c r="BC1514" s="94"/>
      <c r="BD1514" s="94"/>
      <c r="BE1514" s="94"/>
      <c r="BF1514" s="94"/>
      <c r="BG1514" s="94"/>
      <c r="BH1514" s="94"/>
      <c r="BI1514" s="94"/>
      <c r="BJ1514" s="94"/>
      <c r="BK1514" s="94"/>
      <c r="BL1514" s="94"/>
      <c r="BM1514" s="94"/>
      <c r="BN1514" s="94"/>
      <c r="BO1514" s="94"/>
      <c r="BP1514" s="94"/>
      <c r="BQ1514" s="94"/>
      <c r="BR1514" s="94"/>
    </row>
    <row r="1515" spans="3:70" x14ac:dyDescent="0.2">
      <c r="C1515" s="24"/>
      <c r="D1515" s="24"/>
      <c r="AG1515" s="94"/>
      <c r="AH1515" s="94"/>
      <c r="AI1515" s="94"/>
      <c r="AJ1515" s="94"/>
      <c r="AK1515" s="94"/>
      <c r="AM1515" s="92"/>
      <c r="AT1515" s="94"/>
      <c r="AU1515" s="94"/>
      <c r="AV1515" s="94"/>
      <c r="AW1515" s="94"/>
      <c r="AX1515" s="94"/>
      <c r="AY1515" s="94"/>
      <c r="AZ1515" s="94"/>
      <c r="BA1515" s="94"/>
    </row>
    <row r="1516" spans="3:70" x14ac:dyDescent="0.2">
      <c r="C1516" s="24"/>
      <c r="D1516" s="24"/>
      <c r="AG1516" s="94"/>
      <c r="AH1516" s="94"/>
      <c r="AI1516" s="94"/>
      <c r="AJ1516" s="94"/>
      <c r="AK1516" s="94"/>
      <c r="AM1516" s="92"/>
      <c r="AT1516" s="94"/>
      <c r="AU1516" s="94"/>
      <c r="AV1516" s="94"/>
      <c r="AW1516" s="94"/>
      <c r="AX1516" s="94"/>
      <c r="AY1516" s="94"/>
      <c r="AZ1516" s="94"/>
      <c r="BA1516" s="94"/>
      <c r="BB1516" s="94"/>
      <c r="BD1516" s="94"/>
    </row>
    <row r="1517" spans="3:70" x14ac:dyDescent="0.2">
      <c r="C1517" s="24"/>
      <c r="D1517" s="24"/>
      <c r="AG1517" s="94"/>
      <c r="AH1517" s="94"/>
      <c r="AI1517" s="94"/>
      <c r="AJ1517" s="94"/>
      <c r="AK1517" s="94"/>
      <c r="AM1517" s="92"/>
      <c r="AT1517" s="94"/>
      <c r="AU1517" s="94"/>
      <c r="AV1517" s="94"/>
      <c r="AW1517" s="94"/>
      <c r="AX1517" s="94"/>
      <c r="AY1517" s="94"/>
      <c r="AZ1517" s="94"/>
      <c r="BA1517" s="94"/>
      <c r="BB1517" s="94"/>
      <c r="BC1517" s="94"/>
      <c r="BD1517" s="94"/>
      <c r="BE1517" s="94"/>
      <c r="BF1517" s="94"/>
      <c r="BG1517" s="94"/>
      <c r="BH1517" s="94"/>
      <c r="BI1517" s="94"/>
      <c r="BJ1517" s="94"/>
      <c r="BK1517" s="94"/>
      <c r="BL1517" s="94"/>
      <c r="BM1517" s="94"/>
      <c r="BN1517" s="94"/>
      <c r="BO1517" s="94"/>
      <c r="BP1517" s="94"/>
      <c r="BQ1517" s="94"/>
      <c r="BR1517" s="94"/>
    </row>
    <row r="1518" spans="3:70" x14ac:dyDescent="0.2">
      <c r="C1518" s="24"/>
      <c r="D1518" s="24"/>
      <c r="AG1518" s="94"/>
      <c r="AH1518" s="94"/>
      <c r="AI1518" s="94"/>
      <c r="AJ1518" s="94"/>
      <c r="AK1518" s="94"/>
      <c r="AM1518" s="92"/>
      <c r="AT1518" s="94"/>
      <c r="AU1518" s="94"/>
      <c r="AV1518" s="94"/>
      <c r="AW1518" s="94"/>
      <c r="AX1518" s="94"/>
      <c r="AY1518" s="94"/>
      <c r="AZ1518" s="94"/>
      <c r="BA1518" s="94"/>
      <c r="BB1518" s="94"/>
      <c r="BC1518" s="94"/>
      <c r="BD1518" s="94"/>
      <c r="BE1518" s="94"/>
      <c r="BF1518" s="94"/>
      <c r="BG1518" s="94"/>
      <c r="BH1518" s="94"/>
      <c r="BI1518" s="94"/>
      <c r="BJ1518" s="94"/>
      <c r="BK1518" s="94"/>
      <c r="BL1518" s="94"/>
      <c r="BM1518" s="94"/>
      <c r="BN1518" s="94"/>
      <c r="BO1518" s="94"/>
      <c r="BP1518" s="94"/>
      <c r="BQ1518" s="94"/>
      <c r="BR1518" s="94"/>
    </row>
    <row r="1519" spans="3:70" x14ac:dyDescent="0.2">
      <c r="C1519" s="24"/>
      <c r="D1519" s="24"/>
      <c r="AG1519" s="94"/>
      <c r="AH1519" s="94"/>
      <c r="AI1519" s="94"/>
      <c r="AJ1519" s="94"/>
      <c r="AK1519" s="94"/>
      <c r="AM1519" s="92"/>
      <c r="AT1519" s="94"/>
      <c r="AU1519" s="94"/>
      <c r="AV1519" s="94"/>
      <c r="AW1519" s="94"/>
      <c r="AX1519" s="94"/>
      <c r="AY1519" s="94"/>
      <c r="AZ1519" s="94"/>
      <c r="BA1519" s="94"/>
      <c r="BB1519" s="94"/>
      <c r="BC1519" s="94"/>
      <c r="BD1519" s="94"/>
      <c r="BE1519" s="94"/>
      <c r="BF1519" s="94"/>
      <c r="BG1519" s="94"/>
      <c r="BH1519" s="94"/>
      <c r="BI1519" s="94"/>
      <c r="BJ1519" s="94"/>
      <c r="BK1519" s="94"/>
      <c r="BL1519" s="94"/>
      <c r="BM1519" s="94"/>
      <c r="BN1519" s="94"/>
      <c r="BO1519" s="94"/>
      <c r="BP1519" s="94"/>
      <c r="BQ1519" s="94"/>
      <c r="BR1519" s="94"/>
    </row>
    <row r="1520" spans="3:70" x14ac:dyDescent="0.2">
      <c r="C1520" s="24"/>
      <c r="D1520" s="24"/>
      <c r="AG1520" s="94"/>
      <c r="AH1520" s="94"/>
      <c r="AI1520" s="94"/>
      <c r="AJ1520" s="94"/>
      <c r="AK1520" s="94"/>
      <c r="AM1520" s="92"/>
      <c r="AT1520" s="94"/>
      <c r="AU1520" s="94"/>
      <c r="AV1520" s="94"/>
      <c r="AW1520" s="94"/>
      <c r="AX1520" s="94"/>
      <c r="AY1520" s="94"/>
      <c r="AZ1520" s="94"/>
      <c r="BA1520" s="94"/>
      <c r="BB1520" s="94"/>
    </row>
    <row r="1521" spans="3:70" x14ac:dyDescent="0.2">
      <c r="C1521" s="24"/>
      <c r="D1521" s="24"/>
      <c r="AG1521" s="94"/>
      <c r="AH1521" s="94"/>
      <c r="AI1521" s="94"/>
      <c r="AJ1521" s="94"/>
      <c r="AK1521" s="94"/>
      <c r="AM1521" s="92"/>
      <c r="AT1521" s="94"/>
      <c r="AU1521" s="94"/>
      <c r="AV1521" s="94"/>
      <c r="AW1521" s="94"/>
      <c r="AX1521" s="94"/>
      <c r="AY1521" s="94"/>
      <c r="AZ1521" s="94"/>
      <c r="BA1521" s="94"/>
      <c r="BB1521" s="94"/>
    </row>
    <row r="1522" spans="3:70" x14ac:dyDescent="0.2">
      <c r="C1522" s="24"/>
      <c r="D1522" s="24"/>
      <c r="AG1522" s="94"/>
      <c r="AH1522" s="94"/>
      <c r="AI1522" s="94"/>
      <c r="AJ1522" s="94"/>
      <c r="AK1522" s="94"/>
      <c r="AM1522" s="92"/>
      <c r="AT1522" s="94"/>
      <c r="AU1522" s="94"/>
      <c r="AV1522" s="94"/>
      <c r="AW1522" s="94"/>
      <c r="AX1522" s="94"/>
      <c r="AY1522" s="94"/>
      <c r="AZ1522" s="94"/>
      <c r="BA1522" s="94"/>
      <c r="BB1522" s="94"/>
      <c r="BD1522" s="94"/>
      <c r="BE1522" s="94"/>
      <c r="BF1522" s="94"/>
      <c r="BG1522" s="94"/>
      <c r="BH1522" s="94"/>
      <c r="BI1522" s="94"/>
      <c r="BJ1522" s="94"/>
      <c r="BK1522" s="94"/>
      <c r="BL1522" s="94"/>
      <c r="BM1522" s="94"/>
      <c r="BN1522" s="94"/>
      <c r="BO1522" s="94"/>
      <c r="BP1522" s="94"/>
      <c r="BQ1522" s="94"/>
      <c r="BR1522" s="94"/>
    </row>
    <row r="1523" spans="3:70" x14ac:dyDescent="0.2">
      <c r="C1523" s="24"/>
      <c r="D1523" s="24"/>
      <c r="AG1523" s="94"/>
      <c r="AH1523" s="94"/>
      <c r="AI1523" s="94"/>
      <c r="AJ1523" s="94"/>
      <c r="AK1523" s="94"/>
      <c r="AM1523" s="92"/>
      <c r="AT1523" s="94"/>
      <c r="AU1523" s="94"/>
      <c r="AV1523" s="94"/>
      <c r="AW1523" s="94"/>
      <c r="AX1523" s="94"/>
      <c r="AY1523" s="94"/>
      <c r="AZ1523" s="94"/>
      <c r="BA1523" s="94"/>
      <c r="BB1523" s="94"/>
    </row>
    <row r="1524" spans="3:70" x14ac:dyDescent="0.2">
      <c r="C1524" s="24"/>
      <c r="D1524" s="24"/>
      <c r="AG1524" s="94"/>
      <c r="AH1524" s="94"/>
      <c r="AI1524" s="94"/>
      <c r="AJ1524" s="94"/>
      <c r="AK1524" s="94"/>
      <c r="AM1524" s="92"/>
      <c r="AT1524" s="94"/>
      <c r="AU1524" s="94"/>
      <c r="AV1524" s="94"/>
      <c r="AW1524" s="94"/>
      <c r="AX1524" s="94"/>
      <c r="AY1524" s="94"/>
      <c r="AZ1524" s="94"/>
      <c r="BA1524" s="94"/>
      <c r="BB1524" s="94"/>
      <c r="BD1524" s="94"/>
      <c r="BE1524" s="94"/>
      <c r="BF1524" s="94"/>
      <c r="BG1524" s="94"/>
      <c r="BH1524" s="94"/>
      <c r="BI1524" s="94"/>
      <c r="BJ1524" s="94"/>
      <c r="BK1524" s="94"/>
      <c r="BL1524" s="94"/>
      <c r="BM1524" s="94"/>
      <c r="BN1524" s="94"/>
      <c r="BO1524" s="94"/>
      <c r="BP1524" s="94"/>
      <c r="BQ1524" s="94"/>
      <c r="BR1524" s="94"/>
    </row>
    <row r="1525" spans="3:70" x14ac:dyDescent="0.2">
      <c r="C1525" s="24"/>
      <c r="D1525" s="24"/>
      <c r="AG1525" s="94"/>
      <c r="AH1525" s="94"/>
      <c r="AI1525" s="94"/>
      <c r="AJ1525" s="94"/>
      <c r="AK1525" s="94"/>
      <c r="AM1525" s="92"/>
      <c r="AT1525" s="94"/>
      <c r="AU1525" s="94"/>
      <c r="AV1525" s="94"/>
      <c r="AW1525" s="94"/>
      <c r="AX1525" s="94"/>
      <c r="AY1525" s="94"/>
      <c r="AZ1525" s="94"/>
      <c r="BA1525" s="94"/>
      <c r="BB1525" s="94"/>
    </row>
    <row r="1526" spans="3:70" x14ac:dyDescent="0.2">
      <c r="C1526" s="24"/>
      <c r="D1526" s="24"/>
      <c r="AG1526" s="94"/>
      <c r="AH1526" s="94"/>
      <c r="AI1526" s="94"/>
      <c r="AJ1526" s="94"/>
      <c r="AK1526" s="94"/>
      <c r="AM1526" s="92"/>
      <c r="AT1526" s="94"/>
      <c r="AU1526" s="94"/>
      <c r="AV1526" s="94"/>
      <c r="AW1526" s="94"/>
      <c r="AX1526" s="94"/>
      <c r="AY1526" s="94"/>
      <c r="AZ1526" s="94"/>
      <c r="BA1526" s="94"/>
      <c r="BB1526" s="94"/>
    </row>
    <row r="1527" spans="3:70" x14ac:dyDescent="0.2">
      <c r="C1527" s="24"/>
      <c r="D1527" s="24"/>
      <c r="AG1527" s="94"/>
      <c r="AH1527" s="94"/>
      <c r="AI1527" s="94"/>
      <c r="AJ1527" s="94"/>
      <c r="AK1527" s="94"/>
      <c r="AM1527" s="92"/>
      <c r="AT1527" s="94"/>
      <c r="AU1527" s="94"/>
      <c r="AV1527" s="94"/>
      <c r="AW1527" s="94"/>
      <c r="AX1527" s="94"/>
      <c r="AY1527" s="94"/>
      <c r="AZ1527" s="94"/>
      <c r="BA1527" s="94"/>
      <c r="BB1527" s="94"/>
      <c r="BD1527" s="94"/>
    </row>
    <row r="1528" spans="3:70" x14ac:dyDescent="0.2">
      <c r="C1528" s="24"/>
      <c r="D1528" s="24"/>
      <c r="AG1528" s="94"/>
      <c r="AH1528" s="94"/>
      <c r="AI1528" s="94"/>
      <c r="AJ1528" s="94"/>
      <c r="AK1528" s="94"/>
      <c r="AM1528" s="92"/>
      <c r="AT1528" s="94"/>
      <c r="AU1528" s="94"/>
      <c r="AV1528" s="94"/>
      <c r="AW1528" s="94"/>
      <c r="AX1528" s="94"/>
      <c r="AY1528" s="94"/>
      <c r="AZ1528" s="94"/>
      <c r="BA1528" s="94"/>
      <c r="BB1528" s="94"/>
    </row>
    <row r="1529" spans="3:70" x14ac:dyDescent="0.2">
      <c r="C1529" s="24"/>
      <c r="D1529" s="24"/>
      <c r="AG1529" s="94"/>
      <c r="AH1529" s="94"/>
      <c r="AI1529" s="94"/>
      <c r="AJ1529" s="94"/>
      <c r="AK1529" s="94"/>
      <c r="AM1529" s="92"/>
      <c r="AT1529" s="94"/>
      <c r="AU1529" s="94"/>
      <c r="AV1529" s="94"/>
      <c r="AW1529" s="94"/>
      <c r="AX1529" s="94"/>
      <c r="AY1529" s="94"/>
      <c r="AZ1529" s="94"/>
      <c r="BA1529" s="94"/>
      <c r="BB1529" s="94"/>
      <c r="BD1529" s="94"/>
    </row>
    <row r="1530" spans="3:70" x14ac:dyDescent="0.2">
      <c r="C1530" s="24"/>
      <c r="D1530" s="24"/>
      <c r="AG1530" s="94"/>
      <c r="AH1530" s="94"/>
      <c r="AI1530" s="94"/>
      <c r="AJ1530" s="94"/>
      <c r="AK1530" s="94"/>
      <c r="AM1530" s="92"/>
      <c r="AT1530" s="94"/>
      <c r="AU1530" s="94"/>
      <c r="AV1530" s="94"/>
      <c r="AW1530" s="94"/>
      <c r="AX1530" s="94"/>
      <c r="AY1530" s="94"/>
      <c r="AZ1530" s="94"/>
      <c r="BA1530" s="94"/>
      <c r="BB1530" s="94"/>
    </row>
    <row r="1531" spans="3:70" x14ac:dyDescent="0.2">
      <c r="C1531" s="24"/>
      <c r="D1531" s="24"/>
      <c r="AG1531" s="94"/>
      <c r="AH1531" s="94"/>
      <c r="AI1531" s="94"/>
      <c r="AJ1531" s="94"/>
      <c r="AK1531" s="94"/>
      <c r="AM1531" s="92"/>
      <c r="AT1531" s="94"/>
      <c r="AU1531" s="94"/>
      <c r="AV1531" s="94"/>
      <c r="AW1531" s="94"/>
      <c r="AX1531" s="94"/>
      <c r="AY1531" s="94"/>
      <c r="AZ1531" s="94"/>
      <c r="BA1531" s="94"/>
      <c r="BB1531" s="94"/>
    </row>
    <row r="1532" spans="3:70" x14ac:dyDescent="0.2">
      <c r="C1532" s="24"/>
      <c r="D1532" s="24"/>
      <c r="AG1532" s="94"/>
      <c r="AH1532" s="94"/>
      <c r="AI1532" s="94"/>
      <c r="AJ1532" s="94"/>
      <c r="AK1532" s="94"/>
      <c r="AM1532" s="92"/>
      <c r="AT1532" s="94"/>
      <c r="AU1532" s="94"/>
      <c r="AV1532" s="94"/>
      <c r="AW1532" s="94"/>
      <c r="AX1532" s="94"/>
      <c r="AY1532" s="94"/>
      <c r="AZ1532" s="94"/>
      <c r="BA1532" s="94"/>
      <c r="BB1532" s="94"/>
    </row>
    <row r="1533" spans="3:70" x14ac:dyDescent="0.2">
      <c r="C1533" s="24"/>
      <c r="D1533" s="24"/>
      <c r="AG1533" s="94"/>
      <c r="AH1533" s="94"/>
      <c r="AI1533" s="94"/>
      <c r="AJ1533" s="94"/>
      <c r="AK1533" s="94"/>
      <c r="AM1533" s="92"/>
      <c r="AT1533" s="94"/>
      <c r="AU1533" s="94"/>
      <c r="AV1533" s="94"/>
      <c r="AW1533" s="94"/>
      <c r="AX1533" s="94"/>
      <c r="AY1533" s="94"/>
      <c r="AZ1533" s="94"/>
      <c r="BA1533" s="94"/>
    </row>
    <row r="1534" spans="3:70" x14ac:dyDescent="0.2">
      <c r="C1534" s="24"/>
      <c r="D1534" s="24"/>
      <c r="AG1534" s="94"/>
      <c r="AH1534" s="94"/>
      <c r="AI1534" s="94"/>
      <c r="AJ1534" s="94"/>
      <c r="AK1534" s="94"/>
      <c r="AM1534" s="92"/>
      <c r="AT1534" s="94"/>
      <c r="AU1534" s="94"/>
      <c r="AV1534" s="94"/>
      <c r="AW1534" s="94"/>
      <c r="AX1534" s="94"/>
      <c r="AY1534" s="94"/>
      <c r="AZ1534" s="94"/>
      <c r="BA1534" s="94"/>
      <c r="BB1534" s="94"/>
    </row>
    <row r="1535" spans="3:70" x14ac:dyDescent="0.2">
      <c r="C1535" s="24"/>
      <c r="D1535" s="24"/>
      <c r="AG1535" s="94"/>
      <c r="AH1535" s="94"/>
      <c r="AI1535" s="94"/>
      <c r="AJ1535" s="94"/>
      <c r="AK1535" s="94"/>
      <c r="AM1535" s="92"/>
      <c r="AT1535" s="94"/>
      <c r="AU1535" s="94"/>
      <c r="AV1535" s="94"/>
      <c r="AW1535" s="94"/>
      <c r="AX1535" s="94"/>
      <c r="AY1535" s="94"/>
      <c r="AZ1535" s="94"/>
      <c r="BA1535" s="94"/>
      <c r="BB1535" s="94"/>
      <c r="BC1535" s="94"/>
      <c r="BD1535" s="94"/>
      <c r="BE1535" s="94"/>
      <c r="BF1535" s="94"/>
      <c r="BG1535" s="94"/>
      <c r="BH1535" s="94"/>
      <c r="BI1535" s="94"/>
      <c r="BJ1535" s="94"/>
      <c r="BK1535" s="94"/>
      <c r="BL1535" s="94"/>
      <c r="BM1535" s="94"/>
      <c r="BN1535" s="94"/>
      <c r="BO1535" s="94"/>
      <c r="BP1535" s="94"/>
      <c r="BQ1535" s="94"/>
      <c r="BR1535" s="94"/>
    </row>
    <row r="1536" spans="3:70" x14ac:dyDescent="0.2">
      <c r="C1536" s="24"/>
      <c r="D1536" s="24"/>
      <c r="AG1536" s="94"/>
      <c r="AH1536" s="94"/>
      <c r="AI1536" s="94"/>
      <c r="AJ1536" s="94"/>
      <c r="AK1536" s="94"/>
      <c r="AM1536" s="92"/>
      <c r="AT1536" s="94"/>
      <c r="AU1536" s="94"/>
      <c r="AV1536" s="94"/>
      <c r="AW1536" s="94"/>
      <c r="AX1536" s="94"/>
      <c r="AY1536" s="94"/>
      <c r="AZ1536" s="94"/>
      <c r="BA1536" s="94"/>
    </row>
    <row r="1537" spans="3:70" x14ac:dyDescent="0.2">
      <c r="C1537" s="24"/>
      <c r="D1537" s="24"/>
      <c r="AG1537" s="94"/>
      <c r="AH1537" s="94"/>
      <c r="AI1537" s="94"/>
      <c r="AJ1537" s="94"/>
      <c r="AK1537" s="94"/>
      <c r="AM1537" s="92"/>
      <c r="AT1537" s="94"/>
      <c r="AU1537" s="94"/>
      <c r="AV1537" s="94"/>
      <c r="AW1537" s="94"/>
      <c r="AX1537" s="94"/>
      <c r="AY1537" s="94"/>
      <c r="AZ1537" s="94"/>
      <c r="BA1537" s="94"/>
    </row>
    <row r="1538" spans="3:70" x14ac:dyDescent="0.2">
      <c r="C1538" s="24"/>
      <c r="D1538" s="24"/>
      <c r="AG1538" s="94"/>
      <c r="AH1538" s="94"/>
      <c r="AI1538" s="94"/>
      <c r="AJ1538" s="94"/>
      <c r="AK1538" s="94"/>
      <c r="AM1538" s="92"/>
      <c r="AT1538" s="94"/>
      <c r="AU1538" s="94"/>
      <c r="AV1538" s="94"/>
      <c r="AW1538" s="94"/>
      <c r="AX1538" s="94"/>
      <c r="AY1538" s="94"/>
      <c r="AZ1538" s="94"/>
      <c r="BA1538" s="94"/>
    </row>
    <row r="1539" spans="3:70" x14ac:dyDescent="0.2">
      <c r="C1539" s="24"/>
      <c r="D1539" s="24"/>
      <c r="AG1539" s="94"/>
      <c r="AH1539" s="94"/>
      <c r="AI1539" s="94"/>
      <c r="AJ1539" s="94"/>
      <c r="AK1539" s="94"/>
      <c r="AM1539" s="92"/>
      <c r="AT1539" s="94"/>
      <c r="AU1539" s="94"/>
      <c r="AV1539" s="94"/>
      <c r="AW1539" s="94"/>
      <c r="AX1539" s="94"/>
      <c r="AY1539" s="94"/>
      <c r="AZ1539" s="94"/>
      <c r="BA1539" s="94"/>
      <c r="BB1539" s="94"/>
    </row>
    <row r="1540" spans="3:70" x14ac:dyDescent="0.2">
      <c r="C1540" s="24"/>
      <c r="D1540" s="24"/>
      <c r="AG1540" s="94"/>
      <c r="AH1540" s="94"/>
      <c r="AI1540" s="94"/>
      <c r="AJ1540" s="94"/>
      <c r="AK1540" s="94"/>
      <c r="AM1540" s="92"/>
      <c r="AT1540" s="94"/>
      <c r="AU1540" s="94"/>
      <c r="AV1540" s="94"/>
      <c r="AW1540" s="94"/>
      <c r="AX1540" s="94"/>
      <c r="AY1540" s="94"/>
      <c r="AZ1540" s="94"/>
      <c r="BA1540" s="94"/>
      <c r="BB1540" s="94"/>
    </row>
    <row r="1541" spans="3:70" x14ac:dyDescent="0.2">
      <c r="C1541" s="24"/>
      <c r="D1541" s="24"/>
      <c r="AG1541" s="94"/>
      <c r="AH1541" s="94"/>
      <c r="AI1541" s="94"/>
      <c r="AJ1541" s="94"/>
      <c r="AK1541" s="94"/>
      <c r="AM1541" s="92"/>
      <c r="AT1541" s="94"/>
      <c r="AU1541" s="94"/>
      <c r="AV1541" s="94"/>
      <c r="AW1541" s="94"/>
      <c r="AX1541" s="94"/>
      <c r="AY1541" s="94"/>
      <c r="AZ1541" s="94"/>
      <c r="BA1541" s="94"/>
      <c r="BB1541" s="94"/>
    </row>
    <row r="1542" spans="3:70" x14ac:dyDescent="0.2">
      <c r="C1542" s="24"/>
      <c r="D1542" s="24"/>
      <c r="AG1542" s="94"/>
      <c r="AH1542" s="94"/>
      <c r="AI1542" s="94"/>
      <c r="AJ1542" s="94"/>
      <c r="AK1542" s="94"/>
      <c r="AM1542" s="92"/>
      <c r="AT1542" s="94"/>
      <c r="AU1542" s="94"/>
      <c r="AV1542" s="94"/>
      <c r="AW1542" s="94"/>
      <c r="AX1542" s="94"/>
      <c r="AY1542" s="94"/>
      <c r="AZ1542" s="94"/>
      <c r="BA1542" s="94"/>
    </row>
    <row r="1543" spans="3:70" x14ac:dyDescent="0.2">
      <c r="C1543" s="24"/>
      <c r="D1543" s="24"/>
      <c r="AG1543" s="94"/>
      <c r="AH1543" s="94"/>
      <c r="AI1543" s="94"/>
      <c r="AJ1543" s="94"/>
      <c r="AK1543" s="94"/>
      <c r="AM1543" s="92"/>
      <c r="AT1543" s="94"/>
      <c r="AU1543" s="94"/>
      <c r="AV1543" s="94"/>
      <c r="AW1543" s="94"/>
      <c r="AX1543" s="94"/>
      <c r="AY1543" s="94"/>
      <c r="AZ1543" s="94"/>
      <c r="BA1543" s="94"/>
      <c r="BB1543" s="94"/>
      <c r="BC1543" s="94"/>
      <c r="BD1543" s="94"/>
      <c r="BE1543" s="94"/>
      <c r="BF1543" s="94"/>
      <c r="BG1543" s="94"/>
      <c r="BH1543" s="94"/>
      <c r="BI1543" s="94"/>
      <c r="BJ1543" s="94"/>
      <c r="BK1543" s="94"/>
      <c r="BL1543" s="94"/>
      <c r="BM1543" s="94"/>
      <c r="BN1543" s="94"/>
      <c r="BO1543" s="94"/>
      <c r="BP1543" s="94"/>
      <c r="BQ1543" s="94"/>
      <c r="BR1543" s="94"/>
    </row>
    <row r="1544" spans="3:70" x14ac:dyDescent="0.2">
      <c r="C1544" s="24"/>
      <c r="D1544" s="24"/>
      <c r="AG1544" s="94"/>
      <c r="AH1544" s="94"/>
      <c r="AI1544" s="94"/>
      <c r="AJ1544" s="94"/>
      <c r="AK1544" s="94"/>
      <c r="AM1544" s="92"/>
      <c r="AT1544" s="94"/>
      <c r="AU1544" s="94"/>
      <c r="AV1544" s="94"/>
      <c r="AW1544" s="94"/>
      <c r="AX1544" s="94"/>
      <c r="AY1544" s="94"/>
      <c r="AZ1544" s="94"/>
      <c r="BA1544" s="94"/>
      <c r="BB1544" s="94"/>
      <c r="BD1544" s="94"/>
      <c r="BE1544" s="94"/>
      <c r="BF1544" s="94"/>
      <c r="BG1544" s="94"/>
      <c r="BH1544" s="94"/>
      <c r="BI1544" s="94"/>
      <c r="BJ1544" s="94"/>
      <c r="BK1544" s="94"/>
      <c r="BL1544" s="94"/>
      <c r="BM1544" s="94"/>
      <c r="BN1544" s="94"/>
      <c r="BO1544" s="94"/>
      <c r="BP1544" s="94"/>
      <c r="BQ1544" s="94"/>
      <c r="BR1544" s="94"/>
    </row>
    <row r="1545" spans="3:70" x14ac:dyDescent="0.2">
      <c r="C1545" s="24"/>
      <c r="D1545" s="24"/>
      <c r="AG1545" s="94"/>
      <c r="AH1545" s="94"/>
      <c r="AI1545" s="94"/>
      <c r="AJ1545" s="94"/>
      <c r="AK1545" s="94"/>
      <c r="AM1545" s="92"/>
      <c r="AT1545" s="94"/>
      <c r="AU1545" s="94"/>
      <c r="AV1545" s="94"/>
      <c r="AW1545" s="94"/>
      <c r="AX1545" s="94"/>
      <c r="AY1545" s="94"/>
      <c r="AZ1545" s="94"/>
      <c r="BA1545" s="94"/>
    </row>
    <row r="1546" spans="3:70" x14ac:dyDescent="0.2">
      <c r="C1546" s="24"/>
      <c r="D1546" s="24"/>
      <c r="AG1546" s="94"/>
      <c r="AH1546" s="94"/>
      <c r="AI1546" s="94"/>
      <c r="AJ1546" s="94"/>
      <c r="AK1546" s="94"/>
      <c r="AM1546" s="92"/>
      <c r="AT1546" s="94"/>
      <c r="AU1546" s="94"/>
      <c r="AV1546" s="94"/>
      <c r="AW1546" s="94"/>
      <c r="AX1546" s="94"/>
      <c r="AY1546" s="94"/>
      <c r="AZ1546" s="94"/>
      <c r="BA1546" s="94"/>
      <c r="BB1546" s="94"/>
    </row>
    <row r="1547" spans="3:70" x14ac:dyDescent="0.2">
      <c r="C1547" s="24"/>
      <c r="D1547" s="24"/>
      <c r="AG1547" s="94"/>
      <c r="AH1547" s="94"/>
      <c r="AI1547" s="94"/>
      <c r="AJ1547" s="94"/>
      <c r="AK1547" s="94"/>
      <c r="AM1547" s="92"/>
      <c r="AT1547" s="94"/>
      <c r="AU1547" s="94"/>
      <c r="AV1547" s="94"/>
      <c r="AW1547" s="94"/>
      <c r="AX1547" s="94"/>
      <c r="AY1547" s="94"/>
      <c r="AZ1547" s="94"/>
      <c r="BA1547" s="94"/>
    </row>
    <row r="1548" spans="3:70" x14ac:dyDescent="0.2">
      <c r="C1548" s="24"/>
      <c r="D1548" s="24"/>
      <c r="AG1548" s="94"/>
      <c r="AH1548" s="94"/>
      <c r="AI1548" s="94"/>
      <c r="AJ1548" s="94"/>
      <c r="AK1548" s="94"/>
      <c r="AM1548" s="92"/>
      <c r="AT1548" s="94"/>
      <c r="AU1548" s="94"/>
      <c r="AV1548" s="94"/>
      <c r="AW1548" s="94"/>
      <c r="AX1548" s="94"/>
      <c r="AY1548" s="94"/>
      <c r="AZ1548" s="94"/>
      <c r="BA1548" s="94"/>
      <c r="BB1548" s="94"/>
      <c r="BC1548" s="94"/>
      <c r="BD1548" s="94"/>
      <c r="BE1548" s="94"/>
      <c r="BF1548" s="94"/>
      <c r="BG1548" s="94"/>
      <c r="BH1548" s="94"/>
      <c r="BI1548" s="94"/>
      <c r="BJ1548" s="94"/>
      <c r="BK1548" s="94"/>
      <c r="BL1548" s="94"/>
      <c r="BM1548" s="94"/>
      <c r="BN1548" s="94"/>
      <c r="BO1548" s="94"/>
      <c r="BP1548" s="94"/>
      <c r="BQ1548" s="94"/>
      <c r="BR1548" s="94"/>
    </row>
    <row r="1549" spans="3:70" x14ac:dyDescent="0.2">
      <c r="C1549" s="24"/>
      <c r="D1549" s="24"/>
      <c r="AG1549" s="94"/>
      <c r="AH1549" s="94"/>
      <c r="AI1549" s="94"/>
      <c r="AJ1549" s="94"/>
      <c r="AK1549" s="94"/>
      <c r="AM1549" s="92"/>
      <c r="AT1549" s="94"/>
      <c r="AU1549" s="94"/>
      <c r="AV1549" s="94"/>
      <c r="AW1549" s="94"/>
      <c r="AX1549" s="94"/>
      <c r="AY1549" s="94"/>
      <c r="AZ1549" s="94"/>
      <c r="BA1549" s="94"/>
    </row>
    <row r="1550" spans="3:70" x14ac:dyDescent="0.2">
      <c r="C1550" s="24"/>
      <c r="D1550" s="24"/>
      <c r="AG1550" s="94"/>
      <c r="AH1550" s="94"/>
      <c r="AI1550" s="94"/>
      <c r="AJ1550" s="94"/>
      <c r="AK1550" s="94"/>
      <c r="AM1550" s="92"/>
      <c r="AT1550" s="94"/>
      <c r="AU1550" s="94"/>
      <c r="AV1550" s="94"/>
      <c r="AW1550" s="94"/>
      <c r="AX1550" s="94"/>
      <c r="AY1550" s="94"/>
      <c r="AZ1550" s="94"/>
      <c r="BA1550" s="94"/>
      <c r="BB1550" s="94"/>
      <c r="BD1550" s="94"/>
    </row>
    <row r="1551" spans="3:70" x14ac:dyDescent="0.2">
      <c r="C1551" s="24"/>
      <c r="D1551" s="24"/>
      <c r="AG1551" s="94"/>
      <c r="AH1551" s="94"/>
      <c r="AI1551" s="94"/>
      <c r="AJ1551" s="94"/>
      <c r="AK1551" s="94"/>
      <c r="AM1551" s="92"/>
      <c r="AT1551" s="94"/>
      <c r="AU1551" s="94"/>
      <c r="AV1551" s="94"/>
      <c r="AW1551" s="94"/>
      <c r="AX1551" s="94"/>
      <c r="AY1551" s="94"/>
      <c r="AZ1551" s="94"/>
      <c r="BA1551" s="94"/>
      <c r="BB1551" s="94"/>
      <c r="BD1551" s="94"/>
    </row>
    <row r="1552" spans="3:70" x14ac:dyDescent="0.2">
      <c r="C1552" s="24"/>
      <c r="D1552" s="24"/>
      <c r="AG1552" s="94"/>
      <c r="AH1552" s="94"/>
      <c r="AI1552" s="94"/>
      <c r="AJ1552" s="94"/>
      <c r="AK1552" s="94"/>
      <c r="AM1552" s="92"/>
      <c r="AT1552" s="94"/>
      <c r="AU1552" s="94"/>
      <c r="AV1552" s="94"/>
      <c r="AW1552" s="94"/>
      <c r="AX1552" s="94"/>
      <c r="AY1552" s="94"/>
      <c r="AZ1552" s="94"/>
      <c r="BA1552" s="94"/>
      <c r="BB1552" s="94"/>
      <c r="BD1552" s="94"/>
    </row>
    <row r="1553" spans="3:70" x14ac:dyDescent="0.2">
      <c r="C1553" s="24"/>
      <c r="D1553" s="24"/>
      <c r="AG1553" s="94"/>
      <c r="AH1553" s="94"/>
      <c r="AI1553" s="94"/>
      <c r="AJ1553" s="94"/>
      <c r="AK1553" s="94"/>
      <c r="AM1553" s="92"/>
      <c r="AT1553" s="94"/>
      <c r="AU1553" s="94"/>
      <c r="AV1553" s="94"/>
      <c r="AW1553" s="94"/>
      <c r="AX1553" s="94"/>
      <c r="AY1553" s="94"/>
      <c r="AZ1553" s="94"/>
      <c r="BA1553" s="94"/>
      <c r="BB1553" s="94"/>
    </row>
    <row r="1554" spans="3:70" x14ac:dyDescent="0.2">
      <c r="C1554" s="24"/>
      <c r="D1554" s="24"/>
      <c r="AG1554" s="94"/>
      <c r="AH1554" s="94"/>
      <c r="AI1554" s="94"/>
      <c r="AJ1554" s="94"/>
      <c r="AK1554" s="94"/>
      <c r="AM1554" s="92"/>
      <c r="AT1554" s="94"/>
      <c r="AU1554" s="94"/>
      <c r="AV1554" s="94"/>
      <c r="AW1554" s="94"/>
      <c r="AX1554" s="94"/>
      <c r="AY1554" s="94"/>
      <c r="AZ1554" s="94"/>
      <c r="BA1554" s="94"/>
    </row>
    <row r="1555" spans="3:70" x14ac:dyDescent="0.2">
      <c r="C1555" s="24"/>
      <c r="D1555" s="24"/>
      <c r="AG1555" s="94"/>
      <c r="AH1555" s="94"/>
      <c r="AI1555" s="94"/>
      <c r="AJ1555" s="94"/>
      <c r="AK1555" s="94"/>
      <c r="AM1555" s="92"/>
      <c r="AT1555" s="94"/>
      <c r="AU1555" s="94"/>
      <c r="AV1555" s="94"/>
      <c r="AW1555" s="94"/>
      <c r="AX1555" s="94"/>
      <c r="AY1555" s="94"/>
      <c r="AZ1555" s="94"/>
      <c r="BA1555" s="94"/>
      <c r="BB1555" s="94"/>
    </row>
    <row r="1556" spans="3:70" x14ac:dyDescent="0.2">
      <c r="C1556" s="24"/>
      <c r="D1556" s="24"/>
      <c r="AG1556" s="94"/>
      <c r="AH1556" s="94"/>
      <c r="AI1556" s="94"/>
      <c r="AJ1556" s="94"/>
      <c r="AK1556" s="94"/>
      <c r="AM1556" s="92"/>
      <c r="AT1556" s="94"/>
      <c r="AU1556" s="94"/>
      <c r="AV1556" s="94"/>
      <c r="AW1556" s="94"/>
      <c r="AX1556" s="94"/>
      <c r="AY1556" s="94"/>
      <c r="AZ1556" s="94"/>
      <c r="BA1556" s="94"/>
      <c r="BB1556" s="94"/>
    </row>
    <row r="1557" spans="3:70" x14ac:dyDescent="0.2">
      <c r="C1557" s="24"/>
      <c r="D1557" s="24"/>
      <c r="AG1557" s="94"/>
      <c r="AH1557" s="94"/>
      <c r="AI1557" s="94"/>
      <c r="AJ1557" s="94"/>
      <c r="AK1557" s="94"/>
      <c r="AM1557" s="92"/>
      <c r="AT1557" s="94"/>
      <c r="AU1557" s="94"/>
      <c r="AV1557" s="94"/>
      <c r="AW1557" s="94"/>
      <c r="AX1557" s="94"/>
      <c r="AY1557" s="94"/>
      <c r="AZ1557" s="94"/>
      <c r="BA1557" s="94"/>
      <c r="BB1557" s="94"/>
      <c r="BC1557" s="94"/>
      <c r="BD1557" s="94"/>
      <c r="BE1557" s="94"/>
      <c r="BF1557" s="94"/>
      <c r="BG1557" s="94"/>
      <c r="BH1557" s="94"/>
      <c r="BI1557" s="94"/>
      <c r="BJ1557" s="94"/>
      <c r="BK1557" s="94"/>
      <c r="BL1557" s="94"/>
      <c r="BM1557" s="94"/>
      <c r="BN1557" s="94"/>
      <c r="BO1557" s="94"/>
      <c r="BP1557" s="94"/>
      <c r="BQ1557" s="94"/>
      <c r="BR1557" s="94"/>
    </row>
    <row r="1558" spans="3:70" x14ac:dyDescent="0.2">
      <c r="C1558" s="24"/>
      <c r="D1558" s="24"/>
      <c r="AG1558" s="94"/>
      <c r="AH1558" s="94"/>
      <c r="AI1558" s="94"/>
      <c r="AJ1558" s="94"/>
      <c r="AK1558" s="94"/>
      <c r="AM1558" s="92"/>
      <c r="AT1558" s="94"/>
      <c r="AU1558" s="94"/>
      <c r="AV1558" s="94"/>
      <c r="AW1558" s="94"/>
      <c r="AX1558" s="94"/>
      <c r="AY1558" s="94"/>
      <c r="AZ1558" s="94"/>
      <c r="BA1558" s="94"/>
    </row>
    <row r="1559" spans="3:70" x14ac:dyDescent="0.2">
      <c r="C1559" s="24"/>
      <c r="D1559" s="24"/>
      <c r="AG1559" s="94"/>
      <c r="AH1559" s="94"/>
      <c r="AI1559" s="94"/>
      <c r="AJ1559" s="94"/>
      <c r="AK1559" s="94"/>
      <c r="AM1559" s="92"/>
      <c r="AT1559" s="94"/>
      <c r="AU1559" s="94"/>
      <c r="AV1559" s="94"/>
      <c r="AW1559" s="94"/>
      <c r="AX1559" s="94"/>
      <c r="AY1559" s="94"/>
      <c r="AZ1559" s="94"/>
      <c r="BA1559" s="94"/>
    </row>
    <row r="1560" spans="3:70" x14ac:dyDescent="0.2">
      <c r="C1560" s="24"/>
      <c r="D1560" s="24"/>
      <c r="AG1560" s="94"/>
      <c r="AH1560" s="94"/>
      <c r="AI1560" s="94"/>
      <c r="AJ1560" s="94"/>
      <c r="AK1560" s="94"/>
      <c r="AM1560" s="92"/>
      <c r="AT1560" s="94"/>
      <c r="AU1560" s="94"/>
      <c r="AV1560" s="94"/>
      <c r="AW1560" s="94"/>
      <c r="AX1560" s="94"/>
      <c r="AY1560" s="94"/>
      <c r="AZ1560" s="94"/>
      <c r="BA1560" s="94"/>
      <c r="BB1560" s="94"/>
      <c r="BC1560" s="94"/>
      <c r="BD1560" s="94"/>
      <c r="BE1560" s="94"/>
      <c r="BF1560" s="94"/>
      <c r="BG1560" s="94"/>
      <c r="BH1560" s="94"/>
      <c r="BI1560" s="94"/>
      <c r="BJ1560" s="94"/>
      <c r="BK1560" s="94"/>
      <c r="BL1560" s="94"/>
      <c r="BM1560" s="94"/>
      <c r="BN1560" s="94"/>
      <c r="BO1560" s="94"/>
      <c r="BP1560" s="94"/>
      <c r="BQ1560" s="94"/>
      <c r="BR1560" s="94"/>
    </row>
    <row r="1561" spans="3:70" x14ac:dyDescent="0.2">
      <c r="C1561" s="24"/>
      <c r="D1561" s="24"/>
      <c r="AG1561" s="94"/>
      <c r="AH1561" s="94"/>
      <c r="AI1561" s="94"/>
      <c r="AJ1561" s="94"/>
      <c r="AK1561" s="94"/>
      <c r="AM1561" s="92"/>
      <c r="AT1561" s="94"/>
      <c r="AU1561" s="94"/>
      <c r="AV1561" s="94"/>
      <c r="AW1561" s="94"/>
      <c r="AX1561" s="94"/>
      <c r="AY1561" s="94"/>
      <c r="AZ1561" s="94"/>
      <c r="BA1561" s="94"/>
      <c r="BB1561" s="94"/>
      <c r="BD1561" s="94"/>
      <c r="BE1561" s="94"/>
      <c r="BF1561" s="94"/>
      <c r="BG1561" s="94"/>
      <c r="BH1561" s="94"/>
      <c r="BI1561" s="94"/>
      <c r="BJ1561" s="94"/>
      <c r="BK1561" s="94"/>
      <c r="BL1561" s="94"/>
      <c r="BM1561" s="94"/>
      <c r="BN1561" s="94"/>
      <c r="BO1561" s="94"/>
      <c r="BP1561" s="94"/>
      <c r="BQ1561" s="94"/>
      <c r="BR1561" s="94"/>
    </row>
    <row r="1562" spans="3:70" x14ac:dyDescent="0.2">
      <c r="C1562" s="24"/>
      <c r="D1562" s="24"/>
      <c r="AG1562" s="94"/>
      <c r="AH1562" s="94"/>
      <c r="AI1562" s="94"/>
      <c r="AJ1562" s="94"/>
      <c r="AK1562" s="94"/>
      <c r="AM1562" s="92"/>
      <c r="AT1562" s="94"/>
      <c r="AU1562" s="94"/>
      <c r="AV1562" s="94"/>
      <c r="AW1562" s="94"/>
      <c r="AX1562" s="94"/>
      <c r="AY1562" s="94"/>
      <c r="AZ1562" s="94"/>
      <c r="BA1562" s="94"/>
      <c r="BB1562" s="94"/>
      <c r="BD1562" s="94"/>
    </row>
    <row r="1563" spans="3:70" x14ac:dyDescent="0.2">
      <c r="C1563" s="24"/>
      <c r="D1563" s="24"/>
      <c r="AG1563" s="94"/>
      <c r="AH1563" s="94"/>
      <c r="AI1563" s="94"/>
      <c r="AJ1563" s="94"/>
      <c r="AK1563" s="94"/>
      <c r="AM1563" s="92"/>
      <c r="AT1563" s="94"/>
      <c r="AU1563" s="94"/>
      <c r="AV1563" s="94"/>
      <c r="AW1563" s="94"/>
      <c r="AX1563" s="94"/>
      <c r="AY1563" s="94"/>
      <c r="AZ1563" s="94"/>
      <c r="BA1563" s="94"/>
    </row>
    <row r="1564" spans="3:70" x14ac:dyDescent="0.2">
      <c r="C1564" s="24"/>
      <c r="D1564" s="24"/>
      <c r="AG1564" s="94"/>
      <c r="AH1564" s="94"/>
      <c r="AI1564" s="94"/>
      <c r="AJ1564" s="94"/>
      <c r="AK1564" s="94"/>
      <c r="AM1564" s="92"/>
      <c r="AT1564" s="94"/>
      <c r="AU1564" s="94"/>
      <c r="AV1564" s="94"/>
      <c r="AW1564" s="94"/>
      <c r="AX1564" s="94"/>
      <c r="AY1564" s="94"/>
      <c r="AZ1564" s="94"/>
      <c r="BA1564" s="94"/>
      <c r="BB1564" s="94"/>
    </row>
    <row r="1565" spans="3:70" x14ac:dyDescent="0.2">
      <c r="C1565" s="24"/>
      <c r="D1565" s="24"/>
      <c r="AG1565" s="94"/>
      <c r="AH1565" s="94"/>
      <c r="AI1565" s="94"/>
      <c r="AJ1565" s="94"/>
      <c r="AK1565" s="94"/>
      <c r="AM1565" s="92"/>
      <c r="AT1565" s="94"/>
      <c r="AU1565" s="94"/>
      <c r="AV1565" s="94"/>
      <c r="AW1565" s="94"/>
      <c r="AX1565" s="94"/>
      <c r="AY1565" s="94"/>
      <c r="AZ1565" s="94"/>
      <c r="BA1565" s="94"/>
      <c r="BB1565" s="94"/>
    </row>
    <row r="1566" spans="3:70" x14ac:dyDescent="0.2">
      <c r="C1566" s="24"/>
      <c r="D1566" s="24"/>
      <c r="AG1566" s="94"/>
      <c r="AH1566" s="94"/>
      <c r="AI1566" s="94"/>
      <c r="AJ1566" s="94"/>
      <c r="AK1566" s="94"/>
      <c r="AM1566" s="92"/>
      <c r="AT1566" s="94"/>
      <c r="AU1566" s="94"/>
      <c r="AV1566" s="94"/>
      <c r="AW1566" s="94"/>
      <c r="AX1566" s="94"/>
      <c r="AY1566" s="94"/>
      <c r="AZ1566" s="94"/>
      <c r="BA1566" s="94"/>
      <c r="BB1566" s="94"/>
      <c r="BD1566" s="94"/>
    </row>
    <row r="1567" spans="3:70" x14ac:dyDescent="0.2">
      <c r="C1567" s="24"/>
      <c r="D1567" s="24"/>
      <c r="AG1567" s="94"/>
      <c r="AH1567" s="94"/>
      <c r="AI1567" s="94"/>
      <c r="AJ1567" s="94"/>
      <c r="AK1567" s="94"/>
      <c r="AM1567" s="92"/>
      <c r="AT1567" s="94"/>
      <c r="AU1567" s="94"/>
      <c r="AV1567" s="94"/>
      <c r="AW1567" s="94"/>
      <c r="AX1567" s="94"/>
      <c r="AY1567" s="94"/>
      <c r="AZ1567" s="94"/>
      <c r="BA1567" s="94"/>
      <c r="BB1567" s="94"/>
      <c r="BD1567" s="94"/>
      <c r="BE1567" s="94"/>
      <c r="BF1567" s="94"/>
      <c r="BG1567" s="94"/>
      <c r="BH1567" s="94"/>
      <c r="BI1567" s="94"/>
      <c r="BJ1567" s="94"/>
      <c r="BK1567" s="94"/>
      <c r="BL1567" s="94"/>
      <c r="BM1567" s="94"/>
      <c r="BN1567" s="94"/>
      <c r="BO1567" s="94"/>
      <c r="BP1567" s="94"/>
      <c r="BQ1567" s="94"/>
      <c r="BR1567" s="94"/>
    </row>
    <row r="1568" spans="3:70" x14ac:dyDescent="0.2">
      <c r="C1568" s="24"/>
      <c r="D1568" s="24"/>
      <c r="AG1568" s="94"/>
      <c r="AH1568" s="94"/>
      <c r="AI1568" s="94"/>
      <c r="AJ1568" s="94"/>
      <c r="AK1568" s="94"/>
      <c r="AM1568" s="92"/>
      <c r="AT1568" s="94"/>
      <c r="AU1568" s="94"/>
      <c r="AV1568" s="94"/>
      <c r="AW1568" s="94"/>
      <c r="AX1568" s="94"/>
      <c r="AY1568" s="94"/>
      <c r="AZ1568" s="94"/>
      <c r="BA1568" s="94"/>
      <c r="BB1568" s="94"/>
    </row>
    <row r="1569" spans="3:70" x14ac:dyDescent="0.2">
      <c r="C1569" s="24"/>
      <c r="D1569" s="24"/>
      <c r="AG1569" s="94"/>
      <c r="AH1569" s="94"/>
      <c r="AI1569" s="94"/>
      <c r="AJ1569" s="94"/>
      <c r="AK1569" s="94"/>
      <c r="AM1569" s="92"/>
      <c r="AT1569" s="94"/>
      <c r="AU1569" s="94"/>
      <c r="AV1569" s="94"/>
      <c r="AW1569" s="94"/>
      <c r="AX1569" s="94"/>
      <c r="AY1569" s="94"/>
      <c r="AZ1569" s="94"/>
      <c r="BA1569" s="94"/>
      <c r="BB1569" s="94"/>
    </row>
    <row r="1570" spans="3:70" x14ac:dyDescent="0.2">
      <c r="C1570" s="24"/>
      <c r="D1570" s="24"/>
      <c r="AG1570" s="94"/>
      <c r="AH1570" s="94"/>
      <c r="AI1570" s="94"/>
      <c r="AJ1570" s="94"/>
      <c r="AK1570" s="94"/>
      <c r="AM1570" s="92"/>
      <c r="AT1570" s="94"/>
      <c r="AU1570" s="94"/>
      <c r="AV1570" s="94"/>
      <c r="AW1570" s="94"/>
      <c r="AX1570" s="94"/>
      <c r="AY1570" s="94"/>
      <c r="AZ1570" s="94"/>
      <c r="BA1570" s="94"/>
      <c r="BB1570" s="94"/>
    </row>
    <row r="1571" spans="3:70" x14ac:dyDescent="0.2">
      <c r="C1571" s="24"/>
      <c r="D1571" s="24"/>
      <c r="AG1571" s="94"/>
      <c r="AH1571" s="94"/>
      <c r="AI1571" s="94"/>
      <c r="AJ1571" s="94"/>
      <c r="AK1571" s="94"/>
      <c r="AM1571" s="92"/>
      <c r="AT1571" s="94"/>
      <c r="AU1571" s="94"/>
      <c r="AV1571" s="94"/>
      <c r="AW1571" s="94"/>
      <c r="AX1571" s="94"/>
      <c r="AY1571" s="94"/>
      <c r="AZ1571" s="94"/>
      <c r="BA1571" s="94"/>
      <c r="BB1571" s="94"/>
      <c r="BD1571" s="94"/>
    </row>
    <row r="1572" spans="3:70" x14ac:dyDescent="0.2">
      <c r="C1572" s="24"/>
      <c r="D1572" s="24"/>
      <c r="AG1572" s="94"/>
      <c r="AH1572" s="94"/>
      <c r="AI1572" s="94"/>
      <c r="AJ1572" s="94"/>
      <c r="AK1572" s="94"/>
      <c r="AM1572" s="92"/>
      <c r="AT1572" s="94"/>
      <c r="AU1572" s="94"/>
      <c r="AV1572" s="94"/>
      <c r="AW1572" s="94"/>
      <c r="AX1572" s="94"/>
      <c r="AY1572" s="94"/>
      <c r="AZ1572" s="94"/>
      <c r="BA1572" s="94"/>
      <c r="BB1572" s="94"/>
      <c r="BD1572" s="94"/>
      <c r="BE1572" s="94"/>
      <c r="BF1572" s="94"/>
      <c r="BG1572" s="94"/>
      <c r="BH1572" s="94"/>
      <c r="BI1572" s="94"/>
      <c r="BJ1572" s="94"/>
      <c r="BK1572" s="94"/>
      <c r="BL1572" s="94"/>
      <c r="BM1572" s="94"/>
      <c r="BN1572" s="94"/>
      <c r="BO1572" s="94"/>
      <c r="BP1572" s="94"/>
      <c r="BQ1572" s="94"/>
      <c r="BR1572" s="94"/>
    </row>
    <row r="1573" spans="3:70" x14ac:dyDescent="0.2">
      <c r="C1573" s="24"/>
      <c r="D1573" s="24"/>
      <c r="AG1573" s="94"/>
      <c r="AH1573" s="94"/>
      <c r="AI1573" s="94"/>
      <c r="AJ1573" s="94"/>
      <c r="AK1573" s="94"/>
      <c r="AM1573" s="92"/>
      <c r="AT1573" s="94"/>
      <c r="AU1573" s="94"/>
      <c r="AV1573" s="94"/>
      <c r="AW1573" s="94"/>
      <c r="AX1573" s="94"/>
      <c r="AY1573" s="94"/>
      <c r="AZ1573" s="94"/>
      <c r="BA1573" s="94"/>
    </row>
    <row r="1574" spans="3:70" x14ac:dyDescent="0.2">
      <c r="C1574" s="24"/>
      <c r="D1574" s="24"/>
      <c r="AG1574" s="94"/>
      <c r="AH1574" s="94"/>
      <c r="AI1574" s="94"/>
      <c r="AJ1574" s="94"/>
      <c r="AK1574" s="94"/>
      <c r="AM1574" s="92"/>
      <c r="AT1574" s="94"/>
      <c r="AU1574" s="94"/>
      <c r="AV1574" s="94"/>
      <c r="AW1574" s="94"/>
      <c r="AX1574" s="94"/>
      <c r="AY1574" s="94"/>
      <c r="AZ1574" s="94"/>
      <c r="BA1574" s="94"/>
      <c r="BB1574" s="94"/>
    </row>
    <row r="1575" spans="3:70" x14ac:dyDescent="0.2">
      <c r="C1575" s="24"/>
      <c r="D1575" s="24"/>
      <c r="AG1575" s="94"/>
      <c r="AH1575" s="94"/>
      <c r="AI1575" s="94"/>
      <c r="AJ1575" s="94"/>
      <c r="AK1575" s="94"/>
      <c r="AM1575" s="92"/>
      <c r="AT1575" s="94"/>
      <c r="AU1575" s="94"/>
      <c r="AV1575" s="94"/>
      <c r="AW1575" s="94"/>
      <c r="AX1575" s="94"/>
      <c r="AY1575" s="94"/>
      <c r="AZ1575" s="94"/>
      <c r="BA1575" s="94"/>
      <c r="BB1575" s="94"/>
    </row>
    <row r="1576" spans="3:70" x14ac:dyDescent="0.2">
      <c r="C1576" s="24"/>
      <c r="D1576" s="24"/>
      <c r="AG1576" s="94"/>
      <c r="AH1576" s="94"/>
      <c r="AI1576" s="94"/>
      <c r="AJ1576" s="94"/>
      <c r="AK1576" s="94"/>
      <c r="AM1576" s="92"/>
      <c r="AT1576" s="94"/>
      <c r="AU1576" s="94"/>
      <c r="AV1576" s="94"/>
      <c r="AW1576" s="94"/>
      <c r="AX1576" s="94"/>
      <c r="AY1576" s="94"/>
      <c r="AZ1576" s="94"/>
      <c r="BA1576" s="94"/>
      <c r="BB1576" s="94"/>
      <c r="BD1576" s="94"/>
    </row>
    <row r="1577" spans="3:70" x14ac:dyDescent="0.2">
      <c r="C1577" s="24"/>
      <c r="D1577" s="24"/>
      <c r="AG1577" s="94"/>
      <c r="AH1577" s="94"/>
      <c r="AI1577" s="94"/>
      <c r="AJ1577" s="94"/>
      <c r="AK1577" s="94"/>
      <c r="AM1577" s="92"/>
      <c r="AT1577" s="94"/>
      <c r="AU1577" s="94"/>
      <c r="AV1577" s="94"/>
      <c r="AW1577" s="94"/>
      <c r="AX1577" s="94"/>
      <c r="AY1577" s="94"/>
      <c r="AZ1577" s="94"/>
      <c r="BA1577" s="94"/>
      <c r="BB1577" s="94"/>
    </row>
    <row r="1578" spans="3:70" x14ac:dyDescent="0.2">
      <c r="C1578" s="24"/>
      <c r="D1578" s="24"/>
      <c r="AG1578" s="94"/>
      <c r="AH1578" s="94"/>
      <c r="AI1578" s="94"/>
      <c r="AJ1578" s="94"/>
      <c r="AK1578" s="94"/>
      <c r="AM1578" s="92"/>
      <c r="AT1578" s="94"/>
      <c r="AU1578" s="94"/>
      <c r="AV1578" s="94"/>
      <c r="AW1578" s="94"/>
      <c r="AX1578" s="94"/>
      <c r="AY1578" s="94"/>
      <c r="AZ1578" s="94"/>
      <c r="BA1578" s="94"/>
    </row>
    <row r="1579" spans="3:70" x14ac:dyDescent="0.2">
      <c r="C1579" s="24"/>
      <c r="D1579" s="24"/>
      <c r="AG1579" s="94"/>
      <c r="AH1579" s="94"/>
      <c r="AI1579" s="94"/>
      <c r="AJ1579" s="94"/>
      <c r="AK1579" s="94"/>
      <c r="AM1579" s="92"/>
      <c r="AT1579" s="94"/>
      <c r="AU1579" s="94"/>
      <c r="AV1579" s="94"/>
      <c r="AW1579" s="94"/>
      <c r="AX1579" s="94"/>
      <c r="AY1579" s="94"/>
      <c r="AZ1579" s="94"/>
      <c r="BA1579" s="94"/>
    </row>
    <row r="1580" spans="3:70" x14ac:dyDescent="0.2">
      <c r="C1580" s="24"/>
      <c r="D1580" s="24"/>
      <c r="AG1580" s="94"/>
      <c r="AH1580" s="94"/>
      <c r="AI1580" s="94"/>
      <c r="AJ1580" s="94"/>
      <c r="AK1580" s="94"/>
      <c r="AM1580" s="92"/>
      <c r="AT1580" s="94"/>
      <c r="AU1580" s="94"/>
      <c r="AV1580" s="94"/>
      <c r="AW1580" s="94"/>
      <c r="AX1580" s="94"/>
      <c r="AY1580" s="94"/>
      <c r="AZ1580" s="94"/>
      <c r="BA1580" s="94"/>
      <c r="BB1580" s="94"/>
      <c r="BC1580" s="94"/>
      <c r="BD1580" s="94"/>
      <c r="BE1580" s="94"/>
      <c r="BF1580" s="94"/>
      <c r="BG1580" s="94"/>
      <c r="BH1580" s="94"/>
      <c r="BI1580" s="94"/>
      <c r="BJ1580" s="94"/>
      <c r="BK1580" s="94"/>
      <c r="BL1580" s="94"/>
      <c r="BM1580" s="94"/>
      <c r="BN1580" s="94"/>
      <c r="BO1580" s="94"/>
      <c r="BP1580" s="94"/>
      <c r="BQ1580" s="94"/>
      <c r="BR1580" s="94"/>
    </row>
    <row r="1581" spans="3:70" x14ac:dyDescent="0.2">
      <c r="C1581" s="24"/>
      <c r="D1581" s="24"/>
      <c r="AG1581" s="94"/>
      <c r="AH1581" s="94"/>
      <c r="AI1581" s="94"/>
      <c r="AJ1581" s="94"/>
      <c r="AK1581" s="94"/>
      <c r="AM1581" s="92"/>
      <c r="AT1581" s="94"/>
      <c r="AU1581" s="94"/>
      <c r="AV1581" s="94"/>
      <c r="AW1581" s="94"/>
      <c r="AX1581" s="94"/>
      <c r="AY1581" s="94"/>
      <c r="AZ1581" s="94"/>
      <c r="BA1581" s="94"/>
    </row>
    <row r="1582" spans="3:70" x14ac:dyDescent="0.2">
      <c r="C1582" s="24"/>
      <c r="D1582" s="24"/>
      <c r="AG1582" s="94"/>
      <c r="AH1582" s="94"/>
      <c r="AI1582" s="94"/>
      <c r="AJ1582" s="94"/>
      <c r="AK1582" s="94"/>
      <c r="AM1582" s="92"/>
      <c r="AT1582" s="94"/>
      <c r="AU1582" s="94"/>
      <c r="AV1582" s="94"/>
      <c r="AW1582" s="94"/>
      <c r="AX1582" s="94"/>
      <c r="AY1582" s="94"/>
      <c r="AZ1582" s="94"/>
      <c r="BA1582" s="94"/>
      <c r="BB1582" s="94"/>
      <c r="BC1582" s="94"/>
      <c r="BD1582" s="94"/>
      <c r="BE1582" s="94"/>
      <c r="BF1582" s="94"/>
      <c r="BG1582" s="94"/>
      <c r="BH1582" s="94"/>
      <c r="BI1582" s="94"/>
      <c r="BJ1582" s="94"/>
      <c r="BK1582" s="94"/>
      <c r="BL1582" s="94"/>
      <c r="BM1582" s="94"/>
      <c r="BN1582" s="94"/>
      <c r="BO1582" s="94"/>
      <c r="BP1582" s="94"/>
      <c r="BQ1582" s="94"/>
      <c r="BR1582" s="94"/>
    </row>
    <row r="1583" spans="3:70" x14ac:dyDescent="0.2">
      <c r="C1583" s="24"/>
      <c r="D1583" s="24"/>
      <c r="AG1583" s="94"/>
      <c r="AH1583" s="94"/>
      <c r="AI1583" s="94"/>
      <c r="AJ1583" s="94"/>
      <c r="AK1583" s="94"/>
      <c r="AM1583" s="92"/>
      <c r="AT1583" s="94"/>
      <c r="AU1583" s="94"/>
      <c r="AV1583" s="94"/>
      <c r="AW1583" s="94"/>
      <c r="AX1583" s="94"/>
      <c r="AY1583" s="94"/>
      <c r="AZ1583" s="94"/>
      <c r="BA1583" s="94"/>
      <c r="BB1583" s="94"/>
      <c r="BD1583" s="94"/>
      <c r="BE1583" s="94"/>
      <c r="BF1583" s="94"/>
      <c r="BG1583" s="94"/>
      <c r="BH1583" s="94"/>
      <c r="BI1583" s="94"/>
      <c r="BJ1583" s="94"/>
      <c r="BK1583" s="94"/>
      <c r="BL1583" s="94"/>
      <c r="BM1583" s="94"/>
      <c r="BN1583" s="94"/>
      <c r="BO1583" s="94"/>
      <c r="BP1583" s="94"/>
      <c r="BQ1583" s="94"/>
      <c r="BR1583" s="94"/>
    </row>
    <row r="1584" spans="3:70" x14ac:dyDescent="0.2">
      <c r="C1584" s="24"/>
      <c r="D1584" s="24"/>
      <c r="AG1584" s="94"/>
      <c r="AH1584" s="94"/>
      <c r="AI1584" s="94"/>
      <c r="AJ1584" s="94"/>
      <c r="AK1584" s="94"/>
      <c r="AM1584" s="92"/>
      <c r="AT1584" s="94"/>
      <c r="AU1584" s="94"/>
      <c r="AV1584" s="94"/>
      <c r="AW1584" s="94"/>
      <c r="AX1584" s="94"/>
      <c r="AY1584" s="94"/>
      <c r="AZ1584" s="94"/>
      <c r="BA1584" s="94"/>
      <c r="BB1584" s="94"/>
      <c r="BC1584" s="94"/>
      <c r="BD1584" s="94"/>
      <c r="BE1584" s="94"/>
      <c r="BF1584" s="94"/>
      <c r="BG1584" s="94"/>
      <c r="BH1584" s="94"/>
      <c r="BI1584" s="94"/>
      <c r="BJ1584" s="94"/>
      <c r="BK1584" s="94"/>
      <c r="BL1584" s="94"/>
      <c r="BM1584" s="94"/>
      <c r="BN1584" s="94"/>
      <c r="BO1584" s="94"/>
      <c r="BP1584" s="94"/>
      <c r="BQ1584" s="94"/>
      <c r="BR1584" s="94"/>
    </row>
    <row r="1585" spans="3:70" x14ac:dyDescent="0.2">
      <c r="C1585" s="24"/>
      <c r="D1585" s="24"/>
      <c r="AG1585" s="94"/>
      <c r="AH1585" s="94"/>
      <c r="AI1585" s="94"/>
      <c r="AJ1585" s="94"/>
      <c r="AK1585" s="94"/>
      <c r="AM1585" s="92"/>
      <c r="AT1585" s="94"/>
      <c r="AU1585" s="94"/>
      <c r="AV1585" s="94"/>
      <c r="AW1585" s="94"/>
      <c r="AX1585" s="94"/>
      <c r="AY1585" s="94"/>
      <c r="AZ1585" s="94"/>
      <c r="BA1585" s="94"/>
      <c r="BB1585" s="94"/>
      <c r="BD1585" s="94"/>
      <c r="BE1585" s="94"/>
      <c r="BF1585" s="94"/>
      <c r="BG1585" s="94"/>
      <c r="BH1585" s="94"/>
      <c r="BI1585" s="94"/>
      <c r="BJ1585" s="94"/>
      <c r="BK1585" s="94"/>
      <c r="BL1585" s="94"/>
      <c r="BM1585" s="94"/>
      <c r="BN1585" s="94"/>
      <c r="BO1585" s="94"/>
      <c r="BP1585" s="94"/>
      <c r="BQ1585" s="94"/>
      <c r="BR1585" s="94"/>
    </row>
    <row r="1586" spans="3:70" x14ac:dyDescent="0.2">
      <c r="C1586" s="24"/>
      <c r="D1586" s="24"/>
      <c r="AG1586" s="94"/>
      <c r="AH1586" s="94"/>
      <c r="AI1586" s="94"/>
      <c r="AJ1586" s="94"/>
      <c r="AK1586" s="94"/>
      <c r="AM1586" s="92"/>
      <c r="AT1586" s="94"/>
      <c r="AU1586" s="94"/>
      <c r="AV1586" s="94"/>
      <c r="AW1586" s="94"/>
      <c r="AX1586" s="94"/>
      <c r="AY1586" s="94"/>
      <c r="AZ1586" s="94"/>
      <c r="BA1586" s="94"/>
      <c r="BB1586" s="94"/>
      <c r="BC1586" s="94"/>
      <c r="BD1586" s="94"/>
      <c r="BE1586" s="94"/>
      <c r="BF1586" s="94"/>
      <c r="BG1586" s="94"/>
      <c r="BH1586" s="94"/>
      <c r="BI1586" s="94"/>
      <c r="BJ1586" s="94"/>
      <c r="BK1586" s="94"/>
      <c r="BL1586" s="94"/>
      <c r="BM1586" s="94"/>
      <c r="BN1586" s="94"/>
      <c r="BO1586" s="94"/>
      <c r="BP1586" s="94"/>
      <c r="BQ1586" s="94"/>
      <c r="BR1586" s="94"/>
    </row>
    <row r="1587" spans="3:70" x14ac:dyDescent="0.2">
      <c r="C1587" s="24"/>
      <c r="D1587" s="24"/>
      <c r="AG1587" s="94"/>
      <c r="AH1587" s="94"/>
      <c r="AI1587" s="94"/>
      <c r="AJ1587" s="94"/>
      <c r="AK1587" s="94"/>
      <c r="AM1587" s="92"/>
      <c r="AT1587" s="94"/>
      <c r="AU1587" s="94"/>
      <c r="AV1587" s="94"/>
      <c r="AW1587" s="94"/>
      <c r="AX1587" s="94"/>
      <c r="AY1587" s="94"/>
      <c r="AZ1587" s="94"/>
      <c r="BA1587" s="94"/>
      <c r="BB1587" s="94"/>
      <c r="BD1587" s="94"/>
    </row>
    <row r="1588" spans="3:70" x14ac:dyDescent="0.2">
      <c r="C1588" s="24"/>
      <c r="D1588" s="24"/>
      <c r="AG1588" s="94"/>
      <c r="AH1588" s="94"/>
      <c r="AI1588" s="94"/>
      <c r="AJ1588" s="94"/>
      <c r="AK1588" s="94"/>
      <c r="AM1588" s="92"/>
      <c r="AT1588" s="94"/>
      <c r="AU1588" s="94"/>
      <c r="AV1588" s="94"/>
      <c r="AW1588" s="94"/>
      <c r="AX1588" s="94"/>
      <c r="AY1588" s="94"/>
      <c r="AZ1588" s="94"/>
      <c r="BA1588" s="94"/>
      <c r="BB1588" s="94"/>
      <c r="BC1588" s="94"/>
      <c r="BD1588" s="94"/>
      <c r="BE1588" s="94"/>
      <c r="BF1588" s="94"/>
      <c r="BG1588" s="94"/>
      <c r="BH1588" s="94"/>
      <c r="BI1588" s="94"/>
      <c r="BJ1588" s="94"/>
      <c r="BK1588" s="94"/>
      <c r="BL1588" s="94"/>
      <c r="BM1588" s="94"/>
      <c r="BN1588" s="94"/>
      <c r="BO1588" s="94"/>
      <c r="BP1588" s="94"/>
      <c r="BQ1588" s="94"/>
      <c r="BR1588" s="94"/>
    </row>
    <row r="1589" spans="3:70" x14ac:dyDescent="0.2">
      <c r="C1589" s="24"/>
      <c r="D1589" s="24"/>
      <c r="AG1589" s="94"/>
      <c r="AH1589" s="94"/>
      <c r="AI1589" s="94"/>
      <c r="AJ1589" s="94"/>
      <c r="AK1589" s="94"/>
      <c r="AM1589" s="92"/>
      <c r="AT1589" s="94"/>
      <c r="AU1589" s="94"/>
      <c r="AV1589" s="94"/>
      <c r="AW1589" s="94"/>
      <c r="AX1589" s="94"/>
      <c r="AY1589" s="94"/>
      <c r="AZ1589" s="94"/>
      <c r="BA1589" s="94"/>
      <c r="BB1589" s="94"/>
      <c r="BD1589" s="94"/>
    </row>
    <row r="1590" spans="3:70" x14ac:dyDescent="0.2">
      <c r="C1590" s="24"/>
      <c r="D1590" s="24"/>
      <c r="AG1590" s="94"/>
      <c r="AH1590" s="94"/>
      <c r="AI1590" s="94"/>
      <c r="AJ1590" s="94"/>
      <c r="AK1590" s="94"/>
      <c r="AM1590" s="92"/>
      <c r="AT1590" s="94"/>
      <c r="AU1590" s="94"/>
      <c r="AV1590" s="94"/>
      <c r="AW1590" s="94"/>
      <c r="AX1590" s="94"/>
      <c r="AY1590" s="94"/>
      <c r="AZ1590" s="94"/>
      <c r="BA1590" s="94"/>
      <c r="BB1590" s="94"/>
      <c r="BC1590" s="94"/>
      <c r="BD1590" s="94"/>
      <c r="BE1590" s="94"/>
      <c r="BF1590" s="94"/>
      <c r="BG1590" s="94"/>
      <c r="BH1590" s="94"/>
      <c r="BI1590" s="94"/>
      <c r="BJ1590" s="94"/>
      <c r="BK1590" s="94"/>
      <c r="BL1590" s="94"/>
      <c r="BM1590" s="94"/>
      <c r="BN1590" s="94"/>
      <c r="BO1590" s="94"/>
      <c r="BP1590" s="94"/>
      <c r="BQ1590" s="94"/>
      <c r="BR1590" s="94"/>
    </row>
    <row r="1591" spans="3:70" x14ac:dyDescent="0.2">
      <c r="C1591" s="24"/>
      <c r="D1591" s="24"/>
      <c r="AG1591" s="94"/>
      <c r="AH1591" s="94"/>
      <c r="AI1591" s="94"/>
      <c r="AJ1591" s="94"/>
      <c r="AK1591" s="94"/>
      <c r="AM1591" s="92"/>
      <c r="AT1591" s="94"/>
      <c r="AU1591" s="94"/>
      <c r="AV1591" s="94"/>
      <c r="AW1591" s="94"/>
      <c r="AX1591" s="94"/>
      <c r="AY1591" s="94"/>
      <c r="AZ1591" s="94"/>
      <c r="BA1591" s="94"/>
      <c r="BB1591" s="94"/>
      <c r="BC1591" s="94"/>
      <c r="BD1591" s="94"/>
      <c r="BE1591" s="94"/>
      <c r="BF1591" s="94"/>
      <c r="BG1591" s="94"/>
      <c r="BH1591" s="94"/>
      <c r="BI1591" s="94"/>
      <c r="BJ1591" s="94"/>
      <c r="BK1591" s="94"/>
      <c r="BL1591" s="94"/>
      <c r="BM1591" s="94"/>
      <c r="BN1591" s="94"/>
      <c r="BO1591" s="94"/>
      <c r="BP1591" s="94"/>
      <c r="BQ1591" s="94"/>
      <c r="BR1591" s="94"/>
    </row>
    <row r="1592" spans="3:70" x14ac:dyDescent="0.2">
      <c r="C1592" s="24"/>
      <c r="D1592" s="24"/>
      <c r="AG1592" s="94"/>
      <c r="AH1592" s="94"/>
      <c r="AI1592" s="94"/>
      <c r="AJ1592" s="94"/>
      <c r="AK1592" s="94"/>
      <c r="AM1592" s="92"/>
      <c r="AT1592" s="94"/>
      <c r="AU1592" s="94"/>
      <c r="AV1592" s="94"/>
      <c r="AW1592" s="94"/>
      <c r="AX1592" s="94"/>
      <c r="AY1592" s="94"/>
      <c r="AZ1592" s="94"/>
      <c r="BA1592" s="94"/>
      <c r="BB1592" s="94"/>
      <c r="BC1592" s="94"/>
      <c r="BD1592" s="94"/>
      <c r="BE1592" s="94"/>
      <c r="BF1592" s="94"/>
      <c r="BG1592" s="94"/>
      <c r="BH1592" s="94"/>
      <c r="BI1592" s="94"/>
      <c r="BJ1592" s="94"/>
      <c r="BK1592" s="94"/>
      <c r="BL1592" s="94"/>
      <c r="BM1592" s="94"/>
      <c r="BN1592" s="94"/>
      <c r="BO1592" s="94"/>
      <c r="BP1592" s="94"/>
      <c r="BQ1592" s="94"/>
      <c r="BR1592" s="94"/>
    </row>
    <row r="1593" spans="3:70" x14ac:dyDescent="0.2">
      <c r="C1593" s="24"/>
      <c r="D1593" s="24"/>
      <c r="AG1593" s="94"/>
      <c r="AH1593" s="94"/>
      <c r="AI1593" s="94"/>
      <c r="AJ1593" s="94"/>
      <c r="AK1593" s="94"/>
      <c r="AM1593" s="92"/>
      <c r="AT1593" s="94"/>
      <c r="AU1593" s="94"/>
      <c r="AV1593" s="94"/>
      <c r="AW1593" s="94"/>
      <c r="AX1593" s="94"/>
      <c r="AY1593" s="94"/>
      <c r="AZ1593" s="94"/>
      <c r="BA1593" s="94"/>
      <c r="BB1593" s="94"/>
      <c r="BC1593" s="94"/>
      <c r="BD1593" s="94"/>
      <c r="BE1593" s="94"/>
      <c r="BF1593" s="94"/>
      <c r="BG1593" s="94"/>
      <c r="BH1593" s="94"/>
      <c r="BI1593" s="94"/>
      <c r="BJ1593" s="94"/>
      <c r="BK1593" s="94"/>
      <c r="BL1593" s="94"/>
      <c r="BM1593" s="94"/>
      <c r="BN1593" s="94"/>
      <c r="BO1593" s="94"/>
      <c r="BP1593" s="94"/>
      <c r="BQ1593" s="94"/>
      <c r="BR1593" s="94"/>
    </row>
    <row r="1594" spans="3:70" x14ac:dyDescent="0.2">
      <c r="C1594" s="24"/>
      <c r="D1594" s="24"/>
      <c r="AG1594" s="94"/>
      <c r="AH1594" s="94"/>
      <c r="AI1594" s="94"/>
      <c r="AJ1594" s="94"/>
      <c r="AK1594" s="94"/>
      <c r="AM1594" s="92"/>
      <c r="AT1594" s="94"/>
      <c r="AU1594" s="94"/>
      <c r="AV1594" s="94"/>
      <c r="AW1594" s="94"/>
      <c r="AX1594" s="94"/>
      <c r="AY1594" s="94"/>
      <c r="AZ1594" s="94"/>
      <c r="BA1594" s="94"/>
      <c r="BB1594" s="94"/>
      <c r="BD1594" s="94"/>
    </row>
    <row r="1595" spans="3:70" x14ac:dyDescent="0.2">
      <c r="C1595" s="24"/>
      <c r="D1595" s="24"/>
      <c r="AG1595" s="94"/>
      <c r="AH1595" s="94"/>
      <c r="AI1595" s="94"/>
      <c r="AJ1595" s="94"/>
      <c r="AK1595" s="94"/>
      <c r="AM1595" s="92"/>
      <c r="AT1595" s="94"/>
      <c r="AU1595" s="94"/>
      <c r="AV1595" s="94"/>
      <c r="AW1595" s="94"/>
      <c r="AX1595" s="94"/>
      <c r="AY1595" s="94"/>
      <c r="AZ1595" s="94"/>
      <c r="BA1595" s="94"/>
    </row>
    <row r="1596" spans="3:70" x14ac:dyDescent="0.2">
      <c r="C1596" s="24"/>
      <c r="D1596" s="24"/>
      <c r="AG1596" s="94"/>
      <c r="AH1596" s="94"/>
      <c r="AI1596" s="94"/>
      <c r="AJ1596" s="94"/>
      <c r="AK1596" s="94"/>
      <c r="AM1596" s="92"/>
      <c r="AT1596" s="94"/>
      <c r="AU1596" s="94"/>
      <c r="AV1596" s="94"/>
      <c r="AW1596" s="94"/>
      <c r="AX1596" s="94"/>
      <c r="AY1596" s="94"/>
      <c r="AZ1596" s="94"/>
      <c r="BA1596" s="94"/>
    </row>
    <row r="1597" spans="3:70" x14ac:dyDescent="0.2">
      <c r="C1597" s="24"/>
      <c r="D1597" s="24"/>
      <c r="AG1597" s="94"/>
      <c r="AH1597" s="94"/>
      <c r="AI1597" s="94"/>
      <c r="AJ1597" s="94"/>
      <c r="AK1597" s="94"/>
      <c r="AM1597" s="92"/>
      <c r="AT1597" s="94"/>
      <c r="AU1597" s="94"/>
      <c r="AV1597" s="94"/>
      <c r="AW1597" s="94"/>
      <c r="AX1597" s="94"/>
      <c r="AY1597" s="94"/>
      <c r="AZ1597" s="94"/>
      <c r="BA1597" s="94"/>
    </row>
    <row r="1598" spans="3:70" x14ac:dyDescent="0.2">
      <c r="C1598" s="24"/>
      <c r="D1598" s="24"/>
      <c r="AG1598" s="94"/>
      <c r="AH1598" s="94"/>
      <c r="AI1598" s="94"/>
      <c r="AJ1598" s="94"/>
      <c r="AK1598" s="94"/>
      <c r="AM1598" s="92"/>
      <c r="AT1598" s="94"/>
      <c r="AU1598" s="94"/>
      <c r="AV1598" s="94"/>
      <c r="AW1598" s="94"/>
      <c r="AX1598" s="94"/>
      <c r="AY1598" s="94"/>
      <c r="AZ1598" s="94"/>
      <c r="BA1598" s="94"/>
      <c r="BB1598" s="94"/>
    </row>
    <row r="1599" spans="3:70" x14ac:dyDescent="0.2">
      <c r="C1599" s="24"/>
      <c r="D1599" s="24"/>
      <c r="AG1599" s="94"/>
      <c r="AH1599" s="94"/>
      <c r="AI1599" s="94"/>
      <c r="AJ1599" s="94"/>
      <c r="AK1599" s="94"/>
      <c r="AM1599" s="92"/>
      <c r="AT1599" s="94"/>
      <c r="AU1599" s="94"/>
      <c r="AV1599" s="94"/>
      <c r="AW1599" s="94"/>
      <c r="AX1599" s="94"/>
      <c r="AY1599" s="94"/>
      <c r="AZ1599" s="94"/>
      <c r="BA1599" s="94"/>
      <c r="BB1599" s="94"/>
      <c r="BD1599" s="94"/>
    </row>
    <row r="1600" spans="3:70" x14ac:dyDescent="0.2">
      <c r="C1600" s="24"/>
      <c r="D1600" s="24"/>
      <c r="AG1600" s="94"/>
      <c r="AH1600" s="94"/>
      <c r="AI1600" s="94"/>
      <c r="AJ1600" s="94"/>
      <c r="AK1600" s="94"/>
      <c r="AM1600" s="92"/>
      <c r="AT1600" s="94"/>
      <c r="AU1600" s="94"/>
      <c r="AV1600" s="94"/>
      <c r="AW1600" s="94"/>
      <c r="AX1600" s="94"/>
      <c r="AY1600" s="94"/>
      <c r="AZ1600" s="94"/>
      <c r="BA1600" s="94"/>
      <c r="BB1600" s="94"/>
      <c r="BC1600" s="94"/>
      <c r="BD1600" s="94"/>
      <c r="BE1600" s="94"/>
      <c r="BF1600" s="94"/>
      <c r="BG1600" s="94"/>
      <c r="BH1600" s="94"/>
      <c r="BI1600" s="94"/>
      <c r="BJ1600" s="94"/>
      <c r="BK1600" s="94"/>
      <c r="BL1600" s="94"/>
      <c r="BM1600" s="94"/>
      <c r="BN1600" s="94"/>
      <c r="BO1600" s="94"/>
      <c r="BP1600" s="94"/>
      <c r="BQ1600" s="94"/>
      <c r="BR1600" s="94"/>
    </row>
    <row r="1601" spans="3:70" x14ac:dyDescent="0.2">
      <c r="C1601" s="24"/>
      <c r="D1601" s="24"/>
      <c r="AG1601" s="94"/>
      <c r="AH1601" s="94"/>
      <c r="AI1601" s="94"/>
      <c r="AJ1601" s="94"/>
      <c r="AK1601" s="94"/>
      <c r="AM1601" s="92"/>
      <c r="AT1601" s="94"/>
      <c r="AU1601" s="94"/>
      <c r="AV1601" s="94"/>
      <c r="AW1601" s="94"/>
      <c r="AX1601" s="94"/>
      <c r="AY1601" s="94"/>
      <c r="AZ1601" s="94"/>
      <c r="BA1601" s="94"/>
      <c r="BB1601" s="94"/>
    </row>
    <row r="1602" spans="3:70" x14ac:dyDescent="0.2">
      <c r="C1602" s="24"/>
      <c r="D1602" s="24"/>
      <c r="AG1602" s="94"/>
      <c r="AH1602" s="94"/>
      <c r="AI1602" s="94"/>
      <c r="AJ1602" s="94"/>
      <c r="AK1602" s="94"/>
      <c r="AM1602" s="92"/>
      <c r="AT1602" s="94"/>
      <c r="AU1602" s="94"/>
      <c r="AV1602" s="94"/>
      <c r="AW1602" s="94"/>
      <c r="AX1602" s="94"/>
      <c r="AY1602" s="94"/>
      <c r="AZ1602" s="94"/>
      <c r="BA1602" s="94"/>
      <c r="BB1602" s="94"/>
      <c r="BD1602" s="94"/>
    </row>
    <row r="1603" spans="3:70" x14ac:dyDescent="0.2">
      <c r="C1603" s="24"/>
      <c r="D1603" s="24"/>
      <c r="AG1603" s="94"/>
      <c r="AH1603" s="94"/>
      <c r="AI1603" s="94"/>
      <c r="AJ1603" s="94"/>
      <c r="AK1603" s="94"/>
      <c r="AM1603" s="92"/>
      <c r="AT1603" s="94"/>
      <c r="AU1603" s="94"/>
      <c r="AV1603" s="94"/>
      <c r="AW1603" s="94"/>
      <c r="AX1603" s="94"/>
      <c r="AY1603" s="94"/>
      <c r="AZ1603" s="94"/>
      <c r="BA1603" s="94"/>
    </row>
    <row r="1604" spans="3:70" x14ac:dyDescent="0.2">
      <c r="C1604" s="24"/>
      <c r="D1604" s="24"/>
      <c r="AG1604" s="94"/>
      <c r="AH1604" s="94"/>
      <c r="AI1604" s="94"/>
      <c r="AJ1604" s="94"/>
      <c r="AK1604" s="94"/>
      <c r="AM1604" s="92"/>
      <c r="AT1604" s="94"/>
      <c r="AU1604" s="94"/>
      <c r="AV1604" s="94"/>
      <c r="AW1604" s="94"/>
      <c r="AX1604" s="94"/>
      <c r="AY1604" s="94"/>
      <c r="AZ1604" s="94"/>
      <c r="BA1604" s="94"/>
      <c r="BB1604" s="94"/>
      <c r="BD1604" s="94"/>
    </row>
    <row r="1605" spans="3:70" x14ac:dyDescent="0.2">
      <c r="C1605" s="24"/>
      <c r="D1605" s="24"/>
      <c r="AG1605" s="94"/>
      <c r="AH1605" s="94"/>
      <c r="AI1605" s="94"/>
      <c r="AJ1605" s="94"/>
      <c r="AK1605" s="94"/>
      <c r="AM1605" s="92"/>
      <c r="AT1605" s="94"/>
      <c r="AU1605" s="94"/>
      <c r="AV1605" s="94"/>
      <c r="AW1605" s="94"/>
      <c r="AX1605" s="94"/>
      <c r="AY1605" s="94"/>
      <c r="AZ1605" s="94"/>
      <c r="BA1605" s="94"/>
    </row>
    <row r="1606" spans="3:70" x14ac:dyDescent="0.2">
      <c r="C1606" s="24"/>
      <c r="D1606" s="24"/>
      <c r="AG1606" s="94"/>
      <c r="AH1606" s="94"/>
      <c r="AI1606" s="94"/>
      <c r="AJ1606" s="94"/>
      <c r="AK1606" s="94"/>
      <c r="AM1606" s="92"/>
      <c r="AT1606" s="94"/>
      <c r="AU1606" s="94"/>
      <c r="AV1606" s="94"/>
      <c r="AW1606" s="94"/>
      <c r="AX1606" s="94"/>
      <c r="AY1606" s="94"/>
      <c r="AZ1606" s="94"/>
      <c r="BA1606" s="94"/>
      <c r="BB1606" s="94"/>
    </row>
    <row r="1607" spans="3:70" x14ac:dyDescent="0.2">
      <c r="C1607" s="24"/>
      <c r="D1607" s="24"/>
      <c r="AG1607" s="94"/>
      <c r="AH1607" s="94"/>
      <c r="AI1607" s="94"/>
      <c r="AJ1607" s="94"/>
      <c r="AK1607" s="94"/>
      <c r="AM1607" s="92"/>
      <c r="AT1607" s="94"/>
      <c r="AU1607" s="94"/>
      <c r="AV1607" s="94"/>
      <c r="AW1607" s="94"/>
      <c r="AX1607" s="94"/>
      <c r="AY1607" s="94"/>
      <c r="AZ1607" s="94"/>
      <c r="BA1607" s="94"/>
      <c r="BB1607" s="94"/>
      <c r="BC1607" s="94"/>
      <c r="BD1607" s="94"/>
      <c r="BE1607" s="94"/>
      <c r="BF1607" s="94"/>
      <c r="BG1607" s="94"/>
      <c r="BH1607" s="94"/>
      <c r="BI1607" s="94"/>
      <c r="BJ1607" s="94"/>
      <c r="BK1607" s="94"/>
      <c r="BL1607" s="94"/>
      <c r="BM1607" s="94"/>
      <c r="BN1607" s="94"/>
      <c r="BO1607" s="94"/>
      <c r="BP1607" s="94"/>
      <c r="BQ1607" s="94"/>
      <c r="BR1607" s="94"/>
    </row>
    <row r="1608" spans="3:70" x14ac:dyDescent="0.2">
      <c r="C1608" s="24"/>
      <c r="D1608" s="24"/>
      <c r="AG1608" s="94"/>
      <c r="AH1608" s="94"/>
      <c r="AI1608" s="94"/>
      <c r="AJ1608" s="94"/>
      <c r="AK1608" s="94"/>
      <c r="AM1608" s="92"/>
      <c r="AT1608" s="94"/>
      <c r="AU1608" s="94"/>
      <c r="AV1608" s="94"/>
      <c r="AW1608" s="94"/>
      <c r="AX1608" s="94"/>
      <c r="AY1608" s="94"/>
      <c r="AZ1608" s="94"/>
      <c r="BA1608" s="94"/>
    </row>
    <row r="1609" spans="3:70" x14ac:dyDescent="0.2">
      <c r="C1609" s="24"/>
      <c r="D1609" s="24"/>
      <c r="AG1609" s="94"/>
      <c r="AH1609" s="94"/>
      <c r="AI1609" s="94"/>
      <c r="AJ1609" s="94"/>
      <c r="AK1609" s="94"/>
      <c r="AM1609" s="92"/>
      <c r="AT1609" s="94"/>
      <c r="AU1609" s="94"/>
      <c r="AV1609" s="94"/>
      <c r="AW1609" s="94"/>
      <c r="AX1609" s="94"/>
      <c r="AY1609" s="94"/>
      <c r="AZ1609" s="94"/>
      <c r="BA1609" s="94"/>
      <c r="BB1609" s="94"/>
    </row>
    <row r="1610" spans="3:70" x14ac:dyDescent="0.2">
      <c r="C1610" s="24"/>
      <c r="D1610" s="24"/>
      <c r="AG1610" s="94"/>
      <c r="AH1610" s="94"/>
      <c r="AI1610" s="94"/>
      <c r="AJ1610" s="94"/>
      <c r="AK1610" s="94"/>
      <c r="AM1610" s="92"/>
      <c r="AT1610" s="94"/>
      <c r="AU1610" s="94"/>
      <c r="AV1610" s="94"/>
      <c r="AW1610" s="94"/>
      <c r="AX1610" s="94"/>
      <c r="AY1610" s="94"/>
      <c r="AZ1610" s="94"/>
      <c r="BA1610" s="94"/>
    </row>
    <row r="1611" spans="3:70" x14ac:dyDescent="0.2">
      <c r="C1611" s="24"/>
      <c r="D1611" s="24"/>
      <c r="AG1611" s="94"/>
      <c r="AH1611" s="94"/>
      <c r="AI1611" s="94"/>
      <c r="AJ1611" s="94"/>
      <c r="AK1611" s="94"/>
      <c r="AM1611" s="92"/>
      <c r="AT1611" s="94"/>
      <c r="AU1611" s="94"/>
      <c r="AV1611" s="94"/>
      <c r="AW1611" s="94"/>
      <c r="AX1611" s="94"/>
      <c r="AY1611" s="94"/>
      <c r="AZ1611" s="94"/>
      <c r="BA1611" s="94"/>
      <c r="BB1611" s="94"/>
      <c r="BD1611" s="94"/>
    </row>
    <row r="1612" spans="3:70" x14ac:dyDescent="0.2">
      <c r="C1612" s="24"/>
      <c r="D1612" s="24"/>
      <c r="AG1612" s="94"/>
      <c r="AH1612" s="94"/>
      <c r="AI1612" s="94"/>
      <c r="AJ1612" s="94"/>
      <c r="AK1612" s="94"/>
      <c r="AM1612" s="92"/>
      <c r="AT1612" s="94"/>
      <c r="AU1612" s="94"/>
      <c r="AV1612" s="94"/>
      <c r="AW1612" s="94"/>
      <c r="AX1612" s="94"/>
      <c r="AY1612" s="94"/>
      <c r="AZ1612" s="94"/>
      <c r="BA1612" s="94"/>
      <c r="BB1612" s="94"/>
    </row>
    <row r="1613" spans="3:70" x14ac:dyDescent="0.2">
      <c r="C1613" s="24"/>
      <c r="D1613" s="24"/>
      <c r="AG1613" s="94"/>
      <c r="AH1613" s="94"/>
      <c r="AI1613" s="94"/>
      <c r="AJ1613" s="94"/>
      <c r="AK1613" s="94"/>
      <c r="AM1613" s="92"/>
      <c r="AT1613" s="94"/>
      <c r="AU1613" s="94"/>
      <c r="AV1613" s="94"/>
      <c r="AW1613" s="94"/>
      <c r="AX1613" s="94"/>
      <c r="AY1613" s="94"/>
      <c r="AZ1613" s="94"/>
      <c r="BA1613" s="94"/>
    </row>
    <row r="1614" spans="3:70" x14ac:dyDescent="0.2">
      <c r="C1614" s="24"/>
      <c r="D1614" s="24"/>
      <c r="AG1614" s="94"/>
      <c r="AH1614" s="94"/>
      <c r="AI1614" s="94"/>
      <c r="AJ1614" s="94"/>
      <c r="AK1614" s="94"/>
      <c r="AM1614" s="92"/>
      <c r="AT1614" s="94"/>
      <c r="AU1614" s="94"/>
      <c r="AV1614" s="94"/>
      <c r="AW1614" s="94"/>
      <c r="AX1614" s="94"/>
      <c r="AY1614" s="94"/>
      <c r="AZ1614" s="94"/>
      <c r="BA1614" s="94"/>
    </row>
    <row r="1615" spans="3:70" x14ac:dyDescent="0.2">
      <c r="C1615" s="24"/>
      <c r="D1615" s="24"/>
      <c r="AG1615" s="94"/>
      <c r="AH1615" s="94"/>
      <c r="AI1615" s="94"/>
      <c r="AJ1615" s="94"/>
      <c r="AK1615" s="94"/>
      <c r="AM1615" s="92"/>
      <c r="AT1615" s="94"/>
      <c r="AU1615" s="94"/>
      <c r="AV1615" s="94"/>
      <c r="AW1615" s="94"/>
      <c r="AX1615" s="94"/>
      <c r="AY1615" s="94"/>
      <c r="AZ1615" s="94"/>
      <c r="BA1615" s="94"/>
      <c r="BB1615" s="94"/>
      <c r="BD1615" s="94"/>
      <c r="BE1615" s="94"/>
      <c r="BF1615" s="94"/>
      <c r="BG1615" s="94"/>
      <c r="BH1615" s="94"/>
      <c r="BI1615" s="94"/>
      <c r="BJ1615" s="94"/>
      <c r="BK1615" s="94"/>
      <c r="BL1615" s="94"/>
      <c r="BM1615" s="94"/>
      <c r="BN1615" s="94"/>
      <c r="BO1615" s="94"/>
      <c r="BP1615" s="94"/>
      <c r="BQ1615" s="94"/>
      <c r="BR1615" s="94"/>
    </row>
    <row r="1616" spans="3:70" x14ac:dyDescent="0.2">
      <c r="C1616" s="24"/>
      <c r="D1616" s="24"/>
      <c r="AG1616" s="94"/>
      <c r="AH1616" s="94"/>
      <c r="AI1616" s="94"/>
      <c r="AJ1616" s="94"/>
      <c r="AK1616" s="94"/>
      <c r="AM1616" s="92"/>
      <c r="AT1616" s="94"/>
      <c r="AU1616" s="94"/>
      <c r="AV1616" s="94"/>
      <c r="AW1616" s="94"/>
      <c r="AX1616" s="94"/>
      <c r="AY1616" s="94"/>
      <c r="AZ1616" s="94"/>
      <c r="BA1616" s="94"/>
      <c r="BB1616" s="94"/>
    </row>
    <row r="1617" spans="3:70" x14ac:dyDescent="0.2">
      <c r="C1617" s="24"/>
      <c r="D1617" s="24"/>
      <c r="AG1617" s="94"/>
      <c r="AH1617" s="94"/>
      <c r="AI1617" s="94"/>
      <c r="AJ1617" s="94"/>
      <c r="AK1617" s="94"/>
      <c r="AM1617" s="92"/>
      <c r="AT1617" s="94"/>
      <c r="AU1617" s="94"/>
      <c r="AV1617" s="94"/>
      <c r="AW1617" s="94"/>
      <c r="AX1617" s="94"/>
      <c r="AY1617" s="94"/>
      <c r="AZ1617" s="94"/>
      <c r="BA1617" s="94"/>
      <c r="BB1617" s="94"/>
    </row>
    <row r="1618" spans="3:70" x14ac:dyDescent="0.2">
      <c r="C1618" s="24"/>
      <c r="D1618" s="24"/>
      <c r="AG1618" s="94"/>
      <c r="AH1618" s="94"/>
      <c r="AI1618" s="94"/>
      <c r="AJ1618" s="94"/>
      <c r="AK1618" s="94"/>
      <c r="AM1618" s="92"/>
      <c r="AT1618" s="94"/>
      <c r="AU1618" s="94"/>
      <c r="AV1618" s="94"/>
      <c r="AW1618" s="94"/>
      <c r="AX1618" s="94"/>
      <c r="AY1618" s="94"/>
      <c r="AZ1618" s="94"/>
      <c r="BA1618" s="94"/>
      <c r="BB1618" s="94"/>
    </row>
    <row r="1619" spans="3:70" x14ac:dyDescent="0.2">
      <c r="C1619" s="24"/>
      <c r="D1619" s="24"/>
      <c r="AG1619" s="94"/>
      <c r="AH1619" s="94"/>
      <c r="AI1619" s="94"/>
      <c r="AJ1619" s="94"/>
      <c r="AK1619" s="94"/>
      <c r="AM1619" s="92"/>
      <c r="AT1619" s="94"/>
      <c r="AU1619" s="94"/>
      <c r="AV1619" s="94"/>
      <c r="AW1619" s="94"/>
      <c r="AX1619" s="94"/>
      <c r="AY1619" s="94"/>
      <c r="AZ1619" s="94"/>
      <c r="BA1619" s="94"/>
      <c r="BB1619" s="94"/>
      <c r="BD1619" s="94"/>
    </row>
    <row r="1620" spans="3:70" x14ac:dyDescent="0.2">
      <c r="C1620" s="24"/>
      <c r="D1620" s="24"/>
      <c r="AG1620" s="94"/>
      <c r="AH1620" s="94"/>
      <c r="AI1620" s="94"/>
      <c r="AJ1620" s="94"/>
      <c r="AK1620" s="94"/>
      <c r="AM1620" s="92"/>
      <c r="AT1620" s="94"/>
      <c r="AU1620" s="94"/>
      <c r="AV1620" s="94"/>
      <c r="AW1620" s="94"/>
      <c r="AX1620" s="94"/>
      <c r="AY1620" s="94"/>
      <c r="AZ1620" s="94"/>
      <c r="BA1620" s="94"/>
      <c r="BB1620" s="94"/>
    </row>
    <row r="1621" spans="3:70" x14ac:dyDescent="0.2">
      <c r="C1621" s="24"/>
      <c r="D1621" s="24"/>
      <c r="AG1621" s="94"/>
      <c r="AH1621" s="94"/>
      <c r="AI1621" s="94"/>
      <c r="AJ1621" s="94"/>
      <c r="AK1621" s="94"/>
      <c r="AM1621" s="92"/>
      <c r="AT1621" s="94"/>
      <c r="AU1621" s="94"/>
      <c r="AV1621" s="94"/>
      <c r="AW1621" s="94"/>
      <c r="AX1621" s="94"/>
      <c r="AY1621" s="94"/>
      <c r="AZ1621" s="94"/>
      <c r="BA1621" s="94"/>
      <c r="BB1621" s="94"/>
    </row>
    <row r="1622" spans="3:70" x14ac:dyDescent="0.2">
      <c r="C1622" s="24"/>
      <c r="D1622" s="24"/>
      <c r="AG1622" s="94"/>
      <c r="AH1622" s="94"/>
      <c r="AI1622" s="94"/>
      <c r="AJ1622" s="94"/>
      <c r="AK1622" s="94"/>
      <c r="AM1622" s="92"/>
      <c r="AT1622" s="94"/>
      <c r="AU1622" s="94"/>
      <c r="AV1622" s="94"/>
      <c r="AW1622" s="94"/>
      <c r="AX1622" s="94"/>
      <c r="AY1622" s="94"/>
      <c r="AZ1622" s="94"/>
      <c r="BA1622" s="94"/>
      <c r="BB1622" s="94"/>
      <c r="BC1622" s="94"/>
      <c r="BD1622" s="94"/>
      <c r="BE1622" s="94"/>
      <c r="BF1622" s="94"/>
      <c r="BG1622" s="94"/>
      <c r="BH1622" s="94"/>
      <c r="BI1622" s="94"/>
      <c r="BJ1622" s="94"/>
      <c r="BK1622" s="94"/>
      <c r="BL1622" s="94"/>
      <c r="BM1622" s="94"/>
      <c r="BN1622" s="94"/>
      <c r="BO1622" s="94"/>
      <c r="BP1622" s="94"/>
      <c r="BQ1622" s="94"/>
      <c r="BR1622" s="94"/>
    </row>
    <row r="1623" spans="3:70" x14ac:dyDescent="0.2">
      <c r="C1623" s="24"/>
      <c r="D1623" s="24"/>
      <c r="AG1623" s="94"/>
      <c r="AH1623" s="94"/>
      <c r="AI1623" s="94"/>
      <c r="AJ1623" s="94"/>
      <c r="AK1623" s="94"/>
      <c r="AM1623" s="92"/>
      <c r="AT1623" s="94"/>
      <c r="AU1623" s="94"/>
      <c r="AV1623" s="94"/>
      <c r="AW1623" s="94"/>
      <c r="AX1623" s="94"/>
      <c r="AY1623" s="94"/>
      <c r="AZ1623" s="94"/>
      <c r="BA1623" s="94"/>
      <c r="BB1623" s="94"/>
      <c r="BD1623" s="94"/>
      <c r="BE1623" s="94"/>
      <c r="BF1623" s="94"/>
      <c r="BG1623" s="94"/>
      <c r="BH1623" s="94"/>
      <c r="BI1623" s="94"/>
      <c r="BJ1623" s="94"/>
      <c r="BK1623" s="94"/>
      <c r="BL1623" s="94"/>
      <c r="BM1623" s="94"/>
      <c r="BN1623" s="94"/>
      <c r="BO1623" s="94"/>
      <c r="BP1623" s="94"/>
      <c r="BQ1623" s="94"/>
      <c r="BR1623" s="94"/>
    </row>
    <row r="1624" spans="3:70" x14ac:dyDescent="0.2">
      <c r="C1624" s="24"/>
      <c r="D1624" s="24"/>
      <c r="AG1624" s="94"/>
      <c r="AH1624" s="94"/>
      <c r="AI1624" s="94"/>
      <c r="AJ1624" s="94"/>
      <c r="AK1624" s="94"/>
      <c r="AM1624" s="92"/>
      <c r="AT1624" s="94"/>
      <c r="AU1624" s="94"/>
      <c r="AV1624" s="94"/>
      <c r="AW1624" s="94"/>
      <c r="AX1624" s="94"/>
      <c r="AY1624" s="94"/>
      <c r="AZ1624" s="94"/>
      <c r="BA1624" s="94"/>
      <c r="BB1624" s="94"/>
      <c r="BD1624" s="94"/>
    </row>
    <row r="1625" spans="3:70" x14ac:dyDescent="0.2">
      <c r="C1625" s="24"/>
      <c r="D1625" s="24"/>
      <c r="AG1625" s="94"/>
      <c r="AH1625" s="94"/>
      <c r="AI1625" s="94"/>
      <c r="AJ1625" s="94"/>
      <c r="AK1625" s="94"/>
      <c r="AM1625" s="92"/>
      <c r="AT1625" s="94"/>
      <c r="AU1625" s="94"/>
      <c r="AV1625" s="94"/>
      <c r="AW1625" s="94"/>
      <c r="AX1625" s="94"/>
      <c r="AY1625" s="94"/>
      <c r="AZ1625" s="94"/>
      <c r="BA1625" s="94"/>
      <c r="BB1625" s="94"/>
      <c r="BC1625" s="94"/>
      <c r="BD1625" s="94"/>
      <c r="BE1625" s="94"/>
      <c r="BF1625" s="94"/>
      <c r="BG1625" s="94"/>
      <c r="BH1625" s="94"/>
      <c r="BI1625" s="94"/>
      <c r="BJ1625" s="94"/>
      <c r="BK1625" s="94"/>
      <c r="BL1625" s="94"/>
      <c r="BM1625" s="94"/>
      <c r="BN1625" s="94"/>
      <c r="BO1625" s="94"/>
      <c r="BP1625" s="94"/>
      <c r="BQ1625" s="94"/>
      <c r="BR1625" s="94"/>
    </row>
    <row r="1626" spans="3:70" x14ac:dyDescent="0.2">
      <c r="C1626" s="24"/>
      <c r="D1626" s="24"/>
      <c r="AG1626" s="94"/>
      <c r="AH1626" s="94"/>
      <c r="AI1626" s="94"/>
      <c r="AJ1626" s="94"/>
      <c r="AK1626" s="94"/>
      <c r="AM1626" s="92"/>
      <c r="AT1626" s="94"/>
      <c r="AU1626" s="94"/>
      <c r="AV1626" s="94"/>
      <c r="AW1626" s="94"/>
      <c r="AX1626" s="94"/>
      <c r="AY1626" s="94"/>
      <c r="AZ1626" s="94"/>
      <c r="BA1626" s="94"/>
    </row>
    <row r="1627" spans="3:70" x14ac:dyDescent="0.2">
      <c r="C1627" s="24"/>
      <c r="D1627" s="24"/>
      <c r="AG1627" s="94"/>
      <c r="AH1627" s="94"/>
      <c r="AI1627" s="94"/>
      <c r="AJ1627" s="94"/>
      <c r="AK1627" s="94"/>
      <c r="AM1627" s="92"/>
      <c r="AT1627" s="94"/>
      <c r="AU1627" s="94"/>
      <c r="AV1627" s="94"/>
      <c r="AW1627" s="94"/>
      <c r="AX1627" s="94"/>
      <c r="AY1627" s="94"/>
      <c r="AZ1627" s="94"/>
      <c r="BA1627" s="94"/>
    </row>
    <row r="1628" spans="3:70" x14ac:dyDescent="0.2">
      <c r="C1628" s="24"/>
      <c r="D1628" s="24"/>
      <c r="AG1628" s="94"/>
      <c r="AH1628" s="94"/>
      <c r="AI1628" s="94"/>
      <c r="AJ1628" s="94"/>
      <c r="AK1628" s="94"/>
      <c r="AM1628" s="92"/>
      <c r="AT1628" s="94"/>
      <c r="AU1628" s="94"/>
      <c r="AV1628" s="94"/>
      <c r="AW1628" s="94"/>
      <c r="AX1628" s="94"/>
      <c r="AY1628" s="94"/>
      <c r="AZ1628" s="94"/>
      <c r="BA1628" s="94"/>
      <c r="BB1628" s="94"/>
      <c r="BD1628" s="94"/>
      <c r="BE1628" s="94"/>
      <c r="BF1628" s="94"/>
      <c r="BG1628" s="94"/>
      <c r="BH1628" s="94"/>
      <c r="BI1628" s="94"/>
      <c r="BJ1628" s="94"/>
      <c r="BK1628" s="94"/>
      <c r="BL1628" s="94"/>
      <c r="BM1628" s="94"/>
      <c r="BN1628" s="94"/>
      <c r="BO1628" s="94"/>
      <c r="BP1628" s="94"/>
      <c r="BQ1628" s="94"/>
      <c r="BR1628" s="94"/>
    </row>
    <row r="1629" spans="3:70" x14ac:dyDescent="0.2">
      <c r="C1629" s="24"/>
      <c r="D1629" s="24"/>
      <c r="AG1629" s="94"/>
      <c r="AH1629" s="94"/>
      <c r="AI1629" s="94"/>
      <c r="AJ1629" s="94"/>
      <c r="AK1629" s="94"/>
      <c r="AM1629" s="92"/>
      <c r="AT1629" s="94"/>
      <c r="AU1629" s="94"/>
      <c r="AV1629" s="94"/>
      <c r="AW1629" s="94"/>
      <c r="AX1629" s="94"/>
      <c r="AY1629" s="94"/>
      <c r="AZ1629" s="94"/>
      <c r="BA1629" s="94"/>
      <c r="BB1629" s="94"/>
    </row>
    <row r="1630" spans="3:70" x14ac:dyDescent="0.2">
      <c r="C1630" s="24"/>
      <c r="D1630" s="24"/>
      <c r="AG1630" s="94"/>
      <c r="AH1630" s="94"/>
      <c r="AI1630" s="94"/>
      <c r="AJ1630" s="94"/>
      <c r="AK1630" s="94"/>
      <c r="AM1630" s="92"/>
      <c r="AT1630" s="94"/>
      <c r="AU1630" s="94"/>
      <c r="AV1630" s="94"/>
      <c r="AW1630" s="94"/>
      <c r="AX1630" s="94"/>
      <c r="AY1630" s="94"/>
      <c r="AZ1630" s="94"/>
      <c r="BA1630" s="94"/>
      <c r="BB1630" s="94"/>
      <c r="BC1630" s="94"/>
      <c r="BD1630" s="94"/>
      <c r="BE1630" s="94"/>
      <c r="BF1630" s="94"/>
      <c r="BG1630" s="94"/>
      <c r="BH1630" s="94"/>
      <c r="BI1630" s="94"/>
      <c r="BJ1630" s="94"/>
      <c r="BK1630" s="94"/>
      <c r="BL1630" s="94"/>
      <c r="BM1630" s="94"/>
      <c r="BN1630" s="94"/>
      <c r="BO1630" s="94"/>
      <c r="BP1630" s="94"/>
      <c r="BQ1630" s="94"/>
      <c r="BR1630" s="94"/>
    </row>
    <row r="1631" spans="3:70" x14ac:dyDescent="0.2">
      <c r="C1631" s="24"/>
      <c r="D1631" s="24"/>
      <c r="AG1631" s="94"/>
      <c r="AH1631" s="94"/>
      <c r="AI1631" s="94"/>
      <c r="AJ1631" s="94"/>
      <c r="AK1631" s="94"/>
      <c r="AM1631" s="92"/>
      <c r="AT1631" s="94"/>
      <c r="AU1631" s="94"/>
      <c r="AV1631" s="94"/>
      <c r="AW1631" s="94"/>
      <c r="AX1631" s="94"/>
      <c r="AY1631" s="94"/>
      <c r="AZ1631" s="94"/>
      <c r="BA1631" s="94"/>
    </row>
    <row r="1632" spans="3:70" x14ac:dyDescent="0.2">
      <c r="C1632" s="24"/>
      <c r="D1632" s="24"/>
      <c r="AG1632" s="94"/>
      <c r="AH1632" s="94"/>
      <c r="AI1632" s="94"/>
      <c r="AJ1632" s="94"/>
      <c r="AK1632" s="94"/>
      <c r="AM1632" s="92"/>
      <c r="AT1632" s="94"/>
      <c r="AU1632" s="94"/>
      <c r="AV1632" s="94"/>
      <c r="AW1632" s="94"/>
      <c r="AX1632" s="94"/>
      <c r="AY1632" s="94"/>
      <c r="AZ1632" s="94"/>
      <c r="BA1632" s="94"/>
      <c r="BB1632" s="94"/>
      <c r="BC1632" s="94"/>
      <c r="BD1632" s="94"/>
      <c r="BE1632" s="94"/>
      <c r="BF1632" s="94"/>
      <c r="BG1632" s="94"/>
      <c r="BH1632" s="94"/>
      <c r="BI1632" s="94"/>
      <c r="BJ1632" s="94"/>
      <c r="BK1632" s="94"/>
      <c r="BL1632" s="94"/>
      <c r="BM1632" s="94"/>
      <c r="BN1632" s="94"/>
      <c r="BO1632" s="94"/>
      <c r="BP1632" s="94"/>
      <c r="BQ1632" s="94"/>
      <c r="BR1632" s="94"/>
    </row>
    <row r="1633" spans="3:70" x14ac:dyDescent="0.2">
      <c r="C1633" s="24"/>
      <c r="D1633" s="24"/>
      <c r="AG1633" s="94"/>
      <c r="AH1633" s="94"/>
      <c r="AI1633" s="94"/>
      <c r="AJ1633" s="94"/>
      <c r="AK1633" s="94"/>
      <c r="AM1633" s="92"/>
      <c r="AT1633" s="94"/>
      <c r="AU1633" s="94"/>
      <c r="AV1633" s="94"/>
      <c r="AW1633" s="94"/>
      <c r="AX1633" s="94"/>
      <c r="AY1633" s="94"/>
      <c r="AZ1633" s="94"/>
      <c r="BA1633" s="94"/>
    </row>
    <row r="1634" spans="3:70" x14ac:dyDescent="0.2">
      <c r="C1634" s="24"/>
      <c r="D1634" s="24"/>
      <c r="AG1634" s="94"/>
      <c r="AH1634" s="94"/>
      <c r="AI1634" s="94"/>
      <c r="AJ1634" s="94"/>
      <c r="AK1634" s="94"/>
      <c r="AM1634" s="92"/>
      <c r="AT1634" s="94"/>
      <c r="AU1634" s="94"/>
      <c r="AV1634" s="94"/>
      <c r="AW1634" s="94"/>
      <c r="AX1634" s="94"/>
      <c r="AY1634" s="94"/>
      <c r="AZ1634" s="94"/>
      <c r="BA1634" s="94"/>
    </row>
    <row r="1635" spans="3:70" x14ac:dyDescent="0.2">
      <c r="C1635" s="24"/>
      <c r="D1635" s="24"/>
      <c r="AG1635" s="94"/>
      <c r="AH1635" s="94"/>
      <c r="AI1635" s="94"/>
      <c r="AJ1635" s="94"/>
      <c r="AK1635" s="94"/>
      <c r="AM1635" s="92"/>
      <c r="AT1635" s="94"/>
      <c r="AU1635" s="94"/>
      <c r="AV1635" s="94"/>
      <c r="AW1635" s="94"/>
      <c r="AX1635" s="94"/>
      <c r="AY1635" s="94"/>
      <c r="AZ1635" s="94"/>
      <c r="BA1635" s="94"/>
    </row>
    <row r="1636" spans="3:70" x14ac:dyDescent="0.2">
      <c r="C1636" s="24"/>
      <c r="D1636" s="24"/>
      <c r="AG1636" s="94"/>
      <c r="AH1636" s="94"/>
      <c r="AI1636" s="94"/>
      <c r="AJ1636" s="94"/>
      <c r="AK1636" s="94"/>
      <c r="AM1636" s="92"/>
      <c r="AT1636" s="94"/>
      <c r="AU1636" s="94"/>
      <c r="AV1636" s="94"/>
      <c r="AW1636" s="94"/>
      <c r="AX1636" s="94"/>
      <c r="AY1636" s="94"/>
      <c r="AZ1636" s="94"/>
      <c r="BA1636" s="94"/>
    </row>
    <row r="1637" spans="3:70" x14ac:dyDescent="0.2">
      <c r="C1637" s="24"/>
      <c r="D1637" s="24"/>
      <c r="AG1637" s="94"/>
      <c r="AH1637" s="94"/>
      <c r="AI1637" s="94"/>
      <c r="AJ1637" s="94"/>
      <c r="AK1637" s="94"/>
      <c r="AM1637" s="92"/>
      <c r="AT1637" s="94"/>
      <c r="AU1637" s="94"/>
      <c r="AV1637" s="94"/>
      <c r="AW1637" s="94"/>
      <c r="AX1637" s="94"/>
      <c r="AY1637" s="94"/>
      <c r="AZ1637" s="94"/>
      <c r="BA1637" s="94"/>
    </row>
    <row r="1638" spans="3:70" x14ac:dyDescent="0.2">
      <c r="C1638" s="24"/>
      <c r="D1638" s="24"/>
      <c r="AG1638" s="94"/>
      <c r="AH1638" s="94"/>
      <c r="AI1638" s="94"/>
      <c r="AJ1638" s="94"/>
      <c r="AK1638" s="94"/>
      <c r="AM1638" s="92"/>
      <c r="AT1638" s="94"/>
      <c r="AU1638" s="94"/>
      <c r="AV1638" s="94"/>
      <c r="AW1638" s="94"/>
      <c r="AX1638" s="94"/>
      <c r="AY1638" s="94"/>
      <c r="AZ1638" s="94"/>
      <c r="BA1638" s="94"/>
      <c r="BB1638" s="94"/>
      <c r="BD1638" s="94"/>
    </row>
    <row r="1639" spans="3:70" x14ac:dyDescent="0.2">
      <c r="C1639" s="24"/>
      <c r="D1639" s="24"/>
      <c r="AG1639" s="94"/>
      <c r="AH1639" s="94"/>
      <c r="AI1639" s="94"/>
      <c r="AJ1639" s="94"/>
      <c r="AK1639" s="94"/>
      <c r="AM1639" s="92"/>
      <c r="AT1639" s="94"/>
      <c r="AU1639" s="94"/>
      <c r="AV1639" s="94"/>
      <c r="AW1639" s="94"/>
      <c r="AX1639" s="94"/>
      <c r="AY1639" s="94"/>
      <c r="AZ1639" s="94"/>
      <c r="BA1639" s="94"/>
      <c r="BB1639" s="94"/>
      <c r="BD1639" s="94"/>
    </row>
    <row r="1640" spans="3:70" x14ac:dyDescent="0.2">
      <c r="C1640" s="24"/>
      <c r="D1640" s="24"/>
      <c r="AG1640" s="94"/>
      <c r="AH1640" s="94"/>
      <c r="AI1640" s="94"/>
      <c r="AJ1640" s="94"/>
      <c r="AK1640" s="94"/>
      <c r="AM1640" s="92"/>
      <c r="AT1640" s="94"/>
      <c r="AU1640" s="94"/>
      <c r="AV1640" s="94"/>
      <c r="AW1640" s="94"/>
      <c r="AX1640" s="94"/>
      <c r="AY1640" s="94"/>
      <c r="AZ1640" s="94"/>
      <c r="BA1640" s="94"/>
      <c r="BB1640" s="94"/>
      <c r="BC1640" s="94"/>
      <c r="BD1640" s="94"/>
      <c r="BE1640" s="94"/>
      <c r="BF1640" s="94"/>
      <c r="BG1640" s="94"/>
      <c r="BH1640" s="94"/>
      <c r="BI1640" s="94"/>
      <c r="BJ1640" s="94"/>
      <c r="BK1640" s="94"/>
      <c r="BL1640" s="94"/>
      <c r="BM1640" s="94"/>
      <c r="BN1640" s="94"/>
      <c r="BO1640" s="94"/>
      <c r="BP1640" s="94"/>
      <c r="BQ1640" s="94"/>
      <c r="BR1640" s="94"/>
    </row>
    <row r="1641" spans="3:70" x14ac:dyDescent="0.2">
      <c r="C1641" s="24"/>
      <c r="D1641" s="24"/>
      <c r="AG1641" s="94"/>
      <c r="AH1641" s="94"/>
      <c r="AI1641" s="94"/>
      <c r="AJ1641" s="94"/>
      <c r="AK1641" s="94"/>
      <c r="AM1641" s="92"/>
      <c r="AT1641" s="94"/>
      <c r="AU1641" s="94"/>
      <c r="AV1641" s="94"/>
      <c r="AW1641" s="94"/>
      <c r="AX1641" s="94"/>
      <c r="AY1641" s="94"/>
      <c r="AZ1641" s="94"/>
      <c r="BA1641" s="94"/>
    </row>
    <row r="1642" spans="3:70" x14ac:dyDescent="0.2">
      <c r="C1642" s="24"/>
      <c r="D1642" s="24"/>
      <c r="AG1642" s="94"/>
      <c r="AH1642" s="94"/>
      <c r="AI1642" s="94"/>
      <c r="AJ1642" s="94"/>
      <c r="AK1642" s="94"/>
      <c r="AM1642" s="92"/>
      <c r="AT1642" s="94"/>
      <c r="AU1642" s="94"/>
      <c r="AV1642" s="94"/>
      <c r="AW1642" s="94"/>
      <c r="AX1642" s="94"/>
      <c r="AY1642" s="94"/>
      <c r="AZ1642" s="94"/>
      <c r="BA1642" s="94"/>
      <c r="BB1642" s="94"/>
      <c r="BD1642" s="94"/>
      <c r="BE1642" s="94"/>
      <c r="BF1642" s="94"/>
      <c r="BG1642" s="94"/>
      <c r="BH1642" s="94"/>
      <c r="BI1642" s="94"/>
      <c r="BJ1642" s="94"/>
      <c r="BK1642" s="94"/>
      <c r="BL1642" s="94"/>
      <c r="BM1642" s="94"/>
      <c r="BN1642" s="94"/>
      <c r="BO1642" s="94"/>
      <c r="BP1642" s="94"/>
      <c r="BQ1642" s="94"/>
      <c r="BR1642" s="94"/>
    </row>
    <row r="1643" spans="3:70" x14ac:dyDescent="0.2">
      <c r="C1643" s="24"/>
      <c r="D1643" s="24"/>
      <c r="AG1643" s="94"/>
      <c r="AH1643" s="94"/>
      <c r="AI1643" s="94"/>
      <c r="AJ1643" s="94"/>
      <c r="AK1643" s="94"/>
      <c r="AM1643" s="92"/>
      <c r="AT1643" s="94"/>
      <c r="AU1643" s="94"/>
      <c r="AV1643" s="94"/>
      <c r="AW1643" s="94"/>
      <c r="AX1643" s="94"/>
      <c r="AY1643" s="94"/>
      <c r="AZ1643" s="94"/>
      <c r="BA1643" s="94"/>
      <c r="BB1643" s="7"/>
    </row>
    <row r="1644" spans="3:70" x14ac:dyDescent="0.2">
      <c r="C1644" s="24"/>
      <c r="D1644" s="24"/>
      <c r="AG1644" s="94"/>
      <c r="AH1644" s="94"/>
      <c r="AI1644" s="94"/>
      <c r="AJ1644" s="94"/>
      <c r="AK1644" s="94"/>
      <c r="AM1644" s="92"/>
      <c r="AT1644" s="94"/>
      <c r="AU1644" s="94"/>
      <c r="AV1644" s="94"/>
      <c r="AW1644" s="94"/>
      <c r="AX1644" s="94"/>
      <c r="AY1644" s="94"/>
      <c r="AZ1644" s="94"/>
      <c r="BA1644" s="94"/>
      <c r="BB1644" s="94"/>
    </row>
    <row r="1645" spans="3:70" x14ac:dyDescent="0.2">
      <c r="C1645" s="24"/>
      <c r="D1645" s="24"/>
      <c r="AG1645" s="94"/>
      <c r="AH1645" s="94"/>
      <c r="AI1645" s="94"/>
      <c r="AJ1645" s="94"/>
      <c r="AK1645" s="94"/>
      <c r="AM1645" s="92"/>
      <c r="AT1645" s="94"/>
      <c r="AU1645" s="94"/>
      <c r="AV1645" s="94"/>
      <c r="AW1645" s="94"/>
      <c r="AX1645" s="94"/>
      <c r="AY1645" s="94"/>
      <c r="AZ1645" s="94"/>
      <c r="BA1645" s="94"/>
      <c r="BB1645" s="94"/>
      <c r="BD1645" s="94"/>
      <c r="BE1645" s="94"/>
      <c r="BF1645" s="94"/>
      <c r="BG1645" s="94"/>
      <c r="BH1645" s="94"/>
      <c r="BI1645" s="94"/>
      <c r="BJ1645" s="94"/>
      <c r="BK1645" s="94"/>
      <c r="BL1645" s="94"/>
      <c r="BM1645" s="94"/>
      <c r="BN1645" s="94"/>
      <c r="BO1645" s="94"/>
      <c r="BP1645" s="94"/>
      <c r="BQ1645" s="94"/>
      <c r="BR1645" s="94"/>
    </row>
    <row r="1646" spans="3:70" x14ac:dyDescent="0.2">
      <c r="C1646" s="24"/>
      <c r="D1646" s="24"/>
      <c r="AG1646" s="94"/>
      <c r="AH1646" s="94"/>
      <c r="AI1646" s="94"/>
      <c r="AJ1646" s="94"/>
      <c r="AK1646" s="94"/>
      <c r="AM1646" s="92"/>
      <c r="AT1646" s="94"/>
      <c r="AU1646" s="94"/>
      <c r="AV1646" s="94"/>
      <c r="AW1646" s="94"/>
      <c r="AX1646" s="94"/>
      <c r="AY1646" s="94"/>
      <c r="AZ1646" s="94"/>
      <c r="BA1646" s="94"/>
      <c r="BB1646" s="94"/>
    </row>
    <row r="1647" spans="3:70" x14ac:dyDescent="0.2">
      <c r="C1647" s="24"/>
      <c r="D1647" s="24"/>
      <c r="AG1647" s="94"/>
      <c r="AH1647" s="94"/>
      <c r="AI1647" s="94"/>
      <c r="AJ1647" s="94"/>
      <c r="AK1647" s="94"/>
      <c r="AM1647" s="92"/>
      <c r="AT1647" s="94"/>
      <c r="AU1647" s="94"/>
      <c r="AV1647" s="94"/>
      <c r="AW1647" s="94"/>
      <c r="AX1647" s="94"/>
      <c r="AY1647" s="94"/>
      <c r="AZ1647" s="94"/>
      <c r="BA1647" s="94"/>
      <c r="BB1647" s="94"/>
    </row>
    <row r="1648" spans="3:70" x14ac:dyDescent="0.2">
      <c r="C1648" s="24"/>
      <c r="D1648" s="24"/>
      <c r="AG1648" s="94"/>
      <c r="AH1648" s="94"/>
      <c r="AI1648" s="94"/>
      <c r="AJ1648" s="94"/>
      <c r="AK1648" s="94"/>
      <c r="AM1648" s="92"/>
      <c r="AT1648" s="94"/>
      <c r="AU1648" s="94"/>
      <c r="AV1648" s="94"/>
      <c r="AW1648" s="94"/>
      <c r="AX1648" s="94"/>
      <c r="AY1648" s="94"/>
      <c r="AZ1648" s="94"/>
      <c r="BA1648" s="94"/>
    </row>
    <row r="1649" spans="3:70" x14ac:dyDescent="0.2">
      <c r="C1649" s="24"/>
      <c r="D1649" s="24"/>
      <c r="AG1649" s="94"/>
      <c r="AH1649" s="94"/>
      <c r="AI1649" s="94"/>
      <c r="AJ1649" s="94"/>
      <c r="AK1649" s="94"/>
      <c r="AM1649" s="92"/>
      <c r="AT1649" s="94"/>
      <c r="AU1649" s="94"/>
      <c r="AV1649" s="94"/>
      <c r="AW1649" s="94"/>
      <c r="AX1649" s="94"/>
      <c r="AY1649" s="94"/>
      <c r="AZ1649" s="94"/>
      <c r="BA1649" s="94"/>
    </row>
    <row r="1650" spans="3:70" x14ac:dyDescent="0.2">
      <c r="C1650" s="24"/>
      <c r="D1650" s="24"/>
      <c r="AG1650" s="94"/>
      <c r="AH1650" s="94"/>
      <c r="AI1650" s="94"/>
      <c r="AJ1650" s="94"/>
      <c r="AK1650" s="94"/>
      <c r="AM1650" s="92"/>
      <c r="AT1650" s="94"/>
      <c r="AU1650" s="94"/>
      <c r="AV1650" s="94"/>
      <c r="AW1650" s="94"/>
      <c r="AX1650" s="94"/>
      <c r="AY1650" s="94"/>
      <c r="AZ1650" s="94"/>
      <c r="BA1650" s="94"/>
    </row>
    <row r="1651" spans="3:70" x14ac:dyDescent="0.2">
      <c r="C1651" s="24"/>
      <c r="D1651" s="24"/>
      <c r="AG1651" s="94"/>
      <c r="AH1651" s="94"/>
      <c r="AI1651" s="94"/>
      <c r="AJ1651" s="94"/>
      <c r="AK1651" s="94"/>
      <c r="AM1651" s="92"/>
      <c r="AT1651" s="94"/>
      <c r="AU1651" s="94"/>
      <c r="AV1651" s="94"/>
      <c r="AW1651" s="94"/>
      <c r="AX1651" s="94"/>
      <c r="AY1651" s="94"/>
      <c r="AZ1651" s="94"/>
      <c r="BA1651" s="94"/>
    </row>
    <row r="1652" spans="3:70" x14ac:dyDescent="0.2">
      <c r="C1652" s="24"/>
      <c r="D1652" s="24"/>
      <c r="AG1652" s="94"/>
      <c r="AH1652" s="94"/>
      <c r="AI1652" s="94"/>
      <c r="AJ1652" s="94"/>
      <c r="AK1652" s="94"/>
      <c r="AM1652" s="92"/>
      <c r="AT1652" s="94"/>
      <c r="AU1652" s="94"/>
      <c r="AV1652" s="94"/>
      <c r="AW1652" s="94"/>
      <c r="AX1652" s="94"/>
      <c r="AY1652" s="94"/>
      <c r="AZ1652" s="94"/>
      <c r="BA1652" s="94"/>
    </row>
    <row r="1653" spans="3:70" x14ac:dyDescent="0.2">
      <c r="C1653" s="24"/>
      <c r="D1653" s="24"/>
      <c r="AG1653" s="94"/>
      <c r="AH1653" s="94"/>
      <c r="AI1653" s="94"/>
      <c r="AJ1653" s="94"/>
      <c r="AK1653" s="94"/>
      <c r="AM1653" s="92"/>
      <c r="AT1653" s="94"/>
      <c r="AU1653" s="94"/>
      <c r="AV1653" s="94"/>
      <c r="AW1653" s="94"/>
      <c r="AX1653" s="94"/>
      <c r="AY1653" s="94"/>
      <c r="AZ1653" s="94"/>
      <c r="BA1653" s="94"/>
    </row>
    <row r="1654" spans="3:70" x14ac:dyDescent="0.2">
      <c r="C1654" s="24"/>
      <c r="D1654" s="24"/>
      <c r="AG1654" s="94"/>
      <c r="AH1654" s="94"/>
      <c r="AI1654" s="94"/>
      <c r="AJ1654" s="94"/>
      <c r="AK1654" s="94"/>
      <c r="AM1654" s="92"/>
      <c r="AT1654" s="94"/>
      <c r="AU1654" s="94"/>
      <c r="AV1654" s="94"/>
      <c r="AW1654" s="94"/>
      <c r="AX1654" s="94"/>
      <c r="AY1654" s="94"/>
      <c r="AZ1654" s="94"/>
      <c r="BA1654" s="94"/>
    </row>
    <row r="1655" spans="3:70" x14ac:dyDescent="0.2">
      <c r="C1655" s="24"/>
      <c r="D1655" s="24"/>
      <c r="AG1655" s="94"/>
      <c r="AH1655" s="94"/>
      <c r="AI1655" s="94"/>
      <c r="AJ1655" s="94"/>
      <c r="AK1655" s="94"/>
      <c r="AM1655" s="92"/>
      <c r="AT1655" s="94"/>
      <c r="AU1655" s="94"/>
      <c r="AV1655" s="94"/>
      <c r="AW1655" s="94"/>
      <c r="AX1655" s="94"/>
      <c r="AY1655" s="94"/>
      <c r="AZ1655" s="94"/>
      <c r="BA1655" s="94"/>
      <c r="BB1655" s="94"/>
    </row>
    <row r="1656" spans="3:70" x14ac:dyDescent="0.2">
      <c r="C1656" s="24"/>
      <c r="D1656" s="24"/>
      <c r="AG1656" s="94"/>
      <c r="AH1656" s="94"/>
      <c r="AI1656" s="94"/>
      <c r="AJ1656" s="94"/>
      <c r="AK1656" s="94"/>
      <c r="AM1656" s="92"/>
      <c r="AT1656" s="94"/>
      <c r="AU1656" s="94"/>
      <c r="AV1656" s="94"/>
      <c r="AW1656" s="94"/>
      <c r="AX1656" s="94"/>
      <c r="AY1656" s="94"/>
      <c r="AZ1656" s="94"/>
      <c r="BA1656" s="94"/>
      <c r="BB1656" s="94"/>
      <c r="BC1656" s="94"/>
      <c r="BD1656" s="94"/>
      <c r="BE1656" s="94"/>
      <c r="BF1656" s="94"/>
      <c r="BG1656" s="94"/>
      <c r="BH1656" s="94"/>
      <c r="BI1656" s="94"/>
      <c r="BJ1656" s="94"/>
      <c r="BK1656" s="94"/>
      <c r="BL1656" s="94"/>
      <c r="BM1656" s="94"/>
      <c r="BN1656" s="94"/>
      <c r="BO1656" s="94"/>
      <c r="BP1656" s="94"/>
      <c r="BQ1656" s="94"/>
      <c r="BR1656" s="94"/>
    </row>
    <row r="1657" spans="3:70" x14ac:dyDescent="0.2">
      <c r="C1657" s="24"/>
      <c r="D1657" s="24"/>
      <c r="AG1657" s="94"/>
      <c r="AH1657" s="94"/>
      <c r="AI1657" s="94"/>
      <c r="AJ1657" s="94"/>
      <c r="AK1657" s="94"/>
      <c r="AM1657" s="92"/>
      <c r="AT1657" s="94"/>
      <c r="AU1657" s="94"/>
      <c r="AV1657" s="94"/>
      <c r="AW1657" s="94"/>
      <c r="AX1657" s="94"/>
      <c r="AY1657" s="94"/>
      <c r="AZ1657" s="94"/>
      <c r="BA1657" s="94"/>
    </row>
    <row r="1658" spans="3:70" x14ac:dyDescent="0.2">
      <c r="C1658" s="24"/>
      <c r="D1658" s="24"/>
      <c r="AG1658" s="94"/>
      <c r="AH1658" s="94"/>
      <c r="AI1658" s="94"/>
      <c r="AJ1658" s="94"/>
      <c r="AK1658" s="94"/>
      <c r="AM1658" s="92"/>
      <c r="AT1658" s="94"/>
      <c r="AU1658" s="94"/>
      <c r="AV1658" s="94"/>
      <c r="AW1658" s="94"/>
      <c r="AX1658" s="94"/>
      <c r="AY1658" s="94"/>
      <c r="AZ1658" s="94"/>
      <c r="BA1658" s="94"/>
    </row>
    <row r="1659" spans="3:70" x14ac:dyDescent="0.2">
      <c r="C1659" s="24"/>
      <c r="D1659" s="24"/>
      <c r="AG1659" s="94"/>
      <c r="AH1659" s="94"/>
      <c r="AI1659" s="94"/>
      <c r="AJ1659" s="94"/>
      <c r="AK1659" s="94"/>
      <c r="AM1659" s="92"/>
      <c r="AT1659" s="94"/>
      <c r="AU1659" s="94"/>
      <c r="AV1659" s="94"/>
      <c r="AW1659" s="94"/>
      <c r="AX1659" s="94"/>
      <c r="AY1659" s="94"/>
      <c r="AZ1659" s="94"/>
      <c r="BA1659" s="94"/>
    </row>
    <row r="1660" spans="3:70" x14ac:dyDescent="0.2">
      <c r="C1660" s="24"/>
      <c r="D1660" s="24"/>
      <c r="AG1660" s="94"/>
      <c r="AH1660" s="94"/>
      <c r="AI1660" s="94"/>
      <c r="AJ1660" s="94"/>
      <c r="AK1660" s="94"/>
      <c r="AM1660" s="92"/>
      <c r="AT1660" s="94"/>
      <c r="AU1660" s="94"/>
      <c r="AV1660" s="94"/>
      <c r="AW1660" s="94"/>
      <c r="AX1660" s="94"/>
      <c r="AY1660" s="94"/>
      <c r="AZ1660" s="94"/>
      <c r="BA1660" s="94"/>
    </row>
    <row r="1661" spans="3:70" x14ac:dyDescent="0.2">
      <c r="C1661" s="24"/>
      <c r="D1661" s="24"/>
      <c r="AG1661" s="94"/>
      <c r="AH1661" s="94"/>
      <c r="AI1661" s="94"/>
      <c r="AJ1661" s="94"/>
      <c r="AK1661" s="94"/>
      <c r="AM1661" s="92"/>
      <c r="AT1661" s="94"/>
      <c r="AU1661" s="94"/>
      <c r="AV1661" s="94"/>
      <c r="AW1661" s="94"/>
      <c r="AX1661" s="94"/>
      <c r="AY1661" s="94"/>
      <c r="AZ1661" s="94"/>
      <c r="BA1661" s="94"/>
      <c r="BB1661" s="94"/>
      <c r="BC1661" s="94"/>
      <c r="BD1661" s="94"/>
      <c r="BE1661" s="94"/>
      <c r="BF1661" s="94"/>
      <c r="BG1661" s="94"/>
      <c r="BH1661" s="94"/>
      <c r="BI1661" s="94"/>
      <c r="BJ1661" s="94"/>
      <c r="BK1661" s="94"/>
      <c r="BL1661" s="94"/>
      <c r="BM1661" s="94"/>
      <c r="BN1661" s="94"/>
      <c r="BO1661" s="94"/>
      <c r="BP1661" s="94"/>
      <c r="BQ1661" s="94"/>
      <c r="BR1661" s="94"/>
    </row>
    <row r="1662" spans="3:70" x14ac:dyDescent="0.2">
      <c r="C1662" s="24"/>
      <c r="D1662" s="24"/>
      <c r="AG1662" s="94"/>
      <c r="AH1662" s="94"/>
      <c r="AI1662" s="94"/>
      <c r="AJ1662" s="94"/>
      <c r="AK1662" s="94"/>
      <c r="AM1662" s="92"/>
      <c r="AT1662" s="94"/>
      <c r="AU1662" s="94"/>
      <c r="AV1662" s="94"/>
      <c r="AW1662" s="94"/>
      <c r="AX1662" s="94"/>
      <c r="AY1662" s="94"/>
      <c r="AZ1662" s="94"/>
      <c r="BA1662" s="94"/>
    </row>
    <row r="1663" spans="3:70" x14ac:dyDescent="0.2">
      <c r="C1663" s="24"/>
      <c r="D1663" s="24"/>
      <c r="AG1663" s="94"/>
      <c r="AH1663" s="94"/>
      <c r="AI1663" s="94"/>
      <c r="AJ1663" s="94"/>
      <c r="AK1663" s="94"/>
      <c r="AM1663" s="92"/>
      <c r="AT1663" s="94"/>
      <c r="AU1663" s="94"/>
      <c r="AV1663" s="94"/>
      <c r="AW1663" s="94"/>
      <c r="AX1663" s="94"/>
      <c r="AY1663" s="94"/>
      <c r="AZ1663" s="94"/>
      <c r="BA1663" s="94"/>
    </row>
    <row r="1664" spans="3:70" x14ac:dyDescent="0.2">
      <c r="C1664" s="24"/>
      <c r="D1664" s="24"/>
      <c r="AG1664" s="94"/>
      <c r="AH1664" s="94"/>
      <c r="AI1664" s="94"/>
      <c r="AJ1664" s="94"/>
      <c r="AK1664" s="94"/>
      <c r="AM1664" s="92"/>
      <c r="AT1664" s="94"/>
      <c r="AU1664" s="94"/>
      <c r="AV1664" s="94"/>
      <c r="AW1664" s="94"/>
      <c r="AX1664" s="94"/>
      <c r="AY1664" s="94"/>
      <c r="AZ1664" s="94"/>
      <c r="BA1664" s="94"/>
      <c r="BB1664" s="94"/>
      <c r="BD1664" s="94"/>
    </row>
    <row r="1665" spans="3:70" x14ac:dyDescent="0.2">
      <c r="C1665" s="24"/>
      <c r="D1665" s="24"/>
      <c r="AG1665" s="94"/>
      <c r="AH1665" s="94"/>
      <c r="AI1665" s="94"/>
      <c r="AJ1665" s="94"/>
      <c r="AK1665" s="94"/>
      <c r="AM1665" s="92"/>
      <c r="AT1665" s="94"/>
      <c r="AU1665" s="94"/>
      <c r="AV1665" s="94"/>
      <c r="AW1665" s="94"/>
      <c r="AX1665" s="94"/>
      <c r="AY1665" s="94"/>
      <c r="AZ1665" s="94"/>
      <c r="BA1665" s="94"/>
      <c r="BB1665" s="94"/>
      <c r="BD1665" s="94"/>
      <c r="BE1665" s="94"/>
      <c r="BF1665" s="94"/>
      <c r="BG1665" s="94"/>
      <c r="BH1665" s="94"/>
      <c r="BI1665" s="94"/>
      <c r="BJ1665" s="94"/>
      <c r="BK1665" s="94"/>
      <c r="BL1665" s="94"/>
      <c r="BM1665" s="94"/>
      <c r="BN1665" s="94"/>
      <c r="BO1665" s="94"/>
      <c r="BP1665" s="94"/>
      <c r="BQ1665" s="94"/>
      <c r="BR1665" s="94"/>
    </row>
    <row r="1666" spans="3:70" x14ac:dyDescent="0.2">
      <c r="C1666" s="24"/>
      <c r="D1666" s="24"/>
      <c r="AG1666" s="94"/>
      <c r="AH1666" s="94"/>
      <c r="AI1666" s="94"/>
      <c r="AJ1666" s="94"/>
      <c r="AK1666" s="94"/>
      <c r="AM1666" s="92"/>
      <c r="AT1666" s="94"/>
      <c r="AU1666" s="94"/>
      <c r="AV1666" s="94"/>
      <c r="AW1666" s="94"/>
      <c r="AX1666" s="94"/>
      <c r="AY1666" s="94"/>
      <c r="AZ1666" s="94"/>
      <c r="BA1666" s="94"/>
      <c r="BB1666" s="94"/>
      <c r="BC1666" s="94"/>
      <c r="BD1666" s="94"/>
      <c r="BE1666" s="94"/>
      <c r="BF1666" s="94"/>
      <c r="BG1666" s="94"/>
      <c r="BH1666" s="94"/>
      <c r="BI1666" s="94"/>
      <c r="BJ1666" s="94"/>
      <c r="BK1666" s="94"/>
      <c r="BL1666" s="94"/>
      <c r="BM1666" s="94"/>
      <c r="BN1666" s="94"/>
      <c r="BO1666" s="94"/>
      <c r="BP1666" s="94"/>
      <c r="BQ1666" s="94"/>
      <c r="BR1666" s="94"/>
    </row>
    <row r="1667" spans="3:70" x14ac:dyDescent="0.2">
      <c r="C1667" s="24"/>
      <c r="D1667" s="24"/>
      <c r="AG1667" s="94"/>
      <c r="AH1667" s="94"/>
      <c r="AI1667" s="94"/>
      <c r="AJ1667" s="94"/>
      <c r="AK1667" s="94"/>
      <c r="AM1667" s="92"/>
      <c r="AT1667" s="94"/>
      <c r="AU1667" s="94"/>
      <c r="AV1667" s="94"/>
      <c r="AW1667" s="94"/>
      <c r="AX1667" s="94"/>
      <c r="AY1667" s="94"/>
      <c r="AZ1667" s="94"/>
      <c r="BA1667" s="94"/>
      <c r="BB1667" s="94"/>
    </row>
    <row r="1668" spans="3:70" x14ac:dyDescent="0.2">
      <c r="C1668" s="24"/>
      <c r="D1668" s="24"/>
      <c r="AG1668" s="94"/>
      <c r="AH1668" s="94"/>
      <c r="AI1668" s="94"/>
      <c r="AJ1668" s="94"/>
      <c r="AK1668" s="94"/>
      <c r="AM1668" s="92"/>
      <c r="AT1668" s="94"/>
      <c r="AU1668" s="94"/>
      <c r="AV1668" s="94"/>
      <c r="AW1668" s="94"/>
      <c r="AX1668" s="94"/>
      <c r="AY1668" s="94"/>
      <c r="AZ1668" s="94"/>
      <c r="BA1668" s="94"/>
    </row>
    <row r="1669" spans="3:70" x14ac:dyDescent="0.2">
      <c r="C1669" s="24"/>
      <c r="D1669" s="24"/>
      <c r="AG1669" s="94"/>
      <c r="AH1669" s="94"/>
      <c r="AI1669" s="94"/>
      <c r="AJ1669" s="94"/>
      <c r="AK1669" s="94"/>
      <c r="AM1669" s="92"/>
      <c r="AT1669" s="94"/>
      <c r="AU1669" s="94"/>
      <c r="AV1669" s="94"/>
      <c r="AW1669" s="94"/>
      <c r="AX1669" s="94"/>
      <c r="AY1669" s="94"/>
      <c r="AZ1669" s="94"/>
      <c r="BA1669" s="94"/>
      <c r="BB1669" s="94"/>
    </row>
    <row r="1670" spans="3:70" x14ac:dyDescent="0.2">
      <c r="C1670" s="24"/>
      <c r="D1670" s="24"/>
      <c r="AG1670" s="94"/>
      <c r="AH1670" s="94"/>
      <c r="AI1670" s="94"/>
      <c r="AJ1670" s="94"/>
      <c r="AK1670" s="94"/>
      <c r="AM1670" s="92"/>
      <c r="AT1670" s="94"/>
      <c r="AU1670" s="94"/>
      <c r="AV1670" s="94"/>
      <c r="AW1670" s="94"/>
      <c r="AX1670" s="94"/>
      <c r="AY1670" s="94"/>
      <c r="AZ1670" s="94"/>
      <c r="BA1670" s="94"/>
      <c r="BB1670" s="94"/>
    </row>
    <row r="1671" spans="3:70" x14ac:dyDescent="0.2">
      <c r="C1671" s="24"/>
      <c r="D1671" s="24"/>
      <c r="AG1671" s="94"/>
      <c r="AH1671" s="94"/>
      <c r="AI1671" s="94"/>
      <c r="AJ1671" s="94"/>
      <c r="AK1671" s="94"/>
      <c r="AM1671" s="92"/>
      <c r="AT1671" s="94"/>
      <c r="AU1671" s="94"/>
      <c r="AV1671" s="94"/>
      <c r="AW1671" s="94"/>
      <c r="AX1671" s="94"/>
      <c r="AY1671" s="94"/>
      <c r="AZ1671" s="94"/>
      <c r="BA1671" s="94"/>
    </row>
    <row r="1672" spans="3:70" x14ac:dyDescent="0.2">
      <c r="C1672" s="24"/>
      <c r="D1672" s="24"/>
      <c r="AG1672" s="94"/>
      <c r="AH1672" s="94"/>
      <c r="AI1672" s="94"/>
      <c r="AJ1672" s="94"/>
      <c r="AK1672" s="94"/>
      <c r="AM1672" s="92"/>
      <c r="AT1672" s="94"/>
      <c r="AU1672" s="94"/>
      <c r="AV1672" s="94"/>
      <c r="AW1672" s="94"/>
      <c r="AX1672" s="94"/>
      <c r="AY1672" s="94"/>
      <c r="AZ1672" s="94"/>
      <c r="BA1672" s="94"/>
      <c r="BB1672" s="94"/>
      <c r="BD1672" s="94"/>
    </row>
    <row r="1673" spans="3:70" x14ac:dyDescent="0.2">
      <c r="C1673" s="24"/>
      <c r="D1673" s="24"/>
      <c r="AG1673" s="94"/>
      <c r="AH1673" s="94"/>
      <c r="AI1673" s="94"/>
      <c r="AJ1673" s="94"/>
      <c r="AK1673" s="94"/>
      <c r="AM1673" s="92"/>
      <c r="AT1673" s="94"/>
      <c r="AU1673" s="94"/>
      <c r="AV1673" s="94"/>
      <c r="AW1673" s="94"/>
      <c r="AX1673" s="94"/>
      <c r="AY1673" s="94"/>
      <c r="AZ1673" s="94"/>
      <c r="BA1673" s="94"/>
    </row>
    <row r="1674" spans="3:70" x14ac:dyDescent="0.2">
      <c r="C1674" s="24"/>
      <c r="D1674" s="24"/>
      <c r="AG1674" s="94"/>
      <c r="AH1674" s="94"/>
      <c r="AI1674" s="94"/>
      <c r="AJ1674" s="94"/>
      <c r="AK1674" s="94"/>
      <c r="AM1674" s="92"/>
      <c r="AT1674" s="94"/>
      <c r="AU1674" s="94"/>
      <c r="AV1674" s="94"/>
      <c r="AW1674" s="94"/>
      <c r="AX1674" s="94"/>
      <c r="AY1674" s="94"/>
      <c r="AZ1674" s="94"/>
      <c r="BA1674" s="94"/>
    </row>
    <row r="1675" spans="3:70" x14ac:dyDescent="0.2">
      <c r="C1675" s="24"/>
      <c r="D1675" s="24"/>
      <c r="AG1675" s="94"/>
      <c r="AH1675" s="94"/>
      <c r="AI1675" s="94"/>
      <c r="AJ1675" s="94"/>
      <c r="AK1675" s="94"/>
      <c r="AM1675" s="92"/>
      <c r="AT1675" s="94"/>
      <c r="AU1675" s="94"/>
      <c r="AV1675" s="94"/>
      <c r="AW1675" s="94"/>
      <c r="AX1675" s="94"/>
      <c r="AY1675" s="94"/>
      <c r="AZ1675" s="94"/>
      <c r="BA1675" s="94"/>
    </row>
    <row r="1676" spans="3:70" x14ac:dyDescent="0.2">
      <c r="C1676" s="24"/>
      <c r="D1676" s="24"/>
      <c r="AG1676" s="94"/>
      <c r="AH1676" s="94"/>
      <c r="AI1676" s="94"/>
      <c r="AJ1676" s="94"/>
      <c r="AK1676" s="94"/>
      <c r="AM1676" s="92"/>
      <c r="AT1676" s="94"/>
      <c r="AU1676" s="94"/>
      <c r="AV1676" s="94"/>
      <c r="AW1676" s="94"/>
      <c r="AX1676" s="94"/>
      <c r="AY1676" s="94"/>
      <c r="AZ1676" s="94"/>
      <c r="BA1676" s="94"/>
      <c r="BB1676" s="94"/>
      <c r="BD1676" s="94"/>
    </row>
    <row r="1677" spans="3:70" x14ac:dyDescent="0.2">
      <c r="C1677" s="24"/>
      <c r="D1677" s="24"/>
      <c r="AG1677" s="94"/>
      <c r="AH1677" s="94"/>
      <c r="AI1677" s="94"/>
      <c r="AJ1677" s="94"/>
      <c r="AK1677" s="94"/>
      <c r="AM1677" s="92"/>
      <c r="AT1677" s="94"/>
      <c r="AU1677" s="94"/>
      <c r="AV1677" s="94"/>
      <c r="AW1677" s="94"/>
      <c r="AX1677" s="94"/>
      <c r="AY1677" s="94"/>
      <c r="AZ1677" s="94"/>
      <c r="BA1677" s="94"/>
      <c r="BB1677" s="94"/>
    </row>
    <row r="1678" spans="3:70" x14ac:dyDescent="0.2">
      <c r="C1678" s="24"/>
      <c r="D1678" s="24"/>
      <c r="AG1678" s="94"/>
      <c r="AH1678" s="94"/>
      <c r="AI1678" s="94"/>
      <c r="AJ1678" s="94"/>
      <c r="AK1678" s="94"/>
      <c r="AM1678" s="92"/>
      <c r="AT1678" s="94"/>
      <c r="AU1678" s="94"/>
      <c r="AV1678" s="94"/>
      <c r="AW1678" s="94"/>
      <c r="AX1678" s="94"/>
      <c r="AY1678" s="94"/>
      <c r="AZ1678" s="94"/>
      <c r="BA1678" s="94"/>
      <c r="BB1678" s="94"/>
      <c r="BC1678" s="94"/>
      <c r="BD1678" s="94"/>
      <c r="BE1678" s="94"/>
      <c r="BF1678" s="94"/>
      <c r="BG1678" s="94"/>
      <c r="BH1678" s="94"/>
      <c r="BI1678" s="94"/>
      <c r="BJ1678" s="94"/>
      <c r="BK1678" s="94"/>
      <c r="BL1678" s="94"/>
      <c r="BM1678" s="94"/>
      <c r="BN1678" s="94"/>
      <c r="BO1678" s="94"/>
      <c r="BP1678" s="94"/>
      <c r="BQ1678" s="94"/>
      <c r="BR1678" s="94"/>
    </row>
    <row r="1679" spans="3:70" x14ac:dyDescent="0.2">
      <c r="C1679" s="24"/>
      <c r="D1679" s="24"/>
      <c r="AG1679" s="94"/>
      <c r="AH1679" s="94"/>
      <c r="AI1679" s="94"/>
      <c r="AJ1679" s="94"/>
      <c r="AK1679" s="94"/>
      <c r="AM1679" s="92"/>
      <c r="AT1679" s="94"/>
      <c r="AU1679" s="94"/>
      <c r="AV1679" s="94"/>
      <c r="AW1679" s="94"/>
      <c r="AX1679" s="94"/>
      <c r="AY1679" s="94"/>
      <c r="AZ1679" s="94"/>
      <c r="BA1679" s="94"/>
      <c r="BB1679" s="94"/>
      <c r="BC1679" s="94"/>
      <c r="BD1679" s="94"/>
      <c r="BE1679" s="94"/>
      <c r="BF1679" s="94"/>
      <c r="BG1679" s="94"/>
      <c r="BH1679" s="94"/>
      <c r="BI1679" s="94"/>
      <c r="BJ1679" s="94"/>
      <c r="BK1679" s="94"/>
      <c r="BL1679" s="94"/>
      <c r="BM1679" s="94"/>
      <c r="BN1679" s="94"/>
      <c r="BO1679" s="94"/>
      <c r="BP1679" s="94"/>
      <c r="BQ1679" s="94"/>
      <c r="BR1679" s="94"/>
    </row>
    <row r="1680" spans="3:70" x14ac:dyDescent="0.2">
      <c r="C1680" s="24"/>
      <c r="D1680" s="24"/>
      <c r="AG1680" s="94"/>
      <c r="AH1680" s="94"/>
      <c r="AI1680" s="94"/>
      <c r="AJ1680" s="94"/>
      <c r="AK1680" s="94"/>
      <c r="AM1680" s="92"/>
      <c r="AT1680" s="94"/>
      <c r="AU1680" s="94"/>
      <c r="AV1680" s="94"/>
      <c r="AW1680" s="94"/>
      <c r="AX1680" s="94"/>
      <c r="AY1680" s="94"/>
      <c r="AZ1680" s="94"/>
      <c r="BA1680" s="94"/>
      <c r="BB1680" s="94"/>
      <c r="BC1680" s="94"/>
      <c r="BD1680" s="94"/>
      <c r="BE1680" s="94"/>
      <c r="BF1680" s="94"/>
      <c r="BG1680" s="94"/>
      <c r="BH1680" s="94"/>
      <c r="BI1680" s="94"/>
      <c r="BJ1680" s="94"/>
      <c r="BK1680" s="94"/>
      <c r="BL1680" s="94"/>
      <c r="BM1680" s="94"/>
      <c r="BN1680" s="94"/>
      <c r="BO1680" s="94"/>
      <c r="BP1680" s="94"/>
      <c r="BQ1680" s="94"/>
      <c r="BR1680" s="94"/>
    </row>
    <row r="1681" spans="3:70" x14ac:dyDescent="0.2">
      <c r="C1681" s="24"/>
      <c r="D1681" s="24"/>
      <c r="AG1681" s="94"/>
      <c r="AH1681" s="94"/>
      <c r="AI1681" s="94"/>
      <c r="AJ1681" s="94"/>
      <c r="AK1681" s="94"/>
      <c r="AM1681" s="92"/>
      <c r="AT1681" s="94"/>
      <c r="AU1681" s="94"/>
      <c r="AV1681" s="94"/>
      <c r="AW1681" s="94"/>
      <c r="AX1681" s="94"/>
      <c r="AY1681" s="94"/>
      <c r="AZ1681" s="94"/>
      <c r="BA1681" s="94"/>
      <c r="BB1681" s="94"/>
      <c r="BC1681" s="94"/>
      <c r="BD1681" s="94"/>
      <c r="BE1681" s="94"/>
      <c r="BF1681" s="94"/>
      <c r="BG1681" s="94"/>
      <c r="BH1681" s="94"/>
      <c r="BI1681" s="94"/>
      <c r="BJ1681" s="94"/>
      <c r="BK1681" s="94"/>
      <c r="BL1681" s="94"/>
      <c r="BM1681" s="94"/>
      <c r="BN1681" s="94"/>
      <c r="BO1681" s="94"/>
      <c r="BP1681" s="94"/>
      <c r="BQ1681" s="94"/>
      <c r="BR1681" s="94"/>
    </row>
    <row r="1682" spans="3:70" x14ac:dyDescent="0.2">
      <c r="C1682" s="24"/>
      <c r="D1682" s="24"/>
      <c r="AG1682" s="94"/>
      <c r="AH1682" s="94"/>
      <c r="AI1682" s="94"/>
      <c r="AJ1682" s="94"/>
      <c r="AK1682" s="94"/>
      <c r="AM1682" s="92"/>
      <c r="AT1682" s="94"/>
      <c r="AU1682" s="94"/>
      <c r="AV1682" s="94"/>
      <c r="AW1682" s="94"/>
      <c r="AX1682" s="94"/>
      <c r="AY1682" s="94"/>
      <c r="AZ1682" s="94"/>
      <c r="BA1682" s="94"/>
      <c r="BB1682" s="94"/>
      <c r="BD1682" s="94"/>
    </row>
    <row r="1683" spans="3:70" x14ac:dyDescent="0.2">
      <c r="C1683" s="24"/>
      <c r="D1683" s="24"/>
      <c r="AG1683" s="94"/>
      <c r="AH1683" s="94"/>
      <c r="AI1683" s="94"/>
      <c r="AJ1683" s="94"/>
      <c r="AK1683" s="94"/>
      <c r="AM1683" s="92"/>
      <c r="AT1683" s="94"/>
      <c r="AU1683" s="94"/>
      <c r="AV1683" s="94"/>
      <c r="AW1683" s="94"/>
      <c r="AX1683" s="94"/>
      <c r="AY1683" s="94"/>
      <c r="AZ1683" s="94"/>
      <c r="BA1683" s="94"/>
      <c r="BB1683" s="94"/>
      <c r="BC1683" s="94"/>
      <c r="BD1683" s="94"/>
      <c r="BE1683" s="94"/>
      <c r="BF1683" s="94"/>
      <c r="BG1683" s="94"/>
      <c r="BH1683" s="94"/>
      <c r="BI1683" s="94"/>
      <c r="BJ1683" s="94"/>
      <c r="BK1683" s="94"/>
      <c r="BL1683" s="94"/>
      <c r="BM1683" s="94"/>
      <c r="BN1683" s="94"/>
      <c r="BO1683" s="94"/>
      <c r="BP1683" s="94"/>
      <c r="BQ1683" s="94"/>
      <c r="BR1683" s="94"/>
    </row>
    <row r="1684" spans="3:70" x14ac:dyDescent="0.2">
      <c r="C1684" s="24"/>
      <c r="D1684" s="24"/>
      <c r="AG1684" s="94"/>
      <c r="AH1684" s="94"/>
      <c r="AI1684" s="94"/>
      <c r="AJ1684" s="94"/>
      <c r="AK1684" s="94"/>
      <c r="AM1684" s="92"/>
      <c r="AT1684" s="94"/>
      <c r="AU1684" s="94"/>
      <c r="AV1684" s="94"/>
      <c r="AW1684" s="94"/>
      <c r="AX1684" s="94"/>
      <c r="AY1684" s="94"/>
      <c r="AZ1684" s="94"/>
      <c r="BA1684" s="94"/>
      <c r="BB1684" s="94"/>
      <c r="BC1684" s="94"/>
      <c r="BD1684" s="94"/>
      <c r="BE1684" s="94"/>
      <c r="BF1684" s="94"/>
      <c r="BG1684" s="94"/>
      <c r="BH1684" s="94"/>
      <c r="BI1684" s="94"/>
      <c r="BJ1684" s="94"/>
      <c r="BK1684" s="94"/>
      <c r="BL1684" s="94"/>
      <c r="BM1684" s="94"/>
      <c r="BN1684" s="94"/>
      <c r="BO1684" s="94"/>
      <c r="BP1684" s="94"/>
      <c r="BQ1684" s="94"/>
      <c r="BR1684" s="94"/>
    </row>
    <row r="1685" spans="3:70" x14ac:dyDescent="0.2">
      <c r="C1685" s="24"/>
      <c r="D1685" s="24"/>
      <c r="AG1685" s="94"/>
      <c r="AH1685" s="94"/>
      <c r="AI1685" s="94"/>
      <c r="AJ1685" s="94"/>
      <c r="AK1685" s="94"/>
      <c r="AM1685" s="92"/>
      <c r="AT1685" s="94"/>
      <c r="AU1685" s="94"/>
      <c r="AV1685" s="94"/>
      <c r="AW1685" s="94"/>
      <c r="AX1685" s="94"/>
      <c r="AY1685" s="94"/>
      <c r="AZ1685" s="94"/>
      <c r="BA1685" s="94"/>
      <c r="BB1685" s="94"/>
      <c r="BD1685" s="94"/>
    </row>
    <row r="1686" spans="3:70" x14ac:dyDescent="0.2">
      <c r="C1686" s="24"/>
      <c r="D1686" s="24"/>
      <c r="AG1686" s="94"/>
      <c r="AH1686" s="94"/>
      <c r="AI1686" s="94"/>
      <c r="AJ1686" s="94"/>
      <c r="AK1686" s="94"/>
      <c r="AM1686" s="92"/>
      <c r="AT1686" s="94"/>
      <c r="AU1686" s="94"/>
      <c r="AV1686" s="94"/>
      <c r="AW1686" s="94"/>
      <c r="AX1686" s="94"/>
      <c r="AY1686" s="94"/>
      <c r="AZ1686" s="94"/>
      <c r="BA1686" s="94"/>
      <c r="BB1686" s="94"/>
      <c r="BD1686" s="94"/>
    </row>
    <row r="1687" spans="3:70" x14ac:dyDescent="0.2">
      <c r="C1687" s="24"/>
      <c r="D1687" s="24"/>
      <c r="AG1687" s="94"/>
      <c r="AH1687" s="94"/>
      <c r="AI1687" s="94"/>
      <c r="AJ1687" s="94"/>
      <c r="AK1687" s="94"/>
      <c r="AM1687" s="92"/>
      <c r="AT1687" s="94"/>
      <c r="AU1687" s="94"/>
      <c r="AV1687" s="94"/>
      <c r="AW1687" s="94"/>
      <c r="AX1687" s="94"/>
      <c r="AY1687" s="94"/>
      <c r="AZ1687" s="94"/>
      <c r="BA1687" s="94"/>
      <c r="BB1687" s="94"/>
      <c r="BD1687" s="94"/>
      <c r="BE1687" s="94"/>
      <c r="BF1687" s="94"/>
      <c r="BG1687" s="94"/>
      <c r="BH1687" s="94"/>
      <c r="BI1687" s="94"/>
      <c r="BJ1687" s="94"/>
      <c r="BK1687" s="94"/>
      <c r="BL1687" s="94"/>
      <c r="BM1687" s="94"/>
      <c r="BN1687" s="94"/>
      <c r="BO1687" s="94"/>
      <c r="BP1687" s="94"/>
      <c r="BQ1687" s="94"/>
      <c r="BR1687" s="94"/>
    </row>
    <row r="1688" spans="3:70" x14ac:dyDescent="0.2">
      <c r="C1688" s="24"/>
      <c r="D1688" s="24"/>
      <c r="AG1688" s="94"/>
      <c r="AH1688" s="94"/>
      <c r="AI1688" s="94"/>
      <c r="AJ1688" s="94"/>
      <c r="AK1688" s="94"/>
      <c r="AM1688" s="92"/>
      <c r="AT1688" s="94"/>
      <c r="AU1688" s="94"/>
      <c r="AV1688" s="94"/>
      <c r="AW1688" s="94"/>
      <c r="AX1688" s="94"/>
      <c r="AY1688" s="94"/>
      <c r="AZ1688" s="94"/>
      <c r="BA1688" s="94"/>
      <c r="BB1688" s="94"/>
      <c r="BC1688" s="94"/>
      <c r="BD1688" s="94"/>
      <c r="BE1688" s="94"/>
      <c r="BF1688" s="94"/>
      <c r="BG1688" s="94"/>
      <c r="BH1688" s="94"/>
      <c r="BI1688" s="94"/>
      <c r="BJ1688" s="94"/>
      <c r="BK1688" s="94"/>
      <c r="BL1688" s="94"/>
      <c r="BM1688" s="94"/>
      <c r="BN1688" s="94"/>
      <c r="BO1688" s="94"/>
      <c r="BP1688" s="94"/>
      <c r="BQ1688" s="94"/>
      <c r="BR1688" s="94"/>
    </row>
    <row r="1689" spans="3:70" x14ac:dyDescent="0.2">
      <c r="C1689" s="24"/>
      <c r="D1689" s="24"/>
      <c r="AG1689" s="94"/>
      <c r="AH1689" s="94"/>
      <c r="AI1689" s="94"/>
      <c r="AJ1689" s="94"/>
      <c r="AK1689" s="94"/>
      <c r="AM1689" s="92"/>
      <c r="AT1689" s="94"/>
      <c r="AU1689" s="94"/>
      <c r="AV1689" s="94"/>
      <c r="AW1689" s="94"/>
      <c r="AX1689" s="94"/>
      <c r="AY1689" s="94"/>
      <c r="AZ1689" s="94"/>
      <c r="BA1689" s="94"/>
      <c r="BB1689" s="94"/>
      <c r="BC1689" s="94"/>
      <c r="BD1689" s="94"/>
      <c r="BE1689" s="94"/>
      <c r="BF1689" s="94"/>
      <c r="BG1689" s="94"/>
      <c r="BH1689" s="94"/>
      <c r="BI1689" s="94"/>
      <c r="BJ1689" s="94"/>
      <c r="BK1689" s="94"/>
      <c r="BL1689" s="94"/>
      <c r="BM1689" s="94"/>
      <c r="BN1689" s="94"/>
      <c r="BO1689" s="94"/>
      <c r="BP1689" s="94"/>
      <c r="BQ1689" s="94"/>
      <c r="BR1689" s="94"/>
    </row>
    <row r="1690" spans="3:70" x14ac:dyDescent="0.2">
      <c r="C1690" s="24"/>
      <c r="D1690" s="24"/>
      <c r="AG1690" s="94"/>
      <c r="AH1690" s="94"/>
      <c r="AI1690" s="94"/>
      <c r="AJ1690" s="94"/>
      <c r="AK1690" s="94"/>
      <c r="AM1690" s="92"/>
      <c r="AT1690" s="94"/>
      <c r="AU1690" s="94"/>
      <c r="AV1690" s="94"/>
      <c r="AW1690" s="94"/>
      <c r="AX1690" s="94"/>
      <c r="AY1690" s="94"/>
      <c r="AZ1690" s="94"/>
      <c r="BA1690" s="94"/>
      <c r="BB1690" s="94"/>
    </row>
    <row r="1691" spans="3:70" x14ac:dyDescent="0.2">
      <c r="C1691" s="24"/>
      <c r="D1691" s="24"/>
      <c r="AG1691" s="94"/>
      <c r="AH1691" s="94"/>
      <c r="AI1691" s="94"/>
      <c r="AJ1691" s="94"/>
      <c r="AK1691" s="94"/>
      <c r="AM1691" s="92"/>
      <c r="AT1691" s="94"/>
      <c r="AU1691" s="94"/>
      <c r="AV1691" s="94"/>
      <c r="AW1691" s="94"/>
      <c r="AX1691" s="94"/>
      <c r="AY1691" s="94"/>
      <c r="AZ1691" s="94"/>
      <c r="BA1691" s="94"/>
      <c r="BB1691" s="94"/>
    </row>
    <row r="1692" spans="3:70" x14ac:dyDescent="0.2">
      <c r="C1692" s="24"/>
      <c r="D1692" s="24"/>
      <c r="AG1692" s="94"/>
      <c r="AH1692" s="94"/>
      <c r="AI1692" s="94"/>
      <c r="AJ1692" s="94"/>
      <c r="AK1692" s="94"/>
      <c r="AM1692" s="92"/>
      <c r="AT1692" s="94"/>
      <c r="AU1692" s="94"/>
      <c r="AV1692" s="94"/>
      <c r="AW1692" s="94"/>
      <c r="AX1692" s="94"/>
      <c r="AY1692" s="94"/>
      <c r="AZ1692" s="94"/>
      <c r="BA1692" s="94"/>
      <c r="BB1692" s="94"/>
    </row>
    <row r="1693" spans="3:70" x14ac:dyDescent="0.2">
      <c r="C1693" s="24"/>
      <c r="D1693" s="24"/>
      <c r="AG1693" s="94"/>
      <c r="AH1693" s="94"/>
      <c r="AI1693" s="94"/>
      <c r="AJ1693" s="94"/>
      <c r="AK1693" s="94"/>
      <c r="AM1693" s="92"/>
      <c r="AT1693" s="94"/>
      <c r="AU1693" s="94"/>
      <c r="AV1693" s="94"/>
      <c r="AW1693" s="94"/>
      <c r="AX1693" s="94"/>
      <c r="AY1693" s="94"/>
      <c r="AZ1693" s="94"/>
      <c r="BA1693" s="94"/>
      <c r="BB1693" s="94"/>
      <c r="BD1693" s="94"/>
    </row>
    <row r="1694" spans="3:70" x14ac:dyDescent="0.2">
      <c r="C1694" s="24"/>
      <c r="D1694" s="24"/>
      <c r="AG1694" s="94"/>
      <c r="AH1694" s="94"/>
      <c r="AI1694" s="94"/>
      <c r="AJ1694" s="94"/>
      <c r="AK1694" s="94"/>
      <c r="AM1694" s="92"/>
      <c r="AT1694" s="94"/>
      <c r="AU1694" s="94"/>
      <c r="AV1694" s="94"/>
      <c r="AW1694" s="94"/>
      <c r="AX1694" s="94"/>
      <c r="AY1694" s="94"/>
      <c r="AZ1694" s="94"/>
      <c r="BA1694" s="94"/>
      <c r="BB1694" s="94"/>
      <c r="BC1694" s="94"/>
      <c r="BD1694" s="94"/>
      <c r="BE1694" s="94"/>
      <c r="BF1694" s="94"/>
      <c r="BG1694" s="94"/>
      <c r="BH1694" s="94"/>
      <c r="BI1694" s="94"/>
      <c r="BJ1694" s="94"/>
      <c r="BK1694" s="94"/>
      <c r="BL1694" s="94"/>
      <c r="BM1694" s="94"/>
      <c r="BN1694" s="94"/>
      <c r="BO1694" s="94"/>
      <c r="BP1694" s="94"/>
      <c r="BQ1694" s="94"/>
      <c r="BR1694" s="94"/>
    </row>
    <row r="1695" spans="3:70" x14ac:dyDescent="0.2">
      <c r="C1695" s="24"/>
      <c r="D1695" s="24"/>
      <c r="AG1695" s="94"/>
      <c r="AH1695" s="94"/>
      <c r="AI1695" s="94"/>
      <c r="AJ1695" s="94"/>
      <c r="AK1695" s="94"/>
      <c r="AM1695" s="92"/>
      <c r="AT1695" s="94"/>
      <c r="AU1695" s="94"/>
      <c r="AV1695" s="94"/>
      <c r="AW1695" s="94"/>
      <c r="AX1695" s="94"/>
      <c r="AY1695" s="94"/>
      <c r="AZ1695" s="94"/>
      <c r="BA1695" s="94"/>
      <c r="BB1695" s="94"/>
      <c r="BC1695" s="94"/>
      <c r="BD1695" s="94"/>
      <c r="BE1695" s="94"/>
      <c r="BF1695" s="94"/>
      <c r="BG1695" s="94"/>
      <c r="BH1695" s="94"/>
      <c r="BI1695" s="94"/>
      <c r="BJ1695" s="94"/>
      <c r="BK1695" s="94"/>
      <c r="BL1695" s="94"/>
      <c r="BM1695" s="94"/>
      <c r="BN1695" s="94"/>
      <c r="BO1695" s="94"/>
      <c r="BP1695" s="94"/>
      <c r="BQ1695" s="94"/>
      <c r="BR1695" s="94"/>
    </row>
    <row r="1696" spans="3:70" x14ac:dyDescent="0.2">
      <c r="C1696" s="24"/>
      <c r="D1696" s="24"/>
      <c r="AG1696" s="94"/>
      <c r="AH1696" s="94"/>
      <c r="AI1696" s="94"/>
      <c r="AJ1696" s="94"/>
      <c r="AK1696" s="94"/>
      <c r="AM1696" s="92"/>
      <c r="AT1696" s="94"/>
      <c r="AU1696" s="94"/>
      <c r="AV1696" s="94"/>
      <c r="AW1696" s="94"/>
      <c r="AX1696" s="94"/>
      <c r="AY1696" s="94"/>
      <c r="AZ1696" s="94"/>
      <c r="BA1696" s="94"/>
    </row>
    <row r="1697" spans="3:70" x14ac:dyDescent="0.2">
      <c r="C1697" s="24"/>
      <c r="D1697" s="24"/>
      <c r="AG1697" s="94"/>
      <c r="AH1697" s="94"/>
      <c r="AI1697" s="94"/>
      <c r="AJ1697" s="94"/>
      <c r="AK1697" s="94"/>
      <c r="AM1697" s="92"/>
      <c r="AT1697" s="94"/>
      <c r="AU1697" s="94"/>
      <c r="AV1697" s="94"/>
      <c r="AW1697" s="94"/>
      <c r="AX1697" s="94"/>
      <c r="AY1697" s="94"/>
      <c r="AZ1697" s="94"/>
      <c r="BA1697" s="94"/>
      <c r="BB1697" s="94"/>
      <c r="BD1697" s="94"/>
    </row>
    <row r="1698" spans="3:70" x14ac:dyDescent="0.2">
      <c r="C1698" s="24"/>
      <c r="D1698" s="24"/>
      <c r="AG1698" s="94"/>
      <c r="AH1698" s="94"/>
      <c r="AI1698" s="94"/>
      <c r="AJ1698" s="94"/>
      <c r="AK1698" s="94"/>
      <c r="AM1698" s="92"/>
      <c r="AT1698" s="94"/>
      <c r="AU1698" s="94"/>
      <c r="AV1698" s="94"/>
      <c r="AW1698" s="94"/>
      <c r="AX1698" s="94"/>
      <c r="AY1698" s="94"/>
      <c r="AZ1698" s="94"/>
      <c r="BA1698" s="94"/>
      <c r="BB1698" s="94"/>
    </row>
    <row r="1699" spans="3:70" x14ac:dyDescent="0.2">
      <c r="C1699" s="24"/>
      <c r="D1699" s="24"/>
      <c r="AG1699" s="94"/>
      <c r="AH1699" s="94"/>
      <c r="AI1699" s="94"/>
      <c r="AJ1699" s="94"/>
      <c r="AK1699" s="94"/>
      <c r="AM1699" s="92"/>
      <c r="AT1699" s="94"/>
      <c r="AU1699" s="94"/>
      <c r="AV1699" s="94"/>
      <c r="AW1699" s="94"/>
      <c r="AX1699" s="94"/>
      <c r="AY1699" s="94"/>
      <c r="AZ1699" s="94"/>
      <c r="BA1699" s="94"/>
      <c r="BB1699" s="94"/>
    </row>
    <row r="1700" spans="3:70" x14ac:dyDescent="0.2">
      <c r="C1700" s="24"/>
      <c r="D1700" s="24"/>
      <c r="AG1700" s="94"/>
      <c r="AH1700" s="94"/>
      <c r="AI1700" s="94"/>
      <c r="AJ1700" s="94"/>
      <c r="AK1700" s="94"/>
      <c r="AM1700" s="92"/>
      <c r="AT1700" s="94"/>
      <c r="AU1700" s="94"/>
      <c r="AV1700" s="94"/>
      <c r="AW1700" s="94"/>
      <c r="AX1700" s="94"/>
      <c r="AY1700" s="94"/>
      <c r="AZ1700" s="94"/>
      <c r="BA1700" s="94"/>
    </row>
    <row r="1701" spans="3:70" x14ac:dyDescent="0.2">
      <c r="C1701" s="24"/>
      <c r="D1701" s="24"/>
      <c r="AG1701" s="94"/>
      <c r="AH1701" s="94"/>
      <c r="AI1701" s="94"/>
      <c r="AJ1701" s="94"/>
      <c r="AK1701" s="94"/>
      <c r="AM1701" s="92"/>
      <c r="AT1701" s="94"/>
      <c r="AU1701" s="94"/>
      <c r="AV1701" s="94"/>
      <c r="AW1701" s="94"/>
      <c r="AX1701" s="94"/>
      <c r="AY1701" s="94"/>
      <c r="AZ1701" s="94"/>
      <c r="BA1701" s="94"/>
    </row>
    <row r="1702" spans="3:70" x14ac:dyDescent="0.2">
      <c r="C1702" s="24"/>
      <c r="D1702" s="24"/>
      <c r="AG1702" s="94"/>
      <c r="AH1702" s="94"/>
      <c r="AI1702" s="94"/>
      <c r="AJ1702" s="94"/>
      <c r="AK1702" s="94"/>
      <c r="AM1702" s="92"/>
      <c r="AT1702" s="94"/>
      <c r="AU1702" s="94"/>
      <c r="AV1702" s="94"/>
      <c r="AW1702" s="94"/>
      <c r="AX1702" s="94"/>
      <c r="AY1702" s="94"/>
      <c r="AZ1702" s="94"/>
      <c r="BA1702" s="94"/>
    </row>
    <row r="1703" spans="3:70" x14ac:dyDescent="0.2">
      <c r="C1703" s="24"/>
      <c r="D1703" s="24"/>
      <c r="AG1703" s="94"/>
      <c r="AH1703" s="94"/>
      <c r="AI1703" s="94"/>
      <c r="AJ1703" s="94"/>
      <c r="AK1703" s="94"/>
      <c r="AM1703" s="92"/>
      <c r="AT1703" s="94"/>
      <c r="AU1703" s="94"/>
      <c r="AV1703" s="94"/>
      <c r="AW1703" s="94"/>
      <c r="AX1703" s="94"/>
      <c r="AY1703" s="94"/>
      <c r="AZ1703" s="94"/>
      <c r="BA1703" s="94"/>
    </row>
    <row r="1704" spans="3:70" x14ac:dyDescent="0.2">
      <c r="C1704" s="24"/>
      <c r="D1704" s="24"/>
      <c r="AG1704" s="94"/>
      <c r="AH1704" s="94"/>
      <c r="AI1704" s="94"/>
      <c r="AJ1704" s="94"/>
      <c r="AK1704" s="94"/>
      <c r="AM1704" s="92"/>
      <c r="AT1704" s="94"/>
      <c r="AU1704" s="94"/>
      <c r="AV1704" s="94"/>
      <c r="AW1704" s="94"/>
      <c r="AX1704" s="94"/>
      <c r="AY1704" s="94"/>
      <c r="AZ1704" s="94"/>
      <c r="BA1704" s="94"/>
    </row>
    <row r="1705" spans="3:70" x14ac:dyDescent="0.2">
      <c r="C1705" s="24"/>
      <c r="D1705" s="24"/>
      <c r="AG1705" s="94"/>
      <c r="AH1705" s="94"/>
      <c r="AI1705" s="94"/>
      <c r="AJ1705" s="94"/>
      <c r="AK1705" s="94"/>
      <c r="AM1705" s="92"/>
      <c r="AT1705" s="94"/>
      <c r="AU1705" s="94"/>
      <c r="AV1705" s="94"/>
      <c r="AW1705" s="94"/>
      <c r="AX1705" s="94"/>
      <c r="AY1705" s="94"/>
      <c r="AZ1705" s="94"/>
      <c r="BA1705" s="94"/>
    </row>
    <row r="1706" spans="3:70" x14ac:dyDescent="0.2">
      <c r="C1706" s="24"/>
      <c r="D1706" s="24"/>
      <c r="AG1706" s="94"/>
      <c r="AH1706" s="94"/>
      <c r="AI1706" s="94"/>
      <c r="AJ1706" s="94"/>
      <c r="AK1706" s="94"/>
      <c r="AM1706" s="92"/>
      <c r="AT1706" s="94"/>
      <c r="AU1706" s="94"/>
      <c r="AV1706" s="94"/>
      <c r="AW1706" s="94"/>
      <c r="AX1706" s="94"/>
      <c r="AY1706" s="94"/>
      <c r="AZ1706" s="94"/>
      <c r="BA1706" s="94"/>
    </row>
    <row r="1707" spans="3:70" x14ac:dyDescent="0.2">
      <c r="C1707" s="24"/>
      <c r="D1707" s="24"/>
      <c r="AG1707" s="94"/>
      <c r="AH1707" s="94"/>
      <c r="AI1707" s="94"/>
      <c r="AJ1707" s="94"/>
      <c r="AK1707" s="94"/>
      <c r="AM1707" s="92"/>
      <c r="AT1707" s="94"/>
      <c r="AU1707" s="94"/>
      <c r="AV1707" s="94"/>
      <c r="AW1707" s="94"/>
      <c r="AX1707" s="94"/>
      <c r="AY1707" s="94"/>
      <c r="AZ1707" s="94"/>
      <c r="BA1707" s="94"/>
    </row>
    <row r="1708" spans="3:70" x14ac:dyDescent="0.2">
      <c r="C1708" s="24"/>
      <c r="D1708" s="24"/>
      <c r="AG1708" s="94"/>
      <c r="AH1708" s="94"/>
      <c r="AI1708" s="94"/>
      <c r="AJ1708" s="94"/>
      <c r="AK1708" s="94"/>
      <c r="AM1708" s="92"/>
      <c r="AT1708" s="94"/>
      <c r="AU1708" s="94"/>
      <c r="AV1708" s="94"/>
      <c r="AW1708" s="94"/>
      <c r="AX1708" s="94"/>
      <c r="AY1708" s="94"/>
      <c r="AZ1708" s="94"/>
      <c r="BA1708" s="94"/>
      <c r="BB1708" s="94"/>
    </row>
    <row r="1709" spans="3:70" x14ac:dyDescent="0.2">
      <c r="C1709" s="24"/>
      <c r="D1709" s="24"/>
      <c r="AG1709" s="94"/>
      <c r="AH1709" s="94"/>
      <c r="AI1709" s="94"/>
      <c r="AJ1709" s="94"/>
      <c r="AK1709" s="94"/>
      <c r="AM1709" s="92"/>
      <c r="AT1709" s="94"/>
      <c r="AU1709" s="94"/>
      <c r="AV1709" s="94"/>
      <c r="AW1709" s="94"/>
      <c r="AX1709" s="94"/>
      <c r="AY1709" s="94"/>
      <c r="AZ1709" s="94"/>
      <c r="BA1709" s="94"/>
      <c r="BB1709" s="94"/>
      <c r="BC1709" s="94"/>
      <c r="BD1709" s="94"/>
      <c r="BE1709" s="94"/>
      <c r="BF1709" s="94"/>
      <c r="BG1709" s="94"/>
      <c r="BH1709" s="94"/>
      <c r="BI1709" s="94"/>
      <c r="BJ1709" s="94"/>
      <c r="BK1709" s="94"/>
      <c r="BL1709" s="94"/>
      <c r="BM1709" s="94"/>
      <c r="BN1709" s="94"/>
      <c r="BO1709" s="94"/>
      <c r="BP1709" s="94"/>
      <c r="BQ1709" s="94"/>
      <c r="BR1709" s="94"/>
    </row>
    <row r="1710" spans="3:70" x14ac:dyDescent="0.2">
      <c r="C1710" s="24"/>
      <c r="D1710" s="24"/>
      <c r="AG1710" s="94"/>
      <c r="AH1710" s="94"/>
      <c r="AI1710" s="94"/>
      <c r="AJ1710" s="94"/>
      <c r="AK1710" s="94"/>
      <c r="AM1710" s="92"/>
      <c r="AT1710" s="94"/>
      <c r="AU1710" s="94"/>
      <c r="AV1710" s="94"/>
      <c r="AW1710" s="94"/>
      <c r="AX1710" s="94"/>
      <c r="AY1710" s="94"/>
      <c r="AZ1710" s="94"/>
      <c r="BA1710" s="94"/>
      <c r="BB1710" s="94"/>
    </row>
    <row r="1711" spans="3:70" x14ac:dyDescent="0.2">
      <c r="C1711" s="24"/>
      <c r="D1711" s="24"/>
      <c r="AG1711" s="94"/>
      <c r="AH1711" s="94"/>
      <c r="AI1711" s="94"/>
      <c r="AJ1711" s="94"/>
      <c r="AK1711" s="94"/>
      <c r="AM1711" s="92"/>
      <c r="AT1711" s="94"/>
      <c r="AU1711" s="94"/>
      <c r="AV1711" s="94"/>
      <c r="AW1711" s="94"/>
      <c r="AX1711" s="94"/>
      <c r="AY1711" s="94"/>
      <c r="AZ1711" s="94"/>
      <c r="BA1711" s="94"/>
      <c r="BB1711" s="94"/>
    </row>
    <row r="1712" spans="3:70" x14ac:dyDescent="0.2">
      <c r="C1712" s="24"/>
      <c r="D1712" s="24"/>
      <c r="AG1712" s="94"/>
      <c r="AH1712" s="94"/>
      <c r="AI1712" s="94"/>
      <c r="AJ1712" s="94"/>
      <c r="AK1712" s="94"/>
      <c r="AM1712" s="92"/>
      <c r="AT1712" s="94"/>
      <c r="AU1712" s="94"/>
      <c r="AV1712" s="94"/>
      <c r="AW1712" s="94"/>
      <c r="AX1712" s="94"/>
      <c r="AY1712" s="94"/>
      <c r="AZ1712" s="94"/>
      <c r="BA1712" s="94"/>
      <c r="BB1712" s="94"/>
      <c r="BD1712" s="94"/>
    </row>
    <row r="1713" spans="3:70" x14ac:dyDescent="0.2">
      <c r="C1713" s="24"/>
      <c r="D1713" s="24"/>
      <c r="AG1713" s="94"/>
      <c r="AH1713" s="94"/>
      <c r="AI1713" s="94"/>
      <c r="AJ1713" s="94"/>
      <c r="AK1713" s="94"/>
      <c r="AM1713" s="92"/>
      <c r="AT1713" s="94"/>
      <c r="AU1713" s="94"/>
      <c r="AV1713" s="94"/>
      <c r="AW1713" s="94"/>
      <c r="AX1713" s="94"/>
      <c r="AY1713" s="94"/>
      <c r="AZ1713" s="94"/>
      <c r="BA1713" s="94"/>
      <c r="BB1713" s="94"/>
    </row>
    <row r="1714" spans="3:70" x14ac:dyDescent="0.2">
      <c r="C1714" s="24"/>
      <c r="D1714" s="24"/>
      <c r="AG1714" s="94"/>
      <c r="AH1714" s="94"/>
      <c r="AI1714" s="94"/>
      <c r="AJ1714" s="94"/>
      <c r="AK1714" s="94"/>
      <c r="AM1714" s="92"/>
      <c r="AT1714" s="94"/>
      <c r="AU1714" s="94"/>
      <c r="AV1714" s="94"/>
      <c r="AW1714" s="94"/>
      <c r="AX1714" s="94"/>
      <c r="AY1714" s="94"/>
      <c r="AZ1714" s="94"/>
      <c r="BA1714" s="94"/>
    </row>
    <row r="1715" spans="3:70" x14ac:dyDescent="0.2">
      <c r="C1715" s="24"/>
      <c r="D1715" s="24"/>
      <c r="AG1715" s="94"/>
      <c r="AH1715" s="94"/>
      <c r="AI1715" s="94"/>
      <c r="AJ1715" s="94"/>
      <c r="AK1715" s="94"/>
      <c r="AM1715" s="92"/>
      <c r="AT1715" s="94"/>
      <c r="AU1715" s="94"/>
      <c r="AV1715" s="94"/>
      <c r="AW1715" s="94"/>
      <c r="AX1715" s="94"/>
      <c r="AY1715" s="94"/>
      <c r="AZ1715" s="94"/>
      <c r="BA1715" s="94"/>
      <c r="BB1715" s="94"/>
      <c r="BD1715" s="94"/>
    </row>
    <row r="1716" spans="3:70" x14ac:dyDescent="0.2">
      <c r="C1716" s="24"/>
      <c r="D1716" s="24"/>
      <c r="AG1716" s="94"/>
      <c r="AH1716" s="94"/>
      <c r="AI1716" s="94"/>
      <c r="AJ1716" s="94"/>
      <c r="AK1716" s="94"/>
      <c r="AM1716" s="92"/>
      <c r="AT1716" s="94"/>
      <c r="AU1716" s="94"/>
      <c r="AV1716" s="94"/>
      <c r="AW1716" s="94"/>
      <c r="AX1716" s="94"/>
      <c r="AY1716" s="94"/>
      <c r="AZ1716" s="94"/>
      <c r="BA1716" s="94"/>
      <c r="BB1716" s="94"/>
      <c r="BD1716" s="94"/>
      <c r="BE1716" s="94"/>
      <c r="BF1716" s="94"/>
      <c r="BG1716" s="94"/>
      <c r="BH1716" s="94"/>
      <c r="BI1716" s="94"/>
      <c r="BJ1716" s="94"/>
      <c r="BK1716" s="94"/>
      <c r="BL1716" s="94"/>
      <c r="BM1716" s="94"/>
      <c r="BN1716" s="94"/>
      <c r="BO1716" s="94"/>
      <c r="BP1716" s="94"/>
      <c r="BQ1716" s="94"/>
      <c r="BR1716" s="94"/>
    </row>
    <row r="1717" spans="3:70" x14ac:dyDescent="0.2">
      <c r="C1717" s="24"/>
      <c r="D1717" s="24"/>
      <c r="AG1717" s="94"/>
      <c r="AH1717" s="94"/>
      <c r="AI1717" s="94"/>
      <c r="AJ1717" s="94"/>
      <c r="AK1717" s="94"/>
      <c r="AM1717" s="92"/>
      <c r="AT1717" s="94"/>
      <c r="AU1717" s="94"/>
      <c r="AV1717" s="94"/>
      <c r="AW1717" s="94"/>
      <c r="AX1717" s="94"/>
      <c r="AY1717" s="94"/>
      <c r="AZ1717" s="94"/>
      <c r="BA1717" s="94"/>
      <c r="BB1717" s="94"/>
      <c r="BC1717" s="94"/>
      <c r="BD1717" s="94"/>
      <c r="BE1717" s="94"/>
      <c r="BF1717" s="94"/>
      <c r="BG1717" s="94"/>
      <c r="BH1717" s="94"/>
      <c r="BI1717" s="94"/>
      <c r="BJ1717" s="94"/>
      <c r="BK1717" s="94"/>
      <c r="BL1717" s="94"/>
      <c r="BM1717" s="94"/>
      <c r="BN1717" s="94"/>
      <c r="BO1717" s="94"/>
      <c r="BP1717" s="94"/>
      <c r="BQ1717" s="94"/>
      <c r="BR1717" s="94"/>
    </row>
    <row r="1718" spans="3:70" x14ac:dyDescent="0.2">
      <c r="C1718" s="24"/>
      <c r="D1718" s="24"/>
      <c r="AG1718" s="94"/>
      <c r="AH1718" s="94"/>
      <c r="AI1718" s="94"/>
      <c r="AJ1718" s="94"/>
      <c r="AK1718" s="94"/>
      <c r="AM1718" s="92"/>
      <c r="AT1718" s="94"/>
      <c r="AU1718" s="94"/>
      <c r="AV1718" s="94"/>
      <c r="AW1718" s="94"/>
      <c r="AX1718" s="94"/>
      <c r="AY1718" s="94"/>
      <c r="AZ1718" s="94"/>
      <c r="BA1718" s="94"/>
      <c r="BB1718" s="94"/>
    </row>
    <row r="1719" spans="3:70" x14ac:dyDescent="0.2">
      <c r="C1719" s="24"/>
      <c r="D1719" s="24"/>
      <c r="AG1719" s="94"/>
      <c r="AH1719" s="94"/>
      <c r="AI1719" s="94"/>
      <c r="AJ1719" s="94"/>
      <c r="AK1719" s="94"/>
      <c r="AM1719" s="92"/>
      <c r="AT1719" s="94"/>
      <c r="AU1719" s="94"/>
      <c r="AV1719" s="94"/>
      <c r="AW1719" s="94"/>
      <c r="AX1719" s="94"/>
      <c r="AY1719" s="94"/>
      <c r="AZ1719" s="94"/>
      <c r="BA1719" s="94"/>
    </row>
    <row r="1720" spans="3:70" x14ac:dyDescent="0.2">
      <c r="C1720" s="24"/>
      <c r="D1720" s="24"/>
      <c r="AG1720" s="94"/>
      <c r="AH1720" s="94"/>
      <c r="AI1720" s="94"/>
      <c r="AJ1720" s="94"/>
      <c r="AK1720" s="94"/>
      <c r="AM1720" s="92"/>
      <c r="AT1720" s="94"/>
      <c r="AU1720" s="94"/>
      <c r="AV1720" s="94"/>
      <c r="AW1720" s="94"/>
      <c r="AX1720" s="94"/>
      <c r="AY1720" s="94"/>
      <c r="AZ1720" s="94"/>
      <c r="BA1720" s="94"/>
      <c r="BB1720" s="94"/>
    </row>
    <row r="1721" spans="3:70" x14ac:dyDescent="0.2">
      <c r="C1721" s="24"/>
      <c r="D1721" s="24"/>
      <c r="AG1721" s="94"/>
      <c r="AH1721" s="94"/>
      <c r="AI1721" s="94"/>
      <c r="AJ1721" s="94"/>
      <c r="AK1721" s="94"/>
      <c r="AM1721" s="92"/>
      <c r="AT1721" s="94"/>
      <c r="AU1721" s="94"/>
      <c r="AV1721" s="94"/>
      <c r="AW1721" s="94"/>
      <c r="AX1721" s="94"/>
      <c r="AY1721" s="94"/>
      <c r="AZ1721" s="94"/>
      <c r="BA1721" s="94"/>
      <c r="BB1721" s="94"/>
    </row>
    <row r="1722" spans="3:70" x14ac:dyDescent="0.2">
      <c r="C1722" s="24"/>
      <c r="D1722" s="24"/>
      <c r="AG1722" s="94"/>
      <c r="AH1722" s="94"/>
      <c r="AI1722" s="94"/>
      <c r="AJ1722" s="94"/>
      <c r="AK1722" s="94"/>
      <c r="AM1722" s="92"/>
      <c r="AT1722" s="94"/>
      <c r="AU1722" s="94"/>
      <c r="AV1722" s="94"/>
      <c r="AW1722" s="94"/>
      <c r="AX1722" s="94"/>
      <c r="AY1722" s="94"/>
      <c r="AZ1722" s="94"/>
      <c r="BA1722" s="94"/>
      <c r="BB1722" s="94"/>
    </row>
    <row r="1723" spans="3:70" x14ac:dyDescent="0.2">
      <c r="C1723" s="24"/>
      <c r="D1723" s="24"/>
      <c r="AG1723" s="94"/>
      <c r="AH1723" s="94"/>
      <c r="AI1723" s="94"/>
      <c r="AJ1723" s="94"/>
      <c r="AK1723" s="94"/>
      <c r="AM1723" s="92"/>
      <c r="AT1723" s="94"/>
      <c r="AU1723" s="94"/>
      <c r="AV1723" s="94"/>
      <c r="AW1723" s="94"/>
      <c r="AX1723" s="94"/>
      <c r="AY1723" s="94"/>
      <c r="AZ1723" s="94"/>
      <c r="BA1723" s="94"/>
      <c r="BB1723" s="94"/>
    </row>
    <row r="1724" spans="3:70" x14ac:dyDescent="0.2">
      <c r="C1724" s="24"/>
      <c r="D1724" s="24"/>
      <c r="AG1724" s="94"/>
      <c r="AH1724" s="94"/>
      <c r="AI1724" s="94"/>
      <c r="AJ1724" s="94"/>
      <c r="AK1724" s="94"/>
      <c r="AM1724" s="92"/>
      <c r="AT1724" s="94"/>
      <c r="AU1724" s="94"/>
      <c r="AV1724" s="94"/>
      <c r="AW1724" s="94"/>
      <c r="AX1724" s="94"/>
      <c r="AY1724" s="94"/>
      <c r="AZ1724" s="94"/>
      <c r="BA1724" s="94"/>
      <c r="BB1724" s="94"/>
    </row>
    <row r="1725" spans="3:70" x14ac:dyDescent="0.2">
      <c r="C1725" s="24"/>
      <c r="D1725" s="24"/>
      <c r="AG1725" s="94"/>
      <c r="AH1725" s="94"/>
      <c r="AI1725" s="94"/>
      <c r="AJ1725" s="94"/>
      <c r="AK1725" s="94"/>
      <c r="AM1725" s="92"/>
      <c r="AT1725" s="94"/>
      <c r="AU1725" s="94"/>
      <c r="AV1725" s="94"/>
      <c r="AW1725" s="94"/>
      <c r="AX1725" s="94"/>
      <c r="AY1725" s="94"/>
      <c r="AZ1725" s="94"/>
      <c r="BA1725" s="94"/>
      <c r="BB1725" s="94"/>
      <c r="BD1725" s="94"/>
      <c r="BE1725" s="94"/>
      <c r="BF1725" s="94"/>
      <c r="BG1725" s="94"/>
      <c r="BH1725" s="94"/>
      <c r="BI1725" s="94"/>
      <c r="BJ1725" s="94"/>
      <c r="BK1725" s="94"/>
      <c r="BL1725" s="94"/>
      <c r="BM1725" s="94"/>
      <c r="BN1725" s="94"/>
      <c r="BO1725" s="94"/>
      <c r="BP1725" s="94"/>
      <c r="BQ1725" s="94"/>
      <c r="BR1725" s="94"/>
    </row>
    <row r="1726" spans="3:70" x14ac:dyDescent="0.2">
      <c r="C1726" s="24"/>
      <c r="D1726" s="24"/>
      <c r="AG1726" s="94"/>
      <c r="AH1726" s="94"/>
      <c r="AI1726" s="94"/>
      <c r="AJ1726" s="94"/>
      <c r="AK1726" s="94"/>
      <c r="AM1726" s="92"/>
      <c r="AT1726" s="94"/>
      <c r="AU1726" s="94"/>
      <c r="AV1726" s="94"/>
      <c r="AW1726" s="94"/>
      <c r="AX1726" s="94"/>
      <c r="AY1726" s="94"/>
      <c r="AZ1726" s="94"/>
      <c r="BA1726" s="94"/>
    </row>
    <row r="1727" spans="3:70" x14ac:dyDescent="0.2">
      <c r="C1727" s="24"/>
      <c r="D1727" s="24"/>
      <c r="AG1727" s="94"/>
      <c r="AH1727" s="94"/>
      <c r="AI1727" s="94"/>
      <c r="AJ1727" s="94"/>
      <c r="AK1727" s="94"/>
      <c r="AM1727" s="92"/>
      <c r="AT1727" s="94"/>
      <c r="AU1727" s="94"/>
      <c r="AV1727" s="94"/>
      <c r="AW1727" s="94"/>
      <c r="AX1727" s="94"/>
      <c r="AY1727" s="94"/>
      <c r="AZ1727" s="94"/>
      <c r="BA1727" s="94"/>
      <c r="BB1727" s="94"/>
    </row>
    <row r="1728" spans="3:70" x14ac:dyDescent="0.2">
      <c r="C1728" s="24"/>
      <c r="D1728" s="24"/>
      <c r="AG1728" s="94"/>
      <c r="AH1728" s="94"/>
      <c r="AI1728" s="94"/>
      <c r="AJ1728" s="94"/>
      <c r="AK1728" s="94"/>
      <c r="AM1728" s="92"/>
      <c r="AT1728" s="94"/>
      <c r="AU1728" s="94"/>
      <c r="AV1728" s="94"/>
      <c r="AW1728" s="94"/>
      <c r="AX1728" s="94"/>
      <c r="AY1728" s="94"/>
      <c r="AZ1728" s="94"/>
      <c r="BA1728" s="94"/>
      <c r="BB1728" s="94"/>
    </row>
    <row r="1729" spans="3:70" x14ac:dyDescent="0.2">
      <c r="C1729" s="24"/>
      <c r="D1729" s="24"/>
      <c r="AG1729" s="94"/>
      <c r="AH1729" s="94"/>
      <c r="AI1729" s="94"/>
      <c r="AJ1729" s="94"/>
      <c r="AK1729" s="94"/>
      <c r="AM1729" s="92"/>
      <c r="AT1729" s="94"/>
      <c r="AU1729" s="94"/>
      <c r="AV1729" s="94"/>
      <c r="AW1729" s="94"/>
      <c r="AX1729" s="94"/>
      <c r="AY1729" s="94"/>
      <c r="AZ1729" s="94"/>
      <c r="BA1729" s="94"/>
    </row>
    <row r="1730" spans="3:70" x14ac:dyDescent="0.2">
      <c r="C1730" s="24"/>
      <c r="D1730" s="24"/>
      <c r="AG1730" s="94"/>
      <c r="AH1730" s="94"/>
      <c r="AI1730" s="94"/>
      <c r="AJ1730" s="94"/>
      <c r="AK1730" s="94"/>
      <c r="AM1730" s="92"/>
      <c r="AT1730" s="94"/>
      <c r="AU1730" s="94"/>
      <c r="AV1730" s="94"/>
      <c r="AW1730" s="94"/>
      <c r="AX1730" s="94"/>
      <c r="AY1730" s="94"/>
      <c r="AZ1730" s="94"/>
      <c r="BA1730" s="94"/>
      <c r="BB1730" s="94"/>
      <c r="BD1730" s="94"/>
      <c r="BE1730" s="94"/>
      <c r="BF1730" s="94"/>
      <c r="BG1730" s="94"/>
      <c r="BH1730" s="94"/>
      <c r="BI1730" s="94"/>
      <c r="BJ1730" s="94"/>
      <c r="BK1730" s="94"/>
      <c r="BL1730" s="94"/>
      <c r="BM1730" s="94"/>
      <c r="BN1730" s="94"/>
      <c r="BO1730" s="94"/>
      <c r="BP1730" s="94"/>
      <c r="BQ1730" s="94"/>
      <c r="BR1730" s="94"/>
    </row>
    <row r="1731" spans="3:70" x14ac:dyDescent="0.2">
      <c r="C1731" s="24"/>
      <c r="D1731" s="24"/>
      <c r="AG1731" s="94"/>
      <c r="AH1731" s="94"/>
      <c r="AI1731" s="94"/>
      <c r="AJ1731" s="94"/>
      <c r="AK1731" s="94"/>
      <c r="AM1731" s="92"/>
      <c r="AT1731" s="94"/>
      <c r="AU1731" s="94"/>
      <c r="AV1731" s="94"/>
      <c r="AW1731" s="94"/>
      <c r="AX1731" s="94"/>
      <c r="AY1731" s="94"/>
      <c r="AZ1731" s="94"/>
      <c r="BA1731" s="94"/>
      <c r="BB1731" s="94"/>
    </row>
    <row r="1732" spans="3:70" x14ac:dyDescent="0.2">
      <c r="C1732" s="24"/>
      <c r="D1732" s="24"/>
      <c r="AG1732" s="94"/>
      <c r="AH1732" s="94"/>
      <c r="AI1732" s="94"/>
      <c r="AJ1732" s="94"/>
      <c r="AK1732" s="94"/>
      <c r="AM1732" s="92"/>
      <c r="AT1732" s="94"/>
      <c r="AU1732" s="94"/>
      <c r="AV1732" s="94"/>
      <c r="AW1732" s="94"/>
      <c r="AX1732" s="94"/>
      <c r="AY1732" s="94"/>
      <c r="AZ1732" s="94"/>
      <c r="BA1732" s="94"/>
    </row>
    <row r="1733" spans="3:70" x14ac:dyDescent="0.2">
      <c r="C1733" s="24"/>
      <c r="D1733" s="24"/>
      <c r="AG1733" s="94"/>
      <c r="AH1733" s="94"/>
      <c r="AI1733" s="94"/>
      <c r="AJ1733" s="94"/>
      <c r="AK1733" s="94"/>
      <c r="AM1733" s="92"/>
      <c r="AT1733" s="94"/>
      <c r="AU1733" s="94"/>
      <c r="AV1733" s="94"/>
      <c r="AW1733" s="94"/>
      <c r="AX1733" s="94"/>
      <c r="AY1733" s="94"/>
      <c r="AZ1733" s="94"/>
      <c r="BA1733" s="94"/>
    </row>
    <row r="1734" spans="3:70" x14ac:dyDescent="0.2">
      <c r="C1734" s="24"/>
      <c r="D1734" s="24"/>
      <c r="AG1734" s="94"/>
      <c r="AH1734" s="94"/>
      <c r="AI1734" s="94"/>
      <c r="AJ1734" s="94"/>
      <c r="AK1734" s="94"/>
      <c r="AM1734" s="92"/>
      <c r="AT1734" s="94"/>
      <c r="AU1734" s="94"/>
      <c r="AV1734" s="94"/>
      <c r="AW1734" s="94"/>
      <c r="AX1734" s="94"/>
      <c r="AY1734" s="94"/>
      <c r="AZ1734" s="94"/>
      <c r="BA1734" s="94"/>
    </row>
    <row r="1735" spans="3:70" x14ac:dyDescent="0.2">
      <c r="C1735" s="24"/>
      <c r="D1735" s="24"/>
      <c r="AG1735" s="94"/>
      <c r="AH1735" s="94"/>
      <c r="AI1735" s="94"/>
      <c r="AJ1735" s="94"/>
      <c r="AK1735" s="94"/>
      <c r="AM1735" s="92"/>
      <c r="AT1735" s="94"/>
      <c r="AU1735" s="94"/>
      <c r="AV1735" s="94"/>
      <c r="AW1735" s="94"/>
      <c r="AX1735" s="94"/>
      <c r="AY1735" s="94"/>
      <c r="AZ1735" s="94"/>
      <c r="BA1735" s="94"/>
      <c r="BB1735" s="94"/>
      <c r="BD1735" s="94"/>
      <c r="BE1735" s="94"/>
      <c r="BF1735" s="94"/>
      <c r="BG1735" s="94"/>
      <c r="BH1735" s="94"/>
      <c r="BI1735" s="94"/>
      <c r="BJ1735" s="94"/>
      <c r="BK1735" s="94"/>
      <c r="BL1735" s="94"/>
      <c r="BM1735" s="94"/>
      <c r="BN1735" s="94"/>
      <c r="BO1735" s="94"/>
      <c r="BP1735" s="94"/>
      <c r="BQ1735" s="94"/>
      <c r="BR1735" s="94"/>
    </row>
    <row r="1736" spans="3:70" x14ac:dyDescent="0.2">
      <c r="C1736" s="24"/>
      <c r="D1736" s="24"/>
      <c r="AG1736" s="94"/>
      <c r="AH1736" s="94"/>
      <c r="AI1736" s="94"/>
      <c r="AJ1736" s="94"/>
      <c r="AK1736" s="94"/>
      <c r="AM1736" s="92"/>
      <c r="AT1736" s="94"/>
      <c r="AU1736" s="94"/>
      <c r="AV1736" s="94"/>
      <c r="AW1736" s="94"/>
      <c r="AX1736" s="94"/>
      <c r="AY1736" s="94"/>
      <c r="AZ1736" s="94"/>
      <c r="BA1736" s="94"/>
    </row>
    <row r="1737" spans="3:70" x14ac:dyDescent="0.2">
      <c r="C1737" s="24"/>
      <c r="D1737" s="24"/>
      <c r="AG1737" s="94"/>
      <c r="AH1737" s="94"/>
      <c r="AI1737" s="94"/>
      <c r="AJ1737" s="94"/>
      <c r="AK1737" s="94"/>
      <c r="AM1737" s="92"/>
      <c r="AT1737" s="94"/>
      <c r="AU1737" s="94"/>
      <c r="AV1737" s="94"/>
      <c r="AW1737" s="94"/>
      <c r="AX1737" s="94"/>
      <c r="AY1737" s="94"/>
      <c r="AZ1737" s="94"/>
      <c r="BA1737" s="94"/>
      <c r="BB1737" s="94"/>
      <c r="BD1737" s="94"/>
    </row>
    <row r="1738" spans="3:70" x14ac:dyDescent="0.2">
      <c r="C1738" s="24"/>
      <c r="D1738" s="24"/>
      <c r="AG1738" s="94"/>
      <c r="AH1738" s="94"/>
      <c r="AI1738" s="94"/>
      <c r="AJ1738" s="94"/>
      <c r="AK1738" s="94"/>
      <c r="AM1738" s="92"/>
      <c r="AT1738" s="94"/>
      <c r="AU1738" s="94"/>
      <c r="AV1738" s="94"/>
      <c r="AW1738" s="94"/>
      <c r="AX1738" s="94"/>
      <c r="AY1738" s="94"/>
      <c r="AZ1738" s="94"/>
      <c r="BA1738" s="94"/>
    </row>
    <row r="1739" spans="3:70" x14ac:dyDescent="0.2">
      <c r="C1739" s="24"/>
      <c r="D1739" s="24"/>
      <c r="AG1739" s="94"/>
      <c r="AH1739" s="94"/>
      <c r="AI1739" s="94"/>
      <c r="AJ1739" s="94"/>
      <c r="AK1739" s="94"/>
      <c r="AM1739" s="92"/>
      <c r="AT1739" s="94"/>
      <c r="AU1739" s="94"/>
      <c r="AV1739" s="94"/>
      <c r="AW1739" s="94"/>
      <c r="AX1739" s="94"/>
      <c r="AY1739" s="94"/>
      <c r="AZ1739" s="94"/>
      <c r="BA1739" s="94"/>
    </row>
    <row r="1740" spans="3:70" x14ac:dyDescent="0.2">
      <c r="C1740" s="24"/>
      <c r="D1740" s="24"/>
      <c r="AG1740" s="94"/>
      <c r="AH1740" s="94"/>
      <c r="AI1740" s="94"/>
      <c r="AJ1740" s="94"/>
      <c r="AK1740" s="94"/>
      <c r="AM1740" s="92"/>
      <c r="AT1740" s="94"/>
      <c r="AU1740" s="94"/>
      <c r="AV1740" s="94"/>
      <c r="AW1740" s="94"/>
      <c r="AX1740" s="94"/>
      <c r="AY1740" s="94"/>
      <c r="AZ1740" s="94"/>
      <c r="BA1740" s="94"/>
      <c r="BB1740" s="94"/>
      <c r="BC1740" s="94"/>
      <c r="BD1740" s="94"/>
      <c r="BE1740" s="94"/>
      <c r="BF1740" s="94"/>
      <c r="BG1740" s="94"/>
      <c r="BH1740" s="94"/>
      <c r="BI1740" s="94"/>
      <c r="BJ1740" s="94"/>
      <c r="BK1740" s="94"/>
      <c r="BL1740" s="94"/>
      <c r="BM1740" s="94"/>
      <c r="BN1740" s="94"/>
      <c r="BO1740" s="94"/>
      <c r="BP1740" s="94"/>
      <c r="BQ1740" s="94"/>
      <c r="BR1740" s="94"/>
    </row>
    <row r="1741" spans="3:70" x14ac:dyDescent="0.2">
      <c r="C1741" s="24"/>
      <c r="D1741" s="24"/>
      <c r="AG1741" s="94"/>
      <c r="AH1741" s="94"/>
      <c r="AI1741" s="94"/>
      <c r="AJ1741" s="94"/>
      <c r="AK1741" s="94"/>
      <c r="AM1741" s="92"/>
      <c r="AT1741" s="94"/>
      <c r="AU1741" s="94"/>
      <c r="AV1741" s="94"/>
      <c r="AW1741" s="94"/>
      <c r="AX1741" s="94"/>
      <c r="AY1741" s="94"/>
      <c r="AZ1741" s="94"/>
      <c r="BA1741" s="94"/>
      <c r="BB1741" s="94"/>
      <c r="BC1741" s="94"/>
      <c r="BD1741" s="94"/>
      <c r="BE1741" s="94"/>
      <c r="BF1741" s="94"/>
      <c r="BG1741" s="94"/>
      <c r="BH1741" s="94"/>
      <c r="BI1741" s="94"/>
      <c r="BJ1741" s="94"/>
      <c r="BK1741" s="94"/>
      <c r="BL1741" s="94"/>
      <c r="BM1741" s="94"/>
      <c r="BN1741" s="94"/>
      <c r="BO1741" s="94"/>
      <c r="BP1741" s="94"/>
      <c r="BQ1741" s="94"/>
      <c r="BR1741" s="94"/>
    </row>
    <row r="1742" spans="3:70" x14ac:dyDescent="0.2">
      <c r="C1742" s="24"/>
      <c r="D1742" s="24"/>
      <c r="AG1742" s="94"/>
      <c r="AH1742" s="94"/>
      <c r="AI1742" s="94"/>
      <c r="AJ1742" s="94"/>
      <c r="AK1742" s="94"/>
      <c r="AM1742" s="92"/>
      <c r="AT1742" s="94"/>
      <c r="AU1742" s="94"/>
      <c r="AV1742" s="94"/>
      <c r="AW1742" s="94"/>
      <c r="AX1742" s="94"/>
      <c r="AY1742" s="94"/>
      <c r="AZ1742" s="94"/>
      <c r="BA1742" s="94"/>
    </row>
    <row r="1743" spans="3:70" x14ac:dyDescent="0.2">
      <c r="C1743" s="24"/>
      <c r="D1743" s="24"/>
      <c r="AG1743" s="94"/>
      <c r="AH1743" s="94"/>
      <c r="AI1743" s="94"/>
      <c r="AJ1743" s="94"/>
      <c r="AK1743" s="94"/>
      <c r="AM1743" s="92"/>
      <c r="AT1743" s="94"/>
      <c r="AU1743" s="94"/>
      <c r="AV1743" s="94"/>
      <c r="AW1743" s="94"/>
      <c r="AX1743" s="94"/>
      <c r="AY1743" s="94"/>
      <c r="AZ1743" s="94"/>
      <c r="BA1743" s="94"/>
    </row>
    <row r="1744" spans="3:70" x14ac:dyDescent="0.2">
      <c r="C1744" s="24"/>
      <c r="D1744" s="24"/>
      <c r="AG1744" s="94"/>
      <c r="AH1744" s="94"/>
      <c r="AI1744" s="94"/>
      <c r="AJ1744" s="94"/>
      <c r="AK1744" s="94"/>
      <c r="AM1744" s="92"/>
      <c r="AT1744" s="94"/>
      <c r="AU1744" s="94"/>
      <c r="AV1744" s="94"/>
      <c r="AW1744" s="94"/>
      <c r="AX1744" s="94"/>
      <c r="AY1744" s="94"/>
      <c r="AZ1744" s="94"/>
      <c r="BA1744" s="94"/>
      <c r="BB1744" s="94"/>
    </row>
    <row r="1745" spans="3:70" x14ac:dyDescent="0.2">
      <c r="C1745" s="24"/>
      <c r="D1745" s="24"/>
      <c r="AG1745" s="94"/>
      <c r="AH1745" s="94"/>
      <c r="AI1745" s="94"/>
      <c r="AJ1745" s="94"/>
      <c r="AK1745" s="94"/>
      <c r="AM1745" s="92"/>
      <c r="AT1745" s="94"/>
      <c r="AU1745" s="94"/>
      <c r="AV1745" s="94"/>
      <c r="AW1745" s="94"/>
      <c r="AX1745" s="94"/>
      <c r="AY1745" s="94"/>
      <c r="AZ1745" s="94"/>
      <c r="BA1745" s="94"/>
    </row>
    <row r="1746" spans="3:70" x14ac:dyDescent="0.2">
      <c r="C1746" s="24"/>
      <c r="D1746" s="24"/>
      <c r="AG1746" s="94"/>
      <c r="AH1746" s="94"/>
      <c r="AI1746" s="94"/>
      <c r="AJ1746" s="94"/>
      <c r="AK1746" s="94"/>
      <c r="AM1746" s="92"/>
      <c r="AT1746" s="94"/>
      <c r="AU1746" s="94"/>
      <c r="AV1746" s="94"/>
      <c r="AW1746" s="94"/>
      <c r="AX1746" s="94"/>
      <c r="AY1746" s="94"/>
      <c r="AZ1746" s="94"/>
      <c r="BA1746" s="94"/>
    </row>
    <row r="1747" spans="3:70" x14ac:dyDescent="0.2">
      <c r="C1747" s="24"/>
      <c r="D1747" s="24"/>
      <c r="AG1747" s="94"/>
      <c r="AH1747" s="94"/>
      <c r="AI1747" s="94"/>
      <c r="AJ1747" s="94"/>
      <c r="AK1747" s="94"/>
      <c r="AM1747" s="92"/>
      <c r="AT1747" s="94"/>
      <c r="AU1747" s="94"/>
      <c r="AV1747" s="94"/>
      <c r="AW1747" s="94"/>
      <c r="AX1747" s="94"/>
      <c r="AY1747" s="94"/>
      <c r="AZ1747" s="94"/>
      <c r="BA1747" s="94"/>
    </row>
    <row r="1748" spans="3:70" x14ac:dyDescent="0.2">
      <c r="C1748" s="24"/>
      <c r="D1748" s="24"/>
      <c r="AG1748" s="94"/>
      <c r="AH1748" s="94"/>
      <c r="AI1748" s="94"/>
      <c r="AJ1748" s="94"/>
      <c r="AK1748" s="94"/>
      <c r="AM1748" s="92"/>
      <c r="AT1748" s="94"/>
      <c r="AU1748" s="94"/>
      <c r="AV1748" s="94"/>
      <c r="AW1748" s="94"/>
      <c r="AX1748" s="94"/>
      <c r="AY1748" s="94"/>
      <c r="AZ1748" s="94"/>
      <c r="BA1748" s="94"/>
    </row>
    <row r="1749" spans="3:70" x14ac:dyDescent="0.2">
      <c r="C1749" s="24"/>
      <c r="D1749" s="24"/>
      <c r="AG1749" s="94"/>
      <c r="AH1749" s="94"/>
      <c r="AI1749" s="94"/>
      <c r="AJ1749" s="94"/>
      <c r="AK1749" s="94"/>
      <c r="AM1749" s="92"/>
      <c r="AT1749" s="94"/>
      <c r="AU1749" s="94"/>
      <c r="AV1749" s="94"/>
      <c r="AW1749" s="94"/>
      <c r="AX1749" s="94"/>
      <c r="AY1749" s="94"/>
      <c r="AZ1749" s="94"/>
      <c r="BA1749" s="94"/>
    </row>
    <row r="1750" spans="3:70" x14ac:dyDescent="0.2">
      <c r="C1750" s="24"/>
      <c r="D1750" s="24"/>
      <c r="AG1750" s="94"/>
      <c r="AH1750" s="94"/>
      <c r="AI1750" s="94"/>
      <c r="AJ1750" s="94"/>
      <c r="AK1750" s="94"/>
      <c r="AM1750" s="92"/>
      <c r="AT1750" s="94"/>
      <c r="AU1750" s="94"/>
      <c r="AV1750" s="94"/>
      <c r="AW1750" s="94"/>
      <c r="AX1750" s="94"/>
      <c r="AY1750" s="94"/>
      <c r="AZ1750" s="94"/>
      <c r="BA1750" s="94"/>
      <c r="BB1750" s="94"/>
    </row>
    <row r="1751" spans="3:70" x14ac:dyDescent="0.2">
      <c r="C1751" s="24"/>
      <c r="D1751" s="24"/>
      <c r="AG1751" s="94"/>
      <c r="AH1751" s="94"/>
      <c r="AI1751" s="94"/>
      <c r="AJ1751" s="94"/>
      <c r="AK1751" s="94"/>
      <c r="AM1751" s="92"/>
      <c r="AT1751" s="94"/>
      <c r="AU1751" s="94"/>
      <c r="AV1751" s="94"/>
      <c r="AW1751" s="94"/>
      <c r="AX1751" s="94"/>
      <c r="AY1751" s="94"/>
      <c r="AZ1751" s="94"/>
      <c r="BA1751" s="94"/>
    </row>
    <row r="1752" spans="3:70" x14ac:dyDescent="0.2">
      <c r="C1752" s="24"/>
      <c r="D1752" s="24"/>
      <c r="AG1752" s="94"/>
      <c r="AH1752" s="94"/>
      <c r="AI1752" s="94"/>
      <c r="AJ1752" s="94"/>
      <c r="AK1752" s="94"/>
      <c r="AM1752" s="92"/>
      <c r="AT1752" s="94"/>
      <c r="AU1752" s="94"/>
      <c r="AV1752" s="94"/>
      <c r="AW1752" s="94"/>
      <c r="AX1752" s="94"/>
      <c r="AY1752" s="94"/>
      <c r="AZ1752" s="94"/>
      <c r="BA1752" s="94"/>
    </row>
    <row r="1753" spans="3:70" x14ac:dyDescent="0.2">
      <c r="C1753" s="24"/>
      <c r="D1753" s="24"/>
      <c r="AG1753" s="94"/>
      <c r="AH1753" s="94"/>
      <c r="AI1753" s="94"/>
      <c r="AJ1753" s="94"/>
      <c r="AK1753" s="94"/>
      <c r="AM1753" s="92"/>
      <c r="AT1753" s="94"/>
      <c r="AU1753" s="94"/>
      <c r="AV1753" s="94"/>
      <c r="AW1753" s="94"/>
      <c r="AX1753" s="94"/>
      <c r="AY1753" s="94"/>
      <c r="AZ1753" s="94"/>
      <c r="BA1753" s="94"/>
      <c r="BB1753" s="94"/>
      <c r="BC1753" s="94"/>
      <c r="BD1753" s="94"/>
      <c r="BE1753" s="94"/>
      <c r="BF1753" s="94"/>
      <c r="BG1753" s="94"/>
      <c r="BH1753" s="94"/>
      <c r="BI1753" s="94"/>
      <c r="BJ1753" s="94"/>
      <c r="BK1753" s="94"/>
      <c r="BL1753" s="94"/>
      <c r="BM1753" s="94"/>
      <c r="BN1753" s="94"/>
      <c r="BO1753" s="94"/>
      <c r="BP1753" s="94"/>
      <c r="BQ1753" s="94"/>
      <c r="BR1753" s="94"/>
    </row>
    <row r="1754" spans="3:70" x14ac:dyDescent="0.2">
      <c r="C1754" s="24"/>
      <c r="D1754" s="24"/>
      <c r="AG1754" s="94"/>
      <c r="AH1754" s="94"/>
      <c r="AI1754" s="94"/>
      <c r="AJ1754" s="94"/>
      <c r="AK1754" s="94"/>
      <c r="AM1754" s="92"/>
      <c r="AT1754" s="94"/>
      <c r="AU1754" s="94"/>
      <c r="AV1754" s="94"/>
      <c r="AW1754" s="94"/>
      <c r="AX1754" s="94"/>
      <c r="AY1754" s="94"/>
      <c r="AZ1754" s="94"/>
      <c r="BA1754" s="94"/>
    </row>
    <row r="1755" spans="3:70" x14ac:dyDescent="0.2">
      <c r="C1755" s="24"/>
      <c r="D1755" s="24"/>
      <c r="AG1755" s="94"/>
      <c r="AH1755" s="94"/>
      <c r="AI1755" s="94"/>
      <c r="AJ1755" s="94"/>
      <c r="AK1755" s="94"/>
      <c r="AM1755" s="92"/>
      <c r="AT1755" s="94"/>
      <c r="AU1755" s="94"/>
      <c r="AV1755" s="94"/>
      <c r="AW1755" s="94"/>
      <c r="AX1755" s="94"/>
      <c r="AY1755" s="94"/>
      <c r="AZ1755" s="94"/>
      <c r="BA1755" s="94"/>
    </row>
    <row r="1756" spans="3:70" x14ac:dyDescent="0.2">
      <c r="C1756" s="24"/>
      <c r="D1756" s="24"/>
      <c r="AG1756" s="94"/>
      <c r="AH1756" s="94"/>
      <c r="AI1756" s="94"/>
      <c r="AJ1756" s="94"/>
      <c r="AK1756" s="94"/>
      <c r="AM1756" s="92"/>
      <c r="AT1756" s="94"/>
      <c r="AU1756" s="94"/>
      <c r="AV1756" s="94"/>
      <c r="AW1756" s="94"/>
      <c r="AX1756" s="94"/>
      <c r="AY1756" s="94"/>
      <c r="AZ1756" s="94"/>
      <c r="BA1756" s="94"/>
    </row>
    <row r="1757" spans="3:70" x14ac:dyDescent="0.2">
      <c r="C1757" s="24"/>
      <c r="D1757" s="24"/>
      <c r="AG1757" s="94"/>
      <c r="AH1757" s="94"/>
      <c r="AI1757" s="94"/>
      <c r="AJ1757" s="94"/>
      <c r="AK1757" s="94"/>
      <c r="AM1757" s="92"/>
      <c r="AT1757" s="94"/>
      <c r="AU1757" s="94"/>
      <c r="AV1757" s="94"/>
      <c r="AW1757" s="94"/>
      <c r="AX1757" s="94"/>
      <c r="AY1757" s="94"/>
      <c r="AZ1757" s="94"/>
      <c r="BA1757" s="94"/>
    </row>
    <row r="1758" spans="3:70" x14ac:dyDescent="0.2">
      <c r="C1758" s="24"/>
      <c r="D1758" s="24"/>
      <c r="AG1758" s="94"/>
      <c r="AH1758" s="94"/>
      <c r="AI1758" s="94"/>
      <c r="AJ1758" s="94"/>
      <c r="AK1758" s="94"/>
      <c r="AM1758" s="92"/>
      <c r="AT1758" s="94"/>
      <c r="AU1758" s="94"/>
      <c r="AV1758" s="94"/>
      <c r="AW1758" s="94"/>
      <c r="AX1758" s="94"/>
      <c r="AY1758" s="94"/>
      <c r="AZ1758" s="94"/>
      <c r="BA1758" s="94"/>
    </row>
    <row r="1759" spans="3:70" x14ac:dyDescent="0.2">
      <c r="C1759" s="24"/>
      <c r="D1759" s="24"/>
      <c r="AG1759" s="94"/>
      <c r="AH1759" s="94"/>
      <c r="AI1759" s="94"/>
      <c r="AJ1759" s="94"/>
      <c r="AK1759" s="94"/>
      <c r="AM1759" s="92"/>
      <c r="AT1759" s="94"/>
      <c r="AU1759" s="94"/>
      <c r="AV1759" s="94"/>
      <c r="AW1759" s="94"/>
      <c r="AX1759" s="94"/>
      <c r="AY1759" s="94"/>
      <c r="AZ1759" s="94"/>
      <c r="BA1759" s="94"/>
      <c r="BB1759" s="94"/>
      <c r="BC1759" s="94"/>
      <c r="BD1759" s="94"/>
      <c r="BE1759" s="94"/>
      <c r="BF1759" s="94"/>
      <c r="BG1759" s="94"/>
      <c r="BH1759" s="94"/>
      <c r="BI1759" s="94"/>
      <c r="BJ1759" s="94"/>
      <c r="BK1759" s="94"/>
      <c r="BL1759" s="94"/>
      <c r="BM1759" s="94"/>
      <c r="BN1759" s="94"/>
      <c r="BO1759" s="94"/>
      <c r="BP1759" s="94"/>
      <c r="BQ1759" s="94"/>
      <c r="BR1759" s="94"/>
    </row>
    <row r="1760" spans="3:70" x14ac:dyDescent="0.2">
      <c r="C1760" s="24"/>
      <c r="D1760" s="24"/>
      <c r="AG1760" s="94"/>
      <c r="AH1760" s="94"/>
      <c r="AI1760" s="94"/>
      <c r="AJ1760" s="94"/>
      <c r="AK1760" s="94"/>
      <c r="AM1760" s="92"/>
      <c r="AT1760" s="94"/>
      <c r="AU1760" s="94"/>
      <c r="AV1760" s="94"/>
      <c r="AW1760" s="94"/>
      <c r="AX1760" s="94"/>
      <c r="AY1760" s="94"/>
      <c r="AZ1760" s="94"/>
      <c r="BA1760" s="94"/>
      <c r="BB1760" s="94"/>
      <c r="BC1760" s="94"/>
      <c r="BD1760" s="94"/>
      <c r="BE1760" s="94"/>
      <c r="BF1760" s="94"/>
      <c r="BG1760" s="94"/>
      <c r="BH1760" s="94"/>
      <c r="BI1760" s="94"/>
      <c r="BJ1760" s="94"/>
      <c r="BK1760" s="94"/>
      <c r="BL1760" s="94"/>
      <c r="BM1760" s="94"/>
      <c r="BN1760" s="94"/>
      <c r="BO1760" s="94"/>
      <c r="BP1760" s="94"/>
      <c r="BQ1760" s="94"/>
      <c r="BR1760" s="94"/>
    </row>
    <row r="1761" spans="3:70" x14ac:dyDescent="0.2">
      <c r="C1761" s="24"/>
      <c r="D1761" s="24"/>
      <c r="AG1761" s="94"/>
      <c r="AH1761" s="94"/>
      <c r="AI1761" s="94"/>
      <c r="AJ1761" s="94"/>
      <c r="AK1761" s="94"/>
      <c r="AM1761" s="92"/>
      <c r="AT1761" s="94"/>
      <c r="AU1761" s="94"/>
      <c r="AV1761" s="94"/>
      <c r="AW1761" s="94"/>
      <c r="AX1761" s="94"/>
      <c r="AY1761" s="94"/>
      <c r="AZ1761" s="94"/>
      <c r="BA1761" s="94"/>
      <c r="BB1761" s="94"/>
    </row>
    <row r="1762" spans="3:70" x14ac:dyDescent="0.2">
      <c r="C1762" s="24"/>
      <c r="D1762" s="24"/>
      <c r="AG1762" s="94"/>
      <c r="AH1762" s="94"/>
      <c r="AI1762" s="94"/>
      <c r="AJ1762" s="94"/>
      <c r="AK1762" s="94"/>
      <c r="AM1762" s="92"/>
      <c r="AT1762" s="94"/>
      <c r="AU1762" s="94"/>
      <c r="AV1762" s="94"/>
      <c r="AW1762" s="94"/>
      <c r="AX1762" s="94"/>
      <c r="AY1762" s="94"/>
      <c r="AZ1762" s="94"/>
      <c r="BA1762" s="94"/>
      <c r="BB1762" s="94"/>
    </row>
    <row r="1763" spans="3:70" x14ac:dyDescent="0.2">
      <c r="C1763" s="24"/>
      <c r="D1763" s="24"/>
      <c r="AG1763" s="94"/>
      <c r="AH1763" s="94"/>
      <c r="AI1763" s="94"/>
      <c r="AJ1763" s="94"/>
      <c r="AK1763" s="94"/>
      <c r="AM1763" s="92"/>
      <c r="AT1763" s="94"/>
      <c r="AU1763" s="94"/>
      <c r="AV1763" s="94"/>
      <c r="AW1763" s="94"/>
      <c r="AX1763" s="94"/>
      <c r="AY1763" s="94"/>
      <c r="AZ1763" s="94"/>
      <c r="BA1763" s="94"/>
    </row>
    <row r="1764" spans="3:70" x14ac:dyDescent="0.2">
      <c r="C1764" s="24"/>
      <c r="D1764" s="24"/>
      <c r="AG1764" s="94"/>
      <c r="AH1764" s="94"/>
      <c r="AI1764" s="94"/>
      <c r="AJ1764" s="94"/>
      <c r="AK1764" s="94"/>
      <c r="AM1764" s="92"/>
      <c r="AT1764" s="94"/>
      <c r="AU1764" s="94"/>
      <c r="AV1764" s="94"/>
      <c r="AW1764" s="94"/>
      <c r="AX1764" s="94"/>
      <c r="AY1764" s="94"/>
      <c r="AZ1764" s="94"/>
      <c r="BA1764" s="94"/>
    </row>
    <row r="1765" spans="3:70" x14ac:dyDescent="0.2">
      <c r="C1765" s="24"/>
      <c r="D1765" s="24"/>
      <c r="AG1765" s="94"/>
      <c r="AH1765" s="94"/>
      <c r="AI1765" s="94"/>
      <c r="AJ1765" s="94"/>
      <c r="AK1765" s="94"/>
      <c r="AM1765" s="92"/>
      <c r="AT1765" s="94"/>
      <c r="AU1765" s="94"/>
      <c r="AV1765" s="94"/>
      <c r="AW1765" s="94"/>
      <c r="AX1765" s="94"/>
      <c r="AY1765" s="94"/>
      <c r="AZ1765" s="94"/>
      <c r="BA1765" s="94"/>
      <c r="BB1765" s="94"/>
      <c r="BC1765" s="94"/>
      <c r="BD1765" s="94"/>
      <c r="BE1765" s="94"/>
      <c r="BF1765" s="94"/>
      <c r="BG1765" s="94"/>
      <c r="BH1765" s="94"/>
      <c r="BI1765" s="94"/>
      <c r="BJ1765" s="94"/>
      <c r="BK1765" s="94"/>
      <c r="BL1765" s="94"/>
      <c r="BM1765" s="94"/>
      <c r="BN1765" s="94"/>
      <c r="BO1765" s="94"/>
      <c r="BP1765" s="94"/>
      <c r="BQ1765" s="94"/>
      <c r="BR1765" s="94"/>
    </row>
    <row r="1766" spans="3:70" x14ac:dyDescent="0.2">
      <c r="C1766" s="24"/>
      <c r="D1766" s="24"/>
      <c r="AG1766" s="94"/>
      <c r="AH1766" s="94"/>
      <c r="AI1766" s="94"/>
      <c r="AJ1766" s="94"/>
      <c r="AK1766" s="94"/>
      <c r="AM1766" s="92"/>
      <c r="AT1766" s="94"/>
      <c r="AU1766" s="94"/>
      <c r="AV1766" s="94"/>
      <c r="AW1766" s="94"/>
      <c r="AX1766" s="94"/>
      <c r="AY1766" s="94"/>
      <c r="AZ1766" s="94"/>
      <c r="BA1766" s="94"/>
      <c r="BB1766" s="94"/>
      <c r="BD1766" s="94"/>
      <c r="BE1766" s="94"/>
      <c r="BF1766" s="94"/>
      <c r="BG1766" s="94"/>
      <c r="BH1766" s="94"/>
      <c r="BI1766" s="94"/>
      <c r="BJ1766" s="94"/>
      <c r="BK1766" s="94"/>
      <c r="BL1766" s="94"/>
      <c r="BM1766" s="94"/>
      <c r="BN1766" s="94"/>
      <c r="BO1766" s="94"/>
      <c r="BP1766" s="94"/>
      <c r="BQ1766" s="94"/>
      <c r="BR1766" s="94"/>
    </row>
    <row r="1767" spans="3:70" x14ac:dyDescent="0.2">
      <c r="C1767" s="24"/>
      <c r="D1767" s="24"/>
      <c r="AG1767" s="94"/>
      <c r="AH1767" s="94"/>
      <c r="AI1767" s="94"/>
      <c r="AJ1767" s="94"/>
      <c r="AK1767" s="94"/>
      <c r="AM1767" s="92"/>
      <c r="AT1767" s="94"/>
      <c r="AU1767" s="94"/>
      <c r="AV1767" s="94"/>
      <c r="AW1767" s="94"/>
      <c r="AX1767" s="94"/>
      <c r="AY1767" s="94"/>
      <c r="AZ1767" s="94"/>
      <c r="BA1767" s="94"/>
    </row>
    <row r="1768" spans="3:70" x14ac:dyDescent="0.2">
      <c r="C1768" s="24"/>
      <c r="D1768" s="24"/>
      <c r="AG1768" s="94"/>
      <c r="AH1768" s="94"/>
      <c r="AI1768" s="94"/>
      <c r="AJ1768" s="94"/>
      <c r="AK1768" s="94"/>
      <c r="AM1768" s="92"/>
      <c r="AT1768" s="94"/>
      <c r="AU1768" s="94"/>
      <c r="AV1768" s="94"/>
      <c r="AW1768" s="94"/>
      <c r="AX1768" s="94"/>
      <c r="AY1768" s="94"/>
      <c r="AZ1768" s="94"/>
      <c r="BA1768" s="94"/>
      <c r="BB1768" s="94"/>
    </row>
    <row r="1769" spans="3:70" x14ac:dyDescent="0.2">
      <c r="C1769" s="24"/>
      <c r="D1769" s="24"/>
      <c r="AG1769" s="94"/>
      <c r="AH1769" s="94"/>
      <c r="AI1769" s="94"/>
      <c r="AJ1769" s="94"/>
      <c r="AK1769" s="94"/>
      <c r="AM1769" s="92"/>
      <c r="AT1769" s="94"/>
      <c r="AU1769" s="94"/>
      <c r="AV1769" s="94"/>
      <c r="AW1769" s="94"/>
      <c r="AX1769" s="94"/>
      <c r="AY1769" s="94"/>
      <c r="AZ1769" s="94"/>
      <c r="BA1769" s="94"/>
    </row>
    <row r="1770" spans="3:70" x14ac:dyDescent="0.2">
      <c r="C1770" s="24"/>
      <c r="D1770" s="24"/>
      <c r="AG1770" s="94"/>
      <c r="AH1770" s="94"/>
      <c r="AI1770" s="94"/>
      <c r="AJ1770" s="94"/>
      <c r="AK1770" s="94"/>
      <c r="AM1770" s="92"/>
      <c r="AT1770" s="94"/>
      <c r="AU1770" s="94"/>
      <c r="AV1770" s="94"/>
      <c r="AW1770" s="94"/>
      <c r="AX1770" s="94"/>
      <c r="AY1770" s="94"/>
      <c r="AZ1770" s="94"/>
      <c r="BA1770" s="94"/>
      <c r="BB1770" s="94"/>
    </row>
    <row r="1771" spans="3:70" x14ac:dyDescent="0.2">
      <c r="C1771" s="24"/>
      <c r="D1771" s="24"/>
      <c r="AG1771" s="94"/>
      <c r="AH1771" s="94"/>
      <c r="AI1771" s="94"/>
      <c r="AJ1771" s="94"/>
      <c r="AK1771" s="94"/>
      <c r="AM1771" s="92"/>
      <c r="AT1771" s="94"/>
      <c r="AU1771" s="94"/>
      <c r="AV1771" s="94"/>
      <c r="AW1771" s="94"/>
      <c r="AX1771" s="94"/>
      <c r="AY1771" s="94"/>
      <c r="AZ1771" s="94"/>
      <c r="BA1771" s="94"/>
    </row>
    <row r="1772" spans="3:70" x14ac:dyDescent="0.2">
      <c r="C1772" s="24"/>
      <c r="D1772" s="24"/>
      <c r="AG1772" s="94"/>
      <c r="AH1772" s="94"/>
      <c r="AI1772" s="94"/>
      <c r="AJ1772" s="94"/>
      <c r="AK1772" s="94"/>
      <c r="AM1772" s="92"/>
      <c r="AT1772" s="94"/>
      <c r="AU1772" s="94"/>
      <c r="AV1772" s="94"/>
      <c r="AW1772" s="94"/>
      <c r="AX1772" s="94"/>
      <c r="AY1772" s="94"/>
      <c r="AZ1772" s="94"/>
      <c r="BA1772" s="94"/>
      <c r="BB1772" s="94"/>
    </row>
    <row r="1773" spans="3:70" x14ac:dyDescent="0.2">
      <c r="C1773" s="24"/>
      <c r="D1773" s="24"/>
      <c r="AG1773" s="94"/>
      <c r="AH1773" s="94"/>
      <c r="AI1773" s="94"/>
      <c r="AJ1773" s="94"/>
      <c r="AK1773" s="94"/>
      <c r="AM1773" s="92"/>
      <c r="AT1773" s="94"/>
      <c r="AU1773" s="94"/>
      <c r="AV1773" s="94"/>
      <c r="AW1773" s="94"/>
      <c r="AX1773" s="94"/>
      <c r="AY1773" s="94"/>
      <c r="AZ1773" s="94"/>
      <c r="BA1773" s="94"/>
      <c r="BB1773" s="94"/>
      <c r="BC1773" s="94"/>
      <c r="BD1773" s="94"/>
      <c r="BE1773" s="94"/>
      <c r="BF1773" s="94"/>
      <c r="BG1773" s="94"/>
      <c r="BH1773" s="94"/>
      <c r="BI1773" s="94"/>
      <c r="BJ1773" s="94"/>
      <c r="BK1773" s="94"/>
      <c r="BL1773" s="94"/>
      <c r="BM1773" s="94"/>
      <c r="BN1773" s="94"/>
      <c r="BO1773" s="94"/>
      <c r="BP1773" s="94"/>
      <c r="BQ1773" s="94"/>
      <c r="BR1773" s="94"/>
    </row>
    <row r="1774" spans="3:70" x14ac:dyDescent="0.2">
      <c r="C1774" s="24"/>
      <c r="D1774" s="24"/>
      <c r="AG1774" s="94"/>
      <c r="AH1774" s="94"/>
      <c r="AI1774" s="94"/>
      <c r="AJ1774" s="94"/>
      <c r="AK1774" s="94"/>
      <c r="AM1774" s="92"/>
      <c r="AT1774" s="94"/>
      <c r="AU1774" s="94"/>
      <c r="AV1774" s="94"/>
      <c r="AW1774" s="94"/>
      <c r="AX1774" s="94"/>
      <c r="AY1774" s="94"/>
      <c r="AZ1774" s="94"/>
      <c r="BA1774" s="94"/>
    </row>
    <row r="1775" spans="3:70" x14ac:dyDescent="0.2">
      <c r="C1775" s="24"/>
      <c r="D1775" s="24"/>
      <c r="AG1775" s="94"/>
      <c r="AH1775" s="94"/>
      <c r="AI1775" s="94"/>
      <c r="AJ1775" s="94"/>
      <c r="AK1775" s="94"/>
      <c r="AM1775" s="92"/>
      <c r="AT1775" s="94"/>
      <c r="AU1775" s="94"/>
      <c r="AV1775" s="94"/>
      <c r="AW1775" s="94"/>
      <c r="AX1775" s="94"/>
      <c r="AY1775" s="94"/>
      <c r="AZ1775" s="94"/>
      <c r="BA1775" s="94"/>
    </row>
    <row r="1776" spans="3:70" x14ac:dyDescent="0.2">
      <c r="C1776" s="24"/>
      <c r="D1776" s="24"/>
      <c r="AG1776" s="94"/>
      <c r="AH1776" s="94"/>
      <c r="AI1776" s="94"/>
      <c r="AJ1776" s="94"/>
      <c r="AK1776" s="94"/>
      <c r="AM1776" s="92"/>
      <c r="AT1776" s="94"/>
      <c r="AU1776" s="94"/>
      <c r="AV1776" s="94"/>
      <c r="AW1776" s="94"/>
      <c r="AX1776" s="94"/>
      <c r="AY1776" s="94"/>
      <c r="AZ1776" s="94"/>
      <c r="BA1776" s="94"/>
    </row>
    <row r="1777" spans="3:54" x14ac:dyDescent="0.2">
      <c r="C1777" s="24"/>
      <c r="D1777" s="24"/>
      <c r="AG1777" s="94"/>
      <c r="AH1777" s="94"/>
      <c r="AI1777" s="94"/>
      <c r="AJ1777" s="94"/>
      <c r="AK1777" s="94"/>
      <c r="AM1777" s="92"/>
      <c r="AT1777" s="94"/>
      <c r="AU1777" s="94"/>
      <c r="AV1777" s="94"/>
      <c r="AW1777" s="94"/>
      <c r="AX1777" s="94"/>
      <c r="AY1777" s="94"/>
      <c r="AZ1777" s="94"/>
      <c r="BA1777" s="94"/>
    </row>
    <row r="1778" spans="3:54" x14ac:dyDescent="0.2">
      <c r="C1778" s="24"/>
      <c r="D1778" s="24"/>
      <c r="AG1778" s="94"/>
      <c r="AH1778" s="94"/>
      <c r="AI1778" s="94"/>
      <c r="AJ1778" s="94"/>
      <c r="AK1778" s="94"/>
      <c r="AM1778" s="92"/>
      <c r="AT1778" s="94"/>
      <c r="AU1778" s="94"/>
      <c r="AV1778" s="94"/>
      <c r="AW1778" s="94"/>
      <c r="AX1778" s="94"/>
      <c r="AY1778" s="94"/>
      <c r="AZ1778" s="94"/>
      <c r="BA1778" s="94"/>
    </row>
    <row r="1779" spans="3:54" x14ac:dyDescent="0.2">
      <c r="C1779" s="24"/>
      <c r="D1779" s="24"/>
      <c r="AG1779" s="94"/>
      <c r="AH1779" s="94"/>
      <c r="AI1779" s="94"/>
      <c r="AJ1779" s="94"/>
      <c r="AK1779" s="94"/>
      <c r="AM1779" s="92"/>
      <c r="AT1779" s="94"/>
      <c r="AU1779" s="94"/>
      <c r="AV1779" s="94"/>
      <c r="AW1779" s="94"/>
      <c r="AX1779" s="94"/>
      <c r="AY1779" s="94"/>
      <c r="AZ1779" s="94"/>
      <c r="BA1779" s="94"/>
    </row>
    <row r="1780" spans="3:54" x14ac:dyDescent="0.2">
      <c r="C1780" s="24"/>
      <c r="D1780" s="24"/>
      <c r="AG1780" s="94"/>
      <c r="AH1780" s="94"/>
      <c r="AI1780" s="94"/>
      <c r="AJ1780" s="94"/>
      <c r="AK1780" s="94"/>
      <c r="AM1780" s="92"/>
      <c r="AT1780" s="94"/>
      <c r="AU1780" s="94"/>
      <c r="AV1780" s="94"/>
      <c r="AW1780" s="94"/>
      <c r="AX1780" s="94"/>
      <c r="AY1780" s="94"/>
      <c r="AZ1780" s="94"/>
      <c r="BA1780" s="94"/>
    </row>
    <row r="1781" spans="3:54" x14ac:dyDescent="0.2">
      <c r="C1781" s="24"/>
      <c r="D1781" s="24"/>
      <c r="AG1781" s="94"/>
      <c r="AH1781" s="94"/>
      <c r="AI1781" s="94"/>
      <c r="AJ1781" s="94"/>
      <c r="AK1781" s="94"/>
      <c r="AM1781" s="92"/>
      <c r="AT1781" s="94"/>
      <c r="AU1781" s="94"/>
      <c r="AV1781" s="94"/>
      <c r="AW1781" s="94"/>
      <c r="AX1781" s="94"/>
      <c r="AY1781" s="94"/>
      <c r="AZ1781" s="94"/>
      <c r="BA1781" s="94"/>
    </row>
    <row r="1782" spans="3:54" x14ac:dyDescent="0.2">
      <c r="C1782" s="24"/>
      <c r="D1782" s="24"/>
      <c r="AG1782" s="94"/>
      <c r="AH1782" s="94"/>
      <c r="AI1782" s="94"/>
      <c r="AJ1782" s="94"/>
      <c r="AK1782" s="94"/>
      <c r="AM1782" s="92"/>
      <c r="AT1782" s="94"/>
      <c r="AU1782" s="94"/>
      <c r="AV1782" s="94"/>
      <c r="AW1782" s="94"/>
      <c r="AX1782" s="94"/>
      <c r="AY1782" s="94"/>
      <c r="AZ1782" s="94"/>
      <c r="BA1782" s="94"/>
    </row>
    <row r="1783" spans="3:54" x14ac:dyDescent="0.2">
      <c r="C1783" s="24"/>
      <c r="D1783" s="24"/>
      <c r="AG1783" s="94"/>
      <c r="AH1783" s="94"/>
      <c r="AI1783" s="94"/>
      <c r="AJ1783" s="94"/>
      <c r="AK1783" s="94"/>
      <c r="AM1783" s="92"/>
      <c r="AT1783" s="94"/>
      <c r="AU1783" s="94"/>
      <c r="AV1783" s="94"/>
      <c r="AW1783" s="94"/>
      <c r="AX1783" s="94"/>
      <c r="AY1783" s="94"/>
      <c r="AZ1783" s="94"/>
      <c r="BA1783" s="94"/>
    </row>
    <row r="1784" spans="3:54" x14ac:dyDescent="0.2">
      <c r="C1784" s="24"/>
      <c r="D1784" s="24"/>
      <c r="AG1784" s="94"/>
      <c r="AH1784" s="94"/>
      <c r="AI1784" s="94"/>
      <c r="AJ1784" s="94"/>
      <c r="AK1784" s="94"/>
      <c r="AM1784" s="92"/>
      <c r="AT1784" s="94"/>
      <c r="AU1784" s="94"/>
      <c r="AV1784" s="94"/>
      <c r="AW1784" s="94"/>
      <c r="AX1784" s="94"/>
      <c r="AY1784" s="94"/>
      <c r="AZ1784" s="94"/>
      <c r="BA1784" s="94"/>
      <c r="BB1784" s="94"/>
    </row>
    <row r="1785" spans="3:54" x14ac:dyDescent="0.2">
      <c r="C1785" s="24"/>
      <c r="D1785" s="24"/>
      <c r="AG1785" s="94"/>
      <c r="AH1785" s="94"/>
      <c r="AI1785" s="94"/>
      <c r="AJ1785" s="94"/>
      <c r="AK1785" s="94"/>
      <c r="AM1785" s="92"/>
      <c r="AT1785" s="94"/>
      <c r="AU1785" s="94"/>
      <c r="AV1785" s="94"/>
      <c r="AW1785" s="94"/>
      <c r="AX1785" s="94"/>
      <c r="AY1785" s="94"/>
      <c r="AZ1785" s="94"/>
      <c r="BA1785" s="94"/>
    </row>
    <row r="1786" spans="3:54" x14ac:dyDescent="0.2">
      <c r="C1786" s="24"/>
      <c r="D1786" s="24"/>
      <c r="AG1786" s="94"/>
      <c r="AH1786" s="94"/>
      <c r="AI1786" s="94"/>
      <c r="AJ1786" s="94"/>
      <c r="AK1786" s="94"/>
      <c r="AM1786" s="92"/>
      <c r="AT1786" s="94"/>
      <c r="AU1786" s="94"/>
      <c r="AV1786" s="94"/>
      <c r="AW1786" s="94"/>
      <c r="AX1786" s="94"/>
      <c r="AY1786" s="94"/>
      <c r="AZ1786" s="94"/>
      <c r="BA1786" s="94"/>
    </row>
    <row r="1787" spans="3:54" x14ac:dyDescent="0.2">
      <c r="C1787" s="24"/>
      <c r="D1787" s="24"/>
      <c r="AG1787" s="94"/>
      <c r="AH1787" s="94"/>
      <c r="AI1787" s="94"/>
      <c r="AJ1787" s="94"/>
      <c r="AK1787" s="94"/>
      <c r="AM1787" s="92"/>
      <c r="AT1787" s="94"/>
      <c r="AU1787" s="94"/>
      <c r="AV1787" s="94"/>
      <c r="AW1787" s="94"/>
      <c r="AX1787" s="94"/>
      <c r="AY1787" s="94"/>
      <c r="AZ1787" s="94"/>
      <c r="BA1787" s="94"/>
    </row>
    <row r="1788" spans="3:54" x14ac:dyDescent="0.2">
      <c r="C1788" s="24"/>
      <c r="D1788" s="24"/>
      <c r="AG1788" s="94"/>
      <c r="AH1788" s="94"/>
      <c r="AI1788" s="94"/>
      <c r="AJ1788" s="94"/>
      <c r="AK1788" s="94"/>
      <c r="AM1788" s="92"/>
      <c r="AT1788" s="94"/>
      <c r="AU1788" s="94"/>
      <c r="AV1788" s="94"/>
      <c r="AW1788" s="94"/>
      <c r="AX1788" s="94"/>
      <c r="AY1788" s="94"/>
      <c r="AZ1788" s="94"/>
      <c r="BA1788" s="94"/>
    </row>
    <row r="1789" spans="3:54" x14ac:dyDescent="0.2">
      <c r="C1789" s="24"/>
      <c r="D1789" s="24"/>
      <c r="AG1789" s="94"/>
      <c r="AH1789" s="94"/>
      <c r="AI1789" s="94"/>
      <c r="AJ1789" s="94"/>
      <c r="AK1789" s="94"/>
      <c r="AM1789" s="92"/>
      <c r="AT1789" s="94"/>
      <c r="AU1789" s="94"/>
      <c r="AV1789" s="94"/>
      <c r="AW1789" s="94"/>
      <c r="AX1789" s="94"/>
      <c r="AY1789" s="94"/>
      <c r="AZ1789" s="94"/>
      <c r="BA1789" s="94"/>
      <c r="BB1789" s="94"/>
    </row>
    <row r="1790" spans="3:54" x14ac:dyDescent="0.2">
      <c r="C1790" s="24"/>
      <c r="D1790" s="24"/>
      <c r="AG1790" s="94"/>
      <c r="AH1790" s="94"/>
      <c r="AI1790" s="94"/>
      <c r="AJ1790" s="94"/>
      <c r="AK1790" s="94"/>
      <c r="AM1790" s="92"/>
      <c r="AT1790" s="94"/>
      <c r="AU1790" s="94"/>
      <c r="AV1790" s="94"/>
      <c r="AW1790" s="94"/>
      <c r="AX1790" s="94"/>
      <c r="AY1790" s="94"/>
      <c r="AZ1790" s="94"/>
      <c r="BA1790" s="94"/>
    </row>
    <row r="1791" spans="3:54" x14ac:dyDescent="0.2">
      <c r="C1791" s="24"/>
      <c r="D1791" s="24"/>
      <c r="AG1791" s="94"/>
      <c r="AH1791" s="94"/>
      <c r="AI1791" s="94"/>
      <c r="AJ1791" s="94"/>
      <c r="AK1791" s="94"/>
      <c r="AM1791" s="92"/>
      <c r="AT1791" s="94"/>
      <c r="AU1791" s="94"/>
      <c r="AV1791" s="94"/>
      <c r="AW1791" s="94"/>
      <c r="AX1791" s="94"/>
      <c r="AY1791" s="94"/>
      <c r="AZ1791" s="94"/>
      <c r="BA1791" s="94"/>
    </row>
    <row r="1792" spans="3:54" x14ac:dyDescent="0.2">
      <c r="C1792" s="24"/>
      <c r="D1792" s="24"/>
      <c r="AG1792" s="94"/>
      <c r="AH1792" s="94"/>
      <c r="AI1792" s="94"/>
      <c r="AJ1792" s="94"/>
      <c r="AK1792" s="94"/>
      <c r="AM1792" s="92"/>
      <c r="AT1792" s="94"/>
      <c r="AU1792" s="94"/>
      <c r="AV1792" s="94"/>
      <c r="AW1792" s="94"/>
      <c r="AX1792" s="94"/>
      <c r="AY1792" s="94"/>
      <c r="AZ1792" s="94"/>
      <c r="BA1792" s="94"/>
    </row>
    <row r="1793" spans="3:70" x14ac:dyDescent="0.2">
      <c r="C1793" s="24"/>
      <c r="D1793" s="24"/>
      <c r="AG1793" s="94"/>
      <c r="AH1793" s="94"/>
      <c r="AI1793" s="94"/>
      <c r="AJ1793" s="94"/>
      <c r="AK1793" s="94"/>
      <c r="AM1793" s="92"/>
      <c r="AT1793" s="94"/>
      <c r="AU1793" s="94"/>
      <c r="AV1793" s="94"/>
      <c r="AW1793" s="94"/>
      <c r="AX1793" s="94"/>
      <c r="AY1793" s="94"/>
      <c r="AZ1793" s="94"/>
      <c r="BA1793" s="94"/>
    </row>
    <row r="1794" spans="3:70" x14ac:dyDescent="0.2">
      <c r="C1794" s="24"/>
      <c r="D1794" s="24"/>
      <c r="AG1794" s="94"/>
      <c r="AH1794" s="94"/>
      <c r="AI1794" s="94"/>
      <c r="AJ1794" s="94"/>
      <c r="AK1794" s="94"/>
      <c r="AM1794" s="92"/>
      <c r="AT1794" s="94"/>
      <c r="AU1794" s="94"/>
      <c r="AV1794" s="94"/>
      <c r="AW1794" s="94"/>
      <c r="AX1794" s="94"/>
      <c r="AY1794" s="94"/>
      <c r="AZ1794" s="94"/>
      <c r="BA1794" s="94"/>
    </row>
    <row r="1795" spans="3:70" x14ac:dyDescent="0.2">
      <c r="C1795" s="24"/>
      <c r="D1795" s="24"/>
      <c r="AG1795" s="94"/>
      <c r="AH1795" s="94"/>
      <c r="AI1795" s="94"/>
      <c r="AJ1795" s="94"/>
      <c r="AK1795" s="94"/>
      <c r="AM1795" s="92"/>
      <c r="AT1795" s="94"/>
      <c r="AU1795" s="94"/>
      <c r="AV1795" s="94"/>
      <c r="AW1795" s="94"/>
      <c r="AX1795" s="94"/>
      <c r="AY1795" s="94"/>
      <c r="AZ1795" s="94"/>
      <c r="BA1795" s="94"/>
    </row>
    <row r="1796" spans="3:70" x14ac:dyDescent="0.2">
      <c r="C1796" s="24"/>
      <c r="D1796" s="24"/>
      <c r="AG1796" s="94"/>
      <c r="AH1796" s="94"/>
      <c r="AI1796" s="94"/>
      <c r="AJ1796" s="94"/>
      <c r="AK1796" s="94"/>
      <c r="AM1796" s="92"/>
      <c r="AT1796" s="94"/>
      <c r="AU1796" s="94"/>
      <c r="AV1796" s="94"/>
      <c r="AW1796" s="94"/>
      <c r="AX1796" s="94"/>
      <c r="AY1796" s="94"/>
      <c r="AZ1796" s="94"/>
      <c r="BA1796" s="94"/>
    </row>
    <row r="1797" spans="3:70" x14ac:dyDescent="0.2">
      <c r="C1797" s="24"/>
      <c r="D1797" s="24"/>
      <c r="AG1797" s="94"/>
      <c r="AH1797" s="94"/>
      <c r="AI1797" s="94"/>
      <c r="AJ1797" s="94"/>
      <c r="AK1797" s="94"/>
      <c r="AM1797" s="92"/>
      <c r="AT1797" s="94"/>
      <c r="AU1797" s="94"/>
      <c r="AV1797" s="94"/>
      <c r="AW1797" s="94"/>
      <c r="AX1797" s="94"/>
      <c r="AY1797" s="94"/>
      <c r="AZ1797" s="94"/>
      <c r="BA1797" s="94"/>
    </row>
    <row r="1798" spans="3:70" x14ac:dyDescent="0.2">
      <c r="C1798" s="24"/>
      <c r="D1798" s="24"/>
      <c r="AG1798" s="94"/>
      <c r="AH1798" s="94"/>
      <c r="AI1798" s="94"/>
      <c r="AJ1798" s="94"/>
      <c r="AK1798" s="94"/>
      <c r="AM1798" s="92"/>
      <c r="AT1798" s="94"/>
      <c r="AU1798" s="94"/>
      <c r="AV1798" s="94"/>
      <c r="AW1798" s="94"/>
      <c r="AX1798" s="94"/>
      <c r="AY1798" s="94"/>
      <c r="AZ1798" s="94"/>
      <c r="BA1798" s="94"/>
      <c r="BB1798" s="94"/>
    </row>
    <row r="1799" spans="3:70" x14ac:dyDescent="0.2">
      <c r="C1799" s="24"/>
      <c r="D1799" s="24"/>
      <c r="AG1799" s="94"/>
      <c r="AH1799" s="94"/>
      <c r="AI1799" s="94"/>
      <c r="AJ1799" s="94"/>
      <c r="AK1799" s="94"/>
      <c r="AM1799" s="92"/>
      <c r="AT1799" s="94"/>
      <c r="AU1799" s="94"/>
      <c r="AV1799" s="94"/>
      <c r="AW1799" s="94"/>
      <c r="AX1799" s="94"/>
      <c r="AY1799" s="94"/>
      <c r="AZ1799" s="94"/>
      <c r="BA1799" s="94"/>
    </row>
    <row r="1800" spans="3:70" x14ac:dyDescent="0.2">
      <c r="C1800" s="24"/>
      <c r="D1800" s="24"/>
      <c r="AG1800" s="94"/>
      <c r="AH1800" s="94"/>
      <c r="AI1800" s="94"/>
      <c r="AJ1800" s="94"/>
      <c r="AK1800" s="94"/>
      <c r="AM1800" s="92"/>
      <c r="AT1800" s="94"/>
      <c r="AU1800" s="94"/>
      <c r="AV1800" s="94"/>
      <c r="AW1800" s="94"/>
      <c r="AX1800" s="94"/>
      <c r="AY1800" s="94"/>
      <c r="AZ1800" s="94"/>
      <c r="BA1800" s="94"/>
      <c r="BB1800" s="94"/>
      <c r="BD1800" s="94"/>
    </row>
    <row r="1801" spans="3:70" x14ac:dyDescent="0.2">
      <c r="C1801" s="24"/>
      <c r="D1801" s="24"/>
      <c r="AG1801" s="94"/>
      <c r="AH1801" s="94"/>
      <c r="AI1801" s="94"/>
      <c r="AJ1801" s="94"/>
      <c r="AK1801" s="94"/>
      <c r="AM1801" s="92"/>
      <c r="AT1801" s="94"/>
      <c r="AU1801" s="94"/>
      <c r="AV1801" s="94"/>
      <c r="AW1801" s="94"/>
      <c r="AX1801" s="94"/>
      <c r="AY1801" s="94"/>
      <c r="AZ1801" s="94"/>
      <c r="BA1801" s="94"/>
      <c r="BB1801" s="94"/>
      <c r="BC1801" s="94"/>
      <c r="BD1801" s="94"/>
      <c r="BE1801" s="94"/>
      <c r="BF1801" s="94"/>
      <c r="BG1801" s="94"/>
      <c r="BH1801" s="94"/>
      <c r="BI1801" s="94"/>
      <c r="BJ1801" s="94"/>
      <c r="BK1801" s="94"/>
      <c r="BL1801" s="94"/>
      <c r="BM1801" s="94"/>
      <c r="BN1801" s="94"/>
      <c r="BO1801" s="94"/>
      <c r="BP1801" s="94"/>
      <c r="BQ1801" s="94"/>
      <c r="BR1801" s="94"/>
    </row>
    <row r="1802" spans="3:70" x14ac:dyDescent="0.2">
      <c r="C1802" s="24"/>
      <c r="D1802" s="24"/>
      <c r="AG1802" s="94"/>
      <c r="AH1802" s="94"/>
      <c r="AI1802" s="94"/>
      <c r="AJ1802" s="94"/>
      <c r="AK1802" s="94"/>
      <c r="AM1802" s="92"/>
      <c r="AT1802" s="94"/>
      <c r="AU1802" s="94"/>
      <c r="AV1802" s="94"/>
      <c r="AW1802" s="94"/>
      <c r="AX1802" s="94"/>
      <c r="AY1802" s="94"/>
      <c r="AZ1802" s="94"/>
      <c r="BA1802" s="94"/>
    </row>
    <row r="1803" spans="3:70" x14ac:dyDescent="0.2">
      <c r="C1803" s="24"/>
      <c r="D1803" s="24"/>
      <c r="AG1803" s="94"/>
      <c r="AH1803" s="94"/>
      <c r="AI1803" s="94"/>
      <c r="AJ1803" s="94"/>
      <c r="AK1803" s="94"/>
      <c r="AM1803" s="92"/>
      <c r="AT1803" s="94"/>
      <c r="AU1803" s="94"/>
      <c r="AV1803" s="94"/>
      <c r="AW1803" s="94"/>
      <c r="AX1803" s="94"/>
      <c r="AY1803" s="94"/>
      <c r="AZ1803" s="94"/>
      <c r="BA1803" s="94"/>
    </row>
    <row r="1804" spans="3:70" x14ac:dyDescent="0.2">
      <c r="C1804" s="24"/>
      <c r="D1804" s="24"/>
      <c r="AG1804" s="94"/>
      <c r="AH1804" s="94"/>
      <c r="AI1804" s="94"/>
      <c r="AJ1804" s="94"/>
      <c r="AK1804" s="94"/>
      <c r="AM1804" s="92"/>
      <c r="AT1804" s="94"/>
      <c r="AU1804" s="94"/>
      <c r="AV1804" s="94"/>
      <c r="AW1804" s="94"/>
      <c r="AX1804" s="94"/>
      <c r="AY1804" s="94"/>
      <c r="AZ1804" s="94"/>
      <c r="BA1804" s="94"/>
    </row>
    <row r="1805" spans="3:70" x14ac:dyDescent="0.2">
      <c r="C1805" s="24"/>
      <c r="D1805" s="24"/>
      <c r="AG1805" s="94"/>
      <c r="AH1805" s="94"/>
      <c r="AI1805" s="94"/>
      <c r="AJ1805" s="94"/>
      <c r="AK1805" s="94"/>
      <c r="AM1805" s="92"/>
      <c r="AT1805" s="94"/>
      <c r="AU1805" s="94"/>
      <c r="AV1805" s="94"/>
      <c r="AW1805" s="94"/>
      <c r="AX1805" s="94"/>
      <c r="AY1805" s="94"/>
      <c r="AZ1805" s="94"/>
      <c r="BA1805" s="94"/>
      <c r="BB1805" s="94"/>
      <c r="BD1805" s="94"/>
    </row>
    <row r="1806" spans="3:70" x14ac:dyDescent="0.2">
      <c r="C1806" s="24"/>
      <c r="D1806" s="24"/>
      <c r="AG1806" s="94"/>
      <c r="AH1806" s="94"/>
      <c r="AI1806" s="94"/>
      <c r="AJ1806" s="94"/>
      <c r="AK1806" s="94"/>
      <c r="AM1806" s="92"/>
      <c r="AT1806" s="94"/>
      <c r="AU1806" s="94"/>
      <c r="AV1806" s="94"/>
      <c r="AW1806" s="94"/>
      <c r="AX1806" s="94"/>
      <c r="AY1806" s="94"/>
      <c r="AZ1806" s="94"/>
      <c r="BA1806" s="94"/>
      <c r="BB1806" s="94"/>
      <c r="BC1806" s="94"/>
      <c r="BD1806" s="94"/>
      <c r="BE1806" s="94"/>
      <c r="BF1806" s="94"/>
      <c r="BG1806" s="94"/>
      <c r="BH1806" s="94"/>
      <c r="BI1806" s="94"/>
      <c r="BJ1806" s="94"/>
      <c r="BK1806" s="94"/>
      <c r="BL1806" s="94"/>
      <c r="BM1806" s="94"/>
      <c r="BN1806" s="94"/>
      <c r="BO1806" s="94"/>
      <c r="BP1806" s="94"/>
      <c r="BQ1806" s="94"/>
      <c r="BR1806" s="94"/>
    </row>
    <row r="1807" spans="3:70" x14ac:dyDescent="0.2">
      <c r="C1807" s="24"/>
      <c r="D1807" s="24"/>
      <c r="AG1807" s="94"/>
      <c r="AH1807" s="94"/>
      <c r="AI1807" s="94"/>
      <c r="AJ1807" s="94"/>
      <c r="AK1807" s="94"/>
      <c r="AM1807" s="92"/>
      <c r="AT1807" s="94"/>
      <c r="AU1807" s="94"/>
      <c r="AV1807" s="94"/>
      <c r="AW1807" s="94"/>
      <c r="AX1807" s="94"/>
      <c r="AY1807" s="94"/>
      <c r="AZ1807" s="94"/>
      <c r="BA1807" s="94"/>
    </row>
    <row r="1808" spans="3:70" x14ac:dyDescent="0.2">
      <c r="C1808" s="24"/>
      <c r="D1808" s="24"/>
      <c r="AG1808" s="94"/>
      <c r="AH1808" s="94"/>
      <c r="AI1808" s="94"/>
      <c r="AJ1808" s="94"/>
      <c r="AK1808" s="94"/>
      <c r="AM1808" s="92"/>
      <c r="AT1808" s="94"/>
      <c r="AU1808" s="94"/>
      <c r="AV1808" s="94"/>
      <c r="AW1808" s="94"/>
      <c r="AX1808" s="94"/>
      <c r="AY1808" s="94"/>
      <c r="AZ1808" s="94"/>
      <c r="BA1808" s="94"/>
    </row>
    <row r="1809" spans="3:70" x14ac:dyDescent="0.2">
      <c r="C1809" s="24"/>
      <c r="D1809" s="24"/>
      <c r="AG1809" s="94"/>
      <c r="AH1809" s="94"/>
      <c r="AI1809" s="94"/>
      <c r="AJ1809" s="94"/>
      <c r="AK1809" s="94"/>
      <c r="AM1809" s="92"/>
      <c r="AT1809" s="94"/>
      <c r="AU1809" s="94"/>
      <c r="AV1809" s="94"/>
      <c r="AW1809" s="94"/>
      <c r="AX1809" s="94"/>
      <c r="AY1809" s="94"/>
      <c r="AZ1809" s="94"/>
      <c r="BA1809" s="94"/>
    </row>
    <row r="1810" spans="3:70" x14ac:dyDescent="0.2">
      <c r="C1810" s="24"/>
      <c r="D1810" s="24"/>
      <c r="AG1810" s="94"/>
      <c r="AH1810" s="94"/>
      <c r="AI1810" s="94"/>
      <c r="AJ1810" s="94"/>
      <c r="AK1810" s="94"/>
      <c r="AM1810" s="92"/>
      <c r="AT1810" s="94"/>
      <c r="AU1810" s="94"/>
      <c r="AV1810" s="94"/>
      <c r="AW1810" s="94"/>
      <c r="AX1810" s="94"/>
      <c r="AY1810" s="94"/>
      <c r="AZ1810" s="94"/>
      <c r="BA1810" s="94"/>
    </row>
    <row r="1811" spans="3:70" x14ac:dyDescent="0.2">
      <c r="C1811" s="24"/>
      <c r="D1811" s="24"/>
      <c r="AG1811" s="94"/>
      <c r="AH1811" s="94"/>
      <c r="AI1811" s="94"/>
      <c r="AJ1811" s="94"/>
      <c r="AK1811" s="94"/>
      <c r="AM1811" s="92"/>
      <c r="AT1811" s="94"/>
      <c r="AU1811" s="94"/>
      <c r="AV1811" s="94"/>
      <c r="AW1811" s="94"/>
      <c r="AX1811" s="94"/>
      <c r="AY1811" s="94"/>
      <c r="AZ1811" s="94"/>
      <c r="BA1811" s="94"/>
      <c r="BB1811" s="94"/>
      <c r="BD1811" s="94"/>
    </row>
    <row r="1812" spans="3:70" x14ac:dyDescent="0.2">
      <c r="C1812" s="24"/>
      <c r="D1812" s="24"/>
      <c r="AG1812" s="94"/>
      <c r="AH1812" s="94"/>
      <c r="AI1812" s="94"/>
      <c r="AJ1812" s="94"/>
      <c r="AK1812" s="94"/>
      <c r="AM1812" s="92"/>
      <c r="AT1812" s="94"/>
      <c r="AU1812" s="94"/>
      <c r="AV1812" s="94"/>
      <c r="AW1812" s="94"/>
      <c r="AX1812" s="94"/>
      <c r="AY1812" s="94"/>
      <c r="AZ1812" s="94"/>
      <c r="BA1812" s="94"/>
    </row>
    <row r="1813" spans="3:70" x14ac:dyDescent="0.2">
      <c r="C1813" s="24"/>
      <c r="D1813" s="24"/>
      <c r="AG1813" s="94"/>
      <c r="AH1813" s="94"/>
      <c r="AI1813" s="94"/>
      <c r="AJ1813" s="94"/>
      <c r="AK1813" s="94"/>
      <c r="AM1813" s="92"/>
      <c r="AT1813" s="94"/>
      <c r="AU1813" s="94"/>
      <c r="AV1813" s="94"/>
      <c r="AW1813" s="94"/>
      <c r="AX1813" s="94"/>
      <c r="AY1813" s="94"/>
      <c r="AZ1813" s="94"/>
      <c r="BA1813" s="94"/>
    </row>
    <row r="1814" spans="3:70" x14ac:dyDescent="0.2">
      <c r="C1814" s="24"/>
      <c r="D1814" s="24"/>
      <c r="AG1814" s="94"/>
      <c r="AH1814" s="94"/>
      <c r="AI1814" s="94"/>
      <c r="AJ1814" s="94"/>
      <c r="AK1814" s="94"/>
      <c r="AM1814" s="92"/>
      <c r="AT1814" s="94"/>
      <c r="AU1814" s="94"/>
      <c r="AV1814" s="94"/>
      <c r="AW1814" s="94"/>
      <c r="AX1814" s="94"/>
      <c r="AY1814" s="94"/>
      <c r="AZ1814" s="94"/>
      <c r="BA1814" s="94"/>
    </row>
    <row r="1815" spans="3:70" x14ac:dyDescent="0.2">
      <c r="C1815" s="24"/>
      <c r="D1815" s="24"/>
      <c r="AG1815" s="94"/>
      <c r="AH1815" s="94"/>
      <c r="AI1815" s="94"/>
      <c r="AJ1815" s="94"/>
      <c r="AK1815" s="94"/>
      <c r="AM1815" s="92"/>
      <c r="AT1815" s="94"/>
      <c r="AU1815" s="94"/>
      <c r="AV1815" s="94"/>
      <c r="AW1815" s="94"/>
      <c r="AX1815" s="94"/>
      <c r="AY1815" s="94"/>
      <c r="AZ1815" s="94"/>
      <c r="BA1815" s="94"/>
    </row>
    <row r="1816" spans="3:70" x14ac:dyDescent="0.2">
      <c r="C1816" s="24"/>
      <c r="D1816" s="24"/>
      <c r="AG1816" s="94"/>
      <c r="AH1816" s="94"/>
      <c r="AI1816" s="94"/>
      <c r="AJ1816" s="94"/>
      <c r="AK1816" s="94"/>
      <c r="AM1816" s="92"/>
      <c r="AT1816" s="94"/>
      <c r="AU1816" s="94"/>
      <c r="AV1816" s="94"/>
      <c r="AW1816" s="94"/>
      <c r="AX1816" s="94"/>
      <c r="AY1816" s="94"/>
      <c r="AZ1816" s="94"/>
      <c r="BA1816" s="94"/>
    </row>
    <row r="1817" spans="3:70" x14ac:dyDescent="0.2">
      <c r="C1817" s="24"/>
      <c r="D1817" s="24"/>
      <c r="AG1817" s="94"/>
      <c r="AH1817" s="94"/>
      <c r="AI1817" s="94"/>
      <c r="AJ1817" s="94"/>
      <c r="AK1817" s="94"/>
      <c r="AM1817" s="92"/>
      <c r="AT1817" s="94"/>
      <c r="AU1817" s="94"/>
      <c r="AV1817" s="94"/>
      <c r="AW1817" s="94"/>
      <c r="AX1817" s="94"/>
      <c r="AY1817" s="94"/>
      <c r="AZ1817" s="94"/>
      <c r="BA1817" s="94"/>
    </row>
    <row r="1818" spans="3:70" x14ac:dyDescent="0.2">
      <c r="C1818" s="24"/>
      <c r="D1818" s="24"/>
      <c r="AG1818" s="94"/>
      <c r="AH1818" s="94"/>
      <c r="AI1818" s="94"/>
      <c r="AJ1818" s="94"/>
      <c r="AK1818" s="94"/>
      <c r="AM1818" s="92"/>
      <c r="AT1818" s="94"/>
      <c r="AU1818" s="94"/>
      <c r="AV1818" s="94"/>
      <c r="AW1818" s="94"/>
      <c r="AX1818" s="94"/>
      <c r="AY1818" s="94"/>
      <c r="AZ1818" s="94"/>
      <c r="BA1818" s="94"/>
      <c r="BB1818" s="94"/>
      <c r="BD1818" s="94"/>
      <c r="BE1818" s="94"/>
      <c r="BF1818" s="94"/>
      <c r="BG1818" s="94"/>
      <c r="BH1818" s="94"/>
      <c r="BI1818" s="94"/>
      <c r="BJ1818" s="94"/>
      <c r="BK1818" s="94"/>
      <c r="BL1818" s="94"/>
      <c r="BM1818" s="94"/>
      <c r="BN1818" s="94"/>
      <c r="BO1818" s="94"/>
      <c r="BP1818" s="94"/>
      <c r="BQ1818" s="94"/>
      <c r="BR1818" s="94"/>
    </row>
    <row r="1819" spans="3:70" x14ac:dyDescent="0.2">
      <c r="C1819" s="24"/>
      <c r="D1819" s="24"/>
      <c r="AG1819" s="94"/>
      <c r="AH1819" s="94"/>
      <c r="AI1819" s="94"/>
      <c r="AJ1819" s="94"/>
      <c r="AK1819" s="94"/>
      <c r="AM1819" s="92"/>
      <c r="AT1819" s="94"/>
      <c r="AU1819" s="94"/>
      <c r="AV1819" s="94"/>
      <c r="AW1819" s="94"/>
      <c r="AX1819" s="94"/>
      <c r="AY1819" s="94"/>
      <c r="AZ1819" s="94"/>
      <c r="BA1819" s="94"/>
      <c r="BB1819" s="94"/>
    </row>
    <row r="1820" spans="3:70" x14ac:dyDescent="0.2">
      <c r="C1820" s="24"/>
      <c r="D1820" s="24"/>
      <c r="AG1820" s="94"/>
      <c r="AH1820" s="94"/>
      <c r="AI1820" s="94"/>
      <c r="AJ1820" s="94"/>
      <c r="AK1820" s="94"/>
      <c r="AM1820" s="92"/>
      <c r="AT1820" s="94"/>
      <c r="AU1820" s="94"/>
      <c r="AV1820" s="94"/>
      <c r="AW1820" s="94"/>
      <c r="AX1820" s="94"/>
      <c r="AY1820" s="94"/>
      <c r="AZ1820" s="94"/>
      <c r="BA1820" s="94"/>
    </row>
    <row r="1821" spans="3:70" x14ac:dyDescent="0.2">
      <c r="C1821" s="24"/>
      <c r="D1821" s="24"/>
      <c r="AG1821" s="94"/>
      <c r="AH1821" s="94"/>
      <c r="AI1821" s="94"/>
      <c r="AJ1821" s="94"/>
      <c r="AK1821" s="94"/>
      <c r="AM1821" s="92"/>
      <c r="AT1821" s="94"/>
      <c r="AU1821" s="94"/>
      <c r="AV1821" s="94"/>
      <c r="AW1821" s="94"/>
      <c r="AX1821" s="94"/>
      <c r="AY1821" s="94"/>
      <c r="AZ1821" s="94"/>
      <c r="BA1821" s="94"/>
      <c r="BB1821" s="94"/>
    </row>
    <row r="1822" spans="3:70" x14ac:dyDescent="0.2">
      <c r="C1822" s="24"/>
      <c r="D1822" s="24"/>
      <c r="AG1822" s="94"/>
      <c r="AH1822" s="94"/>
      <c r="AI1822" s="94"/>
      <c r="AJ1822" s="94"/>
      <c r="AK1822" s="94"/>
      <c r="AM1822" s="92"/>
      <c r="AT1822" s="94"/>
      <c r="AU1822" s="94"/>
      <c r="AV1822" s="94"/>
      <c r="AW1822" s="94"/>
      <c r="AX1822" s="94"/>
      <c r="AY1822" s="94"/>
      <c r="AZ1822" s="94"/>
      <c r="BA1822" s="94"/>
    </row>
    <row r="1823" spans="3:70" x14ac:dyDescent="0.2">
      <c r="C1823" s="24"/>
      <c r="D1823" s="24"/>
      <c r="AG1823" s="94"/>
      <c r="AH1823" s="94"/>
      <c r="AI1823" s="94"/>
      <c r="AJ1823" s="94"/>
      <c r="AK1823" s="94"/>
      <c r="AM1823" s="92"/>
      <c r="AT1823" s="94"/>
      <c r="AU1823" s="94"/>
      <c r="AV1823" s="94"/>
      <c r="AW1823" s="94"/>
      <c r="AX1823" s="94"/>
      <c r="AY1823" s="94"/>
      <c r="AZ1823" s="94"/>
      <c r="BA1823" s="94"/>
    </row>
    <row r="1824" spans="3:70" x14ac:dyDescent="0.2">
      <c r="C1824" s="24"/>
      <c r="D1824" s="24"/>
      <c r="AG1824" s="94"/>
      <c r="AH1824" s="94"/>
      <c r="AI1824" s="94"/>
      <c r="AJ1824" s="94"/>
      <c r="AK1824" s="94"/>
      <c r="AM1824" s="92"/>
      <c r="AT1824" s="94"/>
      <c r="AU1824" s="94"/>
      <c r="AV1824" s="94"/>
      <c r="AW1824" s="94"/>
      <c r="AX1824" s="94"/>
      <c r="AY1824" s="94"/>
      <c r="AZ1824" s="94"/>
      <c r="BA1824" s="94"/>
    </row>
    <row r="1825" spans="3:70" x14ac:dyDescent="0.2">
      <c r="C1825" s="24"/>
      <c r="D1825" s="24"/>
      <c r="AG1825" s="94"/>
      <c r="AH1825" s="94"/>
      <c r="AI1825" s="94"/>
      <c r="AJ1825" s="94"/>
      <c r="AK1825" s="94"/>
      <c r="AM1825" s="92"/>
      <c r="AT1825" s="94"/>
      <c r="AU1825" s="94"/>
      <c r="AV1825" s="94"/>
      <c r="AW1825" s="94"/>
      <c r="AX1825" s="94"/>
      <c r="AY1825" s="94"/>
      <c r="AZ1825" s="94"/>
      <c r="BA1825" s="94"/>
    </row>
    <row r="1826" spans="3:70" x14ac:dyDescent="0.2">
      <c r="C1826" s="24"/>
      <c r="D1826" s="24"/>
      <c r="AG1826" s="94"/>
      <c r="AH1826" s="94"/>
      <c r="AI1826" s="94"/>
      <c r="AJ1826" s="94"/>
      <c r="AK1826" s="94"/>
      <c r="AM1826" s="92"/>
      <c r="AT1826" s="94"/>
      <c r="AU1826" s="94"/>
      <c r="AV1826" s="94"/>
      <c r="AW1826" s="94"/>
      <c r="AX1826" s="94"/>
      <c r="AY1826" s="94"/>
      <c r="AZ1826" s="94"/>
      <c r="BA1826" s="94"/>
    </row>
    <row r="1827" spans="3:70" x14ac:dyDescent="0.2">
      <c r="C1827" s="24"/>
      <c r="D1827" s="24"/>
      <c r="AG1827" s="94"/>
      <c r="AH1827" s="94"/>
      <c r="AI1827" s="94"/>
      <c r="AJ1827" s="94"/>
      <c r="AK1827" s="94"/>
      <c r="AM1827" s="92"/>
      <c r="AT1827" s="94"/>
      <c r="AU1827" s="94"/>
      <c r="AV1827" s="94"/>
      <c r="AW1827" s="94"/>
      <c r="AX1827" s="94"/>
      <c r="AY1827" s="94"/>
      <c r="AZ1827" s="94"/>
      <c r="BA1827" s="94"/>
    </row>
    <row r="1828" spans="3:70" x14ac:dyDescent="0.2">
      <c r="C1828" s="24"/>
      <c r="D1828" s="24"/>
      <c r="AG1828" s="94"/>
      <c r="AH1828" s="94"/>
      <c r="AI1828" s="94"/>
      <c r="AJ1828" s="94"/>
      <c r="AK1828" s="94"/>
      <c r="AM1828" s="92"/>
      <c r="AT1828" s="94"/>
      <c r="AU1828" s="94"/>
      <c r="AV1828" s="94"/>
      <c r="AW1828" s="94"/>
      <c r="AX1828" s="94"/>
      <c r="AY1828" s="94"/>
      <c r="AZ1828" s="94"/>
      <c r="BA1828" s="94"/>
    </row>
    <row r="1829" spans="3:70" x14ac:dyDescent="0.2">
      <c r="C1829" s="24"/>
      <c r="D1829" s="24"/>
      <c r="AG1829" s="94"/>
      <c r="AH1829" s="94"/>
      <c r="AI1829" s="94"/>
      <c r="AJ1829" s="94"/>
      <c r="AK1829" s="94"/>
      <c r="AM1829" s="92"/>
      <c r="AT1829" s="94"/>
      <c r="AU1829" s="94"/>
      <c r="AV1829" s="94"/>
      <c r="AW1829" s="94"/>
      <c r="AX1829" s="94"/>
      <c r="AY1829" s="94"/>
      <c r="AZ1829" s="94"/>
      <c r="BA1829" s="94"/>
    </row>
    <row r="1830" spans="3:70" x14ac:dyDescent="0.2">
      <c r="C1830" s="24"/>
      <c r="D1830" s="24"/>
      <c r="AG1830" s="94"/>
      <c r="AH1830" s="94"/>
      <c r="AI1830" s="94"/>
      <c r="AJ1830" s="94"/>
      <c r="AK1830" s="94"/>
      <c r="AM1830" s="92"/>
      <c r="AT1830" s="94"/>
      <c r="AU1830" s="94"/>
      <c r="AV1830" s="94"/>
      <c r="AW1830" s="94"/>
      <c r="AX1830" s="94"/>
      <c r="AY1830" s="94"/>
      <c r="AZ1830" s="94"/>
      <c r="BA1830" s="94"/>
    </row>
    <row r="1831" spans="3:70" x14ac:dyDescent="0.2">
      <c r="C1831" s="24"/>
      <c r="D1831" s="24"/>
      <c r="AG1831" s="94"/>
      <c r="AH1831" s="94"/>
      <c r="AI1831" s="94"/>
      <c r="AJ1831" s="94"/>
      <c r="AK1831" s="94"/>
      <c r="AM1831" s="92"/>
      <c r="AT1831" s="94"/>
      <c r="AU1831" s="94"/>
      <c r="AV1831" s="94"/>
      <c r="AW1831" s="94"/>
      <c r="AX1831" s="94"/>
      <c r="AY1831" s="94"/>
      <c r="AZ1831" s="94"/>
      <c r="BA1831" s="94"/>
      <c r="BB1831" s="94"/>
      <c r="BC1831" s="94"/>
      <c r="BD1831" s="94"/>
      <c r="BE1831" s="94"/>
      <c r="BF1831" s="94"/>
      <c r="BG1831" s="94"/>
      <c r="BH1831" s="94"/>
      <c r="BI1831" s="94"/>
      <c r="BJ1831" s="94"/>
      <c r="BK1831" s="94"/>
      <c r="BL1831" s="94"/>
      <c r="BM1831" s="94"/>
      <c r="BN1831" s="94"/>
      <c r="BO1831" s="94"/>
      <c r="BP1831" s="94"/>
      <c r="BQ1831" s="94"/>
      <c r="BR1831" s="94"/>
    </row>
    <row r="1832" spans="3:70" x14ac:dyDescent="0.2">
      <c r="C1832" s="24"/>
      <c r="D1832" s="24"/>
      <c r="AG1832" s="94"/>
      <c r="AH1832" s="94"/>
      <c r="AI1832" s="94"/>
      <c r="AJ1832" s="94"/>
      <c r="AK1832" s="94"/>
      <c r="AM1832" s="92"/>
      <c r="AT1832" s="94"/>
      <c r="AU1832" s="94"/>
      <c r="AV1832" s="94"/>
      <c r="AW1832" s="94"/>
      <c r="AX1832" s="94"/>
      <c r="AY1832" s="94"/>
      <c r="AZ1832" s="94"/>
      <c r="BA1832" s="94"/>
    </row>
    <row r="1833" spans="3:70" x14ac:dyDescent="0.2">
      <c r="C1833" s="24"/>
      <c r="D1833" s="24"/>
      <c r="AG1833" s="94"/>
      <c r="AH1833" s="94"/>
      <c r="AI1833" s="94"/>
      <c r="AJ1833" s="94"/>
      <c r="AK1833" s="94"/>
      <c r="AM1833" s="92"/>
      <c r="AT1833" s="94"/>
      <c r="AU1833" s="94"/>
      <c r="AV1833" s="94"/>
      <c r="AW1833" s="94"/>
      <c r="AX1833" s="94"/>
      <c r="AY1833" s="94"/>
      <c r="AZ1833" s="94"/>
      <c r="BA1833" s="94"/>
    </row>
    <row r="1834" spans="3:70" x14ac:dyDescent="0.2">
      <c r="C1834" s="24"/>
      <c r="D1834" s="24"/>
      <c r="AG1834" s="94"/>
      <c r="AH1834" s="94"/>
      <c r="AI1834" s="94"/>
      <c r="AJ1834" s="94"/>
      <c r="AK1834" s="94"/>
      <c r="AM1834" s="92"/>
      <c r="AT1834" s="94"/>
      <c r="AU1834" s="94"/>
      <c r="AV1834" s="94"/>
      <c r="AW1834" s="94"/>
      <c r="AX1834" s="94"/>
      <c r="AY1834" s="94"/>
      <c r="AZ1834" s="94"/>
      <c r="BA1834" s="94"/>
    </row>
    <row r="1835" spans="3:70" x14ac:dyDescent="0.2">
      <c r="C1835" s="24"/>
      <c r="D1835" s="24"/>
      <c r="AG1835" s="94"/>
      <c r="AH1835" s="94"/>
      <c r="AI1835" s="94"/>
      <c r="AJ1835" s="94"/>
      <c r="AK1835" s="94"/>
      <c r="AM1835" s="92"/>
      <c r="AT1835" s="94"/>
      <c r="AU1835" s="94"/>
      <c r="AV1835" s="94"/>
      <c r="AW1835" s="94"/>
      <c r="AX1835" s="94"/>
      <c r="AY1835" s="94"/>
      <c r="AZ1835" s="94"/>
      <c r="BA1835" s="94"/>
    </row>
    <row r="1836" spans="3:70" x14ac:dyDescent="0.2">
      <c r="C1836" s="24"/>
      <c r="D1836" s="24"/>
      <c r="AG1836" s="94"/>
      <c r="AH1836" s="94"/>
      <c r="AI1836" s="94"/>
      <c r="AJ1836" s="94"/>
      <c r="AK1836" s="94"/>
      <c r="AM1836" s="92"/>
      <c r="AT1836" s="94"/>
      <c r="AU1836" s="94"/>
      <c r="AV1836" s="94"/>
      <c r="AW1836" s="94"/>
      <c r="AX1836" s="94"/>
      <c r="AY1836" s="94"/>
      <c r="AZ1836" s="94"/>
      <c r="BA1836" s="94"/>
    </row>
    <row r="1837" spans="3:70" x14ac:dyDescent="0.2">
      <c r="C1837" s="24"/>
      <c r="D1837" s="24"/>
      <c r="AG1837" s="94"/>
      <c r="AH1837" s="94"/>
      <c r="AI1837" s="94"/>
      <c r="AJ1837" s="94"/>
      <c r="AK1837" s="94"/>
      <c r="AM1837" s="92"/>
      <c r="AT1837" s="94"/>
      <c r="AU1837" s="94"/>
      <c r="AV1837" s="94"/>
      <c r="AW1837" s="94"/>
      <c r="AX1837" s="94"/>
      <c r="AY1837" s="94"/>
      <c r="AZ1837" s="94"/>
      <c r="BA1837" s="94"/>
    </row>
    <row r="1838" spans="3:70" x14ac:dyDescent="0.2">
      <c r="C1838" s="24"/>
      <c r="D1838" s="24"/>
      <c r="AG1838" s="94"/>
      <c r="AH1838" s="94"/>
      <c r="AI1838" s="94"/>
      <c r="AJ1838" s="94"/>
      <c r="AK1838" s="94"/>
      <c r="AM1838" s="92"/>
      <c r="AT1838" s="94"/>
      <c r="AU1838" s="94"/>
      <c r="AV1838" s="94"/>
      <c r="AW1838" s="94"/>
      <c r="AX1838" s="94"/>
      <c r="AY1838" s="94"/>
      <c r="AZ1838" s="94"/>
      <c r="BA1838" s="94"/>
    </row>
    <row r="1839" spans="3:70" x14ac:dyDescent="0.2">
      <c r="C1839" s="24"/>
      <c r="D1839" s="24"/>
      <c r="AG1839" s="94"/>
      <c r="AH1839" s="94"/>
      <c r="AI1839" s="94"/>
      <c r="AJ1839" s="94"/>
      <c r="AK1839" s="94"/>
      <c r="AM1839" s="92"/>
      <c r="AT1839" s="94"/>
      <c r="AU1839" s="94"/>
      <c r="AV1839" s="94"/>
      <c r="AW1839" s="94"/>
      <c r="AX1839" s="94"/>
      <c r="AY1839" s="94"/>
      <c r="AZ1839" s="94"/>
      <c r="BA1839" s="94"/>
    </row>
    <row r="1840" spans="3:70" x14ac:dyDescent="0.2">
      <c r="C1840" s="24"/>
      <c r="D1840" s="24"/>
      <c r="AG1840" s="94"/>
      <c r="AH1840" s="94"/>
      <c r="AI1840" s="94"/>
      <c r="AJ1840" s="94"/>
      <c r="AK1840" s="94"/>
      <c r="AM1840" s="92"/>
      <c r="AT1840" s="94"/>
      <c r="AU1840" s="94"/>
      <c r="AV1840" s="94"/>
      <c r="AW1840" s="94"/>
      <c r="AX1840" s="94"/>
      <c r="AY1840" s="94"/>
      <c r="AZ1840" s="94"/>
      <c r="BA1840" s="94"/>
    </row>
    <row r="1841" spans="3:70" x14ac:dyDescent="0.2">
      <c r="C1841" s="24"/>
      <c r="D1841" s="24"/>
      <c r="AG1841" s="94"/>
      <c r="AH1841" s="94"/>
      <c r="AI1841" s="94"/>
      <c r="AJ1841" s="94"/>
      <c r="AK1841" s="94"/>
      <c r="AM1841" s="92"/>
      <c r="AT1841" s="94"/>
      <c r="AU1841" s="94"/>
      <c r="AV1841" s="94"/>
      <c r="AW1841" s="94"/>
      <c r="AX1841" s="94"/>
      <c r="AY1841" s="94"/>
      <c r="AZ1841" s="94"/>
      <c r="BA1841" s="94"/>
    </row>
    <row r="1842" spans="3:70" x14ac:dyDescent="0.2">
      <c r="C1842" s="24"/>
      <c r="D1842" s="24"/>
      <c r="AG1842" s="94"/>
      <c r="AH1842" s="94"/>
      <c r="AI1842" s="94"/>
      <c r="AJ1842" s="94"/>
      <c r="AK1842" s="94"/>
      <c r="AM1842" s="92"/>
      <c r="AT1842" s="94"/>
      <c r="AU1842" s="94"/>
      <c r="AV1842" s="94"/>
      <c r="AW1842" s="94"/>
      <c r="AX1842" s="94"/>
      <c r="AY1842" s="94"/>
      <c r="AZ1842" s="94"/>
      <c r="BA1842" s="94"/>
    </row>
    <row r="1843" spans="3:70" x14ac:dyDescent="0.2">
      <c r="C1843" s="24"/>
      <c r="D1843" s="24"/>
      <c r="AG1843" s="94"/>
      <c r="AH1843" s="94"/>
      <c r="AI1843" s="94"/>
      <c r="AJ1843" s="94"/>
      <c r="AK1843" s="94"/>
      <c r="AM1843" s="92"/>
      <c r="AT1843" s="94"/>
      <c r="AU1843" s="94"/>
      <c r="AV1843" s="94"/>
      <c r="AW1843" s="94"/>
      <c r="AX1843" s="94"/>
      <c r="AY1843" s="94"/>
      <c r="AZ1843" s="94"/>
      <c r="BA1843" s="94"/>
    </row>
    <row r="1844" spans="3:70" x14ac:dyDescent="0.2">
      <c r="C1844" s="24"/>
      <c r="D1844" s="24"/>
      <c r="AG1844" s="94"/>
      <c r="AH1844" s="94"/>
      <c r="AI1844" s="94"/>
      <c r="AJ1844" s="94"/>
      <c r="AK1844" s="94"/>
      <c r="AM1844" s="92"/>
      <c r="AT1844" s="94"/>
      <c r="AU1844" s="94"/>
      <c r="AV1844" s="94"/>
      <c r="AW1844" s="94"/>
      <c r="AX1844" s="94"/>
      <c r="AY1844" s="94"/>
      <c r="AZ1844" s="94"/>
      <c r="BA1844" s="94"/>
    </row>
    <row r="1845" spans="3:70" x14ac:dyDescent="0.2">
      <c r="C1845" s="24"/>
      <c r="D1845" s="24"/>
      <c r="AG1845" s="94"/>
      <c r="AH1845" s="94"/>
      <c r="AI1845" s="94"/>
      <c r="AJ1845" s="94"/>
      <c r="AK1845" s="94"/>
      <c r="AM1845" s="92"/>
      <c r="AT1845" s="94"/>
      <c r="AU1845" s="94"/>
      <c r="AV1845" s="94"/>
      <c r="AW1845" s="94"/>
      <c r="AX1845" s="94"/>
      <c r="AY1845" s="94"/>
      <c r="AZ1845" s="94"/>
      <c r="BA1845" s="94"/>
    </row>
    <row r="1846" spans="3:70" x14ac:dyDescent="0.2">
      <c r="C1846" s="24"/>
      <c r="D1846" s="24"/>
      <c r="AG1846" s="94"/>
      <c r="AH1846" s="94"/>
      <c r="AI1846" s="94"/>
      <c r="AJ1846" s="94"/>
      <c r="AK1846" s="94"/>
      <c r="AM1846" s="92"/>
      <c r="AT1846" s="94"/>
      <c r="AU1846" s="94"/>
      <c r="AV1846" s="94"/>
      <c r="AW1846" s="94"/>
      <c r="AX1846" s="94"/>
      <c r="AY1846" s="94"/>
      <c r="AZ1846" s="94"/>
      <c r="BA1846" s="94"/>
    </row>
    <row r="1847" spans="3:70" x14ac:dyDescent="0.2">
      <c r="C1847" s="24"/>
      <c r="D1847" s="24"/>
      <c r="AG1847" s="94"/>
      <c r="AH1847" s="94"/>
      <c r="AI1847" s="94"/>
      <c r="AJ1847" s="94"/>
      <c r="AK1847" s="94"/>
      <c r="AM1847" s="92"/>
      <c r="AT1847" s="94"/>
      <c r="AU1847" s="94"/>
      <c r="AV1847" s="94"/>
      <c r="AW1847" s="94"/>
      <c r="AX1847" s="94"/>
      <c r="AY1847" s="94"/>
      <c r="AZ1847" s="94"/>
      <c r="BA1847" s="94"/>
    </row>
    <row r="1848" spans="3:70" x14ac:dyDescent="0.2">
      <c r="C1848" s="24"/>
      <c r="D1848" s="24"/>
      <c r="AG1848" s="94"/>
      <c r="AH1848" s="94"/>
      <c r="AI1848" s="94"/>
      <c r="AJ1848" s="94"/>
      <c r="AK1848" s="94"/>
      <c r="AM1848" s="92"/>
      <c r="AT1848" s="94"/>
      <c r="AU1848" s="94"/>
      <c r="AV1848" s="94"/>
      <c r="AW1848" s="94"/>
      <c r="AX1848" s="94"/>
      <c r="AY1848" s="94"/>
      <c r="AZ1848" s="94"/>
      <c r="BA1848" s="94"/>
    </row>
    <row r="1849" spans="3:70" x14ac:dyDescent="0.2">
      <c r="C1849" s="24"/>
      <c r="D1849" s="24"/>
      <c r="AG1849" s="94"/>
      <c r="AH1849" s="94"/>
      <c r="AI1849" s="94"/>
      <c r="AJ1849" s="94"/>
      <c r="AK1849" s="94"/>
      <c r="AM1849" s="92"/>
      <c r="AT1849" s="94"/>
      <c r="AU1849" s="94"/>
      <c r="AV1849" s="94"/>
      <c r="AW1849" s="94"/>
      <c r="AX1849" s="94"/>
      <c r="AY1849" s="94"/>
      <c r="AZ1849" s="94"/>
      <c r="BA1849" s="94"/>
    </row>
    <row r="1850" spans="3:70" x14ac:dyDescent="0.2">
      <c r="C1850" s="24"/>
      <c r="D1850" s="24"/>
      <c r="AG1850" s="94"/>
      <c r="AH1850" s="94"/>
      <c r="AI1850" s="94"/>
      <c r="AJ1850" s="94"/>
      <c r="AK1850" s="94"/>
      <c r="AM1850" s="92"/>
      <c r="AT1850" s="94"/>
      <c r="AU1850" s="94"/>
      <c r="AV1850" s="94"/>
      <c r="AW1850" s="94"/>
      <c r="AX1850" s="94"/>
      <c r="AY1850" s="94"/>
      <c r="AZ1850" s="94"/>
      <c r="BA1850" s="94"/>
      <c r="BB1850" s="94"/>
    </row>
    <row r="1851" spans="3:70" x14ac:dyDescent="0.2">
      <c r="C1851" s="24"/>
      <c r="D1851" s="24"/>
      <c r="AG1851" s="94"/>
      <c r="AH1851" s="94"/>
      <c r="AI1851" s="94"/>
      <c r="AJ1851" s="94"/>
      <c r="AK1851" s="94"/>
      <c r="AM1851" s="92"/>
      <c r="AT1851" s="94"/>
      <c r="AU1851" s="94"/>
      <c r="AV1851" s="94"/>
      <c r="AW1851" s="94"/>
      <c r="AX1851" s="94"/>
      <c r="AY1851" s="94"/>
      <c r="AZ1851" s="94"/>
      <c r="BA1851" s="94"/>
    </row>
    <row r="1852" spans="3:70" x14ac:dyDescent="0.2">
      <c r="C1852" s="24"/>
      <c r="D1852" s="24"/>
      <c r="AG1852" s="94"/>
      <c r="AH1852" s="94"/>
      <c r="AI1852" s="94"/>
      <c r="AJ1852" s="94"/>
      <c r="AK1852" s="94"/>
      <c r="AM1852" s="92"/>
      <c r="AT1852" s="94"/>
      <c r="AU1852" s="94"/>
      <c r="AV1852" s="94"/>
      <c r="AW1852" s="94"/>
      <c r="AX1852" s="94"/>
      <c r="AY1852" s="94"/>
      <c r="AZ1852" s="94"/>
      <c r="BA1852" s="94"/>
      <c r="BB1852" s="94"/>
      <c r="BC1852" s="94"/>
      <c r="BD1852" s="94"/>
      <c r="BE1852" s="94"/>
      <c r="BF1852" s="94"/>
      <c r="BG1852" s="94"/>
      <c r="BH1852" s="94"/>
      <c r="BI1852" s="94"/>
      <c r="BJ1852" s="94"/>
      <c r="BK1852" s="94"/>
      <c r="BL1852" s="94"/>
      <c r="BM1852" s="94"/>
      <c r="BN1852" s="94"/>
      <c r="BO1852" s="94"/>
      <c r="BP1852" s="94"/>
      <c r="BQ1852" s="94"/>
      <c r="BR1852" s="94"/>
    </row>
    <row r="1853" spans="3:70" x14ac:dyDescent="0.2">
      <c r="C1853" s="24"/>
      <c r="D1853" s="24"/>
      <c r="AG1853" s="94"/>
      <c r="AH1853" s="94"/>
      <c r="AI1853" s="94"/>
      <c r="AJ1853" s="94"/>
      <c r="AK1853" s="94"/>
      <c r="AM1853" s="92"/>
      <c r="AT1853" s="94"/>
      <c r="AU1853" s="94"/>
      <c r="AV1853" s="94"/>
      <c r="AW1853" s="94"/>
      <c r="AX1853" s="94"/>
      <c r="AY1853" s="94"/>
      <c r="AZ1853" s="94"/>
      <c r="BA1853" s="94"/>
      <c r="BB1853" s="94"/>
    </row>
    <row r="1854" spans="3:70" x14ac:dyDescent="0.2">
      <c r="C1854" s="24"/>
      <c r="D1854" s="24"/>
      <c r="AG1854" s="94"/>
      <c r="AH1854" s="94"/>
      <c r="AI1854" s="94"/>
      <c r="AJ1854" s="94"/>
      <c r="AK1854" s="94"/>
      <c r="AM1854" s="92"/>
      <c r="AT1854" s="94"/>
      <c r="AU1854" s="94"/>
      <c r="AV1854" s="94"/>
      <c r="AW1854" s="94"/>
      <c r="AX1854" s="94"/>
      <c r="AY1854" s="94"/>
      <c r="AZ1854" s="94"/>
      <c r="BA1854" s="94"/>
    </row>
    <row r="1855" spans="3:70" x14ac:dyDescent="0.2">
      <c r="C1855" s="24"/>
      <c r="D1855" s="24"/>
      <c r="AG1855" s="94"/>
      <c r="AH1855" s="94"/>
      <c r="AI1855" s="94"/>
      <c r="AJ1855" s="94"/>
      <c r="AK1855" s="94"/>
      <c r="AM1855" s="92"/>
      <c r="AT1855" s="94"/>
      <c r="AU1855" s="94"/>
      <c r="AV1855" s="94"/>
      <c r="AW1855" s="94"/>
      <c r="AX1855" s="94"/>
      <c r="AY1855" s="94"/>
      <c r="AZ1855" s="94"/>
      <c r="BA1855" s="94"/>
    </row>
    <row r="1856" spans="3:70" x14ac:dyDescent="0.2">
      <c r="C1856" s="24"/>
      <c r="D1856" s="24"/>
      <c r="AG1856" s="94"/>
      <c r="AH1856" s="94"/>
      <c r="AI1856" s="94"/>
      <c r="AJ1856" s="94"/>
      <c r="AK1856" s="94"/>
      <c r="AM1856" s="92"/>
      <c r="AT1856" s="94"/>
      <c r="AU1856" s="94"/>
      <c r="AV1856" s="94"/>
      <c r="AW1856" s="94"/>
      <c r="AX1856" s="94"/>
      <c r="AY1856" s="94"/>
      <c r="AZ1856" s="94"/>
      <c r="BA1856" s="94"/>
    </row>
    <row r="1857" spans="3:53" x14ac:dyDescent="0.2">
      <c r="C1857" s="24"/>
      <c r="D1857" s="24"/>
      <c r="AG1857" s="94"/>
      <c r="AH1857" s="94"/>
      <c r="AI1857" s="94"/>
      <c r="AJ1857" s="94"/>
      <c r="AK1857" s="94"/>
      <c r="AM1857" s="92"/>
      <c r="AT1857" s="94"/>
      <c r="AU1857" s="94"/>
      <c r="AV1857" s="94"/>
      <c r="AW1857" s="94"/>
      <c r="AX1857" s="94"/>
      <c r="AY1857" s="94"/>
      <c r="AZ1857" s="94"/>
      <c r="BA1857" s="94"/>
    </row>
    <row r="1858" spans="3:53" x14ac:dyDescent="0.2">
      <c r="C1858" s="24"/>
      <c r="D1858" s="24"/>
      <c r="AG1858" s="94"/>
      <c r="AH1858" s="94"/>
      <c r="AI1858" s="94"/>
      <c r="AJ1858" s="94"/>
      <c r="AK1858" s="94"/>
      <c r="AM1858" s="92"/>
      <c r="AT1858" s="94"/>
      <c r="AU1858" s="94"/>
      <c r="AV1858" s="94"/>
      <c r="AW1858" s="94"/>
      <c r="AX1858" s="94"/>
      <c r="AY1858" s="94"/>
      <c r="AZ1858" s="94"/>
      <c r="BA1858" s="94"/>
    </row>
    <row r="1859" spans="3:53" x14ac:dyDescent="0.2">
      <c r="C1859" s="24"/>
      <c r="D1859" s="24"/>
      <c r="AG1859" s="94"/>
      <c r="AH1859" s="94"/>
      <c r="AI1859" s="94"/>
      <c r="AJ1859" s="94"/>
      <c r="AK1859" s="94"/>
      <c r="AM1859" s="92"/>
      <c r="AT1859" s="94"/>
      <c r="AU1859" s="94"/>
      <c r="AV1859" s="94"/>
      <c r="AW1859" s="94"/>
      <c r="AX1859" s="94"/>
      <c r="AY1859" s="94"/>
      <c r="AZ1859" s="94"/>
      <c r="BA1859" s="94"/>
    </row>
    <row r="1860" spans="3:53" x14ac:dyDescent="0.2">
      <c r="C1860" s="24"/>
      <c r="D1860" s="24"/>
      <c r="AG1860" s="94"/>
      <c r="AH1860" s="94"/>
      <c r="AI1860" s="94"/>
      <c r="AJ1860" s="94"/>
      <c r="AK1860" s="94"/>
      <c r="AM1860" s="92"/>
      <c r="AT1860" s="94"/>
      <c r="AU1860" s="94"/>
      <c r="AV1860" s="94"/>
      <c r="AW1860" s="94"/>
      <c r="AX1860" s="94"/>
      <c r="AY1860" s="94"/>
      <c r="AZ1860" s="94"/>
      <c r="BA1860" s="94"/>
    </row>
    <row r="1861" spans="3:53" x14ac:dyDescent="0.2">
      <c r="C1861" s="24"/>
      <c r="D1861" s="24"/>
      <c r="AG1861" s="94"/>
      <c r="AH1861" s="94"/>
      <c r="AI1861" s="94"/>
      <c r="AJ1861" s="94"/>
      <c r="AK1861" s="94"/>
      <c r="AM1861" s="92"/>
      <c r="AT1861" s="94"/>
      <c r="AU1861" s="94"/>
      <c r="AV1861" s="94"/>
      <c r="AW1861" s="94"/>
      <c r="AX1861" s="94"/>
      <c r="AY1861" s="94"/>
      <c r="AZ1861" s="94"/>
      <c r="BA1861" s="94"/>
    </row>
    <row r="1862" spans="3:53" x14ac:dyDescent="0.2">
      <c r="C1862" s="24"/>
      <c r="D1862" s="24"/>
      <c r="AG1862" s="94"/>
      <c r="AH1862" s="94"/>
      <c r="AI1862" s="94"/>
      <c r="AJ1862" s="94"/>
      <c r="AK1862" s="94"/>
      <c r="AM1862" s="92"/>
      <c r="AT1862" s="94"/>
      <c r="AU1862" s="94"/>
      <c r="AV1862" s="94"/>
      <c r="AW1862" s="94"/>
      <c r="AX1862" s="94"/>
      <c r="AY1862" s="94"/>
      <c r="AZ1862" s="94"/>
      <c r="BA1862" s="94"/>
    </row>
    <row r="1863" spans="3:53" x14ac:dyDescent="0.2">
      <c r="C1863" s="24"/>
      <c r="D1863" s="24"/>
      <c r="AG1863" s="94"/>
      <c r="AH1863" s="94"/>
      <c r="AI1863" s="94"/>
      <c r="AJ1863" s="94"/>
      <c r="AK1863" s="94"/>
      <c r="AM1863" s="92"/>
      <c r="AT1863" s="94"/>
      <c r="AU1863" s="94"/>
      <c r="AV1863" s="94"/>
      <c r="AW1863" s="94"/>
      <c r="AX1863" s="94"/>
      <c r="AY1863" s="94"/>
      <c r="AZ1863" s="94"/>
      <c r="BA1863" s="94"/>
    </row>
    <row r="1864" spans="3:53" x14ac:dyDescent="0.2">
      <c r="C1864" s="24"/>
      <c r="D1864" s="24"/>
      <c r="AG1864" s="94"/>
      <c r="AH1864" s="94"/>
      <c r="AI1864" s="94"/>
      <c r="AJ1864" s="94"/>
      <c r="AK1864" s="94"/>
      <c r="AM1864" s="92"/>
      <c r="AT1864" s="94"/>
      <c r="AU1864" s="94"/>
      <c r="AV1864" s="94"/>
      <c r="AW1864" s="94"/>
      <c r="AX1864" s="94"/>
      <c r="AY1864" s="94"/>
      <c r="AZ1864" s="94"/>
      <c r="BA1864" s="94"/>
    </row>
    <row r="1865" spans="3:53" x14ac:dyDescent="0.2">
      <c r="C1865" s="24"/>
      <c r="D1865" s="24"/>
      <c r="AG1865" s="94"/>
      <c r="AH1865" s="94"/>
      <c r="AI1865" s="94"/>
      <c r="AJ1865" s="94"/>
      <c r="AK1865" s="94"/>
      <c r="AM1865" s="92"/>
      <c r="AT1865" s="94"/>
      <c r="AU1865" s="94"/>
      <c r="AV1865" s="94"/>
      <c r="AW1865" s="94"/>
      <c r="AX1865" s="94"/>
      <c r="AY1865" s="94"/>
      <c r="AZ1865" s="94"/>
      <c r="BA1865" s="94"/>
    </row>
    <row r="1866" spans="3:53" x14ac:dyDescent="0.2">
      <c r="C1866" s="24"/>
      <c r="D1866" s="24"/>
      <c r="AG1866" s="94"/>
      <c r="AH1866" s="94"/>
      <c r="AI1866" s="94"/>
      <c r="AJ1866" s="94"/>
      <c r="AK1866" s="94"/>
      <c r="AM1866" s="92"/>
      <c r="AT1866" s="94"/>
      <c r="AU1866" s="94"/>
      <c r="AV1866" s="94"/>
      <c r="AW1866" s="94"/>
      <c r="AX1866" s="94"/>
      <c r="AY1866" s="94"/>
      <c r="AZ1866" s="94"/>
      <c r="BA1866" s="94"/>
    </row>
    <row r="1867" spans="3:53" x14ac:dyDescent="0.2">
      <c r="C1867" s="24"/>
      <c r="D1867" s="24"/>
      <c r="AG1867" s="94"/>
      <c r="AH1867" s="94"/>
      <c r="AI1867" s="94"/>
      <c r="AJ1867" s="94"/>
      <c r="AK1867" s="94"/>
      <c r="AM1867" s="92"/>
      <c r="AT1867" s="94"/>
      <c r="AU1867" s="94"/>
      <c r="AV1867" s="94"/>
      <c r="AW1867" s="94"/>
      <c r="AX1867" s="94"/>
      <c r="AY1867" s="94"/>
      <c r="AZ1867" s="94"/>
      <c r="BA1867" s="94"/>
    </row>
    <row r="1868" spans="3:53" x14ac:dyDescent="0.2">
      <c r="C1868" s="24"/>
      <c r="D1868" s="24"/>
      <c r="AG1868" s="94"/>
      <c r="AH1868" s="94"/>
      <c r="AI1868" s="94"/>
      <c r="AJ1868" s="94"/>
      <c r="AK1868" s="94"/>
      <c r="AM1868" s="92"/>
      <c r="AT1868" s="94"/>
      <c r="AU1868" s="94"/>
      <c r="AV1868" s="94"/>
      <c r="AW1868" s="94"/>
      <c r="AX1868" s="94"/>
      <c r="AY1868" s="94"/>
      <c r="AZ1868" s="94"/>
      <c r="BA1868" s="94"/>
    </row>
    <row r="1869" spans="3:53" x14ac:dyDescent="0.2">
      <c r="C1869" s="24"/>
      <c r="D1869" s="24"/>
      <c r="AG1869" s="94"/>
      <c r="AH1869" s="94"/>
      <c r="AI1869" s="94"/>
      <c r="AJ1869" s="94"/>
      <c r="AK1869" s="94"/>
      <c r="AM1869" s="92"/>
      <c r="AT1869" s="94"/>
      <c r="AU1869" s="94"/>
      <c r="AV1869" s="94"/>
      <c r="AW1869" s="94"/>
      <c r="AX1869" s="94"/>
      <c r="AY1869" s="94"/>
      <c r="AZ1869" s="94"/>
      <c r="BA1869" s="94"/>
    </row>
    <row r="1870" spans="3:53" x14ac:dyDescent="0.2">
      <c r="C1870" s="24"/>
      <c r="D1870" s="24"/>
      <c r="AG1870" s="94"/>
      <c r="AH1870" s="94"/>
      <c r="AI1870" s="94"/>
      <c r="AJ1870" s="94"/>
      <c r="AK1870" s="94"/>
      <c r="AM1870" s="92"/>
      <c r="AT1870" s="94"/>
      <c r="AU1870" s="94"/>
      <c r="AV1870" s="94"/>
      <c r="AW1870" s="94"/>
      <c r="AX1870" s="94"/>
      <c r="AY1870" s="94"/>
      <c r="AZ1870" s="94"/>
      <c r="BA1870" s="94"/>
    </row>
    <row r="1871" spans="3:53" x14ac:dyDescent="0.2">
      <c r="C1871" s="24"/>
      <c r="D1871" s="24"/>
      <c r="AG1871" s="94"/>
      <c r="AH1871" s="94"/>
      <c r="AI1871" s="94"/>
      <c r="AJ1871" s="94"/>
      <c r="AK1871" s="94"/>
      <c r="AM1871" s="92"/>
      <c r="AT1871" s="94"/>
      <c r="AU1871" s="94"/>
      <c r="AV1871" s="94"/>
      <c r="AW1871" s="94"/>
      <c r="AX1871" s="94"/>
      <c r="AY1871" s="94"/>
      <c r="AZ1871" s="94"/>
      <c r="BA1871" s="94"/>
    </row>
    <row r="1872" spans="3:53" x14ac:dyDescent="0.2">
      <c r="C1872" s="24"/>
      <c r="D1872" s="24"/>
      <c r="AG1872" s="94"/>
      <c r="AH1872" s="94"/>
      <c r="AI1872" s="94"/>
      <c r="AJ1872" s="94"/>
      <c r="AK1872" s="94"/>
      <c r="AM1872" s="92"/>
      <c r="AT1872" s="94"/>
      <c r="AU1872" s="94"/>
      <c r="AV1872" s="94"/>
      <c r="AW1872" s="94"/>
      <c r="AX1872" s="94"/>
      <c r="AY1872" s="94"/>
      <c r="AZ1872" s="94"/>
      <c r="BA1872" s="94"/>
    </row>
    <row r="1873" spans="3:53" x14ac:dyDescent="0.2">
      <c r="C1873" s="24"/>
      <c r="D1873" s="24"/>
      <c r="AG1873" s="94"/>
      <c r="AH1873" s="94"/>
      <c r="AI1873" s="94"/>
      <c r="AJ1873" s="94"/>
      <c r="AK1873" s="94"/>
      <c r="AM1873" s="92"/>
      <c r="AT1873" s="94"/>
      <c r="AU1873" s="94"/>
      <c r="AV1873" s="94"/>
      <c r="AW1873" s="94"/>
      <c r="AX1873" s="94"/>
      <c r="AY1873" s="94"/>
      <c r="AZ1873" s="94"/>
      <c r="BA1873" s="94"/>
    </row>
    <row r="1874" spans="3:53" x14ac:dyDescent="0.2">
      <c r="C1874" s="24"/>
      <c r="D1874" s="24"/>
      <c r="AG1874" s="94"/>
      <c r="AH1874" s="94"/>
      <c r="AI1874" s="94"/>
      <c r="AJ1874" s="94"/>
      <c r="AK1874" s="94"/>
      <c r="AM1874" s="92"/>
      <c r="AT1874" s="94"/>
      <c r="AU1874" s="94"/>
      <c r="AV1874" s="94"/>
      <c r="AW1874" s="94"/>
      <c r="AX1874" s="94"/>
      <c r="AY1874" s="94"/>
      <c r="AZ1874" s="94"/>
      <c r="BA1874" s="94"/>
    </row>
    <row r="1875" spans="3:53" x14ac:dyDescent="0.2">
      <c r="C1875" s="24"/>
      <c r="D1875" s="24"/>
      <c r="AG1875" s="94"/>
      <c r="AH1875" s="94"/>
      <c r="AI1875" s="94"/>
      <c r="AJ1875" s="94"/>
      <c r="AK1875" s="94"/>
      <c r="AM1875" s="92"/>
      <c r="AT1875" s="94"/>
      <c r="AU1875" s="94"/>
      <c r="AV1875" s="94"/>
      <c r="AW1875" s="94"/>
      <c r="AX1875" s="94"/>
      <c r="AY1875" s="94"/>
      <c r="AZ1875" s="94"/>
      <c r="BA1875" s="94"/>
    </row>
    <row r="1876" spans="3:53" x14ac:dyDescent="0.2">
      <c r="C1876" s="24"/>
      <c r="D1876" s="24"/>
      <c r="AG1876" s="94"/>
      <c r="AH1876" s="94"/>
      <c r="AI1876" s="94"/>
      <c r="AJ1876" s="94"/>
      <c r="AK1876" s="94"/>
      <c r="AM1876" s="92"/>
      <c r="AT1876" s="94"/>
      <c r="AU1876" s="94"/>
      <c r="AV1876" s="94"/>
      <c r="AW1876" s="94"/>
      <c r="AX1876" s="94"/>
      <c r="AY1876" s="94"/>
      <c r="AZ1876" s="94"/>
      <c r="BA1876" s="94"/>
    </row>
    <row r="1877" spans="3:53" x14ac:dyDescent="0.2">
      <c r="C1877" s="24"/>
      <c r="D1877" s="24"/>
      <c r="AG1877" s="94"/>
      <c r="AH1877" s="94"/>
      <c r="AI1877" s="94"/>
      <c r="AJ1877" s="94"/>
      <c r="AK1877" s="94"/>
      <c r="AM1877" s="92"/>
      <c r="AT1877" s="94"/>
      <c r="AU1877" s="94"/>
      <c r="AV1877" s="94"/>
      <c r="AW1877" s="94"/>
      <c r="AX1877" s="94"/>
      <c r="AY1877" s="94"/>
      <c r="AZ1877" s="94"/>
      <c r="BA1877" s="94"/>
    </row>
    <row r="1878" spans="3:53" x14ac:dyDescent="0.2">
      <c r="C1878" s="24"/>
      <c r="D1878" s="24"/>
      <c r="AG1878" s="94"/>
      <c r="AH1878" s="94"/>
      <c r="AI1878" s="94"/>
      <c r="AJ1878" s="94"/>
      <c r="AK1878" s="94"/>
      <c r="AM1878" s="92"/>
      <c r="AT1878" s="94"/>
      <c r="AU1878" s="94"/>
      <c r="AV1878" s="94"/>
      <c r="AW1878" s="94"/>
      <c r="AX1878" s="94"/>
      <c r="AY1878" s="94"/>
      <c r="AZ1878" s="94"/>
      <c r="BA1878" s="94"/>
    </row>
    <row r="1879" spans="3:53" x14ac:dyDescent="0.2">
      <c r="C1879" s="24"/>
      <c r="D1879" s="24"/>
      <c r="AG1879" s="94"/>
      <c r="AH1879" s="94"/>
      <c r="AI1879" s="94"/>
      <c r="AJ1879" s="94"/>
      <c r="AK1879" s="94"/>
      <c r="AM1879" s="92"/>
      <c r="AT1879" s="94"/>
      <c r="AU1879" s="94"/>
      <c r="AV1879" s="94"/>
      <c r="AW1879" s="94"/>
      <c r="AX1879" s="94"/>
      <c r="AY1879" s="94"/>
      <c r="AZ1879" s="94"/>
      <c r="BA1879" s="94"/>
    </row>
    <row r="1880" spans="3:53" x14ac:dyDescent="0.2">
      <c r="C1880" s="24"/>
      <c r="D1880" s="24"/>
      <c r="AG1880" s="94"/>
      <c r="AH1880" s="94"/>
      <c r="AI1880" s="94"/>
      <c r="AJ1880" s="94"/>
      <c r="AK1880" s="94"/>
      <c r="AM1880" s="92"/>
      <c r="AT1880" s="94"/>
      <c r="AU1880" s="94"/>
      <c r="AV1880" s="94"/>
      <c r="AW1880" s="94"/>
      <c r="AX1880" s="94"/>
      <c r="AY1880" s="94"/>
      <c r="AZ1880" s="94"/>
      <c r="BA1880" s="94"/>
    </row>
    <row r="1881" spans="3:53" x14ac:dyDescent="0.2">
      <c r="C1881" s="24"/>
      <c r="D1881" s="24"/>
      <c r="AG1881" s="94"/>
      <c r="AH1881" s="94"/>
      <c r="AI1881" s="94"/>
      <c r="AJ1881" s="94"/>
      <c r="AK1881" s="94"/>
      <c r="AM1881" s="92"/>
      <c r="AT1881" s="94"/>
      <c r="AU1881" s="94"/>
      <c r="AV1881" s="94"/>
      <c r="AW1881" s="94"/>
      <c r="AX1881" s="94"/>
      <c r="AY1881" s="94"/>
      <c r="AZ1881" s="94"/>
      <c r="BA1881" s="94"/>
    </row>
    <row r="1882" spans="3:53" x14ac:dyDescent="0.2">
      <c r="C1882" s="24"/>
      <c r="D1882" s="24"/>
      <c r="AG1882" s="94"/>
      <c r="AH1882" s="94"/>
      <c r="AI1882" s="94"/>
      <c r="AJ1882" s="94"/>
      <c r="AK1882" s="94"/>
      <c r="AM1882" s="92"/>
      <c r="AT1882" s="94"/>
      <c r="AU1882" s="94"/>
      <c r="AV1882" s="94"/>
      <c r="AW1882" s="94"/>
      <c r="AX1882" s="94"/>
      <c r="AY1882" s="94"/>
      <c r="AZ1882" s="94"/>
      <c r="BA1882" s="94"/>
    </row>
    <row r="1883" spans="3:53" x14ac:dyDescent="0.2">
      <c r="C1883" s="24"/>
      <c r="D1883" s="24"/>
      <c r="AG1883" s="94"/>
      <c r="AH1883" s="94"/>
      <c r="AI1883" s="94"/>
      <c r="AJ1883" s="94"/>
      <c r="AK1883" s="94"/>
      <c r="AM1883" s="92"/>
      <c r="AT1883" s="94"/>
      <c r="AU1883" s="94"/>
      <c r="AV1883" s="94"/>
      <c r="AW1883" s="94"/>
      <c r="AX1883" s="94"/>
      <c r="AY1883" s="94"/>
      <c r="AZ1883" s="94"/>
      <c r="BA1883" s="94"/>
    </row>
    <row r="1884" spans="3:53" x14ac:dyDescent="0.2">
      <c r="C1884" s="24"/>
      <c r="D1884" s="24"/>
      <c r="AG1884" s="94"/>
      <c r="AH1884" s="94"/>
      <c r="AI1884" s="94"/>
      <c r="AJ1884" s="94"/>
      <c r="AK1884" s="94"/>
      <c r="AM1884" s="92"/>
      <c r="AT1884" s="94"/>
      <c r="AU1884" s="94"/>
      <c r="AV1884" s="94"/>
      <c r="AW1884" s="94"/>
      <c r="AX1884" s="94"/>
      <c r="AY1884" s="94"/>
      <c r="AZ1884" s="94"/>
      <c r="BA1884" s="94"/>
    </row>
    <row r="1885" spans="3:53" x14ac:dyDescent="0.2">
      <c r="C1885" s="24"/>
      <c r="D1885" s="24"/>
      <c r="AG1885" s="94"/>
      <c r="AH1885" s="94"/>
      <c r="AI1885" s="94"/>
      <c r="AJ1885" s="94"/>
      <c r="AK1885" s="94"/>
      <c r="AM1885" s="92"/>
      <c r="AT1885" s="94"/>
      <c r="AU1885" s="94"/>
      <c r="AV1885" s="94"/>
      <c r="AW1885" s="94"/>
      <c r="AX1885" s="94"/>
      <c r="AY1885" s="94"/>
      <c r="AZ1885" s="94"/>
      <c r="BA1885" s="94"/>
    </row>
    <row r="1886" spans="3:53" x14ac:dyDescent="0.2">
      <c r="C1886" s="24"/>
      <c r="D1886" s="24"/>
      <c r="AG1886" s="94"/>
      <c r="AH1886" s="94"/>
      <c r="AI1886" s="94"/>
      <c r="AJ1886" s="94"/>
      <c r="AK1886" s="94"/>
      <c r="AM1886" s="92"/>
      <c r="AT1886" s="94"/>
      <c r="AU1886" s="94"/>
      <c r="AV1886" s="94"/>
      <c r="AW1886" s="94"/>
      <c r="AX1886" s="94"/>
      <c r="AY1886" s="94"/>
      <c r="AZ1886" s="94"/>
      <c r="BA1886" s="94"/>
    </row>
    <row r="1887" spans="3:53" x14ac:dyDescent="0.2">
      <c r="C1887" s="24"/>
      <c r="D1887" s="24"/>
      <c r="AG1887" s="94"/>
      <c r="AH1887" s="94"/>
      <c r="AI1887" s="94"/>
      <c r="AJ1887" s="94"/>
      <c r="AK1887" s="94"/>
      <c r="AM1887" s="92"/>
      <c r="AT1887" s="94"/>
      <c r="AU1887" s="94"/>
      <c r="AV1887" s="94"/>
      <c r="AW1887" s="94"/>
      <c r="AX1887" s="94"/>
      <c r="AY1887" s="94"/>
      <c r="AZ1887" s="94"/>
      <c r="BA1887" s="94"/>
    </row>
    <row r="1888" spans="3:53" x14ac:dyDescent="0.2">
      <c r="C1888" s="24"/>
      <c r="D1888" s="24"/>
      <c r="AG1888" s="94"/>
      <c r="AH1888" s="94"/>
      <c r="AI1888" s="94"/>
      <c r="AJ1888" s="94"/>
      <c r="AK1888" s="94"/>
      <c r="AM1888" s="92"/>
      <c r="AT1888" s="94"/>
      <c r="AU1888" s="94"/>
      <c r="AV1888" s="94"/>
      <c r="AW1888" s="94"/>
      <c r="AX1888" s="94"/>
      <c r="AY1888" s="94"/>
      <c r="AZ1888" s="94"/>
      <c r="BA1888" s="94"/>
    </row>
    <row r="1889" spans="3:53" x14ac:dyDescent="0.2">
      <c r="C1889" s="24"/>
      <c r="D1889" s="24"/>
      <c r="AG1889" s="94"/>
      <c r="AH1889" s="94"/>
      <c r="AI1889" s="94"/>
      <c r="AJ1889" s="94"/>
      <c r="AK1889" s="94"/>
      <c r="AM1889" s="92"/>
      <c r="AT1889" s="94"/>
      <c r="AU1889" s="94"/>
      <c r="AV1889" s="94"/>
      <c r="AW1889" s="94"/>
      <c r="AX1889" s="94"/>
      <c r="AY1889" s="94"/>
      <c r="AZ1889" s="94"/>
      <c r="BA1889" s="94"/>
    </row>
    <row r="1890" spans="3:53" x14ac:dyDescent="0.2">
      <c r="C1890" s="24"/>
      <c r="D1890" s="24"/>
      <c r="AG1890" s="94"/>
      <c r="AH1890" s="94"/>
      <c r="AI1890" s="94"/>
      <c r="AJ1890" s="94"/>
      <c r="AK1890" s="94"/>
      <c r="AM1890" s="92"/>
      <c r="AT1890" s="94"/>
      <c r="AU1890" s="94"/>
      <c r="AV1890" s="94"/>
      <c r="AW1890" s="94"/>
      <c r="AX1890" s="94"/>
      <c r="AY1890" s="94"/>
      <c r="AZ1890" s="94"/>
      <c r="BA1890" s="94"/>
    </row>
    <row r="1891" spans="3:53" x14ac:dyDescent="0.2">
      <c r="C1891" s="24"/>
      <c r="D1891" s="24"/>
      <c r="AG1891" s="94"/>
      <c r="AH1891" s="94"/>
      <c r="AI1891" s="94"/>
      <c r="AJ1891" s="94"/>
      <c r="AK1891" s="94"/>
      <c r="AM1891" s="92"/>
      <c r="AT1891" s="94"/>
      <c r="AU1891" s="94"/>
      <c r="AV1891" s="94"/>
      <c r="AW1891" s="94"/>
      <c r="AX1891" s="94"/>
      <c r="AY1891" s="94"/>
      <c r="AZ1891" s="94"/>
      <c r="BA1891" s="94"/>
    </row>
    <row r="1892" spans="3:53" x14ac:dyDescent="0.2">
      <c r="C1892" s="24"/>
      <c r="D1892" s="24"/>
      <c r="AG1892" s="94"/>
      <c r="AH1892" s="94"/>
      <c r="AI1892" s="94"/>
      <c r="AJ1892" s="94"/>
      <c r="AK1892" s="94"/>
      <c r="AM1892" s="92"/>
      <c r="AT1892" s="94"/>
      <c r="AU1892" s="94"/>
      <c r="AV1892" s="94"/>
      <c r="AW1892" s="94"/>
      <c r="AX1892" s="94"/>
      <c r="AY1892" s="94"/>
      <c r="AZ1892" s="94"/>
      <c r="BA1892" s="94"/>
    </row>
    <row r="1893" spans="3:53" x14ac:dyDescent="0.2">
      <c r="C1893" s="24"/>
      <c r="D1893" s="24"/>
      <c r="AG1893" s="94"/>
      <c r="AH1893" s="94"/>
      <c r="AI1893" s="94"/>
      <c r="AJ1893" s="94"/>
      <c r="AK1893" s="94"/>
      <c r="AM1893" s="92"/>
      <c r="AT1893" s="94"/>
      <c r="AU1893" s="94"/>
      <c r="AV1893" s="94"/>
      <c r="AW1893" s="94"/>
      <c r="AX1893" s="94"/>
      <c r="AY1893" s="94"/>
      <c r="AZ1893" s="94"/>
      <c r="BA1893" s="94"/>
    </row>
    <row r="1894" spans="3:53" x14ac:dyDescent="0.2">
      <c r="C1894" s="24"/>
      <c r="D1894" s="24"/>
      <c r="AG1894" s="94"/>
      <c r="AH1894" s="94"/>
      <c r="AI1894" s="94"/>
      <c r="AJ1894" s="94"/>
      <c r="AK1894" s="94"/>
      <c r="AM1894" s="92"/>
      <c r="AT1894" s="94"/>
      <c r="AU1894" s="94"/>
      <c r="AV1894" s="94"/>
      <c r="AW1894" s="94"/>
      <c r="AX1894" s="94"/>
      <c r="AY1894" s="94"/>
      <c r="AZ1894" s="94"/>
      <c r="BA1894" s="94"/>
    </row>
    <row r="1895" spans="3:53" x14ac:dyDescent="0.2">
      <c r="C1895" s="24"/>
      <c r="D1895" s="24"/>
      <c r="AG1895" s="94"/>
      <c r="AH1895" s="94"/>
      <c r="AI1895" s="94"/>
      <c r="AJ1895" s="94"/>
      <c r="AK1895" s="94"/>
      <c r="AM1895" s="92"/>
      <c r="AT1895" s="94"/>
      <c r="AU1895" s="94"/>
      <c r="AV1895" s="94"/>
      <c r="AW1895" s="94"/>
      <c r="AX1895" s="94"/>
      <c r="AY1895" s="94"/>
      <c r="AZ1895" s="94"/>
      <c r="BA1895" s="94"/>
    </row>
    <row r="1896" spans="3:53" x14ac:dyDescent="0.2">
      <c r="C1896" s="24"/>
      <c r="D1896" s="24"/>
      <c r="AG1896" s="94"/>
      <c r="AH1896" s="94"/>
      <c r="AI1896" s="94"/>
      <c r="AJ1896" s="94"/>
      <c r="AK1896" s="94"/>
      <c r="AM1896" s="92"/>
      <c r="AT1896" s="94"/>
      <c r="AU1896" s="94"/>
      <c r="AV1896" s="94"/>
      <c r="AW1896" s="94"/>
      <c r="AX1896" s="94"/>
      <c r="AY1896" s="94"/>
      <c r="AZ1896" s="94"/>
      <c r="BA1896" s="94"/>
    </row>
    <row r="1897" spans="3:53" x14ac:dyDescent="0.2">
      <c r="C1897" s="24"/>
      <c r="D1897" s="24"/>
      <c r="AG1897" s="94"/>
      <c r="AH1897" s="94"/>
      <c r="AI1897" s="94"/>
      <c r="AJ1897" s="94"/>
      <c r="AK1897" s="94"/>
      <c r="AM1897" s="92"/>
      <c r="AT1897" s="94"/>
      <c r="AU1897" s="94"/>
      <c r="AV1897" s="94"/>
      <c r="AW1897" s="94"/>
      <c r="AX1897" s="94"/>
      <c r="AY1897" s="94"/>
      <c r="AZ1897" s="94"/>
      <c r="BA1897" s="94"/>
    </row>
    <row r="1898" spans="3:53" x14ac:dyDescent="0.2">
      <c r="C1898" s="24"/>
      <c r="D1898" s="24"/>
      <c r="AG1898" s="94"/>
      <c r="AH1898" s="94"/>
      <c r="AI1898" s="94"/>
      <c r="AJ1898" s="94"/>
      <c r="AK1898" s="94"/>
      <c r="AM1898" s="92"/>
      <c r="AT1898" s="94"/>
      <c r="AU1898" s="94"/>
      <c r="AV1898" s="94"/>
      <c r="AW1898" s="94"/>
      <c r="AX1898" s="94"/>
      <c r="AY1898" s="94"/>
      <c r="AZ1898" s="94"/>
      <c r="BA1898" s="94"/>
    </row>
    <row r="1899" spans="3:53" x14ac:dyDescent="0.2">
      <c r="C1899" s="24"/>
      <c r="D1899" s="24"/>
      <c r="AG1899" s="94"/>
      <c r="AH1899" s="94"/>
      <c r="AI1899" s="94"/>
      <c r="AJ1899" s="94"/>
      <c r="AK1899" s="94"/>
      <c r="AM1899" s="92"/>
      <c r="AT1899" s="94"/>
      <c r="AU1899" s="94"/>
      <c r="AV1899" s="94"/>
      <c r="AW1899" s="94"/>
      <c r="AX1899" s="94"/>
      <c r="AY1899" s="94"/>
      <c r="AZ1899" s="94"/>
      <c r="BA1899" s="94"/>
    </row>
    <row r="1900" spans="3:53" x14ac:dyDescent="0.2">
      <c r="C1900" s="24"/>
      <c r="D1900" s="24"/>
      <c r="AG1900" s="94"/>
      <c r="AH1900" s="94"/>
      <c r="AI1900" s="94"/>
      <c r="AJ1900" s="94"/>
      <c r="AK1900" s="94"/>
      <c r="AM1900" s="92"/>
      <c r="AT1900" s="94"/>
      <c r="AU1900" s="94"/>
      <c r="AV1900" s="94"/>
      <c r="AW1900" s="94"/>
      <c r="AX1900" s="94"/>
      <c r="AY1900" s="94"/>
      <c r="AZ1900" s="94"/>
      <c r="BA1900" s="94"/>
    </row>
    <row r="1901" spans="3:53" x14ac:dyDescent="0.2">
      <c r="C1901" s="24"/>
      <c r="D1901" s="24"/>
      <c r="AG1901" s="94"/>
      <c r="AH1901" s="94"/>
      <c r="AI1901" s="94"/>
      <c r="AJ1901" s="94"/>
      <c r="AK1901" s="94"/>
      <c r="AM1901" s="92"/>
      <c r="AT1901" s="94"/>
      <c r="AU1901" s="94"/>
      <c r="AV1901" s="94"/>
      <c r="AW1901" s="94"/>
      <c r="AX1901" s="94"/>
      <c r="AY1901" s="94"/>
      <c r="AZ1901" s="94"/>
      <c r="BA1901" s="94"/>
    </row>
    <row r="1902" spans="3:53" x14ac:dyDescent="0.2">
      <c r="C1902" s="24"/>
      <c r="D1902" s="24"/>
      <c r="AG1902" s="94"/>
      <c r="AH1902" s="94"/>
      <c r="AI1902" s="94"/>
      <c r="AJ1902" s="94"/>
      <c r="AK1902" s="94"/>
      <c r="AM1902" s="92"/>
      <c r="AT1902" s="94"/>
      <c r="AU1902" s="94"/>
      <c r="AV1902" s="94"/>
      <c r="AW1902" s="94"/>
      <c r="AX1902" s="94"/>
      <c r="AY1902" s="94"/>
      <c r="AZ1902" s="94"/>
      <c r="BA1902" s="94"/>
    </row>
    <row r="1903" spans="3:53" x14ac:dyDescent="0.2">
      <c r="C1903" s="24"/>
      <c r="D1903" s="24"/>
      <c r="AG1903" s="94"/>
      <c r="AH1903" s="94"/>
      <c r="AI1903" s="94"/>
      <c r="AJ1903" s="94"/>
      <c r="AK1903" s="94"/>
      <c r="AM1903" s="92"/>
      <c r="AT1903" s="94"/>
      <c r="AU1903" s="94"/>
      <c r="AV1903" s="94"/>
      <c r="AW1903" s="94"/>
      <c r="AX1903" s="94"/>
      <c r="AY1903" s="94"/>
      <c r="AZ1903" s="94"/>
      <c r="BA1903" s="94"/>
    </row>
    <row r="1904" spans="3:53" x14ac:dyDescent="0.2">
      <c r="C1904" s="24"/>
      <c r="D1904" s="24"/>
      <c r="AG1904" s="94"/>
      <c r="AH1904" s="94"/>
      <c r="AI1904" s="94"/>
      <c r="AJ1904" s="94"/>
      <c r="AK1904" s="94"/>
      <c r="AM1904" s="92"/>
      <c r="AT1904" s="94"/>
      <c r="AU1904" s="94"/>
      <c r="AV1904" s="94"/>
      <c r="AW1904" s="94"/>
      <c r="AX1904" s="94"/>
      <c r="AY1904" s="94"/>
      <c r="AZ1904" s="94"/>
      <c r="BA1904" s="94"/>
    </row>
    <row r="1905" spans="3:54" x14ac:dyDescent="0.2">
      <c r="C1905" s="24"/>
      <c r="D1905" s="24"/>
      <c r="AG1905" s="94"/>
      <c r="AH1905" s="94"/>
      <c r="AI1905" s="94"/>
      <c r="AJ1905" s="94"/>
      <c r="AK1905" s="94"/>
      <c r="AM1905" s="92"/>
      <c r="AT1905" s="94"/>
      <c r="AU1905" s="94"/>
      <c r="AV1905" s="94"/>
      <c r="AW1905" s="94"/>
      <c r="AX1905" s="94"/>
      <c r="AY1905" s="94"/>
      <c r="AZ1905" s="94"/>
      <c r="BA1905" s="94"/>
    </row>
    <row r="1906" spans="3:54" x14ac:dyDescent="0.2">
      <c r="C1906" s="24"/>
      <c r="D1906" s="24"/>
      <c r="AG1906" s="94"/>
      <c r="AH1906" s="94"/>
      <c r="AI1906" s="94"/>
      <c r="AJ1906" s="94"/>
      <c r="AK1906" s="94"/>
      <c r="AM1906" s="92"/>
      <c r="AT1906" s="94"/>
      <c r="AU1906" s="94"/>
      <c r="AV1906" s="94"/>
      <c r="AW1906" s="94"/>
      <c r="AX1906" s="94"/>
      <c r="AY1906" s="94"/>
      <c r="AZ1906" s="94"/>
      <c r="BA1906" s="94"/>
    </row>
    <row r="1907" spans="3:54" x14ac:dyDescent="0.2">
      <c r="C1907" s="24"/>
      <c r="D1907" s="24"/>
      <c r="AG1907" s="94"/>
      <c r="AH1907" s="94"/>
      <c r="AI1907" s="94"/>
      <c r="AJ1907" s="94"/>
      <c r="AK1907" s="94"/>
      <c r="AM1907" s="92"/>
      <c r="AT1907" s="94"/>
      <c r="AU1907" s="94"/>
      <c r="AV1907" s="94"/>
      <c r="AW1907" s="94"/>
      <c r="AX1907" s="94"/>
      <c r="AY1907" s="94"/>
      <c r="AZ1907" s="94"/>
      <c r="BA1907" s="94"/>
    </row>
    <row r="1908" spans="3:54" x14ac:dyDescent="0.2">
      <c r="C1908" s="24"/>
      <c r="D1908" s="24"/>
      <c r="AG1908" s="94"/>
      <c r="AH1908" s="94"/>
      <c r="AI1908" s="94"/>
      <c r="AJ1908" s="94"/>
      <c r="AK1908" s="94"/>
      <c r="AM1908" s="92"/>
      <c r="AT1908" s="94"/>
      <c r="AU1908" s="94"/>
      <c r="AV1908" s="94"/>
      <c r="AW1908" s="94"/>
      <c r="AX1908" s="94"/>
      <c r="AY1908" s="94"/>
      <c r="AZ1908" s="94"/>
      <c r="BA1908" s="94"/>
    </row>
    <row r="1909" spans="3:54" x14ac:dyDescent="0.2">
      <c r="C1909" s="24"/>
      <c r="D1909" s="24"/>
      <c r="AG1909" s="94"/>
      <c r="AH1909" s="94"/>
      <c r="AI1909" s="94"/>
      <c r="AJ1909" s="94"/>
      <c r="AK1909" s="94"/>
      <c r="AM1909" s="92"/>
      <c r="AT1909" s="94"/>
      <c r="AU1909" s="94"/>
      <c r="AV1909" s="94"/>
      <c r="AW1909" s="94"/>
      <c r="AX1909" s="94"/>
      <c r="AY1909" s="94"/>
      <c r="AZ1909" s="94"/>
      <c r="BA1909" s="94"/>
    </row>
    <row r="1910" spans="3:54" x14ac:dyDescent="0.2">
      <c r="C1910" s="24"/>
      <c r="D1910" s="24"/>
      <c r="AG1910" s="94"/>
      <c r="AH1910" s="94"/>
      <c r="AI1910" s="94"/>
      <c r="AJ1910" s="94"/>
      <c r="AK1910" s="94"/>
      <c r="AM1910" s="92"/>
      <c r="AT1910" s="94"/>
      <c r="AU1910" s="94"/>
      <c r="AV1910" s="94"/>
      <c r="AW1910" s="94"/>
      <c r="AX1910" s="94"/>
      <c r="AY1910" s="94"/>
      <c r="AZ1910" s="94"/>
      <c r="BA1910" s="94"/>
    </row>
    <row r="1911" spans="3:54" x14ac:dyDescent="0.2">
      <c r="C1911" s="24"/>
      <c r="D1911" s="24"/>
      <c r="AG1911" s="94"/>
      <c r="AH1911" s="94"/>
      <c r="AI1911" s="94"/>
      <c r="AJ1911" s="94"/>
      <c r="AK1911" s="94"/>
      <c r="AM1911" s="92"/>
      <c r="AT1911" s="94"/>
      <c r="AU1911" s="94"/>
      <c r="AV1911" s="94"/>
      <c r="AW1911" s="94"/>
      <c r="AX1911" s="94"/>
      <c r="AY1911" s="94"/>
      <c r="AZ1911" s="94"/>
      <c r="BA1911" s="94"/>
    </row>
    <row r="1912" spans="3:54" x14ac:dyDescent="0.2">
      <c r="C1912" s="24"/>
      <c r="D1912" s="24"/>
      <c r="AG1912" s="94"/>
      <c r="AH1912" s="94"/>
      <c r="AI1912" s="94"/>
      <c r="AJ1912" s="94"/>
      <c r="AK1912" s="94"/>
      <c r="AM1912" s="92"/>
      <c r="AT1912" s="94"/>
      <c r="AU1912" s="94"/>
      <c r="AV1912" s="94"/>
      <c r="AW1912" s="94"/>
      <c r="AX1912" s="94"/>
      <c r="AY1912" s="94"/>
      <c r="AZ1912" s="94"/>
      <c r="BA1912" s="94"/>
    </row>
    <row r="1913" spans="3:54" x14ac:dyDescent="0.2">
      <c r="C1913" s="24"/>
      <c r="D1913" s="24"/>
      <c r="AG1913" s="94"/>
      <c r="AH1913" s="94"/>
      <c r="AI1913" s="94"/>
      <c r="AJ1913" s="94"/>
      <c r="AK1913" s="94"/>
      <c r="AM1913" s="92"/>
      <c r="AT1913" s="94"/>
      <c r="AU1913" s="94"/>
      <c r="AV1913" s="94"/>
      <c r="AW1913" s="94"/>
      <c r="AX1913" s="94"/>
      <c r="AY1913" s="94"/>
      <c r="AZ1913" s="94"/>
      <c r="BA1913" s="94"/>
    </row>
    <row r="1914" spans="3:54" x14ac:dyDescent="0.2">
      <c r="C1914" s="24"/>
      <c r="D1914" s="24"/>
      <c r="AG1914" s="94"/>
      <c r="AH1914" s="94"/>
      <c r="AI1914" s="94"/>
      <c r="AJ1914" s="94"/>
      <c r="AK1914" s="94"/>
      <c r="AM1914" s="92"/>
      <c r="AT1914" s="94"/>
      <c r="AU1914" s="94"/>
      <c r="AV1914" s="94"/>
      <c r="AW1914" s="94"/>
      <c r="AX1914" s="94"/>
      <c r="AY1914" s="94"/>
      <c r="AZ1914" s="94"/>
      <c r="BA1914" s="94"/>
    </row>
    <row r="1915" spans="3:54" x14ac:dyDescent="0.2">
      <c r="C1915" s="24"/>
      <c r="D1915" s="24"/>
      <c r="AG1915" s="94"/>
      <c r="AH1915" s="94"/>
      <c r="AI1915" s="94"/>
      <c r="AJ1915" s="94"/>
      <c r="AK1915" s="94"/>
      <c r="AM1915" s="92"/>
      <c r="AT1915" s="94"/>
      <c r="AU1915" s="94"/>
      <c r="AV1915" s="94"/>
      <c r="AW1915" s="94"/>
      <c r="AX1915" s="94"/>
      <c r="AY1915" s="94"/>
      <c r="AZ1915" s="94"/>
      <c r="BA1915" s="94"/>
    </row>
    <row r="1916" spans="3:54" x14ac:dyDescent="0.2">
      <c r="C1916" s="24"/>
      <c r="D1916" s="24"/>
      <c r="AG1916" s="94"/>
      <c r="AH1916" s="94"/>
      <c r="AI1916" s="94"/>
      <c r="AJ1916" s="94"/>
      <c r="AK1916" s="94"/>
      <c r="AM1916" s="92"/>
      <c r="AT1916" s="94"/>
      <c r="AU1916" s="94"/>
      <c r="AV1916" s="94"/>
      <c r="AW1916" s="94"/>
      <c r="AX1916" s="94"/>
      <c r="AY1916" s="94"/>
      <c r="AZ1916" s="94"/>
      <c r="BA1916" s="94"/>
      <c r="BB1916" s="94"/>
    </row>
    <row r="1917" spans="3:54" x14ac:dyDescent="0.2">
      <c r="C1917" s="24"/>
      <c r="D1917" s="24"/>
      <c r="AG1917" s="94"/>
      <c r="AH1917" s="94"/>
      <c r="AI1917" s="94"/>
      <c r="AJ1917" s="94"/>
      <c r="AK1917" s="94"/>
      <c r="AM1917" s="92"/>
      <c r="AT1917" s="94"/>
      <c r="AU1917" s="94"/>
      <c r="AV1917" s="94"/>
      <c r="AW1917" s="94"/>
      <c r="AX1917" s="94"/>
      <c r="AY1917" s="94"/>
      <c r="AZ1917" s="94"/>
      <c r="BA1917" s="94"/>
    </row>
    <row r="1918" spans="3:54" x14ac:dyDescent="0.2">
      <c r="C1918" s="24"/>
      <c r="D1918" s="24"/>
      <c r="AG1918" s="94"/>
      <c r="AH1918" s="94"/>
      <c r="AI1918" s="94"/>
      <c r="AJ1918" s="94"/>
      <c r="AK1918" s="94"/>
      <c r="AM1918" s="92"/>
      <c r="AT1918" s="94"/>
      <c r="AU1918" s="94"/>
      <c r="AV1918" s="94"/>
      <c r="AW1918" s="94"/>
      <c r="AX1918" s="94"/>
      <c r="AY1918" s="94"/>
      <c r="AZ1918" s="94"/>
      <c r="BA1918" s="94"/>
    </row>
    <row r="1919" spans="3:54" x14ac:dyDescent="0.2">
      <c r="C1919" s="24"/>
      <c r="D1919" s="24"/>
      <c r="AG1919" s="94"/>
      <c r="AH1919" s="94"/>
      <c r="AI1919" s="94"/>
      <c r="AJ1919" s="94"/>
      <c r="AK1919" s="94"/>
      <c r="AM1919" s="92"/>
      <c r="AT1919" s="94"/>
      <c r="AU1919" s="94"/>
      <c r="AV1919" s="94"/>
      <c r="AW1919" s="94"/>
      <c r="AX1919" s="94"/>
      <c r="AY1919" s="94"/>
      <c r="AZ1919" s="94"/>
      <c r="BA1919" s="94"/>
    </row>
    <row r="1920" spans="3:54" x14ac:dyDescent="0.2">
      <c r="C1920" s="24"/>
      <c r="D1920" s="24"/>
      <c r="AG1920" s="94"/>
      <c r="AH1920" s="94"/>
      <c r="AI1920" s="94"/>
      <c r="AJ1920" s="94"/>
      <c r="AK1920" s="94"/>
      <c r="AM1920" s="92"/>
      <c r="AT1920" s="94"/>
      <c r="AU1920" s="94"/>
      <c r="AV1920" s="94"/>
      <c r="AW1920" s="94"/>
      <c r="AX1920" s="94"/>
      <c r="AY1920" s="94"/>
      <c r="AZ1920" s="94"/>
      <c r="BA1920" s="94"/>
      <c r="BB1920" s="94"/>
    </row>
    <row r="1921" spans="3:54" x14ac:dyDescent="0.2">
      <c r="C1921" s="24"/>
      <c r="D1921" s="24"/>
      <c r="AG1921" s="94"/>
      <c r="AH1921" s="94"/>
      <c r="AI1921" s="94"/>
      <c r="AJ1921" s="94"/>
      <c r="AK1921" s="94"/>
      <c r="AM1921" s="92"/>
      <c r="AT1921" s="94"/>
      <c r="AU1921" s="94"/>
      <c r="AV1921" s="94"/>
      <c r="AW1921" s="94"/>
      <c r="AX1921" s="94"/>
      <c r="AY1921" s="94"/>
      <c r="AZ1921" s="94"/>
      <c r="BA1921" s="94"/>
    </row>
    <row r="1922" spans="3:54" x14ac:dyDescent="0.2">
      <c r="C1922" s="24"/>
      <c r="D1922" s="24"/>
      <c r="AG1922" s="94"/>
      <c r="AH1922" s="94"/>
      <c r="AI1922" s="94"/>
      <c r="AJ1922" s="94"/>
      <c r="AK1922" s="94"/>
      <c r="AM1922" s="92"/>
      <c r="AT1922" s="94"/>
      <c r="AU1922" s="94"/>
      <c r="AV1922" s="94"/>
      <c r="AW1922" s="94"/>
      <c r="AX1922" s="94"/>
      <c r="AY1922" s="94"/>
      <c r="AZ1922" s="94"/>
      <c r="BA1922" s="94"/>
    </row>
    <row r="1923" spans="3:54" x14ac:dyDescent="0.2">
      <c r="C1923" s="24"/>
      <c r="D1923" s="24"/>
      <c r="AG1923" s="94"/>
      <c r="AH1923" s="94"/>
      <c r="AI1923" s="94"/>
      <c r="AJ1923" s="94"/>
      <c r="AK1923" s="94"/>
      <c r="AM1923" s="92"/>
      <c r="AT1923" s="94"/>
      <c r="AU1923" s="94"/>
      <c r="AV1923" s="94"/>
      <c r="AW1923" s="94"/>
      <c r="AX1923" s="94"/>
      <c r="AY1923" s="94"/>
      <c r="AZ1923" s="94"/>
      <c r="BA1923" s="94"/>
      <c r="BB1923" s="94"/>
    </row>
    <row r="1924" spans="3:54" x14ac:dyDescent="0.2">
      <c r="C1924" s="24"/>
      <c r="D1924" s="24"/>
      <c r="AG1924" s="94"/>
      <c r="AH1924" s="94"/>
      <c r="AI1924" s="94"/>
      <c r="AJ1924" s="94"/>
      <c r="AK1924" s="94"/>
      <c r="AM1924" s="92"/>
      <c r="AT1924" s="94"/>
      <c r="AU1924" s="94"/>
      <c r="AV1924" s="94"/>
      <c r="AW1924" s="94"/>
      <c r="AX1924" s="94"/>
      <c r="AY1924" s="94"/>
      <c r="AZ1924" s="94"/>
      <c r="BA1924" s="94"/>
    </row>
    <row r="1925" spans="3:54" x14ac:dyDescent="0.2">
      <c r="C1925" s="24"/>
      <c r="D1925" s="24"/>
      <c r="AG1925" s="94"/>
      <c r="AH1925" s="94"/>
      <c r="AI1925" s="94"/>
      <c r="AJ1925" s="94"/>
      <c r="AK1925" s="94"/>
      <c r="AM1925" s="92"/>
      <c r="AT1925" s="94"/>
      <c r="AU1925" s="94"/>
      <c r="AV1925" s="94"/>
      <c r="AW1925" s="94"/>
      <c r="AX1925" s="94"/>
      <c r="AY1925" s="94"/>
      <c r="AZ1925" s="94"/>
      <c r="BA1925" s="94"/>
    </row>
    <row r="1926" spans="3:54" x14ac:dyDescent="0.2">
      <c r="C1926" s="24"/>
      <c r="D1926" s="24"/>
      <c r="AG1926" s="94"/>
      <c r="AH1926" s="94"/>
      <c r="AI1926" s="94"/>
      <c r="AJ1926" s="94"/>
      <c r="AK1926" s="94"/>
      <c r="AM1926" s="92"/>
      <c r="AT1926" s="94"/>
      <c r="AU1926" s="94"/>
      <c r="AV1926" s="94"/>
      <c r="AW1926" s="94"/>
      <c r="AX1926" s="94"/>
      <c r="AY1926" s="94"/>
      <c r="AZ1926" s="94"/>
      <c r="BA1926" s="94"/>
    </row>
    <row r="1927" spans="3:54" x14ac:dyDescent="0.2">
      <c r="C1927" s="24"/>
      <c r="D1927" s="24"/>
      <c r="AG1927" s="94"/>
      <c r="AH1927" s="94"/>
      <c r="AI1927" s="94"/>
      <c r="AJ1927" s="94"/>
      <c r="AK1927" s="94"/>
      <c r="AM1927" s="92"/>
      <c r="AT1927" s="94"/>
      <c r="AU1927" s="94"/>
      <c r="AV1927" s="94"/>
      <c r="AW1927" s="94"/>
      <c r="AX1927" s="94"/>
      <c r="AY1927" s="94"/>
      <c r="AZ1927" s="94"/>
      <c r="BA1927" s="94"/>
    </row>
    <row r="1928" spans="3:54" x14ac:dyDescent="0.2">
      <c r="C1928" s="24"/>
      <c r="D1928" s="24"/>
      <c r="AG1928" s="94"/>
      <c r="AH1928" s="94"/>
      <c r="AI1928" s="94"/>
      <c r="AJ1928" s="94"/>
      <c r="AK1928" s="94"/>
      <c r="AM1928" s="92"/>
      <c r="AT1928" s="94"/>
      <c r="AU1928" s="94"/>
      <c r="AV1928" s="94"/>
      <c r="AW1928" s="94"/>
      <c r="AX1928" s="94"/>
      <c r="AY1928" s="94"/>
      <c r="AZ1928" s="94"/>
      <c r="BA1928" s="94"/>
    </row>
    <row r="1929" spans="3:54" x14ac:dyDescent="0.2">
      <c r="C1929" s="24"/>
      <c r="D1929" s="24"/>
      <c r="AG1929" s="94"/>
      <c r="AH1929" s="94"/>
      <c r="AI1929" s="94"/>
      <c r="AJ1929" s="94"/>
      <c r="AK1929" s="94"/>
      <c r="AM1929" s="92"/>
      <c r="AT1929" s="94"/>
      <c r="AU1929" s="94"/>
      <c r="AV1929" s="94"/>
      <c r="AW1929" s="94"/>
      <c r="AX1929" s="94"/>
      <c r="AY1929" s="94"/>
      <c r="AZ1929" s="94"/>
      <c r="BA1929" s="94"/>
    </row>
    <row r="1930" spans="3:54" x14ac:dyDescent="0.2">
      <c r="C1930" s="24"/>
      <c r="D1930" s="24"/>
      <c r="AG1930" s="94"/>
      <c r="AH1930" s="94"/>
      <c r="AI1930" s="94"/>
      <c r="AJ1930" s="94"/>
      <c r="AK1930" s="94"/>
      <c r="AM1930" s="92"/>
      <c r="AT1930" s="94"/>
      <c r="AU1930" s="94"/>
      <c r="AV1930" s="94"/>
      <c r="AW1930" s="94"/>
      <c r="AX1930" s="94"/>
      <c r="AY1930" s="94"/>
      <c r="AZ1930" s="94"/>
      <c r="BA1930" s="94"/>
    </row>
    <row r="1931" spans="3:54" x14ac:dyDescent="0.2">
      <c r="C1931" s="24"/>
      <c r="D1931" s="24"/>
      <c r="AG1931" s="94"/>
      <c r="AH1931" s="94"/>
      <c r="AI1931" s="94"/>
      <c r="AJ1931" s="94"/>
      <c r="AK1931" s="94"/>
      <c r="AM1931" s="92"/>
      <c r="AT1931" s="94"/>
      <c r="AU1931" s="94"/>
      <c r="AV1931" s="94"/>
      <c r="AW1931" s="94"/>
      <c r="AX1931" s="94"/>
      <c r="AY1931" s="94"/>
      <c r="AZ1931" s="94"/>
      <c r="BA1931" s="94"/>
    </row>
    <row r="1932" spans="3:54" x14ac:dyDescent="0.2">
      <c r="C1932" s="24"/>
      <c r="D1932" s="24"/>
      <c r="AG1932" s="94"/>
      <c r="AH1932" s="94"/>
      <c r="AI1932" s="94"/>
      <c r="AJ1932" s="94"/>
      <c r="AK1932" s="94"/>
      <c r="AM1932" s="92"/>
      <c r="AT1932" s="94"/>
      <c r="AU1932" s="94"/>
      <c r="AV1932" s="94"/>
      <c r="AW1932" s="94"/>
      <c r="AX1932" s="94"/>
      <c r="AY1932" s="94"/>
      <c r="AZ1932" s="94"/>
      <c r="BA1932" s="94"/>
    </row>
    <row r="1933" spans="3:54" x14ac:dyDescent="0.2">
      <c r="C1933" s="24"/>
      <c r="D1933" s="24"/>
      <c r="AG1933" s="94"/>
      <c r="AH1933" s="94"/>
      <c r="AI1933" s="94"/>
      <c r="AJ1933" s="94"/>
      <c r="AK1933" s="94"/>
      <c r="AM1933" s="92"/>
      <c r="AT1933" s="94"/>
      <c r="AU1933" s="94"/>
      <c r="AV1933" s="94"/>
      <c r="AW1933" s="94"/>
      <c r="AX1933" s="94"/>
      <c r="AY1933" s="94"/>
      <c r="AZ1933" s="94"/>
      <c r="BA1933" s="94"/>
    </row>
    <row r="1934" spans="3:54" x14ac:dyDescent="0.2">
      <c r="C1934" s="24"/>
      <c r="D1934" s="24"/>
      <c r="AG1934" s="94"/>
      <c r="AH1934" s="94"/>
      <c r="AI1934" s="94"/>
      <c r="AJ1934" s="94"/>
      <c r="AK1934" s="94"/>
      <c r="AM1934" s="92"/>
      <c r="AT1934" s="94"/>
      <c r="AU1934" s="94"/>
      <c r="AV1934" s="94"/>
      <c r="AW1934" s="94"/>
      <c r="AX1934" s="94"/>
      <c r="AY1934" s="94"/>
      <c r="AZ1934" s="94"/>
      <c r="BA1934" s="94"/>
    </row>
    <row r="1935" spans="3:54" x14ac:dyDescent="0.2">
      <c r="C1935" s="24"/>
      <c r="D1935" s="24"/>
      <c r="AG1935" s="94"/>
      <c r="AH1935" s="94"/>
      <c r="AI1935" s="94"/>
      <c r="AJ1935" s="94"/>
      <c r="AK1935" s="94"/>
      <c r="AM1935" s="92"/>
      <c r="AT1935" s="94"/>
      <c r="AU1935" s="94"/>
      <c r="AV1935" s="94"/>
      <c r="AW1935" s="94"/>
      <c r="AX1935" s="94"/>
      <c r="AY1935" s="94"/>
      <c r="AZ1935" s="94"/>
      <c r="BA1935" s="94"/>
    </row>
    <row r="1936" spans="3:54" x14ac:dyDescent="0.2">
      <c r="C1936" s="24"/>
      <c r="D1936" s="24"/>
      <c r="AG1936" s="94"/>
      <c r="AH1936" s="94"/>
      <c r="AI1936" s="94"/>
      <c r="AJ1936" s="94"/>
      <c r="AK1936" s="94"/>
      <c r="AM1936" s="92"/>
      <c r="AT1936" s="94"/>
      <c r="AU1936" s="94"/>
      <c r="AV1936" s="94"/>
      <c r="AW1936" s="94"/>
      <c r="AX1936" s="94"/>
      <c r="AY1936" s="94"/>
      <c r="AZ1936" s="94"/>
      <c r="BA1936" s="94"/>
    </row>
    <row r="1937" spans="3:53" x14ac:dyDescent="0.2">
      <c r="C1937" s="24"/>
      <c r="D1937" s="24"/>
      <c r="AG1937" s="94"/>
      <c r="AH1937" s="94"/>
      <c r="AI1937" s="94"/>
      <c r="AJ1937" s="94"/>
      <c r="AK1937" s="94"/>
      <c r="AM1937" s="92"/>
      <c r="AT1937" s="94"/>
      <c r="AU1937" s="94"/>
      <c r="AV1937" s="94"/>
      <c r="AW1937" s="94"/>
      <c r="AX1937" s="94"/>
      <c r="AY1937" s="94"/>
      <c r="AZ1937" s="94"/>
      <c r="BA1937" s="94"/>
    </row>
    <row r="1938" spans="3:53" x14ac:dyDescent="0.2">
      <c r="C1938" s="24"/>
      <c r="D1938" s="24"/>
      <c r="AG1938" s="94"/>
      <c r="AH1938" s="94"/>
      <c r="AI1938" s="94"/>
      <c r="AJ1938" s="94"/>
      <c r="AK1938" s="94"/>
      <c r="AM1938" s="92"/>
      <c r="AT1938" s="94"/>
      <c r="AU1938" s="94"/>
      <c r="AV1938" s="94"/>
      <c r="AW1938" s="94"/>
      <c r="AX1938" s="94"/>
      <c r="AY1938" s="94"/>
      <c r="AZ1938" s="94"/>
      <c r="BA1938" s="94"/>
    </row>
    <row r="1939" spans="3:53" x14ac:dyDescent="0.2">
      <c r="C1939" s="24"/>
      <c r="D1939" s="24"/>
      <c r="AG1939" s="94"/>
      <c r="AH1939" s="94"/>
      <c r="AI1939" s="94"/>
      <c r="AJ1939" s="94"/>
      <c r="AK1939" s="94"/>
      <c r="AM1939" s="92"/>
      <c r="AT1939" s="94"/>
      <c r="AU1939" s="94"/>
      <c r="AV1939" s="94"/>
      <c r="AW1939" s="94"/>
      <c r="AX1939" s="94"/>
      <c r="AY1939" s="94"/>
      <c r="AZ1939" s="94"/>
      <c r="BA1939" s="94"/>
    </row>
    <row r="1940" spans="3:53" x14ac:dyDescent="0.2">
      <c r="C1940" s="24"/>
      <c r="D1940" s="24"/>
      <c r="AG1940" s="94"/>
      <c r="AH1940" s="94"/>
      <c r="AI1940" s="94"/>
      <c r="AJ1940" s="94"/>
      <c r="AK1940" s="94"/>
      <c r="AM1940" s="92"/>
      <c r="AT1940" s="94"/>
      <c r="AU1940" s="94"/>
      <c r="AV1940" s="94"/>
      <c r="AW1940" s="94"/>
      <c r="AX1940" s="94"/>
      <c r="AY1940" s="94"/>
      <c r="AZ1940" s="94"/>
      <c r="BA1940" s="94"/>
    </row>
    <row r="1941" spans="3:53" x14ac:dyDescent="0.2">
      <c r="C1941" s="24"/>
      <c r="D1941" s="24"/>
      <c r="AG1941" s="94"/>
      <c r="AH1941" s="94"/>
      <c r="AI1941" s="94"/>
      <c r="AJ1941" s="94"/>
      <c r="AK1941" s="94"/>
      <c r="AM1941" s="92"/>
      <c r="AT1941" s="94"/>
      <c r="AU1941" s="94"/>
      <c r="AV1941" s="94"/>
      <c r="AW1941" s="94"/>
      <c r="AX1941" s="94"/>
      <c r="AY1941" s="94"/>
      <c r="AZ1941" s="94"/>
      <c r="BA1941" s="94"/>
    </row>
    <row r="1942" spans="3:53" x14ac:dyDescent="0.2">
      <c r="C1942" s="24"/>
      <c r="D1942" s="24"/>
      <c r="AG1942" s="94"/>
      <c r="AH1942" s="94"/>
      <c r="AI1942" s="94"/>
      <c r="AJ1942" s="94"/>
      <c r="AK1942" s="94"/>
      <c r="AM1942" s="92"/>
      <c r="AT1942" s="94"/>
      <c r="AU1942" s="94"/>
      <c r="AV1942" s="94"/>
      <c r="AW1942" s="94"/>
      <c r="AX1942" s="94"/>
      <c r="AY1942" s="94"/>
      <c r="AZ1942" s="94"/>
      <c r="BA1942" s="94"/>
    </row>
    <row r="1943" spans="3:53" x14ac:dyDescent="0.2">
      <c r="C1943" s="24"/>
      <c r="D1943" s="24"/>
      <c r="AG1943" s="94"/>
      <c r="AH1943" s="94"/>
      <c r="AI1943" s="94"/>
      <c r="AJ1943" s="94"/>
      <c r="AK1943" s="94"/>
      <c r="AM1943" s="92"/>
      <c r="AT1943" s="94"/>
      <c r="AU1943" s="94"/>
      <c r="AV1943" s="94"/>
      <c r="AW1943" s="94"/>
      <c r="AX1943" s="94"/>
      <c r="AY1943" s="94"/>
      <c r="AZ1943" s="94"/>
      <c r="BA1943" s="94"/>
    </row>
    <row r="1944" spans="3:53" x14ac:dyDescent="0.2">
      <c r="C1944" s="24"/>
      <c r="D1944" s="24"/>
      <c r="AG1944" s="94"/>
      <c r="AH1944" s="94"/>
      <c r="AI1944" s="94"/>
      <c r="AJ1944" s="94"/>
      <c r="AK1944" s="94"/>
      <c r="AM1944" s="92"/>
      <c r="AT1944" s="94"/>
      <c r="AU1944" s="94"/>
      <c r="AV1944" s="94"/>
      <c r="AW1944" s="94"/>
      <c r="AX1944" s="94"/>
      <c r="AY1944" s="94"/>
      <c r="AZ1944" s="94"/>
      <c r="BA1944" s="94"/>
    </row>
    <row r="1945" spans="3:53" x14ac:dyDescent="0.2">
      <c r="C1945" s="24"/>
      <c r="D1945" s="24"/>
      <c r="AG1945" s="94"/>
      <c r="AH1945" s="94"/>
      <c r="AI1945" s="94"/>
      <c r="AJ1945" s="94"/>
      <c r="AK1945" s="94"/>
      <c r="AM1945" s="92"/>
      <c r="AT1945" s="94"/>
      <c r="AU1945" s="94"/>
      <c r="AV1945" s="94"/>
      <c r="AW1945" s="94"/>
      <c r="AX1945" s="94"/>
      <c r="AY1945" s="94"/>
      <c r="AZ1945" s="94"/>
      <c r="BA1945" s="94"/>
    </row>
    <row r="1946" spans="3:53" x14ac:dyDescent="0.2">
      <c r="C1946" s="24"/>
      <c r="D1946" s="24"/>
      <c r="AG1946" s="94"/>
      <c r="AH1946" s="94"/>
      <c r="AI1946" s="94"/>
      <c r="AJ1946" s="94"/>
      <c r="AK1946" s="94"/>
      <c r="AM1946" s="92"/>
      <c r="AT1946" s="94"/>
      <c r="AU1946" s="94"/>
      <c r="AV1946" s="94"/>
      <c r="AW1946" s="94"/>
      <c r="AX1946" s="94"/>
      <c r="AY1946" s="94"/>
      <c r="AZ1946" s="94"/>
      <c r="BA1946" s="94"/>
    </row>
    <row r="1947" spans="3:53" x14ac:dyDescent="0.2">
      <c r="C1947" s="24"/>
      <c r="D1947" s="24"/>
      <c r="AG1947" s="94"/>
      <c r="AH1947" s="94"/>
      <c r="AI1947" s="94"/>
      <c r="AJ1947" s="94"/>
      <c r="AK1947" s="94"/>
      <c r="AM1947" s="92"/>
      <c r="AT1947" s="94"/>
      <c r="AU1947" s="94"/>
      <c r="AV1947" s="94"/>
      <c r="AW1947" s="94"/>
      <c r="AX1947" s="94"/>
      <c r="AY1947" s="94"/>
      <c r="AZ1947" s="94"/>
      <c r="BA1947" s="94"/>
    </row>
    <row r="1948" spans="3:53" x14ac:dyDescent="0.2">
      <c r="C1948" s="24"/>
      <c r="D1948" s="24"/>
      <c r="AG1948" s="94"/>
      <c r="AH1948" s="94"/>
      <c r="AI1948" s="94"/>
      <c r="AJ1948" s="94"/>
      <c r="AK1948" s="94"/>
      <c r="AM1948" s="92"/>
      <c r="AT1948" s="94"/>
      <c r="AU1948" s="94"/>
      <c r="AV1948" s="94"/>
      <c r="AW1948" s="94"/>
      <c r="AX1948" s="94"/>
      <c r="AY1948" s="94"/>
      <c r="AZ1948" s="94"/>
      <c r="BA1948" s="94"/>
    </row>
    <row r="1949" spans="3:53" x14ac:dyDescent="0.2">
      <c r="C1949" s="24"/>
      <c r="D1949" s="24"/>
      <c r="AG1949" s="94"/>
      <c r="AH1949" s="94"/>
      <c r="AI1949" s="94"/>
      <c r="AJ1949" s="94"/>
      <c r="AK1949" s="94"/>
      <c r="AM1949" s="92"/>
      <c r="AT1949" s="94"/>
      <c r="AU1949" s="94"/>
      <c r="AV1949" s="94"/>
      <c r="AW1949" s="94"/>
      <c r="AX1949" s="94"/>
      <c r="AY1949" s="94"/>
      <c r="AZ1949" s="94"/>
      <c r="BA1949" s="94"/>
    </row>
    <row r="1950" spans="3:53" x14ac:dyDescent="0.2">
      <c r="C1950" s="24"/>
      <c r="D1950" s="24"/>
      <c r="AG1950" s="94"/>
      <c r="AH1950" s="94"/>
      <c r="AI1950" s="94"/>
      <c r="AJ1950" s="94"/>
      <c r="AK1950" s="94"/>
      <c r="AM1950" s="92"/>
      <c r="AT1950" s="94"/>
      <c r="AU1950" s="94"/>
      <c r="AV1950" s="94"/>
      <c r="AW1950" s="94"/>
      <c r="AX1950" s="94"/>
      <c r="AY1950" s="94"/>
      <c r="AZ1950" s="94"/>
      <c r="BA1950" s="94"/>
    </row>
    <row r="1951" spans="3:53" x14ac:dyDescent="0.2">
      <c r="C1951" s="24"/>
      <c r="D1951" s="24"/>
      <c r="AG1951" s="94"/>
      <c r="AH1951" s="94"/>
      <c r="AI1951" s="94"/>
      <c r="AJ1951" s="94"/>
      <c r="AK1951" s="94"/>
      <c r="AM1951" s="92"/>
      <c r="AT1951" s="94"/>
      <c r="AU1951" s="94"/>
      <c r="AV1951" s="94"/>
      <c r="AW1951" s="94"/>
      <c r="AX1951" s="94"/>
      <c r="AY1951" s="94"/>
      <c r="AZ1951" s="94"/>
      <c r="BA1951" s="94"/>
    </row>
    <row r="1952" spans="3:53" x14ac:dyDescent="0.2">
      <c r="C1952" s="24"/>
      <c r="D1952" s="24"/>
      <c r="AG1952" s="94"/>
      <c r="AH1952" s="94"/>
      <c r="AI1952" s="94"/>
      <c r="AJ1952" s="94"/>
      <c r="AK1952" s="94"/>
      <c r="AM1952" s="92"/>
      <c r="AT1952" s="94"/>
      <c r="AU1952" s="94"/>
      <c r="AV1952" s="94"/>
      <c r="AW1952" s="94"/>
      <c r="AX1952" s="94"/>
      <c r="AY1952" s="94"/>
      <c r="AZ1952" s="94"/>
      <c r="BA1952" s="94"/>
    </row>
    <row r="1953" spans="3:78" x14ac:dyDescent="0.2">
      <c r="C1953" s="24"/>
      <c r="D1953" s="24"/>
      <c r="AF1953" s="95"/>
      <c r="AG1953" s="95"/>
      <c r="AH1953" s="95"/>
      <c r="AI1953" s="95"/>
      <c r="AJ1953" s="95"/>
      <c r="AK1953" s="95"/>
      <c r="AL1953" s="95"/>
      <c r="AM1953" s="42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5"/>
      <c r="BL1953" s="95"/>
      <c r="BM1953" s="95"/>
      <c r="BN1953" s="95"/>
      <c r="BO1953" s="95"/>
      <c r="BP1953" s="95"/>
      <c r="BQ1953" s="95"/>
      <c r="BR1953" s="95"/>
      <c r="BS1953" s="95"/>
      <c r="BT1953" s="95"/>
      <c r="BU1953" s="95"/>
      <c r="BV1953" s="95"/>
      <c r="BW1953" s="95"/>
      <c r="BX1953" s="95"/>
      <c r="BY1953" s="95"/>
      <c r="BZ1953" s="95"/>
    </row>
    <row r="1954" spans="3:78" x14ac:dyDescent="0.2">
      <c r="C1954" s="24"/>
      <c r="D1954" s="24"/>
      <c r="AF1954" s="95"/>
      <c r="AG1954" s="95"/>
      <c r="AH1954" s="95"/>
      <c r="AI1954" s="95"/>
      <c r="AJ1954" s="95"/>
      <c r="AK1954" s="95"/>
      <c r="AL1954" s="95"/>
      <c r="AM1954" s="42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5"/>
      <c r="BL1954" s="95"/>
      <c r="BM1954" s="95"/>
      <c r="BN1954" s="95"/>
      <c r="BO1954" s="95"/>
      <c r="BP1954" s="95"/>
      <c r="BQ1954" s="95"/>
      <c r="BR1954" s="95"/>
      <c r="BS1954" s="95"/>
      <c r="BT1954" s="95"/>
      <c r="BU1954" s="95"/>
      <c r="BV1954" s="95"/>
      <c r="BW1954" s="95"/>
      <c r="BX1954" s="95"/>
      <c r="BY1954" s="95"/>
      <c r="BZ1954" s="95"/>
    </row>
    <row r="1955" spans="3:78" x14ac:dyDescent="0.2">
      <c r="C1955" s="24"/>
      <c r="D1955" s="24"/>
      <c r="AF1955" s="95"/>
      <c r="AG1955" s="95"/>
      <c r="AH1955" s="95"/>
      <c r="AI1955" s="95"/>
      <c r="AJ1955" s="95"/>
      <c r="AK1955" s="95"/>
      <c r="AL1955" s="95"/>
      <c r="AM1955" s="42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5"/>
      <c r="BL1955" s="95"/>
      <c r="BM1955" s="95"/>
      <c r="BN1955" s="95"/>
      <c r="BO1955" s="95"/>
      <c r="BP1955" s="95"/>
      <c r="BQ1955" s="95"/>
      <c r="BR1955" s="95"/>
      <c r="BS1955" s="95"/>
      <c r="BT1955" s="95"/>
      <c r="BU1955" s="95"/>
      <c r="BV1955" s="95"/>
      <c r="BW1955" s="95"/>
      <c r="BX1955" s="95"/>
      <c r="BY1955" s="95"/>
      <c r="BZ1955" s="95"/>
    </row>
    <row r="1956" spans="3:78" x14ac:dyDescent="0.2">
      <c r="C1956" s="24"/>
      <c r="D1956" s="24"/>
      <c r="AF1956" s="95"/>
      <c r="AG1956" s="95"/>
      <c r="AH1956" s="95"/>
      <c r="AI1956" s="95"/>
      <c r="AJ1956" s="95"/>
      <c r="AK1956" s="95"/>
      <c r="AL1956" s="95"/>
      <c r="AM1956" s="42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5"/>
      <c r="BL1956" s="95"/>
      <c r="BM1956" s="95"/>
      <c r="BN1956" s="95"/>
      <c r="BO1956" s="95"/>
      <c r="BP1956" s="95"/>
      <c r="BQ1956" s="95"/>
      <c r="BR1956" s="95"/>
      <c r="BS1956" s="95"/>
      <c r="BT1956" s="95"/>
      <c r="BU1956" s="95"/>
      <c r="BV1956" s="95"/>
      <c r="BW1956" s="95"/>
      <c r="BX1956" s="95"/>
      <c r="BY1956" s="95"/>
      <c r="BZ1956" s="95"/>
    </row>
    <row r="1957" spans="3:78" x14ac:dyDescent="0.2">
      <c r="C1957" s="24"/>
      <c r="D1957" s="24"/>
      <c r="AF1957" s="95"/>
      <c r="AG1957" s="95"/>
      <c r="AH1957" s="95"/>
      <c r="AI1957" s="95"/>
      <c r="AJ1957" s="95"/>
      <c r="AK1957" s="95"/>
      <c r="AL1957" s="95"/>
      <c r="AM1957" s="42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5"/>
      <c r="BL1957" s="95"/>
      <c r="BM1957" s="95"/>
      <c r="BN1957" s="95"/>
      <c r="BO1957" s="95"/>
      <c r="BP1957" s="95"/>
      <c r="BQ1957" s="95"/>
      <c r="BR1957" s="95"/>
      <c r="BS1957" s="95"/>
      <c r="BT1957" s="95"/>
      <c r="BU1957" s="95"/>
      <c r="BV1957" s="95"/>
      <c r="BW1957" s="95"/>
      <c r="BX1957" s="95"/>
      <c r="BY1957" s="95"/>
      <c r="BZ1957" s="95"/>
    </row>
    <row r="1958" spans="3:78" x14ac:dyDescent="0.2">
      <c r="C1958" s="24"/>
      <c r="D1958" s="24"/>
      <c r="AF1958" s="95"/>
      <c r="AG1958" s="95"/>
      <c r="AH1958" s="95"/>
      <c r="AI1958" s="95"/>
      <c r="AJ1958" s="95"/>
      <c r="AK1958" s="95"/>
      <c r="AL1958" s="95"/>
      <c r="AM1958" s="42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5"/>
      <c r="BL1958" s="95"/>
      <c r="BM1958" s="95"/>
      <c r="BN1958" s="95"/>
      <c r="BO1958" s="95"/>
      <c r="BP1958" s="95"/>
      <c r="BQ1958" s="95"/>
      <c r="BR1958" s="95"/>
      <c r="BS1958" s="95"/>
      <c r="BT1958" s="95"/>
      <c r="BU1958" s="95"/>
      <c r="BV1958" s="95"/>
      <c r="BW1958" s="95"/>
      <c r="BX1958" s="95"/>
      <c r="BY1958" s="95"/>
      <c r="BZ1958" s="95"/>
    </row>
    <row r="1959" spans="3:78" x14ac:dyDescent="0.2">
      <c r="C1959" s="24"/>
      <c r="D1959" s="24"/>
      <c r="AF1959" s="95"/>
      <c r="AG1959" s="95"/>
      <c r="AH1959" s="95"/>
      <c r="AI1959" s="95"/>
      <c r="AJ1959" s="95"/>
      <c r="AK1959" s="95"/>
      <c r="AL1959" s="95"/>
      <c r="AM1959" s="42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</row>
    <row r="1960" spans="3:78" x14ac:dyDescent="0.2">
      <c r="C1960" s="24"/>
      <c r="D1960" s="24"/>
      <c r="AF1960" s="95"/>
      <c r="AG1960" s="95"/>
      <c r="AH1960" s="95"/>
      <c r="AI1960" s="95"/>
      <c r="AJ1960" s="95"/>
      <c r="AK1960" s="95"/>
      <c r="AL1960" s="95"/>
      <c r="AM1960" s="42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</row>
    <row r="1961" spans="3:78" x14ac:dyDescent="0.2">
      <c r="C1961" s="24"/>
      <c r="D1961" s="24"/>
      <c r="AF1961" s="95"/>
      <c r="AG1961" s="95"/>
      <c r="AH1961" s="95"/>
      <c r="AI1961" s="95"/>
      <c r="AJ1961" s="95"/>
      <c r="AK1961" s="95"/>
      <c r="AL1961" s="95"/>
      <c r="AM1961" s="42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</row>
    <row r="1962" spans="3:78" x14ac:dyDescent="0.2">
      <c r="C1962" s="24"/>
      <c r="D1962" s="24"/>
      <c r="AF1962" s="95"/>
      <c r="AG1962" s="95"/>
      <c r="AH1962" s="95"/>
      <c r="AI1962" s="95"/>
      <c r="AJ1962" s="95"/>
      <c r="AK1962" s="95"/>
      <c r="AL1962" s="95"/>
      <c r="AM1962" s="42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</row>
    <row r="1963" spans="3:78" x14ac:dyDescent="0.2">
      <c r="C1963" s="24"/>
      <c r="D1963" s="24"/>
      <c r="AF1963" s="95"/>
      <c r="AG1963" s="95"/>
      <c r="AH1963" s="95"/>
      <c r="AI1963" s="95"/>
      <c r="AJ1963" s="95"/>
      <c r="AK1963" s="95"/>
      <c r="AL1963" s="95"/>
      <c r="AM1963" s="42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</row>
    <row r="1964" spans="3:78" x14ac:dyDescent="0.2">
      <c r="C1964" s="24"/>
      <c r="D1964" s="24"/>
      <c r="AF1964" s="95"/>
      <c r="AG1964" s="95"/>
      <c r="AH1964" s="95"/>
      <c r="AI1964" s="95"/>
      <c r="AJ1964" s="95"/>
      <c r="AK1964" s="95"/>
      <c r="AL1964" s="95"/>
      <c r="AM1964" s="42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</row>
    <row r="1965" spans="3:78" x14ac:dyDescent="0.2">
      <c r="C1965" s="24"/>
      <c r="D1965" s="24"/>
      <c r="AF1965" s="95"/>
      <c r="AG1965" s="95"/>
      <c r="AH1965" s="95"/>
      <c r="AI1965" s="95"/>
      <c r="AJ1965" s="95"/>
      <c r="AK1965" s="95"/>
      <c r="AL1965" s="95"/>
      <c r="AM1965" s="42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</row>
    <row r="1966" spans="3:78" x14ac:dyDescent="0.2">
      <c r="C1966" s="24"/>
      <c r="D1966" s="24"/>
      <c r="AF1966" s="95"/>
      <c r="AG1966" s="95"/>
      <c r="AH1966" s="95"/>
      <c r="AI1966" s="95"/>
      <c r="AJ1966" s="95"/>
      <c r="AK1966" s="95"/>
      <c r="AL1966" s="95"/>
      <c r="AM1966" s="42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</row>
    <row r="1967" spans="3:78" x14ac:dyDescent="0.2">
      <c r="C1967" s="24"/>
      <c r="D1967" s="24"/>
      <c r="AF1967" s="95"/>
      <c r="AG1967" s="95"/>
      <c r="AH1967" s="95"/>
      <c r="AI1967" s="95"/>
      <c r="AJ1967" s="95"/>
      <c r="AK1967" s="95"/>
      <c r="AL1967" s="95"/>
      <c r="AM1967" s="42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</row>
    <row r="1968" spans="3:78" x14ac:dyDescent="0.2">
      <c r="C1968" s="24"/>
      <c r="D1968" s="24"/>
      <c r="AF1968" s="95"/>
      <c r="AG1968" s="95"/>
      <c r="AH1968" s="95"/>
      <c r="AI1968" s="95"/>
      <c r="AJ1968" s="95"/>
      <c r="AK1968" s="95"/>
      <c r="AL1968" s="95"/>
      <c r="AM1968" s="42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</row>
    <row r="1969" spans="3:53" x14ac:dyDescent="0.2">
      <c r="C1969" s="24"/>
      <c r="D1969" s="24"/>
      <c r="AF1969" s="95"/>
      <c r="AG1969" s="95"/>
      <c r="AH1969" s="95"/>
      <c r="AI1969" s="95"/>
      <c r="AJ1969" s="95"/>
      <c r="AK1969" s="95"/>
      <c r="AL1969" s="95"/>
      <c r="AM1969" s="42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</row>
    <row r="1970" spans="3:53" x14ac:dyDescent="0.2">
      <c r="C1970" s="24"/>
      <c r="D1970" s="24"/>
      <c r="AF1970" s="95"/>
      <c r="AG1970" s="95"/>
      <c r="AH1970" s="95"/>
      <c r="AI1970" s="95"/>
      <c r="AJ1970" s="95"/>
      <c r="AK1970" s="95"/>
      <c r="AL1970" s="95"/>
      <c r="AM1970" s="42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</row>
    <row r="1971" spans="3:53" x14ac:dyDescent="0.2">
      <c r="C1971" s="24"/>
      <c r="D1971" s="24"/>
      <c r="AF1971" s="95"/>
      <c r="AG1971" s="95"/>
      <c r="AH1971" s="95"/>
      <c r="AI1971" s="95"/>
      <c r="AJ1971" s="95"/>
      <c r="AK1971" s="95"/>
      <c r="AL1971" s="95"/>
      <c r="AM1971" s="42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</row>
    <row r="1972" spans="3:53" x14ac:dyDescent="0.2">
      <c r="C1972" s="24"/>
      <c r="D1972" s="24"/>
      <c r="AF1972" s="95"/>
      <c r="AG1972" s="95"/>
      <c r="AH1972" s="95"/>
      <c r="AI1972" s="95"/>
      <c r="AJ1972" s="95"/>
      <c r="AK1972" s="95"/>
      <c r="AL1972" s="95"/>
      <c r="AM1972" s="42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</row>
    <row r="1973" spans="3:53" x14ac:dyDescent="0.2">
      <c r="C1973" s="24"/>
      <c r="D1973" s="24"/>
      <c r="AF1973" s="95"/>
      <c r="AG1973" s="95"/>
      <c r="AH1973" s="95"/>
      <c r="AI1973" s="95"/>
      <c r="AJ1973" s="95"/>
      <c r="AK1973" s="95"/>
      <c r="AL1973" s="95"/>
      <c r="AM1973" s="42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</row>
    <row r="1974" spans="3:53" x14ac:dyDescent="0.2">
      <c r="C1974" s="24"/>
      <c r="D1974" s="24"/>
      <c r="AF1974" s="95"/>
      <c r="AG1974" s="95"/>
      <c r="AH1974" s="95"/>
      <c r="AI1974" s="95"/>
      <c r="AJ1974" s="95"/>
      <c r="AK1974" s="95"/>
      <c r="AL1974" s="95"/>
      <c r="AM1974" s="42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</row>
    <row r="1975" spans="3:53" x14ac:dyDescent="0.2">
      <c r="C1975" s="24"/>
      <c r="D1975" s="24"/>
      <c r="AF1975" s="95"/>
      <c r="AG1975" s="95"/>
      <c r="AH1975" s="95"/>
      <c r="AI1975" s="95"/>
      <c r="AJ1975" s="95"/>
      <c r="AK1975" s="95"/>
      <c r="AL1975" s="95"/>
      <c r="AM1975" s="42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</row>
    <row r="1976" spans="3:53" x14ac:dyDescent="0.2">
      <c r="C1976" s="24"/>
      <c r="D1976" s="24"/>
      <c r="AF1976" s="95"/>
      <c r="AG1976" s="95"/>
      <c r="AH1976" s="95"/>
      <c r="AI1976" s="95"/>
      <c r="AJ1976" s="95"/>
      <c r="AK1976" s="95"/>
      <c r="AL1976" s="95"/>
      <c r="AM1976" s="42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</row>
    <row r="1977" spans="3:53" x14ac:dyDescent="0.2">
      <c r="C1977" s="24"/>
      <c r="D1977" s="24"/>
      <c r="AF1977" s="95"/>
      <c r="AG1977" s="95"/>
      <c r="AH1977" s="95"/>
      <c r="AI1977" s="95"/>
      <c r="AJ1977" s="95"/>
      <c r="AK1977" s="95"/>
      <c r="AL1977" s="95"/>
      <c r="AM1977" s="42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</row>
    <row r="1978" spans="3:53" x14ac:dyDescent="0.2">
      <c r="C1978" s="24"/>
      <c r="D1978" s="24"/>
      <c r="AF1978" s="95"/>
      <c r="AG1978" s="95"/>
      <c r="AH1978" s="95"/>
      <c r="AI1978" s="95"/>
      <c r="AJ1978" s="95"/>
      <c r="AK1978" s="95"/>
      <c r="AL1978" s="95"/>
      <c r="AM1978" s="42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</row>
    <row r="1979" spans="3:53" x14ac:dyDescent="0.2">
      <c r="C1979" s="24"/>
      <c r="D1979" s="24"/>
      <c r="AF1979" s="95"/>
      <c r="AG1979" s="95"/>
      <c r="AH1979" s="95"/>
      <c r="AI1979" s="95"/>
      <c r="AJ1979" s="95"/>
      <c r="AK1979" s="95"/>
      <c r="AL1979" s="95"/>
      <c r="AM1979" s="42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</row>
    <row r="1980" spans="3:53" x14ac:dyDescent="0.2">
      <c r="C1980" s="24"/>
      <c r="D1980" s="24"/>
      <c r="AF1980" s="95"/>
      <c r="AG1980" s="95"/>
      <c r="AH1980" s="95"/>
      <c r="AI1980" s="95"/>
      <c r="AJ1980" s="95"/>
      <c r="AK1980" s="95"/>
      <c r="AL1980" s="95"/>
      <c r="AM1980" s="42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</row>
    <row r="1981" spans="3:53" x14ac:dyDescent="0.2">
      <c r="C1981" s="24"/>
      <c r="D1981" s="24"/>
      <c r="AF1981" s="95"/>
      <c r="AG1981" s="95"/>
      <c r="AH1981" s="95"/>
      <c r="AI1981" s="95"/>
      <c r="AJ1981" s="95"/>
      <c r="AK1981" s="95"/>
      <c r="AL1981" s="95"/>
      <c r="AM1981" s="42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</row>
    <row r="1982" spans="3:53" x14ac:dyDescent="0.2">
      <c r="C1982" s="24"/>
      <c r="D1982" s="24"/>
      <c r="AF1982" s="95"/>
      <c r="AG1982" s="95"/>
      <c r="AH1982" s="95"/>
      <c r="AI1982" s="95"/>
      <c r="AJ1982" s="95"/>
      <c r="AK1982" s="95"/>
      <c r="AL1982" s="95"/>
      <c r="AM1982" s="42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</row>
    <row r="1983" spans="3:53" x14ac:dyDescent="0.2">
      <c r="C1983" s="24"/>
      <c r="D1983" s="24"/>
      <c r="AF1983" s="95"/>
      <c r="AG1983" s="95"/>
      <c r="AH1983" s="95"/>
      <c r="AI1983" s="95"/>
      <c r="AJ1983" s="95"/>
      <c r="AK1983" s="95"/>
      <c r="AL1983" s="95"/>
      <c r="AM1983" s="42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</row>
    <row r="1984" spans="3:53" x14ac:dyDescent="0.2">
      <c r="C1984" s="24"/>
      <c r="D1984" s="24"/>
      <c r="AF1984" s="95"/>
      <c r="AG1984" s="95"/>
      <c r="AH1984" s="95"/>
      <c r="AI1984" s="95"/>
      <c r="AJ1984" s="95"/>
      <c r="AK1984" s="95"/>
      <c r="AL1984" s="95"/>
      <c r="AM1984" s="42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</row>
    <row r="1985" spans="3:53" x14ac:dyDescent="0.2">
      <c r="C1985" s="24"/>
      <c r="D1985" s="24"/>
      <c r="AF1985" s="95"/>
      <c r="AG1985" s="95"/>
      <c r="AH1985" s="95"/>
      <c r="AI1985" s="95"/>
      <c r="AJ1985" s="95"/>
      <c r="AK1985" s="95"/>
      <c r="AL1985" s="95"/>
      <c r="AM1985" s="42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</row>
    <row r="1986" spans="3:53" x14ac:dyDescent="0.2">
      <c r="C1986" s="24"/>
      <c r="D1986" s="24"/>
      <c r="AF1986" s="95"/>
      <c r="AG1986" s="95"/>
      <c r="AH1986" s="95"/>
      <c r="AI1986" s="95"/>
      <c r="AJ1986" s="95"/>
      <c r="AK1986" s="95"/>
      <c r="AL1986" s="95"/>
      <c r="AM1986" s="42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</row>
    <row r="1987" spans="3:53" x14ac:dyDescent="0.2">
      <c r="C1987" s="24"/>
      <c r="D1987" s="24"/>
      <c r="AF1987" s="95"/>
      <c r="AG1987" s="95"/>
      <c r="AH1987" s="95"/>
      <c r="AI1987" s="95"/>
      <c r="AJ1987" s="95"/>
      <c r="AK1987" s="95"/>
      <c r="AL1987" s="95"/>
      <c r="AM1987" s="42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</row>
    <row r="1988" spans="3:53" x14ac:dyDescent="0.2">
      <c r="C1988" s="24"/>
      <c r="D1988" s="24"/>
      <c r="AF1988" s="95"/>
      <c r="AG1988" s="95"/>
      <c r="AH1988" s="95"/>
      <c r="AI1988" s="95"/>
      <c r="AJ1988" s="95"/>
      <c r="AK1988" s="95"/>
      <c r="AL1988" s="95"/>
      <c r="AM1988" s="42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</row>
    <row r="1989" spans="3:53" x14ac:dyDescent="0.2">
      <c r="C1989" s="24"/>
      <c r="D1989" s="24"/>
      <c r="AF1989" s="95"/>
      <c r="AG1989" s="95"/>
      <c r="AH1989" s="95"/>
      <c r="AI1989" s="95"/>
      <c r="AJ1989" s="95"/>
      <c r="AK1989" s="95"/>
      <c r="AL1989" s="95"/>
      <c r="AM1989" s="42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</row>
    <row r="1990" spans="3:53" x14ac:dyDescent="0.2">
      <c r="C1990" s="24"/>
      <c r="D1990" s="24"/>
      <c r="AG1990" s="94"/>
      <c r="AH1990" s="94"/>
      <c r="AI1990" s="94"/>
      <c r="AJ1990" s="94"/>
      <c r="AK1990" s="94"/>
      <c r="AM1990" s="92"/>
      <c r="AT1990" s="94"/>
      <c r="AU1990" s="94"/>
      <c r="AV1990" s="94"/>
      <c r="AW1990" s="94"/>
      <c r="AX1990" s="94"/>
      <c r="AY1990" s="94"/>
      <c r="AZ1990" s="94"/>
      <c r="BA1990" s="94"/>
    </row>
    <row r="1991" spans="3:53" x14ac:dyDescent="0.2">
      <c r="C1991" s="24"/>
      <c r="D1991" s="24"/>
      <c r="AG1991" s="94"/>
      <c r="AH1991" s="94"/>
      <c r="AI1991" s="94"/>
      <c r="AJ1991" s="94"/>
      <c r="AK1991" s="94"/>
      <c r="AM1991" s="92"/>
      <c r="AT1991" s="94"/>
      <c r="AU1991" s="94"/>
      <c r="AV1991" s="94"/>
      <c r="AW1991" s="94"/>
      <c r="AX1991" s="94"/>
      <c r="AY1991" s="94"/>
      <c r="AZ1991" s="94"/>
      <c r="BA1991" s="94"/>
    </row>
    <row r="1992" spans="3:53" x14ac:dyDescent="0.2">
      <c r="C1992" s="24"/>
      <c r="D1992" s="24"/>
      <c r="AG1992" s="94"/>
      <c r="AH1992" s="94"/>
      <c r="AI1992" s="94"/>
      <c r="AJ1992" s="94"/>
      <c r="AK1992" s="94"/>
      <c r="AM1992" s="92"/>
      <c r="AT1992" s="94"/>
      <c r="AU1992" s="94"/>
      <c r="AV1992" s="94"/>
      <c r="AW1992" s="94"/>
      <c r="AX1992" s="94"/>
      <c r="AY1992" s="94"/>
      <c r="AZ1992" s="94"/>
      <c r="BA1992" s="94"/>
    </row>
    <row r="1993" spans="3:53" x14ac:dyDescent="0.2">
      <c r="C1993" s="24"/>
      <c r="D1993" s="24"/>
      <c r="AG1993" s="94"/>
      <c r="AH1993" s="94"/>
      <c r="AI1993" s="94"/>
      <c r="AJ1993" s="94"/>
      <c r="AK1993" s="94"/>
      <c r="AM1993" s="92"/>
      <c r="AT1993" s="94"/>
      <c r="AU1993" s="94"/>
      <c r="AV1993" s="94"/>
      <c r="AW1993" s="94"/>
      <c r="AX1993" s="94"/>
      <c r="AY1993" s="94"/>
      <c r="AZ1993" s="94"/>
      <c r="BA1993" s="94"/>
    </row>
    <row r="1994" spans="3:53" x14ac:dyDescent="0.2">
      <c r="C1994" s="24"/>
      <c r="D1994" s="24"/>
      <c r="AG1994" s="94"/>
      <c r="AH1994" s="94"/>
      <c r="AI1994" s="94"/>
      <c r="AJ1994" s="94"/>
      <c r="AK1994" s="94"/>
      <c r="AM1994" s="92"/>
      <c r="AT1994" s="94"/>
      <c r="AU1994" s="94"/>
      <c r="AV1994" s="94"/>
      <c r="AW1994" s="94"/>
      <c r="AX1994" s="94"/>
      <c r="AY1994" s="94"/>
      <c r="AZ1994" s="94"/>
      <c r="BA1994" s="94"/>
    </row>
    <row r="1995" spans="3:53" x14ac:dyDescent="0.2">
      <c r="C1995" s="24"/>
      <c r="D1995" s="24"/>
      <c r="AG1995" s="94"/>
      <c r="AH1995" s="94"/>
      <c r="AI1995" s="94"/>
      <c r="AJ1995" s="94"/>
      <c r="AK1995" s="94"/>
      <c r="AM1995" s="92"/>
      <c r="AT1995" s="94"/>
      <c r="AU1995" s="94"/>
      <c r="AV1995" s="94"/>
      <c r="AW1995" s="94"/>
      <c r="AX1995" s="94"/>
      <c r="AY1995" s="94"/>
      <c r="AZ1995" s="94"/>
      <c r="BA1995" s="94"/>
    </row>
    <row r="1996" spans="3:53" x14ac:dyDescent="0.2">
      <c r="C1996" s="24"/>
      <c r="D1996" s="24"/>
      <c r="AG1996" s="94"/>
      <c r="AH1996" s="94"/>
      <c r="AI1996" s="94"/>
      <c r="AJ1996" s="94"/>
      <c r="AK1996" s="94"/>
      <c r="AM1996" s="92"/>
      <c r="AT1996" s="94"/>
      <c r="AU1996" s="94"/>
      <c r="AV1996" s="94"/>
      <c r="AW1996" s="94"/>
      <c r="AX1996" s="94"/>
      <c r="AY1996" s="94"/>
      <c r="AZ1996" s="94"/>
      <c r="BA1996" s="94"/>
    </row>
    <row r="1997" spans="3:53" x14ac:dyDescent="0.2">
      <c r="C1997" s="24"/>
      <c r="D1997" s="24"/>
      <c r="AG1997" s="94"/>
      <c r="AH1997" s="94"/>
      <c r="AI1997" s="94"/>
      <c r="AJ1997" s="94"/>
      <c r="AK1997" s="94"/>
      <c r="AM1997" s="92"/>
      <c r="AT1997" s="94"/>
      <c r="AU1997" s="94"/>
      <c r="AV1997" s="94"/>
      <c r="AW1997" s="94"/>
      <c r="AX1997" s="94"/>
      <c r="AY1997" s="94"/>
      <c r="AZ1997" s="94"/>
      <c r="BA1997" s="94"/>
    </row>
    <row r="1998" spans="3:53" x14ac:dyDescent="0.2">
      <c r="C1998" s="24"/>
      <c r="D1998" s="24"/>
      <c r="AG1998" s="94"/>
      <c r="AH1998" s="94"/>
      <c r="AI1998" s="94"/>
      <c r="AJ1998" s="94"/>
      <c r="AK1998" s="94"/>
      <c r="AM1998" s="92"/>
      <c r="AT1998" s="94"/>
      <c r="AU1998" s="94"/>
      <c r="AV1998" s="94"/>
      <c r="AW1998" s="94"/>
      <c r="AX1998" s="94"/>
      <c r="AY1998" s="94"/>
      <c r="AZ1998" s="94"/>
      <c r="BA1998" s="94"/>
    </row>
    <row r="1999" spans="3:53" x14ac:dyDescent="0.2">
      <c r="C1999" s="24"/>
      <c r="D1999" s="24"/>
      <c r="AG1999" s="94"/>
      <c r="AH1999" s="94"/>
      <c r="AI1999" s="94"/>
      <c r="AJ1999" s="94"/>
      <c r="AK1999" s="94"/>
      <c r="AM1999" s="92"/>
      <c r="AT1999" s="94"/>
      <c r="AU1999" s="94"/>
      <c r="AV1999" s="94"/>
      <c r="AW1999" s="94"/>
      <c r="AX1999" s="94"/>
      <c r="AY1999" s="94"/>
      <c r="AZ1999" s="94"/>
      <c r="BA1999" s="94"/>
    </row>
    <row r="2000" spans="3:53" x14ac:dyDescent="0.2">
      <c r="C2000" s="24"/>
      <c r="D2000" s="24"/>
      <c r="AG2000" s="94"/>
      <c r="AH2000" s="94"/>
      <c r="AI2000" s="94"/>
      <c r="AJ2000" s="94"/>
      <c r="AK2000" s="94"/>
      <c r="AM2000" s="92"/>
      <c r="AT2000" s="94"/>
      <c r="AU2000" s="94"/>
      <c r="AV2000" s="94"/>
      <c r="AW2000" s="94"/>
      <c r="AX2000" s="94"/>
      <c r="AY2000" s="94"/>
      <c r="AZ2000" s="94"/>
      <c r="BA2000" s="94"/>
    </row>
    <row r="2001" spans="3:53" x14ac:dyDescent="0.2">
      <c r="C2001" s="24"/>
      <c r="D2001" s="24"/>
      <c r="AG2001" s="94"/>
      <c r="AH2001" s="94"/>
      <c r="AI2001" s="94"/>
      <c r="AJ2001" s="94"/>
      <c r="AK2001" s="94"/>
      <c r="AM2001" s="92"/>
      <c r="AT2001" s="94"/>
      <c r="AU2001" s="94"/>
      <c r="AV2001" s="94"/>
      <c r="AW2001" s="94"/>
      <c r="AX2001" s="94"/>
      <c r="AY2001" s="94"/>
      <c r="AZ2001" s="94"/>
      <c r="BA2001" s="94"/>
    </row>
    <row r="2002" spans="3:53" x14ac:dyDescent="0.2">
      <c r="C2002" s="24"/>
      <c r="D2002" s="24"/>
      <c r="AG2002" s="94"/>
      <c r="AH2002" s="94"/>
      <c r="AI2002" s="94"/>
      <c r="AJ2002" s="94"/>
      <c r="AK2002" s="94"/>
      <c r="AM2002" s="92"/>
      <c r="AT2002" s="94"/>
      <c r="AU2002" s="94"/>
      <c r="AV2002" s="94"/>
      <c r="AW2002" s="94"/>
      <c r="AX2002" s="94"/>
      <c r="AY2002" s="94"/>
      <c r="AZ2002" s="94"/>
      <c r="BA2002" s="94"/>
    </row>
    <row r="2003" spans="3:53" x14ac:dyDescent="0.2">
      <c r="C2003" s="24"/>
      <c r="D2003" s="24"/>
      <c r="AG2003" s="94"/>
      <c r="AH2003" s="94"/>
      <c r="AI2003" s="94"/>
      <c r="AJ2003" s="94"/>
      <c r="AK2003" s="94"/>
      <c r="AM2003" s="92"/>
      <c r="AT2003" s="94"/>
      <c r="AU2003" s="94"/>
      <c r="AV2003" s="94"/>
      <c r="AW2003" s="94"/>
      <c r="AX2003" s="94"/>
      <c r="AY2003" s="94"/>
      <c r="AZ2003" s="94"/>
      <c r="BA2003" s="94"/>
    </row>
    <row r="2004" spans="3:53" x14ac:dyDescent="0.2">
      <c r="C2004" s="24"/>
      <c r="D2004" s="24"/>
      <c r="AG2004" s="94"/>
      <c r="AH2004" s="94"/>
      <c r="AI2004" s="94"/>
      <c r="AJ2004" s="94"/>
      <c r="AK2004" s="94"/>
      <c r="AM2004" s="92"/>
      <c r="AT2004" s="94"/>
      <c r="AU2004" s="94"/>
      <c r="AV2004" s="94"/>
      <c r="AW2004" s="94"/>
      <c r="AX2004" s="94"/>
      <c r="AY2004" s="94"/>
      <c r="AZ2004" s="94"/>
      <c r="BA2004" s="94"/>
    </row>
    <row r="2005" spans="3:53" x14ac:dyDescent="0.2">
      <c r="C2005" s="24"/>
      <c r="D2005" s="24"/>
      <c r="AG2005" s="94"/>
      <c r="AH2005" s="94"/>
      <c r="AI2005" s="94"/>
      <c r="AJ2005" s="94"/>
      <c r="AK2005" s="94"/>
      <c r="AM2005" s="92"/>
      <c r="AT2005" s="94"/>
      <c r="AU2005" s="94"/>
      <c r="AV2005" s="94"/>
      <c r="AW2005" s="94"/>
      <c r="AX2005" s="94"/>
      <c r="AY2005" s="94"/>
      <c r="AZ2005" s="94"/>
      <c r="BA2005" s="94"/>
    </row>
    <row r="2006" spans="3:53" x14ac:dyDescent="0.2">
      <c r="C2006" s="24"/>
      <c r="D2006" s="24"/>
      <c r="AG2006" s="94"/>
      <c r="AH2006" s="94"/>
      <c r="AI2006" s="94"/>
      <c r="AJ2006" s="94"/>
      <c r="AK2006" s="94"/>
      <c r="AM2006" s="92"/>
      <c r="AT2006" s="94"/>
      <c r="AU2006" s="94"/>
      <c r="AV2006" s="94"/>
      <c r="AW2006" s="94"/>
      <c r="AX2006" s="94"/>
      <c r="AY2006" s="94"/>
      <c r="AZ2006" s="94"/>
      <c r="BA2006" s="94"/>
    </row>
    <row r="2007" spans="3:53" x14ac:dyDescent="0.2">
      <c r="C2007" s="24"/>
      <c r="D2007" s="24"/>
      <c r="AG2007" s="94"/>
      <c r="AH2007" s="94"/>
      <c r="AI2007" s="94"/>
      <c r="AJ2007" s="94"/>
      <c r="AK2007" s="94"/>
      <c r="AM2007" s="92"/>
      <c r="AT2007" s="94"/>
      <c r="AU2007" s="94"/>
      <c r="AV2007" s="94"/>
      <c r="AW2007" s="94"/>
      <c r="AX2007" s="94"/>
      <c r="AY2007" s="94"/>
      <c r="AZ2007" s="94"/>
      <c r="BA2007" s="94"/>
    </row>
    <row r="2008" spans="3:53" x14ac:dyDescent="0.2">
      <c r="C2008" s="24"/>
      <c r="D2008" s="24"/>
      <c r="AG2008" s="94"/>
      <c r="AH2008" s="94"/>
      <c r="AI2008" s="94"/>
      <c r="AJ2008" s="94"/>
      <c r="AK2008" s="94"/>
      <c r="AM2008" s="92"/>
      <c r="AT2008" s="94"/>
      <c r="AU2008" s="94"/>
      <c r="AV2008" s="94"/>
      <c r="AW2008" s="94"/>
      <c r="AX2008" s="94"/>
      <c r="AY2008" s="94"/>
      <c r="AZ2008" s="94"/>
      <c r="BA2008" s="94"/>
    </row>
    <row r="2009" spans="3:53" x14ac:dyDescent="0.2">
      <c r="C2009" s="24"/>
      <c r="D2009" s="24"/>
      <c r="AG2009" s="94"/>
      <c r="AH2009" s="94"/>
      <c r="AI2009" s="94"/>
      <c r="AJ2009" s="94"/>
      <c r="AK2009" s="94"/>
      <c r="AM2009" s="92"/>
      <c r="AT2009" s="94"/>
      <c r="AU2009" s="94"/>
      <c r="AV2009" s="94"/>
      <c r="AW2009" s="94"/>
      <c r="AX2009" s="94"/>
      <c r="AY2009" s="94"/>
      <c r="AZ2009" s="94"/>
      <c r="BA2009" s="94"/>
    </row>
    <row r="2010" spans="3:53" x14ac:dyDescent="0.2">
      <c r="C2010" s="24"/>
      <c r="D2010" s="24"/>
      <c r="AG2010" s="94"/>
      <c r="AH2010" s="94"/>
      <c r="AI2010" s="94"/>
      <c r="AJ2010" s="94"/>
      <c r="AK2010" s="94"/>
      <c r="AM2010" s="92"/>
      <c r="AT2010" s="94"/>
      <c r="AU2010" s="94"/>
      <c r="AV2010" s="94"/>
      <c r="AW2010" s="94"/>
      <c r="AX2010" s="94"/>
      <c r="AY2010" s="94"/>
      <c r="AZ2010" s="94"/>
      <c r="BA2010" s="94"/>
    </row>
    <row r="2011" spans="3:53" x14ac:dyDescent="0.2">
      <c r="C2011" s="24"/>
      <c r="D2011" s="24"/>
      <c r="AG2011" s="94"/>
      <c r="AH2011" s="94"/>
      <c r="AI2011" s="94"/>
      <c r="AJ2011" s="94"/>
      <c r="AK2011" s="94"/>
      <c r="AM2011" s="92"/>
      <c r="AT2011" s="94"/>
      <c r="AU2011" s="94"/>
      <c r="AV2011" s="94"/>
      <c r="AW2011" s="94"/>
      <c r="AX2011" s="94"/>
      <c r="AY2011" s="94"/>
      <c r="AZ2011" s="94"/>
      <c r="BA2011" s="94"/>
    </row>
    <row r="2012" spans="3:53" x14ac:dyDescent="0.2">
      <c r="C2012" s="24"/>
      <c r="D2012" s="24"/>
      <c r="AG2012" s="94"/>
      <c r="AH2012" s="94"/>
      <c r="AI2012" s="94"/>
      <c r="AJ2012" s="94"/>
      <c r="AK2012" s="94"/>
      <c r="AM2012" s="92"/>
      <c r="AT2012" s="94"/>
      <c r="AU2012" s="94"/>
      <c r="AV2012" s="94"/>
      <c r="AW2012" s="94"/>
      <c r="AX2012" s="94"/>
      <c r="AY2012" s="94"/>
      <c r="AZ2012" s="94"/>
      <c r="BA2012" s="94"/>
    </row>
    <row r="2013" spans="3:53" x14ac:dyDescent="0.2">
      <c r="C2013" s="24"/>
      <c r="D2013" s="24"/>
      <c r="AG2013" s="94"/>
      <c r="AH2013" s="94"/>
      <c r="AI2013" s="94"/>
      <c r="AJ2013" s="94"/>
      <c r="AK2013" s="94"/>
      <c r="AM2013" s="92"/>
      <c r="AT2013" s="94"/>
      <c r="AU2013" s="94"/>
      <c r="AV2013" s="94"/>
      <c r="AW2013" s="94"/>
      <c r="AX2013" s="94"/>
      <c r="AY2013" s="94"/>
      <c r="AZ2013" s="94"/>
      <c r="BA2013" s="94"/>
    </row>
    <row r="2014" spans="3:53" x14ac:dyDescent="0.2">
      <c r="C2014" s="24"/>
      <c r="D2014" s="24"/>
      <c r="AG2014" s="94"/>
      <c r="AH2014" s="94"/>
      <c r="AI2014" s="94"/>
      <c r="AJ2014" s="94"/>
      <c r="AK2014" s="94"/>
      <c r="AM2014" s="92"/>
      <c r="AT2014" s="94"/>
      <c r="AU2014" s="94"/>
      <c r="AV2014" s="94"/>
      <c r="AW2014" s="94"/>
      <c r="AX2014" s="94"/>
      <c r="AY2014" s="94"/>
      <c r="AZ2014" s="94"/>
      <c r="BA2014" s="94"/>
    </row>
    <row r="2015" spans="3:53" x14ac:dyDescent="0.2">
      <c r="C2015" s="24"/>
      <c r="D2015" s="24"/>
      <c r="AG2015" s="94"/>
      <c r="AH2015" s="94"/>
      <c r="AI2015" s="94"/>
      <c r="AJ2015" s="94"/>
      <c r="AK2015" s="94"/>
      <c r="AM2015" s="92"/>
      <c r="AT2015" s="94"/>
      <c r="AU2015" s="94"/>
      <c r="AV2015" s="94"/>
      <c r="AW2015" s="94"/>
      <c r="AX2015" s="94"/>
      <c r="AY2015" s="94"/>
      <c r="AZ2015" s="94"/>
      <c r="BA2015" s="94"/>
    </row>
    <row r="2016" spans="3:53" x14ac:dyDescent="0.2">
      <c r="C2016" s="24"/>
      <c r="D2016" s="24"/>
      <c r="AG2016" s="94"/>
      <c r="AH2016" s="94"/>
      <c r="AI2016" s="94"/>
      <c r="AJ2016" s="94"/>
      <c r="AK2016" s="94"/>
      <c r="AM2016" s="92"/>
      <c r="AT2016" s="94"/>
      <c r="AU2016" s="94"/>
      <c r="AV2016" s="94"/>
      <c r="AW2016" s="94"/>
      <c r="AX2016" s="94"/>
      <c r="AY2016" s="94"/>
      <c r="AZ2016" s="94"/>
      <c r="BA2016" s="94"/>
    </row>
    <row r="2017" spans="3:53" x14ac:dyDescent="0.2">
      <c r="C2017" s="24"/>
      <c r="D2017" s="24"/>
      <c r="AG2017" s="94"/>
      <c r="AH2017" s="94"/>
      <c r="AI2017" s="94"/>
      <c r="AJ2017" s="94"/>
      <c r="AK2017" s="94"/>
      <c r="AM2017" s="92"/>
      <c r="AT2017" s="94"/>
      <c r="AU2017" s="94"/>
      <c r="AV2017" s="94"/>
      <c r="AW2017" s="94"/>
      <c r="AX2017" s="94"/>
      <c r="AY2017" s="94"/>
      <c r="AZ2017" s="94"/>
      <c r="BA2017" s="94"/>
    </row>
    <row r="2018" spans="3:53" x14ac:dyDescent="0.2">
      <c r="C2018" s="24"/>
      <c r="D2018" s="24"/>
      <c r="AG2018" s="94"/>
      <c r="AH2018" s="94"/>
      <c r="AI2018" s="94"/>
      <c r="AJ2018" s="94"/>
      <c r="AK2018" s="94"/>
      <c r="AM2018" s="92"/>
      <c r="AT2018" s="94"/>
      <c r="AU2018" s="94"/>
      <c r="AV2018" s="94"/>
      <c r="AW2018" s="94"/>
      <c r="AX2018" s="94"/>
      <c r="AY2018" s="94"/>
      <c r="AZ2018" s="94"/>
      <c r="BA2018" s="94"/>
    </row>
    <row r="2019" spans="3:53" x14ac:dyDescent="0.2">
      <c r="C2019" s="24"/>
      <c r="D2019" s="24"/>
      <c r="AG2019" s="94"/>
      <c r="AH2019" s="94"/>
      <c r="AI2019" s="94"/>
      <c r="AJ2019" s="94"/>
      <c r="AK2019" s="94"/>
      <c r="AM2019" s="92"/>
      <c r="AT2019" s="94"/>
      <c r="AU2019" s="94"/>
      <c r="AV2019" s="94"/>
      <c r="AW2019" s="94"/>
      <c r="AX2019" s="94"/>
      <c r="AY2019" s="94"/>
      <c r="AZ2019" s="94"/>
      <c r="BA2019" s="94"/>
    </row>
    <row r="2020" spans="3:53" x14ac:dyDescent="0.2">
      <c r="C2020" s="24"/>
      <c r="D2020" s="24"/>
      <c r="AG2020" s="94"/>
      <c r="AH2020" s="94"/>
      <c r="AI2020" s="94"/>
      <c r="AJ2020" s="94"/>
      <c r="AK2020" s="94"/>
      <c r="AM2020" s="92"/>
      <c r="AT2020" s="94"/>
      <c r="AU2020" s="94"/>
      <c r="AV2020" s="94"/>
      <c r="AW2020" s="94"/>
      <c r="AX2020" s="94"/>
      <c r="AY2020" s="94"/>
      <c r="AZ2020" s="94"/>
      <c r="BA2020" s="94"/>
    </row>
    <row r="2021" spans="3:53" x14ac:dyDescent="0.2">
      <c r="C2021" s="24"/>
      <c r="D2021" s="24"/>
      <c r="AG2021" s="94"/>
      <c r="AH2021" s="94"/>
      <c r="AI2021" s="94"/>
      <c r="AJ2021" s="94"/>
      <c r="AK2021" s="94"/>
      <c r="AM2021" s="92"/>
      <c r="AT2021" s="94"/>
      <c r="AU2021" s="94"/>
      <c r="AV2021" s="94"/>
      <c r="AW2021" s="94"/>
      <c r="AX2021" s="94"/>
      <c r="AY2021" s="94"/>
      <c r="AZ2021" s="94"/>
      <c r="BA2021" s="94"/>
    </row>
    <row r="2022" spans="3:53" x14ac:dyDescent="0.2">
      <c r="C2022" s="24"/>
      <c r="D2022" s="24"/>
      <c r="AG2022" s="94"/>
      <c r="AH2022" s="94"/>
      <c r="AI2022" s="94"/>
      <c r="AJ2022" s="94"/>
      <c r="AK2022" s="94"/>
      <c r="AM2022" s="92"/>
      <c r="AT2022" s="94"/>
      <c r="AU2022" s="94"/>
      <c r="AV2022" s="94"/>
      <c r="AW2022" s="94"/>
      <c r="AX2022" s="94"/>
      <c r="AY2022" s="94"/>
      <c r="AZ2022" s="94"/>
      <c r="BA2022" s="94"/>
    </row>
    <row r="2023" spans="3:53" x14ac:dyDescent="0.2">
      <c r="C2023" s="24"/>
      <c r="D2023" s="24"/>
      <c r="AG2023" s="94"/>
      <c r="AH2023" s="94"/>
      <c r="AI2023" s="94"/>
      <c r="AJ2023" s="94"/>
      <c r="AK2023" s="94"/>
      <c r="AM2023" s="92"/>
      <c r="AT2023" s="94"/>
      <c r="AU2023" s="94"/>
      <c r="AV2023" s="94"/>
      <c r="AW2023" s="94"/>
      <c r="AX2023" s="94"/>
      <c r="AY2023" s="94"/>
      <c r="AZ2023" s="94"/>
      <c r="BA2023" s="94"/>
    </row>
    <row r="2024" spans="3:53" x14ac:dyDescent="0.2">
      <c r="C2024" s="24"/>
      <c r="D2024" s="24"/>
      <c r="AG2024" s="94"/>
      <c r="AH2024" s="94"/>
      <c r="AI2024" s="94"/>
      <c r="AJ2024" s="94"/>
      <c r="AK2024" s="94"/>
      <c r="AM2024" s="92"/>
      <c r="AT2024" s="94"/>
      <c r="AU2024" s="94"/>
      <c r="AV2024" s="94"/>
      <c r="AW2024" s="94"/>
      <c r="AX2024" s="94"/>
      <c r="AY2024" s="94"/>
      <c r="AZ2024" s="94"/>
      <c r="BA2024" s="94"/>
    </row>
    <row r="2025" spans="3:53" x14ac:dyDescent="0.2">
      <c r="C2025" s="24"/>
      <c r="D2025" s="24"/>
      <c r="AG2025" s="94"/>
      <c r="AH2025" s="94"/>
      <c r="AI2025" s="94"/>
      <c r="AJ2025" s="94"/>
      <c r="AK2025" s="94"/>
      <c r="AM2025" s="92"/>
      <c r="AT2025" s="94"/>
      <c r="AU2025" s="94"/>
      <c r="AV2025" s="94"/>
      <c r="AW2025" s="94"/>
      <c r="AX2025" s="94"/>
      <c r="AY2025" s="94"/>
      <c r="AZ2025" s="94"/>
      <c r="BA2025" s="94"/>
    </row>
    <row r="2026" spans="3:53" x14ac:dyDescent="0.2">
      <c r="C2026" s="24"/>
      <c r="D2026" s="24"/>
      <c r="AG2026" s="94"/>
      <c r="AH2026" s="94"/>
      <c r="AI2026" s="94"/>
      <c r="AJ2026" s="94"/>
      <c r="AK2026" s="94"/>
      <c r="AM2026" s="92"/>
      <c r="AT2026" s="94"/>
      <c r="AU2026" s="94"/>
      <c r="AV2026" s="94"/>
      <c r="AW2026" s="94"/>
      <c r="AX2026" s="94"/>
      <c r="AY2026" s="94"/>
      <c r="AZ2026" s="94"/>
      <c r="BA2026" s="94"/>
    </row>
    <row r="2027" spans="3:53" x14ac:dyDescent="0.2">
      <c r="C2027" s="24"/>
      <c r="D2027" s="24"/>
      <c r="AG2027" s="94"/>
      <c r="AH2027" s="94"/>
      <c r="AI2027" s="94"/>
      <c r="AJ2027" s="94"/>
      <c r="AK2027" s="94"/>
      <c r="AM2027" s="92"/>
      <c r="AT2027" s="94"/>
      <c r="AU2027" s="94"/>
      <c r="AV2027" s="94"/>
      <c r="AW2027" s="94"/>
      <c r="AX2027" s="94"/>
      <c r="AY2027" s="94"/>
      <c r="AZ2027" s="94"/>
      <c r="BA2027" s="94"/>
    </row>
    <row r="2028" spans="3:53" x14ac:dyDescent="0.2">
      <c r="C2028" s="24"/>
      <c r="D2028" s="24"/>
      <c r="AG2028" s="94"/>
      <c r="AH2028" s="94"/>
      <c r="AI2028" s="94"/>
      <c r="AJ2028" s="94"/>
      <c r="AK2028" s="94"/>
      <c r="AM2028" s="92"/>
      <c r="AT2028" s="94"/>
      <c r="AU2028" s="94"/>
      <c r="AV2028" s="94"/>
      <c r="AW2028" s="94"/>
      <c r="AX2028" s="94"/>
      <c r="AY2028" s="94"/>
      <c r="AZ2028" s="94"/>
      <c r="BA2028" s="94"/>
    </row>
    <row r="2029" spans="3:53" x14ac:dyDescent="0.2">
      <c r="C2029" s="24"/>
      <c r="D2029" s="24"/>
      <c r="AG2029" s="94"/>
      <c r="AH2029" s="94"/>
      <c r="AI2029" s="94"/>
      <c r="AJ2029" s="94"/>
      <c r="AK2029" s="94"/>
      <c r="AM2029" s="92"/>
      <c r="AT2029" s="94"/>
      <c r="AU2029" s="94"/>
      <c r="AV2029" s="94"/>
      <c r="AW2029" s="94"/>
      <c r="AX2029" s="94"/>
      <c r="AY2029" s="94"/>
      <c r="AZ2029" s="94"/>
      <c r="BA2029" s="94"/>
    </row>
    <row r="2030" spans="3:53" x14ac:dyDescent="0.2">
      <c r="C2030" s="24"/>
      <c r="D2030" s="24"/>
      <c r="AG2030" s="94"/>
      <c r="AH2030" s="94"/>
      <c r="AI2030" s="94"/>
      <c r="AJ2030" s="94"/>
      <c r="AK2030" s="94"/>
      <c r="AM2030" s="92"/>
      <c r="AT2030" s="94"/>
      <c r="AU2030" s="94"/>
      <c r="AV2030" s="94"/>
      <c r="AW2030" s="94"/>
      <c r="AX2030" s="94"/>
      <c r="AY2030" s="94"/>
      <c r="AZ2030" s="94"/>
      <c r="BA2030" s="94"/>
    </row>
    <row r="2031" spans="3:53" x14ac:dyDescent="0.2">
      <c r="C2031" s="24"/>
      <c r="D2031" s="24"/>
      <c r="AG2031" s="94"/>
      <c r="AH2031" s="94"/>
      <c r="AI2031" s="94"/>
      <c r="AJ2031" s="94"/>
      <c r="AK2031" s="94"/>
      <c r="AM2031" s="92"/>
      <c r="AT2031" s="94"/>
      <c r="AU2031" s="94"/>
      <c r="AV2031" s="94"/>
      <c r="AW2031" s="94"/>
      <c r="AX2031" s="94"/>
      <c r="AY2031" s="94"/>
      <c r="AZ2031" s="94"/>
      <c r="BA2031" s="94"/>
    </row>
    <row r="2032" spans="3:53" x14ac:dyDescent="0.2">
      <c r="C2032" s="24"/>
      <c r="D2032" s="24"/>
      <c r="AG2032" s="94"/>
      <c r="AH2032" s="94"/>
      <c r="AI2032" s="94"/>
      <c r="AJ2032" s="94"/>
      <c r="AK2032" s="94"/>
      <c r="AM2032" s="92"/>
      <c r="AT2032" s="94"/>
      <c r="AU2032" s="94"/>
      <c r="AV2032" s="94"/>
      <c r="AW2032" s="94"/>
      <c r="AX2032" s="94"/>
      <c r="AY2032" s="94"/>
      <c r="AZ2032" s="94"/>
      <c r="BA2032" s="94"/>
    </row>
    <row r="2033" spans="3:53" x14ac:dyDescent="0.2">
      <c r="C2033" s="24"/>
      <c r="D2033" s="24"/>
      <c r="AG2033" s="94"/>
      <c r="AH2033" s="94"/>
      <c r="AI2033" s="94"/>
      <c r="AJ2033" s="94"/>
      <c r="AK2033" s="94"/>
      <c r="AM2033" s="92"/>
      <c r="AT2033" s="94"/>
      <c r="AU2033" s="94"/>
      <c r="AV2033" s="94"/>
      <c r="AW2033" s="94"/>
      <c r="AX2033" s="94"/>
      <c r="AY2033" s="94"/>
      <c r="AZ2033" s="94"/>
      <c r="BA2033" s="94"/>
    </row>
    <row r="2034" spans="3:53" x14ac:dyDescent="0.2">
      <c r="C2034" s="24"/>
      <c r="D2034" s="24"/>
      <c r="AG2034" s="94"/>
      <c r="AH2034" s="94"/>
      <c r="AI2034" s="94"/>
      <c r="AJ2034" s="94"/>
      <c r="AK2034" s="94"/>
      <c r="AM2034" s="92"/>
      <c r="AT2034" s="94"/>
      <c r="AU2034" s="94"/>
      <c r="AV2034" s="94"/>
      <c r="AW2034" s="94"/>
      <c r="AX2034" s="94"/>
      <c r="AY2034" s="94"/>
      <c r="AZ2034" s="94"/>
      <c r="BA2034" s="94"/>
    </row>
    <row r="2035" spans="3:53" x14ac:dyDescent="0.2">
      <c r="C2035" s="24"/>
      <c r="D2035" s="24"/>
      <c r="AG2035" s="94"/>
      <c r="AH2035" s="94"/>
      <c r="AI2035" s="94"/>
      <c r="AJ2035" s="94"/>
      <c r="AK2035" s="94"/>
      <c r="AM2035" s="92"/>
      <c r="AT2035" s="94"/>
      <c r="AU2035" s="94"/>
      <c r="AV2035" s="94"/>
      <c r="AW2035" s="94"/>
      <c r="AX2035" s="94"/>
      <c r="AY2035" s="94"/>
      <c r="AZ2035" s="94"/>
      <c r="BA2035" s="94"/>
    </row>
    <row r="2036" spans="3:53" x14ac:dyDescent="0.2">
      <c r="C2036" s="24"/>
      <c r="D2036" s="24"/>
      <c r="AG2036" s="94"/>
      <c r="AH2036" s="94"/>
      <c r="AI2036" s="94"/>
      <c r="AJ2036" s="94"/>
      <c r="AK2036" s="94"/>
      <c r="AM2036" s="92"/>
      <c r="AT2036" s="94"/>
      <c r="AU2036" s="94"/>
      <c r="AV2036" s="94"/>
      <c r="AW2036" s="94"/>
      <c r="AX2036" s="94"/>
      <c r="AY2036" s="94"/>
      <c r="AZ2036" s="94"/>
      <c r="BA2036" s="94"/>
    </row>
    <row r="2037" spans="3:53" x14ac:dyDescent="0.2">
      <c r="C2037" s="24"/>
      <c r="D2037" s="24"/>
      <c r="AG2037" s="94"/>
      <c r="AH2037" s="94"/>
      <c r="AI2037" s="94"/>
      <c r="AJ2037" s="94"/>
      <c r="AK2037" s="94"/>
      <c r="AM2037" s="92"/>
      <c r="AT2037" s="94"/>
      <c r="AU2037" s="94"/>
      <c r="AV2037" s="94"/>
      <c r="AW2037" s="94"/>
      <c r="AX2037" s="94"/>
      <c r="AY2037" s="94"/>
      <c r="AZ2037" s="94"/>
      <c r="BA2037" s="94"/>
    </row>
    <row r="2038" spans="3:53" x14ac:dyDescent="0.2">
      <c r="C2038" s="24"/>
      <c r="D2038" s="24"/>
      <c r="AG2038" s="94"/>
      <c r="AH2038" s="94"/>
      <c r="AI2038" s="94"/>
      <c r="AJ2038" s="94"/>
      <c r="AK2038" s="94"/>
      <c r="AM2038" s="92"/>
      <c r="AT2038" s="94"/>
      <c r="AU2038" s="94"/>
      <c r="AV2038" s="94"/>
      <c r="AW2038" s="94"/>
      <c r="AX2038" s="94"/>
      <c r="AY2038" s="94"/>
      <c r="AZ2038" s="94"/>
      <c r="BA2038" s="94"/>
    </row>
    <row r="2039" spans="3:53" x14ac:dyDescent="0.2">
      <c r="C2039" s="24"/>
      <c r="D2039" s="24"/>
      <c r="AG2039" s="94"/>
      <c r="AH2039" s="94"/>
      <c r="AI2039" s="94"/>
      <c r="AJ2039" s="94"/>
      <c r="AK2039" s="94"/>
      <c r="AM2039" s="92"/>
      <c r="AT2039" s="94"/>
      <c r="AU2039" s="94"/>
      <c r="AV2039" s="94"/>
      <c r="AW2039" s="94"/>
      <c r="AX2039" s="94"/>
      <c r="AY2039" s="94"/>
      <c r="AZ2039" s="94"/>
      <c r="BA2039" s="94"/>
    </row>
    <row r="2040" spans="3:53" x14ac:dyDescent="0.2">
      <c r="C2040" s="24"/>
      <c r="D2040" s="24"/>
      <c r="AG2040" s="94"/>
      <c r="AH2040" s="94"/>
      <c r="AI2040" s="94"/>
      <c r="AJ2040" s="94"/>
      <c r="AK2040" s="94"/>
      <c r="AM2040" s="92"/>
      <c r="AT2040" s="94"/>
      <c r="AU2040" s="94"/>
      <c r="AV2040" s="94"/>
      <c r="AW2040" s="94"/>
      <c r="AX2040" s="94"/>
      <c r="AY2040" s="94"/>
      <c r="AZ2040" s="94"/>
      <c r="BA2040" s="94"/>
    </row>
    <row r="2041" spans="3:53" x14ac:dyDescent="0.2">
      <c r="C2041" s="24"/>
      <c r="D2041" s="24"/>
      <c r="AG2041" s="94"/>
      <c r="AH2041" s="94"/>
      <c r="AI2041" s="94"/>
      <c r="AJ2041" s="94"/>
      <c r="AK2041" s="94"/>
      <c r="AM2041" s="92"/>
      <c r="AT2041" s="94"/>
      <c r="AU2041" s="94"/>
      <c r="AV2041" s="94"/>
      <c r="AW2041" s="94"/>
      <c r="AX2041" s="94"/>
      <c r="AY2041" s="94"/>
      <c r="AZ2041" s="94"/>
      <c r="BA2041" s="94"/>
    </row>
    <row r="2042" spans="3:53" x14ac:dyDescent="0.2">
      <c r="C2042" s="24"/>
      <c r="D2042" s="24"/>
      <c r="AG2042" s="94"/>
      <c r="AH2042" s="94"/>
      <c r="AI2042" s="94"/>
      <c r="AJ2042" s="94"/>
      <c r="AK2042" s="94"/>
      <c r="AM2042" s="92"/>
      <c r="AT2042" s="94"/>
      <c r="AU2042" s="94"/>
      <c r="AV2042" s="94"/>
      <c r="AW2042" s="94"/>
      <c r="AX2042" s="94"/>
      <c r="AY2042" s="94"/>
      <c r="AZ2042" s="94"/>
      <c r="BA2042" s="94"/>
    </row>
    <row r="2043" spans="3:53" x14ac:dyDescent="0.2">
      <c r="C2043" s="24"/>
      <c r="D2043" s="24"/>
      <c r="AG2043" s="94"/>
      <c r="AH2043" s="94"/>
      <c r="AI2043" s="94"/>
      <c r="AJ2043" s="94"/>
      <c r="AK2043" s="94"/>
      <c r="AM2043" s="92"/>
      <c r="AT2043" s="94"/>
      <c r="AU2043" s="94"/>
      <c r="AV2043" s="94"/>
      <c r="AW2043" s="94"/>
      <c r="AX2043" s="94"/>
      <c r="AY2043" s="94"/>
      <c r="AZ2043" s="94"/>
      <c r="BA2043" s="94"/>
    </row>
    <row r="2044" spans="3:53" x14ac:dyDescent="0.2">
      <c r="C2044" s="24"/>
      <c r="D2044" s="24"/>
      <c r="AG2044" s="94"/>
      <c r="AH2044" s="94"/>
      <c r="AI2044" s="94"/>
      <c r="AJ2044" s="94"/>
      <c r="AK2044" s="94"/>
      <c r="AM2044" s="92"/>
      <c r="AT2044" s="94"/>
      <c r="AU2044" s="94"/>
      <c r="AV2044" s="94"/>
      <c r="AW2044" s="94"/>
      <c r="AX2044" s="94"/>
      <c r="AY2044" s="94"/>
      <c r="AZ2044" s="94"/>
      <c r="BA2044" s="94"/>
    </row>
    <row r="2045" spans="3:53" x14ac:dyDescent="0.2">
      <c r="C2045" s="24"/>
      <c r="D2045" s="24"/>
      <c r="AG2045" s="94"/>
      <c r="AH2045" s="94"/>
      <c r="AI2045" s="94"/>
      <c r="AJ2045" s="94"/>
      <c r="AK2045" s="94"/>
      <c r="AM2045" s="92"/>
      <c r="AT2045" s="94"/>
      <c r="AU2045" s="94"/>
      <c r="AV2045" s="94"/>
      <c r="AW2045" s="94"/>
      <c r="AX2045" s="94"/>
      <c r="AY2045" s="94"/>
      <c r="AZ2045" s="94"/>
      <c r="BA2045" s="94"/>
    </row>
    <row r="2046" spans="3:53" x14ac:dyDescent="0.2">
      <c r="C2046" s="24"/>
      <c r="D2046" s="24"/>
      <c r="AG2046" s="94"/>
      <c r="AH2046" s="94"/>
      <c r="AI2046" s="94"/>
      <c r="AJ2046" s="94"/>
      <c r="AK2046" s="94"/>
      <c r="AM2046" s="92"/>
      <c r="AT2046" s="94"/>
      <c r="AU2046" s="94"/>
      <c r="AV2046" s="94"/>
      <c r="AW2046" s="94"/>
      <c r="AX2046" s="94"/>
      <c r="AY2046" s="94"/>
      <c r="AZ2046" s="94"/>
      <c r="BA2046" s="94"/>
    </row>
    <row r="2047" spans="3:53" x14ac:dyDescent="0.2">
      <c r="C2047" s="24"/>
      <c r="D2047" s="24"/>
      <c r="AG2047" s="94"/>
      <c r="AH2047" s="94"/>
      <c r="AI2047" s="94"/>
      <c r="AJ2047" s="94"/>
      <c r="AK2047" s="94"/>
      <c r="AM2047" s="92"/>
      <c r="AT2047" s="94"/>
      <c r="AU2047" s="94"/>
      <c r="AV2047" s="94"/>
      <c r="AW2047" s="94"/>
      <c r="AX2047" s="94"/>
      <c r="AY2047" s="94"/>
      <c r="AZ2047" s="94"/>
      <c r="BA2047" s="94"/>
    </row>
    <row r="2048" spans="3:53" x14ac:dyDescent="0.2">
      <c r="C2048" s="24"/>
      <c r="D2048" s="24"/>
      <c r="AG2048" s="94"/>
      <c r="AH2048" s="94"/>
      <c r="AI2048" s="94"/>
      <c r="AJ2048" s="94"/>
      <c r="AK2048" s="94"/>
      <c r="AM2048" s="92"/>
      <c r="AT2048" s="94"/>
      <c r="AU2048" s="94"/>
      <c r="AV2048" s="94"/>
      <c r="AW2048" s="94"/>
      <c r="AX2048" s="94"/>
      <c r="AY2048" s="94"/>
      <c r="AZ2048" s="94"/>
      <c r="BA2048" s="94"/>
    </row>
    <row r="2049" spans="3:53" x14ac:dyDescent="0.2">
      <c r="C2049" s="24"/>
      <c r="D2049" s="24"/>
      <c r="AG2049" s="94"/>
      <c r="AH2049" s="94"/>
      <c r="AI2049" s="94"/>
      <c r="AJ2049" s="94"/>
      <c r="AK2049" s="94"/>
      <c r="AM2049" s="92"/>
      <c r="AT2049" s="94"/>
      <c r="AU2049" s="94"/>
      <c r="AV2049" s="94"/>
      <c r="AW2049" s="94"/>
      <c r="AX2049" s="94"/>
      <c r="AY2049" s="94"/>
      <c r="AZ2049" s="94"/>
      <c r="BA2049" s="94"/>
    </row>
    <row r="2050" spans="3:53" x14ac:dyDescent="0.2">
      <c r="C2050" s="24"/>
      <c r="D2050" s="24"/>
      <c r="AG2050" s="94"/>
      <c r="AH2050" s="94"/>
      <c r="AI2050" s="94"/>
      <c r="AJ2050" s="94"/>
      <c r="AK2050" s="94"/>
      <c r="AM2050" s="92"/>
      <c r="AT2050" s="94"/>
      <c r="AU2050" s="94"/>
      <c r="AV2050" s="94"/>
      <c r="AW2050" s="94"/>
      <c r="AX2050" s="94"/>
      <c r="AY2050" s="94"/>
      <c r="AZ2050" s="94"/>
      <c r="BA2050" s="94"/>
    </row>
    <row r="2051" spans="3:53" x14ac:dyDescent="0.2">
      <c r="C2051" s="24"/>
      <c r="D2051" s="24"/>
      <c r="AG2051" s="94"/>
      <c r="AH2051" s="94"/>
      <c r="AI2051" s="94"/>
      <c r="AJ2051" s="94"/>
      <c r="AK2051" s="94"/>
      <c r="AM2051" s="92"/>
      <c r="AT2051" s="94"/>
      <c r="AU2051" s="94"/>
      <c r="AV2051" s="94"/>
      <c r="AW2051" s="94"/>
      <c r="AX2051" s="94"/>
      <c r="AY2051" s="94"/>
      <c r="AZ2051" s="94"/>
      <c r="BA2051" s="94"/>
    </row>
    <row r="2052" spans="3:53" x14ac:dyDescent="0.2">
      <c r="C2052" s="24"/>
      <c r="D2052" s="24"/>
      <c r="AG2052" s="94"/>
      <c r="AH2052" s="94"/>
      <c r="AI2052" s="94"/>
      <c r="AJ2052" s="94"/>
      <c r="AK2052" s="94"/>
      <c r="AM2052" s="92"/>
      <c r="AT2052" s="94"/>
      <c r="AU2052" s="94"/>
      <c r="AV2052" s="94"/>
      <c r="AW2052" s="94"/>
      <c r="AX2052" s="94"/>
      <c r="AY2052" s="94"/>
      <c r="AZ2052" s="94"/>
      <c r="BA2052" s="94"/>
    </row>
    <row r="2053" spans="3:53" x14ac:dyDescent="0.2">
      <c r="C2053" s="24"/>
      <c r="D2053" s="24"/>
      <c r="AG2053" s="94"/>
      <c r="AH2053" s="94"/>
      <c r="AI2053" s="94"/>
      <c r="AJ2053" s="94"/>
      <c r="AK2053" s="94"/>
      <c r="AM2053" s="92"/>
      <c r="AT2053" s="94"/>
      <c r="AU2053" s="94"/>
      <c r="AV2053" s="94"/>
      <c r="AW2053" s="94"/>
      <c r="AX2053" s="94"/>
      <c r="AY2053" s="94"/>
      <c r="AZ2053" s="94"/>
      <c r="BA2053" s="94"/>
    </row>
    <row r="2054" spans="3:53" x14ac:dyDescent="0.2">
      <c r="C2054" s="24"/>
      <c r="D2054" s="24"/>
      <c r="AG2054" s="94"/>
      <c r="AH2054" s="94"/>
      <c r="AI2054" s="94"/>
      <c r="AJ2054" s="94"/>
      <c r="AK2054" s="94"/>
      <c r="AM2054" s="92"/>
      <c r="AT2054" s="94"/>
      <c r="AU2054" s="94"/>
      <c r="AV2054" s="94"/>
      <c r="AW2054" s="94"/>
      <c r="AX2054" s="94"/>
      <c r="AY2054" s="94"/>
      <c r="AZ2054" s="94"/>
      <c r="BA2054" s="94"/>
    </row>
    <row r="2055" spans="3:53" x14ac:dyDescent="0.2">
      <c r="C2055" s="24"/>
      <c r="D2055" s="24"/>
      <c r="AG2055" s="94"/>
      <c r="AH2055" s="94"/>
      <c r="AI2055" s="94"/>
      <c r="AJ2055" s="94"/>
      <c r="AK2055" s="94"/>
      <c r="AM2055" s="92"/>
      <c r="AT2055" s="94"/>
      <c r="AU2055" s="94"/>
      <c r="AV2055" s="94"/>
      <c r="AW2055" s="94"/>
      <c r="AX2055" s="94"/>
      <c r="AY2055" s="94"/>
      <c r="AZ2055" s="94"/>
      <c r="BA2055" s="94"/>
    </row>
    <row r="2056" spans="3:53" x14ac:dyDescent="0.2">
      <c r="C2056" s="24"/>
      <c r="D2056" s="24"/>
      <c r="AG2056" s="94"/>
      <c r="AH2056" s="94"/>
      <c r="AI2056" s="94"/>
      <c r="AJ2056" s="94"/>
      <c r="AK2056" s="94"/>
      <c r="AM2056" s="92"/>
      <c r="AT2056" s="94"/>
      <c r="AU2056" s="94"/>
      <c r="AV2056" s="94"/>
      <c r="AW2056" s="94"/>
      <c r="AX2056" s="94"/>
      <c r="AY2056" s="94"/>
      <c r="AZ2056" s="94"/>
      <c r="BA2056" s="94"/>
    </row>
    <row r="2057" spans="3:53" x14ac:dyDescent="0.2">
      <c r="C2057" s="24"/>
      <c r="D2057" s="24"/>
      <c r="AG2057" s="94"/>
      <c r="AH2057" s="94"/>
      <c r="AI2057" s="94"/>
      <c r="AJ2057" s="94"/>
      <c r="AK2057" s="94"/>
      <c r="AM2057" s="92"/>
      <c r="AT2057" s="94"/>
      <c r="AU2057" s="94"/>
      <c r="AV2057" s="94"/>
      <c r="AW2057" s="94"/>
      <c r="AX2057" s="94"/>
      <c r="AY2057" s="94"/>
      <c r="AZ2057" s="94"/>
      <c r="BA2057" s="94"/>
    </row>
    <row r="2058" spans="3:53" x14ac:dyDescent="0.2">
      <c r="C2058" s="24"/>
      <c r="D2058" s="24"/>
      <c r="AG2058" s="94"/>
      <c r="AH2058" s="94"/>
      <c r="AI2058" s="94"/>
      <c r="AJ2058" s="94"/>
      <c r="AK2058" s="94"/>
      <c r="AM2058" s="92"/>
      <c r="AT2058" s="94"/>
      <c r="AU2058" s="94"/>
      <c r="AV2058" s="94"/>
      <c r="AW2058" s="94"/>
      <c r="AX2058" s="94"/>
      <c r="AY2058" s="94"/>
      <c r="AZ2058" s="94"/>
      <c r="BA2058" s="94"/>
    </row>
    <row r="2059" spans="3:53" x14ac:dyDescent="0.2">
      <c r="C2059" s="24"/>
      <c r="D2059" s="24"/>
      <c r="AG2059" s="94"/>
      <c r="AH2059" s="94"/>
      <c r="AI2059" s="94"/>
      <c r="AJ2059" s="94"/>
      <c r="AK2059" s="94"/>
      <c r="AM2059" s="92"/>
      <c r="AT2059" s="94"/>
      <c r="AU2059" s="94"/>
      <c r="AV2059" s="94"/>
      <c r="AW2059" s="94"/>
      <c r="AX2059" s="94"/>
      <c r="AY2059" s="94"/>
      <c r="AZ2059" s="94"/>
      <c r="BA2059" s="94"/>
    </row>
    <row r="2060" spans="3:53" x14ac:dyDescent="0.2">
      <c r="C2060" s="24"/>
      <c r="D2060" s="24"/>
      <c r="AG2060" s="94"/>
      <c r="AH2060" s="94"/>
      <c r="AI2060" s="94"/>
      <c r="AJ2060" s="94"/>
      <c r="AK2060" s="94"/>
      <c r="AM2060" s="92"/>
      <c r="AT2060" s="94"/>
      <c r="AU2060" s="94"/>
      <c r="AV2060" s="94"/>
      <c r="AW2060" s="94"/>
      <c r="AX2060" s="94"/>
      <c r="AY2060" s="94"/>
      <c r="AZ2060" s="94"/>
      <c r="BA2060" s="94"/>
    </row>
    <row r="2061" spans="3:53" x14ac:dyDescent="0.2">
      <c r="C2061" s="24"/>
      <c r="D2061" s="24"/>
      <c r="AG2061" s="94"/>
      <c r="AH2061" s="94"/>
      <c r="AI2061" s="94"/>
      <c r="AJ2061" s="94"/>
      <c r="AK2061" s="94"/>
      <c r="AM2061" s="92"/>
      <c r="AT2061" s="94"/>
      <c r="AU2061" s="94"/>
      <c r="AV2061" s="94"/>
      <c r="AW2061" s="94"/>
      <c r="AX2061" s="94"/>
      <c r="AY2061" s="94"/>
      <c r="AZ2061" s="94"/>
      <c r="BA2061" s="94"/>
    </row>
    <row r="2062" spans="3:53" x14ac:dyDescent="0.2">
      <c r="C2062" s="24"/>
      <c r="D2062" s="24"/>
      <c r="AG2062" s="94"/>
      <c r="AH2062" s="94"/>
      <c r="AI2062" s="94"/>
      <c r="AJ2062" s="94"/>
      <c r="AK2062" s="94"/>
      <c r="AM2062" s="92"/>
      <c r="AT2062" s="94"/>
      <c r="AU2062" s="94"/>
      <c r="AV2062" s="94"/>
      <c r="AW2062" s="94"/>
      <c r="AX2062" s="94"/>
      <c r="AY2062" s="94"/>
      <c r="AZ2062" s="94"/>
      <c r="BA2062" s="94"/>
    </row>
    <row r="2063" spans="3:53" x14ac:dyDescent="0.2">
      <c r="C2063" s="24"/>
      <c r="D2063" s="24"/>
      <c r="AG2063" s="94"/>
      <c r="AH2063" s="94"/>
      <c r="AI2063" s="94"/>
      <c r="AJ2063" s="94"/>
      <c r="AK2063" s="94"/>
      <c r="AM2063" s="92"/>
      <c r="AT2063" s="94"/>
      <c r="AU2063" s="94"/>
      <c r="AV2063" s="94"/>
      <c r="AW2063" s="94"/>
      <c r="AX2063" s="94"/>
      <c r="AY2063" s="94"/>
      <c r="AZ2063" s="94"/>
      <c r="BA2063" s="94"/>
    </row>
    <row r="2064" spans="3:53" x14ac:dyDescent="0.2">
      <c r="C2064" s="24"/>
      <c r="D2064" s="24"/>
      <c r="AG2064" s="94"/>
      <c r="AH2064" s="94"/>
      <c r="AI2064" s="94"/>
      <c r="AJ2064" s="94"/>
      <c r="AK2064" s="94"/>
      <c r="AM2064" s="92"/>
      <c r="AT2064" s="94"/>
      <c r="AU2064" s="94"/>
      <c r="AV2064" s="94"/>
      <c r="AW2064" s="94"/>
      <c r="AX2064" s="94"/>
      <c r="AY2064" s="94"/>
      <c r="AZ2064" s="94"/>
      <c r="BA2064" s="94"/>
    </row>
    <row r="2065" spans="3:53" x14ac:dyDescent="0.2">
      <c r="C2065" s="24"/>
      <c r="D2065" s="24"/>
      <c r="AG2065" s="94"/>
      <c r="AH2065" s="94"/>
      <c r="AI2065" s="94"/>
      <c r="AJ2065" s="94"/>
      <c r="AK2065" s="94"/>
      <c r="AM2065" s="92"/>
      <c r="AT2065" s="94"/>
      <c r="AU2065" s="94"/>
      <c r="AV2065" s="94"/>
      <c r="AW2065" s="94"/>
      <c r="AX2065" s="94"/>
      <c r="AY2065" s="94"/>
      <c r="AZ2065" s="94"/>
      <c r="BA2065" s="94"/>
    </row>
    <row r="2066" spans="3:53" x14ac:dyDescent="0.2">
      <c r="C2066" s="24"/>
      <c r="D2066" s="24"/>
      <c r="AG2066" s="94"/>
      <c r="AH2066" s="94"/>
      <c r="AI2066" s="94"/>
      <c r="AJ2066" s="94"/>
      <c r="AK2066" s="94"/>
      <c r="AM2066" s="92"/>
      <c r="AT2066" s="94"/>
      <c r="AU2066" s="94"/>
      <c r="AV2066" s="94"/>
      <c r="AW2066" s="94"/>
      <c r="AX2066" s="94"/>
      <c r="AY2066" s="94"/>
      <c r="AZ2066" s="94"/>
      <c r="BA2066" s="94"/>
    </row>
    <row r="2067" spans="3:53" x14ac:dyDescent="0.2">
      <c r="C2067" s="24"/>
      <c r="D2067" s="24"/>
      <c r="AG2067" s="94"/>
      <c r="AH2067" s="94"/>
      <c r="AI2067" s="94"/>
      <c r="AJ2067" s="94"/>
      <c r="AK2067" s="94"/>
      <c r="AM2067" s="92"/>
      <c r="AT2067" s="94"/>
      <c r="AU2067" s="94"/>
      <c r="AV2067" s="94"/>
      <c r="AW2067" s="94"/>
      <c r="AX2067" s="94"/>
      <c r="AY2067" s="94"/>
      <c r="AZ2067" s="94"/>
      <c r="BA2067" s="94"/>
    </row>
    <row r="2068" spans="3:53" x14ac:dyDescent="0.2">
      <c r="C2068" s="24"/>
      <c r="D2068" s="24"/>
      <c r="AG2068" s="94"/>
      <c r="AH2068" s="94"/>
      <c r="AI2068" s="94"/>
      <c r="AJ2068" s="94"/>
      <c r="AK2068" s="94"/>
      <c r="AM2068" s="92"/>
      <c r="AT2068" s="94"/>
      <c r="AU2068" s="94"/>
      <c r="AV2068" s="94"/>
      <c r="AW2068" s="94"/>
      <c r="AX2068" s="94"/>
      <c r="AY2068" s="94"/>
      <c r="AZ2068" s="94"/>
      <c r="BA2068" s="94"/>
    </row>
    <row r="2069" spans="3:53" x14ac:dyDescent="0.2">
      <c r="C2069" s="24"/>
      <c r="D2069" s="24"/>
      <c r="AG2069" s="94"/>
      <c r="AH2069" s="94"/>
      <c r="AI2069" s="94"/>
      <c r="AJ2069" s="94"/>
      <c r="AK2069" s="94"/>
      <c r="AL2069" s="96"/>
      <c r="AM2069" s="92"/>
      <c r="AT2069" s="94"/>
      <c r="AU2069" s="94"/>
      <c r="AV2069" s="94"/>
      <c r="AW2069" s="94"/>
      <c r="AX2069" s="94"/>
      <c r="AY2069" s="94"/>
      <c r="AZ2069" s="94"/>
      <c r="BA2069" s="94"/>
    </row>
    <row r="2070" spans="3:53" x14ac:dyDescent="0.2">
      <c r="C2070" s="24"/>
      <c r="D2070" s="24"/>
      <c r="AG2070" s="94"/>
      <c r="AH2070" s="94"/>
      <c r="AI2070" s="94"/>
      <c r="AJ2070" s="94"/>
      <c r="AK2070" s="94"/>
      <c r="AL2070" s="96"/>
      <c r="AM2070" s="92"/>
      <c r="AT2070" s="94"/>
      <c r="AU2070" s="94"/>
      <c r="AV2070" s="94"/>
      <c r="AW2070" s="94"/>
      <c r="AX2070" s="94"/>
      <c r="AY2070" s="94"/>
      <c r="AZ2070" s="94"/>
      <c r="BA2070" s="94"/>
    </row>
    <row r="2071" spans="3:53" x14ac:dyDescent="0.2">
      <c r="C2071" s="24"/>
      <c r="D2071" s="24"/>
      <c r="AG2071" s="94"/>
      <c r="AH2071" s="94"/>
      <c r="AI2071" s="94"/>
      <c r="AJ2071" s="94"/>
      <c r="AK2071" s="94"/>
      <c r="AL2071" s="96"/>
      <c r="AM2071" s="92"/>
      <c r="AT2071" s="94"/>
      <c r="AU2071" s="94"/>
      <c r="AV2071" s="94"/>
      <c r="AW2071" s="94"/>
      <c r="AX2071" s="94"/>
      <c r="AY2071" s="94"/>
      <c r="AZ2071" s="94"/>
      <c r="BA2071" s="94"/>
    </row>
    <row r="2072" spans="3:53" x14ac:dyDescent="0.2">
      <c r="C2072" s="24"/>
      <c r="D2072" s="24"/>
      <c r="AG2072" s="94"/>
      <c r="AH2072" s="94"/>
      <c r="AI2072" s="94"/>
      <c r="AJ2072" s="94"/>
      <c r="AK2072" s="94"/>
      <c r="AL2072" s="96"/>
      <c r="AM2072" s="92"/>
      <c r="AT2072" s="94"/>
      <c r="AU2072" s="94"/>
      <c r="AV2072" s="94"/>
      <c r="AW2072" s="94"/>
      <c r="AX2072" s="94"/>
      <c r="AY2072" s="94"/>
      <c r="AZ2072" s="94"/>
      <c r="BA2072" s="94"/>
    </row>
    <row r="2073" spans="3:53" x14ac:dyDescent="0.2">
      <c r="C2073" s="24"/>
      <c r="D2073" s="24"/>
      <c r="AG2073" s="94"/>
      <c r="AH2073" s="94"/>
      <c r="AI2073" s="94"/>
      <c r="AJ2073" s="94"/>
      <c r="AK2073" s="94"/>
      <c r="AL2073" s="96"/>
      <c r="AM2073" s="92"/>
      <c r="AT2073" s="94"/>
      <c r="AU2073" s="94"/>
      <c r="AV2073" s="94"/>
      <c r="AW2073" s="94"/>
      <c r="AX2073" s="94"/>
      <c r="AY2073" s="94"/>
      <c r="AZ2073" s="94"/>
      <c r="BA2073" s="94"/>
    </row>
    <row r="2074" spans="3:53" x14ac:dyDescent="0.2">
      <c r="C2074" s="24"/>
      <c r="D2074" s="24"/>
      <c r="AG2074" s="94"/>
      <c r="AH2074" s="94"/>
      <c r="AI2074" s="94"/>
      <c r="AJ2074" s="94"/>
      <c r="AK2074" s="94"/>
      <c r="AL2074" s="96"/>
      <c r="AM2074" s="92"/>
      <c r="AT2074" s="94"/>
      <c r="AU2074" s="94"/>
      <c r="AV2074" s="94"/>
      <c r="AW2074" s="94"/>
      <c r="AX2074" s="94"/>
      <c r="AY2074" s="94"/>
      <c r="AZ2074" s="94"/>
      <c r="BA2074" s="94"/>
    </row>
    <row r="2075" spans="3:53" x14ac:dyDescent="0.2">
      <c r="C2075" s="24"/>
      <c r="D2075" s="24"/>
      <c r="AG2075" s="94"/>
      <c r="AH2075" s="94"/>
      <c r="AI2075" s="94"/>
      <c r="AJ2075" s="94"/>
      <c r="AK2075" s="94"/>
      <c r="AL2075" s="96"/>
      <c r="AM2075" s="92"/>
      <c r="AT2075" s="94"/>
      <c r="AU2075" s="94"/>
      <c r="AV2075" s="94"/>
      <c r="AW2075" s="94"/>
      <c r="AX2075" s="94"/>
      <c r="AY2075" s="94"/>
      <c r="AZ2075" s="94"/>
      <c r="BA2075" s="94"/>
    </row>
    <row r="2076" spans="3:53" x14ac:dyDescent="0.2">
      <c r="C2076" s="24"/>
      <c r="D2076" s="24"/>
      <c r="AG2076" s="94"/>
      <c r="AH2076" s="94"/>
      <c r="AI2076" s="94"/>
      <c r="AJ2076" s="94"/>
      <c r="AK2076" s="94"/>
      <c r="AL2076" s="96"/>
      <c r="AM2076" s="92"/>
      <c r="AT2076" s="94"/>
      <c r="AU2076" s="94"/>
      <c r="AV2076" s="94"/>
      <c r="AW2076" s="94"/>
      <c r="AX2076" s="94"/>
      <c r="AY2076" s="94"/>
      <c r="AZ2076" s="94"/>
      <c r="BA2076" s="94"/>
    </row>
    <row r="2077" spans="3:53" x14ac:dyDescent="0.2">
      <c r="C2077" s="24"/>
      <c r="D2077" s="24"/>
      <c r="AG2077" s="94"/>
      <c r="AH2077" s="94"/>
      <c r="AI2077" s="94"/>
      <c r="AJ2077" s="94"/>
      <c r="AK2077" s="94"/>
      <c r="AL2077" s="96"/>
      <c r="AM2077" s="92"/>
      <c r="AT2077" s="94"/>
      <c r="AU2077" s="94"/>
      <c r="AV2077" s="94"/>
      <c r="AW2077" s="94"/>
      <c r="AX2077" s="94"/>
      <c r="AY2077" s="94"/>
      <c r="AZ2077" s="94"/>
      <c r="BA2077" s="94"/>
    </row>
    <row r="2078" spans="3:53" x14ac:dyDescent="0.2">
      <c r="C2078" s="24"/>
      <c r="D2078" s="24"/>
      <c r="AG2078" s="94"/>
      <c r="AH2078" s="94"/>
      <c r="AI2078" s="94"/>
      <c r="AJ2078" s="94"/>
      <c r="AK2078" s="94"/>
      <c r="AL2078" s="96"/>
      <c r="AM2078" s="92"/>
      <c r="AT2078" s="94"/>
      <c r="AU2078" s="94"/>
      <c r="AV2078" s="94"/>
      <c r="AW2078" s="94"/>
      <c r="AX2078" s="94"/>
      <c r="AY2078" s="94"/>
      <c r="AZ2078" s="94"/>
      <c r="BA2078" s="94"/>
    </row>
    <row r="2079" spans="3:53" x14ac:dyDescent="0.2">
      <c r="C2079" s="24"/>
      <c r="D2079" s="24"/>
      <c r="AG2079" s="94"/>
      <c r="AH2079" s="94"/>
      <c r="AI2079" s="94"/>
      <c r="AJ2079" s="94"/>
      <c r="AK2079" s="94"/>
      <c r="AL2079" s="96"/>
      <c r="AM2079" s="92"/>
      <c r="AT2079" s="94"/>
      <c r="AU2079" s="94"/>
      <c r="AV2079" s="94"/>
      <c r="AW2079" s="94"/>
      <c r="AX2079" s="94"/>
      <c r="AY2079" s="94"/>
      <c r="AZ2079" s="94"/>
      <c r="BA2079" s="94"/>
    </row>
    <row r="2080" spans="3:53" x14ac:dyDescent="0.2">
      <c r="C2080" s="24"/>
      <c r="D2080" s="24"/>
      <c r="AG2080" s="94"/>
      <c r="AH2080" s="94"/>
      <c r="AI2080" s="94"/>
      <c r="AJ2080" s="94"/>
      <c r="AK2080" s="94"/>
      <c r="AL2080" s="96"/>
      <c r="AM2080" s="92"/>
      <c r="AT2080" s="94"/>
      <c r="AU2080" s="94"/>
      <c r="AV2080" s="94"/>
      <c r="AW2080" s="94"/>
      <c r="AX2080" s="94"/>
      <c r="AY2080" s="94"/>
      <c r="AZ2080" s="94"/>
      <c r="BA2080" s="94"/>
    </row>
    <row r="2081" spans="3:53" x14ac:dyDescent="0.2">
      <c r="C2081" s="24"/>
      <c r="D2081" s="24"/>
      <c r="AG2081" s="94"/>
      <c r="AH2081" s="94"/>
      <c r="AI2081" s="94"/>
      <c r="AJ2081" s="94"/>
      <c r="AK2081" s="94"/>
      <c r="AL2081" s="96"/>
      <c r="AM2081" s="92"/>
      <c r="AT2081" s="94"/>
      <c r="AU2081" s="94"/>
      <c r="AV2081" s="94"/>
      <c r="AW2081" s="94"/>
      <c r="AX2081" s="94"/>
      <c r="AY2081" s="94"/>
      <c r="AZ2081" s="94"/>
      <c r="BA2081" s="94"/>
    </row>
    <row r="2082" spans="3:53" x14ac:dyDescent="0.2">
      <c r="C2082" s="24"/>
      <c r="D2082" s="24"/>
      <c r="AG2082" s="94"/>
      <c r="AH2082" s="94"/>
      <c r="AI2082" s="94"/>
      <c r="AJ2082" s="94"/>
      <c r="AK2082" s="94"/>
      <c r="AL2082" s="96"/>
      <c r="AM2082" s="92"/>
      <c r="AT2082" s="94"/>
      <c r="AU2082" s="94"/>
      <c r="AV2082" s="94"/>
      <c r="AW2082" s="94"/>
      <c r="AX2082" s="94"/>
      <c r="AY2082" s="94"/>
      <c r="AZ2082" s="94"/>
      <c r="BA2082" s="94"/>
    </row>
    <row r="2083" spans="3:53" x14ac:dyDescent="0.2">
      <c r="C2083" s="24"/>
      <c r="D2083" s="24"/>
      <c r="AG2083" s="94"/>
      <c r="AH2083" s="94"/>
      <c r="AI2083" s="94"/>
      <c r="AJ2083" s="94"/>
      <c r="AK2083" s="94"/>
      <c r="AL2083" s="96"/>
      <c r="AM2083" s="92"/>
      <c r="AT2083" s="94"/>
      <c r="AU2083" s="94"/>
      <c r="AV2083" s="94"/>
      <c r="AW2083" s="94"/>
      <c r="AX2083" s="94"/>
      <c r="AY2083" s="94"/>
      <c r="AZ2083" s="94"/>
      <c r="BA2083" s="94"/>
    </row>
    <row r="2084" spans="3:53" x14ac:dyDescent="0.2">
      <c r="C2084" s="24"/>
      <c r="D2084" s="24"/>
      <c r="AG2084" s="94"/>
      <c r="AH2084" s="94"/>
      <c r="AI2084" s="94"/>
      <c r="AJ2084" s="94"/>
      <c r="AK2084" s="94"/>
      <c r="AL2084" s="96"/>
      <c r="AM2084" s="92"/>
      <c r="AT2084" s="94"/>
      <c r="AU2084" s="94"/>
      <c r="AV2084" s="94"/>
      <c r="AW2084" s="94"/>
      <c r="AX2084" s="94"/>
      <c r="AY2084" s="94"/>
      <c r="AZ2084" s="94"/>
      <c r="BA2084" s="94"/>
    </row>
    <row r="2085" spans="3:53" x14ac:dyDescent="0.2">
      <c r="C2085" s="24"/>
      <c r="D2085" s="24"/>
      <c r="AG2085" s="94"/>
      <c r="AH2085" s="94"/>
      <c r="AI2085" s="94"/>
      <c r="AJ2085" s="94"/>
      <c r="AK2085" s="94"/>
      <c r="AL2085" s="96"/>
      <c r="AM2085" s="92"/>
      <c r="AT2085" s="94"/>
      <c r="AU2085" s="94"/>
      <c r="AV2085" s="94"/>
      <c r="AW2085" s="94"/>
      <c r="AX2085" s="94"/>
      <c r="AY2085" s="94"/>
      <c r="AZ2085" s="94"/>
      <c r="BA2085" s="94"/>
    </row>
    <row r="2086" spans="3:53" x14ac:dyDescent="0.2">
      <c r="C2086" s="24"/>
      <c r="D2086" s="24"/>
      <c r="AG2086" s="94"/>
      <c r="AH2086" s="94"/>
      <c r="AI2086" s="94"/>
      <c r="AJ2086" s="94"/>
      <c r="AK2086" s="94"/>
      <c r="AL2086" s="96"/>
      <c r="AM2086" s="92"/>
      <c r="AT2086" s="94"/>
      <c r="AU2086" s="94"/>
      <c r="AV2086" s="94"/>
      <c r="AW2086" s="94"/>
      <c r="AX2086" s="94"/>
      <c r="AY2086" s="94"/>
      <c r="AZ2086" s="94"/>
      <c r="BA2086" s="94"/>
    </row>
    <row r="2087" spans="3:53" x14ac:dyDescent="0.2">
      <c r="C2087" s="24"/>
      <c r="D2087" s="24"/>
      <c r="AG2087" s="94"/>
      <c r="AH2087" s="94"/>
      <c r="AI2087" s="94"/>
      <c r="AJ2087" s="94"/>
      <c r="AK2087" s="94"/>
      <c r="AL2087" s="96"/>
      <c r="AM2087" s="92"/>
      <c r="AT2087" s="94"/>
      <c r="AU2087" s="94"/>
      <c r="AV2087" s="94"/>
      <c r="AW2087" s="94"/>
      <c r="AX2087" s="94"/>
      <c r="AY2087" s="94"/>
      <c r="AZ2087" s="94"/>
      <c r="BA2087" s="94"/>
    </row>
    <row r="2088" spans="3:53" x14ac:dyDescent="0.2">
      <c r="C2088" s="24"/>
      <c r="D2088" s="24"/>
      <c r="AG2088" s="94"/>
      <c r="AH2088" s="94"/>
      <c r="AI2088" s="94"/>
      <c r="AJ2088" s="94"/>
      <c r="AK2088" s="94"/>
      <c r="AL2088" s="96"/>
      <c r="AM2088" s="92"/>
      <c r="AT2088" s="94"/>
      <c r="AU2088" s="94"/>
      <c r="AV2088" s="94"/>
      <c r="AW2088" s="94"/>
      <c r="AX2088" s="94"/>
      <c r="AY2088" s="94"/>
      <c r="AZ2088" s="94"/>
      <c r="BA2088" s="94"/>
    </row>
    <row r="2089" spans="3:53" x14ac:dyDescent="0.2">
      <c r="C2089" s="24"/>
      <c r="D2089" s="24"/>
      <c r="AG2089" s="94"/>
      <c r="AH2089" s="94"/>
      <c r="AI2089" s="94"/>
      <c r="AJ2089" s="94"/>
      <c r="AK2089" s="94"/>
      <c r="AL2089" s="96"/>
      <c r="AM2089" s="92"/>
      <c r="AT2089" s="94"/>
      <c r="AU2089" s="94"/>
      <c r="AV2089" s="94"/>
      <c r="AW2089" s="94"/>
      <c r="AX2089" s="94"/>
      <c r="AY2089" s="94"/>
      <c r="AZ2089" s="94"/>
      <c r="BA2089" s="94"/>
    </row>
    <row r="2090" spans="3:53" x14ac:dyDescent="0.2">
      <c r="C2090" s="24"/>
      <c r="D2090" s="24"/>
      <c r="AG2090" s="94"/>
      <c r="AH2090" s="94"/>
      <c r="AI2090" s="94"/>
      <c r="AJ2090" s="94"/>
      <c r="AK2090" s="94"/>
      <c r="AL2090" s="96"/>
      <c r="AM2090" s="92"/>
      <c r="AT2090" s="94"/>
      <c r="AU2090" s="94"/>
      <c r="AV2090" s="94"/>
      <c r="AW2090" s="94"/>
      <c r="AX2090" s="94"/>
      <c r="AY2090" s="94"/>
      <c r="AZ2090" s="94"/>
      <c r="BA2090" s="94"/>
    </row>
    <row r="2091" spans="3:53" x14ac:dyDescent="0.2">
      <c r="C2091" s="24"/>
      <c r="D2091" s="24"/>
      <c r="AG2091" s="94"/>
      <c r="AH2091" s="94"/>
      <c r="AI2091" s="94"/>
      <c r="AJ2091" s="94"/>
      <c r="AK2091" s="94"/>
      <c r="AL2091" s="96"/>
      <c r="AM2091" s="92"/>
      <c r="AT2091" s="94"/>
      <c r="AU2091" s="94"/>
      <c r="AV2091" s="94"/>
      <c r="AW2091" s="94"/>
      <c r="AX2091" s="94"/>
      <c r="AY2091" s="94"/>
      <c r="AZ2091" s="94"/>
      <c r="BA2091" s="94"/>
    </row>
    <row r="2092" spans="3:53" x14ac:dyDescent="0.2">
      <c r="C2092" s="24"/>
      <c r="D2092" s="24"/>
      <c r="AG2092" s="94"/>
      <c r="AH2092" s="94"/>
      <c r="AI2092" s="94"/>
      <c r="AJ2092" s="94"/>
      <c r="AK2092" s="94"/>
      <c r="AL2092" s="96"/>
      <c r="AM2092" s="92"/>
      <c r="AT2092" s="94"/>
      <c r="AU2092" s="94"/>
      <c r="AV2092" s="94"/>
      <c r="AW2092" s="94"/>
      <c r="AX2092" s="94"/>
      <c r="AY2092" s="94"/>
      <c r="AZ2092" s="94"/>
      <c r="BA2092" s="94"/>
    </row>
    <row r="2093" spans="3:53" x14ac:dyDescent="0.2">
      <c r="C2093" s="24"/>
      <c r="D2093" s="24"/>
      <c r="AG2093" s="94"/>
      <c r="AH2093" s="94"/>
      <c r="AI2093" s="94"/>
      <c r="AJ2093" s="94"/>
      <c r="AK2093" s="94"/>
      <c r="AL2093" s="96"/>
      <c r="AM2093" s="92"/>
      <c r="AT2093" s="94"/>
      <c r="AU2093" s="94"/>
      <c r="AV2093" s="94"/>
      <c r="AW2093" s="94"/>
      <c r="AX2093" s="94"/>
      <c r="AY2093" s="94"/>
      <c r="AZ2093" s="94"/>
      <c r="BA2093" s="94"/>
    </row>
    <row r="2094" spans="3:53" x14ac:dyDescent="0.2">
      <c r="C2094" s="24"/>
      <c r="D2094" s="24"/>
      <c r="AG2094" s="94"/>
      <c r="AH2094" s="94"/>
      <c r="AI2094" s="94"/>
      <c r="AJ2094" s="94"/>
      <c r="AK2094" s="94"/>
      <c r="AL2094" s="96"/>
      <c r="AM2094" s="92"/>
      <c r="AT2094" s="94"/>
      <c r="AU2094" s="94"/>
      <c r="AV2094" s="94"/>
      <c r="AW2094" s="94"/>
      <c r="AX2094" s="94"/>
      <c r="AY2094" s="94"/>
      <c r="AZ2094" s="94"/>
      <c r="BA2094" s="94"/>
    </row>
    <row r="2095" spans="3:53" x14ac:dyDescent="0.2">
      <c r="C2095" s="24"/>
      <c r="D2095" s="24"/>
      <c r="AG2095" s="94"/>
      <c r="AH2095" s="94"/>
      <c r="AI2095" s="94"/>
      <c r="AJ2095" s="94"/>
      <c r="AK2095" s="94"/>
      <c r="AL2095" s="96"/>
      <c r="AM2095" s="92"/>
      <c r="AT2095" s="94"/>
      <c r="AU2095" s="94"/>
      <c r="AV2095" s="94"/>
      <c r="AW2095" s="94"/>
      <c r="AX2095" s="94"/>
      <c r="AY2095" s="94"/>
      <c r="AZ2095" s="94"/>
      <c r="BA2095" s="94"/>
    </row>
    <row r="2096" spans="3:53" x14ac:dyDescent="0.2">
      <c r="C2096" s="24"/>
      <c r="D2096" s="24"/>
      <c r="AG2096" s="94"/>
      <c r="AH2096" s="94"/>
      <c r="AI2096" s="94"/>
      <c r="AJ2096" s="94"/>
      <c r="AK2096" s="94"/>
      <c r="AL2096" s="96"/>
      <c r="AM2096" s="92"/>
      <c r="AT2096" s="94"/>
      <c r="AU2096" s="94"/>
      <c r="AV2096" s="94"/>
      <c r="AW2096" s="94"/>
      <c r="AX2096" s="94"/>
      <c r="AY2096" s="94"/>
      <c r="AZ2096" s="94"/>
      <c r="BA2096" s="94"/>
    </row>
    <row r="2097" spans="3:53" x14ac:dyDescent="0.2">
      <c r="C2097" s="24"/>
      <c r="D2097" s="24"/>
      <c r="AG2097" s="94"/>
      <c r="AH2097" s="94"/>
      <c r="AI2097" s="94"/>
      <c r="AJ2097" s="94"/>
      <c r="AK2097" s="94"/>
      <c r="AL2097" s="96"/>
      <c r="AM2097" s="92"/>
      <c r="AT2097" s="94"/>
      <c r="AU2097" s="94"/>
      <c r="AV2097" s="94"/>
      <c r="AW2097" s="94"/>
      <c r="AX2097" s="94"/>
      <c r="AY2097" s="94"/>
      <c r="AZ2097" s="94"/>
      <c r="BA2097" s="94"/>
    </row>
    <row r="2098" spans="3:53" x14ac:dyDescent="0.2">
      <c r="C2098" s="24"/>
      <c r="D2098" s="24"/>
      <c r="AG2098" s="94"/>
      <c r="AH2098" s="94"/>
      <c r="AI2098" s="94"/>
      <c r="AJ2098" s="94"/>
      <c r="AK2098" s="94"/>
      <c r="AL2098" s="96"/>
      <c r="AM2098" s="92"/>
      <c r="AT2098" s="94"/>
      <c r="AU2098" s="94"/>
      <c r="AV2098" s="94"/>
      <c r="AW2098" s="94"/>
      <c r="AX2098" s="94"/>
      <c r="AY2098" s="94"/>
      <c r="AZ2098" s="94"/>
      <c r="BA2098" s="94"/>
    </row>
    <row r="2099" spans="3:53" x14ac:dyDescent="0.2">
      <c r="C2099" s="24"/>
      <c r="D2099" s="24"/>
      <c r="AG2099" s="94"/>
      <c r="AH2099" s="94"/>
      <c r="AI2099" s="94"/>
      <c r="AJ2099" s="94"/>
      <c r="AK2099" s="94"/>
      <c r="AL2099" s="96"/>
      <c r="AM2099" s="92"/>
      <c r="AT2099" s="94"/>
      <c r="AU2099" s="94"/>
      <c r="AV2099" s="94"/>
      <c r="AW2099" s="94"/>
      <c r="AX2099" s="94"/>
      <c r="AY2099" s="94"/>
      <c r="AZ2099" s="94"/>
      <c r="BA2099" s="94"/>
    </row>
    <row r="2100" spans="3:53" x14ac:dyDescent="0.2">
      <c r="C2100" s="24"/>
      <c r="D2100" s="24"/>
      <c r="AG2100" s="94"/>
      <c r="AH2100" s="94"/>
      <c r="AI2100" s="94"/>
      <c r="AJ2100" s="94"/>
      <c r="AK2100" s="94"/>
      <c r="AL2100" s="96"/>
      <c r="AM2100" s="92"/>
      <c r="AT2100" s="94"/>
      <c r="AU2100" s="94"/>
      <c r="AV2100" s="94"/>
      <c r="AW2100" s="94"/>
      <c r="AX2100" s="94"/>
      <c r="AY2100" s="94"/>
      <c r="AZ2100" s="94"/>
      <c r="BA2100" s="94"/>
    </row>
    <row r="2101" spans="3:53" x14ac:dyDescent="0.2">
      <c r="C2101" s="24"/>
      <c r="D2101" s="24"/>
      <c r="AG2101" s="94"/>
      <c r="AH2101" s="94"/>
      <c r="AI2101" s="94"/>
      <c r="AJ2101" s="94"/>
      <c r="AK2101" s="94"/>
      <c r="AL2101" s="96"/>
      <c r="AM2101" s="92"/>
      <c r="AT2101" s="94"/>
      <c r="AU2101" s="94"/>
      <c r="AV2101" s="94"/>
      <c r="AW2101" s="94"/>
      <c r="AX2101" s="94"/>
      <c r="AY2101" s="94"/>
      <c r="AZ2101" s="94"/>
      <c r="BA2101" s="94"/>
    </row>
    <row r="2102" spans="3:53" x14ac:dyDescent="0.2">
      <c r="C2102" s="24"/>
      <c r="D2102" s="24"/>
      <c r="AG2102" s="94"/>
      <c r="AH2102" s="94"/>
      <c r="AI2102" s="94"/>
      <c r="AJ2102" s="94"/>
      <c r="AK2102" s="94"/>
      <c r="AL2102" s="96"/>
      <c r="AM2102" s="92"/>
      <c r="AT2102" s="94"/>
      <c r="AU2102" s="94"/>
      <c r="AV2102" s="94"/>
      <c r="AW2102" s="94"/>
      <c r="AX2102" s="94"/>
      <c r="AY2102" s="94"/>
      <c r="AZ2102" s="94"/>
      <c r="BA2102" s="94"/>
    </row>
    <row r="2103" spans="3:53" x14ac:dyDescent="0.2">
      <c r="C2103" s="24"/>
      <c r="D2103" s="24"/>
      <c r="AG2103" s="94"/>
      <c r="AH2103" s="94"/>
      <c r="AI2103" s="94"/>
      <c r="AJ2103" s="94"/>
      <c r="AK2103" s="94"/>
      <c r="AL2103" s="96"/>
      <c r="AM2103" s="92"/>
      <c r="AT2103" s="94"/>
      <c r="AU2103" s="94"/>
      <c r="AV2103" s="94"/>
      <c r="AW2103" s="94"/>
      <c r="AX2103" s="94"/>
      <c r="AY2103" s="94"/>
      <c r="AZ2103" s="94"/>
      <c r="BA2103" s="94"/>
    </row>
    <row r="2104" spans="3:53" x14ac:dyDescent="0.2">
      <c r="C2104" s="24"/>
      <c r="D2104" s="24"/>
      <c r="AG2104" s="94"/>
      <c r="AH2104" s="94"/>
      <c r="AI2104" s="94"/>
      <c r="AJ2104" s="94"/>
      <c r="AK2104" s="94"/>
      <c r="AL2104" s="96"/>
      <c r="AM2104" s="92"/>
      <c r="AT2104" s="94"/>
      <c r="AU2104" s="94"/>
      <c r="AV2104" s="94"/>
      <c r="AW2104" s="94"/>
      <c r="AX2104" s="94"/>
      <c r="AY2104" s="94"/>
      <c r="AZ2104" s="94"/>
      <c r="BA2104" s="94"/>
    </row>
    <row r="2105" spans="3:53" x14ac:dyDescent="0.2">
      <c r="C2105" s="24"/>
      <c r="D2105" s="24"/>
      <c r="AG2105" s="94"/>
      <c r="AH2105" s="94"/>
      <c r="AI2105" s="94"/>
      <c r="AJ2105" s="94"/>
      <c r="AK2105" s="94"/>
      <c r="AL2105" s="96"/>
      <c r="AM2105" s="92"/>
      <c r="AT2105" s="94"/>
      <c r="AU2105" s="94"/>
      <c r="AV2105" s="94"/>
      <c r="AW2105" s="94"/>
      <c r="AX2105" s="94"/>
      <c r="AY2105" s="94"/>
      <c r="AZ2105" s="94"/>
      <c r="BA2105" s="94"/>
    </row>
    <row r="2106" spans="3:53" x14ac:dyDescent="0.2">
      <c r="C2106" s="24"/>
      <c r="D2106" s="24"/>
      <c r="AG2106" s="94"/>
      <c r="AH2106" s="94"/>
      <c r="AI2106" s="94"/>
      <c r="AJ2106" s="94"/>
      <c r="AK2106" s="94"/>
      <c r="AL2106" s="96"/>
      <c r="AM2106" s="92"/>
      <c r="AT2106" s="94"/>
      <c r="AU2106" s="94"/>
      <c r="AV2106" s="94"/>
      <c r="AW2106" s="94"/>
      <c r="AX2106" s="94"/>
      <c r="AY2106" s="94"/>
      <c r="AZ2106" s="94"/>
      <c r="BA2106" s="94"/>
    </row>
    <row r="2107" spans="3:53" x14ac:dyDescent="0.2">
      <c r="C2107" s="24"/>
      <c r="D2107" s="24"/>
      <c r="AG2107" s="94"/>
      <c r="AH2107" s="94"/>
      <c r="AI2107" s="94"/>
      <c r="AJ2107" s="94"/>
      <c r="AK2107" s="94"/>
      <c r="AL2107" s="96"/>
      <c r="AM2107" s="92"/>
      <c r="AT2107" s="94"/>
      <c r="AU2107" s="94"/>
      <c r="AV2107" s="94"/>
      <c r="AW2107" s="94"/>
      <c r="AX2107" s="94"/>
      <c r="AY2107" s="94"/>
      <c r="AZ2107" s="94"/>
      <c r="BA2107" s="94"/>
    </row>
    <row r="2108" spans="3:53" x14ac:dyDescent="0.2">
      <c r="C2108" s="24"/>
      <c r="D2108" s="24"/>
      <c r="AG2108" s="94"/>
      <c r="AH2108" s="94"/>
      <c r="AI2108" s="94"/>
      <c r="AJ2108" s="94"/>
      <c r="AK2108" s="94"/>
      <c r="AL2108" s="96"/>
      <c r="AM2108" s="92"/>
      <c r="AT2108" s="94"/>
      <c r="AU2108" s="94"/>
      <c r="AV2108" s="94"/>
      <c r="AW2108" s="94"/>
      <c r="AX2108" s="94"/>
      <c r="AY2108" s="94"/>
      <c r="AZ2108" s="94"/>
      <c r="BA2108" s="94"/>
    </row>
    <row r="2109" spans="3:53" x14ac:dyDescent="0.2">
      <c r="C2109" s="24"/>
      <c r="D2109" s="24"/>
      <c r="AG2109" s="94"/>
      <c r="AH2109" s="94"/>
      <c r="AI2109" s="94"/>
      <c r="AJ2109" s="94"/>
      <c r="AK2109" s="94"/>
      <c r="AL2109" s="96"/>
      <c r="AM2109" s="92"/>
      <c r="AT2109" s="94"/>
      <c r="AU2109" s="94"/>
      <c r="AV2109" s="94"/>
      <c r="AW2109" s="94"/>
      <c r="AX2109" s="94"/>
      <c r="AY2109" s="94"/>
      <c r="AZ2109" s="94"/>
      <c r="BA2109" s="94"/>
    </row>
    <row r="2110" spans="3:53" x14ac:dyDescent="0.2">
      <c r="C2110" s="24"/>
      <c r="D2110" s="24"/>
      <c r="AG2110" s="94"/>
      <c r="AH2110" s="94"/>
      <c r="AI2110" s="94"/>
      <c r="AJ2110" s="94"/>
      <c r="AK2110" s="94"/>
      <c r="AL2110" s="96"/>
      <c r="AM2110" s="92"/>
      <c r="AT2110" s="94"/>
      <c r="AU2110" s="94"/>
      <c r="AV2110" s="94"/>
      <c r="AW2110" s="94"/>
      <c r="AX2110" s="94"/>
      <c r="AY2110" s="94"/>
      <c r="AZ2110" s="94"/>
      <c r="BA2110" s="94"/>
    </row>
    <row r="2111" spans="3:53" x14ac:dyDescent="0.2">
      <c r="C2111" s="24"/>
      <c r="D2111" s="24"/>
      <c r="AG2111" s="94"/>
      <c r="AH2111" s="94"/>
      <c r="AI2111" s="94"/>
      <c r="AJ2111" s="94"/>
      <c r="AK2111" s="94"/>
      <c r="AL2111" s="96"/>
      <c r="AM2111" s="92"/>
      <c r="AT2111" s="94"/>
      <c r="AU2111" s="94"/>
      <c r="AV2111" s="94"/>
      <c r="AW2111" s="94"/>
      <c r="AX2111" s="94"/>
      <c r="AY2111" s="94"/>
      <c r="AZ2111" s="94"/>
      <c r="BA2111" s="94"/>
    </row>
    <row r="2112" spans="3:53" x14ac:dyDescent="0.2">
      <c r="C2112" s="24"/>
      <c r="D2112" s="24"/>
      <c r="AG2112" s="94"/>
      <c r="AH2112" s="94"/>
      <c r="AI2112" s="94"/>
      <c r="AJ2112" s="94"/>
      <c r="AK2112" s="94"/>
      <c r="AL2112" s="96"/>
      <c r="AM2112" s="92"/>
      <c r="AT2112" s="94"/>
      <c r="AU2112" s="94"/>
      <c r="AV2112" s="94"/>
      <c r="AW2112" s="94"/>
      <c r="AX2112" s="94"/>
      <c r="AY2112" s="94"/>
      <c r="AZ2112" s="94"/>
      <c r="BA2112" s="94"/>
    </row>
    <row r="2113" spans="3:53" x14ac:dyDescent="0.2">
      <c r="C2113" s="24"/>
      <c r="D2113" s="24"/>
      <c r="AG2113" s="94"/>
      <c r="AH2113" s="94"/>
      <c r="AI2113" s="94"/>
      <c r="AJ2113" s="94"/>
      <c r="AK2113" s="94"/>
      <c r="AL2113" s="96"/>
      <c r="AM2113" s="92"/>
      <c r="AT2113" s="94"/>
      <c r="AU2113" s="94"/>
      <c r="AV2113" s="94"/>
      <c r="AW2113" s="94"/>
      <c r="AX2113" s="94"/>
      <c r="AY2113" s="94"/>
      <c r="AZ2113" s="94"/>
      <c r="BA2113" s="94"/>
    </row>
    <row r="2114" spans="3:53" x14ac:dyDescent="0.2">
      <c r="C2114" s="24"/>
      <c r="D2114" s="24"/>
      <c r="AG2114" s="94"/>
      <c r="AH2114" s="94"/>
      <c r="AI2114" s="94"/>
      <c r="AJ2114" s="94"/>
      <c r="AK2114" s="94"/>
      <c r="AL2114" s="96"/>
      <c r="AM2114" s="92"/>
      <c r="AT2114" s="94"/>
      <c r="AU2114" s="94"/>
      <c r="AV2114" s="94"/>
      <c r="AW2114" s="94"/>
      <c r="AX2114" s="94"/>
      <c r="AY2114" s="94"/>
      <c r="AZ2114" s="94"/>
      <c r="BA2114" s="94"/>
    </row>
    <row r="2115" spans="3:53" x14ac:dyDescent="0.2">
      <c r="C2115" s="24"/>
      <c r="D2115" s="24"/>
      <c r="AG2115" s="94"/>
      <c r="AH2115" s="94"/>
      <c r="AI2115" s="94"/>
      <c r="AJ2115" s="94"/>
      <c r="AK2115" s="94"/>
      <c r="AL2115" s="96"/>
      <c r="AM2115" s="92"/>
      <c r="AT2115" s="94"/>
      <c r="AU2115" s="94"/>
      <c r="AV2115" s="94"/>
      <c r="AW2115" s="94"/>
      <c r="AX2115" s="94"/>
      <c r="AY2115" s="94"/>
      <c r="AZ2115" s="94"/>
      <c r="BA2115" s="94"/>
    </row>
    <row r="2116" spans="3:53" x14ac:dyDescent="0.2">
      <c r="C2116" s="24"/>
      <c r="D2116" s="24"/>
      <c r="AG2116" s="94"/>
      <c r="AH2116" s="94"/>
      <c r="AI2116" s="94"/>
      <c r="AJ2116" s="94"/>
      <c r="AK2116" s="94"/>
      <c r="AL2116" s="96"/>
      <c r="AM2116" s="92"/>
      <c r="AT2116" s="94"/>
      <c r="AU2116" s="94"/>
      <c r="AV2116" s="94"/>
      <c r="AW2116" s="94"/>
      <c r="AX2116" s="94"/>
      <c r="AY2116" s="94"/>
      <c r="AZ2116" s="94"/>
      <c r="BA2116" s="94"/>
    </row>
    <row r="2117" spans="3:53" x14ac:dyDescent="0.2">
      <c r="C2117" s="24"/>
      <c r="D2117" s="24"/>
      <c r="AG2117" s="94"/>
      <c r="AH2117" s="94"/>
      <c r="AI2117" s="94"/>
      <c r="AJ2117" s="94"/>
      <c r="AK2117" s="94"/>
      <c r="AL2117" s="96"/>
      <c r="AM2117" s="92"/>
      <c r="AT2117" s="94"/>
      <c r="AU2117" s="94"/>
      <c r="AV2117" s="94"/>
      <c r="AW2117" s="94"/>
      <c r="AX2117" s="94"/>
      <c r="AY2117" s="94"/>
      <c r="AZ2117" s="94"/>
      <c r="BA2117" s="94"/>
    </row>
    <row r="2118" spans="3:53" x14ac:dyDescent="0.2">
      <c r="C2118" s="24"/>
      <c r="D2118" s="24"/>
      <c r="AG2118" s="94"/>
      <c r="AH2118" s="94"/>
      <c r="AI2118" s="94"/>
      <c r="AJ2118" s="94"/>
      <c r="AK2118" s="94"/>
      <c r="AL2118" s="96"/>
      <c r="AM2118" s="92"/>
      <c r="AT2118" s="94"/>
      <c r="AU2118" s="94"/>
      <c r="AV2118" s="94"/>
      <c r="AW2118" s="94"/>
      <c r="AX2118" s="94"/>
      <c r="AY2118" s="94"/>
      <c r="AZ2118" s="94"/>
      <c r="BA2118" s="94"/>
    </row>
    <row r="2119" spans="3:53" x14ac:dyDescent="0.2">
      <c r="C2119" s="24"/>
      <c r="D2119" s="24"/>
      <c r="AG2119" s="94"/>
      <c r="AH2119" s="94"/>
      <c r="AI2119" s="94"/>
      <c r="AJ2119" s="94"/>
      <c r="AK2119" s="94"/>
      <c r="AL2119" s="96"/>
      <c r="AM2119" s="92"/>
      <c r="AT2119" s="94"/>
      <c r="AU2119" s="94"/>
      <c r="AV2119" s="94"/>
      <c r="AW2119" s="94"/>
      <c r="AX2119" s="94"/>
      <c r="AY2119" s="94"/>
      <c r="AZ2119" s="94"/>
      <c r="BA2119" s="94"/>
    </row>
    <row r="2120" spans="3:53" x14ac:dyDescent="0.2">
      <c r="C2120" s="24"/>
      <c r="D2120" s="24"/>
      <c r="AG2120" s="94"/>
      <c r="AH2120" s="94"/>
      <c r="AI2120" s="94"/>
      <c r="AJ2120" s="94"/>
      <c r="AK2120" s="94"/>
      <c r="AL2120" s="96"/>
      <c r="AM2120" s="92"/>
      <c r="AT2120" s="94"/>
      <c r="AU2120" s="94"/>
      <c r="AV2120" s="94"/>
      <c r="AW2120" s="94"/>
      <c r="AX2120" s="94"/>
      <c r="AY2120" s="94"/>
      <c r="AZ2120" s="94"/>
      <c r="BA2120" s="94"/>
    </row>
    <row r="2121" spans="3:53" x14ac:dyDescent="0.2">
      <c r="C2121" s="24"/>
      <c r="D2121" s="24"/>
      <c r="AG2121" s="94"/>
      <c r="AH2121" s="94"/>
      <c r="AI2121" s="94"/>
      <c r="AJ2121" s="94"/>
      <c r="AK2121" s="94"/>
      <c r="AL2121" s="96"/>
      <c r="AM2121" s="92"/>
      <c r="AT2121" s="94"/>
      <c r="AU2121" s="94"/>
      <c r="AV2121" s="94"/>
      <c r="AW2121" s="94"/>
      <c r="AX2121" s="94"/>
      <c r="AY2121" s="94"/>
      <c r="AZ2121" s="94"/>
      <c r="BA2121" s="94"/>
    </row>
    <row r="2122" spans="3:53" x14ac:dyDescent="0.2">
      <c r="C2122" s="24"/>
      <c r="D2122" s="24"/>
      <c r="AG2122" s="94"/>
      <c r="AH2122" s="94"/>
      <c r="AI2122" s="94"/>
      <c r="AJ2122" s="94"/>
      <c r="AK2122" s="94"/>
      <c r="AL2122" s="96"/>
      <c r="AM2122" s="92"/>
      <c r="AT2122" s="94"/>
      <c r="AU2122" s="94"/>
      <c r="AV2122" s="94"/>
      <c r="AW2122" s="94"/>
      <c r="AX2122" s="94"/>
      <c r="AY2122" s="94"/>
      <c r="AZ2122" s="94"/>
      <c r="BA2122" s="94"/>
    </row>
    <row r="2123" spans="3:53" x14ac:dyDescent="0.2">
      <c r="C2123" s="24"/>
      <c r="D2123" s="24"/>
      <c r="AG2123" s="94"/>
      <c r="AH2123" s="94"/>
      <c r="AI2123" s="94"/>
      <c r="AJ2123" s="94"/>
      <c r="AK2123" s="94"/>
      <c r="AL2123" s="96"/>
      <c r="AM2123" s="92"/>
      <c r="AT2123" s="94"/>
      <c r="AU2123" s="94"/>
      <c r="AV2123" s="94"/>
      <c r="AW2123" s="94"/>
      <c r="AX2123" s="94"/>
      <c r="AY2123" s="94"/>
      <c r="AZ2123" s="94"/>
      <c r="BA2123" s="94"/>
    </row>
    <row r="2124" spans="3:53" x14ac:dyDescent="0.2">
      <c r="C2124" s="24"/>
      <c r="D2124" s="24"/>
      <c r="AG2124" s="94"/>
      <c r="AH2124" s="94"/>
      <c r="AI2124" s="94"/>
      <c r="AJ2124" s="94"/>
      <c r="AK2124" s="94"/>
      <c r="AL2124" s="96"/>
      <c r="AM2124" s="92"/>
      <c r="AT2124" s="94"/>
      <c r="AU2124" s="94"/>
      <c r="AV2124" s="94"/>
      <c r="AW2124" s="94"/>
      <c r="AX2124" s="94"/>
      <c r="AY2124" s="94"/>
      <c r="AZ2124" s="94"/>
      <c r="BA2124" s="94"/>
    </row>
    <row r="2125" spans="3:53" x14ac:dyDescent="0.2">
      <c r="C2125" s="24"/>
      <c r="D2125" s="24"/>
      <c r="AG2125" s="94"/>
      <c r="AH2125" s="94"/>
      <c r="AI2125" s="94"/>
      <c r="AJ2125" s="94"/>
      <c r="AK2125" s="94"/>
      <c r="AL2125" s="96"/>
      <c r="AM2125" s="92"/>
      <c r="AT2125" s="94"/>
      <c r="AU2125" s="94"/>
      <c r="AV2125" s="94"/>
      <c r="AW2125" s="94"/>
      <c r="AX2125" s="94"/>
      <c r="AY2125" s="94"/>
      <c r="AZ2125" s="94"/>
      <c r="BA2125" s="94"/>
    </row>
    <row r="2126" spans="3:53" x14ac:dyDescent="0.2">
      <c r="C2126" s="24"/>
      <c r="D2126" s="24"/>
      <c r="AG2126" s="94"/>
      <c r="AH2126" s="94"/>
      <c r="AI2126" s="94"/>
      <c r="AJ2126" s="94"/>
      <c r="AK2126" s="94"/>
      <c r="AL2126" s="96"/>
      <c r="AM2126" s="92"/>
      <c r="AT2126" s="94"/>
      <c r="AU2126" s="94"/>
      <c r="AV2126" s="94"/>
      <c r="AW2126" s="94"/>
      <c r="AX2126" s="94"/>
      <c r="AY2126" s="94"/>
      <c r="AZ2126" s="94"/>
      <c r="BA2126" s="94"/>
    </row>
    <row r="2127" spans="3:53" x14ac:dyDescent="0.2">
      <c r="C2127" s="24"/>
      <c r="D2127" s="24"/>
      <c r="AG2127" s="94"/>
      <c r="AH2127" s="94"/>
      <c r="AI2127" s="94"/>
      <c r="AJ2127" s="94"/>
      <c r="AK2127" s="94"/>
      <c r="AL2127" s="96"/>
      <c r="AM2127" s="92"/>
      <c r="AT2127" s="94"/>
      <c r="AU2127" s="94"/>
      <c r="AV2127" s="94"/>
      <c r="AW2127" s="94"/>
      <c r="AX2127" s="94"/>
      <c r="AY2127" s="94"/>
      <c r="AZ2127" s="94"/>
      <c r="BA2127" s="94"/>
    </row>
    <row r="2128" spans="3:53" x14ac:dyDescent="0.2">
      <c r="C2128" s="24"/>
      <c r="D2128" s="24"/>
      <c r="AG2128" s="94"/>
      <c r="AH2128" s="94"/>
      <c r="AI2128" s="94"/>
      <c r="AJ2128" s="94"/>
      <c r="AK2128" s="94"/>
      <c r="AL2128" s="96"/>
      <c r="AM2128" s="92"/>
      <c r="AT2128" s="94"/>
      <c r="AU2128" s="94"/>
      <c r="AV2128" s="94"/>
      <c r="AW2128" s="94"/>
      <c r="AX2128" s="94"/>
      <c r="AY2128" s="94"/>
      <c r="AZ2128" s="94"/>
      <c r="BA2128" s="94"/>
    </row>
    <row r="2129" spans="3:53" x14ac:dyDescent="0.2">
      <c r="C2129" s="24"/>
      <c r="D2129" s="24"/>
      <c r="AG2129" s="94"/>
      <c r="AH2129" s="94"/>
      <c r="AI2129" s="94"/>
      <c r="AJ2129" s="94"/>
      <c r="AK2129" s="94"/>
      <c r="AL2129" s="96"/>
      <c r="AM2129" s="92"/>
      <c r="AT2129" s="94"/>
      <c r="AU2129" s="94"/>
      <c r="AV2129" s="94"/>
      <c r="AW2129" s="94"/>
      <c r="AX2129" s="94"/>
      <c r="AY2129" s="94"/>
      <c r="AZ2129" s="94"/>
      <c r="BA2129" s="94"/>
    </row>
    <row r="2130" spans="3:53" x14ac:dyDescent="0.2">
      <c r="C2130" s="24"/>
      <c r="D2130" s="24"/>
      <c r="AG2130" s="94"/>
      <c r="AH2130" s="94"/>
      <c r="AI2130" s="94"/>
      <c r="AJ2130" s="94"/>
      <c r="AK2130" s="94"/>
      <c r="AL2130" s="96"/>
      <c r="AM2130" s="92"/>
      <c r="AT2130" s="94"/>
      <c r="AU2130" s="94"/>
      <c r="AV2130" s="94"/>
      <c r="AW2130" s="94"/>
      <c r="AX2130" s="94"/>
      <c r="AY2130" s="94"/>
      <c r="AZ2130" s="94"/>
      <c r="BA2130" s="94"/>
    </row>
    <row r="2131" spans="3:53" x14ac:dyDescent="0.2">
      <c r="C2131" s="24"/>
      <c r="D2131" s="24"/>
      <c r="AG2131" s="94"/>
      <c r="AH2131" s="94"/>
      <c r="AI2131" s="94"/>
      <c r="AJ2131" s="94"/>
      <c r="AK2131" s="94"/>
      <c r="AL2131" s="96"/>
      <c r="AM2131" s="92"/>
      <c r="AT2131" s="94"/>
      <c r="AU2131" s="94"/>
      <c r="AV2131" s="94"/>
      <c r="AW2131" s="94"/>
      <c r="AX2131" s="94"/>
      <c r="AY2131" s="94"/>
      <c r="AZ2131" s="94"/>
      <c r="BA2131" s="94"/>
    </row>
    <row r="2132" spans="3:53" x14ac:dyDescent="0.2">
      <c r="C2132" s="24"/>
      <c r="D2132" s="24"/>
      <c r="AG2132" s="94"/>
      <c r="AH2132" s="94"/>
      <c r="AI2132" s="94"/>
      <c r="AJ2132" s="94"/>
      <c r="AK2132" s="94"/>
      <c r="AL2132" s="96"/>
      <c r="AM2132" s="92"/>
      <c r="AT2132" s="94"/>
      <c r="AU2132" s="94"/>
      <c r="AV2132" s="94"/>
      <c r="AW2132" s="94"/>
      <c r="AX2132" s="94"/>
      <c r="AY2132" s="94"/>
      <c r="AZ2132" s="94"/>
      <c r="BA2132" s="94"/>
    </row>
    <row r="2133" spans="3:53" x14ac:dyDescent="0.2">
      <c r="C2133" s="24"/>
      <c r="D2133" s="24"/>
      <c r="AG2133" s="94"/>
      <c r="AH2133" s="94"/>
      <c r="AI2133" s="94"/>
      <c r="AJ2133" s="94"/>
      <c r="AK2133" s="94"/>
      <c r="AL2133" s="96"/>
      <c r="AM2133" s="92"/>
      <c r="AT2133" s="94"/>
      <c r="AU2133" s="94"/>
      <c r="AV2133" s="94"/>
      <c r="AW2133" s="94"/>
      <c r="AX2133" s="94"/>
      <c r="AY2133" s="94"/>
      <c r="AZ2133" s="94"/>
      <c r="BA2133" s="94"/>
    </row>
    <row r="2134" spans="3:53" x14ac:dyDescent="0.2">
      <c r="C2134" s="24"/>
      <c r="D2134" s="24"/>
      <c r="AG2134" s="94"/>
      <c r="AH2134" s="94"/>
      <c r="AI2134" s="94"/>
      <c r="AJ2134" s="94"/>
      <c r="AK2134" s="94"/>
      <c r="AL2134" s="96"/>
      <c r="AM2134" s="92"/>
      <c r="AT2134" s="94"/>
      <c r="AU2134" s="94"/>
      <c r="AV2134" s="94"/>
      <c r="AW2134" s="94"/>
      <c r="AX2134" s="94"/>
      <c r="AY2134" s="94"/>
      <c r="AZ2134" s="94"/>
      <c r="BA2134" s="94"/>
    </row>
    <row r="2135" spans="3:53" x14ac:dyDescent="0.2">
      <c r="C2135" s="24"/>
      <c r="D2135" s="24"/>
      <c r="AG2135" s="94"/>
      <c r="AH2135" s="94"/>
      <c r="AI2135" s="94"/>
      <c r="AJ2135" s="94"/>
      <c r="AK2135" s="94"/>
      <c r="AL2135" s="96"/>
      <c r="AM2135" s="92"/>
      <c r="AT2135" s="94"/>
      <c r="AU2135" s="94"/>
      <c r="AV2135" s="94"/>
      <c r="AW2135" s="94"/>
      <c r="AX2135" s="94"/>
      <c r="AY2135" s="94"/>
      <c r="AZ2135" s="94"/>
      <c r="BA2135" s="94"/>
    </row>
    <row r="2136" spans="3:53" x14ac:dyDescent="0.2">
      <c r="C2136" s="24"/>
      <c r="D2136" s="24"/>
      <c r="AG2136" s="94"/>
      <c r="AH2136" s="94"/>
      <c r="AI2136" s="94"/>
      <c r="AJ2136" s="94"/>
      <c r="AK2136" s="94"/>
      <c r="AL2136" s="96"/>
      <c r="AM2136" s="92"/>
      <c r="AT2136" s="94"/>
      <c r="AU2136" s="94"/>
      <c r="AV2136" s="94"/>
      <c r="AW2136" s="94"/>
      <c r="AX2136" s="94"/>
      <c r="AY2136" s="94"/>
      <c r="AZ2136" s="94"/>
      <c r="BA2136" s="94"/>
    </row>
    <row r="2137" spans="3:53" x14ac:dyDescent="0.2">
      <c r="C2137" s="24"/>
      <c r="D2137" s="24"/>
      <c r="AG2137" s="94"/>
      <c r="AH2137" s="94"/>
      <c r="AI2137" s="94"/>
      <c r="AJ2137" s="94"/>
      <c r="AK2137" s="94"/>
      <c r="AL2137" s="96"/>
      <c r="AM2137" s="92"/>
      <c r="AT2137" s="94"/>
      <c r="AU2137" s="94"/>
      <c r="AV2137" s="94"/>
      <c r="AW2137" s="94"/>
      <c r="AX2137" s="94"/>
      <c r="AY2137" s="94"/>
      <c r="AZ2137" s="94"/>
      <c r="BA2137" s="94"/>
    </row>
    <row r="2138" spans="3:53" x14ac:dyDescent="0.2">
      <c r="C2138" s="24"/>
      <c r="D2138" s="24"/>
      <c r="AG2138" s="94"/>
      <c r="AH2138" s="94"/>
      <c r="AI2138" s="94"/>
      <c r="AJ2138" s="94"/>
      <c r="AK2138" s="94"/>
      <c r="AL2138" s="96"/>
      <c r="AM2138" s="92"/>
      <c r="AT2138" s="94"/>
      <c r="AU2138" s="94"/>
      <c r="AV2138" s="94"/>
      <c r="AW2138" s="94"/>
      <c r="AX2138" s="94"/>
      <c r="AY2138" s="94"/>
      <c r="AZ2138" s="94"/>
      <c r="BA2138" s="94"/>
    </row>
    <row r="2139" spans="3:53" x14ac:dyDescent="0.2">
      <c r="C2139" s="24"/>
      <c r="D2139" s="24"/>
      <c r="AG2139" s="94"/>
      <c r="AH2139" s="94"/>
      <c r="AI2139" s="94"/>
      <c r="AJ2139" s="94"/>
      <c r="AK2139" s="94"/>
      <c r="AL2139" s="96"/>
      <c r="AM2139" s="92"/>
      <c r="AT2139" s="94"/>
      <c r="AU2139" s="94"/>
      <c r="AV2139" s="94"/>
      <c r="AW2139" s="94"/>
      <c r="AX2139" s="94"/>
      <c r="AY2139" s="94"/>
      <c r="AZ2139" s="94"/>
      <c r="BA2139" s="94"/>
    </row>
    <row r="2140" spans="3:53" x14ac:dyDescent="0.2">
      <c r="C2140" s="24"/>
      <c r="D2140" s="24"/>
      <c r="AG2140" s="94"/>
      <c r="AH2140" s="94"/>
      <c r="AI2140" s="94"/>
      <c r="AJ2140" s="94"/>
      <c r="AK2140" s="94"/>
      <c r="AL2140" s="96"/>
      <c r="AM2140" s="92"/>
      <c r="AT2140" s="94"/>
      <c r="AU2140" s="94"/>
      <c r="AV2140" s="94"/>
      <c r="AW2140" s="94"/>
      <c r="AX2140" s="94"/>
      <c r="AY2140" s="94"/>
      <c r="AZ2140" s="94"/>
      <c r="BA2140" s="94"/>
    </row>
    <row r="2141" spans="3:53" x14ac:dyDescent="0.2">
      <c r="C2141" s="24"/>
      <c r="D2141" s="24"/>
      <c r="AG2141" s="94"/>
      <c r="AH2141" s="94"/>
      <c r="AI2141" s="94"/>
      <c r="AJ2141" s="94"/>
      <c r="AK2141" s="94"/>
      <c r="AL2141" s="96"/>
      <c r="AM2141" s="92"/>
      <c r="AT2141" s="94"/>
      <c r="AU2141" s="94"/>
      <c r="AV2141" s="94"/>
      <c r="AW2141" s="94"/>
      <c r="AX2141" s="94"/>
      <c r="AY2141" s="94"/>
      <c r="AZ2141" s="94"/>
      <c r="BA2141" s="94"/>
    </row>
    <row r="2142" spans="3:53" x14ac:dyDescent="0.2">
      <c r="C2142" s="24"/>
      <c r="D2142" s="24"/>
      <c r="AG2142" s="94"/>
      <c r="AH2142" s="94"/>
      <c r="AI2142" s="94"/>
      <c r="AJ2142" s="94"/>
      <c r="AK2142" s="94"/>
      <c r="AL2142" s="96"/>
      <c r="AM2142" s="92"/>
      <c r="AT2142" s="94"/>
      <c r="AU2142" s="94"/>
      <c r="AV2142" s="94"/>
      <c r="AW2142" s="94"/>
      <c r="AX2142" s="94"/>
      <c r="AY2142" s="94"/>
      <c r="AZ2142" s="94"/>
      <c r="BA2142" s="94"/>
    </row>
    <row r="2143" spans="3:53" x14ac:dyDescent="0.2">
      <c r="C2143" s="24"/>
      <c r="D2143" s="24"/>
      <c r="AG2143" s="94"/>
      <c r="AH2143" s="94"/>
      <c r="AI2143" s="94"/>
      <c r="AJ2143" s="94"/>
      <c r="AK2143" s="94"/>
      <c r="AL2143" s="96"/>
      <c r="AM2143" s="92"/>
      <c r="AT2143" s="94"/>
      <c r="AU2143" s="94"/>
      <c r="AV2143" s="94"/>
      <c r="AW2143" s="94"/>
      <c r="AX2143" s="94"/>
      <c r="AY2143" s="94"/>
      <c r="AZ2143" s="94"/>
      <c r="BA2143" s="94"/>
    </row>
    <row r="2144" spans="3:53" x14ac:dyDescent="0.2">
      <c r="C2144" s="24"/>
      <c r="D2144" s="24"/>
      <c r="AG2144" s="94"/>
      <c r="AH2144" s="94"/>
      <c r="AI2144" s="94"/>
      <c r="AJ2144" s="94"/>
      <c r="AK2144" s="94"/>
      <c r="AL2144" s="96"/>
      <c r="AM2144" s="92"/>
      <c r="AT2144" s="94"/>
      <c r="AU2144" s="94"/>
      <c r="AV2144" s="94"/>
      <c r="AW2144" s="94"/>
      <c r="AX2144" s="94"/>
      <c r="AY2144" s="94"/>
      <c r="AZ2144" s="94"/>
      <c r="BA2144" s="94"/>
    </row>
    <row r="2145" spans="3:53" x14ac:dyDescent="0.2">
      <c r="C2145" s="24"/>
      <c r="D2145" s="24"/>
      <c r="AG2145" s="94"/>
      <c r="AH2145" s="94"/>
      <c r="AI2145" s="94"/>
      <c r="AJ2145" s="94"/>
      <c r="AK2145" s="94"/>
      <c r="AL2145" s="96"/>
      <c r="AM2145" s="92"/>
      <c r="AT2145" s="94"/>
      <c r="AU2145" s="94"/>
      <c r="AV2145" s="94"/>
      <c r="AW2145" s="94"/>
      <c r="AX2145" s="94"/>
      <c r="AY2145" s="94"/>
      <c r="AZ2145" s="94"/>
      <c r="BA2145" s="94"/>
    </row>
    <row r="2146" spans="3:53" x14ac:dyDescent="0.2">
      <c r="C2146" s="24"/>
      <c r="D2146" s="24"/>
      <c r="AG2146" s="94"/>
      <c r="AH2146" s="94"/>
      <c r="AI2146" s="94"/>
      <c r="AJ2146" s="94"/>
      <c r="AK2146" s="94"/>
      <c r="AL2146" s="96"/>
      <c r="AM2146" s="92"/>
      <c r="AT2146" s="94"/>
      <c r="AU2146" s="94"/>
      <c r="AV2146" s="94"/>
      <c r="AW2146" s="94"/>
      <c r="AX2146" s="94"/>
      <c r="AY2146" s="94"/>
      <c r="AZ2146" s="94"/>
      <c r="BA2146" s="94"/>
    </row>
    <row r="2147" spans="3:53" x14ac:dyDescent="0.2">
      <c r="C2147" s="24"/>
      <c r="D2147" s="24"/>
      <c r="AG2147" s="94"/>
      <c r="AH2147" s="94"/>
      <c r="AI2147" s="94"/>
      <c r="AJ2147" s="94"/>
      <c r="AK2147" s="94"/>
      <c r="AL2147" s="96"/>
      <c r="AM2147" s="92"/>
      <c r="AT2147" s="94"/>
      <c r="AU2147" s="94"/>
      <c r="AV2147" s="94"/>
      <c r="AW2147" s="94"/>
      <c r="AX2147" s="94"/>
      <c r="AY2147" s="94"/>
      <c r="AZ2147" s="94"/>
      <c r="BA2147" s="94"/>
    </row>
    <row r="2148" spans="3:53" x14ac:dyDescent="0.2">
      <c r="C2148" s="24"/>
      <c r="D2148" s="24"/>
      <c r="AG2148" s="94"/>
      <c r="AH2148" s="94"/>
      <c r="AI2148" s="94"/>
      <c r="AJ2148" s="94"/>
      <c r="AK2148" s="94"/>
      <c r="AL2148" s="96"/>
      <c r="AM2148" s="92"/>
      <c r="AT2148" s="94"/>
      <c r="AU2148" s="94"/>
      <c r="AV2148" s="94"/>
      <c r="AW2148" s="94"/>
      <c r="AX2148" s="94"/>
      <c r="AY2148" s="94"/>
      <c r="AZ2148" s="94"/>
      <c r="BA2148" s="94"/>
    </row>
    <row r="2149" spans="3:53" x14ac:dyDescent="0.2">
      <c r="C2149" s="24"/>
      <c r="D2149" s="24"/>
      <c r="AG2149" s="94"/>
      <c r="AH2149" s="94"/>
      <c r="AI2149" s="94"/>
      <c r="AJ2149" s="94"/>
      <c r="AK2149" s="94"/>
      <c r="AL2149" s="96"/>
      <c r="AM2149" s="92"/>
      <c r="AT2149" s="94"/>
      <c r="AU2149" s="94"/>
      <c r="AV2149" s="94"/>
      <c r="AW2149" s="94"/>
      <c r="AX2149" s="94"/>
      <c r="AY2149" s="94"/>
      <c r="AZ2149" s="94"/>
      <c r="BA2149" s="94"/>
    </row>
    <row r="2150" spans="3:53" x14ac:dyDescent="0.2">
      <c r="C2150" s="24"/>
      <c r="D2150" s="24"/>
      <c r="AG2150" s="94"/>
      <c r="AH2150" s="94"/>
      <c r="AI2150" s="94"/>
      <c r="AJ2150" s="94"/>
      <c r="AK2150" s="94"/>
      <c r="AL2150" s="96"/>
      <c r="AM2150" s="92"/>
      <c r="AT2150" s="94"/>
      <c r="AU2150" s="94"/>
      <c r="AV2150" s="94"/>
      <c r="AW2150" s="94"/>
      <c r="AX2150" s="94"/>
      <c r="AY2150" s="94"/>
      <c r="AZ2150" s="94"/>
      <c r="BA2150" s="94"/>
    </row>
    <row r="2151" spans="3:53" x14ac:dyDescent="0.2">
      <c r="C2151" s="24"/>
      <c r="D2151" s="24"/>
      <c r="AG2151" s="94"/>
      <c r="AH2151" s="94"/>
      <c r="AI2151" s="94"/>
      <c r="AJ2151" s="94"/>
      <c r="AK2151" s="94"/>
      <c r="AL2151" s="96"/>
      <c r="AM2151" s="92"/>
      <c r="AT2151" s="94"/>
      <c r="AU2151" s="94"/>
      <c r="AV2151" s="94"/>
      <c r="AW2151" s="94"/>
      <c r="AX2151" s="94"/>
      <c r="AY2151" s="94"/>
      <c r="AZ2151" s="94"/>
      <c r="BA2151" s="94"/>
    </row>
    <row r="2152" spans="3:53" x14ac:dyDescent="0.2">
      <c r="C2152" s="24"/>
      <c r="D2152" s="24"/>
      <c r="AG2152" s="94"/>
      <c r="AH2152" s="94"/>
      <c r="AI2152" s="94"/>
      <c r="AJ2152" s="94"/>
      <c r="AK2152" s="94"/>
      <c r="AL2152" s="96"/>
      <c r="AM2152" s="92"/>
      <c r="AT2152" s="94"/>
      <c r="AU2152" s="94"/>
      <c r="AV2152" s="94"/>
      <c r="AW2152" s="94"/>
      <c r="AX2152" s="94"/>
      <c r="AY2152" s="94"/>
      <c r="AZ2152" s="94"/>
      <c r="BA2152" s="94"/>
    </row>
    <row r="2153" spans="3:53" x14ac:dyDescent="0.2">
      <c r="C2153" s="24"/>
      <c r="D2153" s="24"/>
      <c r="AG2153" s="94"/>
      <c r="AH2153" s="94"/>
      <c r="AI2153" s="94"/>
      <c r="AJ2153" s="94"/>
      <c r="AK2153" s="94"/>
      <c r="AL2153" s="96"/>
      <c r="AM2153" s="92"/>
      <c r="AT2153" s="94"/>
      <c r="AU2153" s="94"/>
      <c r="AV2153" s="94"/>
      <c r="AW2153" s="94"/>
      <c r="AX2153" s="94"/>
      <c r="AY2153" s="94"/>
      <c r="AZ2153" s="94"/>
      <c r="BA2153" s="94"/>
    </row>
    <row r="2154" spans="3:53" x14ac:dyDescent="0.2">
      <c r="C2154" s="24"/>
      <c r="D2154" s="24"/>
      <c r="AG2154" s="94"/>
      <c r="AH2154" s="94"/>
      <c r="AI2154" s="94"/>
      <c r="AJ2154" s="94"/>
      <c r="AK2154" s="94"/>
      <c r="AL2154" s="96"/>
      <c r="AM2154" s="92"/>
      <c r="AT2154" s="94"/>
      <c r="AU2154" s="94"/>
      <c r="AV2154" s="94"/>
      <c r="AW2154" s="94"/>
      <c r="AX2154" s="94"/>
      <c r="AY2154" s="94"/>
      <c r="AZ2154" s="94"/>
      <c r="BA2154" s="94"/>
    </row>
    <row r="2155" spans="3:53" x14ac:dyDescent="0.2">
      <c r="C2155" s="24"/>
      <c r="D2155" s="24"/>
      <c r="AG2155" s="94"/>
      <c r="AH2155" s="94"/>
      <c r="AI2155" s="94"/>
      <c r="AJ2155" s="94"/>
      <c r="AK2155" s="94"/>
      <c r="AL2155" s="96"/>
      <c r="AM2155" s="92"/>
      <c r="AT2155" s="94"/>
      <c r="AU2155" s="94"/>
      <c r="AV2155" s="94"/>
      <c r="AW2155" s="94"/>
      <c r="AX2155" s="94"/>
      <c r="AY2155" s="94"/>
      <c r="AZ2155" s="94"/>
      <c r="BA2155" s="94"/>
    </row>
    <row r="2156" spans="3:53" x14ac:dyDescent="0.2">
      <c r="C2156" s="24"/>
      <c r="D2156" s="24"/>
      <c r="AG2156" s="94"/>
      <c r="AH2156" s="94"/>
      <c r="AI2156" s="94"/>
      <c r="AJ2156" s="94"/>
      <c r="AK2156" s="94"/>
      <c r="AL2156" s="96"/>
      <c r="AM2156" s="92"/>
      <c r="AT2156" s="94"/>
      <c r="AU2156" s="94"/>
      <c r="AV2156" s="94"/>
      <c r="AW2156" s="94"/>
      <c r="AX2156" s="94"/>
      <c r="AY2156" s="94"/>
      <c r="AZ2156" s="94"/>
      <c r="BA2156" s="94"/>
    </row>
    <row r="2157" spans="3:53" x14ac:dyDescent="0.2">
      <c r="C2157" s="24"/>
      <c r="D2157" s="24"/>
      <c r="AG2157" s="94"/>
      <c r="AH2157" s="94"/>
      <c r="AI2157" s="94"/>
      <c r="AJ2157" s="94"/>
      <c r="AK2157" s="94"/>
      <c r="AL2157" s="96"/>
      <c r="AM2157" s="92"/>
      <c r="AT2157" s="94"/>
      <c r="AU2157" s="94"/>
      <c r="AV2157" s="94"/>
      <c r="AW2157" s="94"/>
      <c r="AX2157" s="94"/>
      <c r="AY2157" s="94"/>
      <c r="AZ2157" s="94"/>
      <c r="BA2157" s="94"/>
    </row>
    <row r="2158" spans="3:53" x14ac:dyDescent="0.2">
      <c r="C2158" s="24"/>
      <c r="D2158" s="24"/>
      <c r="AG2158" s="94"/>
      <c r="AH2158" s="94"/>
      <c r="AI2158" s="94"/>
      <c r="AJ2158" s="94"/>
      <c r="AK2158" s="94"/>
      <c r="AL2158" s="96"/>
      <c r="AM2158" s="92"/>
      <c r="AT2158" s="94"/>
      <c r="AU2158" s="94"/>
      <c r="AV2158" s="94"/>
      <c r="AW2158" s="94"/>
      <c r="AX2158" s="94"/>
      <c r="AY2158" s="94"/>
      <c r="AZ2158" s="94"/>
      <c r="BA2158" s="94"/>
    </row>
    <row r="2159" spans="3:53" x14ac:dyDescent="0.2">
      <c r="C2159" s="24"/>
      <c r="D2159" s="24"/>
      <c r="AG2159" s="94"/>
      <c r="AH2159" s="94"/>
      <c r="AI2159" s="94"/>
      <c r="AJ2159" s="94"/>
      <c r="AK2159" s="94"/>
      <c r="AL2159" s="96"/>
      <c r="AM2159" s="92"/>
      <c r="AT2159" s="94"/>
      <c r="AU2159" s="94"/>
      <c r="AV2159" s="94"/>
      <c r="AW2159" s="94"/>
      <c r="AX2159" s="94"/>
      <c r="AY2159" s="94"/>
      <c r="AZ2159" s="94"/>
      <c r="BA2159" s="94"/>
    </row>
    <row r="2160" spans="3:53" x14ac:dyDescent="0.2">
      <c r="C2160" s="24"/>
      <c r="D2160" s="24"/>
      <c r="AG2160" s="94"/>
      <c r="AH2160" s="94"/>
      <c r="AI2160" s="94"/>
      <c r="AJ2160" s="94"/>
      <c r="AK2160" s="94"/>
      <c r="AL2160" s="96"/>
      <c r="AM2160" s="92"/>
      <c r="AT2160" s="94"/>
      <c r="AU2160" s="94"/>
      <c r="AV2160" s="94"/>
      <c r="AW2160" s="94"/>
      <c r="AX2160" s="94"/>
      <c r="AY2160" s="94"/>
      <c r="AZ2160" s="94"/>
      <c r="BA2160" s="94"/>
    </row>
    <row r="2161" spans="3:53" x14ac:dyDescent="0.2">
      <c r="C2161" s="24"/>
      <c r="D2161" s="24"/>
      <c r="AG2161" s="94"/>
      <c r="AH2161" s="94"/>
      <c r="AI2161" s="94"/>
      <c r="AJ2161" s="94"/>
      <c r="AK2161" s="94"/>
      <c r="AL2161" s="96"/>
      <c r="AM2161" s="92"/>
      <c r="AT2161" s="94"/>
      <c r="AU2161" s="94"/>
      <c r="AV2161" s="94"/>
      <c r="AW2161" s="94"/>
      <c r="AX2161" s="94"/>
      <c r="AY2161" s="94"/>
      <c r="AZ2161" s="94"/>
      <c r="BA2161" s="94"/>
    </row>
    <row r="2162" spans="3:53" x14ac:dyDescent="0.2">
      <c r="C2162" s="24"/>
      <c r="D2162" s="24"/>
      <c r="AG2162" s="94"/>
      <c r="AH2162" s="94"/>
      <c r="AI2162" s="94"/>
      <c r="AJ2162" s="94"/>
      <c r="AK2162" s="94"/>
      <c r="AL2162" s="96"/>
      <c r="AM2162" s="92"/>
      <c r="AT2162" s="94"/>
      <c r="AU2162" s="94"/>
      <c r="AV2162" s="94"/>
      <c r="AW2162" s="94"/>
      <c r="AX2162" s="94"/>
      <c r="AY2162" s="94"/>
      <c r="AZ2162" s="94"/>
      <c r="BA2162" s="94"/>
    </row>
    <row r="2163" spans="3:53" x14ac:dyDescent="0.2">
      <c r="C2163" s="24"/>
      <c r="D2163" s="24"/>
      <c r="AG2163" s="94"/>
      <c r="AH2163" s="94"/>
      <c r="AI2163" s="94"/>
      <c r="AJ2163" s="94"/>
      <c r="AK2163" s="94"/>
      <c r="AL2163" s="96"/>
      <c r="AM2163" s="92"/>
      <c r="AT2163" s="94"/>
      <c r="AU2163" s="94"/>
      <c r="AV2163" s="94"/>
      <c r="AW2163" s="94"/>
      <c r="AX2163" s="94"/>
      <c r="AY2163" s="94"/>
      <c r="AZ2163" s="94"/>
      <c r="BA2163" s="94"/>
    </row>
    <row r="2164" spans="3:53" x14ac:dyDescent="0.2">
      <c r="C2164" s="24"/>
      <c r="D2164" s="24"/>
      <c r="AG2164" s="94"/>
      <c r="AH2164" s="94"/>
      <c r="AI2164" s="94"/>
      <c r="AJ2164" s="94"/>
      <c r="AK2164" s="94"/>
      <c r="AL2164" s="96"/>
      <c r="AM2164" s="92"/>
      <c r="AT2164" s="94"/>
      <c r="AU2164" s="94"/>
      <c r="AV2164" s="94"/>
      <c r="AW2164" s="94"/>
      <c r="AX2164" s="94"/>
      <c r="AY2164" s="94"/>
      <c r="AZ2164" s="94"/>
      <c r="BA2164" s="94"/>
    </row>
    <row r="2165" spans="3:53" x14ac:dyDescent="0.2">
      <c r="C2165" s="24"/>
      <c r="D2165" s="24"/>
      <c r="AG2165" s="94"/>
      <c r="AH2165" s="94"/>
      <c r="AI2165" s="94"/>
      <c r="AJ2165" s="94"/>
      <c r="AK2165" s="94"/>
      <c r="AL2165" s="96"/>
      <c r="AM2165" s="92"/>
      <c r="AT2165" s="94"/>
      <c r="AU2165" s="94"/>
      <c r="AV2165" s="94"/>
      <c r="AW2165" s="94"/>
      <c r="AX2165" s="94"/>
      <c r="AY2165" s="94"/>
      <c r="AZ2165" s="94"/>
      <c r="BA2165" s="94"/>
    </row>
    <row r="2166" spans="3:53" x14ac:dyDescent="0.2">
      <c r="C2166" s="24"/>
      <c r="D2166" s="24"/>
      <c r="AG2166" s="94"/>
      <c r="AH2166" s="94"/>
      <c r="AI2166" s="94"/>
      <c r="AJ2166" s="94"/>
      <c r="AK2166" s="94"/>
      <c r="AL2166" s="96"/>
      <c r="AM2166" s="92"/>
      <c r="AT2166" s="94"/>
      <c r="AU2166" s="94"/>
      <c r="AV2166" s="94"/>
      <c r="AW2166" s="94"/>
      <c r="AX2166" s="94"/>
      <c r="AY2166" s="94"/>
      <c r="AZ2166" s="94"/>
      <c r="BA2166" s="94"/>
    </row>
    <row r="2167" spans="3:53" x14ac:dyDescent="0.2">
      <c r="C2167" s="24"/>
      <c r="D2167" s="24"/>
      <c r="AG2167" s="94"/>
      <c r="AH2167" s="94"/>
      <c r="AI2167" s="94"/>
      <c r="AJ2167" s="94"/>
      <c r="AK2167" s="94"/>
      <c r="AL2167" s="96"/>
      <c r="AM2167" s="92"/>
      <c r="AT2167" s="94"/>
      <c r="AU2167" s="94"/>
      <c r="AV2167" s="94"/>
      <c r="AW2167" s="94"/>
      <c r="AX2167" s="94"/>
      <c r="AY2167" s="94"/>
      <c r="AZ2167" s="94"/>
      <c r="BA2167" s="94"/>
    </row>
    <row r="2168" spans="3:53" x14ac:dyDescent="0.2">
      <c r="C2168" s="24"/>
      <c r="D2168" s="24"/>
      <c r="AG2168" s="94"/>
      <c r="AH2168" s="94"/>
      <c r="AI2168" s="94"/>
      <c r="AJ2168" s="94"/>
      <c r="AK2168" s="94"/>
      <c r="AL2168" s="96"/>
      <c r="AM2168" s="92"/>
      <c r="AT2168" s="94"/>
      <c r="AU2168" s="94"/>
      <c r="AV2168" s="94"/>
      <c r="AW2168" s="94"/>
      <c r="AX2168" s="94"/>
      <c r="AY2168" s="94"/>
      <c r="AZ2168" s="94"/>
      <c r="BA2168" s="94"/>
    </row>
    <row r="2169" spans="3:53" x14ac:dyDescent="0.2">
      <c r="C2169" s="24"/>
      <c r="D2169" s="24"/>
      <c r="AG2169" s="94"/>
      <c r="AH2169" s="94"/>
      <c r="AI2169" s="94"/>
      <c r="AJ2169" s="94"/>
      <c r="AK2169" s="94"/>
      <c r="AL2169" s="96"/>
      <c r="AM2169" s="92"/>
      <c r="AT2169" s="94"/>
      <c r="AU2169" s="94"/>
      <c r="AV2169" s="94"/>
      <c r="AW2169" s="94"/>
      <c r="AX2169" s="94"/>
      <c r="AY2169" s="94"/>
      <c r="AZ2169" s="94"/>
      <c r="BA2169" s="94"/>
    </row>
    <row r="2170" spans="3:53" x14ac:dyDescent="0.2">
      <c r="C2170" s="24"/>
      <c r="D2170" s="24"/>
      <c r="AG2170" s="94"/>
      <c r="AH2170" s="94"/>
      <c r="AI2170" s="94"/>
      <c r="AJ2170" s="94"/>
      <c r="AK2170" s="94"/>
      <c r="AL2170" s="96"/>
      <c r="AM2170" s="92"/>
      <c r="AT2170" s="94"/>
      <c r="AU2170" s="94"/>
      <c r="AV2170" s="94"/>
      <c r="AW2170" s="94"/>
      <c r="AX2170" s="94"/>
      <c r="AY2170" s="94"/>
      <c r="AZ2170" s="94"/>
      <c r="BA2170" s="94"/>
    </row>
    <row r="2171" spans="3:53" x14ac:dyDescent="0.2">
      <c r="C2171" s="24"/>
      <c r="D2171" s="24"/>
      <c r="AG2171" s="94"/>
      <c r="AH2171" s="94"/>
      <c r="AI2171" s="94"/>
      <c r="AJ2171" s="94"/>
      <c r="AK2171" s="94"/>
      <c r="AL2171" s="96"/>
      <c r="AM2171" s="92"/>
      <c r="AT2171" s="94"/>
      <c r="AU2171" s="94"/>
      <c r="AV2171" s="94"/>
      <c r="AW2171" s="94"/>
      <c r="AX2171" s="94"/>
      <c r="AY2171" s="94"/>
      <c r="AZ2171" s="94"/>
      <c r="BA2171" s="94"/>
    </row>
    <row r="2172" spans="3:53" x14ac:dyDescent="0.2">
      <c r="C2172" s="24"/>
      <c r="D2172" s="24"/>
      <c r="AG2172" s="94"/>
      <c r="AH2172" s="94"/>
      <c r="AI2172" s="94"/>
      <c r="AJ2172" s="94"/>
      <c r="AK2172" s="94"/>
      <c r="AL2172" s="96"/>
      <c r="AM2172" s="92"/>
      <c r="AT2172" s="94"/>
      <c r="AU2172" s="94"/>
      <c r="AV2172" s="94"/>
      <c r="AW2172" s="94"/>
      <c r="AX2172" s="94"/>
      <c r="AY2172" s="94"/>
      <c r="AZ2172" s="94"/>
      <c r="BA2172" s="94"/>
    </row>
    <row r="2173" spans="3:53" x14ac:dyDescent="0.2">
      <c r="C2173" s="24"/>
      <c r="D2173" s="24"/>
      <c r="AG2173" s="94"/>
      <c r="AH2173" s="94"/>
      <c r="AI2173" s="94"/>
      <c r="AJ2173" s="94"/>
      <c r="AK2173" s="94"/>
      <c r="AL2173" s="96"/>
      <c r="AM2173" s="92"/>
      <c r="AT2173" s="94"/>
      <c r="AU2173" s="94"/>
      <c r="AV2173" s="94"/>
      <c r="AW2173" s="94"/>
      <c r="AX2173" s="94"/>
      <c r="AY2173" s="94"/>
      <c r="AZ2173" s="94"/>
      <c r="BA2173" s="94"/>
    </row>
    <row r="2174" spans="3:53" x14ac:dyDescent="0.2">
      <c r="C2174" s="24"/>
      <c r="D2174" s="24"/>
      <c r="AG2174" s="94"/>
      <c r="AH2174" s="94"/>
      <c r="AI2174" s="94"/>
      <c r="AJ2174" s="94"/>
      <c r="AK2174" s="94"/>
      <c r="AL2174" s="96"/>
      <c r="AM2174" s="92"/>
      <c r="AT2174" s="94"/>
      <c r="AU2174" s="94"/>
      <c r="AV2174" s="94"/>
      <c r="AW2174" s="94"/>
      <c r="AX2174" s="94"/>
      <c r="AY2174" s="94"/>
      <c r="AZ2174" s="94"/>
      <c r="BA2174" s="94"/>
    </row>
    <row r="2175" spans="3:53" x14ac:dyDescent="0.2">
      <c r="C2175" s="24"/>
      <c r="D2175" s="24"/>
      <c r="AG2175" s="94"/>
      <c r="AH2175" s="94"/>
      <c r="AI2175" s="94"/>
      <c r="AJ2175" s="94"/>
      <c r="AK2175" s="94"/>
      <c r="AL2175" s="96"/>
      <c r="AM2175" s="92"/>
      <c r="AT2175" s="94"/>
      <c r="AU2175" s="94"/>
      <c r="AV2175" s="94"/>
      <c r="AW2175" s="94"/>
      <c r="AX2175" s="94"/>
      <c r="AY2175" s="94"/>
      <c r="AZ2175" s="94"/>
      <c r="BA2175" s="94"/>
    </row>
    <row r="2176" spans="3:53" x14ac:dyDescent="0.2">
      <c r="C2176" s="24"/>
      <c r="D2176" s="24"/>
      <c r="AG2176" s="94"/>
      <c r="AH2176" s="94"/>
      <c r="AI2176" s="94"/>
      <c r="AJ2176" s="94"/>
      <c r="AK2176" s="94"/>
      <c r="AL2176" s="96"/>
      <c r="AM2176" s="92"/>
      <c r="AT2176" s="94"/>
      <c r="AU2176" s="94"/>
      <c r="AV2176" s="94"/>
      <c r="AW2176" s="94"/>
      <c r="AX2176" s="94"/>
      <c r="AY2176" s="94"/>
      <c r="AZ2176" s="94"/>
      <c r="BA2176" s="94"/>
    </row>
    <row r="2177" spans="3:53" x14ac:dyDescent="0.2">
      <c r="C2177" s="24"/>
      <c r="D2177" s="24"/>
      <c r="AG2177" s="94"/>
      <c r="AH2177" s="94"/>
      <c r="AI2177" s="94"/>
      <c r="AJ2177" s="94"/>
      <c r="AK2177" s="94"/>
      <c r="AL2177" s="96"/>
      <c r="AM2177" s="92"/>
      <c r="AT2177" s="94"/>
      <c r="AU2177" s="94"/>
      <c r="AV2177" s="94"/>
      <c r="AW2177" s="94"/>
      <c r="AX2177" s="94"/>
      <c r="AY2177" s="94"/>
      <c r="AZ2177" s="94"/>
      <c r="BA2177" s="94"/>
    </row>
    <row r="2178" spans="3:53" x14ac:dyDescent="0.2">
      <c r="C2178" s="24"/>
      <c r="D2178" s="24"/>
      <c r="AG2178" s="94"/>
      <c r="AH2178" s="94"/>
      <c r="AI2178" s="94"/>
      <c r="AJ2178" s="94"/>
      <c r="AK2178" s="94"/>
      <c r="AL2178" s="96"/>
      <c r="AM2178" s="92"/>
      <c r="AT2178" s="94"/>
      <c r="AU2178" s="94"/>
      <c r="AV2178" s="94"/>
      <c r="AW2178" s="94"/>
      <c r="AX2178" s="94"/>
      <c r="AY2178" s="94"/>
      <c r="AZ2178" s="94"/>
      <c r="BA2178" s="94"/>
    </row>
    <row r="2179" spans="3:53" x14ac:dyDescent="0.2">
      <c r="C2179" s="24"/>
      <c r="D2179" s="24"/>
      <c r="AG2179" s="94"/>
      <c r="AH2179" s="94"/>
      <c r="AI2179" s="94"/>
      <c r="AJ2179" s="94"/>
      <c r="AK2179" s="94"/>
      <c r="AL2179" s="96"/>
      <c r="AM2179" s="92"/>
      <c r="AT2179" s="94"/>
      <c r="AU2179" s="94"/>
      <c r="AV2179" s="94"/>
      <c r="AW2179" s="94"/>
      <c r="AX2179" s="94"/>
      <c r="AY2179" s="94"/>
      <c r="AZ2179" s="94"/>
      <c r="BA2179" s="94"/>
    </row>
    <row r="2180" spans="3:53" x14ac:dyDescent="0.2">
      <c r="C2180" s="24"/>
      <c r="D2180" s="24"/>
      <c r="AG2180" s="94"/>
      <c r="AH2180" s="94"/>
      <c r="AI2180" s="94"/>
      <c r="AJ2180" s="94"/>
      <c r="AK2180" s="94"/>
      <c r="AL2180" s="96"/>
      <c r="AM2180" s="92"/>
      <c r="AT2180" s="94"/>
      <c r="AU2180" s="94"/>
      <c r="AV2180" s="94"/>
      <c r="AW2180" s="94"/>
      <c r="AX2180" s="94"/>
      <c r="AY2180" s="94"/>
      <c r="AZ2180" s="94"/>
      <c r="BA2180" s="94"/>
    </row>
    <row r="2181" spans="3:53" x14ac:dyDescent="0.2">
      <c r="C2181" s="24"/>
      <c r="D2181" s="24"/>
      <c r="AG2181" s="94"/>
      <c r="AH2181" s="94"/>
      <c r="AI2181" s="94"/>
      <c r="AJ2181" s="94"/>
      <c r="AK2181" s="94"/>
      <c r="AL2181" s="96"/>
      <c r="AM2181" s="92"/>
      <c r="AT2181" s="94"/>
      <c r="AU2181" s="94"/>
      <c r="AV2181" s="94"/>
      <c r="AW2181" s="94"/>
      <c r="AX2181" s="94"/>
      <c r="AY2181" s="94"/>
      <c r="AZ2181" s="94"/>
      <c r="BA2181" s="94"/>
    </row>
    <row r="2182" spans="3:53" x14ac:dyDescent="0.2">
      <c r="C2182" s="24"/>
      <c r="D2182" s="24"/>
      <c r="AG2182" s="94"/>
      <c r="AH2182" s="94"/>
      <c r="AI2182" s="94"/>
      <c r="AJ2182" s="94"/>
      <c r="AK2182" s="94"/>
      <c r="AL2182" s="96"/>
      <c r="AM2182" s="92"/>
      <c r="AT2182" s="94"/>
      <c r="AU2182" s="94"/>
      <c r="AV2182" s="94"/>
      <c r="AW2182" s="94"/>
      <c r="AX2182" s="94"/>
      <c r="AY2182" s="94"/>
      <c r="AZ2182" s="94"/>
      <c r="BA2182" s="94"/>
    </row>
    <row r="2183" spans="3:53" x14ac:dyDescent="0.2">
      <c r="C2183" s="24"/>
      <c r="D2183" s="24"/>
      <c r="AG2183" s="94"/>
      <c r="AH2183" s="94"/>
      <c r="AI2183" s="94"/>
      <c r="AJ2183" s="94"/>
      <c r="AK2183" s="94"/>
      <c r="AL2183" s="96"/>
      <c r="AM2183" s="92"/>
      <c r="AT2183" s="94"/>
      <c r="AU2183" s="94"/>
      <c r="AV2183" s="94"/>
      <c r="AW2183" s="94"/>
      <c r="AX2183" s="94"/>
      <c r="AY2183" s="94"/>
      <c r="AZ2183" s="94"/>
      <c r="BA2183" s="94"/>
    </row>
    <row r="2184" spans="3:53" x14ac:dyDescent="0.2">
      <c r="C2184" s="24"/>
      <c r="D2184" s="24"/>
      <c r="AG2184" s="94"/>
      <c r="AH2184" s="94"/>
      <c r="AI2184" s="94"/>
      <c r="AJ2184" s="94"/>
      <c r="AK2184" s="94"/>
      <c r="AL2184" s="96"/>
      <c r="AM2184" s="92"/>
      <c r="AT2184" s="94"/>
      <c r="AU2184" s="94"/>
      <c r="AV2184" s="94"/>
      <c r="AW2184" s="94"/>
      <c r="AX2184" s="94"/>
      <c r="AY2184" s="94"/>
      <c r="AZ2184" s="94"/>
      <c r="BA2184" s="94"/>
    </row>
    <row r="2185" spans="3:53" x14ac:dyDescent="0.2">
      <c r="C2185" s="24"/>
      <c r="D2185" s="24"/>
      <c r="AG2185" s="94"/>
      <c r="AH2185" s="94"/>
      <c r="AI2185" s="94"/>
      <c r="AJ2185" s="94"/>
      <c r="AK2185" s="94"/>
      <c r="AL2185" s="96"/>
      <c r="AM2185" s="92"/>
      <c r="AT2185" s="94"/>
      <c r="AU2185" s="94"/>
      <c r="AV2185" s="94"/>
      <c r="AW2185" s="94"/>
      <c r="AX2185" s="94"/>
      <c r="AY2185" s="94"/>
      <c r="AZ2185" s="94"/>
      <c r="BA2185" s="94"/>
    </row>
    <row r="2186" spans="3:53" x14ac:dyDescent="0.2">
      <c r="C2186" s="24"/>
      <c r="D2186" s="24"/>
      <c r="AG2186" s="94"/>
      <c r="AH2186" s="94"/>
      <c r="AI2186" s="94"/>
      <c r="AJ2186" s="94"/>
      <c r="AK2186" s="94"/>
      <c r="AL2186" s="96"/>
      <c r="AM2186" s="92"/>
      <c r="AT2186" s="94"/>
      <c r="AU2186" s="94"/>
      <c r="AV2186" s="94"/>
      <c r="AW2186" s="94"/>
      <c r="AX2186" s="94"/>
      <c r="AY2186" s="94"/>
      <c r="AZ2186" s="94"/>
      <c r="BA2186" s="94"/>
    </row>
    <row r="2187" spans="3:53" x14ac:dyDescent="0.2">
      <c r="C2187" s="24"/>
      <c r="D2187" s="24"/>
      <c r="AG2187" s="94"/>
      <c r="AH2187" s="94"/>
      <c r="AI2187" s="94"/>
      <c r="AJ2187" s="94"/>
      <c r="AK2187" s="94"/>
      <c r="AL2187" s="96"/>
      <c r="AM2187" s="92"/>
      <c r="AT2187" s="94"/>
      <c r="AU2187" s="94"/>
      <c r="AV2187" s="94"/>
      <c r="AW2187" s="94"/>
      <c r="AX2187" s="94"/>
      <c r="AY2187" s="94"/>
      <c r="AZ2187" s="94"/>
      <c r="BA2187" s="94"/>
    </row>
    <row r="2188" spans="3:53" x14ac:dyDescent="0.2">
      <c r="C2188" s="24"/>
      <c r="D2188" s="24"/>
      <c r="AG2188" s="94"/>
      <c r="AH2188" s="94"/>
      <c r="AI2188" s="94"/>
      <c r="AJ2188" s="94"/>
      <c r="AK2188" s="94"/>
      <c r="AL2188" s="96"/>
      <c r="AM2188" s="92"/>
      <c r="AT2188" s="94"/>
      <c r="AU2188" s="94"/>
      <c r="AV2188" s="94"/>
      <c r="AW2188" s="94"/>
      <c r="AX2188" s="94"/>
      <c r="AY2188" s="94"/>
      <c r="AZ2188" s="94"/>
      <c r="BA2188" s="94"/>
    </row>
    <row r="2189" spans="3:53" x14ac:dyDescent="0.2">
      <c r="C2189" s="24"/>
      <c r="D2189" s="24"/>
      <c r="AG2189" s="94"/>
      <c r="AH2189" s="94"/>
      <c r="AI2189" s="94"/>
      <c r="AJ2189" s="94"/>
      <c r="AK2189" s="94"/>
      <c r="AL2189" s="96"/>
      <c r="AM2189" s="92"/>
      <c r="AT2189" s="94"/>
      <c r="AU2189" s="94"/>
      <c r="AV2189" s="94"/>
      <c r="AW2189" s="94"/>
      <c r="AX2189" s="94"/>
      <c r="AY2189" s="94"/>
      <c r="AZ2189" s="94"/>
      <c r="BA2189" s="94"/>
    </row>
    <row r="2190" spans="3:53" x14ac:dyDescent="0.2">
      <c r="C2190" s="24"/>
      <c r="D2190" s="24"/>
      <c r="AG2190" s="94"/>
      <c r="AH2190" s="94"/>
      <c r="AI2190" s="94"/>
      <c r="AJ2190" s="94"/>
      <c r="AK2190" s="94"/>
      <c r="AL2190" s="96"/>
      <c r="AM2190" s="92"/>
      <c r="AT2190" s="94"/>
      <c r="AU2190" s="94"/>
      <c r="AV2190" s="94"/>
      <c r="AW2190" s="94"/>
      <c r="AX2190" s="94"/>
      <c r="AY2190" s="94"/>
      <c r="AZ2190" s="94"/>
      <c r="BA2190" s="94"/>
    </row>
    <row r="2191" spans="3:53" x14ac:dyDescent="0.2">
      <c r="C2191" s="24"/>
      <c r="D2191" s="24"/>
      <c r="AG2191" s="94"/>
      <c r="AH2191" s="94"/>
      <c r="AI2191" s="94"/>
      <c r="AJ2191" s="94"/>
      <c r="AK2191" s="94"/>
      <c r="AL2191" s="96"/>
      <c r="AM2191" s="92"/>
      <c r="AT2191" s="94"/>
      <c r="AU2191" s="94"/>
      <c r="AV2191" s="94"/>
      <c r="AW2191" s="94"/>
      <c r="AX2191" s="94"/>
      <c r="AY2191" s="94"/>
      <c r="AZ2191" s="94"/>
      <c r="BA2191" s="94"/>
    </row>
    <row r="2192" spans="3:53" x14ac:dyDescent="0.2">
      <c r="C2192" s="24"/>
      <c r="D2192" s="24"/>
      <c r="AG2192" s="94"/>
      <c r="AH2192" s="94"/>
      <c r="AI2192" s="94"/>
      <c r="AJ2192" s="94"/>
      <c r="AK2192" s="94"/>
      <c r="AL2192" s="96"/>
      <c r="AM2192" s="92"/>
      <c r="AT2192" s="94"/>
      <c r="AU2192" s="94"/>
      <c r="AV2192" s="94"/>
      <c r="AW2192" s="94"/>
      <c r="AX2192" s="94"/>
      <c r="AY2192" s="94"/>
      <c r="AZ2192" s="94"/>
      <c r="BA2192" s="94"/>
    </row>
    <row r="2193" spans="3:53" x14ac:dyDescent="0.2">
      <c r="C2193" s="24"/>
      <c r="D2193" s="24"/>
      <c r="AG2193" s="94"/>
      <c r="AH2193" s="94"/>
      <c r="AI2193" s="94"/>
      <c r="AJ2193" s="94"/>
      <c r="AK2193" s="94"/>
      <c r="AL2193" s="96"/>
      <c r="AM2193" s="92"/>
      <c r="AT2193" s="94"/>
      <c r="AU2193" s="94"/>
      <c r="AV2193" s="94"/>
      <c r="AW2193" s="94"/>
      <c r="AX2193" s="94"/>
      <c r="AY2193" s="94"/>
      <c r="AZ2193" s="94"/>
      <c r="BA2193" s="94"/>
    </row>
    <row r="2194" spans="3:53" x14ac:dyDescent="0.2">
      <c r="C2194" s="24"/>
      <c r="D2194" s="24"/>
      <c r="AG2194" s="94"/>
      <c r="AH2194" s="94"/>
      <c r="AI2194" s="94"/>
      <c r="AJ2194" s="94"/>
      <c r="AK2194" s="94"/>
      <c r="AL2194" s="96"/>
      <c r="AM2194" s="92"/>
      <c r="AT2194" s="94"/>
      <c r="AU2194" s="94"/>
      <c r="AV2194" s="94"/>
      <c r="AW2194" s="94"/>
      <c r="AX2194" s="94"/>
      <c r="AY2194" s="94"/>
      <c r="AZ2194" s="94"/>
      <c r="BA2194" s="94"/>
    </row>
    <row r="2195" spans="3:53" x14ac:dyDescent="0.2">
      <c r="C2195" s="24"/>
      <c r="D2195" s="24"/>
      <c r="AG2195" s="94"/>
      <c r="AH2195" s="94"/>
      <c r="AI2195" s="94"/>
      <c r="AJ2195" s="94"/>
      <c r="AK2195" s="94"/>
      <c r="AL2195" s="96"/>
      <c r="AM2195" s="92"/>
      <c r="AT2195" s="94"/>
      <c r="AU2195" s="94"/>
      <c r="AV2195" s="94"/>
      <c r="AW2195" s="94"/>
      <c r="AX2195" s="94"/>
      <c r="AY2195" s="94"/>
      <c r="AZ2195" s="94"/>
      <c r="BA2195" s="94"/>
    </row>
    <row r="2196" spans="3:53" x14ac:dyDescent="0.2">
      <c r="C2196" s="24"/>
      <c r="D2196" s="24"/>
      <c r="AG2196" s="94"/>
      <c r="AH2196" s="94"/>
      <c r="AI2196" s="94"/>
      <c r="AJ2196" s="94"/>
      <c r="AK2196" s="94"/>
      <c r="AL2196" s="96"/>
      <c r="AM2196" s="92"/>
      <c r="AT2196" s="94"/>
      <c r="AU2196" s="94"/>
      <c r="AV2196" s="94"/>
      <c r="AW2196" s="94"/>
      <c r="AX2196" s="94"/>
      <c r="AY2196" s="94"/>
      <c r="AZ2196" s="94"/>
      <c r="BA2196" s="94"/>
    </row>
    <row r="2197" spans="3:53" x14ac:dyDescent="0.2">
      <c r="C2197" s="24"/>
      <c r="D2197" s="24"/>
      <c r="AG2197" s="94"/>
      <c r="AH2197" s="94"/>
      <c r="AI2197" s="94"/>
      <c r="AJ2197" s="94"/>
      <c r="AK2197" s="94"/>
      <c r="AL2197" s="96"/>
      <c r="AM2197" s="92"/>
      <c r="AT2197" s="94"/>
      <c r="AU2197" s="94"/>
      <c r="AV2197" s="94"/>
      <c r="AW2197" s="94"/>
      <c r="AX2197" s="94"/>
      <c r="AY2197" s="94"/>
      <c r="AZ2197" s="94"/>
      <c r="BA2197" s="94"/>
    </row>
    <row r="2198" spans="3:53" x14ac:dyDescent="0.2">
      <c r="C2198" s="24"/>
      <c r="D2198" s="24"/>
      <c r="AG2198" s="94"/>
      <c r="AH2198" s="94"/>
      <c r="AI2198" s="94"/>
      <c r="AJ2198" s="94"/>
      <c r="AK2198" s="94"/>
      <c r="AL2198" s="96"/>
      <c r="AM2198" s="92"/>
      <c r="AT2198" s="94"/>
      <c r="AU2198" s="94"/>
      <c r="AV2198" s="94"/>
      <c r="AW2198" s="94"/>
      <c r="AX2198" s="94"/>
      <c r="AY2198" s="94"/>
      <c r="AZ2198" s="94"/>
      <c r="BA2198" s="94"/>
    </row>
    <row r="2199" spans="3:53" x14ac:dyDescent="0.2">
      <c r="C2199" s="24"/>
      <c r="D2199" s="24"/>
      <c r="AG2199" s="94"/>
      <c r="AH2199" s="94"/>
      <c r="AI2199" s="94"/>
      <c r="AJ2199" s="94"/>
      <c r="AK2199" s="94"/>
      <c r="AL2199" s="96"/>
      <c r="AM2199" s="92"/>
      <c r="AT2199" s="94"/>
      <c r="AU2199" s="94"/>
      <c r="AV2199" s="94"/>
      <c r="AW2199" s="94"/>
      <c r="AX2199" s="94"/>
      <c r="AY2199" s="94"/>
      <c r="AZ2199" s="94"/>
      <c r="BA2199" s="94"/>
    </row>
    <row r="2200" spans="3:53" x14ac:dyDescent="0.2">
      <c r="C2200" s="24"/>
      <c r="D2200" s="24"/>
      <c r="AG2200" s="94"/>
      <c r="AH2200" s="94"/>
      <c r="AI2200" s="94"/>
      <c r="AJ2200" s="94"/>
      <c r="AK2200" s="94"/>
      <c r="AL2200" s="96"/>
      <c r="AM2200" s="92"/>
      <c r="AT2200" s="94"/>
      <c r="AU2200" s="94"/>
      <c r="AV2200" s="94"/>
      <c r="AW2200" s="94"/>
      <c r="AX2200" s="94"/>
      <c r="AY2200" s="94"/>
      <c r="AZ2200" s="94"/>
      <c r="BA2200" s="94"/>
    </row>
    <row r="2201" spans="3:53" x14ac:dyDescent="0.2">
      <c r="C2201" s="24"/>
      <c r="D2201" s="24"/>
      <c r="AG2201" s="94"/>
      <c r="AH2201" s="94"/>
      <c r="AI2201" s="94"/>
      <c r="AJ2201" s="94"/>
      <c r="AK2201" s="94"/>
      <c r="AL2201" s="96"/>
      <c r="AM2201" s="92"/>
      <c r="AT2201" s="94"/>
      <c r="AU2201" s="94"/>
      <c r="AV2201" s="94"/>
      <c r="AW2201" s="94"/>
      <c r="AX2201" s="94"/>
      <c r="AY2201" s="94"/>
      <c r="AZ2201" s="94"/>
      <c r="BA2201" s="94"/>
    </row>
    <row r="2202" spans="3:53" x14ac:dyDescent="0.2">
      <c r="C2202" s="24"/>
      <c r="D2202" s="24"/>
      <c r="AG2202" s="94"/>
      <c r="AH2202" s="94"/>
      <c r="AI2202" s="94"/>
      <c r="AJ2202" s="94"/>
      <c r="AK2202" s="94"/>
      <c r="AL2202" s="96"/>
      <c r="AM2202" s="92"/>
      <c r="AT2202" s="94"/>
      <c r="AU2202" s="94"/>
      <c r="AV2202" s="94"/>
      <c r="AW2202" s="94"/>
      <c r="AX2202" s="94"/>
      <c r="AY2202" s="94"/>
      <c r="AZ2202" s="94"/>
      <c r="BA2202" s="94"/>
    </row>
    <row r="2203" spans="3:53" x14ac:dyDescent="0.2">
      <c r="C2203" s="24"/>
      <c r="D2203" s="24"/>
      <c r="AG2203" s="94"/>
      <c r="AH2203" s="94"/>
      <c r="AI2203" s="94"/>
      <c r="AJ2203" s="94"/>
      <c r="AK2203" s="94"/>
      <c r="AL2203" s="96"/>
      <c r="AM2203" s="92"/>
      <c r="AT2203" s="94"/>
      <c r="AU2203" s="94"/>
      <c r="AV2203" s="94"/>
      <c r="AW2203" s="94"/>
      <c r="AX2203" s="94"/>
      <c r="AY2203" s="94"/>
      <c r="AZ2203" s="94"/>
      <c r="BA2203" s="94"/>
    </row>
    <row r="2204" spans="3:53" x14ac:dyDescent="0.2">
      <c r="C2204" s="24"/>
      <c r="D2204" s="24"/>
      <c r="AG2204" s="94"/>
      <c r="AH2204" s="94"/>
      <c r="AI2204" s="94"/>
      <c r="AJ2204" s="94"/>
      <c r="AK2204" s="94"/>
      <c r="AL2204" s="96"/>
      <c r="AM2204" s="92"/>
      <c r="AT2204" s="94"/>
      <c r="AU2204" s="94"/>
      <c r="AV2204" s="94"/>
      <c r="AW2204" s="94"/>
      <c r="AX2204" s="94"/>
      <c r="AY2204" s="94"/>
      <c r="AZ2204" s="94"/>
      <c r="BA2204" s="94"/>
    </row>
    <row r="2205" spans="3:53" x14ac:dyDescent="0.2">
      <c r="C2205" s="24"/>
      <c r="D2205" s="24"/>
      <c r="AG2205" s="94"/>
      <c r="AH2205" s="94"/>
      <c r="AI2205" s="94"/>
      <c r="AJ2205" s="94"/>
      <c r="AK2205" s="94"/>
      <c r="AL2205" s="96"/>
      <c r="AM2205" s="92"/>
      <c r="AT2205" s="94"/>
      <c r="AU2205" s="94"/>
      <c r="AV2205" s="94"/>
      <c r="AW2205" s="94"/>
      <c r="AX2205" s="94"/>
      <c r="AY2205" s="94"/>
      <c r="AZ2205" s="94"/>
      <c r="BA2205" s="94"/>
    </row>
    <row r="2206" spans="3:53" x14ac:dyDescent="0.2">
      <c r="C2206" s="24"/>
      <c r="D2206" s="24"/>
      <c r="AG2206" s="94"/>
      <c r="AH2206" s="94"/>
      <c r="AI2206" s="94"/>
      <c r="AJ2206" s="94"/>
      <c r="AK2206" s="94"/>
      <c r="AL2206" s="96"/>
      <c r="AM2206" s="92"/>
      <c r="AT2206" s="94"/>
      <c r="AU2206" s="94"/>
      <c r="AV2206" s="94"/>
      <c r="AW2206" s="94"/>
      <c r="AX2206" s="94"/>
      <c r="AY2206" s="94"/>
      <c r="AZ2206" s="94"/>
      <c r="BA2206" s="94"/>
    </row>
    <row r="2207" spans="3:53" x14ac:dyDescent="0.2">
      <c r="C2207" s="24"/>
      <c r="D2207" s="24"/>
      <c r="AG2207" s="94"/>
      <c r="AH2207" s="94"/>
      <c r="AI2207" s="94"/>
      <c r="AJ2207" s="94"/>
      <c r="AK2207" s="94"/>
      <c r="AL2207" s="96"/>
      <c r="AM2207" s="92"/>
      <c r="AT2207" s="94"/>
      <c r="AU2207" s="94"/>
      <c r="AV2207" s="94"/>
      <c r="AW2207" s="94"/>
      <c r="AX2207" s="94"/>
      <c r="AY2207" s="94"/>
      <c r="AZ2207" s="94"/>
      <c r="BA2207" s="94"/>
    </row>
    <row r="2208" spans="3:53" x14ac:dyDescent="0.2">
      <c r="C2208" s="24"/>
      <c r="D2208" s="24"/>
      <c r="AG2208" s="94"/>
      <c r="AH2208" s="94"/>
      <c r="AI2208" s="94"/>
      <c r="AJ2208" s="94"/>
      <c r="AK2208" s="94"/>
      <c r="AL2208" s="96"/>
      <c r="AM2208" s="92"/>
      <c r="AT2208" s="94"/>
      <c r="AU2208" s="94"/>
      <c r="AV2208" s="94"/>
      <c r="AW2208" s="94"/>
      <c r="AX2208" s="94"/>
      <c r="AY2208" s="94"/>
      <c r="AZ2208" s="94"/>
      <c r="BA2208" s="94"/>
    </row>
    <row r="2209" spans="3:53" x14ac:dyDescent="0.2">
      <c r="C2209" s="24"/>
      <c r="D2209" s="24"/>
      <c r="AG2209" s="94"/>
      <c r="AH2209" s="94"/>
      <c r="AI2209" s="94"/>
      <c r="AJ2209" s="94"/>
      <c r="AK2209" s="94"/>
      <c r="AL2209" s="96"/>
      <c r="AM2209" s="92"/>
      <c r="AT2209" s="94"/>
      <c r="AU2209" s="94"/>
      <c r="AV2209" s="94"/>
      <c r="AW2209" s="94"/>
      <c r="AX2209" s="94"/>
      <c r="AY2209" s="94"/>
      <c r="AZ2209" s="94"/>
      <c r="BA2209" s="94"/>
    </row>
    <row r="2210" spans="3:53" x14ac:dyDescent="0.2">
      <c r="C2210" s="24"/>
      <c r="D2210" s="24"/>
      <c r="AG2210" s="94"/>
      <c r="AH2210" s="94"/>
      <c r="AI2210" s="94"/>
      <c r="AJ2210" s="94"/>
      <c r="AK2210" s="94"/>
      <c r="AL2210" s="96"/>
      <c r="AM2210" s="92"/>
      <c r="AT2210" s="94"/>
      <c r="AU2210" s="94"/>
      <c r="AV2210" s="94"/>
      <c r="AW2210" s="94"/>
      <c r="AX2210" s="94"/>
      <c r="AY2210" s="94"/>
      <c r="AZ2210" s="94"/>
      <c r="BA2210" s="94"/>
    </row>
    <row r="2211" spans="3:53" x14ac:dyDescent="0.2">
      <c r="C2211" s="24"/>
      <c r="D2211" s="24"/>
      <c r="AG2211" s="94"/>
      <c r="AH2211" s="94"/>
      <c r="AI2211" s="94"/>
      <c r="AJ2211" s="94"/>
      <c r="AK2211" s="94"/>
      <c r="AL2211" s="96"/>
      <c r="AM2211" s="92"/>
      <c r="AT2211" s="94"/>
      <c r="AU2211" s="94"/>
      <c r="AV2211" s="94"/>
      <c r="AW2211" s="94"/>
      <c r="AX2211" s="94"/>
      <c r="AY2211" s="94"/>
      <c r="AZ2211" s="94"/>
      <c r="BA2211" s="94"/>
    </row>
    <row r="2212" spans="3:53" x14ac:dyDescent="0.2">
      <c r="C2212" s="24"/>
      <c r="D2212" s="24"/>
      <c r="AG2212" s="94"/>
      <c r="AH2212" s="94"/>
      <c r="AI2212" s="94"/>
      <c r="AJ2212" s="94"/>
      <c r="AK2212" s="94"/>
      <c r="AL2212" s="96"/>
      <c r="AM2212" s="92"/>
      <c r="AT2212" s="94"/>
      <c r="AU2212" s="94"/>
      <c r="AV2212" s="94"/>
      <c r="AW2212" s="94"/>
      <c r="AX2212" s="94"/>
      <c r="AY2212" s="94"/>
      <c r="AZ2212" s="94"/>
      <c r="BA2212" s="94"/>
    </row>
    <row r="2213" spans="3:53" x14ac:dyDescent="0.2">
      <c r="C2213" s="24"/>
      <c r="D2213" s="24"/>
      <c r="AG2213" s="94"/>
      <c r="AH2213" s="94"/>
      <c r="AI2213" s="94"/>
      <c r="AJ2213" s="94"/>
      <c r="AK2213" s="94"/>
      <c r="AL2213" s="96"/>
      <c r="AM2213" s="92"/>
      <c r="AT2213" s="94"/>
      <c r="AU2213" s="94"/>
      <c r="AV2213" s="94"/>
      <c r="AW2213" s="94"/>
      <c r="AX2213" s="94"/>
      <c r="AY2213" s="94"/>
      <c r="AZ2213" s="94"/>
      <c r="BA2213" s="94"/>
    </row>
    <row r="2214" spans="3:53" x14ac:dyDescent="0.2">
      <c r="C2214" s="24"/>
      <c r="D2214" s="24"/>
      <c r="AG2214" s="94"/>
      <c r="AH2214" s="94"/>
      <c r="AI2214" s="94"/>
      <c r="AJ2214" s="94"/>
      <c r="AK2214" s="94"/>
      <c r="AL2214" s="96"/>
      <c r="AM2214" s="92"/>
      <c r="AT2214" s="94"/>
      <c r="AU2214" s="94"/>
      <c r="AV2214" s="94"/>
      <c r="AW2214" s="94"/>
      <c r="AX2214" s="94"/>
      <c r="AY2214" s="94"/>
      <c r="AZ2214" s="94"/>
      <c r="BA2214" s="94"/>
    </row>
    <row r="2215" spans="3:53" x14ac:dyDescent="0.2">
      <c r="C2215" s="24"/>
      <c r="D2215" s="24"/>
      <c r="AG2215" s="94"/>
      <c r="AH2215" s="94"/>
      <c r="AI2215" s="94"/>
      <c r="AJ2215" s="94"/>
      <c r="AK2215" s="94"/>
      <c r="AL2215" s="96"/>
      <c r="AM2215" s="92"/>
      <c r="AT2215" s="94"/>
      <c r="AU2215" s="94"/>
      <c r="AV2215" s="94"/>
      <c r="AW2215" s="94"/>
      <c r="AX2215" s="94"/>
      <c r="AY2215" s="94"/>
      <c r="AZ2215" s="94"/>
      <c r="BA2215" s="94"/>
    </row>
    <row r="2216" spans="3:53" x14ac:dyDescent="0.2">
      <c r="C2216" s="24"/>
      <c r="D2216" s="24"/>
      <c r="AG2216" s="94"/>
      <c r="AH2216" s="94"/>
      <c r="AI2216" s="94"/>
      <c r="AJ2216" s="94"/>
      <c r="AK2216" s="94"/>
      <c r="AL2216" s="96"/>
      <c r="AM2216" s="92"/>
      <c r="AT2216" s="94"/>
      <c r="AU2216" s="94"/>
      <c r="AV2216" s="94"/>
      <c r="AW2216" s="94"/>
      <c r="AX2216" s="94"/>
      <c r="AY2216" s="94"/>
      <c r="AZ2216" s="94"/>
      <c r="BA2216" s="94"/>
    </row>
    <row r="2217" spans="3:53" x14ac:dyDescent="0.2">
      <c r="C2217" s="24"/>
      <c r="D2217" s="24"/>
      <c r="AG2217" s="94"/>
      <c r="AH2217" s="94"/>
      <c r="AI2217" s="94"/>
      <c r="AJ2217" s="94"/>
      <c r="AK2217" s="94"/>
      <c r="AL2217" s="96"/>
      <c r="AM2217" s="92"/>
      <c r="AT2217" s="94"/>
      <c r="AU2217" s="94"/>
      <c r="AV2217" s="94"/>
      <c r="AW2217" s="94"/>
      <c r="AX2217" s="94"/>
      <c r="AY2217" s="94"/>
      <c r="AZ2217" s="94"/>
      <c r="BA2217" s="94"/>
    </row>
    <row r="2218" spans="3:53" x14ac:dyDescent="0.2">
      <c r="C2218" s="24"/>
      <c r="D2218" s="24"/>
      <c r="AG2218" s="94"/>
      <c r="AH2218" s="94"/>
      <c r="AI2218" s="94"/>
      <c r="AJ2218" s="94"/>
      <c r="AK2218" s="94"/>
      <c r="AL2218" s="96"/>
      <c r="AM2218" s="92"/>
      <c r="AT2218" s="94"/>
      <c r="AU2218" s="94"/>
      <c r="AV2218" s="94"/>
      <c r="AW2218" s="94"/>
      <c r="AX2218" s="94"/>
      <c r="AY2218" s="94"/>
      <c r="AZ2218" s="94"/>
      <c r="BA2218" s="94"/>
    </row>
    <row r="2219" spans="3:53" x14ac:dyDescent="0.2">
      <c r="C2219" s="24"/>
      <c r="D2219" s="24"/>
      <c r="AG2219" s="94"/>
      <c r="AH2219" s="94"/>
      <c r="AI2219" s="94"/>
      <c r="AJ2219" s="94"/>
      <c r="AK2219" s="94"/>
      <c r="AL2219" s="96"/>
      <c r="AM2219" s="92"/>
      <c r="AT2219" s="94"/>
      <c r="AU2219" s="94"/>
      <c r="AV2219" s="94"/>
      <c r="AW2219" s="94"/>
      <c r="AX2219" s="94"/>
      <c r="AY2219" s="94"/>
      <c r="AZ2219" s="94"/>
      <c r="BA2219" s="94"/>
    </row>
    <row r="2220" spans="3:53" x14ac:dyDescent="0.2">
      <c r="C2220" s="24"/>
      <c r="D2220" s="24"/>
      <c r="AG2220" s="94"/>
      <c r="AH2220" s="94"/>
      <c r="AI2220" s="94"/>
      <c r="AJ2220" s="94"/>
      <c r="AK2220" s="94"/>
      <c r="AL2220" s="96"/>
      <c r="AM2220" s="92"/>
      <c r="AT2220" s="94"/>
      <c r="AU2220" s="94"/>
      <c r="AV2220" s="94"/>
      <c r="AW2220" s="94"/>
      <c r="AX2220" s="94"/>
      <c r="AY2220" s="94"/>
      <c r="AZ2220" s="94"/>
      <c r="BA2220" s="94"/>
    </row>
    <row r="2221" spans="3:53" x14ac:dyDescent="0.2">
      <c r="C2221" s="24"/>
      <c r="D2221" s="24"/>
      <c r="AG2221" s="94"/>
      <c r="AH2221" s="94"/>
      <c r="AI2221" s="94"/>
      <c r="AJ2221" s="94"/>
      <c r="AK2221" s="94"/>
      <c r="AL2221" s="96"/>
      <c r="AM2221" s="92"/>
      <c r="AT2221" s="94"/>
      <c r="AU2221" s="94"/>
      <c r="AV2221" s="94"/>
      <c r="AW2221" s="94"/>
      <c r="AX2221" s="94"/>
      <c r="AY2221" s="94"/>
      <c r="AZ2221" s="94"/>
      <c r="BA2221" s="94"/>
    </row>
    <row r="2222" spans="3:53" x14ac:dyDescent="0.2">
      <c r="C2222" s="24"/>
      <c r="D2222" s="24"/>
      <c r="AG2222" s="94"/>
      <c r="AH2222" s="94"/>
      <c r="AI2222" s="94"/>
      <c r="AJ2222" s="94"/>
      <c r="AK2222" s="94"/>
      <c r="AL2222" s="96"/>
      <c r="AM2222" s="92"/>
      <c r="AT2222" s="94"/>
      <c r="AU2222" s="94"/>
      <c r="AV2222" s="94"/>
      <c r="AW2222" s="94"/>
      <c r="AX2222" s="94"/>
      <c r="AY2222" s="94"/>
      <c r="AZ2222" s="94"/>
      <c r="BA2222" s="94"/>
    </row>
    <row r="2223" spans="3:53" x14ac:dyDescent="0.2">
      <c r="C2223" s="24"/>
      <c r="D2223" s="24"/>
      <c r="AG2223" s="94"/>
      <c r="AH2223" s="94"/>
      <c r="AI2223" s="94"/>
      <c r="AJ2223" s="94"/>
      <c r="AK2223" s="94"/>
      <c r="AL2223" s="96"/>
      <c r="AM2223" s="92"/>
      <c r="AT2223" s="94"/>
      <c r="AU2223" s="94"/>
      <c r="AV2223" s="94"/>
      <c r="AW2223" s="94"/>
      <c r="AX2223" s="94"/>
      <c r="AY2223" s="94"/>
      <c r="AZ2223" s="94"/>
      <c r="BA2223" s="94"/>
    </row>
    <row r="2224" spans="3:53" x14ac:dyDescent="0.2">
      <c r="C2224" s="24"/>
      <c r="D2224" s="24"/>
      <c r="AG2224" s="94"/>
      <c r="AH2224" s="94"/>
      <c r="AI2224" s="94"/>
      <c r="AJ2224" s="94"/>
      <c r="AK2224" s="94"/>
      <c r="AL2224" s="96"/>
      <c r="AM2224" s="92"/>
      <c r="AT2224" s="94"/>
      <c r="AU2224" s="94"/>
      <c r="AV2224" s="94"/>
      <c r="AW2224" s="94"/>
      <c r="AX2224" s="94"/>
      <c r="AY2224" s="94"/>
      <c r="AZ2224" s="94"/>
      <c r="BA2224" s="94"/>
    </row>
    <row r="2225" spans="3:53" x14ac:dyDescent="0.2">
      <c r="C2225" s="24"/>
      <c r="D2225" s="24"/>
      <c r="AG2225" s="94"/>
      <c r="AH2225" s="94"/>
      <c r="AI2225" s="94"/>
      <c r="AJ2225" s="94"/>
      <c r="AK2225" s="94"/>
      <c r="AL2225" s="96"/>
      <c r="AM2225" s="92"/>
      <c r="AT2225" s="94"/>
      <c r="AU2225" s="94"/>
      <c r="AV2225" s="94"/>
      <c r="AW2225" s="94"/>
      <c r="AX2225" s="94"/>
      <c r="AY2225" s="94"/>
      <c r="AZ2225" s="94"/>
      <c r="BA2225" s="94"/>
    </row>
    <row r="2226" spans="3:53" x14ac:dyDescent="0.2">
      <c r="C2226" s="24"/>
      <c r="D2226" s="24"/>
      <c r="AG2226" s="94"/>
      <c r="AH2226" s="94"/>
      <c r="AI2226" s="94"/>
      <c r="AJ2226" s="94"/>
      <c r="AK2226" s="94"/>
      <c r="AL2226" s="96"/>
      <c r="AM2226" s="92"/>
      <c r="AT2226" s="94"/>
      <c r="AU2226" s="94"/>
      <c r="AV2226" s="94"/>
      <c r="AW2226" s="94"/>
      <c r="AX2226" s="94"/>
      <c r="AY2226" s="94"/>
      <c r="AZ2226" s="94"/>
      <c r="BA2226" s="94"/>
    </row>
    <row r="2227" spans="3:53" x14ac:dyDescent="0.2">
      <c r="C2227" s="24"/>
      <c r="D2227" s="24"/>
      <c r="AG2227" s="94"/>
      <c r="AH2227" s="94"/>
      <c r="AI2227" s="94"/>
      <c r="AJ2227" s="94"/>
      <c r="AK2227" s="94"/>
      <c r="AL2227" s="96"/>
      <c r="AM2227" s="92"/>
      <c r="AT2227" s="94"/>
      <c r="AU2227" s="94"/>
      <c r="AV2227" s="94"/>
      <c r="AW2227" s="94"/>
      <c r="AX2227" s="94"/>
      <c r="AY2227" s="94"/>
      <c r="AZ2227" s="94"/>
      <c r="BA2227" s="94"/>
    </row>
    <row r="2228" spans="3:53" x14ac:dyDescent="0.2">
      <c r="C2228" s="24"/>
      <c r="D2228" s="24"/>
      <c r="AG2228" s="94"/>
      <c r="AH2228" s="94"/>
      <c r="AI2228" s="94"/>
      <c r="AJ2228" s="94"/>
      <c r="AK2228" s="94"/>
      <c r="AL2228" s="96"/>
      <c r="AM2228" s="92"/>
      <c r="AT2228" s="94"/>
      <c r="AU2228" s="94"/>
      <c r="AV2228" s="94"/>
      <c r="AW2228" s="94"/>
      <c r="AX2228" s="94"/>
      <c r="AY2228" s="94"/>
      <c r="AZ2228" s="94"/>
      <c r="BA2228" s="94"/>
    </row>
    <row r="2229" spans="3:53" x14ac:dyDescent="0.2">
      <c r="C2229" s="24"/>
      <c r="D2229" s="24"/>
      <c r="AG2229" s="94"/>
      <c r="AH2229" s="94"/>
      <c r="AI2229" s="94"/>
      <c r="AJ2229" s="94"/>
      <c r="AK2229" s="94"/>
      <c r="AL2229" s="96"/>
      <c r="AM2229" s="92"/>
      <c r="AT2229" s="94"/>
      <c r="AU2229" s="94"/>
      <c r="AV2229" s="94"/>
      <c r="AW2229" s="94"/>
      <c r="AX2229" s="94"/>
      <c r="AY2229" s="94"/>
      <c r="AZ2229" s="94"/>
      <c r="BA2229" s="94"/>
    </row>
    <row r="2230" spans="3:53" x14ac:dyDescent="0.2">
      <c r="C2230" s="24"/>
      <c r="D2230" s="24"/>
      <c r="AG2230" s="94"/>
      <c r="AH2230" s="94"/>
      <c r="AI2230" s="94"/>
      <c r="AJ2230" s="94"/>
      <c r="AK2230" s="94"/>
      <c r="AL2230" s="96"/>
      <c r="AM2230" s="92"/>
      <c r="AT2230" s="94"/>
      <c r="AU2230" s="94"/>
      <c r="AV2230" s="94"/>
      <c r="AW2230" s="94"/>
      <c r="AX2230" s="94"/>
      <c r="AY2230" s="94"/>
      <c r="AZ2230" s="94"/>
      <c r="BA2230" s="94"/>
    </row>
    <row r="2231" spans="3:53" x14ac:dyDescent="0.2">
      <c r="C2231" s="24"/>
      <c r="D2231" s="24"/>
      <c r="AG2231" s="94"/>
      <c r="AH2231" s="94"/>
      <c r="AI2231" s="94"/>
      <c r="AJ2231" s="94"/>
      <c r="AK2231" s="94"/>
      <c r="AL2231" s="96"/>
      <c r="AM2231" s="92"/>
      <c r="AT2231" s="94"/>
      <c r="AU2231" s="94"/>
      <c r="AV2231" s="94"/>
      <c r="AW2231" s="94"/>
      <c r="AX2231" s="94"/>
      <c r="AY2231" s="94"/>
      <c r="AZ2231" s="94"/>
      <c r="BA2231" s="94"/>
    </row>
    <row r="2232" spans="3:53" x14ac:dyDescent="0.2">
      <c r="C2232" s="24"/>
      <c r="D2232" s="24"/>
      <c r="AG2232" s="94"/>
      <c r="AH2232" s="94"/>
      <c r="AI2232" s="94"/>
      <c r="AJ2232" s="94"/>
      <c r="AK2232" s="94"/>
      <c r="AL2232" s="96"/>
      <c r="AM2232" s="92"/>
      <c r="AT2232" s="94"/>
      <c r="AU2232" s="94"/>
      <c r="AV2232" s="94"/>
      <c r="AW2232" s="94"/>
      <c r="AX2232" s="94"/>
      <c r="AY2232" s="94"/>
      <c r="AZ2232" s="94"/>
      <c r="BA2232" s="94"/>
    </row>
    <row r="2233" spans="3:53" x14ac:dyDescent="0.2">
      <c r="C2233" s="24"/>
      <c r="D2233" s="24"/>
      <c r="AG2233" s="94"/>
      <c r="AH2233" s="94"/>
      <c r="AI2233" s="94"/>
      <c r="AJ2233" s="94"/>
      <c r="AK2233" s="94"/>
      <c r="AL2233" s="96"/>
      <c r="AM2233" s="92"/>
      <c r="AT2233" s="94"/>
      <c r="AU2233" s="94"/>
      <c r="AV2233" s="94"/>
      <c r="AW2233" s="94"/>
      <c r="AX2233" s="94"/>
      <c r="AY2233" s="94"/>
      <c r="AZ2233" s="94"/>
      <c r="BA2233" s="94"/>
    </row>
    <row r="2234" spans="3:53" x14ac:dyDescent="0.2">
      <c r="C2234" s="24"/>
      <c r="D2234" s="24"/>
      <c r="AG2234" s="94"/>
      <c r="AH2234" s="94"/>
      <c r="AI2234" s="94"/>
      <c r="AJ2234" s="94"/>
      <c r="AK2234" s="94"/>
      <c r="AL2234" s="96"/>
      <c r="AM2234" s="92"/>
      <c r="AT2234" s="94"/>
      <c r="AU2234" s="94"/>
      <c r="AV2234" s="94"/>
      <c r="AW2234" s="94"/>
      <c r="AX2234" s="94"/>
      <c r="AY2234" s="94"/>
      <c r="AZ2234" s="94"/>
      <c r="BA2234" s="94"/>
    </row>
    <row r="2235" spans="3:53" x14ac:dyDescent="0.2">
      <c r="C2235" s="24"/>
      <c r="D2235" s="24"/>
      <c r="AG2235" s="94"/>
      <c r="AH2235" s="94"/>
      <c r="AI2235" s="94"/>
      <c r="AJ2235" s="94"/>
      <c r="AK2235" s="94"/>
      <c r="AL2235" s="96"/>
      <c r="AM2235" s="92"/>
      <c r="AT2235" s="94"/>
      <c r="AU2235" s="94"/>
      <c r="AV2235" s="94"/>
      <c r="AW2235" s="94"/>
      <c r="AX2235" s="94"/>
      <c r="AY2235" s="94"/>
      <c r="AZ2235" s="94"/>
      <c r="BA2235" s="94"/>
    </row>
    <row r="2236" spans="3:53" x14ac:dyDescent="0.2">
      <c r="C2236" s="24"/>
      <c r="D2236" s="24"/>
      <c r="AG2236" s="94"/>
      <c r="AH2236" s="94"/>
      <c r="AI2236" s="94"/>
      <c r="AJ2236" s="94"/>
      <c r="AK2236" s="94"/>
      <c r="AL2236" s="96"/>
      <c r="AM2236" s="92"/>
      <c r="AT2236" s="94"/>
      <c r="AU2236" s="94"/>
      <c r="AV2236" s="94"/>
      <c r="AW2236" s="94"/>
      <c r="AX2236" s="94"/>
      <c r="AY2236" s="94"/>
      <c r="AZ2236" s="94"/>
      <c r="BA2236" s="94"/>
    </row>
    <row r="2237" spans="3:53" x14ac:dyDescent="0.2">
      <c r="C2237" s="24"/>
      <c r="D2237" s="24"/>
      <c r="AG2237" s="94"/>
      <c r="AH2237" s="94"/>
      <c r="AI2237" s="94"/>
      <c r="AJ2237" s="94"/>
      <c r="AK2237" s="94"/>
      <c r="AL2237" s="96"/>
      <c r="AM2237" s="92"/>
      <c r="AT2237" s="94"/>
      <c r="AU2237" s="94"/>
      <c r="AV2237" s="94"/>
      <c r="AW2237" s="94"/>
      <c r="AX2237" s="94"/>
      <c r="AY2237" s="94"/>
      <c r="AZ2237" s="94"/>
      <c r="BA2237" s="94"/>
    </row>
    <row r="2238" spans="3:53" x14ac:dyDescent="0.2">
      <c r="C2238" s="24"/>
      <c r="D2238" s="24"/>
      <c r="AG2238" s="94"/>
      <c r="AH2238" s="94"/>
      <c r="AI2238" s="94"/>
      <c r="AJ2238" s="94"/>
      <c r="AK2238" s="94"/>
      <c r="AL2238" s="96"/>
      <c r="AM2238" s="92"/>
      <c r="AT2238" s="94"/>
      <c r="AU2238" s="94"/>
      <c r="AV2238" s="94"/>
      <c r="AW2238" s="94"/>
      <c r="AX2238" s="94"/>
      <c r="AY2238" s="94"/>
      <c r="AZ2238" s="94"/>
      <c r="BA2238" s="94"/>
    </row>
    <row r="2239" spans="3:53" x14ac:dyDescent="0.2">
      <c r="C2239" s="24"/>
      <c r="D2239" s="24"/>
      <c r="AG2239" s="94"/>
      <c r="AH2239" s="94"/>
      <c r="AI2239" s="94"/>
      <c r="AJ2239" s="94"/>
      <c r="AK2239" s="94"/>
      <c r="AL2239" s="96"/>
      <c r="AM2239" s="92"/>
      <c r="AT2239" s="94"/>
      <c r="AU2239" s="94"/>
      <c r="AV2239" s="94"/>
      <c r="AW2239" s="94"/>
      <c r="AX2239" s="94"/>
      <c r="AY2239" s="94"/>
      <c r="AZ2239" s="94"/>
      <c r="BA2239" s="94"/>
    </row>
    <row r="2240" spans="3:53" x14ac:dyDescent="0.2">
      <c r="C2240" s="24"/>
      <c r="D2240" s="24"/>
      <c r="AG2240" s="94"/>
      <c r="AH2240" s="94"/>
      <c r="AI2240" s="94"/>
      <c r="AJ2240" s="94"/>
      <c r="AK2240" s="94"/>
      <c r="AL2240" s="96"/>
      <c r="AM2240" s="92"/>
      <c r="AT2240" s="94"/>
      <c r="AU2240" s="94"/>
      <c r="AV2240" s="94"/>
      <c r="AW2240" s="94"/>
      <c r="AX2240" s="94"/>
      <c r="AY2240" s="94"/>
      <c r="AZ2240" s="94"/>
      <c r="BA2240" s="94"/>
    </row>
    <row r="2241" spans="3:53" x14ac:dyDescent="0.2">
      <c r="C2241" s="24"/>
      <c r="D2241" s="24"/>
      <c r="AG2241" s="94"/>
      <c r="AH2241" s="94"/>
      <c r="AI2241" s="94"/>
      <c r="AJ2241" s="94"/>
      <c r="AK2241" s="94"/>
      <c r="AL2241" s="96"/>
      <c r="AM2241" s="92"/>
      <c r="AT2241" s="94"/>
      <c r="AU2241" s="94"/>
      <c r="AV2241" s="94"/>
      <c r="AW2241" s="94"/>
      <c r="AX2241" s="94"/>
      <c r="AY2241" s="94"/>
      <c r="AZ2241" s="94"/>
      <c r="BA2241" s="94"/>
    </row>
    <row r="2242" spans="3:53" x14ac:dyDescent="0.2">
      <c r="C2242" s="24"/>
      <c r="D2242" s="24"/>
      <c r="AG2242" s="94"/>
      <c r="AH2242" s="94"/>
      <c r="AI2242" s="94"/>
      <c r="AJ2242" s="94"/>
      <c r="AK2242" s="94"/>
      <c r="AL2242" s="96"/>
      <c r="AM2242" s="92"/>
      <c r="AT2242" s="94"/>
      <c r="AU2242" s="94"/>
      <c r="AV2242" s="94"/>
      <c r="AW2242" s="94"/>
      <c r="AX2242" s="94"/>
      <c r="AY2242" s="94"/>
      <c r="AZ2242" s="94"/>
      <c r="BA2242" s="94"/>
    </row>
    <row r="2243" spans="3:53" x14ac:dyDescent="0.2">
      <c r="C2243" s="24"/>
      <c r="D2243" s="24"/>
      <c r="AG2243" s="94"/>
      <c r="AH2243" s="94"/>
      <c r="AI2243" s="94"/>
      <c r="AJ2243" s="94"/>
      <c r="AK2243" s="94"/>
      <c r="AL2243" s="96"/>
      <c r="AM2243" s="92"/>
      <c r="AT2243" s="94"/>
      <c r="AU2243" s="94"/>
      <c r="AV2243" s="94"/>
      <c r="AW2243" s="94"/>
      <c r="AX2243" s="94"/>
      <c r="AY2243" s="94"/>
      <c r="AZ2243" s="94"/>
      <c r="BA2243" s="94"/>
    </row>
    <row r="2244" spans="3:53" x14ac:dyDescent="0.2">
      <c r="C2244" s="24"/>
      <c r="D2244" s="24"/>
      <c r="AG2244" s="94"/>
      <c r="AH2244" s="94"/>
      <c r="AI2244" s="94"/>
      <c r="AJ2244" s="94"/>
      <c r="AK2244" s="94"/>
      <c r="AL2244" s="96"/>
      <c r="AM2244" s="92"/>
      <c r="AT2244" s="94"/>
      <c r="AU2244" s="94"/>
      <c r="AV2244" s="94"/>
      <c r="AW2244" s="94"/>
      <c r="AX2244" s="94"/>
      <c r="AY2244" s="94"/>
      <c r="AZ2244" s="94"/>
      <c r="BA2244" s="94"/>
    </row>
    <row r="2245" spans="3:53" x14ac:dyDescent="0.2">
      <c r="C2245" s="24"/>
      <c r="D2245" s="24"/>
      <c r="AG2245" s="94"/>
      <c r="AH2245" s="94"/>
      <c r="AI2245" s="94"/>
      <c r="AJ2245" s="94"/>
      <c r="AK2245" s="94"/>
      <c r="AL2245" s="96"/>
      <c r="AM2245" s="92"/>
      <c r="AT2245" s="94"/>
      <c r="AU2245" s="94"/>
      <c r="AV2245" s="94"/>
      <c r="AW2245" s="94"/>
      <c r="AX2245" s="94"/>
      <c r="AY2245" s="94"/>
      <c r="AZ2245" s="94"/>
      <c r="BA2245" s="94"/>
    </row>
    <row r="2246" spans="3:53" x14ac:dyDescent="0.2">
      <c r="C2246" s="24"/>
      <c r="D2246" s="24"/>
      <c r="AG2246" s="94"/>
      <c r="AH2246" s="94"/>
      <c r="AI2246" s="94"/>
      <c r="AJ2246" s="94"/>
      <c r="AK2246" s="94"/>
      <c r="AL2246" s="96"/>
      <c r="AM2246" s="92"/>
      <c r="AT2246" s="94"/>
      <c r="AU2246" s="94"/>
      <c r="AV2246" s="94"/>
      <c r="AW2246" s="94"/>
      <c r="AX2246" s="94"/>
      <c r="AY2246" s="94"/>
      <c r="AZ2246" s="94"/>
      <c r="BA2246" s="94"/>
    </row>
    <row r="2247" spans="3:53" x14ac:dyDescent="0.2">
      <c r="C2247" s="24"/>
      <c r="D2247" s="24"/>
      <c r="AG2247" s="94"/>
      <c r="AH2247" s="94"/>
      <c r="AI2247" s="94"/>
      <c r="AJ2247" s="94"/>
      <c r="AK2247" s="94"/>
      <c r="AL2247" s="96"/>
      <c r="AM2247" s="92"/>
      <c r="AT2247" s="94"/>
      <c r="AU2247" s="94"/>
      <c r="AV2247" s="94"/>
      <c r="AW2247" s="94"/>
      <c r="AX2247" s="94"/>
      <c r="AY2247" s="94"/>
      <c r="AZ2247" s="94"/>
      <c r="BA2247" s="94"/>
    </row>
    <row r="2248" spans="3:53" x14ac:dyDescent="0.2">
      <c r="C2248" s="24"/>
      <c r="D2248" s="24"/>
      <c r="AG2248" s="94"/>
      <c r="AH2248" s="94"/>
      <c r="AI2248" s="94"/>
      <c r="AJ2248" s="94"/>
      <c r="AK2248" s="94"/>
      <c r="AL2248" s="96"/>
      <c r="AM2248" s="92"/>
      <c r="AT2248" s="94"/>
      <c r="AU2248" s="94"/>
      <c r="AV2248" s="94"/>
      <c r="AW2248" s="94"/>
      <c r="AX2248" s="94"/>
      <c r="AY2248" s="94"/>
      <c r="AZ2248" s="94"/>
      <c r="BA2248" s="94"/>
    </row>
    <row r="2249" spans="3:53" x14ac:dyDescent="0.2">
      <c r="C2249" s="24"/>
      <c r="D2249" s="24"/>
      <c r="AG2249" s="94"/>
      <c r="AH2249" s="94"/>
      <c r="AI2249" s="94"/>
      <c r="AJ2249" s="94"/>
      <c r="AK2249" s="94"/>
      <c r="AL2249" s="96"/>
      <c r="AM2249" s="92"/>
      <c r="AT2249" s="94"/>
      <c r="AU2249" s="94"/>
      <c r="AV2249" s="94"/>
      <c r="AW2249" s="94"/>
      <c r="AX2249" s="94"/>
      <c r="AY2249" s="94"/>
      <c r="AZ2249" s="94"/>
      <c r="BA2249" s="94"/>
    </row>
    <row r="2250" spans="3:53" x14ac:dyDescent="0.2">
      <c r="C2250" s="24"/>
      <c r="D2250" s="24"/>
      <c r="AG2250" s="94"/>
      <c r="AH2250" s="94"/>
      <c r="AI2250" s="94"/>
      <c r="AJ2250" s="94"/>
      <c r="AK2250" s="94"/>
      <c r="AL2250" s="96"/>
      <c r="AM2250" s="92"/>
      <c r="AT2250" s="94"/>
      <c r="AU2250" s="94"/>
      <c r="AV2250" s="94"/>
      <c r="AW2250" s="94"/>
      <c r="AX2250" s="94"/>
      <c r="AY2250" s="94"/>
      <c r="AZ2250" s="94"/>
      <c r="BA2250" s="94"/>
    </row>
    <row r="2251" spans="3:53" x14ac:dyDescent="0.2">
      <c r="C2251" s="24"/>
      <c r="D2251" s="24"/>
      <c r="AG2251" s="94"/>
      <c r="AH2251" s="94"/>
      <c r="AI2251" s="94"/>
      <c r="AJ2251" s="94"/>
      <c r="AK2251" s="94"/>
      <c r="AL2251" s="96"/>
      <c r="AM2251" s="92"/>
      <c r="AT2251" s="94"/>
      <c r="AU2251" s="94"/>
      <c r="AV2251" s="94"/>
      <c r="AW2251" s="94"/>
      <c r="AX2251" s="94"/>
      <c r="AY2251" s="94"/>
      <c r="AZ2251" s="94"/>
      <c r="BA2251" s="94"/>
    </row>
    <row r="2252" spans="3:53" x14ac:dyDescent="0.2">
      <c r="C2252" s="24"/>
      <c r="D2252" s="24"/>
      <c r="AG2252" s="94"/>
      <c r="AH2252" s="94"/>
      <c r="AI2252" s="94"/>
      <c r="AJ2252" s="94"/>
      <c r="AK2252" s="94"/>
      <c r="AL2252" s="96"/>
      <c r="AM2252" s="92"/>
      <c r="AT2252" s="94"/>
      <c r="AU2252" s="94"/>
      <c r="AV2252" s="94"/>
      <c r="AW2252" s="94"/>
      <c r="AX2252" s="94"/>
      <c r="AY2252" s="94"/>
      <c r="AZ2252" s="94"/>
      <c r="BA2252" s="94"/>
    </row>
    <row r="2253" spans="3:53" x14ac:dyDescent="0.2">
      <c r="C2253" s="24"/>
      <c r="D2253" s="24"/>
      <c r="AG2253" s="94"/>
      <c r="AH2253" s="94"/>
      <c r="AI2253" s="94"/>
      <c r="AJ2253" s="94"/>
      <c r="AK2253" s="94"/>
      <c r="AL2253" s="96"/>
      <c r="AM2253" s="92"/>
      <c r="AT2253" s="94"/>
      <c r="AU2253" s="94"/>
      <c r="AV2253" s="94"/>
      <c r="AW2253" s="94"/>
      <c r="AX2253" s="94"/>
      <c r="AY2253" s="94"/>
      <c r="AZ2253" s="94"/>
      <c r="BA2253" s="94"/>
    </row>
    <row r="2254" spans="3:53" x14ac:dyDescent="0.2">
      <c r="C2254" s="24"/>
      <c r="D2254" s="24"/>
      <c r="AG2254" s="94"/>
      <c r="AH2254" s="94"/>
      <c r="AI2254" s="94"/>
      <c r="AJ2254" s="94"/>
      <c r="AK2254" s="94"/>
      <c r="AL2254" s="96"/>
      <c r="AM2254" s="92"/>
      <c r="AT2254" s="94"/>
      <c r="AU2254" s="94"/>
      <c r="AV2254" s="94"/>
      <c r="AW2254" s="94"/>
      <c r="AX2254" s="94"/>
      <c r="AY2254" s="94"/>
      <c r="AZ2254" s="94"/>
      <c r="BA2254" s="94"/>
    </row>
    <row r="2255" spans="3:53" x14ac:dyDescent="0.2">
      <c r="C2255" s="24"/>
      <c r="D2255" s="24"/>
      <c r="AG2255" s="94"/>
      <c r="AH2255" s="94"/>
      <c r="AI2255" s="94"/>
      <c r="AJ2255" s="94"/>
      <c r="AK2255" s="94"/>
      <c r="AL2255" s="96"/>
      <c r="AM2255" s="92"/>
      <c r="AT2255" s="94"/>
      <c r="AU2255" s="94"/>
      <c r="AV2255" s="94"/>
      <c r="AW2255" s="94"/>
      <c r="AX2255" s="94"/>
      <c r="AY2255" s="94"/>
      <c r="AZ2255" s="94"/>
      <c r="BA2255" s="94"/>
    </row>
    <row r="2256" spans="3:53" x14ac:dyDescent="0.2">
      <c r="C2256" s="24"/>
      <c r="D2256" s="24"/>
      <c r="AG2256" s="94"/>
      <c r="AH2256" s="94"/>
      <c r="AI2256" s="94"/>
      <c r="AJ2256" s="94"/>
      <c r="AK2256" s="94"/>
      <c r="AL2256" s="96"/>
      <c r="AM2256" s="92"/>
      <c r="AT2256" s="94"/>
      <c r="AU2256" s="94"/>
      <c r="AV2256" s="94"/>
      <c r="AW2256" s="94"/>
      <c r="AX2256" s="94"/>
      <c r="AY2256" s="94"/>
      <c r="AZ2256" s="94"/>
      <c r="BA2256" s="94"/>
    </row>
    <row r="2257" spans="3:53" x14ac:dyDescent="0.2">
      <c r="C2257" s="24"/>
      <c r="D2257" s="24"/>
      <c r="AG2257" s="94"/>
      <c r="AH2257" s="94"/>
      <c r="AI2257" s="94"/>
      <c r="AJ2257" s="94"/>
      <c r="AK2257" s="94"/>
      <c r="AL2257" s="96"/>
      <c r="AM2257" s="92"/>
      <c r="AT2257" s="94"/>
      <c r="AU2257" s="94"/>
      <c r="AV2257" s="94"/>
      <c r="AW2257" s="94"/>
      <c r="AX2257" s="94"/>
      <c r="AY2257" s="94"/>
      <c r="AZ2257" s="94"/>
      <c r="BA2257" s="94"/>
    </row>
    <row r="2258" spans="3:53" x14ac:dyDescent="0.2">
      <c r="C2258" s="24"/>
      <c r="D2258" s="24"/>
      <c r="AG2258" s="94"/>
      <c r="AH2258" s="94"/>
      <c r="AI2258" s="94"/>
      <c r="AJ2258" s="94"/>
      <c r="AK2258" s="94"/>
      <c r="AL2258" s="96"/>
      <c r="AM2258" s="92"/>
      <c r="AT2258" s="94"/>
      <c r="AU2258" s="94"/>
      <c r="AV2258" s="94"/>
      <c r="AW2258" s="94"/>
      <c r="AX2258" s="94"/>
      <c r="AY2258" s="94"/>
      <c r="AZ2258" s="94"/>
      <c r="BA2258" s="94"/>
    </row>
    <row r="2259" spans="3:53" x14ac:dyDescent="0.2">
      <c r="C2259" s="24"/>
      <c r="D2259" s="24"/>
      <c r="AG2259" s="94"/>
      <c r="AH2259" s="94"/>
      <c r="AI2259" s="94"/>
      <c r="AJ2259" s="94"/>
      <c r="AK2259" s="94"/>
      <c r="AL2259" s="96"/>
      <c r="AM2259" s="92"/>
      <c r="AT2259" s="94"/>
      <c r="AU2259" s="94"/>
      <c r="AV2259" s="94"/>
      <c r="AW2259" s="94"/>
      <c r="AX2259" s="94"/>
      <c r="AY2259" s="94"/>
      <c r="AZ2259" s="94"/>
      <c r="BA2259" s="94"/>
    </row>
    <row r="2260" spans="3:53" x14ac:dyDescent="0.2">
      <c r="C2260" s="24"/>
      <c r="D2260" s="24"/>
      <c r="AG2260" s="94"/>
      <c r="AH2260" s="94"/>
      <c r="AI2260" s="94"/>
      <c r="AJ2260" s="94"/>
      <c r="AK2260" s="94"/>
      <c r="AL2260" s="96"/>
      <c r="AM2260" s="92"/>
      <c r="AT2260" s="94"/>
      <c r="AU2260" s="94"/>
      <c r="AV2260" s="94"/>
      <c r="AW2260" s="94"/>
      <c r="AX2260" s="94"/>
      <c r="AY2260" s="94"/>
      <c r="AZ2260" s="94"/>
      <c r="BA2260" s="94"/>
    </row>
    <row r="2261" spans="3:53" x14ac:dyDescent="0.2">
      <c r="C2261" s="24"/>
      <c r="D2261" s="24"/>
      <c r="AG2261" s="94"/>
      <c r="AH2261" s="94"/>
      <c r="AI2261" s="94"/>
      <c r="AJ2261" s="94"/>
      <c r="AK2261" s="94"/>
      <c r="AL2261" s="96"/>
      <c r="AM2261" s="92"/>
      <c r="AT2261" s="94"/>
      <c r="AU2261" s="94"/>
      <c r="AV2261" s="94"/>
      <c r="AW2261" s="94"/>
      <c r="AX2261" s="94"/>
      <c r="AY2261" s="94"/>
      <c r="AZ2261" s="94"/>
      <c r="BA2261" s="94"/>
    </row>
    <row r="2262" spans="3:53" x14ac:dyDescent="0.2">
      <c r="C2262" s="24"/>
      <c r="D2262" s="24"/>
      <c r="AG2262" s="94"/>
      <c r="AH2262" s="94"/>
      <c r="AI2262" s="94"/>
      <c r="AJ2262" s="94"/>
      <c r="AK2262" s="94"/>
      <c r="AL2262" s="96"/>
      <c r="AM2262" s="92"/>
      <c r="AT2262" s="94"/>
      <c r="AU2262" s="94"/>
      <c r="AV2262" s="94"/>
      <c r="AW2262" s="94"/>
      <c r="AX2262" s="94"/>
      <c r="AY2262" s="94"/>
      <c r="AZ2262" s="94"/>
      <c r="BA2262" s="94"/>
    </row>
    <row r="2263" spans="3:53" x14ac:dyDescent="0.2">
      <c r="C2263" s="24"/>
      <c r="D2263" s="24"/>
      <c r="AG2263" s="94"/>
      <c r="AH2263" s="94"/>
      <c r="AI2263" s="94"/>
      <c r="AJ2263" s="94"/>
      <c r="AK2263" s="94"/>
      <c r="AL2263" s="96"/>
      <c r="AM2263" s="92"/>
      <c r="AT2263" s="94"/>
      <c r="AU2263" s="94"/>
      <c r="AV2263" s="94"/>
      <c r="AW2263" s="94"/>
      <c r="AX2263" s="94"/>
      <c r="AY2263" s="94"/>
      <c r="AZ2263" s="94"/>
      <c r="BA2263" s="94"/>
    </row>
    <row r="2264" spans="3:53" x14ac:dyDescent="0.2">
      <c r="C2264" s="24"/>
      <c r="D2264" s="24"/>
      <c r="AG2264" s="94"/>
      <c r="AH2264" s="94"/>
      <c r="AI2264" s="94"/>
      <c r="AJ2264" s="94"/>
      <c r="AK2264" s="94"/>
      <c r="AL2264" s="96"/>
      <c r="AM2264" s="92"/>
      <c r="AT2264" s="94"/>
      <c r="AU2264" s="94"/>
      <c r="AV2264" s="94"/>
      <c r="AW2264" s="94"/>
      <c r="AX2264" s="94"/>
      <c r="AY2264" s="94"/>
      <c r="AZ2264" s="94"/>
      <c r="BA2264" s="94"/>
    </row>
    <row r="2265" spans="3:53" x14ac:dyDescent="0.2">
      <c r="C2265" s="24"/>
      <c r="D2265" s="24"/>
      <c r="AG2265" s="94"/>
      <c r="AH2265" s="94"/>
      <c r="AI2265" s="94"/>
      <c r="AJ2265" s="94"/>
      <c r="AK2265" s="94"/>
      <c r="AL2265" s="96"/>
      <c r="AM2265" s="92"/>
      <c r="AT2265" s="94"/>
      <c r="AU2265" s="94"/>
      <c r="AV2265" s="94"/>
      <c r="AW2265" s="94"/>
      <c r="AX2265" s="94"/>
      <c r="AY2265" s="94"/>
      <c r="AZ2265" s="94"/>
      <c r="BA2265" s="94"/>
    </row>
    <row r="2266" spans="3:53" x14ac:dyDescent="0.2">
      <c r="C2266" s="24"/>
      <c r="D2266" s="24"/>
      <c r="AG2266" s="94"/>
      <c r="AH2266" s="94"/>
      <c r="AI2266" s="94"/>
      <c r="AJ2266" s="94"/>
      <c r="AK2266" s="94"/>
      <c r="AL2266" s="96"/>
      <c r="AM2266" s="92"/>
      <c r="AT2266" s="94"/>
      <c r="AU2266" s="94"/>
      <c r="AV2266" s="94"/>
      <c r="AW2266" s="94"/>
      <c r="AX2266" s="94"/>
      <c r="AY2266" s="94"/>
      <c r="AZ2266" s="94"/>
      <c r="BA2266" s="94"/>
    </row>
    <row r="2267" spans="3:53" x14ac:dyDescent="0.2">
      <c r="C2267" s="24"/>
      <c r="D2267" s="24"/>
      <c r="AG2267" s="94"/>
      <c r="AH2267" s="94"/>
      <c r="AI2267" s="94"/>
      <c r="AJ2267" s="94"/>
      <c r="AK2267" s="94"/>
      <c r="AL2267" s="96"/>
      <c r="AM2267" s="92"/>
      <c r="AT2267" s="94"/>
      <c r="AU2267" s="94"/>
      <c r="AV2267" s="94"/>
      <c r="AW2267" s="94"/>
      <c r="AX2267" s="94"/>
      <c r="AY2267" s="94"/>
      <c r="AZ2267" s="94"/>
      <c r="BA2267" s="94"/>
    </row>
    <row r="2268" spans="3:53" x14ac:dyDescent="0.2">
      <c r="C2268" s="24"/>
      <c r="D2268" s="24"/>
      <c r="AG2268" s="94"/>
      <c r="AH2268" s="94"/>
      <c r="AI2268" s="94"/>
      <c r="AJ2268" s="94"/>
      <c r="AK2268" s="94"/>
      <c r="AL2268" s="96"/>
      <c r="AM2268" s="92"/>
      <c r="AT2268" s="94"/>
      <c r="AU2268" s="94"/>
      <c r="AV2268" s="94"/>
      <c r="AW2268" s="94"/>
      <c r="AX2268" s="94"/>
      <c r="AY2268" s="94"/>
      <c r="AZ2268" s="94"/>
      <c r="BA2268" s="94"/>
    </row>
    <row r="2269" spans="3:53" x14ac:dyDescent="0.2">
      <c r="C2269" s="24"/>
      <c r="D2269" s="24"/>
      <c r="AG2269" s="94"/>
      <c r="AH2269" s="94"/>
      <c r="AI2269" s="94"/>
      <c r="AJ2269" s="94"/>
      <c r="AK2269" s="94"/>
      <c r="AL2269" s="96"/>
      <c r="AM2269" s="92"/>
      <c r="AT2269" s="94"/>
      <c r="AU2269" s="94"/>
      <c r="AV2269" s="94"/>
      <c r="AW2269" s="94"/>
      <c r="AX2269" s="94"/>
      <c r="AY2269" s="94"/>
      <c r="AZ2269" s="94"/>
      <c r="BA2269" s="94"/>
    </row>
    <row r="2270" spans="3:53" x14ac:dyDescent="0.2">
      <c r="C2270" s="24"/>
      <c r="D2270" s="24"/>
      <c r="AG2270" s="94"/>
      <c r="AH2270" s="94"/>
      <c r="AI2270" s="94"/>
      <c r="AJ2270" s="94"/>
      <c r="AK2270" s="94"/>
      <c r="AL2270" s="96"/>
      <c r="AM2270" s="92"/>
      <c r="AT2270" s="94"/>
      <c r="AU2270" s="94"/>
      <c r="AV2270" s="94"/>
      <c r="AW2270" s="94"/>
      <c r="AX2270" s="94"/>
      <c r="AY2270" s="94"/>
      <c r="AZ2270" s="94"/>
      <c r="BA2270" s="94"/>
    </row>
    <row r="2271" spans="3:53" x14ac:dyDescent="0.2">
      <c r="C2271" s="24"/>
      <c r="D2271" s="24"/>
      <c r="AG2271" s="94"/>
      <c r="AH2271" s="94"/>
      <c r="AI2271" s="94"/>
      <c r="AJ2271" s="94"/>
      <c r="AK2271" s="94"/>
      <c r="AL2271" s="96"/>
      <c r="AM2271" s="92"/>
      <c r="AT2271" s="94"/>
      <c r="AU2271" s="94"/>
      <c r="AV2271" s="94"/>
      <c r="AW2271" s="94"/>
      <c r="AX2271" s="94"/>
      <c r="AY2271" s="94"/>
      <c r="AZ2271" s="94"/>
      <c r="BA2271" s="94"/>
    </row>
    <row r="2272" spans="3:53" x14ac:dyDescent="0.2">
      <c r="C2272" s="24"/>
      <c r="D2272" s="24"/>
      <c r="AG2272" s="94"/>
      <c r="AH2272" s="94"/>
      <c r="AI2272" s="94"/>
      <c r="AJ2272" s="94"/>
      <c r="AK2272" s="94"/>
      <c r="AL2272" s="96"/>
      <c r="AM2272" s="92"/>
      <c r="AT2272" s="94"/>
      <c r="AU2272" s="94"/>
      <c r="AV2272" s="94"/>
      <c r="AW2272" s="94"/>
      <c r="AX2272" s="94"/>
      <c r="AY2272" s="94"/>
      <c r="AZ2272" s="94"/>
      <c r="BA2272" s="94"/>
    </row>
    <row r="2273" spans="3:53" x14ac:dyDescent="0.2">
      <c r="C2273" s="24"/>
      <c r="D2273" s="24"/>
      <c r="AG2273" s="94"/>
      <c r="AH2273" s="94"/>
      <c r="AI2273" s="94"/>
      <c r="AJ2273" s="94"/>
      <c r="AK2273" s="94"/>
      <c r="AL2273" s="96"/>
      <c r="AM2273" s="92"/>
      <c r="AT2273" s="94"/>
      <c r="AU2273" s="94"/>
      <c r="AV2273" s="94"/>
      <c r="AW2273" s="94"/>
      <c r="AX2273" s="94"/>
      <c r="AY2273" s="94"/>
      <c r="AZ2273" s="94"/>
      <c r="BA2273" s="94"/>
    </row>
    <row r="2274" spans="3:53" x14ac:dyDescent="0.2">
      <c r="C2274" s="24"/>
      <c r="D2274" s="24"/>
      <c r="AG2274" s="94"/>
      <c r="AH2274" s="94"/>
      <c r="AI2274" s="94"/>
      <c r="AJ2274" s="94"/>
      <c r="AK2274" s="94"/>
      <c r="AL2274" s="96"/>
      <c r="AM2274" s="92"/>
      <c r="AT2274" s="94"/>
      <c r="AU2274" s="94"/>
      <c r="AV2274" s="94"/>
      <c r="AW2274" s="94"/>
      <c r="AX2274" s="94"/>
      <c r="AY2274" s="94"/>
      <c r="AZ2274" s="94"/>
      <c r="BA2274" s="94"/>
    </row>
    <row r="2275" spans="3:53" x14ac:dyDescent="0.2">
      <c r="C2275" s="24"/>
      <c r="D2275" s="24"/>
      <c r="AG2275" s="94"/>
      <c r="AH2275" s="94"/>
      <c r="AI2275" s="94"/>
      <c r="AJ2275" s="94"/>
      <c r="AK2275" s="94"/>
      <c r="AL2275" s="96"/>
      <c r="AM2275" s="92"/>
      <c r="AT2275" s="94"/>
      <c r="AU2275" s="94"/>
      <c r="AV2275" s="94"/>
      <c r="AW2275" s="94"/>
      <c r="AX2275" s="94"/>
      <c r="AY2275" s="94"/>
      <c r="AZ2275" s="94"/>
      <c r="BA2275" s="94"/>
    </row>
    <row r="2276" spans="3:53" x14ac:dyDescent="0.2">
      <c r="C2276" s="24"/>
      <c r="D2276" s="24"/>
      <c r="AG2276" s="94"/>
      <c r="AH2276" s="94"/>
      <c r="AI2276" s="94"/>
      <c r="AJ2276" s="94"/>
      <c r="AK2276" s="94"/>
      <c r="AL2276" s="96"/>
      <c r="AM2276" s="92"/>
      <c r="AT2276" s="94"/>
      <c r="AU2276" s="94"/>
      <c r="AV2276" s="94"/>
      <c r="AW2276" s="94"/>
      <c r="AX2276" s="94"/>
      <c r="AY2276" s="94"/>
      <c r="AZ2276" s="94"/>
      <c r="BA2276" s="94"/>
    </row>
    <row r="2277" spans="3:53" x14ac:dyDescent="0.2">
      <c r="C2277" s="24"/>
      <c r="D2277" s="24"/>
      <c r="AG2277" s="94"/>
      <c r="AH2277" s="94"/>
      <c r="AI2277" s="94"/>
      <c r="AJ2277" s="94"/>
      <c r="AK2277" s="94"/>
      <c r="AL2277" s="96"/>
      <c r="AM2277" s="92"/>
      <c r="AT2277" s="94"/>
      <c r="AU2277" s="94"/>
      <c r="AV2277" s="94"/>
      <c r="AW2277" s="94"/>
      <c r="AX2277" s="94"/>
      <c r="AY2277" s="94"/>
      <c r="AZ2277" s="94"/>
      <c r="BA2277" s="94"/>
    </row>
    <row r="2278" spans="3:53" x14ac:dyDescent="0.2">
      <c r="C2278" s="24"/>
      <c r="D2278" s="24"/>
      <c r="AG2278" s="94"/>
      <c r="AH2278" s="94"/>
      <c r="AI2278" s="94"/>
      <c r="AJ2278" s="94"/>
      <c r="AK2278" s="94"/>
      <c r="AL2278" s="96"/>
      <c r="AM2278" s="92"/>
      <c r="AT2278" s="94"/>
      <c r="AU2278" s="94"/>
      <c r="AV2278" s="94"/>
      <c r="AW2278" s="94"/>
      <c r="AX2278" s="94"/>
      <c r="AY2278" s="94"/>
      <c r="AZ2278" s="94"/>
      <c r="BA2278" s="94"/>
    </row>
    <row r="2279" spans="3:53" x14ac:dyDescent="0.2">
      <c r="C2279" s="24"/>
      <c r="D2279" s="24"/>
      <c r="AG2279" s="94"/>
      <c r="AH2279" s="94"/>
      <c r="AI2279" s="94"/>
      <c r="AJ2279" s="94"/>
      <c r="AK2279" s="94"/>
      <c r="AL2279" s="96"/>
      <c r="AM2279" s="92"/>
      <c r="AT2279" s="94"/>
      <c r="AU2279" s="94"/>
      <c r="AV2279" s="94"/>
      <c r="AW2279" s="94"/>
      <c r="AX2279" s="94"/>
      <c r="AY2279" s="94"/>
      <c r="AZ2279" s="94"/>
      <c r="BA2279" s="94"/>
    </row>
    <row r="2280" spans="3:53" x14ac:dyDescent="0.2">
      <c r="C2280" s="24"/>
      <c r="D2280" s="24"/>
      <c r="AG2280" s="94"/>
      <c r="AH2280" s="94"/>
      <c r="AI2280" s="94"/>
      <c r="AJ2280" s="94"/>
      <c r="AK2280" s="94"/>
      <c r="AL2280" s="96"/>
      <c r="AM2280" s="92"/>
      <c r="AT2280" s="94"/>
      <c r="AU2280" s="94"/>
      <c r="AV2280" s="94"/>
      <c r="AW2280" s="94"/>
      <c r="AX2280" s="94"/>
      <c r="AY2280" s="94"/>
      <c r="AZ2280" s="94"/>
      <c r="BA2280" s="94"/>
    </row>
    <row r="2281" spans="3:53" x14ac:dyDescent="0.2">
      <c r="C2281" s="24"/>
      <c r="D2281" s="24"/>
      <c r="AG2281" s="94"/>
      <c r="AH2281" s="94"/>
      <c r="AI2281" s="94"/>
      <c r="AJ2281" s="94"/>
      <c r="AK2281" s="94"/>
      <c r="AL2281" s="96"/>
      <c r="AM2281" s="92"/>
      <c r="AT2281" s="94"/>
      <c r="AU2281" s="94"/>
      <c r="AV2281" s="94"/>
      <c r="AW2281" s="94"/>
      <c r="AX2281" s="94"/>
      <c r="AY2281" s="94"/>
      <c r="AZ2281" s="94"/>
      <c r="BA2281" s="94"/>
    </row>
    <row r="2282" spans="3:53" x14ac:dyDescent="0.2">
      <c r="C2282" s="24"/>
      <c r="D2282" s="24"/>
      <c r="AG2282" s="94"/>
      <c r="AH2282" s="94"/>
      <c r="AI2282" s="94"/>
      <c r="AJ2282" s="94"/>
      <c r="AK2282" s="94"/>
      <c r="AL2282" s="96"/>
      <c r="AM2282" s="92"/>
      <c r="AT2282" s="94"/>
      <c r="AU2282" s="94"/>
      <c r="AV2282" s="94"/>
      <c r="AW2282" s="94"/>
      <c r="AX2282" s="94"/>
      <c r="AY2282" s="94"/>
      <c r="AZ2282" s="94"/>
      <c r="BA2282" s="94"/>
    </row>
    <row r="2283" spans="3:53" x14ac:dyDescent="0.2">
      <c r="C2283" s="24"/>
      <c r="D2283" s="24"/>
      <c r="AG2283" s="94"/>
      <c r="AH2283" s="94"/>
      <c r="AI2283" s="94"/>
      <c r="AJ2283" s="94"/>
      <c r="AK2283" s="94"/>
      <c r="AL2283" s="96"/>
      <c r="AM2283" s="92"/>
      <c r="AT2283" s="94"/>
      <c r="AU2283" s="94"/>
      <c r="AV2283" s="94"/>
      <c r="AW2283" s="94"/>
      <c r="AX2283" s="94"/>
      <c r="AY2283" s="94"/>
      <c r="AZ2283" s="94"/>
      <c r="BA2283" s="94"/>
    </row>
    <row r="2284" spans="3:53" x14ac:dyDescent="0.2">
      <c r="C2284" s="24"/>
      <c r="D2284" s="24"/>
      <c r="AG2284" s="94"/>
      <c r="AH2284" s="94"/>
      <c r="AI2284" s="94"/>
      <c r="AJ2284" s="94"/>
      <c r="AK2284" s="94"/>
      <c r="AL2284" s="96"/>
      <c r="AM2284" s="92"/>
      <c r="AT2284" s="94"/>
      <c r="AU2284" s="94"/>
      <c r="AV2284" s="94"/>
      <c r="AW2284" s="94"/>
      <c r="AX2284" s="94"/>
      <c r="AY2284" s="94"/>
      <c r="AZ2284" s="94"/>
      <c r="BA2284" s="94"/>
    </row>
    <row r="2285" spans="3:53" x14ac:dyDescent="0.2">
      <c r="C2285" s="24"/>
      <c r="D2285" s="24"/>
      <c r="AG2285" s="94"/>
      <c r="AH2285" s="94"/>
      <c r="AI2285" s="94"/>
      <c r="AJ2285" s="94"/>
      <c r="AK2285" s="94"/>
      <c r="AL2285" s="96"/>
      <c r="AM2285" s="92"/>
      <c r="AT2285" s="94"/>
      <c r="AU2285" s="94"/>
      <c r="AV2285" s="94"/>
      <c r="AW2285" s="94"/>
      <c r="AX2285" s="94"/>
      <c r="AY2285" s="94"/>
      <c r="AZ2285" s="94"/>
      <c r="BA2285" s="94"/>
    </row>
    <row r="2286" spans="3:53" x14ac:dyDescent="0.2">
      <c r="C2286" s="24"/>
      <c r="D2286" s="24"/>
      <c r="AG2286" s="94"/>
      <c r="AH2286" s="94"/>
      <c r="AI2286" s="94"/>
      <c r="AJ2286" s="94"/>
      <c r="AK2286" s="94"/>
      <c r="AL2286" s="96"/>
      <c r="AM2286" s="92"/>
      <c r="AT2286" s="94"/>
      <c r="AU2286" s="94"/>
      <c r="AV2286" s="94"/>
      <c r="AW2286" s="94"/>
      <c r="AX2286" s="94"/>
      <c r="AY2286" s="94"/>
      <c r="AZ2286" s="94"/>
      <c r="BA2286" s="94"/>
    </row>
    <row r="2287" spans="3:53" x14ac:dyDescent="0.2">
      <c r="C2287" s="24"/>
      <c r="D2287" s="24"/>
      <c r="AG2287" s="94"/>
      <c r="AH2287" s="94"/>
      <c r="AI2287" s="94"/>
      <c r="AJ2287" s="94"/>
      <c r="AK2287" s="94"/>
      <c r="AL2287" s="96"/>
      <c r="AM2287" s="92"/>
      <c r="AT2287" s="94"/>
      <c r="AU2287" s="94"/>
      <c r="AV2287" s="94"/>
      <c r="AW2287" s="94"/>
      <c r="AX2287" s="94"/>
      <c r="AY2287" s="94"/>
      <c r="AZ2287" s="94"/>
      <c r="BA2287" s="94"/>
    </row>
    <row r="2288" spans="3:53" x14ac:dyDescent="0.2">
      <c r="C2288" s="24"/>
      <c r="D2288" s="24"/>
      <c r="AG2288" s="94"/>
      <c r="AH2288" s="94"/>
      <c r="AI2288" s="94"/>
      <c r="AJ2288" s="94"/>
      <c r="AK2288" s="94"/>
      <c r="AL2288" s="96"/>
      <c r="AM2288" s="92"/>
      <c r="AT2288" s="94"/>
      <c r="AU2288" s="94"/>
      <c r="AV2288" s="94"/>
      <c r="AW2288" s="94"/>
      <c r="AX2288" s="94"/>
      <c r="AY2288" s="94"/>
      <c r="AZ2288" s="94"/>
      <c r="BA2288" s="94"/>
    </row>
    <row r="2289" spans="3:53" x14ac:dyDescent="0.2">
      <c r="C2289" s="24"/>
      <c r="D2289" s="24"/>
      <c r="AG2289" s="94"/>
      <c r="AH2289" s="94"/>
      <c r="AI2289" s="94"/>
      <c r="AJ2289" s="94"/>
      <c r="AK2289" s="94"/>
      <c r="AL2289" s="96"/>
      <c r="AM2289" s="92"/>
      <c r="AT2289" s="94"/>
      <c r="AU2289" s="94"/>
      <c r="AV2289" s="94"/>
      <c r="AW2289" s="94"/>
      <c r="AX2289" s="94"/>
      <c r="AY2289" s="94"/>
      <c r="AZ2289" s="94"/>
      <c r="BA2289" s="94"/>
    </row>
    <row r="2290" spans="3:53" x14ac:dyDescent="0.2">
      <c r="C2290" s="24"/>
      <c r="D2290" s="24"/>
      <c r="AG2290" s="94"/>
      <c r="AH2290" s="94"/>
      <c r="AI2290" s="94"/>
      <c r="AJ2290" s="94"/>
      <c r="AK2290" s="94"/>
      <c r="AL2290" s="96"/>
      <c r="AM2290" s="92"/>
      <c r="AT2290" s="94"/>
      <c r="AU2290" s="94"/>
      <c r="AV2290" s="94"/>
      <c r="AW2290" s="94"/>
      <c r="AX2290" s="94"/>
      <c r="AY2290" s="94"/>
      <c r="AZ2290" s="94"/>
      <c r="BA2290" s="94"/>
    </row>
    <row r="2291" spans="3:53" x14ac:dyDescent="0.2">
      <c r="C2291" s="24"/>
      <c r="D2291" s="24"/>
      <c r="AG2291" s="94"/>
      <c r="AH2291" s="94"/>
      <c r="AI2291" s="94"/>
      <c r="AJ2291" s="94"/>
      <c r="AK2291" s="94"/>
      <c r="AL2291" s="96"/>
      <c r="AM2291" s="92"/>
      <c r="AT2291" s="94"/>
      <c r="AU2291" s="94"/>
      <c r="AV2291" s="94"/>
      <c r="AW2291" s="94"/>
      <c r="AX2291" s="94"/>
      <c r="AY2291" s="94"/>
      <c r="AZ2291" s="94"/>
      <c r="BA2291" s="94"/>
    </row>
    <row r="2292" spans="3:53" x14ac:dyDescent="0.2">
      <c r="C2292" s="24"/>
      <c r="D2292" s="24"/>
      <c r="AG2292" s="94"/>
      <c r="AH2292" s="94"/>
      <c r="AI2292" s="94"/>
      <c r="AJ2292" s="94"/>
      <c r="AK2292" s="94"/>
      <c r="AL2292" s="96"/>
      <c r="AM2292" s="92"/>
      <c r="AT2292" s="94"/>
      <c r="AU2292" s="94"/>
      <c r="AV2292" s="94"/>
      <c r="AW2292" s="94"/>
      <c r="AX2292" s="94"/>
      <c r="AY2292" s="94"/>
      <c r="AZ2292" s="94"/>
      <c r="BA2292" s="94"/>
    </row>
    <row r="2293" spans="3:53" x14ac:dyDescent="0.2">
      <c r="C2293" s="24"/>
      <c r="D2293" s="24"/>
      <c r="AG2293" s="94"/>
      <c r="AH2293" s="94"/>
      <c r="AI2293" s="94"/>
      <c r="AJ2293" s="94"/>
      <c r="AK2293" s="94"/>
      <c r="AL2293" s="96"/>
      <c r="AM2293" s="92"/>
      <c r="AT2293" s="94"/>
      <c r="AU2293" s="94"/>
      <c r="AV2293" s="94"/>
      <c r="AW2293" s="94"/>
      <c r="AX2293" s="94"/>
      <c r="AY2293" s="94"/>
      <c r="AZ2293" s="94"/>
      <c r="BA2293" s="94"/>
    </row>
    <row r="2294" spans="3:53" x14ac:dyDescent="0.2">
      <c r="C2294" s="24"/>
      <c r="D2294" s="24"/>
      <c r="AG2294" s="94"/>
      <c r="AH2294" s="94"/>
      <c r="AI2294" s="94"/>
      <c r="AJ2294" s="94"/>
      <c r="AK2294" s="94"/>
      <c r="AL2294" s="96"/>
      <c r="AM2294" s="92"/>
      <c r="AT2294" s="94"/>
      <c r="AU2294" s="94"/>
      <c r="AV2294" s="94"/>
      <c r="AW2294" s="94"/>
      <c r="AX2294" s="94"/>
      <c r="AY2294" s="94"/>
      <c r="AZ2294" s="94"/>
      <c r="BA2294" s="94"/>
    </row>
    <row r="2295" spans="3:53" x14ac:dyDescent="0.2">
      <c r="C2295" s="24"/>
      <c r="D2295" s="24"/>
      <c r="AG2295" s="94"/>
      <c r="AH2295" s="94"/>
      <c r="AI2295" s="94"/>
      <c r="AJ2295" s="94"/>
      <c r="AK2295" s="94"/>
      <c r="AL2295" s="96"/>
      <c r="AM2295" s="92"/>
      <c r="AT2295" s="94"/>
      <c r="AU2295" s="94"/>
      <c r="AV2295" s="94"/>
      <c r="AW2295" s="94"/>
      <c r="AX2295" s="94"/>
      <c r="AY2295" s="94"/>
      <c r="AZ2295" s="94"/>
      <c r="BA2295" s="94"/>
    </row>
    <row r="2296" spans="3:53" x14ac:dyDescent="0.2">
      <c r="C2296" s="24"/>
      <c r="D2296" s="24"/>
      <c r="AG2296" s="94"/>
      <c r="AH2296" s="94"/>
      <c r="AI2296" s="94"/>
      <c r="AJ2296" s="94"/>
      <c r="AK2296" s="94"/>
      <c r="AL2296" s="96"/>
      <c r="AM2296" s="92"/>
      <c r="AT2296" s="94"/>
      <c r="AU2296" s="94"/>
      <c r="AV2296" s="94"/>
      <c r="AW2296" s="94"/>
      <c r="AX2296" s="94"/>
      <c r="AY2296" s="94"/>
      <c r="AZ2296" s="94"/>
      <c r="BA2296" s="94"/>
    </row>
    <row r="2297" spans="3:53" x14ac:dyDescent="0.2">
      <c r="C2297" s="24"/>
      <c r="D2297" s="24"/>
      <c r="AG2297" s="94"/>
      <c r="AH2297" s="94"/>
      <c r="AI2297" s="94"/>
      <c r="AJ2297" s="94"/>
      <c r="AK2297" s="94"/>
      <c r="AL2297" s="96"/>
      <c r="AM2297" s="92"/>
      <c r="AT2297" s="94"/>
      <c r="AU2297" s="94"/>
      <c r="AV2297" s="94"/>
      <c r="AW2297" s="94"/>
      <c r="AX2297" s="94"/>
      <c r="AY2297" s="94"/>
      <c r="AZ2297" s="94"/>
      <c r="BA2297" s="94"/>
    </row>
    <row r="2298" spans="3:53" x14ac:dyDescent="0.2">
      <c r="C2298" s="24"/>
      <c r="D2298" s="24"/>
      <c r="AG2298" s="94"/>
      <c r="AH2298" s="94"/>
      <c r="AI2298" s="94"/>
      <c r="AJ2298" s="94"/>
      <c r="AK2298" s="94"/>
      <c r="AL2298" s="96"/>
      <c r="AM2298" s="92"/>
      <c r="AT2298" s="94"/>
      <c r="AU2298" s="94"/>
      <c r="AV2298" s="94"/>
      <c r="AW2298" s="94"/>
      <c r="AX2298" s="94"/>
      <c r="AY2298" s="94"/>
      <c r="AZ2298" s="94"/>
      <c r="BA2298" s="94"/>
    </row>
    <row r="2299" spans="3:53" x14ac:dyDescent="0.2">
      <c r="C2299" s="24"/>
      <c r="D2299" s="24"/>
      <c r="AG2299" s="94"/>
      <c r="AH2299" s="94"/>
      <c r="AI2299" s="94"/>
      <c r="AJ2299" s="94"/>
      <c r="AK2299" s="94"/>
      <c r="AL2299" s="96"/>
      <c r="AM2299" s="92"/>
      <c r="AT2299" s="94"/>
      <c r="AU2299" s="94"/>
      <c r="AV2299" s="94"/>
      <c r="AW2299" s="94"/>
      <c r="AX2299" s="94"/>
      <c r="AY2299" s="94"/>
      <c r="AZ2299" s="94"/>
      <c r="BA2299" s="94"/>
    </row>
    <row r="2300" spans="3:53" x14ac:dyDescent="0.2">
      <c r="C2300" s="24"/>
      <c r="D2300" s="24"/>
      <c r="AG2300" s="94"/>
      <c r="AH2300" s="94"/>
      <c r="AI2300" s="94"/>
      <c r="AJ2300" s="94"/>
      <c r="AK2300" s="94"/>
      <c r="AL2300" s="96"/>
      <c r="AM2300" s="92"/>
      <c r="AT2300" s="94"/>
      <c r="AU2300" s="94"/>
      <c r="AV2300" s="94"/>
      <c r="AW2300" s="94"/>
      <c r="AX2300" s="94"/>
      <c r="AY2300" s="94"/>
      <c r="AZ2300" s="94"/>
      <c r="BA2300" s="94"/>
    </row>
    <row r="2301" spans="3:53" x14ac:dyDescent="0.2">
      <c r="C2301" s="24"/>
      <c r="D2301" s="24"/>
      <c r="AG2301" s="94"/>
      <c r="AH2301" s="94"/>
      <c r="AI2301" s="94"/>
      <c r="AJ2301" s="94"/>
      <c r="AK2301" s="94"/>
      <c r="AL2301" s="96"/>
      <c r="AM2301" s="92"/>
      <c r="AT2301" s="94"/>
      <c r="AU2301" s="94"/>
      <c r="AV2301" s="94"/>
      <c r="AW2301" s="94"/>
      <c r="AX2301" s="94"/>
      <c r="AY2301" s="94"/>
      <c r="AZ2301" s="94"/>
      <c r="BA2301" s="94"/>
    </row>
    <row r="2302" spans="3:53" x14ac:dyDescent="0.2">
      <c r="C2302" s="24"/>
      <c r="D2302" s="24"/>
      <c r="AG2302" s="94"/>
      <c r="AH2302" s="94"/>
      <c r="AI2302" s="94"/>
      <c r="AJ2302" s="94"/>
      <c r="AK2302" s="94"/>
      <c r="AL2302" s="96"/>
      <c r="AM2302" s="92"/>
      <c r="AT2302" s="94"/>
      <c r="AU2302" s="94"/>
      <c r="AV2302" s="94"/>
      <c r="AW2302" s="94"/>
      <c r="AX2302" s="94"/>
      <c r="AY2302" s="94"/>
      <c r="AZ2302" s="94"/>
      <c r="BA2302" s="94"/>
    </row>
    <row r="2303" spans="3:53" x14ac:dyDescent="0.2">
      <c r="C2303" s="24"/>
      <c r="D2303" s="24"/>
      <c r="AG2303" s="94"/>
      <c r="AH2303" s="94"/>
      <c r="AI2303" s="94"/>
      <c r="AJ2303" s="94"/>
      <c r="AK2303" s="94"/>
      <c r="AL2303" s="96"/>
      <c r="AM2303" s="92"/>
      <c r="AT2303" s="94"/>
      <c r="AU2303" s="94"/>
      <c r="AV2303" s="94"/>
      <c r="AW2303" s="94"/>
      <c r="AX2303" s="94"/>
      <c r="AY2303" s="94"/>
      <c r="AZ2303" s="94"/>
      <c r="BA2303" s="94"/>
    </row>
    <row r="2304" spans="3:53" x14ac:dyDescent="0.2">
      <c r="C2304" s="24"/>
      <c r="D2304" s="24"/>
      <c r="AG2304" s="94"/>
      <c r="AH2304" s="94"/>
      <c r="AI2304" s="94"/>
      <c r="AJ2304" s="94"/>
      <c r="AK2304" s="94"/>
      <c r="AL2304" s="96"/>
      <c r="AM2304" s="92"/>
      <c r="AT2304" s="94"/>
      <c r="AU2304" s="94"/>
      <c r="AV2304" s="94"/>
      <c r="AW2304" s="94"/>
      <c r="AX2304" s="94"/>
      <c r="AY2304" s="94"/>
      <c r="AZ2304" s="94"/>
      <c r="BA2304" s="94"/>
    </row>
    <row r="2305" spans="3:53" x14ac:dyDescent="0.2">
      <c r="C2305" s="24"/>
      <c r="D2305" s="24"/>
      <c r="AG2305" s="94"/>
      <c r="AH2305" s="94"/>
      <c r="AI2305" s="94"/>
      <c r="AJ2305" s="94"/>
      <c r="AK2305" s="94"/>
      <c r="AL2305" s="96"/>
      <c r="AM2305" s="92"/>
      <c r="AT2305" s="94"/>
      <c r="AU2305" s="94"/>
      <c r="AV2305" s="94"/>
      <c r="AW2305" s="94"/>
      <c r="AX2305" s="94"/>
      <c r="AY2305" s="94"/>
      <c r="AZ2305" s="94"/>
      <c r="BA2305" s="94"/>
    </row>
    <row r="2306" spans="3:53" x14ac:dyDescent="0.2">
      <c r="C2306" s="24"/>
      <c r="D2306" s="24"/>
      <c r="AG2306" s="94"/>
      <c r="AH2306" s="94"/>
      <c r="AI2306" s="94"/>
      <c r="AJ2306" s="94"/>
      <c r="AK2306" s="94"/>
      <c r="AL2306" s="96"/>
      <c r="AM2306" s="92"/>
      <c r="AT2306" s="94"/>
      <c r="AU2306" s="94"/>
      <c r="AV2306" s="94"/>
      <c r="AW2306" s="94"/>
      <c r="AX2306" s="94"/>
      <c r="AY2306" s="94"/>
      <c r="AZ2306" s="94"/>
      <c r="BA2306" s="94"/>
    </row>
    <row r="2307" spans="3:53" x14ac:dyDescent="0.2">
      <c r="C2307" s="24"/>
      <c r="D2307" s="24"/>
      <c r="AG2307" s="94"/>
      <c r="AH2307" s="94"/>
      <c r="AI2307" s="94"/>
      <c r="AJ2307" s="94"/>
      <c r="AK2307" s="94"/>
      <c r="AL2307" s="96"/>
      <c r="AM2307" s="92"/>
      <c r="AT2307" s="94"/>
      <c r="AU2307" s="94"/>
      <c r="AV2307" s="94"/>
      <c r="AW2307" s="94"/>
      <c r="AX2307" s="94"/>
      <c r="AY2307" s="94"/>
      <c r="AZ2307" s="94"/>
      <c r="BA2307" s="94"/>
    </row>
    <row r="2308" spans="3:53" x14ac:dyDescent="0.2">
      <c r="C2308" s="24"/>
      <c r="D2308" s="24"/>
      <c r="AG2308" s="94"/>
      <c r="AH2308" s="94"/>
      <c r="AI2308" s="94"/>
      <c r="AJ2308" s="94"/>
      <c r="AK2308" s="94"/>
      <c r="AL2308" s="96"/>
      <c r="AM2308" s="92"/>
      <c r="AT2308" s="94"/>
      <c r="AU2308" s="94"/>
      <c r="AV2308" s="94"/>
      <c r="AW2308" s="94"/>
      <c r="AX2308" s="94"/>
      <c r="AY2308" s="94"/>
      <c r="AZ2308" s="94"/>
      <c r="BA2308" s="94"/>
    </row>
    <row r="2309" spans="3:53" x14ac:dyDescent="0.2">
      <c r="C2309" s="24"/>
      <c r="D2309" s="24"/>
      <c r="AG2309" s="94"/>
      <c r="AH2309" s="94"/>
      <c r="AI2309" s="94"/>
      <c r="AJ2309" s="94"/>
      <c r="AK2309" s="94"/>
      <c r="AL2309" s="96"/>
      <c r="AM2309" s="92"/>
      <c r="AT2309" s="94"/>
      <c r="AU2309" s="94"/>
      <c r="AV2309" s="94"/>
      <c r="AW2309" s="94"/>
      <c r="AX2309" s="94"/>
      <c r="AY2309" s="94"/>
      <c r="AZ2309" s="94"/>
      <c r="BA2309" s="94"/>
    </row>
    <row r="2310" spans="3:53" x14ac:dyDescent="0.2">
      <c r="C2310" s="24"/>
      <c r="D2310" s="24"/>
      <c r="AG2310" s="94"/>
      <c r="AH2310" s="94"/>
      <c r="AI2310" s="94"/>
      <c r="AJ2310" s="94"/>
      <c r="AK2310" s="94"/>
      <c r="AL2310" s="96"/>
      <c r="AM2310" s="92"/>
      <c r="AT2310" s="94"/>
      <c r="AU2310" s="94"/>
      <c r="AV2310" s="94"/>
      <c r="AW2310" s="94"/>
      <c r="AX2310" s="94"/>
      <c r="AY2310" s="94"/>
      <c r="AZ2310" s="94"/>
      <c r="BA2310" s="94"/>
    </row>
    <row r="2311" spans="3:53" x14ac:dyDescent="0.2">
      <c r="C2311" s="24"/>
      <c r="D2311" s="24"/>
      <c r="AG2311" s="94"/>
      <c r="AH2311" s="94"/>
      <c r="AI2311" s="94"/>
      <c r="AJ2311" s="94"/>
      <c r="AK2311" s="94"/>
      <c r="AL2311" s="96"/>
      <c r="AM2311" s="92"/>
      <c r="AT2311" s="94"/>
      <c r="AU2311" s="94"/>
      <c r="AV2311" s="94"/>
      <c r="AW2311" s="94"/>
      <c r="AX2311" s="94"/>
      <c r="AY2311" s="94"/>
      <c r="AZ2311" s="94"/>
      <c r="BA2311" s="94"/>
    </row>
    <row r="2312" spans="3:53" x14ac:dyDescent="0.2">
      <c r="C2312" s="24"/>
      <c r="D2312" s="24"/>
      <c r="AG2312" s="94"/>
      <c r="AH2312" s="94"/>
      <c r="AI2312" s="94"/>
      <c r="AJ2312" s="94"/>
      <c r="AK2312" s="94"/>
      <c r="AL2312" s="96"/>
      <c r="AM2312" s="92"/>
      <c r="AT2312" s="94"/>
      <c r="AU2312" s="94"/>
      <c r="AV2312" s="94"/>
      <c r="AW2312" s="94"/>
      <c r="AX2312" s="94"/>
      <c r="AY2312" s="94"/>
      <c r="AZ2312" s="94"/>
      <c r="BA2312" s="94"/>
    </row>
    <row r="2313" spans="3:53" x14ac:dyDescent="0.2">
      <c r="C2313" s="24"/>
      <c r="D2313" s="24"/>
      <c r="AG2313" s="94"/>
      <c r="AH2313" s="94"/>
      <c r="AI2313" s="94"/>
      <c r="AJ2313" s="94"/>
      <c r="AK2313" s="94"/>
      <c r="AL2313" s="96"/>
      <c r="AM2313" s="92"/>
      <c r="AT2313" s="94"/>
      <c r="AU2313" s="94"/>
      <c r="AV2313" s="94"/>
      <c r="AW2313" s="94"/>
      <c r="AX2313" s="94"/>
      <c r="AY2313" s="94"/>
      <c r="AZ2313" s="94"/>
      <c r="BA2313" s="94"/>
    </row>
    <row r="2314" spans="3:53" x14ac:dyDescent="0.2">
      <c r="C2314" s="24"/>
      <c r="D2314" s="24"/>
      <c r="AG2314" s="94"/>
      <c r="AH2314" s="94"/>
      <c r="AI2314" s="94"/>
      <c r="AJ2314" s="94"/>
      <c r="AK2314" s="94"/>
      <c r="AL2314" s="96"/>
      <c r="AM2314" s="92"/>
      <c r="AT2314" s="94"/>
      <c r="AU2314" s="94"/>
      <c r="AV2314" s="94"/>
      <c r="AW2314" s="94"/>
      <c r="AX2314" s="94"/>
      <c r="AY2314" s="94"/>
      <c r="AZ2314" s="94"/>
      <c r="BA2314" s="94"/>
    </row>
    <row r="2315" spans="3:53" x14ac:dyDescent="0.2">
      <c r="C2315" s="24"/>
      <c r="D2315" s="24"/>
      <c r="AG2315" s="94"/>
      <c r="AH2315" s="94"/>
      <c r="AI2315" s="94"/>
      <c r="AJ2315" s="94"/>
      <c r="AK2315" s="94"/>
      <c r="AL2315" s="96"/>
      <c r="AM2315" s="92"/>
      <c r="AT2315" s="94"/>
      <c r="AU2315" s="94"/>
      <c r="AV2315" s="94"/>
      <c r="AW2315" s="94"/>
      <c r="AX2315" s="94"/>
      <c r="AY2315" s="94"/>
      <c r="AZ2315" s="94"/>
      <c r="BA2315" s="94"/>
    </row>
    <row r="2316" spans="3:53" x14ac:dyDescent="0.2">
      <c r="C2316" s="24"/>
      <c r="D2316" s="24"/>
      <c r="AG2316" s="94"/>
      <c r="AH2316" s="94"/>
      <c r="AI2316" s="94"/>
      <c r="AJ2316" s="94"/>
      <c r="AK2316" s="94"/>
      <c r="AL2316" s="96"/>
      <c r="AM2316" s="92"/>
      <c r="AT2316" s="94"/>
      <c r="AU2316" s="94"/>
      <c r="AV2316" s="94"/>
      <c r="AW2316" s="94"/>
      <c r="AX2316" s="94"/>
      <c r="AY2316" s="94"/>
      <c r="AZ2316" s="94"/>
      <c r="BA2316" s="94"/>
    </row>
    <row r="2317" spans="3:53" x14ac:dyDescent="0.2">
      <c r="C2317" s="24"/>
      <c r="D2317" s="24"/>
      <c r="AG2317" s="94"/>
      <c r="AH2317" s="94"/>
      <c r="AI2317" s="94"/>
      <c r="AJ2317" s="94"/>
      <c r="AK2317" s="94"/>
      <c r="AL2317" s="96"/>
      <c r="AM2317" s="92"/>
      <c r="AT2317" s="94"/>
      <c r="AU2317" s="94"/>
      <c r="AV2317" s="94"/>
      <c r="AW2317" s="94"/>
      <c r="AX2317" s="94"/>
      <c r="AY2317" s="94"/>
      <c r="AZ2317" s="94"/>
      <c r="BA2317" s="94"/>
    </row>
    <row r="2318" spans="3:53" x14ac:dyDescent="0.2">
      <c r="C2318" s="24"/>
      <c r="D2318" s="24"/>
      <c r="AG2318" s="94"/>
      <c r="AH2318" s="94"/>
      <c r="AI2318" s="94"/>
      <c r="AJ2318" s="94"/>
      <c r="AK2318" s="94"/>
      <c r="AL2318" s="96"/>
      <c r="AM2318" s="92"/>
      <c r="AT2318" s="94"/>
      <c r="AU2318" s="94"/>
      <c r="AV2318" s="94"/>
      <c r="AW2318" s="94"/>
      <c r="AX2318" s="94"/>
      <c r="AY2318" s="94"/>
      <c r="AZ2318" s="94"/>
      <c r="BA2318" s="94"/>
    </row>
    <row r="2319" spans="3:53" x14ac:dyDescent="0.2">
      <c r="C2319" s="24"/>
      <c r="D2319" s="24"/>
      <c r="AG2319" s="94"/>
      <c r="AH2319" s="94"/>
      <c r="AI2319" s="94"/>
      <c r="AJ2319" s="94"/>
      <c r="AK2319" s="94"/>
      <c r="AL2319" s="96"/>
      <c r="AM2319" s="92"/>
      <c r="AT2319" s="94"/>
      <c r="AU2319" s="94"/>
      <c r="AV2319" s="94"/>
      <c r="AW2319" s="94"/>
      <c r="AX2319" s="94"/>
      <c r="AY2319" s="94"/>
      <c r="AZ2319" s="94"/>
      <c r="BA2319" s="94"/>
    </row>
    <row r="2320" spans="3:53" x14ac:dyDescent="0.2">
      <c r="AG2320" s="94"/>
      <c r="AH2320" s="94"/>
      <c r="AI2320" s="94"/>
      <c r="AJ2320" s="94"/>
      <c r="AK2320" s="94"/>
      <c r="AL2320" s="96"/>
      <c r="AM2320" s="92"/>
      <c r="AT2320" s="94"/>
      <c r="AU2320" s="94"/>
      <c r="AV2320" s="94"/>
      <c r="AW2320" s="94"/>
      <c r="AX2320" s="94"/>
      <c r="AY2320" s="94"/>
      <c r="AZ2320" s="94"/>
      <c r="BA2320" s="94"/>
    </row>
    <row r="2321" spans="33:53" x14ac:dyDescent="0.2">
      <c r="AG2321" s="94"/>
      <c r="AH2321" s="94"/>
      <c r="AI2321" s="94"/>
      <c r="AJ2321" s="94"/>
      <c r="AK2321" s="94"/>
      <c r="AL2321" s="96"/>
      <c r="AM2321" s="92"/>
      <c r="AT2321" s="94"/>
      <c r="AU2321" s="94"/>
      <c r="AV2321" s="94"/>
      <c r="AW2321" s="94"/>
      <c r="AX2321" s="94"/>
      <c r="AY2321" s="94"/>
      <c r="AZ2321" s="94"/>
      <c r="BA2321" s="94"/>
    </row>
    <row r="2322" spans="33:53" x14ac:dyDescent="0.2">
      <c r="AG2322" s="94"/>
      <c r="AH2322" s="94"/>
      <c r="AI2322" s="94"/>
      <c r="AJ2322" s="94"/>
      <c r="AK2322" s="94"/>
      <c r="AL2322" s="96"/>
      <c r="AM2322" s="92"/>
      <c r="AT2322" s="94"/>
      <c r="AU2322" s="94"/>
      <c r="AV2322" s="94"/>
      <c r="AW2322" s="94"/>
      <c r="AX2322" s="94"/>
      <c r="AY2322" s="94"/>
      <c r="AZ2322" s="94"/>
      <c r="BA2322" s="94"/>
    </row>
    <row r="2323" spans="33:53" x14ac:dyDescent="0.2">
      <c r="AG2323" s="94"/>
      <c r="AH2323" s="94"/>
      <c r="AI2323" s="94"/>
      <c r="AJ2323" s="94"/>
      <c r="AK2323" s="94"/>
      <c r="AL2323" s="96"/>
      <c r="AM2323" s="92"/>
      <c r="AT2323" s="94"/>
      <c r="AU2323" s="94"/>
      <c r="AV2323" s="94"/>
      <c r="AW2323" s="94"/>
      <c r="AX2323" s="94"/>
      <c r="AY2323" s="94"/>
      <c r="AZ2323" s="94"/>
      <c r="BA2323" s="94"/>
    </row>
    <row r="2324" spans="33:53" x14ac:dyDescent="0.2">
      <c r="AG2324" s="94"/>
      <c r="AH2324" s="94"/>
      <c r="AI2324" s="94"/>
      <c r="AJ2324" s="94"/>
      <c r="AK2324" s="94"/>
      <c r="AL2324" s="96"/>
      <c r="AM2324" s="92"/>
      <c r="AT2324" s="94"/>
      <c r="AU2324" s="94"/>
      <c r="AV2324" s="94"/>
      <c r="AW2324" s="94"/>
      <c r="AX2324" s="94"/>
      <c r="AY2324" s="94"/>
      <c r="AZ2324" s="94"/>
      <c r="BA2324" s="94"/>
    </row>
    <row r="2325" spans="33:53" x14ac:dyDescent="0.2">
      <c r="AG2325" s="94"/>
      <c r="AH2325" s="94"/>
      <c r="AI2325" s="94"/>
      <c r="AJ2325" s="94"/>
      <c r="AK2325" s="94"/>
      <c r="AL2325" s="96"/>
      <c r="AM2325" s="92"/>
      <c r="AT2325" s="94"/>
      <c r="AU2325" s="94"/>
      <c r="AV2325" s="94"/>
      <c r="AW2325" s="94"/>
      <c r="AX2325" s="94"/>
      <c r="AY2325" s="94"/>
      <c r="AZ2325" s="94"/>
      <c r="BA2325" s="94"/>
    </row>
    <row r="2326" spans="33:53" x14ac:dyDescent="0.2">
      <c r="AG2326" s="94"/>
      <c r="AH2326" s="94"/>
      <c r="AI2326" s="94"/>
      <c r="AJ2326" s="94"/>
      <c r="AK2326" s="94"/>
      <c r="AL2326" s="96"/>
      <c r="AM2326" s="92"/>
      <c r="AT2326" s="94"/>
      <c r="AU2326" s="94"/>
      <c r="AV2326" s="94"/>
      <c r="AW2326" s="94"/>
      <c r="AX2326" s="94"/>
      <c r="AY2326" s="94"/>
      <c r="AZ2326" s="94"/>
      <c r="BA2326" s="94"/>
    </row>
    <row r="2327" spans="33:53" x14ac:dyDescent="0.2">
      <c r="AG2327" s="94"/>
      <c r="AH2327" s="94"/>
      <c r="AI2327" s="94"/>
      <c r="AJ2327" s="94"/>
      <c r="AK2327" s="94"/>
      <c r="AL2327" s="96"/>
      <c r="AM2327" s="92"/>
      <c r="AT2327" s="94"/>
      <c r="AU2327" s="94"/>
      <c r="AV2327" s="94"/>
      <c r="AW2327" s="94"/>
      <c r="AX2327" s="94"/>
      <c r="AY2327" s="94"/>
      <c r="AZ2327" s="94"/>
      <c r="BA2327" s="94"/>
    </row>
    <row r="2328" spans="33:53" x14ac:dyDescent="0.2">
      <c r="AG2328" s="94"/>
      <c r="AH2328" s="94"/>
      <c r="AI2328" s="94"/>
      <c r="AJ2328" s="94"/>
      <c r="AK2328" s="94"/>
      <c r="AL2328" s="96"/>
      <c r="AM2328" s="92"/>
      <c r="AT2328" s="94"/>
      <c r="AU2328" s="94"/>
      <c r="AV2328" s="94"/>
      <c r="AW2328" s="94"/>
      <c r="AX2328" s="94"/>
      <c r="AY2328" s="94"/>
      <c r="AZ2328" s="94"/>
      <c r="BA2328" s="94"/>
    </row>
    <row r="2329" spans="33:53" x14ac:dyDescent="0.2">
      <c r="AG2329" s="94"/>
      <c r="AH2329" s="94"/>
      <c r="AI2329" s="94"/>
      <c r="AJ2329" s="94"/>
      <c r="AK2329" s="94"/>
      <c r="AL2329" s="96"/>
      <c r="AM2329" s="92"/>
      <c r="AT2329" s="94"/>
      <c r="AU2329" s="94"/>
      <c r="AV2329" s="94"/>
      <c r="AW2329" s="94"/>
      <c r="AX2329" s="94"/>
      <c r="AY2329" s="94"/>
      <c r="AZ2329" s="94"/>
      <c r="BA2329" s="94"/>
    </row>
    <row r="2330" spans="33:53" x14ac:dyDescent="0.2">
      <c r="AG2330" s="94"/>
      <c r="AH2330" s="94"/>
      <c r="AI2330" s="94"/>
      <c r="AJ2330" s="94"/>
      <c r="AK2330" s="94"/>
      <c r="AL2330" s="96"/>
      <c r="AM2330" s="92"/>
      <c r="AT2330" s="94"/>
      <c r="AU2330" s="94"/>
      <c r="AV2330" s="94"/>
      <c r="AW2330" s="94"/>
      <c r="AX2330" s="94"/>
      <c r="AY2330" s="94"/>
      <c r="AZ2330" s="94"/>
      <c r="BA2330" s="94"/>
    </row>
    <row r="2331" spans="33:53" x14ac:dyDescent="0.2">
      <c r="AG2331" s="94"/>
      <c r="AH2331" s="94"/>
      <c r="AI2331" s="94"/>
      <c r="AJ2331" s="94"/>
      <c r="AK2331" s="94"/>
      <c r="AL2331" s="96"/>
      <c r="AM2331" s="92"/>
      <c r="AT2331" s="94"/>
      <c r="AU2331" s="94"/>
      <c r="AV2331" s="94"/>
      <c r="AW2331" s="94"/>
      <c r="AX2331" s="94"/>
      <c r="AY2331" s="94"/>
      <c r="AZ2331" s="94"/>
      <c r="BA2331" s="94"/>
    </row>
    <row r="2332" spans="33:53" x14ac:dyDescent="0.2">
      <c r="AG2332" s="94"/>
      <c r="AH2332" s="94"/>
      <c r="AI2332" s="94"/>
      <c r="AJ2332" s="94"/>
      <c r="AK2332" s="94"/>
      <c r="AL2332" s="96"/>
      <c r="AM2332" s="92"/>
      <c r="AT2332" s="94"/>
      <c r="AU2332" s="94"/>
      <c r="AV2332" s="94"/>
      <c r="AW2332" s="94"/>
      <c r="AX2332" s="94"/>
      <c r="AY2332" s="94"/>
      <c r="AZ2332" s="94"/>
      <c r="BA2332" s="94"/>
    </row>
    <row r="2333" spans="33:53" x14ac:dyDescent="0.2">
      <c r="AG2333" s="94"/>
      <c r="AH2333" s="94"/>
      <c r="AI2333" s="94"/>
      <c r="AJ2333" s="94"/>
      <c r="AK2333" s="94"/>
      <c r="AL2333" s="96"/>
      <c r="AM2333" s="92"/>
      <c r="AT2333" s="94"/>
      <c r="AU2333" s="94"/>
      <c r="AV2333" s="94"/>
      <c r="AW2333" s="94"/>
      <c r="AX2333" s="94"/>
      <c r="AY2333" s="94"/>
      <c r="AZ2333" s="94"/>
      <c r="BA2333" s="94"/>
    </row>
    <row r="2334" spans="33:53" x14ac:dyDescent="0.2">
      <c r="AG2334" s="94"/>
      <c r="AH2334" s="94"/>
      <c r="AI2334" s="94"/>
      <c r="AJ2334" s="94"/>
      <c r="AK2334" s="94"/>
      <c r="AL2334" s="96"/>
      <c r="AM2334" s="92"/>
      <c r="AT2334" s="94"/>
      <c r="AU2334" s="94"/>
      <c r="AV2334" s="94"/>
      <c r="AW2334" s="94"/>
      <c r="AX2334" s="94"/>
      <c r="AY2334" s="94"/>
      <c r="AZ2334" s="94"/>
      <c r="BA2334" s="94"/>
    </row>
    <row r="2335" spans="33:53" x14ac:dyDescent="0.2">
      <c r="AG2335" s="94"/>
      <c r="AH2335" s="94"/>
      <c r="AI2335" s="94"/>
      <c r="AJ2335" s="94"/>
      <c r="AK2335" s="94"/>
      <c r="AL2335" s="96"/>
      <c r="AM2335" s="92"/>
      <c r="AT2335" s="94"/>
      <c r="AU2335" s="94"/>
      <c r="AV2335" s="94"/>
      <c r="AW2335" s="94"/>
      <c r="AX2335" s="94"/>
      <c r="AY2335" s="94"/>
      <c r="AZ2335" s="94"/>
      <c r="BA2335" s="94"/>
    </row>
    <row r="2336" spans="33:53" x14ac:dyDescent="0.2">
      <c r="AG2336" s="94"/>
      <c r="AH2336" s="94"/>
      <c r="AI2336" s="94"/>
      <c r="AJ2336" s="94"/>
      <c r="AK2336" s="94"/>
      <c r="AL2336" s="96"/>
      <c r="AM2336" s="92"/>
      <c r="AT2336" s="94"/>
      <c r="AU2336" s="94"/>
      <c r="AV2336" s="94"/>
      <c r="AW2336" s="94"/>
      <c r="AX2336" s="94"/>
      <c r="AY2336" s="94"/>
      <c r="AZ2336" s="94"/>
      <c r="BA2336" s="94"/>
    </row>
    <row r="2337" spans="33:53" x14ac:dyDescent="0.2">
      <c r="AG2337" s="94"/>
      <c r="AH2337" s="94"/>
      <c r="AI2337" s="94"/>
      <c r="AJ2337" s="94"/>
      <c r="AK2337" s="94"/>
      <c r="AL2337" s="96"/>
      <c r="AM2337" s="92"/>
      <c r="AT2337" s="94"/>
      <c r="AU2337" s="94"/>
      <c r="AV2337" s="94"/>
      <c r="AW2337" s="94"/>
      <c r="AX2337" s="94"/>
      <c r="AY2337" s="94"/>
      <c r="AZ2337" s="94"/>
      <c r="BA2337" s="94"/>
    </row>
    <row r="2338" spans="33:53" x14ac:dyDescent="0.2">
      <c r="AG2338" s="94"/>
      <c r="AH2338" s="94"/>
      <c r="AI2338" s="94"/>
      <c r="AJ2338" s="94"/>
      <c r="AK2338" s="94"/>
      <c r="AL2338" s="96"/>
      <c r="AM2338" s="92"/>
      <c r="AT2338" s="94"/>
      <c r="AU2338" s="94"/>
      <c r="AV2338" s="94"/>
      <c r="AW2338" s="94"/>
      <c r="AX2338" s="94"/>
      <c r="AY2338" s="94"/>
      <c r="AZ2338" s="94"/>
      <c r="BA2338" s="94"/>
    </row>
    <row r="2339" spans="33:53" x14ac:dyDescent="0.2">
      <c r="AG2339" s="94"/>
      <c r="AH2339" s="94"/>
      <c r="AI2339" s="94"/>
      <c r="AJ2339" s="94"/>
      <c r="AK2339" s="94"/>
      <c r="AL2339" s="96"/>
      <c r="AM2339" s="92"/>
      <c r="AT2339" s="94"/>
      <c r="AU2339" s="94"/>
      <c r="AV2339" s="94"/>
      <c r="AW2339" s="94"/>
      <c r="AX2339" s="94"/>
      <c r="AY2339" s="94"/>
      <c r="AZ2339" s="94"/>
      <c r="BA2339" s="94"/>
    </row>
    <row r="2340" spans="33:53" x14ac:dyDescent="0.2">
      <c r="AG2340" s="94"/>
      <c r="AH2340" s="94"/>
      <c r="AI2340" s="94"/>
      <c r="AJ2340" s="94"/>
      <c r="AK2340" s="94"/>
      <c r="AL2340" s="96"/>
      <c r="AM2340" s="92"/>
      <c r="AT2340" s="94"/>
      <c r="AU2340" s="94"/>
      <c r="AV2340" s="94"/>
      <c r="AW2340" s="94"/>
      <c r="AX2340" s="94"/>
      <c r="AY2340" s="94"/>
      <c r="AZ2340" s="94"/>
      <c r="BA2340" s="94"/>
    </row>
    <row r="2341" spans="33:53" x14ac:dyDescent="0.2">
      <c r="AG2341" s="94"/>
      <c r="AH2341" s="94"/>
      <c r="AI2341" s="94"/>
      <c r="AJ2341" s="94"/>
      <c r="AK2341" s="94"/>
      <c r="AL2341" s="96"/>
      <c r="AM2341" s="92"/>
      <c r="AT2341" s="94"/>
      <c r="AU2341" s="94"/>
      <c r="AV2341" s="94"/>
      <c r="AW2341" s="94"/>
      <c r="AX2341" s="94"/>
      <c r="AY2341" s="94"/>
      <c r="AZ2341" s="94"/>
      <c r="BA2341" s="94"/>
    </row>
    <row r="2342" spans="33:53" x14ac:dyDescent="0.2">
      <c r="AG2342" s="94"/>
      <c r="AH2342" s="94"/>
      <c r="AI2342" s="94"/>
      <c r="AJ2342" s="94"/>
      <c r="AK2342" s="94"/>
      <c r="AL2342" s="96"/>
      <c r="AM2342" s="92"/>
      <c r="AT2342" s="94"/>
      <c r="AU2342" s="94"/>
      <c r="AV2342" s="94"/>
      <c r="AW2342" s="94"/>
      <c r="AX2342" s="94"/>
      <c r="AY2342" s="94"/>
      <c r="AZ2342" s="94"/>
      <c r="BA2342" s="94"/>
    </row>
    <row r="2343" spans="33:53" x14ac:dyDescent="0.2">
      <c r="AG2343" s="94"/>
      <c r="AH2343" s="94"/>
      <c r="AI2343" s="94"/>
      <c r="AJ2343" s="94"/>
      <c r="AK2343" s="94"/>
      <c r="AL2343" s="96"/>
      <c r="AM2343" s="92"/>
      <c r="AT2343" s="94"/>
      <c r="AU2343" s="94"/>
      <c r="AV2343" s="94"/>
      <c r="AW2343" s="94"/>
      <c r="AX2343" s="94"/>
      <c r="AY2343" s="94"/>
      <c r="AZ2343" s="94"/>
      <c r="BA2343" s="94"/>
    </row>
    <row r="2344" spans="33:53" x14ac:dyDescent="0.2">
      <c r="AG2344" s="94"/>
      <c r="AH2344" s="94"/>
      <c r="AI2344" s="94"/>
      <c r="AJ2344" s="94"/>
      <c r="AK2344" s="94"/>
      <c r="AL2344" s="96"/>
      <c r="AM2344" s="92"/>
      <c r="AT2344" s="94"/>
      <c r="AU2344" s="94"/>
      <c r="AV2344" s="94"/>
      <c r="AW2344" s="94"/>
      <c r="AX2344" s="94"/>
      <c r="AY2344" s="94"/>
      <c r="AZ2344" s="94"/>
      <c r="BA2344" s="94"/>
    </row>
    <row r="2345" spans="33:53" x14ac:dyDescent="0.2">
      <c r="AG2345" s="94"/>
      <c r="AH2345" s="94"/>
      <c r="AI2345" s="94"/>
      <c r="AJ2345" s="94"/>
      <c r="AK2345" s="94"/>
      <c r="AL2345" s="96"/>
      <c r="AM2345" s="92"/>
      <c r="AT2345" s="94"/>
      <c r="AU2345" s="94"/>
      <c r="AV2345" s="94"/>
      <c r="AW2345" s="94"/>
      <c r="AX2345" s="94"/>
      <c r="AY2345" s="94"/>
      <c r="AZ2345" s="94"/>
      <c r="BA2345" s="94"/>
    </row>
    <row r="2346" spans="33:53" x14ac:dyDescent="0.2">
      <c r="AG2346" s="94"/>
      <c r="AH2346" s="94"/>
      <c r="AI2346" s="94"/>
      <c r="AJ2346" s="94"/>
      <c r="AK2346" s="94"/>
      <c r="AL2346" s="96"/>
      <c r="AM2346" s="92"/>
      <c r="AT2346" s="94"/>
      <c r="AU2346" s="94"/>
      <c r="AV2346" s="94"/>
      <c r="AW2346" s="94"/>
      <c r="AX2346" s="94"/>
      <c r="AY2346" s="94"/>
      <c r="AZ2346" s="94"/>
      <c r="BA2346" s="94"/>
    </row>
    <row r="2347" spans="33:53" x14ac:dyDescent="0.2">
      <c r="AG2347" s="94"/>
      <c r="AH2347" s="94"/>
      <c r="AI2347" s="94"/>
      <c r="AJ2347" s="94"/>
      <c r="AK2347" s="94"/>
      <c r="AL2347" s="96"/>
      <c r="AM2347" s="92"/>
      <c r="AT2347" s="94"/>
      <c r="AU2347" s="94"/>
      <c r="AV2347" s="94"/>
      <c r="AW2347" s="94"/>
      <c r="AX2347" s="94"/>
      <c r="AY2347" s="94"/>
      <c r="AZ2347" s="94"/>
      <c r="BA2347" s="94"/>
    </row>
    <row r="2348" spans="33:53" x14ac:dyDescent="0.2">
      <c r="AG2348" s="94"/>
      <c r="AH2348" s="94"/>
      <c r="AI2348" s="94"/>
      <c r="AJ2348" s="94"/>
      <c r="AK2348" s="94"/>
      <c r="AL2348" s="96"/>
      <c r="AM2348" s="92"/>
      <c r="AT2348" s="94"/>
      <c r="AU2348" s="94"/>
      <c r="AV2348" s="94"/>
      <c r="AW2348" s="94"/>
      <c r="AX2348" s="94"/>
      <c r="AY2348" s="94"/>
      <c r="AZ2348" s="94"/>
      <c r="BA2348" s="94"/>
    </row>
    <row r="2349" spans="33:53" x14ac:dyDescent="0.2">
      <c r="AG2349" s="94"/>
      <c r="AH2349" s="94"/>
      <c r="AI2349" s="94"/>
      <c r="AJ2349" s="94"/>
      <c r="AK2349" s="94"/>
      <c r="AL2349" s="96"/>
      <c r="AM2349" s="92"/>
      <c r="AT2349" s="94"/>
      <c r="AU2349" s="94"/>
      <c r="AV2349" s="94"/>
      <c r="AW2349" s="94"/>
      <c r="AX2349" s="94"/>
      <c r="AY2349" s="94"/>
      <c r="AZ2349" s="94"/>
      <c r="BA2349" s="94"/>
    </row>
    <row r="2350" spans="33:53" x14ac:dyDescent="0.2">
      <c r="AG2350" s="94"/>
      <c r="AH2350" s="94"/>
      <c r="AI2350" s="94"/>
      <c r="AJ2350" s="94"/>
      <c r="AK2350" s="94"/>
      <c r="AL2350" s="96"/>
      <c r="AM2350" s="92"/>
      <c r="AT2350" s="94"/>
      <c r="AU2350" s="94"/>
      <c r="AV2350" s="94"/>
      <c r="AW2350" s="94"/>
      <c r="AX2350" s="94"/>
      <c r="AY2350" s="94"/>
      <c r="AZ2350" s="94"/>
      <c r="BA2350" s="94"/>
    </row>
    <row r="2351" spans="33:53" x14ac:dyDescent="0.2">
      <c r="AG2351" s="94"/>
      <c r="AH2351" s="94"/>
      <c r="AI2351" s="94"/>
      <c r="AJ2351" s="94"/>
      <c r="AK2351" s="94"/>
      <c r="AL2351" s="96"/>
      <c r="AM2351" s="92"/>
      <c r="AT2351" s="94"/>
      <c r="AU2351" s="94"/>
      <c r="AV2351" s="94"/>
      <c r="AW2351" s="94"/>
      <c r="AX2351" s="94"/>
      <c r="AY2351" s="94"/>
      <c r="AZ2351" s="94"/>
      <c r="BA2351" s="94"/>
    </row>
    <row r="2352" spans="33:53" x14ac:dyDescent="0.2">
      <c r="AG2352" s="94"/>
      <c r="AH2352" s="94"/>
      <c r="AI2352" s="94"/>
      <c r="AJ2352" s="94"/>
      <c r="AK2352" s="94"/>
      <c r="AL2352" s="96"/>
      <c r="AM2352" s="92"/>
      <c r="AT2352" s="94"/>
      <c r="AU2352" s="94"/>
      <c r="AV2352" s="94"/>
      <c r="AW2352" s="94"/>
      <c r="AX2352" s="94"/>
      <c r="AY2352" s="94"/>
      <c r="AZ2352" s="94"/>
      <c r="BA2352" s="94"/>
    </row>
    <row r="2353" spans="33:53" x14ac:dyDescent="0.2">
      <c r="AG2353" s="94"/>
      <c r="AH2353" s="94"/>
      <c r="AI2353" s="94"/>
      <c r="AJ2353" s="94"/>
      <c r="AK2353" s="94"/>
      <c r="AL2353" s="96"/>
      <c r="AM2353" s="92"/>
      <c r="AT2353" s="94"/>
      <c r="AU2353" s="94"/>
      <c r="AV2353" s="94"/>
      <c r="AW2353" s="94"/>
      <c r="AX2353" s="94"/>
      <c r="AY2353" s="94"/>
      <c r="AZ2353" s="94"/>
      <c r="BA2353" s="94"/>
    </row>
    <row r="2354" spans="33:53" x14ac:dyDescent="0.2">
      <c r="AG2354" s="94"/>
      <c r="AH2354" s="94"/>
      <c r="AI2354" s="94"/>
      <c r="AJ2354" s="94"/>
      <c r="AK2354" s="94"/>
      <c r="AL2354" s="96"/>
      <c r="AM2354" s="92"/>
      <c r="AT2354" s="94"/>
      <c r="AU2354" s="94"/>
      <c r="AV2354" s="94"/>
      <c r="AW2354" s="94"/>
      <c r="AX2354" s="94"/>
      <c r="AY2354" s="94"/>
      <c r="AZ2354" s="94"/>
      <c r="BA2354" s="94"/>
    </row>
    <row r="2355" spans="33:53" x14ac:dyDescent="0.2">
      <c r="AG2355" s="94"/>
      <c r="AH2355" s="94"/>
      <c r="AI2355" s="94"/>
      <c r="AJ2355" s="94"/>
      <c r="AK2355" s="94"/>
      <c r="AL2355" s="96"/>
      <c r="AM2355" s="92"/>
      <c r="AT2355" s="94"/>
      <c r="AU2355" s="94"/>
      <c r="AV2355" s="94"/>
      <c r="AW2355" s="94"/>
      <c r="AX2355" s="94"/>
      <c r="AY2355" s="94"/>
      <c r="AZ2355" s="94"/>
      <c r="BA2355" s="94"/>
    </row>
    <row r="2356" spans="33:53" x14ac:dyDescent="0.2">
      <c r="AG2356" s="94"/>
      <c r="AH2356" s="94"/>
      <c r="AI2356" s="94"/>
      <c r="AJ2356" s="94"/>
      <c r="AK2356" s="94"/>
      <c r="AL2356" s="96"/>
      <c r="AM2356" s="92"/>
      <c r="AT2356" s="94"/>
      <c r="AU2356" s="94"/>
      <c r="AV2356" s="94"/>
      <c r="AW2356" s="94"/>
      <c r="AX2356" s="94"/>
      <c r="AY2356" s="94"/>
      <c r="AZ2356" s="94"/>
      <c r="BA2356" s="94"/>
    </row>
    <row r="2357" spans="33:53" x14ac:dyDescent="0.2">
      <c r="AG2357" s="94"/>
      <c r="AH2357" s="94"/>
      <c r="AI2357" s="94"/>
      <c r="AJ2357" s="94"/>
      <c r="AK2357" s="94"/>
      <c r="AL2357" s="96"/>
      <c r="AM2357" s="92"/>
      <c r="AT2357" s="94"/>
      <c r="AU2357" s="94"/>
      <c r="AV2357" s="94"/>
      <c r="AW2357" s="94"/>
      <c r="AX2357" s="94"/>
      <c r="AY2357" s="94"/>
      <c r="AZ2357" s="94"/>
      <c r="BA2357" s="94"/>
    </row>
    <row r="2358" spans="33:53" x14ac:dyDescent="0.2">
      <c r="AG2358" s="94"/>
      <c r="AH2358" s="94"/>
      <c r="AI2358" s="94"/>
      <c r="AJ2358" s="94"/>
      <c r="AK2358" s="94"/>
      <c r="AL2358" s="96"/>
      <c r="AM2358" s="92"/>
      <c r="AT2358" s="94"/>
      <c r="AU2358" s="94"/>
      <c r="AV2358" s="94"/>
      <c r="AW2358" s="94"/>
      <c r="AX2358" s="94"/>
      <c r="AY2358" s="94"/>
      <c r="AZ2358" s="94"/>
      <c r="BA2358" s="94"/>
    </row>
    <row r="2359" spans="33:53" x14ac:dyDescent="0.2">
      <c r="AG2359" s="94"/>
      <c r="AH2359" s="94"/>
      <c r="AI2359" s="94"/>
      <c r="AJ2359" s="94"/>
      <c r="AK2359" s="94"/>
      <c r="AL2359" s="96"/>
      <c r="AM2359" s="92"/>
      <c r="AT2359" s="94"/>
      <c r="AU2359" s="94"/>
      <c r="AV2359" s="94"/>
      <c r="AW2359" s="94"/>
      <c r="AX2359" s="94"/>
      <c r="AY2359" s="94"/>
      <c r="AZ2359" s="94"/>
      <c r="BA2359" s="94"/>
    </row>
    <row r="2360" spans="33:53" x14ac:dyDescent="0.2">
      <c r="AG2360" s="94"/>
      <c r="AH2360" s="94"/>
      <c r="AI2360" s="94"/>
      <c r="AJ2360" s="94"/>
      <c r="AK2360" s="94"/>
      <c r="AL2360" s="96"/>
      <c r="AM2360" s="92"/>
      <c r="AT2360" s="94"/>
      <c r="AU2360" s="94"/>
      <c r="AV2360" s="94"/>
      <c r="AW2360" s="94"/>
      <c r="AX2360" s="94"/>
      <c r="AY2360" s="94"/>
      <c r="AZ2360" s="94"/>
      <c r="BA2360" s="94"/>
    </row>
    <row r="2361" spans="33:53" x14ac:dyDescent="0.2">
      <c r="AG2361" s="94"/>
      <c r="AH2361" s="94"/>
      <c r="AI2361" s="94"/>
      <c r="AJ2361" s="94"/>
      <c r="AK2361" s="94"/>
      <c r="AL2361" s="96"/>
      <c r="AM2361" s="92"/>
      <c r="AT2361" s="94"/>
      <c r="AU2361" s="94"/>
      <c r="AV2361" s="94"/>
      <c r="AW2361" s="94"/>
      <c r="AX2361" s="94"/>
      <c r="AY2361" s="94"/>
      <c r="AZ2361" s="94"/>
      <c r="BA2361" s="94"/>
    </row>
    <row r="2362" spans="33:53" x14ac:dyDescent="0.2">
      <c r="AG2362" s="94"/>
      <c r="AH2362" s="94"/>
      <c r="AI2362" s="94"/>
      <c r="AJ2362" s="94"/>
      <c r="AK2362" s="94"/>
      <c r="AL2362" s="96"/>
      <c r="AM2362" s="92"/>
      <c r="AT2362" s="94"/>
      <c r="AU2362" s="94"/>
      <c r="AV2362" s="94"/>
      <c r="AW2362" s="94"/>
      <c r="AX2362" s="94"/>
      <c r="AY2362" s="94"/>
      <c r="AZ2362" s="94"/>
      <c r="BA2362" s="94"/>
    </row>
    <row r="2363" spans="33:53" x14ac:dyDescent="0.2">
      <c r="AG2363" s="94"/>
      <c r="AH2363" s="94"/>
      <c r="AI2363" s="94"/>
      <c r="AJ2363" s="94"/>
      <c r="AK2363" s="94"/>
      <c r="AL2363" s="96"/>
      <c r="AM2363" s="92"/>
      <c r="AT2363" s="94"/>
      <c r="AU2363" s="94"/>
      <c r="AV2363" s="94"/>
      <c r="AW2363" s="94"/>
      <c r="AX2363" s="94"/>
      <c r="AY2363" s="94"/>
      <c r="AZ2363" s="94"/>
      <c r="BA2363" s="94"/>
    </row>
    <row r="2364" spans="33:53" x14ac:dyDescent="0.2">
      <c r="AG2364" s="94"/>
      <c r="AH2364" s="94"/>
      <c r="AI2364" s="94"/>
      <c r="AJ2364" s="94"/>
      <c r="AK2364" s="94"/>
      <c r="AL2364" s="96"/>
      <c r="AM2364" s="92"/>
      <c r="AT2364" s="94"/>
      <c r="AU2364" s="94"/>
      <c r="AV2364" s="94"/>
      <c r="AW2364" s="94"/>
      <c r="AX2364" s="94"/>
      <c r="AY2364" s="94"/>
      <c r="AZ2364" s="94"/>
      <c r="BA2364" s="94"/>
    </row>
    <row r="2365" spans="33:53" x14ac:dyDescent="0.2">
      <c r="AG2365" s="94"/>
      <c r="AH2365" s="94"/>
      <c r="AI2365" s="94"/>
      <c r="AJ2365" s="94"/>
      <c r="AK2365" s="94"/>
      <c r="AL2365" s="96"/>
      <c r="AM2365" s="92"/>
      <c r="AT2365" s="94"/>
      <c r="AU2365" s="94"/>
      <c r="AV2365" s="94"/>
      <c r="AW2365" s="94"/>
      <c r="AX2365" s="94"/>
      <c r="AY2365" s="94"/>
      <c r="AZ2365" s="94"/>
      <c r="BA2365" s="94"/>
    </row>
    <row r="2366" spans="33:53" x14ac:dyDescent="0.2">
      <c r="AG2366" s="94"/>
      <c r="AH2366" s="94"/>
      <c r="AI2366" s="94"/>
      <c r="AJ2366" s="94"/>
      <c r="AK2366" s="94"/>
      <c r="AL2366" s="96"/>
      <c r="AM2366" s="92"/>
      <c r="AT2366" s="94"/>
      <c r="AU2366" s="94"/>
      <c r="AV2366" s="94"/>
      <c r="AW2366" s="94"/>
      <c r="AX2366" s="94"/>
      <c r="AY2366" s="94"/>
      <c r="AZ2366" s="94"/>
      <c r="BA2366" s="94"/>
    </row>
    <row r="2367" spans="33:53" x14ac:dyDescent="0.2">
      <c r="AG2367" s="94"/>
      <c r="AH2367" s="94"/>
      <c r="AI2367" s="94"/>
      <c r="AJ2367" s="94"/>
      <c r="AK2367" s="94"/>
      <c r="AL2367" s="96"/>
      <c r="AM2367" s="92"/>
      <c r="AT2367" s="94"/>
      <c r="AU2367" s="94"/>
      <c r="AV2367" s="94"/>
      <c r="AW2367" s="94"/>
      <c r="AX2367" s="94"/>
      <c r="AY2367" s="94"/>
      <c r="AZ2367" s="94"/>
      <c r="BA2367" s="94"/>
    </row>
    <row r="2368" spans="33:53" x14ac:dyDescent="0.2">
      <c r="AG2368" s="94"/>
      <c r="AH2368" s="94"/>
      <c r="AI2368" s="94"/>
      <c r="AJ2368" s="94"/>
      <c r="AK2368" s="94"/>
      <c r="AL2368" s="96"/>
      <c r="AM2368" s="92"/>
      <c r="AT2368" s="94"/>
      <c r="AU2368" s="94"/>
      <c r="AV2368" s="94"/>
      <c r="AW2368" s="94"/>
      <c r="AX2368" s="94"/>
      <c r="AY2368" s="94"/>
      <c r="AZ2368" s="94"/>
      <c r="BA2368" s="94"/>
    </row>
    <row r="2369" spans="33:53" x14ac:dyDescent="0.2">
      <c r="AG2369" s="94"/>
      <c r="AH2369" s="94"/>
      <c r="AI2369" s="94"/>
      <c r="AJ2369" s="94"/>
      <c r="AK2369" s="94"/>
      <c r="AL2369" s="96"/>
      <c r="AM2369" s="92"/>
      <c r="AT2369" s="94"/>
      <c r="AU2369" s="94"/>
      <c r="AV2369" s="94"/>
      <c r="AW2369" s="94"/>
      <c r="AX2369" s="94"/>
      <c r="AY2369" s="94"/>
      <c r="AZ2369" s="94"/>
      <c r="BA2369" s="94"/>
    </row>
    <row r="2370" spans="33:53" x14ac:dyDescent="0.2">
      <c r="AG2370" s="94"/>
      <c r="AH2370" s="94"/>
      <c r="AI2370" s="94"/>
      <c r="AJ2370" s="94"/>
      <c r="AK2370" s="94"/>
      <c r="AL2370" s="96"/>
      <c r="AM2370" s="92"/>
      <c r="AT2370" s="94"/>
      <c r="AU2370" s="94"/>
      <c r="AV2370" s="94"/>
      <c r="AW2370" s="94"/>
      <c r="AX2370" s="94"/>
      <c r="AY2370" s="94"/>
      <c r="AZ2370" s="94"/>
      <c r="BA2370" s="94"/>
    </row>
    <row r="2371" spans="33:53" x14ac:dyDescent="0.2">
      <c r="AG2371" s="94"/>
      <c r="AH2371" s="94"/>
      <c r="AI2371" s="94"/>
      <c r="AJ2371" s="94"/>
      <c r="AK2371" s="94"/>
      <c r="AL2371" s="96"/>
      <c r="AM2371" s="92"/>
      <c r="AT2371" s="94"/>
      <c r="AU2371" s="94"/>
      <c r="AV2371" s="94"/>
      <c r="AW2371" s="94"/>
      <c r="AX2371" s="94"/>
      <c r="AY2371" s="94"/>
      <c r="AZ2371" s="94"/>
      <c r="BA2371" s="94"/>
    </row>
    <row r="2372" spans="33:53" x14ac:dyDescent="0.2">
      <c r="AG2372" s="94"/>
      <c r="AH2372" s="94"/>
      <c r="AI2372" s="94"/>
      <c r="AJ2372" s="94"/>
      <c r="AK2372" s="94"/>
      <c r="AL2372" s="96"/>
      <c r="AM2372" s="92"/>
      <c r="AT2372" s="94"/>
      <c r="AU2372" s="94"/>
      <c r="AV2372" s="94"/>
      <c r="AW2372" s="94"/>
      <c r="AX2372" s="94"/>
      <c r="AY2372" s="94"/>
      <c r="AZ2372" s="94"/>
      <c r="BA2372" s="94"/>
    </row>
    <row r="2373" spans="33:53" x14ac:dyDescent="0.2">
      <c r="AG2373" s="94"/>
      <c r="AH2373" s="94"/>
      <c r="AI2373" s="94"/>
      <c r="AJ2373" s="94"/>
      <c r="AK2373" s="94"/>
      <c r="AL2373" s="96"/>
      <c r="AM2373" s="92"/>
      <c r="AT2373" s="94"/>
      <c r="AU2373" s="94"/>
      <c r="AV2373" s="94"/>
      <c r="AW2373" s="94"/>
      <c r="AX2373" s="94"/>
      <c r="AY2373" s="94"/>
      <c r="AZ2373" s="94"/>
      <c r="BA2373" s="94"/>
    </row>
    <row r="2374" spans="33:53" x14ac:dyDescent="0.2">
      <c r="AG2374" s="94"/>
      <c r="AH2374" s="94"/>
      <c r="AI2374" s="94"/>
      <c r="AJ2374" s="94"/>
      <c r="AK2374" s="94"/>
      <c r="AL2374" s="96"/>
      <c r="AM2374" s="92"/>
      <c r="AT2374" s="94"/>
      <c r="AU2374" s="94"/>
      <c r="AV2374" s="94"/>
      <c r="AW2374" s="94"/>
      <c r="AX2374" s="94"/>
      <c r="AY2374" s="94"/>
      <c r="AZ2374" s="94"/>
      <c r="BA2374" s="94"/>
    </row>
    <row r="2375" spans="33:53" x14ac:dyDescent="0.2">
      <c r="AG2375" s="94"/>
      <c r="AH2375" s="94"/>
      <c r="AI2375" s="94"/>
      <c r="AJ2375" s="94"/>
      <c r="AK2375" s="94"/>
      <c r="AL2375" s="96"/>
      <c r="AM2375" s="92"/>
      <c r="AT2375" s="94"/>
      <c r="AU2375" s="94"/>
      <c r="AV2375" s="94"/>
      <c r="AW2375" s="94"/>
      <c r="AX2375" s="94"/>
      <c r="AY2375" s="94"/>
      <c r="AZ2375" s="94"/>
      <c r="BA2375" s="94"/>
    </row>
    <row r="2376" spans="33:53" x14ac:dyDescent="0.2">
      <c r="AG2376" s="94"/>
      <c r="AH2376" s="94"/>
      <c r="AI2376" s="94"/>
      <c r="AJ2376" s="94"/>
      <c r="AK2376" s="94"/>
      <c r="AL2376" s="96"/>
      <c r="AM2376" s="92"/>
      <c r="AT2376" s="94"/>
      <c r="AU2376" s="94"/>
      <c r="AV2376" s="94"/>
      <c r="AW2376" s="94"/>
      <c r="AX2376" s="94"/>
      <c r="AY2376" s="94"/>
      <c r="AZ2376" s="94"/>
      <c r="BA2376" s="94"/>
    </row>
    <row r="2377" spans="33:53" x14ac:dyDescent="0.2">
      <c r="AG2377" s="94"/>
      <c r="AH2377" s="94"/>
      <c r="AI2377" s="94"/>
      <c r="AJ2377" s="94"/>
      <c r="AK2377" s="94"/>
      <c r="AL2377" s="96"/>
      <c r="AM2377" s="92"/>
      <c r="AT2377" s="94"/>
      <c r="AU2377" s="94"/>
      <c r="AV2377" s="94"/>
      <c r="AW2377" s="94"/>
      <c r="AX2377" s="94"/>
      <c r="AY2377" s="94"/>
      <c r="AZ2377" s="94"/>
      <c r="BA2377" s="94"/>
    </row>
    <row r="2378" spans="33:53" x14ac:dyDescent="0.2">
      <c r="AG2378" s="94"/>
      <c r="AH2378" s="94"/>
      <c r="AI2378" s="94"/>
      <c r="AJ2378" s="94"/>
      <c r="AK2378" s="94"/>
      <c r="AL2378" s="96"/>
      <c r="AM2378" s="92"/>
      <c r="AT2378" s="94"/>
      <c r="AU2378" s="94"/>
      <c r="AV2378" s="94"/>
      <c r="AW2378" s="94"/>
      <c r="AX2378" s="94"/>
      <c r="AY2378" s="94"/>
      <c r="AZ2378" s="94"/>
      <c r="BA2378" s="94"/>
    </row>
    <row r="2379" spans="33:53" x14ac:dyDescent="0.2">
      <c r="AG2379" s="94"/>
      <c r="AH2379" s="94"/>
      <c r="AI2379" s="94"/>
      <c r="AJ2379" s="94"/>
      <c r="AK2379" s="94"/>
      <c r="AL2379" s="96"/>
      <c r="AM2379" s="92"/>
      <c r="AT2379" s="94"/>
      <c r="AU2379" s="94"/>
      <c r="AV2379" s="94"/>
      <c r="AW2379" s="94"/>
      <c r="AX2379" s="94"/>
      <c r="AY2379" s="94"/>
      <c r="AZ2379" s="94"/>
      <c r="BA2379" s="94"/>
    </row>
    <row r="2380" spans="33:53" x14ac:dyDescent="0.2">
      <c r="AG2380" s="94"/>
      <c r="AH2380" s="94"/>
      <c r="AI2380" s="94"/>
      <c r="AJ2380" s="94"/>
      <c r="AK2380" s="94"/>
      <c r="AL2380" s="96"/>
      <c r="AM2380" s="92"/>
      <c r="AT2380" s="94"/>
      <c r="AU2380" s="94"/>
      <c r="AV2380" s="94"/>
      <c r="AW2380" s="94"/>
      <c r="AX2380" s="94"/>
      <c r="AY2380" s="94"/>
      <c r="AZ2380" s="94"/>
      <c r="BA2380" s="94"/>
    </row>
    <row r="2381" spans="33:53" x14ac:dyDescent="0.2">
      <c r="AG2381" s="94"/>
      <c r="AH2381" s="94"/>
      <c r="AI2381" s="94"/>
      <c r="AJ2381" s="94"/>
      <c r="AK2381" s="94"/>
      <c r="AL2381" s="96"/>
      <c r="AM2381" s="92"/>
      <c r="AT2381" s="94"/>
      <c r="AU2381" s="94"/>
      <c r="AV2381" s="94"/>
      <c r="AW2381" s="94"/>
      <c r="AX2381" s="94"/>
      <c r="AY2381" s="94"/>
      <c r="AZ2381" s="94"/>
      <c r="BA2381" s="94"/>
    </row>
    <row r="2382" spans="33:53" x14ac:dyDescent="0.2">
      <c r="AG2382" s="94"/>
      <c r="AH2382" s="94"/>
      <c r="AI2382" s="94"/>
      <c r="AJ2382" s="94"/>
      <c r="AK2382" s="94"/>
      <c r="AL2382" s="96"/>
      <c r="AM2382" s="92"/>
      <c r="AT2382" s="94"/>
      <c r="AU2382" s="94"/>
      <c r="AV2382" s="94"/>
      <c r="AW2382" s="94"/>
      <c r="AX2382" s="94"/>
      <c r="AY2382" s="94"/>
      <c r="AZ2382" s="94"/>
      <c r="BA2382" s="94"/>
    </row>
    <row r="2383" spans="33:53" x14ac:dyDescent="0.2">
      <c r="AG2383" s="94"/>
      <c r="AH2383" s="94"/>
      <c r="AI2383" s="94"/>
      <c r="AJ2383" s="94"/>
      <c r="AK2383" s="94"/>
      <c r="AL2383" s="96"/>
      <c r="AM2383" s="92"/>
      <c r="AT2383" s="94"/>
      <c r="AU2383" s="94"/>
      <c r="AV2383" s="94"/>
      <c r="AW2383" s="94"/>
      <c r="AX2383" s="94"/>
      <c r="AY2383" s="94"/>
      <c r="AZ2383" s="94"/>
      <c r="BA2383" s="94"/>
    </row>
    <row r="2384" spans="33:53" x14ac:dyDescent="0.2">
      <c r="AG2384" s="94"/>
      <c r="AH2384" s="94"/>
      <c r="AI2384" s="94"/>
      <c r="AJ2384" s="94"/>
      <c r="AK2384" s="94"/>
      <c r="AL2384" s="96"/>
      <c r="AM2384" s="92"/>
      <c r="AT2384" s="94"/>
      <c r="AU2384" s="94"/>
      <c r="AV2384" s="94"/>
      <c r="AW2384" s="94"/>
      <c r="AX2384" s="94"/>
      <c r="AY2384" s="94"/>
      <c r="AZ2384" s="94"/>
      <c r="BA2384" s="94"/>
    </row>
    <row r="2385" spans="33:53" x14ac:dyDescent="0.2">
      <c r="AG2385" s="94"/>
      <c r="AH2385" s="94"/>
      <c r="AI2385" s="94"/>
      <c r="AJ2385" s="94"/>
      <c r="AK2385" s="94"/>
      <c r="AL2385" s="96"/>
      <c r="AM2385" s="92"/>
      <c r="AT2385" s="94"/>
      <c r="AU2385" s="94"/>
      <c r="AV2385" s="94"/>
      <c r="AW2385" s="94"/>
      <c r="AX2385" s="94"/>
      <c r="AY2385" s="94"/>
      <c r="AZ2385" s="94"/>
      <c r="BA2385" s="94"/>
    </row>
    <row r="2386" spans="33:53" x14ac:dyDescent="0.2">
      <c r="AG2386" s="94"/>
      <c r="AH2386" s="94"/>
      <c r="AI2386" s="94"/>
      <c r="AJ2386" s="94"/>
      <c r="AK2386" s="94"/>
      <c r="AL2386" s="96"/>
      <c r="AM2386" s="92"/>
      <c r="AT2386" s="94"/>
      <c r="AU2386" s="94"/>
      <c r="AV2386" s="94"/>
      <c r="AW2386" s="94"/>
      <c r="AX2386" s="94"/>
      <c r="AY2386" s="94"/>
      <c r="AZ2386" s="94"/>
      <c r="BA2386" s="94"/>
    </row>
    <row r="2387" spans="33:53" x14ac:dyDescent="0.2">
      <c r="AG2387" s="94"/>
      <c r="AH2387" s="94"/>
      <c r="AI2387" s="94"/>
      <c r="AJ2387" s="94"/>
      <c r="AK2387" s="94"/>
      <c r="AL2387" s="96"/>
      <c r="AM2387" s="92"/>
      <c r="AT2387" s="94"/>
      <c r="AU2387" s="94"/>
      <c r="AV2387" s="94"/>
      <c r="AW2387" s="94"/>
      <c r="AX2387" s="94"/>
      <c r="AY2387" s="94"/>
      <c r="AZ2387" s="94"/>
      <c r="BA2387" s="94"/>
    </row>
    <row r="2388" spans="33:53" x14ac:dyDescent="0.2">
      <c r="AG2388" s="94"/>
      <c r="AH2388" s="94"/>
      <c r="AI2388" s="94"/>
      <c r="AJ2388" s="94"/>
      <c r="AK2388" s="94"/>
      <c r="AL2388" s="96"/>
      <c r="AM2388" s="92"/>
      <c r="AT2388" s="94"/>
      <c r="AU2388" s="94"/>
      <c r="AV2388" s="94"/>
      <c r="AW2388" s="94"/>
      <c r="AX2388" s="94"/>
      <c r="AY2388" s="94"/>
      <c r="AZ2388" s="94"/>
      <c r="BA2388" s="94"/>
    </row>
    <row r="2389" spans="33:53" x14ac:dyDescent="0.2">
      <c r="AG2389" s="94"/>
      <c r="AH2389" s="94"/>
      <c r="AI2389" s="94"/>
      <c r="AJ2389" s="94"/>
      <c r="AK2389" s="94"/>
      <c r="AL2389" s="96"/>
      <c r="AM2389" s="92"/>
      <c r="AT2389" s="94"/>
      <c r="AU2389" s="94"/>
      <c r="AV2389" s="94"/>
      <c r="AW2389" s="94"/>
      <c r="AX2389" s="94"/>
      <c r="AY2389" s="94"/>
      <c r="AZ2389" s="94"/>
      <c r="BA2389" s="94"/>
    </row>
    <row r="2390" spans="33:53" x14ac:dyDescent="0.2">
      <c r="AG2390" s="94"/>
      <c r="AH2390" s="94"/>
      <c r="AI2390" s="94"/>
      <c r="AJ2390" s="94"/>
      <c r="AK2390" s="94"/>
      <c r="AL2390" s="96"/>
      <c r="AM2390" s="92"/>
      <c r="AT2390" s="94"/>
      <c r="AU2390" s="94"/>
      <c r="AV2390" s="94"/>
      <c r="AW2390" s="94"/>
      <c r="AX2390" s="94"/>
      <c r="AY2390" s="94"/>
      <c r="AZ2390" s="94"/>
      <c r="BA2390" s="94"/>
    </row>
    <row r="2391" spans="33:53" x14ac:dyDescent="0.2">
      <c r="AG2391" s="94"/>
      <c r="AH2391" s="94"/>
      <c r="AI2391" s="94"/>
      <c r="AJ2391" s="94"/>
      <c r="AK2391" s="94"/>
      <c r="AL2391" s="96"/>
      <c r="AM2391" s="92"/>
      <c r="AT2391" s="94"/>
      <c r="AU2391" s="94"/>
      <c r="AV2391" s="94"/>
      <c r="AW2391" s="94"/>
      <c r="AX2391" s="94"/>
      <c r="AY2391" s="94"/>
      <c r="AZ2391" s="94"/>
      <c r="BA2391" s="94"/>
    </row>
    <row r="2392" spans="33:53" x14ac:dyDescent="0.2">
      <c r="AG2392" s="94"/>
      <c r="AH2392" s="94"/>
      <c r="AI2392" s="94"/>
      <c r="AJ2392" s="94"/>
      <c r="AK2392" s="94"/>
      <c r="AL2392" s="96"/>
      <c r="AM2392" s="92"/>
      <c r="AT2392" s="94"/>
      <c r="AU2392" s="94"/>
      <c r="AV2392" s="94"/>
      <c r="AW2392" s="94"/>
      <c r="AX2392" s="94"/>
      <c r="AY2392" s="94"/>
      <c r="AZ2392" s="94"/>
      <c r="BA2392" s="94"/>
    </row>
    <row r="2393" spans="33:53" x14ac:dyDescent="0.2">
      <c r="AG2393" s="94"/>
      <c r="AH2393" s="94"/>
      <c r="AI2393" s="94"/>
      <c r="AJ2393" s="94"/>
      <c r="AK2393" s="94"/>
      <c r="AL2393" s="96"/>
      <c r="AM2393" s="92"/>
      <c r="AT2393" s="94"/>
      <c r="AU2393" s="94"/>
      <c r="AV2393" s="94"/>
      <c r="AW2393" s="94"/>
      <c r="AX2393" s="94"/>
      <c r="AY2393" s="94"/>
      <c r="AZ2393" s="94"/>
      <c r="BA2393" s="94"/>
    </row>
    <row r="2394" spans="33:53" x14ac:dyDescent="0.2">
      <c r="AG2394" s="94"/>
      <c r="AH2394" s="94"/>
      <c r="AI2394" s="94"/>
      <c r="AJ2394" s="94"/>
      <c r="AK2394" s="94"/>
      <c r="AL2394" s="96"/>
      <c r="AM2394" s="92"/>
      <c r="AT2394" s="94"/>
      <c r="AU2394" s="94"/>
      <c r="AV2394" s="94"/>
      <c r="AW2394" s="94"/>
      <c r="AX2394" s="94"/>
      <c r="AY2394" s="94"/>
      <c r="AZ2394" s="94"/>
      <c r="BA2394" s="94"/>
    </row>
    <row r="2395" spans="33:53" x14ac:dyDescent="0.2">
      <c r="AG2395" s="94"/>
      <c r="AH2395" s="94"/>
      <c r="AI2395" s="94"/>
      <c r="AJ2395" s="94"/>
      <c r="AK2395" s="94"/>
      <c r="AL2395" s="96"/>
      <c r="AM2395" s="92"/>
      <c r="AT2395" s="94"/>
      <c r="AU2395" s="94"/>
      <c r="AV2395" s="94"/>
      <c r="AW2395" s="94"/>
      <c r="AX2395" s="94"/>
      <c r="AY2395" s="94"/>
      <c r="AZ2395" s="94"/>
      <c r="BA2395" s="94"/>
    </row>
    <row r="2396" spans="33:53" x14ac:dyDescent="0.2">
      <c r="AG2396" s="94"/>
      <c r="AH2396" s="94"/>
      <c r="AI2396" s="94"/>
      <c r="AJ2396" s="94"/>
      <c r="AK2396" s="94"/>
      <c r="AL2396" s="96"/>
      <c r="AM2396" s="92"/>
      <c r="AT2396" s="94"/>
      <c r="AU2396" s="94"/>
      <c r="AV2396" s="94"/>
      <c r="AW2396" s="94"/>
      <c r="AX2396" s="94"/>
      <c r="AY2396" s="94"/>
      <c r="AZ2396" s="94"/>
      <c r="BA2396" s="94"/>
    </row>
    <row r="2397" spans="33:53" x14ac:dyDescent="0.2">
      <c r="AG2397" s="94"/>
      <c r="AH2397" s="94"/>
      <c r="AI2397" s="94"/>
      <c r="AJ2397" s="94"/>
      <c r="AK2397" s="94"/>
      <c r="AL2397" s="96"/>
      <c r="AM2397" s="92"/>
      <c r="AT2397" s="94"/>
      <c r="AU2397" s="94"/>
      <c r="AV2397" s="94"/>
      <c r="AW2397" s="94"/>
      <c r="AX2397" s="94"/>
      <c r="AY2397" s="94"/>
      <c r="AZ2397" s="94"/>
      <c r="BA2397" s="94"/>
    </row>
    <row r="2398" spans="33:53" x14ac:dyDescent="0.2">
      <c r="AG2398" s="94"/>
      <c r="AH2398" s="94"/>
      <c r="AI2398" s="94"/>
      <c r="AJ2398" s="94"/>
      <c r="AK2398" s="94"/>
      <c r="AL2398" s="96"/>
      <c r="AM2398" s="92"/>
      <c r="AT2398" s="94"/>
      <c r="AU2398" s="94"/>
      <c r="AV2398" s="94"/>
      <c r="AW2398" s="94"/>
      <c r="AX2398" s="94"/>
      <c r="AY2398" s="94"/>
      <c r="AZ2398" s="94"/>
      <c r="BA2398" s="94"/>
    </row>
    <row r="2399" spans="33:53" x14ac:dyDescent="0.2">
      <c r="AG2399" s="94"/>
      <c r="AH2399" s="94"/>
      <c r="AI2399" s="94"/>
      <c r="AJ2399" s="94"/>
      <c r="AK2399" s="94"/>
      <c r="AL2399" s="96"/>
      <c r="AM2399" s="92"/>
      <c r="AT2399" s="94"/>
      <c r="AU2399" s="94"/>
      <c r="AV2399" s="94"/>
      <c r="AW2399" s="94"/>
      <c r="AX2399" s="94"/>
      <c r="AY2399" s="94"/>
      <c r="AZ2399" s="94"/>
      <c r="BA2399" s="94"/>
    </row>
    <row r="2400" spans="33:53" x14ac:dyDescent="0.2">
      <c r="AG2400" s="94"/>
      <c r="AH2400" s="94"/>
      <c r="AI2400" s="94"/>
      <c r="AJ2400" s="94"/>
      <c r="AK2400" s="94"/>
      <c r="AL2400" s="96"/>
      <c r="AM2400" s="92"/>
      <c r="AT2400" s="94"/>
      <c r="AU2400" s="94"/>
      <c r="AV2400" s="94"/>
      <c r="AW2400" s="94"/>
      <c r="AX2400" s="94"/>
      <c r="AY2400" s="94"/>
      <c r="AZ2400" s="94"/>
      <c r="BA2400" s="94"/>
    </row>
    <row r="2401" spans="33:53" x14ac:dyDescent="0.2">
      <c r="AG2401" s="94"/>
      <c r="AH2401" s="94"/>
      <c r="AI2401" s="94"/>
      <c r="AJ2401" s="94"/>
      <c r="AK2401" s="94"/>
      <c r="AL2401" s="96"/>
      <c r="AM2401" s="92"/>
      <c r="AT2401" s="94"/>
      <c r="AU2401" s="94"/>
      <c r="AV2401" s="94"/>
      <c r="AW2401" s="94"/>
      <c r="AX2401" s="94"/>
      <c r="AY2401" s="94"/>
      <c r="AZ2401" s="94"/>
      <c r="BA2401" s="94"/>
    </row>
    <row r="2402" spans="33:53" x14ac:dyDescent="0.2">
      <c r="AG2402" s="94"/>
      <c r="AH2402" s="94"/>
      <c r="AI2402" s="94"/>
      <c r="AJ2402" s="94"/>
      <c r="AK2402" s="94"/>
      <c r="AL2402" s="96"/>
      <c r="AM2402" s="92"/>
      <c r="AT2402" s="94"/>
      <c r="AU2402" s="94"/>
      <c r="AV2402" s="94"/>
      <c r="AW2402" s="94"/>
      <c r="AX2402" s="94"/>
      <c r="AY2402" s="94"/>
      <c r="AZ2402" s="94"/>
      <c r="BA2402" s="94"/>
    </row>
    <row r="2403" spans="33:53" x14ac:dyDescent="0.2">
      <c r="AG2403" s="94"/>
      <c r="AH2403" s="94"/>
      <c r="AI2403" s="94"/>
      <c r="AJ2403" s="94"/>
      <c r="AK2403" s="94"/>
      <c r="AL2403" s="96"/>
      <c r="AM2403" s="92"/>
      <c r="AT2403" s="94"/>
      <c r="AU2403" s="94"/>
      <c r="AV2403" s="94"/>
      <c r="AW2403" s="94"/>
      <c r="AX2403" s="94"/>
      <c r="AY2403" s="94"/>
      <c r="AZ2403" s="94"/>
      <c r="BA2403" s="94"/>
    </row>
    <row r="2404" spans="33:53" x14ac:dyDescent="0.2">
      <c r="AG2404" s="94"/>
      <c r="AH2404" s="94"/>
      <c r="AI2404" s="94"/>
      <c r="AJ2404" s="94"/>
      <c r="AK2404" s="94"/>
      <c r="AL2404" s="96"/>
      <c r="AM2404" s="92"/>
      <c r="AT2404" s="94"/>
      <c r="AU2404" s="94"/>
      <c r="AV2404" s="94"/>
      <c r="AW2404" s="94"/>
      <c r="AX2404" s="94"/>
      <c r="AY2404" s="94"/>
      <c r="AZ2404" s="94"/>
      <c r="BA2404" s="94"/>
    </row>
    <row r="2405" spans="33:53" x14ac:dyDescent="0.2">
      <c r="AG2405" s="94"/>
      <c r="AH2405" s="94"/>
      <c r="AI2405" s="94"/>
      <c r="AJ2405" s="94"/>
      <c r="AK2405" s="94"/>
      <c r="AL2405" s="96"/>
      <c r="AM2405" s="92"/>
      <c r="AT2405" s="94"/>
      <c r="AU2405" s="94"/>
      <c r="AV2405" s="94"/>
      <c r="AW2405" s="94"/>
      <c r="AX2405" s="94"/>
      <c r="AY2405" s="94"/>
      <c r="AZ2405" s="94"/>
      <c r="BA2405" s="94"/>
    </row>
    <row r="2406" spans="33:53" x14ac:dyDescent="0.2">
      <c r="AG2406" s="94"/>
      <c r="AH2406" s="94"/>
      <c r="AI2406" s="94"/>
      <c r="AJ2406" s="94"/>
      <c r="AK2406" s="94"/>
      <c r="AL2406" s="96"/>
      <c r="AM2406" s="92"/>
      <c r="AT2406" s="94"/>
      <c r="AU2406" s="94"/>
      <c r="AV2406" s="94"/>
      <c r="AW2406" s="94"/>
      <c r="AX2406" s="94"/>
      <c r="AY2406" s="94"/>
      <c r="AZ2406" s="94"/>
      <c r="BA2406" s="94"/>
    </row>
    <row r="2407" spans="33:53" x14ac:dyDescent="0.2">
      <c r="AG2407" s="94"/>
      <c r="AH2407" s="94"/>
      <c r="AI2407" s="94"/>
      <c r="AJ2407" s="94"/>
      <c r="AK2407" s="94"/>
      <c r="AL2407" s="96"/>
      <c r="AM2407" s="92"/>
      <c r="AT2407" s="94"/>
      <c r="AU2407" s="94"/>
      <c r="AV2407" s="94"/>
      <c r="AW2407" s="94"/>
      <c r="AX2407" s="94"/>
      <c r="AY2407" s="94"/>
      <c r="AZ2407" s="94"/>
      <c r="BA2407" s="94"/>
    </row>
    <row r="2408" spans="33:53" x14ac:dyDescent="0.2">
      <c r="AG2408" s="94"/>
      <c r="AH2408" s="94"/>
      <c r="AI2408" s="94"/>
      <c r="AJ2408" s="94"/>
      <c r="AK2408" s="94"/>
      <c r="AL2408" s="96"/>
      <c r="AM2408" s="92"/>
      <c r="AT2408" s="94"/>
      <c r="AU2408" s="94"/>
      <c r="AV2408" s="94"/>
      <c r="AW2408" s="94"/>
      <c r="AX2408" s="94"/>
      <c r="AY2408" s="94"/>
      <c r="AZ2408" s="94"/>
      <c r="BA2408" s="94"/>
    </row>
    <row r="2409" spans="33:53" x14ac:dyDescent="0.2">
      <c r="AG2409" s="94"/>
      <c r="AH2409" s="94"/>
      <c r="AI2409" s="94"/>
      <c r="AJ2409" s="94"/>
      <c r="AK2409" s="94"/>
      <c r="AL2409" s="96"/>
      <c r="AM2409" s="92"/>
      <c r="AT2409" s="94"/>
      <c r="AU2409" s="94"/>
      <c r="AV2409" s="94"/>
      <c r="AW2409" s="94"/>
      <c r="AX2409" s="94"/>
      <c r="AY2409" s="94"/>
      <c r="AZ2409" s="94"/>
      <c r="BA2409" s="94"/>
    </row>
    <row r="2410" spans="33:53" x14ac:dyDescent="0.2">
      <c r="AG2410" s="94"/>
      <c r="AH2410" s="94"/>
      <c r="AI2410" s="94"/>
      <c r="AJ2410" s="94"/>
      <c r="AK2410" s="94"/>
      <c r="AL2410" s="96"/>
      <c r="AM2410" s="92"/>
      <c r="AT2410" s="94"/>
      <c r="AU2410" s="94"/>
      <c r="AV2410" s="94"/>
      <c r="AW2410" s="94"/>
      <c r="AX2410" s="94"/>
      <c r="AY2410" s="94"/>
      <c r="AZ2410" s="94"/>
      <c r="BA2410" s="94"/>
    </row>
    <row r="2411" spans="33:53" x14ac:dyDescent="0.2">
      <c r="AG2411" s="94"/>
      <c r="AH2411" s="94"/>
      <c r="AI2411" s="94"/>
      <c r="AJ2411" s="94"/>
      <c r="AK2411" s="94"/>
      <c r="AL2411" s="96"/>
      <c r="AM2411" s="92"/>
      <c r="AT2411" s="94"/>
      <c r="AU2411" s="94"/>
      <c r="AV2411" s="94"/>
      <c r="AW2411" s="94"/>
      <c r="AX2411" s="94"/>
      <c r="AY2411" s="94"/>
      <c r="AZ2411" s="94"/>
      <c r="BA2411" s="94"/>
    </row>
    <row r="2412" spans="33:53" x14ac:dyDescent="0.2">
      <c r="AG2412" s="94"/>
      <c r="AH2412" s="94"/>
      <c r="AI2412" s="94"/>
      <c r="AJ2412" s="94"/>
      <c r="AK2412" s="94"/>
      <c r="AL2412" s="96"/>
      <c r="AM2412" s="92"/>
      <c r="AT2412" s="94"/>
      <c r="AU2412" s="94"/>
      <c r="AV2412" s="94"/>
      <c r="AW2412" s="94"/>
      <c r="AX2412" s="94"/>
      <c r="AY2412" s="94"/>
      <c r="AZ2412" s="94"/>
      <c r="BA2412" s="94"/>
    </row>
    <row r="2413" spans="33:53" x14ac:dyDescent="0.2">
      <c r="AG2413" s="94"/>
      <c r="AH2413" s="94"/>
      <c r="AI2413" s="94"/>
      <c r="AJ2413" s="94"/>
      <c r="AK2413" s="94"/>
      <c r="AL2413" s="96"/>
      <c r="AM2413" s="92"/>
      <c r="AT2413" s="94"/>
      <c r="AU2413" s="94"/>
      <c r="AV2413" s="94"/>
      <c r="AW2413" s="94"/>
      <c r="AX2413" s="94"/>
      <c r="AY2413" s="94"/>
      <c r="AZ2413" s="94"/>
      <c r="BA2413" s="94"/>
    </row>
    <row r="2414" spans="33:53" x14ac:dyDescent="0.2">
      <c r="AG2414" s="94"/>
      <c r="AH2414" s="94"/>
      <c r="AI2414" s="94"/>
      <c r="AJ2414" s="94"/>
      <c r="AK2414" s="94"/>
      <c r="AL2414" s="96"/>
      <c r="AM2414" s="92"/>
      <c r="AT2414" s="94"/>
      <c r="AU2414" s="94"/>
      <c r="AV2414" s="94"/>
      <c r="AW2414" s="94"/>
      <c r="AX2414" s="94"/>
      <c r="AY2414" s="94"/>
      <c r="AZ2414" s="94"/>
      <c r="BA2414" s="94"/>
    </row>
    <row r="2415" spans="33:53" x14ac:dyDescent="0.2">
      <c r="AG2415" s="94"/>
      <c r="AH2415" s="94"/>
      <c r="AI2415" s="94"/>
      <c r="AJ2415" s="94"/>
      <c r="AK2415" s="94"/>
      <c r="AL2415" s="96"/>
      <c r="AM2415" s="92"/>
      <c r="AT2415" s="94"/>
      <c r="AU2415" s="94"/>
      <c r="AV2415" s="94"/>
      <c r="AW2415" s="94"/>
      <c r="AX2415" s="94"/>
      <c r="AY2415" s="94"/>
      <c r="AZ2415" s="94"/>
      <c r="BA2415" s="94"/>
    </row>
    <row r="2416" spans="33:53" x14ac:dyDescent="0.2">
      <c r="AG2416" s="94"/>
      <c r="AH2416" s="94"/>
      <c r="AI2416" s="94"/>
      <c r="AJ2416" s="94"/>
      <c r="AK2416" s="94"/>
      <c r="AL2416" s="96"/>
      <c r="AM2416" s="92"/>
      <c r="AT2416" s="94"/>
      <c r="AU2416" s="94"/>
      <c r="AV2416" s="94"/>
      <c r="AW2416" s="94"/>
      <c r="AX2416" s="94"/>
      <c r="AY2416" s="94"/>
      <c r="AZ2416" s="94"/>
      <c r="BA2416" s="94"/>
    </row>
    <row r="2417" spans="33:53" x14ac:dyDescent="0.2">
      <c r="AG2417" s="94"/>
      <c r="AH2417" s="94"/>
      <c r="AI2417" s="94"/>
      <c r="AJ2417" s="94"/>
      <c r="AK2417" s="94"/>
      <c r="AL2417" s="96"/>
      <c r="AM2417" s="92"/>
      <c r="AT2417" s="94"/>
      <c r="AU2417" s="94"/>
      <c r="AV2417" s="94"/>
      <c r="AW2417" s="94"/>
      <c r="AX2417" s="94"/>
      <c r="AY2417" s="94"/>
      <c r="AZ2417" s="94"/>
      <c r="BA2417" s="94"/>
    </row>
    <row r="2418" spans="33:53" x14ac:dyDescent="0.2">
      <c r="AG2418" s="94"/>
      <c r="AH2418" s="94"/>
      <c r="AI2418" s="94"/>
      <c r="AJ2418" s="94"/>
      <c r="AK2418" s="94"/>
      <c r="AL2418" s="96"/>
      <c r="AM2418" s="92"/>
      <c r="AT2418" s="94"/>
      <c r="AU2418" s="94"/>
      <c r="AV2418" s="94"/>
      <c r="AW2418" s="94"/>
      <c r="AX2418" s="94"/>
      <c r="AY2418" s="94"/>
      <c r="AZ2418" s="94"/>
      <c r="BA2418" s="94"/>
    </row>
    <row r="2419" spans="33:53" x14ac:dyDescent="0.2">
      <c r="AG2419" s="94"/>
      <c r="AH2419" s="94"/>
      <c r="AI2419" s="94"/>
      <c r="AJ2419" s="94"/>
      <c r="AK2419" s="94"/>
      <c r="AL2419" s="96"/>
      <c r="AM2419" s="92"/>
      <c r="AT2419" s="94"/>
      <c r="AU2419" s="94"/>
      <c r="AV2419" s="94"/>
      <c r="AW2419" s="94"/>
      <c r="AX2419" s="94"/>
      <c r="AY2419" s="94"/>
      <c r="AZ2419" s="94"/>
      <c r="BA2419" s="94"/>
    </row>
    <row r="2420" spans="33:53" x14ac:dyDescent="0.2">
      <c r="AG2420" s="94"/>
      <c r="AH2420" s="94"/>
      <c r="AI2420" s="94"/>
      <c r="AJ2420" s="94"/>
      <c r="AK2420" s="94"/>
      <c r="AL2420" s="96"/>
      <c r="AM2420" s="92"/>
      <c r="AT2420" s="94"/>
      <c r="AU2420" s="94"/>
      <c r="AV2420" s="94"/>
      <c r="AW2420" s="94"/>
      <c r="AX2420" s="94"/>
      <c r="AY2420" s="94"/>
      <c r="AZ2420" s="94"/>
      <c r="BA2420" s="94"/>
    </row>
    <row r="2421" spans="33:53" x14ac:dyDescent="0.2">
      <c r="AG2421" s="94"/>
      <c r="AH2421" s="94"/>
      <c r="AI2421" s="94"/>
      <c r="AJ2421" s="94"/>
      <c r="AK2421" s="94"/>
      <c r="AL2421" s="96"/>
      <c r="AM2421" s="92"/>
      <c r="AT2421" s="94"/>
      <c r="AU2421" s="94"/>
      <c r="AV2421" s="94"/>
      <c r="AW2421" s="94"/>
      <c r="AX2421" s="94"/>
      <c r="AY2421" s="94"/>
      <c r="AZ2421" s="94"/>
      <c r="BA2421" s="94"/>
    </row>
    <row r="2422" spans="33:53" x14ac:dyDescent="0.2">
      <c r="AG2422" s="94"/>
      <c r="AH2422" s="94"/>
      <c r="AI2422" s="94"/>
      <c r="AJ2422" s="94"/>
      <c r="AK2422" s="94"/>
      <c r="AL2422" s="96"/>
      <c r="AM2422" s="92"/>
      <c r="AT2422" s="94"/>
      <c r="AU2422" s="94"/>
      <c r="AV2422" s="94"/>
      <c r="AW2422" s="94"/>
      <c r="AX2422" s="94"/>
      <c r="AY2422" s="94"/>
      <c r="AZ2422" s="94"/>
      <c r="BA2422" s="94"/>
    </row>
    <row r="2423" spans="33:53" x14ac:dyDescent="0.2">
      <c r="AG2423" s="94"/>
      <c r="AH2423" s="94"/>
      <c r="AI2423" s="94"/>
      <c r="AJ2423" s="94"/>
      <c r="AK2423" s="94"/>
      <c r="AL2423" s="96"/>
      <c r="AM2423" s="92"/>
      <c r="AT2423" s="94"/>
      <c r="AU2423" s="94"/>
      <c r="AV2423" s="94"/>
      <c r="AW2423" s="94"/>
      <c r="AX2423" s="94"/>
      <c r="AY2423" s="94"/>
      <c r="AZ2423" s="94"/>
      <c r="BA2423" s="94"/>
    </row>
    <row r="2424" spans="33:53" x14ac:dyDescent="0.2">
      <c r="AG2424" s="94"/>
      <c r="AH2424" s="94"/>
      <c r="AI2424" s="94"/>
      <c r="AJ2424" s="94"/>
      <c r="AK2424" s="94"/>
      <c r="AL2424" s="96"/>
      <c r="AM2424" s="92"/>
      <c r="AT2424" s="94"/>
      <c r="AU2424" s="94"/>
      <c r="AV2424" s="94"/>
      <c r="AW2424" s="94"/>
      <c r="AX2424" s="94"/>
      <c r="AY2424" s="94"/>
      <c r="AZ2424" s="94"/>
      <c r="BA2424" s="94"/>
    </row>
    <row r="2425" spans="33:53" x14ac:dyDescent="0.2">
      <c r="AG2425" s="94"/>
      <c r="AH2425" s="94"/>
      <c r="AI2425" s="94"/>
      <c r="AJ2425" s="94"/>
      <c r="AK2425" s="94"/>
      <c r="AL2425" s="96"/>
      <c r="AM2425" s="92"/>
      <c r="AT2425" s="94"/>
      <c r="AU2425" s="94"/>
      <c r="AV2425" s="94"/>
      <c r="AW2425" s="94"/>
      <c r="AX2425" s="94"/>
      <c r="AY2425" s="94"/>
      <c r="AZ2425" s="94"/>
      <c r="BA2425" s="94"/>
    </row>
    <row r="2426" spans="33:53" x14ac:dyDescent="0.2">
      <c r="AG2426" s="94"/>
      <c r="AH2426" s="94"/>
      <c r="AI2426" s="94"/>
      <c r="AJ2426" s="94"/>
      <c r="AK2426" s="94"/>
      <c r="AL2426" s="96"/>
      <c r="AM2426" s="92"/>
      <c r="AT2426" s="94"/>
      <c r="AU2426" s="94"/>
      <c r="AV2426" s="94"/>
      <c r="AW2426" s="94"/>
      <c r="AX2426" s="94"/>
      <c r="AY2426" s="94"/>
      <c r="AZ2426" s="94"/>
      <c r="BA2426" s="94"/>
    </row>
    <row r="2427" spans="33:53" x14ac:dyDescent="0.2">
      <c r="AG2427" s="94"/>
      <c r="AH2427" s="94"/>
      <c r="AI2427" s="94"/>
      <c r="AJ2427" s="94"/>
      <c r="AK2427" s="94"/>
      <c r="AL2427" s="96"/>
      <c r="AM2427" s="92"/>
      <c r="AT2427" s="94"/>
      <c r="AU2427" s="94"/>
      <c r="AV2427" s="94"/>
      <c r="AW2427" s="94"/>
      <c r="AX2427" s="94"/>
      <c r="AY2427" s="94"/>
      <c r="AZ2427" s="94"/>
      <c r="BA2427" s="94"/>
    </row>
    <row r="2428" spans="33:53" x14ac:dyDescent="0.2">
      <c r="AG2428" s="94"/>
      <c r="AH2428" s="94"/>
      <c r="AI2428" s="94"/>
      <c r="AJ2428" s="94"/>
      <c r="AK2428" s="94"/>
      <c r="AL2428" s="96"/>
      <c r="AM2428" s="92"/>
      <c r="AT2428" s="94"/>
      <c r="AU2428" s="94"/>
      <c r="AV2428" s="94"/>
      <c r="AW2428" s="94"/>
      <c r="AX2428" s="94"/>
      <c r="AY2428" s="94"/>
      <c r="AZ2428" s="94"/>
      <c r="BA2428" s="94"/>
    </row>
    <row r="2429" spans="33:53" x14ac:dyDescent="0.2">
      <c r="AG2429" s="94"/>
      <c r="AH2429" s="94"/>
      <c r="AI2429" s="94"/>
      <c r="AJ2429" s="94"/>
      <c r="AK2429" s="94"/>
      <c r="AL2429" s="96"/>
      <c r="AM2429" s="92"/>
      <c r="AT2429" s="94"/>
      <c r="AU2429" s="94"/>
      <c r="AV2429" s="94"/>
      <c r="AW2429" s="94"/>
      <c r="AX2429" s="94"/>
      <c r="AY2429" s="94"/>
      <c r="AZ2429" s="94"/>
      <c r="BA2429" s="94"/>
    </row>
    <row r="2430" spans="33:53" x14ac:dyDescent="0.2">
      <c r="AG2430" s="94"/>
      <c r="AH2430" s="94"/>
      <c r="AI2430" s="94"/>
      <c r="AJ2430" s="94"/>
      <c r="AK2430" s="94"/>
      <c r="AL2430" s="96"/>
      <c r="AM2430" s="92"/>
      <c r="AT2430" s="94"/>
      <c r="AU2430" s="94"/>
      <c r="AV2430" s="94"/>
      <c r="AW2430" s="94"/>
      <c r="AX2430" s="94"/>
      <c r="AY2430" s="94"/>
      <c r="AZ2430" s="94"/>
      <c r="BA2430" s="94"/>
    </row>
    <row r="2431" spans="33:53" x14ac:dyDescent="0.2">
      <c r="AG2431" s="94"/>
      <c r="AH2431" s="94"/>
      <c r="AI2431" s="94"/>
      <c r="AJ2431" s="94"/>
      <c r="AK2431" s="94"/>
      <c r="AL2431" s="96"/>
      <c r="AM2431" s="92"/>
      <c r="AT2431" s="94"/>
      <c r="AU2431" s="94"/>
      <c r="AV2431" s="94"/>
      <c r="AW2431" s="94"/>
      <c r="AX2431" s="94"/>
      <c r="AY2431" s="94"/>
      <c r="AZ2431" s="94"/>
      <c r="BA2431" s="94"/>
    </row>
    <row r="2432" spans="33:53" x14ac:dyDescent="0.2">
      <c r="AG2432" s="94"/>
      <c r="AH2432" s="94"/>
      <c r="AI2432" s="94"/>
      <c r="AJ2432" s="94"/>
      <c r="AK2432" s="94"/>
      <c r="AL2432" s="96"/>
      <c r="AM2432" s="92"/>
      <c r="AT2432" s="94"/>
      <c r="AU2432" s="94"/>
      <c r="AV2432" s="94"/>
      <c r="AW2432" s="94"/>
      <c r="AX2432" s="94"/>
      <c r="AY2432" s="94"/>
      <c r="AZ2432" s="94"/>
      <c r="BA2432" s="94"/>
    </row>
    <row r="2433" spans="33:53" x14ac:dyDescent="0.2">
      <c r="AG2433" s="94"/>
      <c r="AH2433" s="94"/>
      <c r="AI2433" s="94"/>
      <c r="AJ2433" s="94"/>
      <c r="AK2433" s="94"/>
      <c r="AL2433" s="96"/>
      <c r="AM2433" s="92"/>
      <c r="AT2433" s="94"/>
      <c r="AU2433" s="94"/>
      <c r="AV2433" s="94"/>
      <c r="AW2433" s="94"/>
      <c r="AX2433" s="94"/>
      <c r="AY2433" s="94"/>
      <c r="AZ2433" s="94"/>
      <c r="BA2433" s="94"/>
    </row>
    <row r="2434" spans="33:53" x14ac:dyDescent="0.2">
      <c r="AG2434" s="94"/>
      <c r="AH2434" s="94"/>
      <c r="AI2434" s="94"/>
      <c r="AJ2434" s="94"/>
      <c r="AK2434" s="94"/>
      <c r="AL2434" s="96"/>
      <c r="AM2434" s="92"/>
      <c r="AT2434" s="94"/>
      <c r="AU2434" s="94"/>
      <c r="AV2434" s="94"/>
      <c r="AW2434" s="94"/>
      <c r="AX2434" s="94"/>
      <c r="AY2434" s="94"/>
      <c r="AZ2434" s="94"/>
      <c r="BA2434" s="94"/>
    </row>
    <row r="2435" spans="33:53" x14ac:dyDescent="0.2">
      <c r="AG2435" s="94"/>
      <c r="AH2435" s="94"/>
      <c r="AI2435" s="94"/>
      <c r="AJ2435" s="94"/>
      <c r="AK2435" s="94"/>
      <c r="AL2435" s="96"/>
      <c r="AM2435" s="92"/>
      <c r="AT2435" s="94"/>
      <c r="AU2435" s="94"/>
      <c r="AV2435" s="94"/>
      <c r="AW2435" s="94"/>
      <c r="AX2435" s="94"/>
      <c r="AY2435" s="94"/>
      <c r="AZ2435" s="94"/>
      <c r="BA2435" s="94"/>
    </row>
    <row r="2436" spans="33:53" x14ac:dyDescent="0.2">
      <c r="AG2436" s="94"/>
      <c r="AH2436" s="94"/>
      <c r="AI2436" s="94"/>
      <c r="AJ2436" s="94"/>
      <c r="AK2436" s="94"/>
      <c r="AL2436" s="96"/>
      <c r="AM2436" s="92"/>
      <c r="AT2436" s="94"/>
      <c r="AU2436" s="94"/>
      <c r="AV2436" s="94"/>
      <c r="AW2436" s="94"/>
      <c r="AX2436" s="94"/>
      <c r="AY2436" s="94"/>
      <c r="AZ2436" s="94"/>
      <c r="BA2436" s="94"/>
    </row>
    <row r="2437" spans="33:53" x14ac:dyDescent="0.2">
      <c r="AG2437" s="94"/>
      <c r="AH2437" s="94"/>
      <c r="AI2437" s="94"/>
      <c r="AJ2437" s="94"/>
      <c r="AK2437" s="94"/>
      <c r="AL2437" s="96"/>
      <c r="AM2437" s="92"/>
      <c r="AT2437" s="94"/>
      <c r="AU2437" s="94"/>
      <c r="AV2437" s="94"/>
      <c r="AW2437" s="94"/>
      <c r="AX2437" s="94"/>
      <c r="AY2437" s="94"/>
      <c r="AZ2437" s="94"/>
      <c r="BA2437" s="94"/>
    </row>
    <row r="2438" spans="33:53" x14ac:dyDescent="0.2">
      <c r="AG2438" s="94"/>
      <c r="AH2438" s="94"/>
      <c r="AI2438" s="94"/>
      <c r="AJ2438" s="94"/>
      <c r="AK2438" s="94"/>
      <c r="AL2438" s="96"/>
      <c r="AM2438" s="92"/>
      <c r="AT2438" s="94"/>
      <c r="AU2438" s="94"/>
      <c r="AV2438" s="94"/>
      <c r="AW2438" s="94"/>
      <c r="AX2438" s="94"/>
      <c r="AY2438" s="94"/>
      <c r="AZ2438" s="94"/>
      <c r="BA2438" s="94"/>
    </row>
    <row r="2439" spans="33:53" x14ac:dyDescent="0.2">
      <c r="AG2439" s="94"/>
      <c r="AH2439" s="94"/>
      <c r="AI2439" s="94"/>
      <c r="AJ2439" s="94"/>
      <c r="AK2439" s="94"/>
      <c r="AL2439" s="96"/>
      <c r="AM2439" s="92"/>
      <c r="AT2439" s="94"/>
      <c r="AU2439" s="94"/>
      <c r="AV2439" s="94"/>
      <c r="AW2439" s="94"/>
      <c r="AX2439" s="94"/>
      <c r="AY2439" s="94"/>
      <c r="AZ2439" s="94"/>
      <c r="BA2439" s="94"/>
    </row>
    <row r="2440" spans="33:53" x14ac:dyDescent="0.2">
      <c r="AG2440" s="94"/>
      <c r="AH2440" s="94"/>
      <c r="AI2440" s="94"/>
      <c r="AJ2440" s="94"/>
      <c r="AK2440" s="94"/>
      <c r="AL2440" s="96"/>
      <c r="AM2440" s="92"/>
      <c r="AT2440" s="94"/>
      <c r="AU2440" s="94"/>
      <c r="AV2440" s="94"/>
      <c r="AW2440" s="94"/>
      <c r="AX2440" s="94"/>
      <c r="AY2440" s="94"/>
      <c r="AZ2440" s="94"/>
      <c r="BA2440" s="94"/>
    </row>
    <row r="2441" spans="33:53" x14ac:dyDescent="0.2">
      <c r="AG2441" s="94"/>
      <c r="AH2441" s="94"/>
      <c r="AI2441" s="94"/>
      <c r="AJ2441" s="94"/>
      <c r="AK2441" s="94"/>
      <c r="AL2441" s="96"/>
      <c r="AM2441" s="92"/>
      <c r="AT2441" s="94"/>
      <c r="AU2441" s="94"/>
      <c r="AV2441" s="94"/>
      <c r="AW2441" s="94"/>
      <c r="AX2441" s="94"/>
      <c r="AY2441" s="94"/>
      <c r="AZ2441" s="94"/>
      <c r="BA2441" s="94"/>
    </row>
    <row r="2442" spans="33:53" x14ac:dyDescent="0.2">
      <c r="AG2442" s="94"/>
      <c r="AH2442" s="94"/>
      <c r="AI2442" s="94"/>
      <c r="AJ2442" s="94"/>
      <c r="AK2442" s="94"/>
      <c r="AL2442" s="96"/>
      <c r="AM2442" s="92"/>
      <c r="AT2442" s="94"/>
      <c r="AU2442" s="94"/>
      <c r="AV2442" s="94"/>
      <c r="AW2442" s="94"/>
      <c r="AX2442" s="94"/>
      <c r="AY2442" s="94"/>
      <c r="AZ2442" s="94"/>
      <c r="BA2442" s="94"/>
    </row>
    <row r="2443" spans="33:53" x14ac:dyDescent="0.2">
      <c r="AG2443" s="94"/>
      <c r="AH2443" s="94"/>
      <c r="AI2443" s="94"/>
      <c r="AJ2443" s="94"/>
      <c r="AK2443" s="94"/>
      <c r="AL2443" s="96"/>
      <c r="AM2443" s="92"/>
      <c r="AT2443" s="94"/>
      <c r="AU2443" s="94"/>
      <c r="AV2443" s="94"/>
      <c r="AW2443" s="94"/>
      <c r="AX2443" s="94"/>
      <c r="AY2443" s="94"/>
      <c r="AZ2443" s="94"/>
      <c r="BA2443" s="94"/>
    </row>
    <row r="2444" spans="33:53" x14ac:dyDescent="0.2">
      <c r="AG2444" s="94"/>
      <c r="AH2444" s="94"/>
      <c r="AI2444" s="94"/>
      <c r="AJ2444" s="94"/>
      <c r="AK2444" s="94"/>
      <c r="AL2444" s="96"/>
      <c r="AM2444" s="92"/>
      <c r="AT2444" s="94"/>
      <c r="AU2444" s="94"/>
      <c r="AV2444" s="94"/>
      <c r="AW2444" s="94"/>
      <c r="AX2444" s="94"/>
      <c r="AY2444" s="94"/>
      <c r="AZ2444" s="94"/>
      <c r="BA2444" s="94"/>
    </row>
    <row r="2445" spans="33:53" x14ac:dyDescent="0.2">
      <c r="AG2445" s="94"/>
      <c r="AH2445" s="94"/>
      <c r="AI2445" s="94"/>
      <c r="AJ2445" s="94"/>
      <c r="AK2445" s="94"/>
      <c r="AL2445" s="96"/>
      <c r="AM2445" s="92"/>
      <c r="AT2445" s="94"/>
      <c r="AU2445" s="94"/>
      <c r="AV2445" s="94"/>
      <c r="AW2445" s="94"/>
      <c r="AX2445" s="94"/>
      <c r="AY2445" s="94"/>
      <c r="AZ2445" s="94"/>
      <c r="BA2445" s="94"/>
    </row>
    <row r="2446" spans="33:53" x14ac:dyDescent="0.2">
      <c r="AG2446" s="94"/>
      <c r="AH2446" s="94"/>
      <c r="AI2446" s="94"/>
      <c r="AJ2446" s="94"/>
      <c r="AK2446" s="94"/>
      <c r="AL2446" s="96"/>
      <c r="AM2446" s="92"/>
      <c r="AT2446" s="94"/>
      <c r="AU2446" s="94"/>
      <c r="AV2446" s="94"/>
      <c r="AW2446" s="94"/>
      <c r="AX2446" s="94"/>
      <c r="AY2446" s="94"/>
      <c r="AZ2446" s="94"/>
      <c r="BA2446" s="94"/>
    </row>
    <row r="2447" spans="33:53" x14ac:dyDescent="0.2">
      <c r="AG2447" s="94"/>
      <c r="AH2447" s="94"/>
      <c r="AI2447" s="94"/>
      <c r="AJ2447" s="94"/>
      <c r="AK2447" s="94"/>
      <c r="AL2447" s="96"/>
      <c r="AM2447" s="92"/>
      <c r="AT2447" s="94"/>
      <c r="AU2447" s="94"/>
      <c r="AV2447" s="94"/>
      <c r="AW2447" s="94"/>
      <c r="AX2447" s="94"/>
      <c r="AY2447" s="94"/>
      <c r="AZ2447" s="94"/>
      <c r="BA2447" s="94"/>
    </row>
    <row r="2448" spans="33:53" x14ac:dyDescent="0.2">
      <c r="AG2448" s="94"/>
      <c r="AH2448" s="94"/>
      <c r="AI2448" s="94"/>
      <c r="AJ2448" s="94"/>
      <c r="AK2448" s="94"/>
      <c r="AL2448" s="96"/>
      <c r="AM2448" s="92"/>
      <c r="AT2448" s="94"/>
      <c r="AU2448" s="94"/>
      <c r="AV2448" s="94"/>
      <c r="AW2448" s="94"/>
      <c r="AX2448" s="94"/>
      <c r="AY2448" s="94"/>
      <c r="AZ2448" s="94"/>
      <c r="BA2448" s="94"/>
    </row>
    <row r="2449" spans="33:53" x14ac:dyDescent="0.2">
      <c r="AG2449" s="94"/>
      <c r="AH2449" s="94"/>
      <c r="AI2449" s="94"/>
      <c r="AJ2449" s="94"/>
      <c r="AK2449" s="94"/>
      <c r="AL2449" s="96"/>
      <c r="AM2449" s="92"/>
      <c r="AT2449" s="94"/>
      <c r="AU2449" s="94"/>
      <c r="AV2449" s="94"/>
      <c r="AW2449" s="94"/>
      <c r="AX2449" s="94"/>
      <c r="AY2449" s="94"/>
      <c r="AZ2449" s="94"/>
      <c r="BA2449" s="94"/>
    </row>
    <row r="2450" spans="33:53" x14ac:dyDescent="0.2">
      <c r="AG2450" s="94"/>
      <c r="AH2450" s="94"/>
      <c r="AI2450" s="94"/>
      <c r="AJ2450" s="94"/>
      <c r="AK2450" s="94"/>
      <c r="AL2450" s="96"/>
      <c r="AM2450" s="92"/>
      <c r="AT2450" s="94"/>
      <c r="AU2450" s="94"/>
      <c r="AV2450" s="94"/>
      <c r="AW2450" s="94"/>
      <c r="AX2450" s="94"/>
      <c r="AY2450" s="94"/>
      <c r="AZ2450" s="94"/>
      <c r="BA2450" s="94"/>
    </row>
    <row r="2451" spans="33:53" x14ac:dyDescent="0.2">
      <c r="AG2451" s="94"/>
      <c r="AH2451" s="94"/>
      <c r="AI2451" s="94"/>
      <c r="AJ2451" s="94"/>
      <c r="AK2451" s="94"/>
      <c r="AL2451" s="96"/>
      <c r="AM2451" s="92"/>
      <c r="AT2451" s="94"/>
      <c r="AU2451" s="94"/>
      <c r="AV2451" s="94"/>
      <c r="AW2451" s="94"/>
      <c r="AX2451" s="94"/>
      <c r="AY2451" s="94"/>
      <c r="AZ2451" s="94"/>
      <c r="BA2451" s="94"/>
    </row>
    <row r="2452" spans="33:53" x14ac:dyDescent="0.2">
      <c r="AG2452" s="94"/>
      <c r="AH2452" s="94"/>
      <c r="AI2452" s="94"/>
      <c r="AJ2452" s="94"/>
      <c r="AK2452" s="94"/>
      <c r="AL2452" s="96"/>
      <c r="AM2452" s="92"/>
      <c r="AT2452" s="94"/>
      <c r="AU2452" s="94"/>
      <c r="AV2452" s="94"/>
      <c r="AW2452" s="94"/>
      <c r="AX2452" s="94"/>
      <c r="AY2452" s="94"/>
      <c r="AZ2452" s="94"/>
      <c r="BA2452" s="94"/>
    </row>
    <row r="2453" spans="33:53" x14ac:dyDescent="0.2">
      <c r="AG2453" s="94"/>
      <c r="AH2453" s="94"/>
      <c r="AI2453" s="94"/>
      <c r="AJ2453" s="94"/>
      <c r="AK2453" s="94"/>
      <c r="AL2453" s="96"/>
      <c r="AM2453" s="92"/>
      <c r="AT2453" s="94"/>
      <c r="AU2453" s="94"/>
      <c r="AV2453" s="94"/>
      <c r="AW2453" s="94"/>
      <c r="AX2453" s="94"/>
      <c r="AY2453" s="94"/>
      <c r="AZ2453" s="94"/>
      <c r="BA2453" s="94"/>
    </row>
    <row r="2454" spans="33:53" x14ac:dyDescent="0.2">
      <c r="AG2454" s="94"/>
      <c r="AH2454" s="94"/>
      <c r="AI2454" s="94"/>
      <c r="AJ2454" s="94"/>
      <c r="AK2454" s="94"/>
      <c r="AL2454" s="96"/>
      <c r="AM2454" s="92"/>
      <c r="AT2454" s="94"/>
      <c r="AU2454" s="94"/>
      <c r="AV2454" s="94"/>
      <c r="AW2454" s="94"/>
      <c r="AX2454" s="94"/>
      <c r="AY2454" s="94"/>
      <c r="AZ2454" s="94"/>
      <c r="BA2454" s="94"/>
    </row>
    <row r="2455" spans="33:53" x14ac:dyDescent="0.2">
      <c r="AG2455" s="94"/>
      <c r="AH2455" s="94"/>
      <c r="AI2455" s="94"/>
      <c r="AJ2455" s="94"/>
      <c r="AK2455" s="94"/>
      <c r="AL2455" s="96"/>
      <c r="AM2455" s="92"/>
      <c r="AT2455" s="94"/>
      <c r="AU2455" s="94"/>
      <c r="AV2455" s="94"/>
      <c r="AW2455" s="94"/>
      <c r="AX2455" s="94"/>
      <c r="AY2455" s="94"/>
      <c r="AZ2455" s="94"/>
      <c r="BA2455" s="94"/>
    </row>
    <row r="2456" spans="33:53" x14ac:dyDescent="0.2">
      <c r="AG2456" s="94"/>
      <c r="AH2456" s="94"/>
      <c r="AI2456" s="94"/>
      <c r="AJ2456" s="94"/>
      <c r="AK2456" s="94"/>
      <c r="AL2456" s="96"/>
      <c r="AM2456" s="92"/>
      <c r="AT2456" s="94"/>
      <c r="AU2456" s="94"/>
      <c r="AV2456" s="94"/>
      <c r="AW2456" s="94"/>
      <c r="AX2456" s="94"/>
      <c r="AY2456" s="94"/>
      <c r="AZ2456" s="94"/>
      <c r="BA2456" s="94"/>
    </row>
    <row r="2457" spans="33:53" x14ac:dyDescent="0.2">
      <c r="AG2457" s="94"/>
      <c r="AH2457" s="94"/>
      <c r="AI2457" s="94"/>
      <c r="AJ2457" s="94"/>
      <c r="AK2457" s="94"/>
      <c r="AL2457" s="96"/>
      <c r="AM2457" s="92"/>
      <c r="AT2457" s="94"/>
      <c r="AU2457" s="94"/>
      <c r="AV2457" s="94"/>
      <c r="AW2457" s="94"/>
      <c r="AX2457" s="94"/>
      <c r="AY2457" s="94"/>
      <c r="AZ2457" s="94"/>
      <c r="BA2457" s="94"/>
    </row>
    <row r="2458" spans="33:53" x14ac:dyDescent="0.2">
      <c r="AG2458" s="94"/>
      <c r="AH2458" s="94"/>
      <c r="AI2458" s="94"/>
      <c r="AJ2458" s="94"/>
      <c r="AK2458" s="94"/>
      <c r="AL2458" s="96"/>
      <c r="AM2458" s="92"/>
      <c r="AT2458" s="94"/>
      <c r="AU2458" s="94"/>
      <c r="AV2458" s="94"/>
      <c r="AW2458" s="94"/>
      <c r="AX2458" s="94"/>
      <c r="AY2458" s="94"/>
      <c r="AZ2458" s="94"/>
      <c r="BA2458" s="94"/>
    </row>
    <row r="2459" spans="33:53" x14ac:dyDescent="0.2">
      <c r="AG2459" s="94"/>
      <c r="AH2459" s="94"/>
      <c r="AI2459" s="94"/>
      <c r="AJ2459" s="94"/>
      <c r="AK2459" s="94"/>
      <c r="AL2459" s="96"/>
      <c r="AM2459" s="92"/>
      <c r="AT2459" s="94"/>
      <c r="AU2459" s="94"/>
      <c r="AV2459" s="94"/>
      <c r="AW2459" s="94"/>
      <c r="AX2459" s="94"/>
      <c r="AY2459" s="94"/>
      <c r="AZ2459" s="94"/>
      <c r="BA2459" s="94"/>
    </row>
    <row r="2460" spans="33:53" x14ac:dyDescent="0.2">
      <c r="AG2460" s="94"/>
      <c r="AH2460" s="94"/>
      <c r="AI2460" s="94"/>
      <c r="AJ2460" s="94"/>
      <c r="AK2460" s="94"/>
      <c r="AL2460" s="96"/>
      <c r="AM2460" s="92"/>
      <c r="AT2460" s="94"/>
      <c r="AU2460" s="94"/>
      <c r="AV2460" s="94"/>
      <c r="AW2460" s="94"/>
      <c r="AX2460" s="94"/>
      <c r="AY2460" s="94"/>
      <c r="AZ2460" s="94"/>
      <c r="BA2460" s="94"/>
    </row>
    <row r="2461" spans="33:53" x14ac:dyDescent="0.2">
      <c r="AG2461" s="94"/>
      <c r="AH2461" s="94"/>
      <c r="AI2461" s="94"/>
      <c r="AJ2461" s="94"/>
      <c r="AK2461" s="94"/>
      <c r="AL2461" s="96"/>
      <c r="AM2461" s="92"/>
      <c r="AT2461" s="94"/>
      <c r="AU2461" s="94"/>
      <c r="AV2461" s="94"/>
      <c r="AW2461" s="94"/>
      <c r="AX2461" s="94"/>
      <c r="AY2461" s="94"/>
      <c r="AZ2461" s="94"/>
      <c r="BA2461" s="94"/>
    </row>
    <row r="2462" spans="33:53" x14ac:dyDescent="0.2">
      <c r="AG2462" s="94"/>
      <c r="AH2462" s="94"/>
      <c r="AI2462" s="94"/>
      <c r="AJ2462" s="94"/>
      <c r="AK2462" s="94"/>
      <c r="AL2462" s="96"/>
      <c r="AM2462" s="92"/>
      <c r="AT2462" s="94"/>
      <c r="AU2462" s="94"/>
      <c r="AV2462" s="94"/>
      <c r="AW2462" s="94"/>
      <c r="AX2462" s="94"/>
      <c r="AY2462" s="94"/>
      <c r="AZ2462" s="94"/>
      <c r="BA2462" s="94"/>
    </row>
    <row r="2463" spans="33:53" x14ac:dyDescent="0.2">
      <c r="AG2463" s="94"/>
      <c r="AH2463" s="94"/>
      <c r="AI2463" s="94"/>
      <c r="AJ2463" s="94"/>
      <c r="AK2463" s="94"/>
      <c r="AL2463" s="96"/>
      <c r="AM2463" s="92"/>
      <c r="AT2463" s="94"/>
      <c r="AU2463" s="94"/>
      <c r="AV2463" s="94"/>
      <c r="AW2463" s="94"/>
      <c r="AX2463" s="94"/>
      <c r="AY2463" s="94"/>
      <c r="AZ2463" s="94"/>
      <c r="BA2463" s="94"/>
    </row>
    <row r="2464" spans="33:53" x14ac:dyDescent="0.2">
      <c r="AG2464" s="94"/>
      <c r="AH2464" s="94"/>
      <c r="AI2464" s="94"/>
      <c r="AJ2464" s="94"/>
      <c r="AK2464" s="94"/>
      <c r="AL2464" s="96"/>
      <c r="AM2464" s="92"/>
      <c r="AT2464" s="94"/>
      <c r="AU2464" s="94"/>
      <c r="AV2464" s="94"/>
      <c r="AW2464" s="94"/>
      <c r="AX2464" s="94"/>
      <c r="AY2464" s="94"/>
      <c r="AZ2464" s="94"/>
      <c r="BA2464" s="94"/>
    </row>
    <row r="2465" spans="33:53" x14ac:dyDescent="0.2">
      <c r="AG2465" s="94"/>
      <c r="AH2465" s="94"/>
      <c r="AI2465" s="94"/>
      <c r="AJ2465" s="94"/>
      <c r="AK2465" s="94"/>
      <c r="AL2465" s="96"/>
      <c r="AM2465" s="92"/>
      <c r="AT2465" s="94"/>
      <c r="AU2465" s="94"/>
      <c r="AV2465" s="94"/>
      <c r="AW2465" s="94"/>
      <c r="AX2465" s="94"/>
      <c r="AY2465" s="94"/>
      <c r="AZ2465" s="94"/>
      <c r="BA2465" s="94"/>
    </row>
    <row r="2466" spans="33:53" x14ac:dyDescent="0.2">
      <c r="AG2466" s="94"/>
      <c r="AH2466" s="94"/>
      <c r="AI2466" s="94"/>
      <c r="AJ2466" s="94"/>
      <c r="AK2466" s="94"/>
      <c r="AL2466" s="96"/>
      <c r="AM2466" s="92"/>
      <c r="AT2466" s="94"/>
      <c r="AU2466" s="94"/>
      <c r="AV2466" s="94"/>
      <c r="AW2466" s="94"/>
      <c r="AX2466" s="94"/>
      <c r="AY2466" s="94"/>
      <c r="AZ2466" s="94"/>
      <c r="BA2466" s="94"/>
    </row>
    <row r="2467" spans="33:53" x14ac:dyDescent="0.2">
      <c r="AG2467" s="94"/>
      <c r="AH2467" s="94"/>
      <c r="AI2467" s="94"/>
      <c r="AJ2467" s="94"/>
      <c r="AK2467" s="94"/>
      <c r="AL2467" s="96"/>
      <c r="AM2467" s="92"/>
      <c r="AT2467" s="94"/>
      <c r="AU2467" s="94"/>
      <c r="AV2467" s="94"/>
      <c r="AW2467" s="94"/>
      <c r="AX2467" s="94"/>
      <c r="AY2467" s="94"/>
      <c r="AZ2467" s="94"/>
      <c r="BA2467" s="94"/>
    </row>
    <row r="2468" spans="33:53" x14ac:dyDescent="0.2">
      <c r="AG2468" s="94"/>
      <c r="AH2468" s="94"/>
      <c r="AI2468" s="94"/>
      <c r="AJ2468" s="94"/>
      <c r="AK2468" s="94"/>
      <c r="AL2468" s="96"/>
      <c r="AM2468" s="92"/>
      <c r="AT2468" s="94"/>
      <c r="AU2468" s="94"/>
      <c r="AV2468" s="94"/>
      <c r="AW2468" s="94"/>
      <c r="AX2468" s="94"/>
      <c r="AY2468" s="94"/>
      <c r="AZ2468" s="94"/>
      <c r="BA2468" s="94"/>
    </row>
    <row r="2469" spans="33:53" x14ac:dyDescent="0.2">
      <c r="AG2469" s="94"/>
      <c r="AH2469" s="94"/>
      <c r="AI2469" s="94"/>
      <c r="AJ2469" s="94"/>
      <c r="AK2469" s="94"/>
      <c r="AL2469" s="96"/>
      <c r="AM2469" s="92"/>
      <c r="AT2469" s="94"/>
      <c r="AU2469" s="94"/>
      <c r="AV2469" s="94"/>
      <c r="AW2469" s="94"/>
      <c r="AX2469" s="94"/>
      <c r="AY2469" s="94"/>
      <c r="AZ2469" s="94"/>
      <c r="BA2469" s="94"/>
    </row>
    <row r="2470" spans="33:53" x14ac:dyDescent="0.2">
      <c r="AG2470" s="94"/>
      <c r="AH2470" s="94"/>
      <c r="AI2470" s="94"/>
      <c r="AJ2470" s="94"/>
      <c r="AK2470" s="94"/>
      <c r="AL2470" s="96"/>
      <c r="AM2470" s="92"/>
      <c r="AT2470" s="94"/>
      <c r="AU2470" s="94"/>
      <c r="AV2470" s="94"/>
      <c r="AW2470" s="94"/>
      <c r="AX2470" s="94"/>
      <c r="AY2470" s="94"/>
      <c r="AZ2470" s="94"/>
      <c r="BA2470" s="94"/>
    </row>
    <row r="2471" spans="33:53" x14ac:dyDescent="0.2">
      <c r="AG2471" s="94"/>
      <c r="AH2471" s="94"/>
      <c r="AI2471" s="94"/>
      <c r="AJ2471" s="94"/>
      <c r="AK2471" s="94"/>
      <c r="AL2471" s="96"/>
      <c r="AM2471" s="92"/>
      <c r="AT2471" s="94"/>
      <c r="AU2471" s="94"/>
      <c r="AV2471" s="94"/>
      <c r="AW2471" s="94"/>
      <c r="AX2471" s="94"/>
      <c r="AY2471" s="94"/>
      <c r="AZ2471" s="94"/>
      <c r="BA2471" s="94"/>
    </row>
    <row r="2472" spans="33:53" x14ac:dyDescent="0.2">
      <c r="AG2472" s="94"/>
      <c r="AH2472" s="94"/>
      <c r="AI2472" s="94"/>
      <c r="AJ2472" s="94"/>
      <c r="AK2472" s="94"/>
      <c r="AL2472" s="96"/>
      <c r="AM2472" s="92"/>
      <c r="AT2472" s="94"/>
      <c r="AU2472" s="94"/>
      <c r="AV2472" s="94"/>
      <c r="AW2472" s="94"/>
      <c r="AX2472" s="94"/>
      <c r="AY2472" s="94"/>
      <c r="AZ2472" s="94"/>
      <c r="BA2472" s="94"/>
    </row>
    <row r="2473" spans="33:53" x14ac:dyDescent="0.2">
      <c r="AG2473" s="94"/>
      <c r="AH2473" s="94"/>
      <c r="AI2473" s="94"/>
      <c r="AJ2473" s="94"/>
      <c r="AK2473" s="94"/>
      <c r="AL2473" s="96"/>
      <c r="AM2473" s="92"/>
      <c r="AT2473" s="94"/>
      <c r="AU2473" s="94"/>
      <c r="AV2473" s="94"/>
      <c r="AW2473" s="94"/>
      <c r="AX2473" s="94"/>
      <c r="AY2473" s="94"/>
      <c r="AZ2473" s="94"/>
      <c r="BA2473" s="94"/>
    </row>
    <row r="2474" spans="33:53" x14ac:dyDescent="0.2">
      <c r="AG2474" s="94"/>
      <c r="AH2474" s="94"/>
      <c r="AI2474" s="94"/>
      <c r="AJ2474" s="94"/>
      <c r="AK2474" s="94"/>
      <c r="AL2474" s="96"/>
      <c r="AM2474" s="92"/>
      <c r="AT2474" s="94"/>
      <c r="AU2474" s="94"/>
      <c r="AV2474" s="94"/>
      <c r="AW2474" s="94"/>
      <c r="AX2474" s="94"/>
      <c r="AY2474" s="94"/>
      <c r="AZ2474" s="94"/>
      <c r="BA2474" s="94"/>
    </row>
    <row r="2475" spans="33:53" x14ac:dyDescent="0.2">
      <c r="AG2475" s="94"/>
      <c r="AH2475" s="94"/>
      <c r="AI2475" s="94"/>
      <c r="AJ2475" s="94"/>
      <c r="AK2475" s="94"/>
      <c r="AL2475" s="96"/>
      <c r="AM2475" s="92"/>
      <c r="AT2475" s="94"/>
      <c r="AU2475" s="94"/>
      <c r="AV2475" s="94"/>
      <c r="AW2475" s="94"/>
      <c r="AX2475" s="94"/>
      <c r="AY2475" s="94"/>
      <c r="AZ2475" s="94"/>
      <c r="BA2475" s="94"/>
    </row>
    <row r="2476" spans="33:53" x14ac:dyDescent="0.2">
      <c r="AG2476" s="94"/>
      <c r="AH2476" s="94"/>
      <c r="AI2476" s="94"/>
      <c r="AJ2476" s="94"/>
      <c r="AK2476" s="94"/>
      <c r="AL2476" s="96"/>
      <c r="AM2476" s="92"/>
      <c r="AT2476" s="94"/>
      <c r="AU2476" s="94"/>
      <c r="AV2476" s="94"/>
      <c r="AW2476" s="94"/>
      <c r="AX2476" s="94"/>
      <c r="AY2476" s="94"/>
      <c r="AZ2476" s="94"/>
      <c r="BA2476" s="94"/>
    </row>
    <row r="2477" spans="33:53" x14ac:dyDescent="0.2">
      <c r="AG2477" s="94"/>
      <c r="AH2477" s="94"/>
      <c r="AI2477" s="94"/>
      <c r="AJ2477" s="94"/>
      <c r="AK2477" s="94"/>
      <c r="AL2477" s="96"/>
      <c r="AM2477" s="92"/>
      <c r="AT2477" s="94"/>
      <c r="AU2477" s="94"/>
      <c r="AV2477" s="94"/>
      <c r="AW2477" s="94"/>
      <c r="AX2477" s="94"/>
      <c r="AY2477" s="94"/>
      <c r="AZ2477" s="94"/>
      <c r="BA2477" s="94"/>
    </row>
    <row r="2478" spans="33:53" x14ac:dyDescent="0.2">
      <c r="AG2478" s="94"/>
      <c r="AH2478" s="94"/>
      <c r="AI2478" s="94"/>
      <c r="AJ2478" s="94"/>
      <c r="AK2478" s="94"/>
      <c r="AL2478" s="96"/>
      <c r="AM2478" s="92"/>
      <c r="AT2478" s="94"/>
      <c r="AU2478" s="94"/>
      <c r="AV2478" s="94"/>
      <c r="AW2478" s="94"/>
      <c r="AX2478" s="94"/>
      <c r="AY2478" s="94"/>
      <c r="AZ2478" s="94"/>
      <c r="BA2478" s="94"/>
    </row>
    <row r="2479" spans="33:53" x14ac:dyDescent="0.2">
      <c r="AG2479" s="94"/>
      <c r="AH2479" s="94"/>
      <c r="AI2479" s="94"/>
      <c r="AJ2479" s="94"/>
      <c r="AK2479" s="94"/>
      <c r="AL2479" s="96"/>
      <c r="AM2479" s="92"/>
      <c r="AT2479" s="94"/>
      <c r="AU2479" s="94"/>
      <c r="AV2479" s="94"/>
      <c r="AW2479" s="94"/>
      <c r="AX2479" s="94"/>
      <c r="AY2479" s="94"/>
      <c r="AZ2479" s="94"/>
      <c r="BA2479" s="94"/>
    </row>
    <row r="2480" spans="33:53" x14ac:dyDescent="0.2">
      <c r="AG2480" s="94"/>
      <c r="AH2480" s="94"/>
      <c r="AI2480" s="94"/>
      <c r="AJ2480" s="94"/>
      <c r="AK2480" s="94"/>
      <c r="AL2480" s="96"/>
      <c r="AM2480" s="92"/>
      <c r="AT2480" s="94"/>
      <c r="AU2480" s="94"/>
      <c r="AV2480" s="94"/>
      <c r="AW2480" s="94"/>
      <c r="AX2480" s="94"/>
      <c r="AY2480" s="94"/>
      <c r="AZ2480" s="94"/>
      <c r="BA2480" s="94"/>
    </row>
    <row r="2481" spans="33:53" x14ac:dyDescent="0.2">
      <c r="AG2481" s="94"/>
      <c r="AH2481" s="94"/>
      <c r="AI2481" s="94"/>
      <c r="AJ2481" s="94"/>
      <c r="AK2481" s="94"/>
      <c r="AL2481" s="96"/>
      <c r="AM2481" s="92"/>
      <c r="AT2481" s="94"/>
      <c r="AU2481" s="94"/>
      <c r="AV2481" s="94"/>
      <c r="AW2481" s="94"/>
      <c r="AX2481" s="94"/>
      <c r="AY2481" s="94"/>
      <c r="AZ2481" s="94"/>
      <c r="BA2481" s="94"/>
    </row>
    <row r="2482" spans="33:53" x14ac:dyDescent="0.2">
      <c r="AG2482" s="94"/>
      <c r="AH2482" s="94"/>
      <c r="AI2482" s="94"/>
      <c r="AJ2482" s="94"/>
      <c r="AK2482" s="94"/>
      <c r="AL2482" s="96"/>
      <c r="AM2482" s="92"/>
      <c r="AT2482" s="94"/>
      <c r="AU2482" s="94"/>
      <c r="AV2482" s="94"/>
      <c r="AW2482" s="94"/>
      <c r="AX2482" s="94"/>
      <c r="AY2482" s="94"/>
      <c r="AZ2482" s="94"/>
      <c r="BA2482" s="94"/>
    </row>
    <row r="2483" spans="33:53" x14ac:dyDescent="0.2">
      <c r="AG2483" s="94"/>
      <c r="AH2483" s="94"/>
      <c r="AI2483" s="94"/>
      <c r="AJ2483" s="94"/>
      <c r="AK2483" s="94"/>
      <c r="AL2483" s="96"/>
      <c r="AM2483" s="92"/>
      <c r="AT2483" s="94"/>
      <c r="AU2483" s="94"/>
      <c r="AV2483" s="94"/>
      <c r="AW2483" s="94"/>
      <c r="AX2483" s="94"/>
      <c r="AY2483" s="94"/>
      <c r="AZ2483" s="94"/>
      <c r="BA2483" s="94"/>
    </row>
    <row r="2484" spans="33:53" x14ac:dyDescent="0.2">
      <c r="AG2484" s="94"/>
      <c r="AH2484" s="94"/>
      <c r="AI2484" s="94"/>
      <c r="AJ2484" s="94"/>
      <c r="AK2484" s="94"/>
      <c r="AL2484" s="96"/>
      <c r="AM2484" s="92"/>
      <c r="AT2484" s="94"/>
      <c r="AU2484" s="94"/>
      <c r="AV2484" s="94"/>
      <c r="AW2484" s="94"/>
      <c r="AX2484" s="94"/>
      <c r="AY2484" s="94"/>
      <c r="AZ2484" s="94"/>
      <c r="BA2484" s="94"/>
    </row>
    <row r="2485" spans="33:53" x14ac:dyDescent="0.2">
      <c r="AG2485" s="94"/>
      <c r="AH2485" s="94"/>
      <c r="AI2485" s="94"/>
      <c r="AJ2485" s="94"/>
      <c r="AK2485" s="94"/>
      <c r="AL2485" s="96"/>
      <c r="AM2485" s="92"/>
      <c r="AT2485" s="94"/>
      <c r="AU2485" s="94"/>
      <c r="AV2485" s="94"/>
      <c r="AW2485" s="94"/>
      <c r="AX2485" s="94"/>
      <c r="AY2485" s="94"/>
      <c r="AZ2485" s="94"/>
      <c r="BA2485" s="94"/>
    </row>
    <row r="2486" spans="33:53" x14ac:dyDescent="0.2">
      <c r="AG2486" s="94"/>
      <c r="AH2486" s="94"/>
      <c r="AI2486" s="94"/>
      <c r="AJ2486" s="94"/>
      <c r="AK2486" s="94"/>
      <c r="AL2486" s="96"/>
      <c r="AM2486" s="92"/>
      <c r="AT2486" s="94"/>
      <c r="AU2486" s="94"/>
      <c r="AV2486" s="94"/>
      <c r="AW2486" s="94"/>
      <c r="AX2486" s="94"/>
      <c r="AY2486" s="94"/>
      <c r="AZ2486" s="94"/>
      <c r="BA2486" s="94"/>
    </row>
    <row r="2487" spans="33:53" x14ac:dyDescent="0.2">
      <c r="AG2487" s="94"/>
      <c r="AH2487" s="94"/>
      <c r="AI2487" s="94"/>
      <c r="AJ2487" s="94"/>
      <c r="AK2487" s="94"/>
      <c r="AL2487" s="96"/>
      <c r="AM2487" s="92"/>
      <c r="AT2487" s="94"/>
      <c r="AU2487" s="94"/>
      <c r="AV2487" s="94"/>
      <c r="AW2487" s="94"/>
      <c r="AX2487" s="94"/>
      <c r="AY2487" s="94"/>
      <c r="AZ2487" s="94"/>
      <c r="BA2487" s="94"/>
    </row>
    <row r="2488" spans="33:53" x14ac:dyDescent="0.2">
      <c r="AG2488" s="94"/>
      <c r="AH2488" s="94"/>
      <c r="AI2488" s="94"/>
      <c r="AJ2488" s="94"/>
      <c r="AK2488" s="94"/>
      <c r="AL2488" s="96"/>
      <c r="AM2488" s="92"/>
      <c r="AT2488" s="94"/>
      <c r="AU2488" s="94"/>
      <c r="AV2488" s="94"/>
      <c r="AW2488" s="94"/>
      <c r="AX2488" s="94"/>
      <c r="AY2488" s="94"/>
      <c r="AZ2488" s="94"/>
      <c r="BA2488" s="94"/>
    </row>
    <row r="2489" spans="33:53" x14ac:dyDescent="0.2">
      <c r="AG2489" s="94"/>
      <c r="AH2489" s="94"/>
      <c r="AI2489" s="94"/>
      <c r="AJ2489" s="94"/>
      <c r="AK2489" s="94"/>
      <c r="AL2489" s="96"/>
      <c r="AM2489" s="92"/>
      <c r="AT2489" s="94"/>
      <c r="AU2489" s="94"/>
      <c r="AV2489" s="94"/>
      <c r="AW2489" s="94"/>
      <c r="AX2489" s="94"/>
      <c r="AY2489" s="94"/>
      <c r="AZ2489" s="94"/>
      <c r="BA2489" s="94"/>
    </row>
    <row r="2490" spans="33:53" x14ac:dyDescent="0.2">
      <c r="AG2490" s="94"/>
      <c r="AH2490" s="94"/>
      <c r="AI2490" s="94"/>
      <c r="AJ2490" s="94"/>
      <c r="AK2490" s="94"/>
      <c r="AL2490" s="96"/>
      <c r="AM2490" s="92"/>
      <c r="AT2490" s="94"/>
      <c r="AU2490" s="94"/>
      <c r="AV2490" s="94"/>
      <c r="AW2490" s="94"/>
      <c r="AX2490" s="94"/>
      <c r="AY2490" s="94"/>
      <c r="AZ2490" s="94"/>
      <c r="BA2490" s="94"/>
    </row>
    <row r="2491" spans="33:53" x14ac:dyDescent="0.2">
      <c r="AG2491" s="94"/>
      <c r="AH2491" s="94"/>
      <c r="AI2491" s="94"/>
      <c r="AJ2491" s="94"/>
      <c r="AK2491" s="94"/>
      <c r="AL2491" s="96"/>
      <c r="AM2491" s="92"/>
      <c r="AT2491" s="94"/>
      <c r="AU2491" s="94"/>
      <c r="AV2491" s="94"/>
      <c r="AW2491" s="94"/>
      <c r="AX2491" s="94"/>
      <c r="AY2491" s="94"/>
      <c r="AZ2491" s="94"/>
      <c r="BA2491" s="94"/>
    </row>
    <row r="2492" spans="33:53" x14ac:dyDescent="0.2">
      <c r="AG2492" s="94"/>
      <c r="AH2492" s="94"/>
      <c r="AI2492" s="94"/>
      <c r="AJ2492" s="94"/>
      <c r="AK2492" s="94"/>
      <c r="AL2492" s="96"/>
      <c r="AM2492" s="92"/>
      <c r="AT2492" s="94"/>
      <c r="AU2492" s="94"/>
      <c r="AV2492" s="94"/>
      <c r="AW2492" s="94"/>
      <c r="AX2492" s="94"/>
      <c r="AY2492" s="94"/>
      <c r="AZ2492" s="94"/>
      <c r="BA2492" s="94"/>
    </row>
    <row r="2493" spans="33:53" x14ac:dyDescent="0.2">
      <c r="AG2493" s="94"/>
      <c r="AH2493" s="94"/>
      <c r="AI2493" s="94"/>
      <c r="AJ2493" s="94"/>
      <c r="AK2493" s="94"/>
      <c r="AL2493" s="96"/>
      <c r="AM2493" s="92"/>
      <c r="AT2493" s="94"/>
      <c r="AU2493" s="94"/>
      <c r="AV2493" s="94"/>
      <c r="AW2493" s="94"/>
      <c r="AX2493" s="94"/>
      <c r="AY2493" s="94"/>
      <c r="AZ2493" s="94"/>
      <c r="BA2493" s="94"/>
    </row>
    <row r="2494" spans="33:53" x14ac:dyDescent="0.2">
      <c r="AG2494" s="94"/>
      <c r="AH2494" s="94"/>
      <c r="AI2494" s="94"/>
      <c r="AJ2494" s="94"/>
      <c r="AK2494" s="94"/>
      <c r="AL2494" s="96"/>
      <c r="AM2494" s="92"/>
      <c r="AT2494" s="94"/>
      <c r="AU2494" s="94"/>
      <c r="AV2494" s="94"/>
      <c r="AW2494" s="94"/>
      <c r="AX2494" s="94"/>
      <c r="AY2494" s="94"/>
      <c r="AZ2494" s="94"/>
      <c r="BA2494" s="94"/>
    </row>
    <row r="2495" spans="33:53" x14ac:dyDescent="0.2">
      <c r="AG2495" s="94"/>
      <c r="AH2495" s="94"/>
      <c r="AI2495" s="94"/>
      <c r="AJ2495" s="94"/>
      <c r="AK2495" s="94"/>
      <c r="AL2495" s="96"/>
      <c r="AM2495" s="92"/>
      <c r="AT2495" s="94"/>
      <c r="AU2495" s="94"/>
      <c r="AV2495" s="94"/>
      <c r="AW2495" s="94"/>
      <c r="AX2495" s="94"/>
      <c r="AY2495" s="94"/>
      <c r="AZ2495" s="94"/>
      <c r="BA2495" s="94"/>
    </row>
    <row r="2496" spans="33:53" x14ac:dyDescent="0.2">
      <c r="AG2496" s="94"/>
      <c r="AH2496" s="94"/>
      <c r="AI2496" s="94"/>
      <c r="AJ2496" s="94"/>
      <c r="AK2496" s="94"/>
      <c r="AL2496" s="96"/>
      <c r="AM2496" s="92"/>
      <c r="AT2496" s="94"/>
      <c r="AU2496" s="94"/>
      <c r="AV2496" s="94"/>
      <c r="AW2496" s="94"/>
      <c r="AX2496" s="94"/>
      <c r="AY2496" s="94"/>
      <c r="AZ2496" s="94"/>
      <c r="BA2496" s="94"/>
    </row>
    <row r="2497" spans="33:53" x14ac:dyDescent="0.2">
      <c r="AG2497" s="94"/>
      <c r="AH2497" s="94"/>
      <c r="AI2497" s="94"/>
      <c r="AJ2497" s="94"/>
      <c r="AK2497" s="94"/>
      <c r="AL2497" s="96"/>
      <c r="AM2497" s="92"/>
      <c r="AT2497" s="94"/>
      <c r="AU2497" s="94"/>
      <c r="AV2497" s="94"/>
      <c r="AW2497" s="94"/>
      <c r="AX2497" s="94"/>
      <c r="AY2497" s="94"/>
      <c r="AZ2497" s="94"/>
      <c r="BA2497" s="94"/>
    </row>
    <row r="2498" spans="33:53" x14ac:dyDescent="0.2">
      <c r="AG2498" s="94"/>
      <c r="AH2498" s="94"/>
      <c r="AI2498" s="94"/>
      <c r="AJ2498" s="94"/>
      <c r="AK2498" s="94"/>
      <c r="AL2498" s="96"/>
      <c r="AM2498" s="92"/>
      <c r="AT2498" s="94"/>
      <c r="AU2498" s="94"/>
      <c r="AV2498" s="94"/>
      <c r="AW2498" s="94"/>
      <c r="AX2498" s="94"/>
      <c r="AY2498" s="94"/>
      <c r="AZ2498" s="94"/>
      <c r="BA2498" s="94"/>
    </row>
    <row r="2499" spans="33:53" x14ac:dyDescent="0.2">
      <c r="AG2499" s="94"/>
      <c r="AH2499" s="94"/>
      <c r="AI2499" s="94"/>
      <c r="AJ2499" s="94"/>
      <c r="AK2499" s="94"/>
      <c r="AL2499" s="96"/>
      <c r="AM2499" s="92"/>
      <c r="AT2499" s="94"/>
      <c r="AU2499" s="94"/>
      <c r="AV2499" s="94"/>
      <c r="AW2499" s="94"/>
      <c r="AX2499" s="94"/>
      <c r="AY2499" s="94"/>
      <c r="AZ2499" s="94"/>
      <c r="BA2499" s="94"/>
    </row>
    <row r="2500" spans="33:53" x14ac:dyDescent="0.2">
      <c r="AG2500" s="94"/>
      <c r="AH2500" s="94"/>
      <c r="AI2500" s="94"/>
      <c r="AJ2500" s="94"/>
      <c r="AK2500" s="94"/>
      <c r="AL2500" s="96"/>
      <c r="AM2500" s="92"/>
      <c r="AT2500" s="94"/>
      <c r="AU2500" s="94"/>
      <c r="AV2500" s="94"/>
      <c r="AW2500" s="94"/>
      <c r="AX2500" s="94"/>
      <c r="AY2500" s="94"/>
      <c r="AZ2500" s="94"/>
      <c r="BA2500" s="94"/>
    </row>
    <row r="2501" spans="33:53" x14ac:dyDescent="0.2">
      <c r="AG2501" s="94"/>
      <c r="AH2501" s="94"/>
      <c r="AI2501" s="94"/>
      <c r="AJ2501" s="94"/>
      <c r="AK2501" s="94"/>
      <c r="AL2501" s="96"/>
      <c r="AM2501" s="92"/>
      <c r="AT2501" s="94"/>
      <c r="AU2501" s="94"/>
      <c r="AV2501" s="94"/>
      <c r="AW2501" s="94"/>
      <c r="AX2501" s="94"/>
      <c r="AY2501" s="94"/>
      <c r="AZ2501" s="94"/>
      <c r="BA2501" s="94"/>
    </row>
    <row r="2502" spans="33:53" x14ac:dyDescent="0.2">
      <c r="AG2502" s="94"/>
      <c r="AH2502" s="94"/>
      <c r="AI2502" s="94"/>
      <c r="AJ2502" s="94"/>
      <c r="AK2502" s="94"/>
      <c r="AL2502" s="96"/>
      <c r="AM2502" s="92"/>
      <c r="AT2502" s="94"/>
      <c r="AU2502" s="94"/>
      <c r="AV2502" s="94"/>
      <c r="AW2502" s="94"/>
      <c r="AX2502" s="94"/>
      <c r="AY2502" s="94"/>
      <c r="AZ2502" s="94"/>
      <c r="BA2502" s="94"/>
    </row>
    <row r="2503" spans="33:53" x14ac:dyDescent="0.2">
      <c r="AG2503" s="94"/>
      <c r="AH2503" s="94"/>
      <c r="AI2503" s="94"/>
      <c r="AJ2503" s="94"/>
      <c r="AK2503" s="94"/>
      <c r="AL2503" s="96"/>
      <c r="AM2503" s="92"/>
      <c r="AT2503" s="94"/>
      <c r="AU2503" s="94"/>
      <c r="AV2503" s="94"/>
      <c r="AW2503" s="94"/>
      <c r="AX2503" s="94"/>
      <c r="AY2503" s="94"/>
      <c r="AZ2503" s="94"/>
      <c r="BA2503" s="94"/>
    </row>
    <row r="2504" spans="33:53" x14ac:dyDescent="0.2">
      <c r="AG2504" s="94"/>
      <c r="AH2504" s="94"/>
      <c r="AI2504" s="94"/>
      <c r="AJ2504" s="94"/>
      <c r="AK2504" s="94"/>
      <c r="AL2504" s="96"/>
      <c r="AM2504" s="92"/>
      <c r="AT2504" s="94"/>
      <c r="AU2504" s="94"/>
      <c r="AV2504" s="94"/>
      <c r="AW2504" s="94"/>
      <c r="AX2504" s="94"/>
      <c r="AY2504" s="94"/>
      <c r="AZ2504" s="94"/>
      <c r="BA2504" s="94"/>
    </row>
    <row r="2505" spans="33:53" x14ac:dyDescent="0.2">
      <c r="AG2505" s="94"/>
      <c r="AH2505" s="94"/>
      <c r="AI2505" s="94"/>
      <c r="AJ2505" s="94"/>
      <c r="AK2505" s="94"/>
      <c r="AL2505" s="96"/>
      <c r="AM2505" s="92"/>
      <c r="AT2505" s="94"/>
      <c r="AU2505" s="94"/>
      <c r="AV2505" s="94"/>
      <c r="AW2505" s="94"/>
      <c r="AX2505" s="94"/>
      <c r="AY2505" s="94"/>
      <c r="AZ2505" s="94"/>
      <c r="BA2505" s="94"/>
    </row>
    <row r="2506" spans="33:53" x14ac:dyDescent="0.2">
      <c r="AG2506" s="94"/>
      <c r="AH2506" s="94"/>
      <c r="AI2506" s="94"/>
      <c r="AJ2506" s="94"/>
      <c r="AK2506" s="94"/>
      <c r="AL2506" s="96"/>
      <c r="AM2506" s="92"/>
      <c r="AT2506" s="94"/>
      <c r="AU2506" s="94"/>
      <c r="AV2506" s="94"/>
      <c r="AW2506" s="94"/>
      <c r="AX2506" s="94"/>
      <c r="AY2506" s="94"/>
      <c r="AZ2506" s="94"/>
      <c r="BA2506" s="94"/>
    </row>
    <row r="2507" spans="33:53" x14ac:dyDescent="0.2">
      <c r="AG2507" s="94"/>
      <c r="AH2507" s="94"/>
      <c r="AI2507" s="94"/>
      <c r="AJ2507" s="94"/>
      <c r="AK2507" s="94"/>
      <c r="AL2507" s="96"/>
      <c r="AM2507" s="92"/>
      <c r="AT2507" s="94"/>
      <c r="AU2507" s="94"/>
      <c r="AV2507" s="94"/>
      <c r="AW2507" s="94"/>
      <c r="AX2507" s="94"/>
      <c r="AY2507" s="94"/>
      <c r="AZ2507" s="94"/>
      <c r="BA2507" s="94"/>
    </row>
    <row r="2508" spans="33:53" x14ac:dyDescent="0.2">
      <c r="AG2508" s="94"/>
      <c r="AH2508" s="94"/>
      <c r="AI2508" s="94"/>
      <c r="AJ2508" s="94"/>
      <c r="AK2508" s="94"/>
      <c r="AL2508" s="96"/>
      <c r="AM2508" s="92"/>
      <c r="AT2508" s="94"/>
      <c r="AU2508" s="94"/>
      <c r="AV2508" s="94"/>
      <c r="AW2508" s="94"/>
      <c r="AX2508" s="94"/>
      <c r="AY2508" s="94"/>
      <c r="AZ2508" s="94"/>
      <c r="BA2508" s="94"/>
    </row>
    <row r="2509" spans="33:53" x14ac:dyDescent="0.2">
      <c r="AG2509" s="94"/>
      <c r="AH2509" s="94"/>
      <c r="AI2509" s="94"/>
      <c r="AJ2509" s="94"/>
      <c r="AK2509" s="94"/>
      <c r="AL2509" s="96"/>
      <c r="AM2509" s="92"/>
      <c r="AT2509" s="94"/>
      <c r="AU2509" s="94"/>
      <c r="AV2509" s="94"/>
      <c r="AW2509" s="94"/>
      <c r="AX2509" s="94"/>
      <c r="AY2509" s="94"/>
      <c r="AZ2509" s="94"/>
      <c r="BA2509" s="94"/>
    </row>
    <row r="2510" spans="33:53" x14ac:dyDescent="0.2">
      <c r="AG2510" s="94"/>
      <c r="AH2510" s="94"/>
      <c r="AI2510" s="94"/>
      <c r="AJ2510" s="94"/>
      <c r="AK2510" s="94"/>
      <c r="AL2510" s="96"/>
      <c r="AM2510" s="92"/>
      <c r="AT2510" s="94"/>
      <c r="AU2510" s="94"/>
      <c r="AV2510" s="94"/>
      <c r="AW2510" s="94"/>
      <c r="AX2510" s="94"/>
      <c r="AY2510" s="94"/>
      <c r="AZ2510" s="94"/>
      <c r="BA2510" s="94"/>
    </row>
    <row r="2511" spans="33:53" x14ac:dyDescent="0.2">
      <c r="AG2511" s="94"/>
      <c r="AH2511" s="94"/>
      <c r="AI2511" s="94"/>
      <c r="AJ2511" s="94"/>
      <c r="AK2511" s="94"/>
      <c r="AL2511" s="96"/>
      <c r="AM2511" s="92"/>
      <c r="AT2511" s="94"/>
      <c r="AU2511" s="94"/>
      <c r="AV2511" s="94"/>
      <c r="AW2511" s="94"/>
      <c r="AX2511" s="94"/>
      <c r="AY2511" s="94"/>
      <c r="AZ2511" s="94"/>
      <c r="BA2511" s="94"/>
    </row>
    <row r="2512" spans="33:53" x14ac:dyDescent="0.2">
      <c r="AG2512" s="94"/>
      <c r="AH2512" s="94"/>
      <c r="AI2512" s="94"/>
      <c r="AJ2512" s="94"/>
      <c r="AK2512" s="94"/>
      <c r="AL2512" s="96"/>
      <c r="AM2512" s="92"/>
      <c r="AT2512" s="94"/>
      <c r="AU2512" s="94"/>
      <c r="AV2512" s="94"/>
      <c r="AW2512" s="94"/>
      <c r="AX2512" s="94"/>
      <c r="AY2512" s="94"/>
      <c r="AZ2512" s="94"/>
      <c r="BA2512" s="94"/>
    </row>
    <row r="2513" spans="33:53" x14ac:dyDescent="0.2">
      <c r="AG2513" s="94"/>
      <c r="AH2513" s="94"/>
      <c r="AI2513" s="94"/>
      <c r="AJ2513" s="94"/>
      <c r="AK2513" s="94"/>
      <c r="AL2513" s="96"/>
      <c r="AM2513" s="92"/>
      <c r="AT2513" s="94"/>
      <c r="AU2513" s="94"/>
      <c r="AV2513" s="94"/>
      <c r="AW2513" s="94"/>
      <c r="AX2513" s="94"/>
      <c r="AY2513" s="94"/>
      <c r="AZ2513" s="94"/>
      <c r="BA2513" s="94"/>
    </row>
    <row r="2514" spans="33:53" x14ac:dyDescent="0.2">
      <c r="AG2514" s="94"/>
      <c r="AH2514" s="94"/>
      <c r="AI2514" s="94"/>
      <c r="AJ2514" s="94"/>
      <c r="AK2514" s="94"/>
      <c r="AL2514" s="96"/>
      <c r="AM2514" s="92"/>
      <c r="AT2514" s="94"/>
      <c r="AU2514" s="94"/>
      <c r="AV2514" s="94"/>
      <c r="AW2514" s="94"/>
      <c r="AX2514" s="94"/>
      <c r="AY2514" s="94"/>
      <c r="AZ2514" s="94"/>
      <c r="BA2514" s="94"/>
    </row>
    <row r="2515" spans="33:53" x14ac:dyDescent="0.2">
      <c r="AG2515" s="94"/>
      <c r="AH2515" s="94"/>
      <c r="AI2515" s="94"/>
      <c r="AJ2515" s="94"/>
      <c r="AK2515" s="94"/>
      <c r="AL2515" s="96"/>
      <c r="AM2515" s="92"/>
      <c r="AT2515" s="94"/>
      <c r="AU2515" s="94"/>
      <c r="AV2515" s="94"/>
      <c r="AW2515" s="94"/>
      <c r="AX2515" s="94"/>
      <c r="AY2515" s="94"/>
      <c r="AZ2515" s="94"/>
      <c r="BA2515" s="94"/>
    </row>
    <row r="2516" spans="33:53" x14ac:dyDescent="0.2">
      <c r="AG2516" s="94"/>
      <c r="AH2516" s="94"/>
      <c r="AI2516" s="94"/>
      <c r="AJ2516" s="94"/>
      <c r="AK2516" s="94"/>
      <c r="AL2516" s="96"/>
      <c r="AM2516" s="92"/>
      <c r="AT2516" s="94"/>
      <c r="AU2516" s="94"/>
      <c r="AV2516" s="94"/>
      <c r="AW2516" s="94"/>
      <c r="AX2516" s="94"/>
      <c r="AY2516" s="94"/>
      <c r="AZ2516" s="94"/>
      <c r="BA2516" s="94"/>
    </row>
    <row r="2517" spans="33:53" x14ac:dyDescent="0.2">
      <c r="AG2517" s="94"/>
      <c r="AH2517" s="94"/>
      <c r="AI2517" s="94"/>
      <c r="AJ2517" s="94"/>
      <c r="AK2517" s="94"/>
      <c r="AL2517" s="96"/>
      <c r="AM2517" s="92"/>
      <c r="AT2517" s="94"/>
      <c r="AU2517" s="94"/>
      <c r="AV2517" s="94"/>
      <c r="AW2517" s="94"/>
      <c r="AX2517" s="94"/>
      <c r="AY2517" s="94"/>
      <c r="AZ2517" s="94"/>
      <c r="BA2517" s="94"/>
    </row>
    <row r="2518" spans="33:53" x14ac:dyDescent="0.2">
      <c r="AG2518" s="94"/>
      <c r="AH2518" s="94"/>
      <c r="AI2518" s="94"/>
      <c r="AJ2518" s="94"/>
      <c r="AK2518" s="94"/>
      <c r="AL2518" s="96"/>
      <c r="AM2518" s="92"/>
      <c r="AT2518" s="94"/>
      <c r="AU2518" s="94"/>
      <c r="AV2518" s="94"/>
      <c r="AW2518" s="94"/>
      <c r="AX2518" s="94"/>
      <c r="AY2518" s="94"/>
      <c r="AZ2518" s="94"/>
      <c r="BA2518" s="94"/>
    </row>
    <row r="2519" spans="33:53" x14ac:dyDescent="0.2">
      <c r="AG2519" s="94"/>
      <c r="AH2519" s="94"/>
      <c r="AI2519" s="94"/>
      <c r="AJ2519" s="94"/>
      <c r="AK2519" s="94"/>
      <c r="AL2519" s="96"/>
      <c r="AM2519" s="92"/>
      <c r="AT2519" s="94"/>
      <c r="AU2519" s="94"/>
      <c r="AV2519" s="94"/>
      <c r="AW2519" s="94"/>
      <c r="AX2519" s="94"/>
      <c r="AY2519" s="94"/>
      <c r="AZ2519" s="94"/>
      <c r="BA2519" s="94"/>
    </row>
    <row r="2520" spans="33:53" x14ac:dyDescent="0.2">
      <c r="AG2520" s="94"/>
      <c r="AH2520" s="94"/>
      <c r="AI2520" s="94"/>
      <c r="AJ2520" s="94"/>
      <c r="AK2520" s="94"/>
      <c r="AL2520" s="96"/>
      <c r="AM2520" s="92"/>
      <c r="AT2520" s="94"/>
      <c r="AU2520" s="94"/>
      <c r="AV2520" s="94"/>
      <c r="AW2520" s="94"/>
      <c r="AX2520" s="94"/>
      <c r="AY2520" s="94"/>
      <c r="AZ2520" s="94"/>
      <c r="BA2520" s="94"/>
    </row>
    <row r="2521" spans="33:53" x14ac:dyDescent="0.2">
      <c r="AG2521" s="94"/>
      <c r="AH2521" s="94"/>
      <c r="AI2521" s="94"/>
      <c r="AJ2521" s="94"/>
      <c r="AK2521" s="94"/>
      <c r="AL2521" s="96"/>
      <c r="AM2521" s="92"/>
      <c r="AT2521" s="94"/>
      <c r="AU2521" s="94"/>
      <c r="AV2521" s="94"/>
      <c r="AW2521" s="94"/>
      <c r="AX2521" s="94"/>
      <c r="AY2521" s="94"/>
      <c r="AZ2521" s="94"/>
      <c r="BA2521" s="94"/>
    </row>
    <row r="2522" spans="33:53" x14ac:dyDescent="0.2">
      <c r="AG2522" s="94"/>
      <c r="AH2522" s="94"/>
      <c r="AI2522" s="94"/>
      <c r="AJ2522" s="94"/>
      <c r="AK2522" s="94"/>
      <c r="AL2522" s="96"/>
      <c r="AM2522" s="92"/>
      <c r="AT2522" s="94"/>
      <c r="AU2522" s="94"/>
      <c r="AV2522" s="94"/>
      <c r="AW2522" s="94"/>
      <c r="AX2522" s="94"/>
      <c r="AY2522" s="94"/>
      <c r="AZ2522" s="94"/>
      <c r="BA2522" s="94"/>
    </row>
    <row r="2523" spans="33:53" x14ac:dyDescent="0.2">
      <c r="AG2523" s="94"/>
      <c r="AH2523" s="94"/>
      <c r="AI2523" s="94"/>
      <c r="AJ2523" s="94"/>
      <c r="AK2523" s="94"/>
      <c r="AL2523" s="96"/>
      <c r="AM2523" s="92"/>
      <c r="AT2523" s="94"/>
      <c r="AU2523" s="94"/>
      <c r="AV2523" s="94"/>
      <c r="AW2523" s="94"/>
      <c r="AX2523" s="94"/>
      <c r="AY2523" s="94"/>
      <c r="AZ2523" s="94"/>
      <c r="BA2523" s="94"/>
    </row>
    <row r="2524" spans="33:53" x14ac:dyDescent="0.2">
      <c r="AG2524" s="94"/>
      <c r="AH2524" s="94"/>
      <c r="AI2524" s="94"/>
      <c r="AJ2524" s="94"/>
      <c r="AK2524" s="94"/>
      <c r="AL2524" s="96"/>
      <c r="AM2524" s="92"/>
      <c r="AT2524" s="94"/>
      <c r="AU2524" s="94"/>
      <c r="AV2524" s="94"/>
      <c r="AW2524" s="94"/>
      <c r="AX2524" s="94"/>
      <c r="AY2524" s="94"/>
      <c r="AZ2524" s="94"/>
      <c r="BA2524" s="94"/>
    </row>
    <row r="2525" spans="33:53" x14ac:dyDescent="0.2">
      <c r="AG2525" s="94"/>
      <c r="AH2525" s="94"/>
      <c r="AI2525" s="94"/>
      <c r="AJ2525" s="94"/>
      <c r="AK2525" s="94"/>
      <c r="AL2525" s="96"/>
      <c r="AM2525" s="92"/>
      <c r="AT2525" s="94"/>
      <c r="AU2525" s="94"/>
      <c r="AV2525" s="94"/>
      <c r="AW2525" s="94"/>
      <c r="AX2525" s="94"/>
      <c r="AY2525" s="94"/>
      <c r="AZ2525" s="94"/>
      <c r="BA2525" s="94"/>
    </row>
    <row r="2526" spans="33:53" x14ac:dyDescent="0.2">
      <c r="AG2526" s="94"/>
      <c r="AH2526" s="94"/>
      <c r="AI2526" s="94"/>
      <c r="AJ2526" s="94"/>
      <c r="AK2526" s="94"/>
      <c r="AL2526" s="96"/>
      <c r="AM2526" s="92"/>
      <c r="AT2526" s="94"/>
      <c r="AU2526" s="94"/>
      <c r="AV2526" s="94"/>
      <c r="AW2526" s="94"/>
      <c r="AX2526" s="94"/>
      <c r="AY2526" s="94"/>
      <c r="AZ2526" s="94"/>
      <c r="BA2526" s="94"/>
    </row>
    <row r="2527" spans="33:53" x14ac:dyDescent="0.2">
      <c r="AG2527" s="94"/>
      <c r="AH2527" s="94"/>
      <c r="AI2527" s="94"/>
      <c r="AJ2527" s="94"/>
      <c r="AK2527" s="94"/>
      <c r="AL2527" s="96"/>
      <c r="AM2527" s="92"/>
      <c r="AT2527" s="94"/>
      <c r="AU2527" s="94"/>
      <c r="AV2527" s="94"/>
      <c r="AW2527" s="94"/>
      <c r="AX2527" s="94"/>
      <c r="AY2527" s="94"/>
      <c r="AZ2527" s="94"/>
      <c r="BA2527" s="94"/>
    </row>
    <row r="2528" spans="33:53" x14ac:dyDescent="0.2">
      <c r="AG2528" s="94"/>
      <c r="AH2528" s="94"/>
      <c r="AI2528" s="94"/>
      <c r="AJ2528" s="94"/>
      <c r="AK2528" s="94"/>
      <c r="AL2528" s="96"/>
      <c r="AM2528" s="92"/>
      <c r="AT2528" s="94"/>
      <c r="AU2528" s="94"/>
      <c r="AV2528" s="94"/>
      <c r="AW2528" s="94"/>
      <c r="AX2528" s="94"/>
      <c r="AY2528" s="94"/>
      <c r="AZ2528" s="94"/>
      <c r="BA2528" s="94"/>
    </row>
    <row r="2529" spans="33:53" x14ac:dyDescent="0.2">
      <c r="AG2529" s="94"/>
      <c r="AH2529" s="94"/>
      <c r="AI2529" s="94"/>
      <c r="AJ2529" s="94"/>
      <c r="AK2529" s="94"/>
      <c r="AL2529" s="96"/>
      <c r="AM2529" s="92"/>
      <c r="AT2529" s="94"/>
      <c r="AU2529" s="94"/>
      <c r="AV2529" s="94"/>
      <c r="AW2529" s="94"/>
      <c r="AX2529" s="94"/>
      <c r="AY2529" s="94"/>
      <c r="AZ2529" s="94"/>
      <c r="BA2529" s="94"/>
    </row>
    <row r="2530" spans="33:53" x14ac:dyDescent="0.2">
      <c r="AG2530" s="94"/>
      <c r="AH2530" s="94"/>
      <c r="AI2530" s="94"/>
      <c r="AJ2530" s="94"/>
      <c r="AK2530" s="94"/>
      <c r="AL2530" s="96"/>
      <c r="AM2530" s="92"/>
      <c r="AT2530" s="94"/>
      <c r="AU2530" s="94"/>
      <c r="AV2530" s="94"/>
      <c r="AW2530" s="94"/>
      <c r="AX2530" s="94"/>
      <c r="AY2530" s="94"/>
      <c r="AZ2530" s="94"/>
      <c r="BA2530" s="94"/>
    </row>
    <row r="2531" spans="33:53" x14ac:dyDescent="0.2">
      <c r="AG2531" s="94"/>
      <c r="AH2531" s="94"/>
      <c r="AI2531" s="94"/>
      <c r="AJ2531" s="94"/>
      <c r="AK2531" s="94"/>
      <c r="AL2531" s="96"/>
      <c r="AM2531" s="92"/>
      <c r="AT2531" s="94"/>
      <c r="AU2531" s="94"/>
      <c r="AV2531" s="94"/>
      <c r="AW2531" s="94"/>
      <c r="AX2531" s="94"/>
      <c r="AY2531" s="94"/>
      <c r="AZ2531" s="94"/>
      <c r="BA2531" s="94"/>
    </row>
    <row r="2532" spans="33:53" x14ac:dyDescent="0.2">
      <c r="AG2532" s="94"/>
      <c r="AH2532" s="94"/>
      <c r="AI2532" s="94"/>
      <c r="AJ2532" s="94"/>
      <c r="AK2532" s="94"/>
      <c r="AL2532" s="96"/>
      <c r="AM2532" s="92"/>
      <c r="AT2532" s="94"/>
      <c r="AU2532" s="94"/>
      <c r="AV2532" s="94"/>
      <c r="AW2532" s="94"/>
      <c r="AX2532" s="94"/>
      <c r="AY2532" s="94"/>
      <c r="AZ2532" s="94"/>
      <c r="BA2532" s="94"/>
    </row>
    <row r="2533" spans="33:53" x14ac:dyDescent="0.2">
      <c r="AG2533" s="94"/>
      <c r="AH2533" s="94"/>
      <c r="AI2533" s="94"/>
      <c r="AJ2533" s="94"/>
      <c r="AK2533" s="94"/>
      <c r="AL2533" s="96"/>
      <c r="AM2533" s="92"/>
      <c r="AT2533" s="94"/>
      <c r="AU2533" s="94"/>
      <c r="AV2533" s="94"/>
      <c r="AW2533" s="94"/>
      <c r="AX2533" s="94"/>
      <c r="AY2533" s="94"/>
      <c r="AZ2533" s="94"/>
      <c r="BA2533" s="94"/>
    </row>
    <row r="2534" spans="33:53" x14ac:dyDescent="0.2">
      <c r="AG2534" s="94"/>
      <c r="AH2534" s="94"/>
      <c r="AI2534" s="94"/>
      <c r="AJ2534" s="94"/>
      <c r="AK2534" s="94"/>
      <c r="AL2534" s="96"/>
      <c r="AM2534" s="92"/>
      <c r="AT2534" s="94"/>
      <c r="AU2534" s="94"/>
      <c r="AV2534" s="94"/>
      <c r="AW2534" s="94"/>
      <c r="AX2534" s="94"/>
      <c r="AY2534" s="94"/>
      <c r="AZ2534" s="94"/>
      <c r="BA2534" s="94"/>
    </row>
    <row r="2535" spans="33:53" x14ac:dyDescent="0.2">
      <c r="AG2535" s="94"/>
      <c r="AH2535" s="94"/>
      <c r="AI2535" s="94"/>
      <c r="AJ2535" s="94"/>
      <c r="AK2535" s="94"/>
      <c r="AL2535" s="96"/>
      <c r="AM2535" s="92"/>
      <c r="AT2535" s="94"/>
      <c r="AU2535" s="94"/>
      <c r="AV2535" s="94"/>
      <c r="AW2535" s="94"/>
      <c r="AX2535" s="94"/>
      <c r="AY2535" s="94"/>
      <c r="AZ2535" s="94"/>
      <c r="BA2535" s="94"/>
    </row>
    <row r="2536" spans="33:53" x14ac:dyDescent="0.2">
      <c r="AG2536" s="94"/>
      <c r="AH2536" s="94"/>
      <c r="AI2536" s="94"/>
      <c r="AJ2536" s="94"/>
      <c r="AK2536" s="94"/>
      <c r="AL2536" s="96"/>
      <c r="AM2536" s="92"/>
      <c r="AT2536" s="94"/>
      <c r="AU2536" s="94"/>
      <c r="AV2536" s="94"/>
      <c r="AW2536" s="94"/>
      <c r="AX2536" s="94"/>
      <c r="AY2536" s="94"/>
      <c r="AZ2536" s="94"/>
      <c r="BA2536" s="94"/>
    </row>
    <row r="2537" spans="33:53" x14ac:dyDescent="0.2">
      <c r="AG2537" s="94"/>
      <c r="AH2537" s="94"/>
      <c r="AI2537" s="94"/>
      <c r="AJ2537" s="94"/>
      <c r="AK2537" s="94"/>
      <c r="AL2537" s="96"/>
      <c r="AM2537" s="92"/>
      <c r="AT2537" s="94"/>
      <c r="AU2537" s="94"/>
      <c r="AV2537" s="94"/>
      <c r="AW2537" s="94"/>
      <c r="AX2537" s="94"/>
      <c r="AY2537" s="94"/>
      <c r="AZ2537" s="94"/>
      <c r="BA2537" s="94"/>
    </row>
    <row r="2538" spans="33:53" x14ac:dyDescent="0.2">
      <c r="AG2538" s="94"/>
      <c r="AH2538" s="94"/>
      <c r="AI2538" s="94"/>
      <c r="AJ2538" s="94"/>
      <c r="AK2538" s="94"/>
      <c r="AL2538" s="96"/>
      <c r="AM2538" s="92"/>
      <c r="AT2538" s="94"/>
      <c r="AU2538" s="94"/>
      <c r="AV2538" s="94"/>
      <c r="AW2538" s="94"/>
      <c r="AX2538" s="94"/>
      <c r="AY2538" s="94"/>
      <c r="AZ2538" s="94"/>
      <c r="BA2538" s="94"/>
    </row>
    <row r="2539" spans="33:53" x14ac:dyDescent="0.2">
      <c r="AG2539" s="94"/>
      <c r="AH2539" s="94"/>
      <c r="AI2539" s="94"/>
      <c r="AJ2539" s="94"/>
      <c r="AK2539" s="94"/>
      <c r="AL2539" s="96"/>
      <c r="AM2539" s="92"/>
      <c r="AT2539" s="94"/>
      <c r="AU2539" s="94"/>
      <c r="AV2539" s="94"/>
      <c r="AW2539" s="94"/>
      <c r="AX2539" s="94"/>
      <c r="AY2539" s="94"/>
      <c r="AZ2539" s="94"/>
      <c r="BA2539" s="94"/>
    </row>
    <row r="2540" spans="33:53" x14ac:dyDescent="0.2">
      <c r="AG2540" s="94"/>
      <c r="AH2540" s="94"/>
      <c r="AI2540" s="94"/>
      <c r="AJ2540" s="94"/>
      <c r="AK2540" s="94"/>
      <c r="AL2540" s="96"/>
      <c r="AM2540" s="92"/>
      <c r="AT2540" s="94"/>
      <c r="AU2540" s="94"/>
      <c r="AV2540" s="94"/>
      <c r="AW2540" s="94"/>
      <c r="AX2540" s="94"/>
      <c r="AY2540" s="94"/>
      <c r="AZ2540" s="94"/>
      <c r="BA2540" s="94"/>
    </row>
  </sheetData>
  <phoneticPr fontId="8" type="noConversion"/>
  <hyperlinks>
    <hyperlink ref="AV4461" r:id="rId1" display="http://cdsbib.u-strasbg.fr/cgi-bin/cdsbib?1990RMxAA..21..381G" xr:uid="{00000000-0004-0000-0D00-000000000000}"/>
    <hyperlink ref="AV4464" r:id="rId2" display="http://cdsbib.u-strasbg.fr/cgi-bin/cdsbib?1990RMxAA..21..381G" xr:uid="{00000000-0004-0000-0D00-000001000000}"/>
    <hyperlink ref="AV4462" r:id="rId3" display="http://cdsbib.u-strasbg.fr/cgi-bin/cdsbib?1990RMxAA..21..381G" xr:uid="{00000000-0004-0000-0D00-000002000000}"/>
    <hyperlink ref="AV4440" r:id="rId4" display="http://cdsbib.u-strasbg.fr/cgi-bin/cdsbib?1990RMxAA..21..381G" xr:uid="{00000000-0004-0000-0D00-000003000000}"/>
    <hyperlink ref="AW4574" r:id="rId5" display="http://cdsbib.u-strasbg.fr/cgi-bin/cdsbib?1990RMxAA..21..381G" xr:uid="{00000000-0004-0000-0D00-000004000000}"/>
    <hyperlink ref="AW2843" r:id="rId6" display="http://cdsbib.u-strasbg.fr/cgi-bin/cdsbib?1990RMxAA..21..381G" xr:uid="{00000000-0004-0000-0D00-000005000000}"/>
    <hyperlink ref="AW4575" r:id="rId7" display="http://cdsbib.u-strasbg.fr/cgi-bin/cdsbib?1990RMxAA..21..381G" xr:uid="{00000000-0004-0000-0D00-000006000000}"/>
  </hyperlinks>
  <pageMargins left="0.75" right="0.75" top="1" bottom="1" header="0.5" footer="0.5"/>
  <pageSetup orientation="portrait" verticalDpi="300" r:id="rId8"/>
  <headerFooter alignWithMargins="0"/>
  <drawing r:id="rId9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15"/>
  </sheetPr>
  <dimension ref="A1:AB341"/>
  <sheetViews>
    <sheetView workbookViewId="0">
      <selection activeCell="F10" sqref="F10"/>
    </sheetView>
  </sheetViews>
  <sheetFormatPr defaultRowHeight="12.75" x14ac:dyDescent="0.2"/>
  <cols>
    <col min="1" max="1" width="9.140625" style="16"/>
    <col min="2" max="2" width="10.7109375" style="16" customWidth="1"/>
    <col min="3" max="5" width="9.140625" style="16"/>
    <col min="6" max="6" width="12.42578125" style="16" bestFit="1" customWidth="1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 x14ac:dyDescent="0.25">
      <c r="A1" s="56" t="s">
        <v>78</v>
      </c>
      <c r="D1" s="18" t="s">
        <v>147</v>
      </c>
      <c r="M1" s="57" t="s">
        <v>79</v>
      </c>
      <c r="N1" s="16" t="s">
        <v>80</v>
      </c>
      <c r="O1" s="16">
        <f ca="1">H18*J18-I18*I18</f>
        <v>347409.26849291474</v>
      </c>
      <c r="P1" s="16" t="s">
        <v>171</v>
      </c>
      <c r="U1" s="8" t="s">
        <v>136</v>
      </c>
      <c r="V1" s="83" t="s">
        <v>138</v>
      </c>
      <c r="AA1" s="16">
        <v>1</v>
      </c>
      <c r="AB1" s="16" t="s">
        <v>81</v>
      </c>
    </row>
    <row r="2" spans="1:28" x14ac:dyDescent="0.2">
      <c r="M2" s="57" t="s">
        <v>82</v>
      </c>
      <c r="N2" s="16" t="s">
        <v>83</v>
      </c>
      <c r="O2" s="16">
        <f ca="1">+F18*J18-H18*I18</f>
        <v>173341.22114811651</v>
      </c>
      <c r="P2" s="16" t="s">
        <v>172</v>
      </c>
      <c r="U2" s="16">
        <v>-2</v>
      </c>
      <c r="V2" s="16">
        <f t="shared" ref="V2:V40" ca="1" si="0">+E$4+E$5*U2+E$6*U2^2</f>
        <v>1.6361413935078617E-2</v>
      </c>
      <c r="AA2" s="16">
        <v>2</v>
      </c>
      <c r="AB2" s="16" t="s">
        <v>84</v>
      </c>
    </row>
    <row r="3" spans="1:28" ht="13.5" thickBot="1" x14ac:dyDescent="0.25">
      <c r="A3" s="16" t="s">
        <v>85</v>
      </c>
      <c r="B3" s="16" t="s">
        <v>86</v>
      </c>
      <c r="E3" s="53" t="s">
        <v>87</v>
      </c>
      <c r="F3" s="53" t="s">
        <v>88</v>
      </c>
      <c r="G3" s="53" t="s">
        <v>89</v>
      </c>
      <c r="H3" s="53" t="s">
        <v>90</v>
      </c>
      <c r="M3" s="57" t="s">
        <v>91</v>
      </c>
      <c r="N3" s="16" t="s">
        <v>92</v>
      </c>
      <c r="O3" s="16">
        <f ca="1">+F18*I18-H18*H18</f>
        <v>21061.510101488791</v>
      </c>
      <c r="P3" s="16" t="s">
        <v>173</v>
      </c>
      <c r="U3" s="16">
        <v>-1.8</v>
      </c>
      <c r="V3" s="16">
        <f t="shared" ca="1" si="0"/>
        <v>1.5798278498038998E-3</v>
      </c>
      <c r="AA3" s="16">
        <v>3</v>
      </c>
      <c r="AB3" s="16" t="s">
        <v>93</v>
      </c>
    </row>
    <row r="4" spans="1:28" x14ac:dyDescent="0.2">
      <c r="A4" s="16" t="s">
        <v>94</v>
      </c>
      <c r="B4" s="16" t="s">
        <v>95</v>
      </c>
      <c r="D4" s="58" t="s">
        <v>96</v>
      </c>
      <c r="E4" s="59">
        <f ca="1">(G18*O1-K18*O2+L18*O3)/O7</f>
        <v>-7.2965740705880092E-2</v>
      </c>
      <c r="F4" s="60">
        <f ca="1">+E7/O7*O18</f>
        <v>9.3947931023189715E-4</v>
      </c>
      <c r="G4" s="61">
        <f>+B18</f>
        <v>1</v>
      </c>
      <c r="H4" s="62">
        <f ca="1">ABS(F4/E4)</f>
        <v>1.2875622191226345E-2</v>
      </c>
      <c r="M4" s="57" t="s">
        <v>97</v>
      </c>
      <c r="N4" s="16" t="s">
        <v>98</v>
      </c>
      <c r="O4" s="16">
        <f ca="1">+C18*J18-H18*H18</f>
        <v>163258.91091694031</v>
      </c>
      <c r="P4" s="16" t="s">
        <v>174</v>
      </c>
      <c r="U4" s="16">
        <v>-1.6</v>
      </c>
      <c r="V4" s="16">
        <f t="shared" ca="1" si="0"/>
        <v>-1.1902009208542196E-2</v>
      </c>
      <c r="AA4" s="16">
        <v>4</v>
      </c>
      <c r="AB4" s="16" t="s">
        <v>99</v>
      </c>
    </row>
    <row r="5" spans="1:28" x14ac:dyDescent="0.2">
      <c r="A5" s="16" t="s">
        <v>100</v>
      </c>
      <c r="B5" s="63">
        <v>40323</v>
      </c>
      <c r="D5" s="64" t="s">
        <v>101</v>
      </c>
      <c r="E5" s="65">
        <f ca="1">+(-G18*O2+K18*O4-L18*O5)/O7</f>
        <v>-1.2169851647263502E-2</v>
      </c>
      <c r="F5" s="66">
        <f ca="1">P18*E7/O7</f>
        <v>1.0127472942488341E-3</v>
      </c>
      <c r="G5" s="67">
        <f>+B18/A18</f>
        <v>1E-4</v>
      </c>
      <c r="H5" s="62">
        <f ca="1">ABS(F5/E5)</f>
        <v>8.3217718966735243E-2</v>
      </c>
      <c r="M5" s="57" t="s">
        <v>102</v>
      </c>
      <c r="N5" s="16" t="s">
        <v>103</v>
      </c>
      <c r="O5" s="16">
        <f ca="1">+C18*I18-F18*H18</f>
        <v>27079.211224307772</v>
      </c>
      <c r="P5" s="16" t="s">
        <v>175</v>
      </c>
      <c r="U5" s="16">
        <v>-1.4</v>
      </c>
      <c r="V5" s="16">
        <f t="shared" ca="1" si="0"/>
        <v>-2.4084097239959655E-2</v>
      </c>
      <c r="AA5" s="16">
        <v>5</v>
      </c>
      <c r="AB5" s="16" t="s">
        <v>104</v>
      </c>
    </row>
    <row r="6" spans="1:28" ht="13.5" thickBot="1" x14ac:dyDescent="0.25">
      <c r="D6" s="68" t="s">
        <v>105</v>
      </c>
      <c r="E6" s="69">
        <f ca="1">+(G18*O3-K18*O5+L18*O6)/O7</f>
        <v>1.6246862836607926E-2</v>
      </c>
      <c r="F6" s="70">
        <f ca="1">Q18*E7/O7</f>
        <v>1.9612296975214427E-4</v>
      </c>
      <c r="G6" s="71">
        <f>+B18/A18^2</f>
        <v>1E-8</v>
      </c>
      <c r="H6" s="62">
        <f ca="1">ABS(F6/E6)</f>
        <v>1.2071436296626695E-2</v>
      </c>
      <c r="M6" s="72" t="s">
        <v>106</v>
      </c>
      <c r="N6" s="73" t="s">
        <v>107</v>
      </c>
      <c r="O6" s="73">
        <f ca="1">+C18*H18-F18*F18</f>
        <v>4890.6339057672158</v>
      </c>
      <c r="P6" s="16" t="s">
        <v>176</v>
      </c>
      <c r="U6" s="16">
        <v>-1.2</v>
      </c>
      <c r="V6" s="16">
        <f t="shared" ca="1" si="0"/>
        <v>-3.4966436244448479E-2</v>
      </c>
      <c r="AA6" s="16">
        <v>6</v>
      </c>
      <c r="AB6" s="16" t="s">
        <v>108</v>
      </c>
    </row>
    <row r="7" spans="1:28" x14ac:dyDescent="0.2">
      <c r="D7" s="18" t="s">
        <v>109</v>
      </c>
      <c r="E7" s="74">
        <f ca="1">SQRT(N18/(B15-3))</f>
        <v>3.4582168736164813E-3</v>
      </c>
      <c r="G7" s="75">
        <f>+B21</f>
        <v>-3.9475919244275334E-2</v>
      </c>
      <c r="M7" s="57" t="s">
        <v>110</v>
      </c>
      <c r="N7" s="16" t="s">
        <v>111</v>
      </c>
      <c r="O7" s="16">
        <f ca="1">+C18*O1-F18*O2+H18*O3</f>
        <v>994746.33005133644</v>
      </c>
      <c r="U7" s="16">
        <v>-1</v>
      </c>
      <c r="V7" s="16">
        <f t="shared" ca="1" si="0"/>
        <v>-4.4549026222008667E-2</v>
      </c>
      <c r="AA7" s="16">
        <v>7</v>
      </c>
      <c r="AB7" s="16" t="s">
        <v>112</v>
      </c>
    </row>
    <row r="8" spans="1:28" x14ac:dyDescent="0.2">
      <c r="A8" s="36">
        <v>21</v>
      </c>
      <c r="B8" s="16" t="s">
        <v>116</v>
      </c>
      <c r="C8" s="111">
        <v>21</v>
      </c>
      <c r="D8" s="18" t="s">
        <v>164</v>
      </c>
      <c r="F8" s="112">
        <f ca="1">CORREL(INDIRECT(E12):INDIRECT(E13),INDIRECT(M12):INDIRECT(M13))</f>
        <v>0.99910167316761422</v>
      </c>
      <c r="G8" s="74"/>
      <c r="K8" s="75"/>
      <c r="U8" s="16">
        <v>-0.8</v>
      </c>
      <c r="V8" s="16">
        <f t="shared" ca="1" si="0"/>
        <v>-5.2831867172640212E-2</v>
      </c>
      <c r="AA8" s="16">
        <v>8</v>
      </c>
      <c r="AB8" s="16" t="s">
        <v>113</v>
      </c>
    </row>
    <row r="9" spans="1:28" x14ac:dyDescent="0.2">
      <c r="A9" s="36">
        <f>20+COUNT(A21:A1448)</f>
        <v>120</v>
      </c>
      <c r="B9" s="16" t="s">
        <v>118</v>
      </c>
      <c r="C9" s="111">
        <f>A9</f>
        <v>120</v>
      </c>
      <c r="E9" s="76">
        <f ca="1">E6*G6</f>
        <v>1.6246862836607927E-10</v>
      </c>
      <c r="F9" s="77">
        <f ca="1">H6</f>
        <v>1.2071436296626695E-2</v>
      </c>
      <c r="G9" s="78">
        <f ca="1">F8</f>
        <v>0.99910167316761422</v>
      </c>
      <c r="K9" s="75"/>
      <c r="U9" s="16">
        <v>-0.6</v>
      </c>
      <c r="V9" s="16">
        <f t="shared" ca="1" si="0"/>
        <v>-5.9814959096343143E-2</v>
      </c>
      <c r="AA9" s="16">
        <v>9</v>
      </c>
      <c r="AB9" s="16" t="s">
        <v>37</v>
      </c>
    </row>
    <row r="10" spans="1:28" x14ac:dyDescent="0.2">
      <c r="A10" s="129" t="s">
        <v>8</v>
      </c>
      <c r="B10" s="47">
        <f>'Active 1'!C8</f>
        <v>0.36044120000000002</v>
      </c>
      <c r="D10" s="16" t="s">
        <v>165</v>
      </c>
      <c r="E10" s="16">
        <f ca="1">2*E9*365.2422/B10</f>
        <v>3.2926535177115823E-7</v>
      </c>
      <c r="F10" s="16">
        <f ca="1">F9*E10</f>
        <v>3.9747057185919163E-9</v>
      </c>
      <c r="G10" s="16" t="s">
        <v>166</v>
      </c>
      <c r="U10" s="16">
        <v>-0.4</v>
      </c>
      <c r="V10" s="16">
        <f t="shared" ca="1" si="0"/>
        <v>-6.5498301993117417E-2</v>
      </c>
      <c r="AA10" s="16">
        <v>10</v>
      </c>
      <c r="AB10" s="16" t="s">
        <v>114</v>
      </c>
    </row>
    <row r="11" spans="1:28" x14ac:dyDescent="0.2">
      <c r="U11" s="16">
        <v>-0.2</v>
      </c>
      <c r="V11" s="16">
        <f t="shared" ca="1" si="0"/>
        <v>-6.9881895862963075E-2</v>
      </c>
      <c r="AA11" s="16">
        <v>11</v>
      </c>
      <c r="AB11" s="16" t="s">
        <v>115</v>
      </c>
    </row>
    <row r="12" spans="1:28" x14ac:dyDescent="0.2"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16">
        <v>0</v>
      </c>
      <c r="V12" s="16">
        <f t="shared" ca="1" si="0"/>
        <v>-7.2965740705880092E-2</v>
      </c>
      <c r="AA12" s="16">
        <v>12</v>
      </c>
      <c r="AB12" s="16" t="s">
        <v>117</v>
      </c>
    </row>
    <row r="13" spans="1:28" x14ac:dyDescent="0.2">
      <c r="C13" s="5" t="str">
        <f t="shared" si="1"/>
        <v>C120</v>
      </c>
      <c r="D13" s="5" t="str">
        <f t="shared" si="1"/>
        <v>D120</v>
      </c>
      <c r="E13" s="5" t="str">
        <f t="shared" si="1"/>
        <v>E120</v>
      </c>
      <c r="F13" s="5" t="str">
        <f t="shared" si="1"/>
        <v>F120</v>
      </c>
      <c r="G13" s="5" t="str">
        <f t="shared" ref="G13:Q13" si="3">G$15&amp;$C9</f>
        <v>G120</v>
      </c>
      <c r="H13" s="5" t="str">
        <f t="shared" si="3"/>
        <v>H120</v>
      </c>
      <c r="I13" s="5" t="str">
        <f t="shared" si="3"/>
        <v>I120</v>
      </c>
      <c r="J13" s="5" t="str">
        <f t="shared" si="3"/>
        <v>J120</v>
      </c>
      <c r="K13" s="5" t="str">
        <f t="shared" si="3"/>
        <v>K120</v>
      </c>
      <c r="L13" s="5" t="str">
        <f t="shared" si="3"/>
        <v>L120</v>
      </c>
      <c r="M13" s="5" t="str">
        <f t="shared" si="3"/>
        <v>M120</v>
      </c>
      <c r="N13" s="5" t="str">
        <f t="shared" si="3"/>
        <v>N120</v>
      </c>
      <c r="O13" s="5" t="str">
        <f t="shared" si="3"/>
        <v>O120</v>
      </c>
      <c r="P13" s="5" t="str">
        <f t="shared" si="3"/>
        <v>P120</v>
      </c>
      <c r="Q13" s="5" t="str">
        <f t="shared" si="3"/>
        <v>Q120</v>
      </c>
      <c r="U13" s="16">
        <v>0.2</v>
      </c>
      <c r="V13" s="16">
        <f t="shared" ca="1" si="0"/>
        <v>-7.4749836521868465E-2</v>
      </c>
      <c r="AA13" s="16">
        <v>13</v>
      </c>
      <c r="AB13" s="16" t="s">
        <v>119</v>
      </c>
    </row>
    <row r="14" spans="1:28" x14ac:dyDescent="0.2">
      <c r="U14" s="16">
        <v>0.4</v>
      </c>
      <c r="V14" s="16">
        <f t="shared" ca="1" si="0"/>
        <v>-7.5234183310928224E-2</v>
      </c>
      <c r="AA14" s="16">
        <v>14</v>
      </c>
      <c r="AB14" s="16" t="s">
        <v>120</v>
      </c>
    </row>
    <row r="15" spans="1:28" x14ac:dyDescent="0.2">
      <c r="A15" s="18" t="s">
        <v>124</v>
      </c>
      <c r="B15" s="18">
        <f>C9-C8+1</f>
        <v>100</v>
      </c>
      <c r="C15" s="5" t="str">
        <f t="shared" ref="C15:Q15" si="4">VLOOKUP(C16,$AA1:$AB25,2,FALSE)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16">
        <v>0.6</v>
      </c>
      <c r="V15" s="16">
        <f t="shared" ca="1" si="0"/>
        <v>-7.441878107305934E-2</v>
      </c>
      <c r="AA15" s="16">
        <v>15</v>
      </c>
      <c r="AB15" s="16" t="s">
        <v>121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6">
        <v>0.8</v>
      </c>
      <c r="V16" s="16">
        <f t="shared" ca="1" si="0"/>
        <v>-7.2303629808261827E-2</v>
      </c>
      <c r="AA16" s="16">
        <v>16</v>
      </c>
      <c r="AB16" s="16" t="s">
        <v>122</v>
      </c>
    </row>
    <row r="17" spans="1:28" x14ac:dyDescent="0.2">
      <c r="A17" s="18" t="s">
        <v>123</v>
      </c>
      <c r="U17" s="16">
        <v>1</v>
      </c>
      <c r="V17" s="16">
        <f t="shared" ca="1" si="0"/>
        <v>-6.8888729516535671E-2</v>
      </c>
      <c r="AA17" s="16">
        <v>17</v>
      </c>
      <c r="AB17" s="16" t="s">
        <v>125</v>
      </c>
    </row>
    <row r="18" spans="1:28" x14ac:dyDescent="0.2">
      <c r="A18" s="79">
        <v>10000</v>
      </c>
      <c r="B18" s="79">
        <v>1</v>
      </c>
      <c r="C18" s="16">
        <f ca="1">SUM(INDIRECT(C12):INDIRECT(C13))</f>
        <v>65.5</v>
      </c>
      <c r="D18" s="113">
        <f ca="1">SUM(INDIRECT(D12):INDIRECT(D13))</f>
        <v>349.60279999999977</v>
      </c>
      <c r="E18" s="113">
        <f ca="1">SUM(INDIRECT(E12):INDIRECT(E13))</f>
        <v>12.647849521447101</v>
      </c>
      <c r="F18" s="18">
        <f ca="1">SUM(INDIRECT(F12):INDIRECT(F13))</f>
        <v>278.88453999999996</v>
      </c>
      <c r="G18" s="18">
        <f ca="1">SUM(INDIRECT(G12):INDIRECT(G13))</f>
        <v>12.331844375012929</v>
      </c>
      <c r="H18" s="18">
        <f ca="1">SUM(INDIRECT(H12):INDIRECT(H13))</f>
        <v>1262.0949703325007</v>
      </c>
      <c r="I18" s="18">
        <f ca="1">SUM(INDIRECT(I12):INDIRECT(I13))</f>
        <v>5787.1448314778754</v>
      </c>
      <c r="J18" s="18">
        <f ca="1">SUM(INDIRECT(J12):INDIRECT(J13))</f>
        <v>26811.337787107423</v>
      </c>
      <c r="K18" s="18">
        <f ca="1">SUM(INDIRECT(K12):INDIRECT(K13))</f>
        <v>58.314422706378025</v>
      </c>
      <c r="L18" s="18">
        <f ca="1">SUM(INDIRECT(L12):INDIRECT(L13))</f>
        <v>273.08173908128742</v>
      </c>
      <c r="N18" s="16">
        <f ca="1">SUM(INDIRECT(N12):INDIRECT(N13))</f>
        <v>1.1600486026616776E-3</v>
      </c>
      <c r="O18" s="16">
        <f ca="1">SQRT(SUM(INDIRECT(O12):INDIRECT(O13)))</f>
        <v>270238.57385642442</v>
      </c>
      <c r="P18" s="16">
        <f ca="1">SQRT(SUM(INDIRECT(P12):INDIRECT(P13)))</f>
        <v>291313.90281197644</v>
      </c>
      <c r="Q18" s="16">
        <f ca="1">SQRT(SUM(INDIRECT(Q12):INDIRECT(Q13)))</f>
        <v>56414.219098900474</v>
      </c>
      <c r="U18" s="16">
        <v>1.2</v>
      </c>
      <c r="V18" s="16">
        <f t="shared" ca="1" si="0"/>
        <v>-6.4174080197880873E-2</v>
      </c>
      <c r="AA18" s="16">
        <v>18</v>
      </c>
      <c r="AB18" s="16" t="s">
        <v>126</v>
      </c>
    </row>
    <row r="19" spans="1:28" x14ac:dyDescent="0.2">
      <c r="A19" s="80" t="s">
        <v>127</v>
      </c>
      <c r="F19" s="81" t="s">
        <v>128</v>
      </c>
      <c r="G19" s="81" t="s">
        <v>129</v>
      </c>
      <c r="H19" s="81" t="s">
        <v>130</v>
      </c>
      <c r="I19" s="81" t="s">
        <v>131</v>
      </c>
      <c r="J19" s="81" t="s">
        <v>132</v>
      </c>
      <c r="K19" s="81" t="s">
        <v>133</v>
      </c>
      <c r="L19" s="81" t="s">
        <v>134</v>
      </c>
      <c r="M19" s="82"/>
      <c r="N19" s="82"/>
      <c r="O19" s="82"/>
      <c r="P19" s="82"/>
      <c r="Q19" s="82"/>
      <c r="U19" s="16">
        <v>1.4</v>
      </c>
      <c r="V19" s="16">
        <f t="shared" ca="1" si="0"/>
        <v>-5.8159681852297467E-2</v>
      </c>
      <c r="AA19" s="16">
        <v>19</v>
      </c>
      <c r="AB19" s="16" t="s">
        <v>135</v>
      </c>
    </row>
    <row r="20" spans="1:28" ht="15" thickBot="1" x14ac:dyDescent="0.25">
      <c r="A20" s="8" t="s">
        <v>136</v>
      </c>
      <c r="B20" s="8" t="s">
        <v>137</v>
      </c>
      <c r="C20" s="8" t="s">
        <v>167</v>
      </c>
      <c r="D20" s="8" t="s">
        <v>136</v>
      </c>
      <c r="E20" s="8" t="s">
        <v>137</v>
      </c>
      <c r="F20" s="8" t="s">
        <v>168</v>
      </c>
      <c r="G20" s="8" t="s">
        <v>169</v>
      </c>
      <c r="H20" s="8" t="s">
        <v>177</v>
      </c>
      <c r="I20" s="8" t="s">
        <v>178</v>
      </c>
      <c r="J20" s="8" t="s">
        <v>179</v>
      </c>
      <c r="K20" s="8" t="s">
        <v>170</v>
      </c>
      <c r="L20" s="8" t="s">
        <v>180</v>
      </c>
      <c r="M20" s="83" t="s">
        <v>138</v>
      </c>
      <c r="N20" s="8" t="s">
        <v>148</v>
      </c>
      <c r="O20" s="8" t="s">
        <v>139</v>
      </c>
      <c r="P20" s="8" t="s">
        <v>140</v>
      </c>
      <c r="Q20" s="8" t="s">
        <v>141</v>
      </c>
      <c r="R20" s="53" t="s">
        <v>142</v>
      </c>
      <c r="U20" s="16">
        <v>1.6</v>
      </c>
      <c r="V20" s="16">
        <f t="shared" ca="1" si="0"/>
        <v>-5.0845534479785397E-2</v>
      </c>
      <c r="AA20" s="16">
        <v>20</v>
      </c>
      <c r="AB20" s="16" t="s">
        <v>143</v>
      </c>
    </row>
    <row r="21" spans="1:28" x14ac:dyDescent="0.2">
      <c r="A21" s="84">
        <v>-10409.5</v>
      </c>
      <c r="B21" s="84">
        <v>-3.9475919244275334E-2</v>
      </c>
      <c r="C21" s="84">
        <v>0.2</v>
      </c>
      <c r="D21" s="85">
        <f t="shared" ref="D21:D84" si="5">A21/A$18</f>
        <v>-1.04095</v>
      </c>
      <c r="E21" s="85">
        <f t="shared" ref="E21:E84" si="6">B21/B$18</f>
        <v>-3.9475919244275334E-2</v>
      </c>
      <c r="F21" s="36">
        <f t="shared" ref="F21:F84" si="7">$C21*D21</f>
        <v>-0.20819000000000001</v>
      </c>
      <c r="G21" s="36">
        <f t="shared" ref="G21:G84" si="8">$C21*E21</f>
        <v>-7.8951838488550679E-3</v>
      </c>
      <c r="H21" s="36">
        <f t="shared" ref="H21:H84" si="9">C21*D21*D21</f>
        <v>0.21671538050000003</v>
      </c>
      <c r="I21" s="36">
        <f t="shared" ref="I21:I84" si="10">C21*D21*D21*D21</f>
        <v>-0.22558987533147504</v>
      </c>
      <c r="J21" s="36">
        <f t="shared" ref="J21:J84" si="11">C21*D21*D21*D21*D21</f>
        <v>0.23482778072629895</v>
      </c>
      <c r="K21" s="36">
        <f t="shared" ref="K21:K84" si="12">C21*E21*D21</f>
        <v>8.2184916274656832E-3</v>
      </c>
      <c r="L21" s="36">
        <f t="shared" ref="L21:L84" si="13">C21*E21*D21*D21</f>
        <v>-8.5550388596104029E-3</v>
      </c>
      <c r="M21" s="36">
        <f t="shared" ref="M21:M84" ca="1" si="14">+E$4+E$5*D21+E$6*D21^2</f>
        <v>-4.269280832582717E-2</v>
      </c>
      <c r="N21" s="36">
        <f t="shared" ref="N21:N84" ca="1" si="15">C21*(M21-E21)^2</f>
        <v>2.069675072601482E-6</v>
      </c>
      <c r="O21" s="26">
        <f t="shared" ref="O21:O84" ca="1" si="16">(C21*O$1-O$2*F21+O$3*H21)^2</f>
        <v>12129523442.113094</v>
      </c>
      <c r="P21" s="36">
        <f t="shared" ref="P21:P84" ca="1" si="17">(-C21*O$2+O$4*F21-O$5*H21)^2</f>
        <v>5554064825.4540167</v>
      </c>
      <c r="Q21" s="36">
        <f t="shared" ref="Q21:Q84" ca="1" si="18">+(C21*O$3-F21*O$5+H21*O$6)^2</f>
        <v>119023705.3367905</v>
      </c>
      <c r="R21" s="16">
        <f t="shared" ref="R21:R84" ca="1" si="19">+E21-M21</f>
        <v>3.2168890815518353E-3</v>
      </c>
      <c r="U21" s="16">
        <v>1.8</v>
      </c>
      <c r="V21" s="16">
        <f t="shared" ca="1" si="0"/>
        <v>-4.2231638080344719E-2</v>
      </c>
      <c r="AA21" s="16">
        <v>22</v>
      </c>
      <c r="AB21" s="16" t="s">
        <v>144</v>
      </c>
    </row>
    <row r="22" spans="1:28" x14ac:dyDescent="0.2">
      <c r="A22" s="84">
        <v>-8204</v>
      </c>
      <c r="B22" s="84">
        <v>-4.7014397772245725E-2</v>
      </c>
      <c r="C22" s="84">
        <v>0.2</v>
      </c>
      <c r="D22" s="85">
        <f t="shared" si="5"/>
        <v>-0.82040000000000002</v>
      </c>
      <c r="E22" s="85">
        <f t="shared" si="6"/>
        <v>-4.7014397772245725E-2</v>
      </c>
      <c r="F22" s="36">
        <f t="shared" si="7"/>
        <v>-0.16408</v>
      </c>
      <c r="G22" s="36">
        <f t="shared" si="8"/>
        <v>-9.4028795544491457E-3</v>
      </c>
      <c r="H22" s="36">
        <f t="shared" si="9"/>
        <v>0.134611232</v>
      </c>
      <c r="I22" s="36">
        <f t="shared" si="10"/>
        <v>-0.11043505473280001</v>
      </c>
      <c r="J22" s="36">
        <f t="shared" si="11"/>
        <v>9.0600918902789124E-2</v>
      </c>
      <c r="K22" s="36">
        <f t="shared" si="12"/>
        <v>7.7141223864700794E-3</v>
      </c>
      <c r="L22" s="36">
        <f t="shared" si="13"/>
        <v>-6.328666005860053E-3</v>
      </c>
      <c r="M22" s="36">
        <f t="shared" ca="1" si="14"/>
        <v>-5.2046543301611077E-2</v>
      </c>
      <c r="N22" s="36">
        <f t="shared" ca="1" si="15"/>
        <v>5.0644977257423393E-6</v>
      </c>
      <c r="O22" s="26">
        <f t="shared" ca="1" si="16"/>
        <v>10152335190.440954</v>
      </c>
      <c r="P22" s="36">
        <f t="shared" ca="1" si="17"/>
        <v>4238131388.5904217</v>
      </c>
      <c r="Q22" s="36">
        <f t="shared" ca="1" si="18"/>
        <v>86746744.765188172</v>
      </c>
      <c r="R22" s="16">
        <f t="shared" ca="1" si="19"/>
        <v>5.0321455293653519E-3</v>
      </c>
      <c r="U22" s="16">
        <v>2</v>
      </c>
      <c r="V22" s="16">
        <f t="shared" ca="1" si="0"/>
        <v>-3.2317992653975391E-2</v>
      </c>
      <c r="AA22" s="16">
        <v>23</v>
      </c>
      <c r="AB22" s="16" t="s">
        <v>145</v>
      </c>
    </row>
    <row r="23" spans="1:28" x14ac:dyDescent="0.2">
      <c r="A23" s="84">
        <v>-5990</v>
      </c>
      <c r="B23" s="84">
        <v>-4.9744076079780097E-2</v>
      </c>
      <c r="C23" s="84">
        <v>0.2</v>
      </c>
      <c r="D23" s="85">
        <f t="shared" si="5"/>
        <v>-0.59899999999999998</v>
      </c>
      <c r="E23" s="85">
        <f t="shared" si="6"/>
        <v>-4.9744076079780097E-2</v>
      </c>
      <c r="F23" s="36">
        <f t="shared" si="7"/>
        <v>-0.1198</v>
      </c>
      <c r="G23" s="36">
        <f t="shared" si="8"/>
        <v>-9.9488152159560202E-3</v>
      </c>
      <c r="H23" s="36">
        <f t="shared" si="9"/>
        <v>7.1760199999999996E-2</v>
      </c>
      <c r="I23" s="36">
        <f t="shared" si="10"/>
        <v>-4.2984359799999997E-2</v>
      </c>
      <c r="J23" s="36">
        <f t="shared" si="11"/>
        <v>2.5747631520199998E-2</v>
      </c>
      <c r="K23" s="36">
        <f t="shared" si="12"/>
        <v>5.9593403143576558E-3</v>
      </c>
      <c r="L23" s="36">
        <f t="shared" si="13"/>
        <v>-3.5696448483002359E-3</v>
      </c>
      <c r="M23" s="36">
        <f t="shared" ca="1" si="14"/>
        <v>-5.9846608936531494E-2</v>
      </c>
      <c r="N23" s="36">
        <f t="shared" ca="1" si="15"/>
        <v>2.0412234024348308E-5</v>
      </c>
      <c r="O23" s="26">
        <f t="shared" ca="1" si="16"/>
        <v>8419807706.5121031</v>
      </c>
      <c r="P23" s="36">
        <f t="shared" ca="1" si="17"/>
        <v>3155054449.8089962</v>
      </c>
      <c r="Q23" s="36">
        <f t="shared" ca="1" si="18"/>
        <v>60954626.458018079</v>
      </c>
      <c r="R23" s="16">
        <f t="shared" ca="1" si="19"/>
        <v>1.0102532856751396E-2</v>
      </c>
      <c r="U23" s="16">
        <v>2.2000000000000002</v>
      </c>
      <c r="V23" s="16">
        <f t="shared" ca="1" si="0"/>
        <v>-2.1104598200677435E-2</v>
      </c>
      <c r="AA23" s="16">
        <v>24</v>
      </c>
      <c r="AB23" s="16" t="s">
        <v>136</v>
      </c>
    </row>
    <row r="24" spans="1:28" x14ac:dyDescent="0.2">
      <c r="A24" s="84">
        <v>-2003</v>
      </c>
      <c r="B24" s="84">
        <v>-8.7875278718066177E-2</v>
      </c>
      <c r="C24" s="114">
        <v>0.2</v>
      </c>
      <c r="D24" s="85">
        <f t="shared" si="5"/>
        <v>-0.20030000000000001</v>
      </c>
      <c r="E24" s="85">
        <f t="shared" si="6"/>
        <v>-8.7875278718066177E-2</v>
      </c>
      <c r="F24" s="36">
        <f t="shared" si="7"/>
        <v>-4.0060000000000005E-2</v>
      </c>
      <c r="G24" s="36">
        <f t="shared" si="8"/>
        <v>-1.7575055743613236E-2</v>
      </c>
      <c r="H24" s="36">
        <f t="shared" si="9"/>
        <v>8.0240180000000008E-3</v>
      </c>
      <c r="I24" s="36">
        <f t="shared" si="10"/>
        <v>-1.6072108054000001E-3</v>
      </c>
      <c r="J24" s="36">
        <f t="shared" si="11"/>
        <v>3.2192432432162003E-4</v>
      </c>
      <c r="K24" s="36">
        <f t="shared" si="12"/>
        <v>3.5202836654457314E-3</v>
      </c>
      <c r="L24" s="36">
        <f t="shared" si="13"/>
        <v>-7.0511281818878E-4</v>
      </c>
      <c r="M24" s="36">
        <f t="shared" ca="1" si="14"/>
        <v>-6.9876293821710844E-2</v>
      </c>
      <c r="N24" s="36">
        <f t="shared" ca="1" si="15"/>
        <v>6.4792691459845475E-5</v>
      </c>
      <c r="O24" s="26">
        <f t="shared" ca="1" si="16"/>
        <v>5866778852.1435776</v>
      </c>
      <c r="P24" s="36">
        <f t="shared" ca="1" si="17"/>
        <v>1716086986.5982759</v>
      </c>
      <c r="Q24" s="36">
        <f t="shared" ca="1" si="18"/>
        <v>28476500.650751743</v>
      </c>
      <c r="R24" s="16">
        <f t="shared" ca="1" si="19"/>
        <v>-1.7998984896355333E-2</v>
      </c>
      <c r="U24" s="16">
        <v>2.4</v>
      </c>
      <c r="V24" s="16">
        <f t="shared" ca="1" si="0"/>
        <v>-8.5914547204508501E-3</v>
      </c>
      <c r="AA24" s="16">
        <v>25</v>
      </c>
      <c r="AB24" s="16" t="s">
        <v>137</v>
      </c>
    </row>
    <row r="25" spans="1:28" x14ac:dyDescent="0.2">
      <c r="A25" s="84">
        <v>0</v>
      </c>
      <c r="B25" s="84">
        <v>-7.7451317839823577E-2</v>
      </c>
      <c r="C25" s="84">
        <v>0.2</v>
      </c>
      <c r="D25" s="85">
        <f t="shared" si="5"/>
        <v>0</v>
      </c>
      <c r="E25" s="85">
        <f t="shared" si="6"/>
        <v>-7.7451317839823577E-2</v>
      </c>
      <c r="F25" s="36">
        <f t="shared" si="7"/>
        <v>0</v>
      </c>
      <c r="G25" s="36">
        <f t="shared" si="8"/>
        <v>-1.5490263567964716E-2</v>
      </c>
      <c r="H25" s="36">
        <f t="shared" si="9"/>
        <v>0</v>
      </c>
      <c r="I25" s="36">
        <f t="shared" si="10"/>
        <v>0</v>
      </c>
      <c r="J25" s="36">
        <f t="shared" si="11"/>
        <v>0</v>
      </c>
      <c r="K25" s="36">
        <f t="shared" si="12"/>
        <v>0</v>
      </c>
      <c r="L25" s="36">
        <f t="shared" si="13"/>
        <v>0</v>
      </c>
      <c r="M25" s="36">
        <f t="shared" ca="1" si="14"/>
        <v>-7.2965740705880092E-2</v>
      </c>
      <c r="N25" s="36">
        <f t="shared" ca="1" si="15"/>
        <v>4.024080444911332E-6</v>
      </c>
      <c r="O25" s="26">
        <f t="shared" ca="1" si="16"/>
        <v>4827727993.3912859</v>
      </c>
      <c r="P25" s="36">
        <f t="shared" ca="1" si="17"/>
        <v>1201887157.9648097</v>
      </c>
      <c r="Q25" s="36">
        <f t="shared" ca="1" si="18"/>
        <v>17743488.31020458</v>
      </c>
      <c r="R25" s="16">
        <f t="shared" ca="1" si="19"/>
        <v>-4.4855771339434858E-3</v>
      </c>
      <c r="U25" s="16">
        <v>2.6</v>
      </c>
      <c r="V25" s="16">
        <f t="shared" ca="1" si="0"/>
        <v>5.2214377867043915E-3</v>
      </c>
      <c r="AA25" s="16">
        <v>26</v>
      </c>
      <c r="AB25" s="16" t="s">
        <v>146</v>
      </c>
    </row>
    <row r="26" spans="1:28" x14ac:dyDescent="0.2">
      <c r="A26" s="84">
        <v>890.5</v>
      </c>
      <c r="B26" s="84">
        <v>-7.0353931837529582E-2</v>
      </c>
      <c r="C26" s="84">
        <v>0.2</v>
      </c>
      <c r="D26" s="85">
        <f t="shared" si="5"/>
        <v>8.9050000000000004E-2</v>
      </c>
      <c r="E26" s="85">
        <f t="shared" si="6"/>
        <v>-7.0353931837529582E-2</v>
      </c>
      <c r="F26" s="36">
        <f t="shared" si="7"/>
        <v>1.7810000000000003E-2</v>
      </c>
      <c r="G26" s="36">
        <f t="shared" si="8"/>
        <v>-1.4070786367505916E-2</v>
      </c>
      <c r="H26" s="36">
        <f t="shared" si="9"/>
        <v>1.5859805000000002E-3</v>
      </c>
      <c r="I26" s="36">
        <f t="shared" si="10"/>
        <v>1.4123156352500004E-4</v>
      </c>
      <c r="J26" s="36">
        <f t="shared" si="11"/>
        <v>1.2576670731901253E-5</v>
      </c>
      <c r="K26" s="36">
        <f t="shared" si="12"/>
        <v>-1.2530035260264018E-3</v>
      </c>
      <c r="L26" s="36">
        <f t="shared" si="13"/>
        <v>-1.115799639926511E-4</v>
      </c>
      <c r="M26" s="36">
        <f t="shared" ca="1" si="14"/>
        <v>-7.3920629956843731E-2</v>
      </c>
      <c r="N26" s="36">
        <f t="shared" ca="1" si="15"/>
        <v>2.5442670948638175E-6</v>
      </c>
      <c r="O26" s="26">
        <f t="shared" ca="1" si="16"/>
        <v>4412685786.1826143</v>
      </c>
      <c r="P26" s="36">
        <f t="shared" ca="1" si="17"/>
        <v>1011465800.6901256</v>
      </c>
      <c r="Q26" s="36">
        <f t="shared" ca="1" si="18"/>
        <v>13970982.272167681</v>
      </c>
      <c r="R26" s="16">
        <f t="shared" ca="1" si="19"/>
        <v>3.5666981193141489E-3</v>
      </c>
      <c r="U26" s="16">
        <v>2.8</v>
      </c>
      <c r="V26" s="16">
        <f t="shared" ca="1" si="0"/>
        <v>2.0334079320788234E-2</v>
      </c>
    </row>
    <row r="27" spans="1:28" x14ac:dyDescent="0.2">
      <c r="A27" s="84">
        <v>4002</v>
      </c>
      <c r="B27" s="84">
        <v>-9.0529355462351885E-2</v>
      </c>
      <c r="C27" s="84">
        <v>0.2</v>
      </c>
      <c r="D27" s="85">
        <f t="shared" si="5"/>
        <v>0.4002</v>
      </c>
      <c r="E27" s="85">
        <f t="shared" si="6"/>
        <v>-9.0529355462351885E-2</v>
      </c>
      <c r="F27" s="36">
        <f t="shared" si="7"/>
        <v>8.004E-2</v>
      </c>
      <c r="G27" s="36">
        <f t="shared" si="8"/>
        <v>-1.8105871092470378E-2</v>
      </c>
      <c r="H27" s="36">
        <f t="shared" si="9"/>
        <v>3.2032008000000001E-2</v>
      </c>
      <c r="I27" s="36">
        <f t="shared" si="10"/>
        <v>1.2819209601600001E-2</v>
      </c>
      <c r="J27" s="36">
        <f t="shared" si="11"/>
        <v>5.13024768256032E-3</v>
      </c>
      <c r="K27" s="36">
        <f t="shared" si="12"/>
        <v>-7.2459696112066449E-3</v>
      </c>
      <c r="L27" s="36">
        <f t="shared" si="13"/>
        <v>-2.8998370384048992E-3</v>
      </c>
      <c r="M27" s="36">
        <f t="shared" ca="1" si="14"/>
        <v>-7.5234017133329306E-2</v>
      </c>
      <c r="N27" s="36">
        <f t="shared" ca="1" si="15"/>
        <v>4.6789474919853446E-5</v>
      </c>
      <c r="O27" s="26">
        <f t="shared" ca="1" si="16"/>
        <v>3167693333.0379291</v>
      </c>
      <c r="P27" s="36">
        <f t="shared" ca="1" si="17"/>
        <v>504829111.36944431</v>
      </c>
      <c r="Q27" s="36">
        <f t="shared" ca="1" si="18"/>
        <v>4846772.9923532465</v>
      </c>
      <c r="R27" s="16">
        <f t="shared" ca="1" si="19"/>
        <v>-1.5295338329022579E-2</v>
      </c>
      <c r="U27" s="16">
        <v>3</v>
      </c>
      <c r="V27" s="16">
        <f t="shared" ca="1" si="0"/>
        <v>3.6746469881800733E-2</v>
      </c>
    </row>
    <row r="28" spans="1:28" x14ac:dyDescent="0.2">
      <c r="A28" s="84">
        <v>7174.5</v>
      </c>
      <c r="B28" s="84">
        <v>-6.6405410053173075E-2</v>
      </c>
      <c r="C28" s="114">
        <v>0.2</v>
      </c>
      <c r="D28" s="85">
        <f t="shared" si="5"/>
        <v>0.71745000000000003</v>
      </c>
      <c r="E28" s="85">
        <f t="shared" si="6"/>
        <v>-6.6405410053173075E-2</v>
      </c>
      <c r="F28" s="36">
        <f t="shared" si="7"/>
        <v>0.14349000000000001</v>
      </c>
      <c r="G28" s="36">
        <f t="shared" si="8"/>
        <v>-1.3281082010634616E-2</v>
      </c>
      <c r="H28" s="36">
        <f t="shared" si="9"/>
        <v>0.10294690050000001</v>
      </c>
      <c r="I28" s="36">
        <f t="shared" si="10"/>
        <v>7.3859253763725013E-2</v>
      </c>
      <c r="J28" s="36">
        <f t="shared" si="11"/>
        <v>5.2990321612784511E-2</v>
      </c>
      <c r="K28" s="36">
        <f t="shared" si="12"/>
        <v>-9.5285122885298053E-3</v>
      </c>
      <c r="L28" s="36">
        <f t="shared" si="13"/>
        <v>-6.8362311414057091E-3</v>
      </c>
      <c r="M28" s="36">
        <f t="shared" ca="1" si="14"/>
        <v>-7.3334179910822167E-2</v>
      </c>
      <c r="N28" s="36">
        <f t="shared" ca="1" si="15"/>
        <v>9.6015703480533234E-6</v>
      </c>
      <c r="O28" s="26">
        <f t="shared" ca="1" si="16"/>
        <v>2188119449.6125474</v>
      </c>
      <c r="P28" s="36">
        <f t="shared" ca="1" si="17"/>
        <v>196839327.68008795</v>
      </c>
      <c r="Q28" s="36">
        <f t="shared" ca="1" si="18"/>
        <v>689201.49528923573</v>
      </c>
      <c r="R28" s="16">
        <f t="shared" ca="1" si="19"/>
        <v>6.9287698576490919E-3</v>
      </c>
      <c r="U28" s="16">
        <v>3.2</v>
      </c>
      <c r="V28" s="16">
        <f t="shared" ca="1" si="0"/>
        <v>5.4458609469741875E-2</v>
      </c>
    </row>
    <row r="29" spans="1:28" x14ac:dyDescent="0.2">
      <c r="A29" s="84">
        <v>8187.5</v>
      </c>
      <c r="B29" s="84">
        <v>-9.2301778304649168E-2</v>
      </c>
      <c r="C29" s="84">
        <v>0.2</v>
      </c>
      <c r="D29" s="85">
        <f t="shared" si="5"/>
        <v>0.81874999999999998</v>
      </c>
      <c r="E29" s="85">
        <f t="shared" si="6"/>
        <v>-9.2301778304649168E-2</v>
      </c>
      <c r="F29" s="36">
        <f t="shared" si="7"/>
        <v>0.16375000000000001</v>
      </c>
      <c r="G29" s="36">
        <f t="shared" si="8"/>
        <v>-1.8460355660929833E-2</v>
      </c>
      <c r="H29" s="36">
        <f t="shared" si="9"/>
        <v>0.13407031250000001</v>
      </c>
      <c r="I29" s="36">
        <f t="shared" si="10"/>
        <v>0.109770068359375</v>
      </c>
      <c r="J29" s="36">
        <f t="shared" si="11"/>
        <v>8.987424346923828E-2</v>
      </c>
      <c r="K29" s="36">
        <f t="shared" si="12"/>
        <v>-1.51144161973863E-2</v>
      </c>
      <c r="L29" s="36">
        <f t="shared" si="13"/>
        <v>-1.2374928261610033E-2</v>
      </c>
      <c r="M29" s="36">
        <f t="shared" ca="1" si="14"/>
        <v>-7.2038696853833781E-2</v>
      </c>
      <c r="N29" s="36">
        <f t="shared" ca="1" si="15"/>
        <v>8.211849397647572E-5</v>
      </c>
      <c r="O29" s="26">
        <f t="shared" ca="1" si="16"/>
        <v>1929050022.5314517</v>
      </c>
      <c r="P29" s="36">
        <f t="shared" ca="1" si="17"/>
        <v>133751905.2732048</v>
      </c>
      <c r="Q29" s="36">
        <f t="shared" ca="1" si="18"/>
        <v>188156.41150036908</v>
      </c>
      <c r="R29" s="16">
        <f t="shared" ca="1" si="19"/>
        <v>-2.0263081450815387E-2</v>
      </c>
      <c r="U29" s="16">
        <v>3.4</v>
      </c>
      <c r="V29" s="16">
        <f t="shared" ca="1" si="0"/>
        <v>7.3470498084611591E-2</v>
      </c>
    </row>
    <row r="30" spans="1:28" x14ac:dyDescent="0.2">
      <c r="A30" s="84">
        <v>8857.5</v>
      </c>
      <c r="B30" s="84">
        <v>-7.3438560190703328E-2</v>
      </c>
      <c r="C30" s="84">
        <v>0.2</v>
      </c>
      <c r="D30" s="85">
        <f t="shared" si="5"/>
        <v>0.88575000000000004</v>
      </c>
      <c r="E30" s="85">
        <f t="shared" si="6"/>
        <v>-7.3438560190703328E-2</v>
      </c>
      <c r="F30" s="36">
        <f t="shared" si="7"/>
        <v>0.17715000000000003</v>
      </c>
      <c r="G30" s="36">
        <f t="shared" si="8"/>
        <v>-1.4687712038140666E-2</v>
      </c>
      <c r="H30" s="36">
        <f t="shared" si="9"/>
        <v>0.15691061250000005</v>
      </c>
      <c r="I30" s="36">
        <f t="shared" si="10"/>
        <v>0.13898357502187506</v>
      </c>
      <c r="J30" s="36">
        <f t="shared" si="11"/>
        <v>0.12310470157562584</v>
      </c>
      <c r="K30" s="36">
        <f t="shared" si="12"/>
        <v>-1.3009640937783095E-2</v>
      </c>
      <c r="L30" s="36">
        <f t="shared" si="13"/>
        <v>-1.1523289460641377E-2</v>
      </c>
      <c r="M30" s="36">
        <f t="shared" ca="1" si="14"/>
        <v>-7.0998660807965547E-2</v>
      </c>
      <c r="N30" s="36">
        <f t="shared" ca="1" si="15"/>
        <v>1.1906217995768414E-6</v>
      </c>
      <c r="O30" s="26">
        <f t="shared" ca="1" si="16"/>
        <v>1770661666.6042843</v>
      </c>
      <c r="P30" s="36">
        <f t="shared" ca="1" si="17"/>
        <v>99918892.051128134</v>
      </c>
      <c r="Q30" s="36">
        <f t="shared" ca="1" si="18"/>
        <v>33347.184025730276</v>
      </c>
      <c r="R30" s="16">
        <f t="shared" ca="1" si="19"/>
        <v>-2.4398993827377813E-3</v>
      </c>
      <c r="U30" s="16">
        <v>3.6</v>
      </c>
      <c r="V30" s="16">
        <f t="shared" ca="1" si="0"/>
        <v>9.3782135726410032E-2</v>
      </c>
    </row>
    <row r="31" spans="1:28" x14ac:dyDescent="0.2">
      <c r="A31" s="84">
        <v>9155.5</v>
      </c>
      <c r="B31" s="84">
        <v>-7.1382246872370991E-2</v>
      </c>
      <c r="C31" s="84">
        <v>0.2</v>
      </c>
      <c r="D31" s="85">
        <f t="shared" si="5"/>
        <v>0.91554999999999997</v>
      </c>
      <c r="E31" s="85">
        <f t="shared" si="6"/>
        <v>-7.1382246872370991E-2</v>
      </c>
      <c r="F31" s="36">
        <f t="shared" si="7"/>
        <v>0.18310999999999999</v>
      </c>
      <c r="G31" s="36">
        <f t="shared" si="8"/>
        <v>-1.4276449374474198E-2</v>
      </c>
      <c r="H31" s="36">
        <f t="shared" si="9"/>
        <v>0.16764636049999998</v>
      </c>
      <c r="I31" s="36">
        <f t="shared" si="10"/>
        <v>0.15348862535577498</v>
      </c>
      <c r="J31" s="36">
        <f t="shared" si="11"/>
        <v>0.14052651094447979</v>
      </c>
      <c r="K31" s="36">
        <f t="shared" si="12"/>
        <v>-1.3070803224799851E-2</v>
      </c>
      <c r="L31" s="36">
        <f t="shared" si="13"/>
        <v>-1.1966973892465503E-2</v>
      </c>
      <c r="M31" s="36">
        <f t="shared" ca="1" si="14"/>
        <v>-7.0489211261032067E-2</v>
      </c>
      <c r="N31" s="36">
        <f t="shared" ca="1" si="15"/>
        <v>1.5950252062389726E-7</v>
      </c>
      <c r="O31" s="26">
        <f t="shared" ca="1" si="16"/>
        <v>1703396821.360533</v>
      </c>
      <c r="P31" s="36">
        <f t="shared" ca="1" si="17"/>
        <v>86743820.357290864</v>
      </c>
      <c r="Q31" s="36">
        <f t="shared" ca="1" si="18"/>
        <v>5435.3207522898147</v>
      </c>
      <c r="R31" s="16">
        <f t="shared" ca="1" si="19"/>
        <v>-8.9303561133892428E-4</v>
      </c>
      <c r="U31" s="16">
        <v>3.8</v>
      </c>
      <c r="V31" s="16">
        <f t="shared" ca="1" si="0"/>
        <v>0.11539352239513706</v>
      </c>
    </row>
    <row r="32" spans="1:28" x14ac:dyDescent="0.2">
      <c r="A32" s="84">
        <v>11147.5</v>
      </c>
      <c r="B32" s="84">
        <v>-5.4784136593348062E-2</v>
      </c>
      <c r="C32" s="114">
        <v>0.2</v>
      </c>
      <c r="D32" s="85">
        <f t="shared" si="5"/>
        <v>1.1147499999999999</v>
      </c>
      <c r="E32" s="85">
        <f t="shared" si="6"/>
        <v>-5.4784136593348062E-2</v>
      </c>
      <c r="F32" s="36">
        <f t="shared" si="7"/>
        <v>0.22294999999999998</v>
      </c>
      <c r="G32" s="36">
        <f t="shared" si="8"/>
        <v>-1.0956827318669614E-2</v>
      </c>
      <c r="H32" s="36">
        <f t="shared" si="9"/>
        <v>0.24853351249999997</v>
      </c>
      <c r="I32" s="36">
        <f t="shared" si="10"/>
        <v>0.27705273305937494</v>
      </c>
      <c r="J32" s="36">
        <f t="shared" si="11"/>
        <v>0.30884453417793817</v>
      </c>
      <c r="K32" s="36">
        <f t="shared" si="12"/>
        <v>-1.2214123253486951E-2</v>
      </c>
      <c r="L32" s="36">
        <f t="shared" si="13"/>
        <v>-1.3615693896824576E-2</v>
      </c>
      <c r="M32" s="36">
        <f t="shared" ca="1" si="14"/>
        <v>-6.6342633390227668E-2</v>
      </c>
      <c r="N32" s="36">
        <f t="shared" ca="1" si="15"/>
        <v>2.671976964069522E-5</v>
      </c>
      <c r="O32" s="26">
        <f t="shared" ca="1" si="16"/>
        <v>1301039094.7338612</v>
      </c>
      <c r="P32" s="36">
        <f t="shared" ca="1" si="17"/>
        <v>24997615.276852783</v>
      </c>
      <c r="Q32" s="36">
        <f t="shared" ca="1" si="18"/>
        <v>371516.70180752664</v>
      </c>
      <c r="R32" s="16">
        <f t="shared" ca="1" si="19"/>
        <v>1.1558496796879605E-2</v>
      </c>
      <c r="U32" s="16">
        <v>4</v>
      </c>
      <c r="V32" s="16">
        <f t="shared" ca="1" si="0"/>
        <v>0.13830465809079273</v>
      </c>
    </row>
    <row r="33" spans="1:22" x14ac:dyDescent="0.2">
      <c r="A33" s="84">
        <v>12103</v>
      </c>
      <c r="B33" s="84">
        <v>-6.8510564684698072E-2</v>
      </c>
      <c r="C33" s="84">
        <v>0.2</v>
      </c>
      <c r="D33" s="85">
        <f t="shared" si="5"/>
        <v>1.2102999999999999</v>
      </c>
      <c r="E33" s="85">
        <f t="shared" si="6"/>
        <v>-6.8510564684698072E-2</v>
      </c>
      <c r="F33" s="36">
        <f t="shared" si="7"/>
        <v>0.24206</v>
      </c>
      <c r="G33" s="36">
        <f t="shared" si="8"/>
        <v>-1.3702112936939615E-2</v>
      </c>
      <c r="H33" s="36">
        <f t="shared" si="9"/>
        <v>0.29296521799999997</v>
      </c>
      <c r="I33" s="36">
        <f t="shared" si="10"/>
        <v>0.35457580334539995</v>
      </c>
      <c r="J33" s="36">
        <f t="shared" si="11"/>
        <v>0.42914309478893753</v>
      </c>
      <c r="K33" s="36">
        <f t="shared" si="12"/>
        <v>-1.6583667287578017E-2</v>
      </c>
      <c r="L33" s="36">
        <f t="shared" si="13"/>
        <v>-2.0071212518155673E-2</v>
      </c>
      <c r="M33" s="36">
        <f t="shared" ca="1" si="14"/>
        <v>-6.3896083590848418E-2</v>
      </c>
      <c r="N33" s="36">
        <f t="shared" ca="1" si="15"/>
        <v>4.2586871530991798E-6</v>
      </c>
      <c r="O33" s="26">
        <f t="shared" ca="1" si="16"/>
        <v>1135229543.309952</v>
      </c>
      <c r="P33" s="36">
        <f t="shared" ca="1" si="17"/>
        <v>9505254.4787724707</v>
      </c>
      <c r="Q33" s="36">
        <f t="shared" ca="1" si="18"/>
        <v>827565.40724686708</v>
      </c>
      <c r="R33" s="16">
        <f t="shared" ca="1" si="19"/>
        <v>-4.6144810938496539E-3</v>
      </c>
      <c r="U33" s="16">
        <v>4.2</v>
      </c>
      <c r="V33" s="16">
        <f t="shared" ca="1" si="0"/>
        <v>0.16251554281337702</v>
      </c>
    </row>
    <row r="34" spans="1:22" x14ac:dyDescent="0.2">
      <c r="A34" s="84">
        <v>12103.5</v>
      </c>
      <c r="B34" s="84">
        <v>-5.7329446096983094E-2</v>
      </c>
      <c r="C34" s="84">
        <v>0.2</v>
      </c>
      <c r="D34" s="85">
        <f t="shared" si="5"/>
        <v>1.21035</v>
      </c>
      <c r="E34" s="85">
        <f t="shared" si="6"/>
        <v>-5.7329446096983094E-2</v>
      </c>
      <c r="F34" s="36">
        <f t="shared" si="7"/>
        <v>0.24207000000000001</v>
      </c>
      <c r="G34" s="36">
        <f t="shared" si="8"/>
        <v>-1.1465889219396619E-2</v>
      </c>
      <c r="H34" s="36">
        <f t="shared" si="9"/>
        <v>0.29298942450000004</v>
      </c>
      <c r="I34" s="36">
        <f t="shared" si="10"/>
        <v>0.35461974994357504</v>
      </c>
      <c r="J34" s="36">
        <f t="shared" si="11"/>
        <v>0.42921401434420603</v>
      </c>
      <c r="K34" s="36">
        <f t="shared" si="12"/>
        <v>-1.3877739016696698E-2</v>
      </c>
      <c r="L34" s="36">
        <f t="shared" si="13"/>
        <v>-1.679692141885885E-2</v>
      </c>
      <c r="M34" s="36">
        <f t="shared" ca="1" si="14"/>
        <v>-6.3894725685004511E-2</v>
      </c>
      <c r="N34" s="36">
        <f t="shared" ca="1" si="15"/>
        <v>8.6205792137781319E-6</v>
      </c>
      <c r="O34" s="26">
        <f t="shared" ca="1" si="16"/>
        <v>1135147091.7790613</v>
      </c>
      <c r="P34" s="36">
        <f t="shared" ca="1" si="17"/>
        <v>9499230.5425969101</v>
      </c>
      <c r="Q34" s="36">
        <f t="shared" ca="1" si="18"/>
        <v>827842.72163493582</v>
      </c>
      <c r="R34" s="16">
        <f t="shared" ca="1" si="19"/>
        <v>6.5652795880214165E-3</v>
      </c>
      <c r="U34" s="16">
        <v>4.4000000000000004</v>
      </c>
      <c r="V34" s="16">
        <f t="shared" ca="1" si="0"/>
        <v>0.18802617656288997</v>
      </c>
    </row>
    <row r="35" spans="1:22" x14ac:dyDescent="0.2">
      <c r="A35" s="84">
        <v>12109</v>
      </c>
      <c r="B35" s="84">
        <v>-5.773714009470618E-2</v>
      </c>
      <c r="C35" s="84">
        <v>0.2</v>
      </c>
      <c r="D35" s="85">
        <f t="shared" si="5"/>
        <v>1.2109000000000001</v>
      </c>
      <c r="E35" s="85">
        <f t="shared" si="6"/>
        <v>-5.773714009470618E-2</v>
      </c>
      <c r="F35" s="36">
        <f t="shared" si="7"/>
        <v>0.24218000000000003</v>
      </c>
      <c r="G35" s="36">
        <f t="shared" si="8"/>
        <v>-1.1547428018941236E-2</v>
      </c>
      <c r="H35" s="36">
        <f t="shared" si="9"/>
        <v>0.29325576200000009</v>
      </c>
      <c r="I35" s="36">
        <f t="shared" si="10"/>
        <v>0.35510340220580011</v>
      </c>
      <c r="J35" s="36">
        <f t="shared" si="11"/>
        <v>0.4299947097310034</v>
      </c>
      <c r="K35" s="36">
        <f t="shared" si="12"/>
        <v>-1.3982780588135943E-2</v>
      </c>
      <c r="L35" s="36">
        <f t="shared" si="13"/>
        <v>-1.6931749014173814E-2</v>
      </c>
      <c r="M35" s="36">
        <f t="shared" ca="1" si="14"/>
        <v>-6.3879783359256773E-2</v>
      </c>
      <c r="N35" s="36">
        <f t="shared" ca="1" si="15"/>
        <v>7.5464132551057527E-6</v>
      </c>
      <c r="O35" s="26">
        <f t="shared" ca="1" si="16"/>
        <v>1134240416.1951923</v>
      </c>
      <c r="P35" s="36">
        <f t="shared" ca="1" si="17"/>
        <v>9433104.2456545029</v>
      </c>
      <c r="Q35" s="36">
        <f t="shared" ca="1" si="18"/>
        <v>830895.6575311186</v>
      </c>
      <c r="R35" s="16">
        <f t="shared" ca="1" si="19"/>
        <v>6.142643264550593E-3</v>
      </c>
      <c r="U35" s="16">
        <v>4.5999999999999996</v>
      </c>
      <c r="V35" s="16">
        <f t="shared" ca="1" si="0"/>
        <v>0.21483655933933146</v>
      </c>
    </row>
    <row r="36" spans="1:22" x14ac:dyDescent="0.2">
      <c r="A36" s="84">
        <v>12136.5</v>
      </c>
      <c r="B36" s="84">
        <v>-5.5775566483096124E-2</v>
      </c>
      <c r="C36" s="114">
        <v>0.2</v>
      </c>
      <c r="D36" s="85">
        <f t="shared" si="5"/>
        <v>1.2136499999999999</v>
      </c>
      <c r="E36" s="85">
        <f t="shared" si="6"/>
        <v>-5.5775566483096124E-2</v>
      </c>
      <c r="F36" s="36">
        <f t="shared" si="7"/>
        <v>0.24273</v>
      </c>
      <c r="G36" s="36">
        <f t="shared" si="8"/>
        <v>-1.1155113296619225E-2</v>
      </c>
      <c r="H36" s="36">
        <f t="shared" si="9"/>
        <v>0.2945892645</v>
      </c>
      <c r="I36" s="36">
        <f t="shared" si="10"/>
        <v>0.357528260860425</v>
      </c>
      <c r="J36" s="36">
        <f t="shared" si="11"/>
        <v>0.43391417379325475</v>
      </c>
      <c r="K36" s="36">
        <f t="shared" si="12"/>
        <v>-1.3538403252441921E-2</v>
      </c>
      <c r="L36" s="36">
        <f t="shared" si="13"/>
        <v>-1.6430883107326134E-2</v>
      </c>
      <c r="M36" s="36">
        <f t="shared" ca="1" si="14"/>
        <v>-6.3804924290237888E-2</v>
      </c>
      <c r="N36" s="36">
        <f t="shared" ca="1" si="15"/>
        <v>1.289411735902168E-5</v>
      </c>
      <c r="O36" s="26">
        <f t="shared" ca="1" si="16"/>
        <v>1129715041.5484228</v>
      </c>
      <c r="P36" s="36">
        <f t="shared" ca="1" si="17"/>
        <v>9106233.8565237131</v>
      </c>
      <c r="Q36" s="36">
        <f t="shared" ca="1" si="18"/>
        <v>846228.29059868935</v>
      </c>
      <c r="R36" s="16">
        <f t="shared" ca="1" si="19"/>
        <v>8.029357807141764E-3</v>
      </c>
      <c r="U36" s="16">
        <v>4.8</v>
      </c>
      <c r="V36" s="16">
        <f t="shared" ca="1" si="0"/>
        <v>0.2429466911427017</v>
      </c>
    </row>
    <row r="37" spans="1:22" x14ac:dyDescent="0.2">
      <c r="A37" s="84">
        <v>12261</v>
      </c>
      <c r="B37" s="84">
        <v>-5.9275897619642998E-2</v>
      </c>
      <c r="C37" s="84">
        <v>0.2</v>
      </c>
      <c r="D37" s="85">
        <f t="shared" si="5"/>
        <v>1.2261</v>
      </c>
      <c r="E37" s="85">
        <f t="shared" si="6"/>
        <v>-5.9275897619642998E-2</v>
      </c>
      <c r="F37" s="36">
        <f t="shared" si="7"/>
        <v>0.24521999999999999</v>
      </c>
      <c r="G37" s="36">
        <f t="shared" si="8"/>
        <v>-1.1855179523928601E-2</v>
      </c>
      <c r="H37" s="36">
        <f t="shared" si="9"/>
        <v>0.30066424199999997</v>
      </c>
      <c r="I37" s="36">
        <f t="shared" si="10"/>
        <v>0.36864442711619994</v>
      </c>
      <c r="J37" s="36">
        <f t="shared" si="11"/>
        <v>0.45199493208717273</v>
      </c>
      <c r="K37" s="36">
        <f t="shared" si="12"/>
        <v>-1.4535635614288858E-2</v>
      </c>
      <c r="L37" s="36">
        <f t="shared" si="13"/>
        <v>-1.7822142826679568E-2</v>
      </c>
      <c r="M37" s="36">
        <f t="shared" ca="1" si="14"/>
        <v>-6.3462942312356413E-2</v>
      </c>
      <c r="N37" s="36">
        <f t="shared" ca="1" si="15"/>
        <v>3.5062686517559156E-6</v>
      </c>
      <c r="O37" s="26">
        <f t="shared" ca="1" si="16"/>
        <v>1109393714.2743504</v>
      </c>
      <c r="P37" s="36">
        <f t="shared" ca="1" si="17"/>
        <v>7704203.0081587294</v>
      </c>
      <c r="Q37" s="36">
        <f t="shared" ca="1" si="18"/>
        <v>917042.61443672178</v>
      </c>
      <c r="R37" s="16">
        <f t="shared" ca="1" si="19"/>
        <v>4.1870446927134153E-3</v>
      </c>
      <c r="U37" s="16">
        <v>5</v>
      </c>
      <c r="V37" s="16">
        <f t="shared" ca="1" si="0"/>
        <v>0.27235657197300056</v>
      </c>
    </row>
    <row r="38" spans="1:22" x14ac:dyDescent="0.2">
      <c r="A38" s="84">
        <v>12311</v>
      </c>
      <c r="B38" s="84">
        <v>-5.8163162356762936E-2</v>
      </c>
      <c r="C38" s="84">
        <v>0.2</v>
      </c>
      <c r="D38" s="85">
        <f t="shared" si="5"/>
        <v>1.2311000000000001</v>
      </c>
      <c r="E38" s="85">
        <f t="shared" si="6"/>
        <v>-5.8163162356762936E-2</v>
      </c>
      <c r="F38" s="36">
        <f t="shared" si="7"/>
        <v>0.24622000000000002</v>
      </c>
      <c r="G38" s="36">
        <f t="shared" si="8"/>
        <v>-1.1632632471352588E-2</v>
      </c>
      <c r="H38" s="36">
        <f t="shared" si="9"/>
        <v>0.30312144200000007</v>
      </c>
      <c r="I38" s="36">
        <f t="shared" si="10"/>
        <v>0.37317280724620011</v>
      </c>
      <c r="J38" s="36">
        <f t="shared" si="11"/>
        <v>0.45941304300079699</v>
      </c>
      <c r="K38" s="36">
        <f t="shared" si="12"/>
        <v>-1.4320933835482172E-2</v>
      </c>
      <c r="L38" s="36">
        <f t="shared" si="13"/>
        <v>-1.7630501644862104E-2</v>
      </c>
      <c r="M38" s="36">
        <f t="shared" ca="1" si="14"/>
        <v>-6.3324182613782171E-2</v>
      </c>
      <c r="N38" s="36">
        <f t="shared" ca="1" si="15"/>
        <v>5.3272260186725769E-6</v>
      </c>
      <c r="O38" s="26">
        <f t="shared" ca="1" si="16"/>
        <v>1101308839.8078382</v>
      </c>
      <c r="P38" s="36">
        <f t="shared" ca="1" si="17"/>
        <v>7176637.7528811097</v>
      </c>
      <c r="Q38" s="36">
        <f t="shared" ca="1" si="18"/>
        <v>946116.82033772743</v>
      </c>
      <c r="R38" s="16">
        <f t="shared" ca="1" si="19"/>
        <v>5.1610202570192346E-3</v>
      </c>
      <c r="U38" s="16">
        <v>5.2</v>
      </c>
      <c r="V38" s="16">
        <f t="shared" ca="1" si="0"/>
        <v>0.30306620183022803</v>
      </c>
    </row>
    <row r="39" spans="1:22" x14ac:dyDescent="0.2">
      <c r="A39" s="84">
        <v>14313</v>
      </c>
      <c r="B39" s="84">
        <v>-5.2333821646218644E-2</v>
      </c>
      <c r="C39" s="84">
        <v>0.2</v>
      </c>
      <c r="D39" s="85">
        <f t="shared" si="5"/>
        <v>1.4313</v>
      </c>
      <c r="E39" s="85">
        <f t="shared" si="6"/>
        <v>-5.2333821646218644E-2</v>
      </c>
      <c r="F39" s="36">
        <f t="shared" si="7"/>
        <v>0.28626000000000001</v>
      </c>
      <c r="G39" s="36">
        <f t="shared" si="8"/>
        <v>-1.0466764329243729E-2</v>
      </c>
      <c r="H39" s="36">
        <f t="shared" si="9"/>
        <v>0.40972393800000001</v>
      </c>
      <c r="I39" s="36">
        <f t="shared" si="10"/>
        <v>0.58643787245940004</v>
      </c>
      <c r="J39" s="36">
        <f t="shared" si="11"/>
        <v>0.83936852685113927</v>
      </c>
      <c r="K39" s="36">
        <f t="shared" si="12"/>
        <v>-1.4981079784446551E-2</v>
      </c>
      <c r="L39" s="36">
        <f t="shared" si="13"/>
        <v>-2.1442419495478347E-2</v>
      </c>
      <c r="M39" s="36">
        <f t="shared" ca="1" si="14"/>
        <v>-5.7100806260804091E-2</v>
      </c>
      <c r="N39" s="36">
        <f t="shared" ca="1" si="15"/>
        <v>4.5448284631388724E-6</v>
      </c>
      <c r="O39" s="26">
        <f t="shared" ca="1" si="16"/>
        <v>811714322.07759356</v>
      </c>
      <c r="P39" s="36">
        <f t="shared" ca="1" si="17"/>
        <v>943327.6283555805</v>
      </c>
      <c r="Q39" s="36">
        <f t="shared" ca="1" si="18"/>
        <v>2358015.7689910224</v>
      </c>
      <c r="R39" s="16">
        <f t="shared" ca="1" si="19"/>
        <v>4.7669846145854469E-3</v>
      </c>
      <c r="U39" s="16">
        <v>5.4</v>
      </c>
      <c r="V39" s="16">
        <f t="shared" ca="1" si="0"/>
        <v>0.3350755807143842</v>
      </c>
    </row>
    <row r="40" spans="1:22" x14ac:dyDescent="0.2">
      <c r="A40" s="84">
        <v>16050.5</v>
      </c>
      <c r="B40" s="84">
        <v>-5.8442044567129724E-2</v>
      </c>
      <c r="C40" s="114">
        <v>0.2</v>
      </c>
      <c r="D40" s="85">
        <f t="shared" si="5"/>
        <v>1.6050500000000001</v>
      </c>
      <c r="E40" s="85">
        <f t="shared" si="6"/>
        <v>-5.8442044567129724E-2</v>
      </c>
      <c r="F40" s="36">
        <f t="shared" si="7"/>
        <v>0.32101000000000002</v>
      </c>
      <c r="G40" s="36">
        <f t="shared" si="8"/>
        <v>-1.1688408913425945E-2</v>
      </c>
      <c r="H40" s="36">
        <f t="shared" si="9"/>
        <v>0.51523710050000004</v>
      </c>
      <c r="I40" s="36">
        <f t="shared" si="10"/>
        <v>0.82698130815752513</v>
      </c>
      <c r="J40" s="36">
        <f t="shared" si="11"/>
        <v>1.3273463486582358</v>
      </c>
      <c r="K40" s="36">
        <f t="shared" si="12"/>
        <v>-1.8760480726494316E-2</v>
      </c>
      <c r="L40" s="36">
        <f t="shared" si="13"/>
        <v>-3.0111509590059704E-2</v>
      </c>
      <c r="M40" s="36">
        <f t="shared" ca="1" si="14"/>
        <v>-5.0644028591545008E-2</v>
      </c>
      <c r="N40" s="36">
        <f t="shared" ca="1" si="15"/>
        <v>1.2161810631094889E-5</v>
      </c>
      <c r="O40" s="26">
        <f t="shared" ca="1" si="16"/>
        <v>609559544.27078831</v>
      </c>
      <c r="P40" s="36">
        <f t="shared" ca="1" si="17"/>
        <v>14343523.798986269</v>
      </c>
      <c r="Q40" s="36">
        <f t="shared" ca="1" si="18"/>
        <v>3843793.7161697368</v>
      </c>
      <c r="R40" s="16">
        <f t="shared" ca="1" si="19"/>
        <v>-7.7980159755847156E-3</v>
      </c>
      <c r="U40" s="16">
        <v>5.6</v>
      </c>
      <c r="V40" s="16">
        <f t="shared" ca="1" si="0"/>
        <v>0.36838470862546879</v>
      </c>
    </row>
    <row r="41" spans="1:22" x14ac:dyDescent="0.2">
      <c r="A41" s="84">
        <v>16130</v>
      </c>
      <c r="B41" s="84">
        <v>-5.3214429986933168E-2</v>
      </c>
      <c r="C41" s="84">
        <v>0.2</v>
      </c>
      <c r="D41" s="85">
        <f t="shared" si="5"/>
        <v>1.613</v>
      </c>
      <c r="E41" s="85">
        <f t="shared" si="6"/>
        <v>-5.3214429986933168E-2</v>
      </c>
      <c r="F41" s="36">
        <f t="shared" si="7"/>
        <v>0.3226</v>
      </c>
      <c r="G41" s="36">
        <f t="shared" si="8"/>
        <v>-1.0642885997386635E-2</v>
      </c>
      <c r="H41" s="36">
        <f t="shared" si="9"/>
        <v>0.52035379999999998</v>
      </c>
      <c r="I41" s="36">
        <f t="shared" si="10"/>
        <v>0.83933067939999995</v>
      </c>
      <c r="J41" s="36">
        <f t="shared" si="11"/>
        <v>1.3538403858721999</v>
      </c>
      <c r="K41" s="36">
        <f t="shared" si="12"/>
        <v>-1.7166975113784642E-2</v>
      </c>
      <c r="L41" s="36">
        <f t="shared" si="13"/>
        <v>-2.7690330858534628E-2</v>
      </c>
      <c r="M41" s="36">
        <f t="shared" ca="1" si="14"/>
        <v>-5.0325127337377547E-2</v>
      </c>
      <c r="N41" s="36">
        <f t="shared" ca="1" si="15"/>
        <v>1.6696139601458264E-6</v>
      </c>
      <c r="O41" s="26">
        <f t="shared" ca="1" si="16"/>
        <v>601299674.48939133</v>
      </c>
      <c r="P41" s="36">
        <f t="shared" ca="1" si="17"/>
        <v>15274886.826372966</v>
      </c>
      <c r="Q41" s="36">
        <f t="shared" ca="1" si="18"/>
        <v>3914824.6538582467</v>
      </c>
      <c r="R41" s="16">
        <f t="shared" ca="1" si="19"/>
        <v>-2.8893026495556209E-3</v>
      </c>
    </row>
    <row r="42" spans="1:22" x14ac:dyDescent="0.2">
      <c r="A42" s="84">
        <v>16308</v>
      </c>
      <c r="B42" s="84">
        <v>-5.4067486244275445E-2</v>
      </c>
      <c r="C42" s="84">
        <v>0.2</v>
      </c>
      <c r="D42" s="85">
        <f t="shared" si="5"/>
        <v>1.6308</v>
      </c>
      <c r="E42" s="85">
        <f t="shared" si="6"/>
        <v>-5.4067486244275445E-2</v>
      </c>
      <c r="F42" s="36">
        <f t="shared" si="7"/>
        <v>0.32616000000000001</v>
      </c>
      <c r="G42" s="36">
        <f t="shared" si="8"/>
        <v>-1.0813497248855089E-2</v>
      </c>
      <c r="H42" s="36">
        <f t="shared" si="9"/>
        <v>0.53190172800000002</v>
      </c>
      <c r="I42" s="36">
        <f t="shared" si="10"/>
        <v>0.86742533802240007</v>
      </c>
      <c r="J42" s="36">
        <f t="shared" si="11"/>
        <v>1.4145972412469301</v>
      </c>
      <c r="K42" s="36">
        <f t="shared" si="12"/>
        <v>-1.7634651313432882E-2</v>
      </c>
      <c r="L42" s="36">
        <f t="shared" si="13"/>
        <v>-2.8758589361946342E-2</v>
      </c>
      <c r="M42" s="36">
        <f t="shared" ca="1" si="14"/>
        <v>-4.9603662685383722E-2</v>
      </c>
      <c r="N42" s="36">
        <f t="shared" ca="1" si="15"/>
        <v>3.9851441529833547E-6</v>
      </c>
      <c r="O42" s="26">
        <f t="shared" ca="1" si="16"/>
        <v>583103428.52278519</v>
      </c>
      <c r="P42" s="36">
        <f t="shared" ca="1" si="17"/>
        <v>17445682.565354601</v>
      </c>
      <c r="Q42" s="36">
        <f t="shared" ca="1" si="18"/>
        <v>4074410.4236269407</v>
      </c>
      <c r="R42" s="16">
        <f t="shared" ca="1" si="19"/>
        <v>-4.4638235588917233E-3</v>
      </c>
    </row>
    <row r="43" spans="1:22" x14ac:dyDescent="0.2">
      <c r="A43" s="84">
        <v>18181</v>
      </c>
      <c r="B43" s="84">
        <v>-3.2100488297740183E-2</v>
      </c>
      <c r="C43" s="84">
        <v>0.2</v>
      </c>
      <c r="D43" s="85">
        <f t="shared" si="5"/>
        <v>1.8181</v>
      </c>
      <c r="E43" s="85">
        <f t="shared" si="6"/>
        <v>-3.2100488297740183E-2</v>
      </c>
      <c r="F43" s="36">
        <f t="shared" si="7"/>
        <v>0.36362000000000005</v>
      </c>
      <c r="G43" s="36">
        <f t="shared" si="8"/>
        <v>-6.4200976595480373E-3</v>
      </c>
      <c r="H43" s="36">
        <f t="shared" si="9"/>
        <v>0.66109752200000016</v>
      </c>
      <c r="I43" s="36">
        <f t="shared" si="10"/>
        <v>1.2019414047482002</v>
      </c>
      <c r="J43" s="36">
        <f t="shared" si="11"/>
        <v>2.1852496679727027</v>
      </c>
      <c r="K43" s="36">
        <f t="shared" si="12"/>
        <v>-1.1672379554824287E-2</v>
      </c>
      <c r="L43" s="36">
        <f t="shared" si="13"/>
        <v>-2.1221553268626039E-2</v>
      </c>
      <c r="M43" s="36">
        <f t="shared" ca="1" si="14"/>
        <v>-4.1387944177992901E-2</v>
      </c>
      <c r="N43" s="36">
        <f t="shared" ca="1" si="15"/>
        <v>1.7251367345528157E-5</v>
      </c>
      <c r="O43" s="26">
        <f t="shared" ca="1" si="16"/>
        <v>415150038.40022618</v>
      </c>
      <c r="P43" s="36">
        <f t="shared" ca="1" si="17"/>
        <v>46157913.133747116</v>
      </c>
      <c r="Q43" s="36">
        <f t="shared" ca="1" si="18"/>
        <v>5765064.195693071</v>
      </c>
      <c r="R43" s="16">
        <f t="shared" ca="1" si="19"/>
        <v>9.287455880252718E-3</v>
      </c>
    </row>
    <row r="44" spans="1:22" x14ac:dyDescent="0.2">
      <c r="A44" s="84">
        <v>18413.5</v>
      </c>
      <c r="B44" s="84">
        <v>-3.7747226436728919E-2</v>
      </c>
      <c r="C44" s="114">
        <v>0.2</v>
      </c>
      <c r="D44" s="85">
        <f t="shared" si="5"/>
        <v>1.84135</v>
      </c>
      <c r="E44" s="85">
        <f t="shared" si="6"/>
        <v>-3.7747226436728919E-2</v>
      </c>
      <c r="F44" s="36">
        <f t="shared" si="7"/>
        <v>0.36827000000000004</v>
      </c>
      <c r="G44" s="36">
        <f t="shared" si="8"/>
        <v>-7.5494452873457844E-3</v>
      </c>
      <c r="H44" s="36">
        <f t="shared" si="9"/>
        <v>0.67811396450000005</v>
      </c>
      <c r="I44" s="36">
        <f t="shared" si="10"/>
        <v>1.2486451485320751</v>
      </c>
      <c r="J44" s="36">
        <f t="shared" si="11"/>
        <v>2.2991927442495363</v>
      </c>
      <c r="K44" s="36">
        <f t="shared" si="12"/>
        <v>-1.390117107985416E-2</v>
      </c>
      <c r="L44" s="36">
        <f t="shared" si="13"/>
        <v>-2.5596921367889457E-2</v>
      </c>
      <c r="M44" s="36">
        <f t="shared" ca="1" si="14"/>
        <v>-4.0288574192469152E-2</v>
      </c>
      <c r="N44" s="36">
        <f t="shared" ca="1" si="15"/>
        <v>1.2916896831211846E-6</v>
      </c>
      <c r="O44" s="26">
        <f t="shared" ca="1" si="16"/>
        <v>397108695.7297371</v>
      </c>
      <c r="P44" s="36">
        <f t="shared" ca="1" si="17"/>
        <v>50301054.258610941</v>
      </c>
      <c r="Q44" s="36">
        <f t="shared" ca="1" si="18"/>
        <v>5971923.5956709813</v>
      </c>
      <c r="R44" s="16">
        <f t="shared" ca="1" si="19"/>
        <v>2.5413477557402336E-3</v>
      </c>
    </row>
    <row r="45" spans="1:22" x14ac:dyDescent="0.2">
      <c r="A45" s="84">
        <v>27251</v>
      </c>
      <c r="B45" s="84">
        <v>1.263890291934025E-2</v>
      </c>
      <c r="C45" s="84">
        <v>0.1</v>
      </c>
      <c r="D45" s="85">
        <f t="shared" si="5"/>
        <v>2.7250999999999999</v>
      </c>
      <c r="E45" s="85">
        <f t="shared" si="6"/>
        <v>1.263890291934025E-2</v>
      </c>
      <c r="F45" s="36">
        <f t="shared" si="7"/>
        <v>0.27250999999999997</v>
      </c>
      <c r="G45" s="36">
        <f t="shared" si="8"/>
        <v>1.2638902919340251E-3</v>
      </c>
      <c r="H45" s="36">
        <f t="shared" si="9"/>
        <v>0.74261700099999994</v>
      </c>
      <c r="I45" s="36">
        <f t="shared" si="10"/>
        <v>2.0237055894250999</v>
      </c>
      <c r="J45" s="36">
        <f t="shared" si="11"/>
        <v>5.5148001017423391</v>
      </c>
      <c r="K45" s="36">
        <f t="shared" si="12"/>
        <v>3.4442274345494114E-3</v>
      </c>
      <c r="L45" s="36">
        <f t="shared" si="13"/>
        <v>9.3858641818906005E-3</v>
      </c>
      <c r="M45" s="36">
        <f t="shared" ca="1" si="14"/>
        <v>1.4522162123963442E-2</v>
      </c>
      <c r="N45" s="36">
        <f t="shared" ca="1" si="15"/>
        <v>3.5466652317979764E-7</v>
      </c>
      <c r="O45" s="26">
        <f t="shared" ca="1" si="16"/>
        <v>9886912.6627041958</v>
      </c>
      <c r="P45" s="36">
        <f t="shared" ca="1" si="17"/>
        <v>49647258.449560858</v>
      </c>
      <c r="Q45" s="36">
        <f t="shared" ca="1" si="18"/>
        <v>2693987.0047643613</v>
      </c>
      <c r="R45" s="16">
        <f t="shared" ca="1" si="19"/>
        <v>-1.8832592046231916E-3</v>
      </c>
    </row>
    <row r="46" spans="1:22" x14ac:dyDescent="0.2">
      <c r="A46" s="84">
        <v>27251.5</v>
      </c>
      <c r="B46" s="84">
        <v>1.2420606223375201E-2</v>
      </c>
      <c r="C46" s="84">
        <v>0.1</v>
      </c>
      <c r="D46" s="85">
        <f t="shared" si="5"/>
        <v>2.7251500000000002</v>
      </c>
      <c r="E46" s="85">
        <f t="shared" si="6"/>
        <v>1.2420606223375201E-2</v>
      </c>
      <c r="F46" s="36">
        <f t="shared" si="7"/>
        <v>0.27251500000000001</v>
      </c>
      <c r="G46" s="36">
        <f t="shared" si="8"/>
        <v>1.2420606223375202E-3</v>
      </c>
      <c r="H46" s="36">
        <f t="shared" si="9"/>
        <v>0.74264425225000008</v>
      </c>
      <c r="I46" s="36">
        <f t="shared" si="10"/>
        <v>2.023816984019088</v>
      </c>
      <c r="J46" s="36">
        <f t="shared" si="11"/>
        <v>5.5152048539996184</v>
      </c>
      <c r="K46" s="36">
        <f t="shared" si="12"/>
        <v>3.3848015049630933E-3</v>
      </c>
      <c r="L46" s="36">
        <f t="shared" si="13"/>
        <v>9.224091821250174E-3</v>
      </c>
      <c r="M46" s="36">
        <f t="shared" ca="1" si="14"/>
        <v>1.4525981104589858E-2</v>
      </c>
      <c r="N46" s="36">
        <f t="shared" ca="1" si="15"/>
        <v>4.4326033904496313E-7</v>
      </c>
      <c r="O46" s="26">
        <f t="shared" ca="1" si="16"/>
        <v>9885071.7109234482</v>
      </c>
      <c r="P46" s="36">
        <f t="shared" ca="1" si="17"/>
        <v>49648362.607602328</v>
      </c>
      <c r="Q46" s="36">
        <f t="shared" ca="1" si="18"/>
        <v>2693993.9645919842</v>
      </c>
      <c r="R46" s="16">
        <f t="shared" ca="1" si="19"/>
        <v>-2.1053748812146569E-3</v>
      </c>
    </row>
    <row r="47" spans="1:22" x14ac:dyDescent="0.2">
      <c r="A47" s="84">
        <v>27259.5</v>
      </c>
      <c r="B47" s="84">
        <v>1.1927859978056371E-2</v>
      </c>
      <c r="C47" s="84">
        <v>0.1</v>
      </c>
      <c r="D47" s="85">
        <f t="shared" si="5"/>
        <v>2.7259500000000001</v>
      </c>
      <c r="E47" s="85">
        <f t="shared" si="6"/>
        <v>1.1927859978056371E-2</v>
      </c>
      <c r="F47" s="36">
        <f t="shared" si="7"/>
        <v>0.27259500000000003</v>
      </c>
      <c r="G47" s="36">
        <f t="shared" si="8"/>
        <v>1.1927859978056372E-3</v>
      </c>
      <c r="H47" s="36">
        <f t="shared" si="9"/>
        <v>0.74308034025000014</v>
      </c>
      <c r="I47" s="36">
        <f t="shared" si="10"/>
        <v>2.0255998535044881</v>
      </c>
      <c r="J47" s="36">
        <f t="shared" si="11"/>
        <v>5.5216839206605597</v>
      </c>
      <c r="K47" s="36">
        <f t="shared" si="12"/>
        <v>3.2514749907182768E-3</v>
      </c>
      <c r="L47" s="36">
        <f t="shared" si="13"/>
        <v>8.8633582509484877E-3</v>
      </c>
      <c r="M47" s="36">
        <f t="shared" ca="1" si="14"/>
        <v>1.4587095842478942E-2</v>
      </c>
      <c r="N47" s="36">
        <f t="shared" ca="1" si="15"/>
        <v>7.0715353826312591E-7</v>
      </c>
      <c r="O47" s="26">
        <f t="shared" ca="1" si="16"/>
        <v>9855648.7864098139</v>
      </c>
      <c r="P47" s="36">
        <f t="shared" ca="1" si="17"/>
        <v>49666004.85207437</v>
      </c>
      <c r="Q47" s="36">
        <f t="shared" ca="1" si="18"/>
        <v>2694104.2313365545</v>
      </c>
      <c r="R47" s="16">
        <f t="shared" ca="1" si="19"/>
        <v>-2.6592358644225711E-3</v>
      </c>
    </row>
    <row r="48" spans="1:22" x14ac:dyDescent="0.2">
      <c r="A48" s="84">
        <v>27260</v>
      </c>
      <c r="B48" s="84">
        <v>1.3709563395860859E-2</v>
      </c>
      <c r="C48" s="114">
        <v>0.1</v>
      </c>
      <c r="D48" s="85">
        <f t="shared" si="5"/>
        <v>2.726</v>
      </c>
      <c r="E48" s="85">
        <f t="shared" si="6"/>
        <v>1.3709563395860859E-2</v>
      </c>
      <c r="F48" s="36">
        <f t="shared" si="7"/>
        <v>0.27260000000000001</v>
      </c>
      <c r="G48" s="36">
        <f t="shared" si="8"/>
        <v>1.370956339586086E-3</v>
      </c>
      <c r="H48" s="36">
        <f t="shared" si="9"/>
        <v>0.74310759999999998</v>
      </c>
      <c r="I48" s="36">
        <f t="shared" si="10"/>
        <v>2.0257113175999999</v>
      </c>
      <c r="J48" s="36">
        <f t="shared" si="11"/>
        <v>5.5220890517775993</v>
      </c>
      <c r="K48" s="36">
        <f t="shared" si="12"/>
        <v>3.7372269817116705E-3</v>
      </c>
      <c r="L48" s="36">
        <f t="shared" si="13"/>
        <v>1.0187680752146013E-2</v>
      </c>
      <c r="M48" s="36">
        <f t="shared" ca="1" si="14"/>
        <v>1.4590916204088686E-2</v>
      </c>
      <c r="N48" s="36">
        <f t="shared" ca="1" si="15"/>
        <v>7.7678277257107654E-8</v>
      </c>
      <c r="O48" s="26">
        <f t="shared" ca="1" si="16"/>
        <v>9853811.8716832493</v>
      </c>
      <c r="P48" s="36">
        <f t="shared" ca="1" si="17"/>
        <v>49667105.974267758</v>
      </c>
      <c r="Q48" s="36">
        <f t="shared" ca="1" si="18"/>
        <v>2694111.0548504307</v>
      </c>
      <c r="R48" s="16">
        <f t="shared" ca="1" si="19"/>
        <v>-8.8135280822782686E-4</v>
      </c>
    </row>
    <row r="49" spans="1:18" x14ac:dyDescent="0.2">
      <c r="A49" s="84">
        <v>37526</v>
      </c>
      <c r="B49" s="84">
        <v>0.11086467671402916</v>
      </c>
      <c r="C49" s="84">
        <v>0.1</v>
      </c>
      <c r="D49" s="85">
        <f t="shared" si="5"/>
        <v>3.7526000000000002</v>
      </c>
      <c r="E49" s="85">
        <f t="shared" si="6"/>
        <v>0.11086467671402916</v>
      </c>
      <c r="F49" s="36">
        <f t="shared" si="7"/>
        <v>0.37526000000000004</v>
      </c>
      <c r="G49" s="36">
        <f t="shared" si="8"/>
        <v>1.1086467671402917E-2</v>
      </c>
      <c r="H49" s="36">
        <f t="shared" si="9"/>
        <v>1.4082006760000001</v>
      </c>
      <c r="I49" s="36">
        <f t="shared" si="10"/>
        <v>5.2844138567576007</v>
      </c>
      <c r="J49" s="36">
        <f t="shared" si="11"/>
        <v>19.830291438868574</v>
      </c>
      <c r="K49" s="36">
        <f t="shared" si="12"/>
        <v>4.1603078583706585E-2</v>
      </c>
      <c r="L49" s="36">
        <f t="shared" si="13"/>
        <v>0.15611971269321734</v>
      </c>
      <c r="M49" s="36">
        <f t="shared" ca="1" si="14"/>
        <v>0.11015410629650449</v>
      </c>
      <c r="N49" s="36">
        <f t="shared" ca="1" si="15"/>
        <v>5.0491031826119127E-8</v>
      </c>
      <c r="O49" s="26">
        <f t="shared" ca="1" si="16"/>
        <v>420250.15029274457</v>
      </c>
      <c r="P49" s="36">
        <f t="shared" ca="1" si="17"/>
        <v>33610464.119408421</v>
      </c>
      <c r="Q49" s="36">
        <f t="shared" ca="1" si="18"/>
        <v>1365625.5433121936</v>
      </c>
      <c r="R49" s="16">
        <f t="shared" ca="1" si="19"/>
        <v>7.105704175246752E-4</v>
      </c>
    </row>
    <row r="50" spans="1:18" x14ac:dyDescent="0.2">
      <c r="A50" s="84">
        <v>38233.5</v>
      </c>
      <c r="B50" s="84">
        <v>0.11815450154347944</v>
      </c>
      <c r="C50" s="84">
        <v>0.1</v>
      </c>
      <c r="D50" s="85">
        <f t="shared" si="5"/>
        <v>3.82335</v>
      </c>
      <c r="E50" s="85">
        <f t="shared" si="6"/>
        <v>0.11815450154347944</v>
      </c>
      <c r="F50" s="36">
        <f t="shared" si="7"/>
        <v>0.38233500000000004</v>
      </c>
      <c r="G50" s="36">
        <f t="shared" si="8"/>
        <v>1.1815450154347944E-2</v>
      </c>
      <c r="H50" s="36">
        <f t="shared" si="9"/>
        <v>1.4618005222500001</v>
      </c>
      <c r="I50" s="36">
        <f t="shared" si="10"/>
        <v>5.5889750267445377</v>
      </c>
      <c r="J50" s="36">
        <f t="shared" si="11"/>
        <v>21.368607668503728</v>
      </c>
      <c r="K50" s="36">
        <f t="shared" si="12"/>
        <v>4.5174601347626214E-2</v>
      </c>
      <c r="L50" s="36">
        <f t="shared" si="13"/>
        <v>0.1727183120624467</v>
      </c>
      <c r="M50" s="36">
        <f t="shared" ca="1" si="14"/>
        <v>0.11800138279333085</v>
      </c>
      <c r="N50" s="36">
        <f t="shared" ca="1" si="15"/>
        <v>2.3445351647066265E-9</v>
      </c>
      <c r="O50" s="26">
        <f t="shared" ca="1" si="16"/>
        <v>556161.66560362198</v>
      </c>
      <c r="P50" s="36">
        <f t="shared" ca="1" si="17"/>
        <v>30261754.430512384</v>
      </c>
      <c r="Q50" s="36">
        <f t="shared" ca="1" si="18"/>
        <v>1205709.4448107285</v>
      </c>
      <c r="R50" s="16">
        <f t="shared" ca="1" si="19"/>
        <v>1.5311875014858978E-4</v>
      </c>
    </row>
    <row r="51" spans="1:18" x14ac:dyDescent="0.2">
      <c r="A51" s="84">
        <v>38283</v>
      </c>
      <c r="B51" s="84">
        <v>0.11740629643283118</v>
      </c>
      <c r="C51" s="84">
        <v>0.1</v>
      </c>
      <c r="D51" s="85">
        <f t="shared" si="5"/>
        <v>3.8283</v>
      </c>
      <c r="E51" s="85">
        <f t="shared" si="6"/>
        <v>0.11740629643283118</v>
      </c>
      <c r="F51" s="36">
        <f t="shared" si="7"/>
        <v>0.38283</v>
      </c>
      <c r="G51" s="36">
        <f t="shared" si="8"/>
        <v>1.1740629643283118E-2</v>
      </c>
      <c r="H51" s="36">
        <f t="shared" si="9"/>
        <v>1.4655880889999999</v>
      </c>
      <c r="I51" s="36">
        <f t="shared" si="10"/>
        <v>5.6107108811186999</v>
      </c>
      <c r="J51" s="36">
        <f t="shared" si="11"/>
        <v>21.479484466186719</v>
      </c>
      <c r="K51" s="36">
        <f t="shared" si="12"/>
        <v>4.4946652463380761E-2</v>
      </c>
      <c r="L51" s="36">
        <f t="shared" si="13"/>
        <v>0.17206926962556057</v>
      </c>
      <c r="M51" s="36">
        <f t="shared" ca="1" si="14"/>
        <v>0.11855650280239435</v>
      </c>
      <c r="N51" s="36">
        <f t="shared" ca="1" si="15"/>
        <v>1.3229746925836937E-7</v>
      </c>
      <c r="O51" s="26">
        <f t="shared" ca="1" si="16"/>
        <v>565194.97285673162</v>
      </c>
      <c r="P51" s="36">
        <f t="shared" ca="1" si="17"/>
        <v>30022918.311443683</v>
      </c>
      <c r="Q51" s="36">
        <f t="shared" ca="1" si="18"/>
        <v>1194492.9747560266</v>
      </c>
      <c r="R51" s="16">
        <f t="shared" ca="1" si="19"/>
        <v>-1.1502063695631726E-3</v>
      </c>
    </row>
    <row r="52" spans="1:18" x14ac:dyDescent="0.2">
      <c r="A52" s="84">
        <v>38283.5</v>
      </c>
      <c r="B52" s="84">
        <v>0.11778660585501279</v>
      </c>
      <c r="C52" s="114">
        <v>0.1</v>
      </c>
      <c r="D52" s="85">
        <f t="shared" si="5"/>
        <v>3.8283499999999999</v>
      </c>
      <c r="E52" s="85">
        <f t="shared" si="6"/>
        <v>0.11778660585501279</v>
      </c>
      <c r="F52" s="36">
        <f t="shared" si="7"/>
        <v>0.38283500000000004</v>
      </c>
      <c r="G52" s="36">
        <f t="shared" si="8"/>
        <v>1.1778660585501279E-2</v>
      </c>
      <c r="H52" s="36">
        <f t="shared" si="9"/>
        <v>1.46562637225</v>
      </c>
      <c r="I52" s="36">
        <f t="shared" si="10"/>
        <v>5.6109307222032871</v>
      </c>
      <c r="J52" s="36">
        <f t="shared" si="11"/>
        <v>21.480606630346955</v>
      </c>
      <c r="K52" s="36">
        <f t="shared" si="12"/>
        <v>4.5092835252503821E-2</v>
      </c>
      <c r="L52" s="36">
        <f t="shared" si="13"/>
        <v>0.17263115583892299</v>
      </c>
      <c r="M52" s="36">
        <f t="shared" ca="1" si="14"/>
        <v>0.11856211413692885</v>
      </c>
      <c r="N52" s="36">
        <f t="shared" ca="1" si="15"/>
        <v>6.0141309532041172E-8</v>
      </c>
      <c r="O52" s="26">
        <f t="shared" ca="1" si="16"/>
        <v>565285.79786574829</v>
      </c>
      <c r="P52" s="36">
        <f t="shared" ca="1" si="17"/>
        <v>30020503.234101191</v>
      </c>
      <c r="Q52" s="36">
        <f t="shared" ca="1" si="18"/>
        <v>1194379.6772388266</v>
      </c>
      <c r="R52" s="16">
        <f t="shared" ca="1" si="19"/>
        <v>-7.7550828191606802E-4</v>
      </c>
    </row>
    <row r="53" spans="1:18" x14ac:dyDescent="0.2">
      <c r="A53" s="84">
        <v>38289</v>
      </c>
      <c r="B53" s="84">
        <v>0.1181699939236745</v>
      </c>
      <c r="C53" s="84">
        <v>0.1</v>
      </c>
      <c r="D53" s="85">
        <f t="shared" si="5"/>
        <v>3.8289</v>
      </c>
      <c r="E53" s="85">
        <f t="shared" si="6"/>
        <v>0.1181699939236745</v>
      </c>
      <c r="F53" s="36">
        <f t="shared" si="7"/>
        <v>0.38289000000000001</v>
      </c>
      <c r="G53" s="36">
        <f t="shared" si="8"/>
        <v>1.1816999392367451E-2</v>
      </c>
      <c r="H53" s="36">
        <f t="shared" si="9"/>
        <v>1.4660475209999999</v>
      </c>
      <c r="I53" s="36">
        <f t="shared" si="10"/>
        <v>5.6133493531568996</v>
      </c>
      <c r="J53" s="36">
        <f t="shared" si="11"/>
        <v>21.492953338302453</v>
      </c>
      <c r="K53" s="36">
        <f t="shared" si="12"/>
        <v>4.5246108973435735E-2</v>
      </c>
      <c r="L53" s="36">
        <f t="shared" si="13"/>
        <v>0.17324282664838808</v>
      </c>
      <c r="M53" s="36">
        <f t="shared" ca="1" si="14"/>
        <v>0.11862384417827346</v>
      </c>
      <c r="N53" s="36">
        <f t="shared" ca="1" si="15"/>
        <v>2.0598005359953962E-8</v>
      </c>
      <c r="O53" s="26">
        <f t="shared" ca="1" si="16"/>
        <v>566284.30852423736</v>
      </c>
      <c r="P53" s="36">
        <f t="shared" ca="1" si="17"/>
        <v>29993934.006490793</v>
      </c>
      <c r="Q53" s="36">
        <f t="shared" ca="1" si="18"/>
        <v>1193133.4066161984</v>
      </c>
      <c r="R53" s="16">
        <f t="shared" ca="1" si="19"/>
        <v>-4.5385025459895867E-4</v>
      </c>
    </row>
    <row r="54" spans="1:18" x14ac:dyDescent="0.2">
      <c r="A54" s="84">
        <v>38429</v>
      </c>
      <c r="B54" s="84">
        <v>0.11904650381685145</v>
      </c>
      <c r="C54" s="84">
        <v>0.1</v>
      </c>
      <c r="D54" s="85">
        <f t="shared" si="5"/>
        <v>3.8429000000000002</v>
      </c>
      <c r="E54" s="85">
        <f t="shared" si="6"/>
        <v>0.11904650381685145</v>
      </c>
      <c r="F54" s="36">
        <f t="shared" si="7"/>
        <v>0.38429000000000002</v>
      </c>
      <c r="G54" s="36">
        <f t="shared" si="8"/>
        <v>1.1904650381685145E-2</v>
      </c>
      <c r="H54" s="36">
        <f t="shared" si="9"/>
        <v>1.4767880410000001</v>
      </c>
      <c r="I54" s="36">
        <f t="shared" si="10"/>
        <v>5.6751487627589006</v>
      </c>
      <c r="J54" s="36">
        <f t="shared" si="11"/>
        <v>21.809029180406181</v>
      </c>
      <c r="K54" s="36">
        <f t="shared" si="12"/>
        <v>4.5748380951777842E-2</v>
      </c>
      <c r="L54" s="36">
        <f t="shared" si="13"/>
        <v>0.17580645315958707</v>
      </c>
      <c r="M54" s="36">
        <f t="shared" ca="1" si="14"/>
        <v>0.12019846380755025</v>
      </c>
      <c r="N54" s="36">
        <f t="shared" ca="1" si="15"/>
        <v>1.3270118201707993E-7</v>
      </c>
      <c r="O54" s="26">
        <f t="shared" ca="1" si="16"/>
        <v>591337.59562256304</v>
      </c>
      <c r="P54" s="36">
        <f t="shared" ca="1" si="17"/>
        <v>29315613.286160279</v>
      </c>
      <c r="Q54" s="36">
        <f t="shared" ca="1" si="18"/>
        <v>1161414.4564387652</v>
      </c>
      <c r="R54" s="16">
        <f t="shared" ca="1" si="19"/>
        <v>-1.1519599906988087E-3</v>
      </c>
    </row>
    <row r="55" spans="1:18" x14ac:dyDescent="0.2">
      <c r="A55" s="84">
        <v>38434.5</v>
      </c>
      <c r="B55" s="84">
        <v>0.112929122302224</v>
      </c>
      <c r="C55" s="84">
        <v>0.1</v>
      </c>
      <c r="D55" s="85">
        <f t="shared" si="5"/>
        <v>3.8434499999999998</v>
      </c>
      <c r="E55" s="85">
        <f t="shared" si="6"/>
        <v>0.112929122302224</v>
      </c>
      <c r="F55" s="36">
        <f t="shared" si="7"/>
        <v>0.38434499999999999</v>
      </c>
      <c r="G55" s="36">
        <f t="shared" si="8"/>
        <v>1.1292912230222401E-2</v>
      </c>
      <c r="H55" s="36">
        <f t="shared" si="9"/>
        <v>1.4772107902499998</v>
      </c>
      <c r="I55" s="36">
        <f t="shared" si="10"/>
        <v>5.6775858117863613</v>
      </c>
      <c r="J55" s="36">
        <f t="shared" si="11"/>
        <v>21.821517188310288</v>
      </c>
      <c r="K55" s="36">
        <f t="shared" si="12"/>
        <v>4.3403743511248281E-2</v>
      </c>
      <c r="L55" s="36">
        <f t="shared" si="13"/>
        <v>0.1668201179983072</v>
      </c>
      <c r="M55" s="36">
        <f t="shared" ca="1" si="14"/>
        <v>0.12026045387993448</v>
      </c>
      <c r="N55" s="36">
        <f t="shared" ca="1" si="15"/>
        <v>5.3748422702334745E-6</v>
      </c>
      <c r="O55" s="26">
        <f t="shared" ca="1" si="16"/>
        <v>592306.95885402837</v>
      </c>
      <c r="P55" s="36">
        <f t="shared" ca="1" si="17"/>
        <v>29288888.797168892</v>
      </c>
      <c r="Q55" s="36">
        <f t="shared" ca="1" si="18"/>
        <v>1160168.6472372909</v>
      </c>
      <c r="R55" s="16">
        <f t="shared" ca="1" si="19"/>
        <v>-7.3313315777104732E-3</v>
      </c>
    </row>
    <row r="56" spans="1:18" x14ac:dyDescent="0.2">
      <c r="A56" s="84">
        <v>38473.5</v>
      </c>
      <c r="B56" s="84">
        <v>0.11898683663737877</v>
      </c>
      <c r="C56" s="114">
        <v>0.1</v>
      </c>
      <c r="D56" s="85">
        <f t="shared" si="5"/>
        <v>3.84735</v>
      </c>
      <c r="E56" s="85">
        <f t="shared" si="6"/>
        <v>0.11898683663737877</v>
      </c>
      <c r="F56" s="36">
        <f t="shared" si="7"/>
        <v>0.38473500000000005</v>
      </c>
      <c r="G56" s="36">
        <f t="shared" si="8"/>
        <v>1.1898683663737877E-2</v>
      </c>
      <c r="H56" s="36">
        <f t="shared" si="9"/>
        <v>1.4802102022500001</v>
      </c>
      <c r="I56" s="36">
        <f t="shared" si="10"/>
        <v>5.6948867216265384</v>
      </c>
      <c r="J56" s="36">
        <f t="shared" si="11"/>
        <v>21.910222428449863</v>
      </c>
      <c r="K56" s="36">
        <f t="shared" si="12"/>
        <v>4.577840059368192E-2</v>
      </c>
      <c r="L56" s="36">
        <f t="shared" si="13"/>
        <v>0.17612552952410213</v>
      </c>
      <c r="M56" s="36">
        <f t="shared" ca="1" si="14"/>
        <v>0.12070030181205495</v>
      </c>
      <c r="N56" s="36">
        <f t="shared" ca="1" si="15"/>
        <v>2.9359629048280504E-7</v>
      </c>
      <c r="O56" s="26">
        <f t="shared" ca="1" si="16"/>
        <v>599146.81088479888</v>
      </c>
      <c r="P56" s="36">
        <f t="shared" ca="1" si="17"/>
        <v>29099230.434157718</v>
      </c>
      <c r="Q56" s="36">
        <f t="shared" ca="1" si="18"/>
        <v>1151335.6900547913</v>
      </c>
      <c r="R56" s="16">
        <f t="shared" ca="1" si="19"/>
        <v>-1.7134651746761737E-3</v>
      </c>
    </row>
    <row r="57" spans="1:18" x14ac:dyDescent="0.2">
      <c r="A57" s="84">
        <v>38487</v>
      </c>
      <c r="B57" s="84">
        <v>0.12065261845985209</v>
      </c>
      <c r="C57" s="84">
        <v>0.1</v>
      </c>
      <c r="D57" s="85">
        <f t="shared" si="5"/>
        <v>3.8487</v>
      </c>
      <c r="E57" s="85">
        <f t="shared" si="6"/>
        <v>0.12065261845985209</v>
      </c>
      <c r="F57" s="36">
        <f t="shared" si="7"/>
        <v>0.38487000000000005</v>
      </c>
      <c r="G57" s="36">
        <f t="shared" si="8"/>
        <v>1.206526184598521E-2</v>
      </c>
      <c r="H57" s="36">
        <f t="shared" si="9"/>
        <v>1.4812491690000003</v>
      </c>
      <c r="I57" s="36">
        <f t="shared" si="10"/>
        <v>5.7008836767303013</v>
      </c>
      <c r="J57" s="36">
        <f t="shared" si="11"/>
        <v>21.940991006631911</v>
      </c>
      <c r="K57" s="36">
        <f t="shared" si="12"/>
        <v>4.6435573266643278E-2</v>
      </c>
      <c r="L57" s="36">
        <f t="shared" si="13"/>
        <v>0.17871659083132999</v>
      </c>
      <c r="M57" s="36">
        <f t="shared" ca="1" si="14"/>
        <v>0.12085267201512159</v>
      </c>
      <c r="N57" s="36">
        <f t="shared" ca="1" si="15"/>
        <v>4.0021424975967946E-9</v>
      </c>
      <c r="O57" s="26">
        <f t="shared" ca="1" si="16"/>
        <v>601500.44608777203</v>
      </c>
      <c r="P57" s="36">
        <f t="shared" ca="1" si="17"/>
        <v>29033516.168096524</v>
      </c>
      <c r="Q57" s="36">
        <f t="shared" ca="1" si="18"/>
        <v>1148278.563429394</v>
      </c>
      <c r="R57" s="16">
        <f t="shared" ca="1" si="19"/>
        <v>-2.0005355526950264E-4</v>
      </c>
    </row>
    <row r="58" spans="1:18" x14ac:dyDescent="0.2">
      <c r="A58" s="84">
        <v>38549</v>
      </c>
      <c r="B58" s="84">
        <v>0.12039683788182928</v>
      </c>
      <c r="C58" s="84">
        <v>0.1</v>
      </c>
      <c r="D58" s="85">
        <f t="shared" si="5"/>
        <v>3.8549000000000002</v>
      </c>
      <c r="E58" s="85">
        <f t="shared" si="6"/>
        <v>0.12039683788182928</v>
      </c>
      <c r="F58" s="36">
        <f t="shared" si="7"/>
        <v>0.38549000000000005</v>
      </c>
      <c r="G58" s="36">
        <f t="shared" si="8"/>
        <v>1.2039683788182929E-2</v>
      </c>
      <c r="H58" s="36">
        <f t="shared" si="9"/>
        <v>1.4860254010000002</v>
      </c>
      <c r="I58" s="36">
        <f t="shared" si="10"/>
        <v>5.7284793183149016</v>
      </c>
      <c r="J58" s="36">
        <f t="shared" si="11"/>
        <v>22.082714924172116</v>
      </c>
      <c r="K58" s="36">
        <f t="shared" si="12"/>
        <v>4.6411777035066375E-2</v>
      </c>
      <c r="L58" s="36">
        <f t="shared" si="13"/>
        <v>0.17891275929247738</v>
      </c>
      <c r="M58" s="36">
        <f t="shared" ca="1" si="14"/>
        <v>0.12155320679670678</v>
      </c>
      <c r="N58" s="36">
        <f t="shared" ca="1" si="15"/>
        <v>1.3371890672949626E-7</v>
      </c>
      <c r="O58" s="26">
        <f t="shared" ca="1" si="16"/>
        <v>612214.69601716998</v>
      </c>
      <c r="P58" s="36">
        <f t="shared" ca="1" si="17"/>
        <v>28731312.397515412</v>
      </c>
      <c r="Q58" s="36">
        <f t="shared" ca="1" si="18"/>
        <v>1134241.8563450184</v>
      </c>
      <c r="R58" s="16">
        <f t="shared" ca="1" si="19"/>
        <v>-1.156368914877498E-3</v>
      </c>
    </row>
    <row r="59" spans="1:18" x14ac:dyDescent="0.2">
      <c r="A59" s="84">
        <v>39415</v>
      </c>
      <c r="B59" s="84">
        <v>0.13716277345633415</v>
      </c>
      <c r="C59" s="84">
        <v>0.1</v>
      </c>
      <c r="D59" s="85">
        <f t="shared" si="5"/>
        <v>3.9415</v>
      </c>
      <c r="E59" s="85">
        <f t="shared" si="6"/>
        <v>0.13716277345633415</v>
      </c>
      <c r="F59" s="36">
        <f t="shared" si="7"/>
        <v>0.39415</v>
      </c>
      <c r="G59" s="36">
        <f t="shared" si="8"/>
        <v>1.3716277345633417E-2</v>
      </c>
      <c r="H59" s="36">
        <f t="shared" si="9"/>
        <v>1.5535422249999999</v>
      </c>
      <c r="I59" s="36">
        <f t="shared" si="10"/>
        <v>6.1232866798374994</v>
      </c>
      <c r="J59" s="36">
        <f t="shared" si="11"/>
        <v>24.134934448579504</v>
      </c>
      <c r="K59" s="36">
        <f t="shared" si="12"/>
        <v>5.4062707157814111E-2</v>
      </c>
      <c r="L59" s="36">
        <f t="shared" si="13"/>
        <v>0.21308816026252431</v>
      </c>
      <c r="M59" s="36">
        <f t="shared" ca="1" si="14"/>
        <v>0.13146866343096769</v>
      </c>
      <c r="N59" s="36">
        <f t="shared" ca="1" si="15"/>
        <v>3.242288898097884E-6</v>
      </c>
      <c r="O59" s="26">
        <f t="shared" ca="1" si="16"/>
        <v>742303.21178840345</v>
      </c>
      <c r="P59" s="36">
        <f t="shared" ca="1" si="17"/>
        <v>24459746.37394473</v>
      </c>
      <c r="Q59" s="36">
        <f t="shared" ca="1" si="18"/>
        <v>939569.27056565078</v>
      </c>
      <c r="R59" s="16">
        <f t="shared" ca="1" si="19"/>
        <v>5.6941100253664612E-3</v>
      </c>
    </row>
    <row r="60" spans="1:18" x14ac:dyDescent="0.2">
      <c r="A60" s="84">
        <v>40397</v>
      </c>
      <c r="B60" s="84">
        <v>0.14595720221891362</v>
      </c>
      <c r="C60" s="114">
        <v>0.1</v>
      </c>
      <c r="D60" s="85">
        <f t="shared" si="5"/>
        <v>4.0396999999999998</v>
      </c>
      <c r="E60" s="85">
        <f t="shared" si="6"/>
        <v>0.14595720221891362</v>
      </c>
      <c r="F60" s="36">
        <f t="shared" si="7"/>
        <v>0.40397</v>
      </c>
      <c r="G60" s="36">
        <f t="shared" si="8"/>
        <v>1.4595720221891362E-2</v>
      </c>
      <c r="H60" s="36">
        <f t="shared" si="9"/>
        <v>1.6319176089999998</v>
      </c>
      <c r="I60" s="36">
        <f t="shared" si="10"/>
        <v>6.5924575650772992</v>
      </c>
      <c r="J60" s="36">
        <f t="shared" si="11"/>
        <v>26.631550825642766</v>
      </c>
      <c r="K60" s="36">
        <f t="shared" si="12"/>
        <v>5.8962330980374532E-2</v>
      </c>
      <c r="L60" s="36">
        <f t="shared" si="13"/>
        <v>0.23819012846141899</v>
      </c>
      <c r="M60" s="36">
        <f t="shared" ca="1" si="14"/>
        <v>0.14300712513535119</v>
      </c>
      <c r="N60" s="36">
        <f t="shared" ca="1" si="15"/>
        <v>8.7029547989602127E-7</v>
      </c>
      <c r="O60" s="26">
        <f t="shared" ca="1" si="16"/>
        <v>833709.70135910437</v>
      </c>
      <c r="P60" s="36">
        <f t="shared" ca="1" si="17"/>
        <v>19594243.034671236</v>
      </c>
      <c r="Q60" s="36">
        <f t="shared" ca="1" si="18"/>
        <v>725778.51969498687</v>
      </c>
      <c r="R60" s="16">
        <f t="shared" ca="1" si="19"/>
        <v>2.9500770835624301E-3</v>
      </c>
    </row>
    <row r="61" spans="1:18" x14ac:dyDescent="0.2">
      <c r="A61" s="84">
        <v>40400</v>
      </c>
      <c r="B61" s="84">
        <v>0.14553142404180039</v>
      </c>
      <c r="C61" s="84">
        <v>0.1</v>
      </c>
      <c r="D61" s="85">
        <f t="shared" si="5"/>
        <v>4.04</v>
      </c>
      <c r="E61" s="85">
        <f t="shared" si="6"/>
        <v>0.14553142404180039</v>
      </c>
      <c r="F61" s="36">
        <f t="shared" si="7"/>
        <v>0.40400000000000003</v>
      </c>
      <c r="G61" s="36">
        <f t="shared" si="8"/>
        <v>1.455314240418004E-2</v>
      </c>
      <c r="H61" s="36">
        <f t="shared" si="9"/>
        <v>1.6321600000000001</v>
      </c>
      <c r="I61" s="36">
        <f t="shared" si="10"/>
        <v>6.5939264</v>
      </c>
      <c r="J61" s="36">
        <f t="shared" si="11"/>
        <v>26.639462655999999</v>
      </c>
      <c r="K61" s="36">
        <f t="shared" si="12"/>
        <v>5.8794695312887363E-2</v>
      </c>
      <c r="L61" s="36">
        <f t="shared" si="13"/>
        <v>0.23753056906406494</v>
      </c>
      <c r="M61" s="36">
        <f t="shared" ca="1" si="14"/>
        <v>0.14304285511315526</v>
      </c>
      <c r="N61" s="36">
        <f t="shared" ca="1" si="15"/>
        <v>6.192975312617969E-7</v>
      </c>
      <c r="O61" s="26">
        <f t="shared" ca="1" si="16"/>
        <v>833883.40713439428</v>
      </c>
      <c r="P61" s="36">
        <f t="shared" ca="1" si="17"/>
        <v>19579496.674584944</v>
      </c>
      <c r="Q61" s="36">
        <f t="shared" ca="1" si="18"/>
        <v>725143.00372475828</v>
      </c>
      <c r="R61" s="16">
        <f t="shared" ca="1" si="19"/>
        <v>2.4885689286451296E-3</v>
      </c>
    </row>
    <row r="62" spans="1:18" x14ac:dyDescent="0.2">
      <c r="A62" s="84">
        <v>40400</v>
      </c>
      <c r="B62" s="84">
        <v>0.14563142403927418</v>
      </c>
      <c r="C62" s="84">
        <v>1</v>
      </c>
      <c r="D62" s="85">
        <f t="shared" si="5"/>
        <v>4.04</v>
      </c>
      <c r="E62" s="85">
        <f t="shared" si="6"/>
        <v>0.14563142403927418</v>
      </c>
      <c r="F62" s="36">
        <f t="shared" si="7"/>
        <v>4.04</v>
      </c>
      <c r="G62" s="36">
        <f t="shared" si="8"/>
        <v>0.14563142403927418</v>
      </c>
      <c r="H62" s="36">
        <f t="shared" si="9"/>
        <v>16.3216</v>
      </c>
      <c r="I62" s="36">
        <f t="shared" si="10"/>
        <v>65.939263999999994</v>
      </c>
      <c r="J62" s="36">
        <f t="shared" si="11"/>
        <v>266.39462656000001</v>
      </c>
      <c r="K62" s="36">
        <f t="shared" si="12"/>
        <v>0.5883509531186677</v>
      </c>
      <c r="L62" s="36">
        <f t="shared" si="13"/>
        <v>2.3769378505994174</v>
      </c>
      <c r="M62" s="36">
        <f t="shared" ca="1" si="14"/>
        <v>0.14304285511315526</v>
      </c>
      <c r="N62" s="36">
        <f t="shared" ca="1" si="15"/>
        <v>6.7006890852684436E-6</v>
      </c>
      <c r="O62" s="26">
        <f t="shared" ca="1" si="16"/>
        <v>83388340.713439167</v>
      </c>
      <c r="P62" s="36">
        <f t="shared" ca="1" si="17"/>
        <v>1957949667.4584942</v>
      </c>
      <c r="Q62" s="36">
        <f t="shared" ca="1" si="18"/>
        <v>72514300.372475401</v>
      </c>
      <c r="R62" s="16">
        <f t="shared" ca="1" si="19"/>
        <v>2.5885689261189171E-3</v>
      </c>
    </row>
    <row r="63" spans="1:18" x14ac:dyDescent="0.2">
      <c r="A63" s="84">
        <v>40446.5</v>
      </c>
      <c r="B63" s="84">
        <v>0.14488019603512342</v>
      </c>
      <c r="C63" s="84">
        <v>1</v>
      </c>
      <c r="D63" s="85">
        <f t="shared" si="5"/>
        <v>4.0446499999999999</v>
      </c>
      <c r="E63" s="85">
        <f t="shared" si="6"/>
        <v>0.14488019603512342</v>
      </c>
      <c r="F63" s="36">
        <f t="shared" si="7"/>
        <v>4.0446499999999999</v>
      </c>
      <c r="G63" s="36">
        <f t="shared" si="8"/>
        <v>0.14488019603512342</v>
      </c>
      <c r="H63" s="36">
        <f t="shared" si="9"/>
        <v>16.359193622499998</v>
      </c>
      <c r="I63" s="36">
        <f t="shared" si="10"/>
        <v>66.167212485244619</v>
      </c>
      <c r="J63" s="36">
        <f t="shared" si="11"/>
        <v>267.62321597844465</v>
      </c>
      <c r="K63" s="36">
        <f t="shared" si="12"/>
        <v>0.58598968489346193</v>
      </c>
      <c r="L63" s="36">
        <f t="shared" si="13"/>
        <v>2.3701231790043407</v>
      </c>
      <c r="M63" s="36">
        <f t="shared" ca="1" si="14"/>
        <v>0.14359704373128421</v>
      </c>
      <c r="N63" s="36">
        <f t="shared" ca="1" si="15"/>
        <v>1.646479834847881E-6</v>
      </c>
      <c r="O63" s="26">
        <f t="shared" ca="1" si="16"/>
        <v>83648948.172430724</v>
      </c>
      <c r="P63" s="36">
        <f t="shared" ca="1" si="17"/>
        <v>1935108955.5067475</v>
      </c>
      <c r="Q63" s="36">
        <f t="shared" ca="1" si="18"/>
        <v>71530906.006882265</v>
      </c>
      <c r="R63" s="16">
        <f t="shared" ca="1" si="19"/>
        <v>1.2831523038392134E-3</v>
      </c>
    </row>
    <row r="64" spans="1:18" x14ac:dyDescent="0.2">
      <c r="A64" s="84">
        <v>40447</v>
      </c>
      <c r="B64" s="84">
        <v>0.14125919803227727</v>
      </c>
      <c r="C64" s="84">
        <v>1</v>
      </c>
      <c r="D64" s="85">
        <f t="shared" si="5"/>
        <v>4.0446999999999997</v>
      </c>
      <c r="E64" s="85">
        <f t="shared" si="6"/>
        <v>0.14125919803227727</v>
      </c>
      <c r="F64" s="36">
        <f t="shared" si="7"/>
        <v>4.0446999999999997</v>
      </c>
      <c r="G64" s="36">
        <f t="shared" si="8"/>
        <v>0.14125919803227727</v>
      </c>
      <c r="H64" s="36">
        <f t="shared" si="9"/>
        <v>16.359598089999999</v>
      </c>
      <c r="I64" s="36">
        <f t="shared" si="10"/>
        <v>66.169666394622993</v>
      </c>
      <c r="J64" s="36">
        <f t="shared" si="11"/>
        <v>267.6364496663316</v>
      </c>
      <c r="K64" s="36">
        <f t="shared" si="12"/>
        <v>0.57135107828115184</v>
      </c>
      <c r="L64" s="36">
        <f t="shared" si="13"/>
        <v>2.3109437063237745</v>
      </c>
      <c r="M64" s="36">
        <f t="shared" ca="1" si="14"/>
        <v>0.14360300656669622</v>
      </c>
      <c r="N64" s="36">
        <f t="shared" ca="1" si="15"/>
        <v>5.4934384460151362E-6</v>
      </c>
      <c r="O64" s="26">
        <f t="shared" ca="1" si="16"/>
        <v>83651662.075939402</v>
      </c>
      <c r="P64" s="36">
        <f t="shared" ca="1" si="17"/>
        <v>1934863524.8421531</v>
      </c>
      <c r="Q64" s="36">
        <f t="shared" ca="1" si="18"/>
        <v>71520348.91800271</v>
      </c>
      <c r="R64" s="16">
        <f t="shared" ca="1" si="19"/>
        <v>-2.3438085344189563E-3</v>
      </c>
    </row>
    <row r="65" spans="1:18" x14ac:dyDescent="0.2">
      <c r="A65" s="84">
        <v>40449.5</v>
      </c>
      <c r="B65" s="84">
        <v>0.14215420260938044</v>
      </c>
      <c r="C65" s="84">
        <v>1</v>
      </c>
      <c r="D65" s="85">
        <f t="shared" si="5"/>
        <v>4.04495</v>
      </c>
      <c r="E65" s="85">
        <f t="shared" si="6"/>
        <v>0.14215420260938044</v>
      </c>
      <c r="F65" s="36">
        <f t="shared" si="7"/>
        <v>4.04495</v>
      </c>
      <c r="G65" s="36">
        <f t="shared" si="8"/>
        <v>0.14215420260938044</v>
      </c>
      <c r="H65" s="36">
        <f t="shared" si="9"/>
        <v>16.361620502499999</v>
      </c>
      <c r="I65" s="36">
        <f t="shared" si="10"/>
        <v>66.181936851587366</v>
      </c>
      <c r="J65" s="36">
        <f t="shared" si="11"/>
        <v>267.70262546782834</v>
      </c>
      <c r="K65" s="36">
        <f t="shared" si="12"/>
        <v>0.57500664184481343</v>
      </c>
      <c r="L65" s="36">
        <f t="shared" si="13"/>
        <v>2.325873115930178</v>
      </c>
      <c r="M65" s="36">
        <f t="shared" ca="1" si="14"/>
        <v>0.14363282196227095</v>
      </c>
      <c r="N65" s="36">
        <f t="shared" ca="1" si="15"/>
        <v>2.1863151907423473E-6</v>
      </c>
      <c r="O65" s="26">
        <f t="shared" ca="1" si="16"/>
        <v>83665203.3568286</v>
      </c>
      <c r="P65" s="36">
        <f t="shared" ca="1" si="17"/>
        <v>1933636426.3808706</v>
      </c>
      <c r="Q65" s="36">
        <f t="shared" ca="1" si="18"/>
        <v>71467568.958498418</v>
      </c>
      <c r="R65" s="16">
        <f t="shared" ca="1" si="19"/>
        <v>-1.4786193528905089E-3</v>
      </c>
    </row>
    <row r="66" spans="1:18" x14ac:dyDescent="0.2">
      <c r="A66" s="84">
        <v>40450</v>
      </c>
      <c r="B66" s="84">
        <v>0.14223320243374504</v>
      </c>
      <c r="C66" s="84">
        <v>1</v>
      </c>
      <c r="D66" s="85">
        <f t="shared" si="5"/>
        <v>4.0449999999999999</v>
      </c>
      <c r="E66" s="85">
        <f t="shared" si="6"/>
        <v>0.14223320243374504</v>
      </c>
      <c r="F66" s="36">
        <f t="shared" si="7"/>
        <v>4.0449999999999999</v>
      </c>
      <c r="G66" s="36">
        <f t="shared" si="8"/>
        <v>0.14223320243374504</v>
      </c>
      <c r="H66" s="36">
        <f t="shared" si="9"/>
        <v>16.362024999999999</v>
      </c>
      <c r="I66" s="36">
        <f t="shared" si="10"/>
        <v>66.184391124999991</v>
      </c>
      <c r="J66" s="36">
        <f t="shared" si="11"/>
        <v>267.71586210062497</v>
      </c>
      <c r="K66" s="36">
        <f t="shared" si="12"/>
        <v>0.57533330384449866</v>
      </c>
      <c r="L66" s="36">
        <f t="shared" si="13"/>
        <v>2.327223214050997</v>
      </c>
      <c r="M66" s="36">
        <f t="shared" ca="1" si="14"/>
        <v>0.14363878528508883</v>
      </c>
      <c r="N66" s="36">
        <f t="shared" ca="1" si="15"/>
        <v>1.9756631519917378E-6</v>
      </c>
      <c r="O66" s="26">
        <f t="shared" ca="1" si="16"/>
        <v>83667905.965017587</v>
      </c>
      <c r="P66" s="36">
        <f t="shared" ca="1" si="17"/>
        <v>1933391017.6768153</v>
      </c>
      <c r="Q66" s="36">
        <f t="shared" ca="1" si="18"/>
        <v>71457014.064216688</v>
      </c>
      <c r="R66" s="16">
        <f t="shared" ca="1" si="19"/>
        <v>-1.4055828513437896E-3</v>
      </c>
    </row>
    <row r="67" spans="1:18" x14ac:dyDescent="0.2">
      <c r="A67" s="84">
        <v>40452.5</v>
      </c>
      <c r="B67" s="84">
        <v>0.14242819609144577</v>
      </c>
      <c r="C67" s="84">
        <v>1</v>
      </c>
      <c r="D67" s="85">
        <f t="shared" si="5"/>
        <v>4.0452500000000002</v>
      </c>
      <c r="E67" s="85">
        <f t="shared" si="6"/>
        <v>0.14242819609144577</v>
      </c>
      <c r="F67" s="36">
        <f t="shared" si="7"/>
        <v>4.0452500000000002</v>
      </c>
      <c r="G67" s="36">
        <f t="shared" si="8"/>
        <v>0.14242819609144577</v>
      </c>
      <c r="H67" s="36">
        <f t="shared" si="9"/>
        <v>16.364047562500001</v>
      </c>
      <c r="I67" s="36">
        <f t="shared" si="10"/>
        <v>66.196663402203129</v>
      </c>
      <c r="J67" s="36">
        <f t="shared" si="11"/>
        <v>267.7820526277622</v>
      </c>
      <c r="K67" s="36">
        <f t="shared" si="12"/>
        <v>0.57615766023892101</v>
      </c>
      <c r="L67" s="36">
        <f t="shared" si="13"/>
        <v>2.3307017750814953</v>
      </c>
      <c r="M67" s="36">
        <f t="shared" ca="1" si="14"/>
        <v>0.14366860311769297</v>
      </c>
      <c r="N67" s="36">
        <f t="shared" ca="1" si="15"/>
        <v>1.5386095907634164E-6</v>
      </c>
      <c r="O67" s="26">
        <f t="shared" ca="1" si="16"/>
        <v>83681390.760884345</v>
      </c>
      <c r="P67" s="36">
        <f t="shared" ca="1" si="17"/>
        <v>1932164029.2222381</v>
      </c>
      <c r="Q67" s="36">
        <f t="shared" ca="1" si="18"/>
        <v>71404245.085943207</v>
      </c>
      <c r="R67" s="16">
        <f t="shared" ca="1" si="19"/>
        <v>-1.2404070262471978E-3</v>
      </c>
    </row>
    <row r="68" spans="1:18" x14ac:dyDescent="0.2">
      <c r="A68" s="84">
        <v>41437.5</v>
      </c>
      <c r="B68" s="84">
        <v>0.15292319899270304</v>
      </c>
      <c r="C68" s="84">
        <v>1</v>
      </c>
      <c r="D68" s="85">
        <f t="shared" si="5"/>
        <v>4.1437499999999998</v>
      </c>
      <c r="E68" s="85">
        <f t="shared" si="6"/>
        <v>0.15292319899270304</v>
      </c>
      <c r="F68" s="36">
        <f t="shared" si="7"/>
        <v>4.1437499999999998</v>
      </c>
      <c r="G68" s="36">
        <f t="shared" si="8"/>
        <v>0.15292319899270304</v>
      </c>
      <c r="H68" s="36">
        <f t="shared" si="9"/>
        <v>17.170664062499998</v>
      </c>
      <c r="I68" s="36">
        <f t="shared" si="10"/>
        <v>71.150939208984369</v>
      </c>
      <c r="J68" s="36">
        <f t="shared" si="11"/>
        <v>294.83170434722899</v>
      </c>
      <c r="K68" s="36">
        <f t="shared" si="12"/>
        <v>0.63367550582601317</v>
      </c>
      <c r="L68" s="36">
        <f t="shared" si="13"/>
        <v>2.6257928772665418</v>
      </c>
      <c r="M68" s="36">
        <f t="shared" ca="1" si="14"/>
        <v>0.15557486036768226</v>
      </c>
      <c r="N68" s="36">
        <f t="shared" ca="1" si="15"/>
        <v>7.0313080475566556E-6</v>
      </c>
      <c r="O68" s="26">
        <f t="shared" ca="1" si="16"/>
        <v>85253866.524543047</v>
      </c>
      <c r="P68" s="36">
        <f t="shared" ca="1" si="17"/>
        <v>1458846715.7793303</v>
      </c>
      <c r="Q68" s="36">
        <f t="shared" ca="1" si="18"/>
        <v>51445323.74887985</v>
      </c>
      <c r="R68" s="16">
        <f t="shared" ca="1" si="19"/>
        <v>-2.6516613749792139E-3</v>
      </c>
    </row>
    <row r="69" spans="1:18" x14ac:dyDescent="0.2">
      <c r="A69" s="84">
        <v>41437.5</v>
      </c>
      <c r="B69" s="84">
        <v>0.15862319899422808</v>
      </c>
      <c r="C69" s="84">
        <v>1</v>
      </c>
      <c r="D69" s="85">
        <f t="shared" si="5"/>
        <v>4.1437499999999998</v>
      </c>
      <c r="E69" s="85">
        <f t="shared" si="6"/>
        <v>0.15862319899422808</v>
      </c>
      <c r="F69" s="36">
        <f t="shared" si="7"/>
        <v>4.1437499999999998</v>
      </c>
      <c r="G69" s="36">
        <f t="shared" si="8"/>
        <v>0.15862319899422808</v>
      </c>
      <c r="H69" s="36">
        <f t="shared" si="9"/>
        <v>17.170664062499998</v>
      </c>
      <c r="I69" s="36">
        <f t="shared" si="10"/>
        <v>71.150939208984369</v>
      </c>
      <c r="J69" s="36">
        <f t="shared" si="11"/>
        <v>294.83170434722899</v>
      </c>
      <c r="K69" s="36">
        <f t="shared" si="12"/>
        <v>0.65729488083233256</v>
      </c>
      <c r="L69" s="36">
        <f t="shared" si="13"/>
        <v>2.7236656624489779</v>
      </c>
      <c r="M69" s="36">
        <f t="shared" ca="1" si="14"/>
        <v>0.15557486036768226</v>
      </c>
      <c r="N69" s="36">
        <f t="shared" ca="1" si="15"/>
        <v>9.2923683820912975E-6</v>
      </c>
      <c r="O69" s="26">
        <f t="shared" ca="1" si="16"/>
        <v>85253866.524543047</v>
      </c>
      <c r="P69" s="36">
        <f t="shared" ca="1" si="17"/>
        <v>1458846715.7793303</v>
      </c>
      <c r="Q69" s="36">
        <f t="shared" ca="1" si="18"/>
        <v>51445323.74887985</v>
      </c>
      <c r="R69" s="16">
        <f t="shared" ca="1" si="19"/>
        <v>3.0483386265458268E-3</v>
      </c>
    </row>
    <row r="70" spans="1:18" x14ac:dyDescent="0.2">
      <c r="A70" s="84">
        <v>41440</v>
      </c>
      <c r="B70" s="84">
        <v>0.15171442297743012</v>
      </c>
      <c r="C70" s="84">
        <v>1</v>
      </c>
      <c r="D70" s="85">
        <f t="shared" si="5"/>
        <v>4.1440000000000001</v>
      </c>
      <c r="E70" s="85">
        <f t="shared" si="6"/>
        <v>0.15171442297743012</v>
      </c>
      <c r="F70" s="36">
        <f t="shared" si="7"/>
        <v>4.1440000000000001</v>
      </c>
      <c r="G70" s="36">
        <f t="shared" si="8"/>
        <v>0.15171442297743012</v>
      </c>
      <c r="H70" s="36">
        <f t="shared" si="9"/>
        <v>17.172736</v>
      </c>
      <c r="I70" s="36">
        <f t="shared" si="10"/>
        <v>71.163817984000005</v>
      </c>
      <c r="J70" s="36">
        <f t="shared" si="11"/>
        <v>294.90286172569603</v>
      </c>
      <c r="K70" s="36">
        <f t="shared" si="12"/>
        <v>0.62870456881847048</v>
      </c>
      <c r="L70" s="36">
        <f t="shared" si="13"/>
        <v>2.6053517331837419</v>
      </c>
      <c r="M70" s="36">
        <f t="shared" ca="1" si="14"/>
        <v>0.15560548038913902</v>
      </c>
      <c r="N70" s="36">
        <f t="shared" ca="1" si="15"/>
        <v>1.5140327781214706E-5</v>
      </c>
      <c r="O70" s="26">
        <f t="shared" ca="1" si="16"/>
        <v>85248274.424415722</v>
      </c>
      <c r="P70" s="36">
        <f t="shared" ca="1" si="17"/>
        <v>1457678820.7619674</v>
      </c>
      <c r="Q70" s="36">
        <f t="shared" ca="1" si="18"/>
        <v>51397088.471390732</v>
      </c>
      <c r="R70" s="16">
        <f t="shared" ca="1" si="19"/>
        <v>-3.8910574117088925E-3</v>
      </c>
    </row>
    <row r="71" spans="1:18" x14ac:dyDescent="0.2">
      <c r="A71" s="84">
        <v>41440.5</v>
      </c>
      <c r="B71" s="84">
        <v>0.15429266659361324</v>
      </c>
      <c r="C71" s="84">
        <v>1</v>
      </c>
      <c r="D71" s="85">
        <f t="shared" si="5"/>
        <v>4.14405</v>
      </c>
      <c r="E71" s="85">
        <f t="shared" si="6"/>
        <v>0.15429266659361324</v>
      </c>
      <c r="F71" s="36">
        <f t="shared" si="7"/>
        <v>4.14405</v>
      </c>
      <c r="G71" s="36">
        <f t="shared" si="8"/>
        <v>0.15429266659361324</v>
      </c>
      <c r="H71" s="36">
        <f t="shared" si="9"/>
        <v>17.173150402499999</v>
      </c>
      <c r="I71" s="36">
        <f t="shared" si="10"/>
        <v>71.166393925480122</v>
      </c>
      <c r="J71" s="36">
        <f t="shared" si="11"/>
        <v>294.91709474688588</v>
      </c>
      <c r="K71" s="36">
        <f t="shared" si="12"/>
        <v>0.63939652499726296</v>
      </c>
      <c r="L71" s="36">
        <f t="shared" si="13"/>
        <v>2.6496911694149077</v>
      </c>
      <c r="M71" s="36">
        <f t="shared" ca="1" si="14"/>
        <v>0.15561160463713328</v>
      </c>
      <c r="N71" s="36">
        <f t="shared" ca="1" si="15"/>
        <v>1.7395975626444721E-6</v>
      </c>
      <c r="O71" s="26">
        <f t="shared" ca="1" si="16"/>
        <v>85247150.192610309</v>
      </c>
      <c r="P71" s="36">
        <f t="shared" ca="1" si="17"/>
        <v>1457445266.8655143</v>
      </c>
      <c r="Q71" s="36">
        <f t="shared" ca="1" si="18"/>
        <v>51387443.07894177</v>
      </c>
      <c r="R71" s="16">
        <f t="shared" ca="1" si="19"/>
        <v>-1.3189380435200404E-3</v>
      </c>
    </row>
    <row r="72" spans="1:18" x14ac:dyDescent="0.2">
      <c r="A72" s="84">
        <v>43327</v>
      </c>
      <c r="B72" s="84">
        <v>0.18192188407656404</v>
      </c>
      <c r="C72" s="84">
        <v>1</v>
      </c>
      <c r="D72" s="85">
        <f t="shared" si="5"/>
        <v>4.3327</v>
      </c>
      <c r="E72" s="85">
        <f t="shared" si="6"/>
        <v>0.18192188407656404</v>
      </c>
      <c r="F72" s="36">
        <f t="shared" si="7"/>
        <v>4.3327</v>
      </c>
      <c r="G72" s="36">
        <f t="shared" si="8"/>
        <v>0.18192188407656404</v>
      </c>
      <c r="H72" s="36">
        <f t="shared" si="9"/>
        <v>18.77228929</v>
      </c>
      <c r="I72" s="36">
        <f t="shared" si="10"/>
        <v>81.334697806782998</v>
      </c>
      <c r="J72" s="36">
        <f t="shared" si="11"/>
        <v>352.39884518744867</v>
      </c>
      <c r="K72" s="36">
        <f t="shared" si="12"/>
        <v>0.78821294713852896</v>
      </c>
      <c r="L72" s="36">
        <f t="shared" si="13"/>
        <v>3.4150902360671043</v>
      </c>
      <c r="M72" s="36">
        <f t="shared" ca="1" si="14"/>
        <v>0.17929675228577532</v>
      </c>
      <c r="N72" s="36">
        <f t="shared" ca="1" si="15"/>
        <v>6.891316919009566E-6</v>
      </c>
      <c r="O72" s="26">
        <f t="shared" ca="1" si="16"/>
        <v>68119929.900527552</v>
      </c>
      <c r="P72" s="36">
        <f t="shared" ca="1" si="17"/>
        <v>659045183.16393161</v>
      </c>
      <c r="Q72" s="36">
        <f t="shared" ca="1" si="18"/>
        <v>19857663.89191363</v>
      </c>
      <c r="R72" s="16">
        <f t="shared" ca="1" si="19"/>
        <v>2.6251317907887151E-3</v>
      </c>
    </row>
    <row r="73" spans="1:18" x14ac:dyDescent="0.2">
      <c r="A73" s="84">
        <v>43330</v>
      </c>
      <c r="B73" s="84">
        <v>0.18038267104555283</v>
      </c>
      <c r="C73" s="84">
        <v>1</v>
      </c>
      <c r="D73" s="85">
        <f t="shared" si="5"/>
        <v>4.3330000000000002</v>
      </c>
      <c r="E73" s="85">
        <f t="shared" si="6"/>
        <v>0.18038267104555283</v>
      </c>
      <c r="F73" s="36">
        <f t="shared" si="7"/>
        <v>4.3330000000000002</v>
      </c>
      <c r="G73" s="36">
        <f t="shared" si="8"/>
        <v>0.18038267104555283</v>
      </c>
      <c r="H73" s="36">
        <f t="shared" si="9"/>
        <v>18.774889000000002</v>
      </c>
      <c r="I73" s="36">
        <f t="shared" si="10"/>
        <v>81.351594037000012</v>
      </c>
      <c r="J73" s="36">
        <f t="shared" si="11"/>
        <v>352.49645696232108</v>
      </c>
      <c r="K73" s="36">
        <f t="shared" si="12"/>
        <v>0.78159811364038045</v>
      </c>
      <c r="L73" s="36">
        <f t="shared" si="13"/>
        <v>3.3866646264037685</v>
      </c>
      <c r="M73" s="36">
        <f t="shared" ca="1" si="14"/>
        <v>0.17933533846206612</v>
      </c>
      <c r="N73" s="36">
        <f t="shared" ca="1" si="15"/>
        <v>1.0969055404329575E-6</v>
      </c>
      <c r="O73" s="26">
        <f t="shared" ca="1" si="16"/>
        <v>68074519.362302735</v>
      </c>
      <c r="P73" s="36">
        <f t="shared" ca="1" si="17"/>
        <v>657945837.14397824</v>
      </c>
      <c r="Q73" s="36">
        <f t="shared" ca="1" si="18"/>
        <v>19816772.946818814</v>
      </c>
      <c r="R73" s="16">
        <f t="shared" ca="1" si="19"/>
        <v>1.0473325834867153E-3</v>
      </c>
    </row>
    <row r="74" spans="1:18" x14ac:dyDescent="0.2">
      <c r="A74" s="84">
        <v>43332.5</v>
      </c>
      <c r="B74" s="84">
        <v>0.17946665068169532</v>
      </c>
      <c r="C74" s="84">
        <v>1</v>
      </c>
      <c r="D74" s="85">
        <f t="shared" si="5"/>
        <v>4.3332499999999996</v>
      </c>
      <c r="E74" s="85">
        <f t="shared" si="6"/>
        <v>0.17946665068169532</v>
      </c>
      <c r="F74" s="36">
        <f t="shared" si="7"/>
        <v>4.3332499999999996</v>
      </c>
      <c r="G74" s="36">
        <f t="shared" si="8"/>
        <v>0.17946665068169532</v>
      </c>
      <c r="H74" s="36">
        <f t="shared" si="9"/>
        <v>18.777055562499996</v>
      </c>
      <c r="I74" s="36">
        <f t="shared" si="10"/>
        <v>81.365676016203096</v>
      </c>
      <c r="J74" s="36">
        <f t="shared" si="11"/>
        <v>352.57781559721201</v>
      </c>
      <c r="K74" s="36">
        <f t="shared" si="12"/>
        <v>0.77767386406645611</v>
      </c>
      <c r="L74" s="36">
        <f t="shared" si="13"/>
        <v>3.3698552714659704</v>
      </c>
      <c r="M74" s="36">
        <f t="shared" ca="1" si="14"/>
        <v>0.17936749584291867</v>
      </c>
      <c r="N74" s="36">
        <f t="shared" ca="1" si="15"/>
        <v>9.8316820528233415E-9</v>
      </c>
      <c r="O74" s="26">
        <f t="shared" ca="1" si="16"/>
        <v>68036641.038906783</v>
      </c>
      <c r="P74" s="36">
        <f t="shared" ca="1" si="17"/>
        <v>657030225.57743835</v>
      </c>
      <c r="Q74" s="36">
        <f t="shared" ca="1" si="18"/>
        <v>19782723.37123372</v>
      </c>
      <c r="R74" s="16">
        <f t="shared" ca="1" si="19"/>
        <v>9.9154838776649434E-5</v>
      </c>
    </row>
    <row r="75" spans="1:18" x14ac:dyDescent="0.2">
      <c r="A75" s="84">
        <v>43343.5</v>
      </c>
      <c r="B75" s="84">
        <v>0.17935605850760444</v>
      </c>
      <c r="C75" s="84">
        <v>1</v>
      </c>
      <c r="D75" s="85">
        <f t="shared" si="5"/>
        <v>4.3343499999999997</v>
      </c>
      <c r="E75" s="85">
        <f t="shared" si="6"/>
        <v>0.17935605850760444</v>
      </c>
      <c r="F75" s="36">
        <f t="shared" si="7"/>
        <v>4.3343499999999997</v>
      </c>
      <c r="G75" s="36">
        <f t="shared" si="8"/>
        <v>0.17935605850760444</v>
      </c>
      <c r="H75" s="36">
        <f t="shared" si="9"/>
        <v>18.786589922499996</v>
      </c>
      <c r="I75" s="36">
        <f t="shared" si="10"/>
        <v>81.427656030587855</v>
      </c>
      <c r="J75" s="36">
        <f t="shared" si="11"/>
        <v>352.93596091617843</v>
      </c>
      <c r="K75" s="36">
        <f t="shared" si="12"/>
        <v>0.7773919321924353</v>
      </c>
      <c r="L75" s="36">
        <f t="shared" si="13"/>
        <v>3.3694887212982816</v>
      </c>
      <c r="M75" s="36">
        <f t="shared" ca="1" si="14"/>
        <v>0.17950901244526149</v>
      </c>
      <c r="N75" s="36">
        <f t="shared" ca="1" si="15"/>
        <v>2.3394907044795687E-8</v>
      </c>
      <c r="O75" s="26">
        <f t="shared" ca="1" si="16"/>
        <v>67869586.316002682</v>
      </c>
      <c r="P75" s="36">
        <f t="shared" ca="1" si="17"/>
        <v>653007053.42402804</v>
      </c>
      <c r="Q75" s="36">
        <f t="shared" ca="1" si="18"/>
        <v>19633188.69502683</v>
      </c>
      <c r="R75" s="16">
        <f t="shared" ca="1" si="19"/>
        <v>-1.5295393765704657E-4</v>
      </c>
    </row>
    <row r="76" spans="1:18" x14ac:dyDescent="0.2">
      <c r="A76" s="84">
        <v>43351.5</v>
      </c>
      <c r="B76" s="84">
        <v>0.18028461388729708</v>
      </c>
      <c r="C76" s="84">
        <v>1</v>
      </c>
      <c r="D76" s="85">
        <f t="shared" si="5"/>
        <v>4.3351499999999996</v>
      </c>
      <c r="E76" s="85">
        <f t="shared" si="6"/>
        <v>0.18028461388729708</v>
      </c>
      <c r="F76" s="36">
        <f t="shared" si="7"/>
        <v>4.3351499999999996</v>
      </c>
      <c r="G76" s="36">
        <f t="shared" si="8"/>
        <v>0.18028461388729708</v>
      </c>
      <c r="H76" s="36">
        <f t="shared" si="9"/>
        <v>18.793525522499998</v>
      </c>
      <c r="I76" s="36">
        <f t="shared" si="10"/>
        <v>81.472752168865853</v>
      </c>
      <c r="J76" s="36">
        <f t="shared" si="11"/>
        <v>353.19660156485878</v>
      </c>
      <c r="K76" s="36">
        <f t="shared" si="12"/>
        <v>0.78156084389351588</v>
      </c>
      <c r="L76" s="36">
        <f t="shared" si="13"/>
        <v>3.3881834924049752</v>
      </c>
      <c r="M76" s="36">
        <f t="shared" ca="1" si="14"/>
        <v>0.17961195830583329</v>
      </c>
      <c r="N76" s="36">
        <f t="shared" ca="1" si="15"/>
        <v>4.5246553127438676E-7</v>
      </c>
      <c r="O76" s="26">
        <f t="shared" ca="1" si="16"/>
        <v>67747693.946667567</v>
      </c>
      <c r="P76" s="36">
        <f t="shared" ca="1" si="17"/>
        <v>650086771.49815738</v>
      </c>
      <c r="Q76" s="36">
        <f t="shared" ca="1" si="18"/>
        <v>19524726.829854943</v>
      </c>
      <c r="R76" s="16">
        <f t="shared" ca="1" si="19"/>
        <v>6.7265558146378801E-4</v>
      </c>
    </row>
    <row r="77" spans="1:18" x14ac:dyDescent="0.2">
      <c r="A77" s="84">
        <v>43352</v>
      </c>
      <c r="B77" s="84">
        <v>0.18166139567482259</v>
      </c>
      <c r="C77" s="84">
        <v>1</v>
      </c>
      <c r="D77" s="85">
        <f t="shared" si="5"/>
        <v>4.3352000000000004</v>
      </c>
      <c r="E77" s="85">
        <f t="shared" si="6"/>
        <v>0.18166139567482259</v>
      </c>
      <c r="F77" s="36">
        <f t="shared" si="7"/>
        <v>4.3352000000000004</v>
      </c>
      <c r="G77" s="36">
        <f t="shared" si="8"/>
        <v>0.18166139567482259</v>
      </c>
      <c r="H77" s="36">
        <f t="shared" si="9"/>
        <v>18.793959040000004</v>
      </c>
      <c r="I77" s="36">
        <f t="shared" si="10"/>
        <v>81.475571230208033</v>
      </c>
      <c r="J77" s="36">
        <f t="shared" si="11"/>
        <v>353.21289639719788</v>
      </c>
      <c r="K77" s="36">
        <f t="shared" si="12"/>
        <v>0.78753848252949099</v>
      </c>
      <c r="L77" s="36">
        <f t="shared" si="13"/>
        <v>3.4141368294618495</v>
      </c>
      <c r="M77" s="36">
        <f t="shared" ca="1" si="14"/>
        <v>0.17961839311261082</v>
      </c>
      <c r="N77" s="36">
        <f t="shared" ca="1" si="15"/>
        <v>4.1738594692038379E-6</v>
      </c>
      <c r="O77" s="26">
        <f t="shared" ca="1" si="16"/>
        <v>67740064.576842904</v>
      </c>
      <c r="P77" s="36">
        <f t="shared" ca="1" si="17"/>
        <v>649904412.49601877</v>
      </c>
      <c r="Q77" s="36">
        <f t="shared" ca="1" si="18"/>
        <v>19517956.101771452</v>
      </c>
      <c r="R77" s="16">
        <f t="shared" ca="1" si="19"/>
        <v>2.0430025622117653E-3</v>
      </c>
    </row>
    <row r="78" spans="1:18" x14ac:dyDescent="0.2">
      <c r="A78" s="84">
        <v>43354.5</v>
      </c>
      <c r="B78" s="84">
        <v>0.18024529942558462</v>
      </c>
      <c r="C78" s="84">
        <v>1</v>
      </c>
      <c r="D78" s="85">
        <f t="shared" si="5"/>
        <v>4.3354499999999998</v>
      </c>
      <c r="E78" s="85">
        <f t="shared" si="6"/>
        <v>0.18024529942558462</v>
      </c>
      <c r="F78" s="36">
        <f t="shared" si="7"/>
        <v>4.3354499999999998</v>
      </c>
      <c r="G78" s="36">
        <f t="shared" si="8"/>
        <v>0.18024529942558462</v>
      </c>
      <c r="H78" s="36">
        <f t="shared" si="9"/>
        <v>18.796126702499997</v>
      </c>
      <c r="I78" s="36">
        <f t="shared" si="10"/>
        <v>81.489667512353606</v>
      </c>
      <c r="J78" s="36">
        <f t="shared" si="11"/>
        <v>353.29437901643342</v>
      </c>
      <c r="K78" s="36">
        <f t="shared" si="12"/>
        <v>0.78144448339465078</v>
      </c>
      <c r="L78" s="36">
        <f t="shared" si="13"/>
        <v>3.3879134855333386</v>
      </c>
      <c r="M78" s="36">
        <f t="shared" ca="1" si="14"/>
        <v>0.17965056836501242</v>
      </c>
      <c r="N78" s="36">
        <f t="shared" ca="1" si="15"/>
        <v>3.5370503440933518E-7</v>
      </c>
      <c r="O78" s="26">
        <f t="shared" ca="1" si="16"/>
        <v>67701898.177425027</v>
      </c>
      <c r="P78" s="36">
        <f t="shared" ca="1" si="17"/>
        <v>648992897.71943831</v>
      </c>
      <c r="Q78" s="36">
        <f t="shared" ca="1" si="18"/>
        <v>19484116.835760962</v>
      </c>
      <c r="R78" s="16">
        <f t="shared" ca="1" si="19"/>
        <v>5.9473106057220115E-4</v>
      </c>
    </row>
    <row r="79" spans="1:18" x14ac:dyDescent="0.2">
      <c r="A79" s="84">
        <v>43355</v>
      </c>
      <c r="B79" s="84">
        <v>0.17992207914714431</v>
      </c>
      <c r="C79" s="84">
        <v>1</v>
      </c>
      <c r="D79" s="85">
        <f t="shared" si="5"/>
        <v>4.3354999999999997</v>
      </c>
      <c r="E79" s="85">
        <f t="shared" si="6"/>
        <v>0.17992207914714431</v>
      </c>
      <c r="F79" s="36">
        <f t="shared" si="7"/>
        <v>4.3354999999999997</v>
      </c>
      <c r="G79" s="36">
        <f t="shared" si="8"/>
        <v>0.17992207914714431</v>
      </c>
      <c r="H79" s="36">
        <f t="shared" si="9"/>
        <v>18.796560249999999</v>
      </c>
      <c r="I79" s="36">
        <f t="shared" si="10"/>
        <v>81.492486963874995</v>
      </c>
      <c r="J79" s="36">
        <f t="shared" si="11"/>
        <v>353.31067723187999</v>
      </c>
      <c r="K79" s="36">
        <f t="shared" si="12"/>
        <v>0.7800521741424441</v>
      </c>
      <c r="L79" s="36">
        <f t="shared" si="13"/>
        <v>3.3819162009945662</v>
      </c>
      <c r="M79" s="36">
        <f t="shared" ca="1" si="14"/>
        <v>0.17965700365919574</v>
      </c>
      <c r="N79" s="36">
        <f t="shared" ca="1" si="15"/>
        <v>7.0265014311174572E-8</v>
      </c>
      <c r="O79" s="26">
        <f t="shared" ca="1" si="16"/>
        <v>67694260.989534214</v>
      </c>
      <c r="P79" s="36">
        <f t="shared" ca="1" si="17"/>
        <v>648810650.83127332</v>
      </c>
      <c r="Q79" s="36">
        <f t="shared" ca="1" si="18"/>
        <v>19477351.858226851</v>
      </c>
      <c r="R79" s="16">
        <f t="shared" ca="1" si="19"/>
        <v>2.6507548794857394E-4</v>
      </c>
    </row>
    <row r="80" spans="1:18" x14ac:dyDescent="0.2">
      <c r="A80" s="84">
        <v>43357.5</v>
      </c>
      <c r="B80" s="84">
        <v>0.17990597257558055</v>
      </c>
      <c r="C80" s="84">
        <v>1</v>
      </c>
      <c r="D80" s="85">
        <f t="shared" si="5"/>
        <v>4.33575</v>
      </c>
      <c r="E80" s="85">
        <f t="shared" si="6"/>
        <v>0.17990597257558055</v>
      </c>
      <c r="F80" s="36">
        <f t="shared" si="7"/>
        <v>4.33575</v>
      </c>
      <c r="G80" s="36">
        <f t="shared" si="8"/>
        <v>0.17990597257558055</v>
      </c>
      <c r="H80" s="36">
        <f t="shared" si="9"/>
        <v>18.7987280625</v>
      </c>
      <c r="I80" s="36">
        <f t="shared" si="10"/>
        <v>81.506585196984375</v>
      </c>
      <c r="J80" s="36">
        <f t="shared" si="11"/>
        <v>353.39217676782499</v>
      </c>
      <c r="K80" s="36">
        <f t="shared" si="12"/>
        <v>0.78002732059457336</v>
      </c>
      <c r="L80" s="36">
        <f t="shared" si="13"/>
        <v>3.3820034552679212</v>
      </c>
      <c r="M80" s="36">
        <f t="shared" ca="1" si="14"/>
        <v>0.17968918134862696</v>
      </c>
      <c r="N80" s="36">
        <f t="shared" ca="1" si="15"/>
        <v>4.6998436084042432E-8</v>
      </c>
      <c r="O80" s="26">
        <f t="shared" ca="1" si="16"/>
        <v>67656055.526173234</v>
      </c>
      <c r="P80" s="36">
        <f t="shared" ca="1" si="17"/>
        <v>647899696.88607585</v>
      </c>
      <c r="Q80" s="36">
        <f t="shared" ca="1" si="18"/>
        <v>19443541.355082072</v>
      </c>
      <c r="R80" s="16">
        <f t="shared" ca="1" si="19"/>
        <v>2.1679122695358877E-4</v>
      </c>
    </row>
    <row r="81" spans="1:18" x14ac:dyDescent="0.2">
      <c r="A81" s="84">
        <v>43360</v>
      </c>
      <c r="B81" s="84">
        <v>0.18478985739836185</v>
      </c>
      <c r="C81" s="84">
        <v>1</v>
      </c>
      <c r="D81" s="85">
        <f t="shared" si="5"/>
        <v>4.3360000000000003</v>
      </c>
      <c r="E81" s="85">
        <f t="shared" si="6"/>
        <v>0.18478985739836185</v>
      </c>
      <c r="F81" s="36">
        <f t="shared" si="7"/>
        <v>4.3360000000000003</v>
      </c>
      <c r="G81" s="36">
        <f t="shared" si="8"/>
        <v>0.18478985739836185</v>
      </c>
      <c r="H81" s="36">
        <f t="shared" si="9"/>
        <v>18.800896000000002</v>
      </c>
      <c r="I81" s="36">
        <f t="shared" si="10"/>
        <v>81.520685056000019</v>
      </c>
      <c r="J81" s="36">
        <f t="shared" si="11"/>
        <v>353.47369040281609</v>
      </c>
      <c r="K81" s="36">
        <f t="shared" si="12"/>
        <v>0.80124882167929701</v>
      </c>
      <c r="L81" s="36">
        <f t="shared" si="13"/>
        <v>3.4742148908014321</v>
      </c>
      <c r="M81" s="36">
        <f t="shared" ca="1" si="14"/>
        <v>0.17972136106891598</v>
      </c>
      <c r="N81" s="36">
        <f t="shared" ca="1" si="15"/>
        <v>2.5689655041606207E-5</v>
      </c>
      <c r="O81" s="26">
        <f t="shared" ca="1" si="16"/>
        <v>67617817.549869105</v>
      </c>
      <c r="P81" s="36">
        <f t="shared" ca="1" si="17"/>
        <v>646989210.69999552</v>
      </c>
      <c r="Q81" s="36">
        <f t="shared" ca="1" si="18"/>
        <v>19409754.836454161</v>
      </c>
      <c r="R81" s="16">
        <f t="shared" ca="1" si="19"/>
        <v>5.0684963294458651E-3</v>
      </c>
    </row>
    <row r="82" spans="1:18" x14ac:dyDescent="0.2">
      <c r="A82" s="84">
        <v>43363</v>
      </c>
      <c r="B82" s="84">
        <v>0.18255050785862914</v>
      </c>
      <c r="C82" s="84">
        <v>1</v>
      </c>
      <c r="D82" s="85">
        <f t="shared" si="5"/>
        <v>4.3362999999999996</v>
      </c>
      <c r="E82" s="85">
        <f t="shared" si="6"/>
        <v>0.18255050785862914</v>
      </c>
      <c r="F82" s="36">
        <f t="shared" si="7"/>
        <v>4.3362999999999996</v>
      </c>
      <c r="G82" s="36">
        <f t="shared" si="8"/>
        <v>0.18255050785862914</v>
      </c>
      <c r="H82" s="36">
        <f t="shared" si="9"/>
        <v>18.803497689999997</v>
      </c>
      <c r="I82" s="36">
        <f t="shared" si="10"/>
        <v>81.537607033146983</v>
      </c>
      <c r="J82" s="36">
        <f t="shared" si="11"/>
        <v>353.57152537783526</v>
      </c>
      <c r="K82" s="36">
        <f t="shared" si="12"/>
        <v>0.79159376722737351</v>
      </c>
      <c r="L82" s="36">
        <f t="shared" si="13"/>
        <v>3.4325880528280592</v>
      </c>
      <c r="M82" s="36">
        <f t="shared" ca="1" si="14"/>
        <v>0.17975997941399513</v>
      </c>
      <c r="N82" s="36">
        <f t="shared" ca="1" si="15"/>
        <v>7.7870490003115108E-6</v>
      </c>
      <c r="O82" s="26">
        <f t="shared" ca="1" si="16"/>
        <v>67571889.112928882</v>
      </c>
      <c r="P82" s="36">
        <f t="shared" ca="1" si="17"/>
        <v>645897245.23034883</v>
      </c>
      <c r="Q82" s="36">
        <f t="shared" ca="1" si="18"/>
        <v>19369242.693457548</v>
      </c>
      <c r="R82" s="16">
        <f t="shared" ca="1" si="19"/>
        <v>2.7905284446340106E-3</v>
      </c>
    </row>
    <row r="83" spans="1:18" x14ac:dyDescent="0.2">
      <c r="A83" s="84">
        <v>43366</v>
      </c>
      <c r="B83" s="84">
        <v>0.1838111459419606</v>
      </c>
      <c r="C83" s="84">
        <v>1</v>
      </c>
      <c r="D83" s="85">
        <f t="shared" si="5"/>
        <v>4.3365999999999998</v>
      </c>
      <c r="E83" s="85">
        <f t="shared" si="6"/>
        <v>0.1838111459419606</v>
      </c>
      <c r="F83" s="36">
        <f t="shared" si="7"/>
        <v>4.3365999999999998</v>
      </c>
      <c r="G83" s="36">
        <f t="shared" si="8"/>
        <v>0.1838111459419606</v>
      </c>
      <c r="H83" s="36">
        <f t="shared" si="9"/>
        <v>18.80609956</v>
      </c>
      <c r="I83" s="36">
        <f t="shared" si="10"/>
        <v>81.554531351895989</v>
      </c>
      <c r="J83" s="36">
        <f t="shared" si="11"/>
        <v>353.6693806606321</v>
      </c>
      <c r="K83" s="36">
        <f t="shared" si="12"/>
        <v>0.79711541549190634</v>
      </c>
      <c r="L83" s="36">
        <f t="shared" si="13"/>
        <v>3.4567707108222008</v>
      </c>
      <c r="M83" s="36">
        <f t="shared" ca="1" si="14"/>
        <v>0.17979860068350967</v>
      </c>
      <c r="N83" s="36">
        <f t="shared" ca="1" si="15"/>
        <v>1.6100519451117071E-5</v>
      </c>
      <c r="O83" s="26">
        <f t="shared" ca="1" si="16"/>
        <v>67525913.97376731</v>
      </c>
      <c r="P83" s="36">
        <f t="shared" ca="1" si="17"/>
        <v>644805954.48508167</v>
      </c>
      <c r="Q83" s="36">
        <f t="shared" ca="1" si="18"/>
        <v>19328765.132706881</v>
      </c>
      <c r="R83" s="16">
        <f t="shared" ca="1" si="19"/>
        <v>4.0125452584509336E-3</v>
      </c>
    </row>
    <row r="84" spans="1:18" x14ac:dyDescent="0.2">
      <c r="A84" s="84">
        <v>43471.5</v>
      </c>
      <c r="B84" s="84">
        <v>0.18340244301646685</v>
      </c>
      <c r="C84" s="84">
        <v>1</v>
      </c>
      <c r="D84" s="85">
        <f t="shared" si="5"/>
        <v>4.3471500000000001</v>
      </c>
      <c r="E84" s="85">
        <f t="shared" si="6"/>
        <v>0.18340244301646685</v>
      </c>
      <c r="F84" s="36">
        <f t="shared" si="7"/>
        <v>4.3471500000000001</v>
      </c>
      <c r="G84" s="36">
        <f t="shared" si="8"/>
        <v>0.18340244301646685</v>
      </c>
      <c r="H84" s="36">
        <f t="shared" si="9"/>
        <v>18.897713122500001</v>
      </c>
      <c r="I84" s="36">
        <f t="shared" si="10"/>
        <v>82.151193600475878</v>
      </c>
      <c r="J84" s="36">
        <f t="shared" si="11"/>
        <v>357.12356126030869</v>
      </c>
      <c r="K84" s="36">
        <f t="shared" si="12"/>
        <v>0.79727793015903392</v>
      </c>
      <c r="L84" s="36">
        <f t="shared" si="13"/>
        <v>3.4658867540908442</v>
      </c>
      <c r="M84" s="36">
        <f t="shared" ca="1" si="14"/>
        <v>0.18115864173254156</v>
      </c>
      <c r="N84" s="36">
        <f t="shared" ca="1" si="15"/>
        <v>5.034644201744778E-6</v>
      </c>
      <c r="O84" s="26">
        <f t="shared" ca="1" si="16"/>
        <v>65879929.246661209</v>
      </c>
      <c r="P84" s="36">
        <f t="shared" ca="1" si="17"/>
        <v>606862933.02008498</v>
      </c>
      <c r="Q84" s="36">
        <f t="shared" ca="1" si="18"/>
        <v>17927487.92973759</v>
      </c>
      <c r="R84" s="16">
        <f t="shared" ca="1" si="19"/>
        <v>2.2438012839252897E-3</v>
      </c>
    </row>
    <row r="85" spans="1:18" x14ac:dyDescent="0.2">
      <c r="A85" s="84">
        <v>43570.5</v>
      </c>
      <c r="B85" s="84">
        <v>0.18298255198245861</v>
      </c>
      <c r="C85" s="84">
        <v>1</v>
      </c>
      <c r="D85" s="85">
        <f t="shared" ref="D85:D120" si="20">A85/A$18</f>
        <v>4.3570500000000001</v>
      </c>
      <c r="E85" s="85">
        <f t="shared" ref="E85:E120" si="21">B85/B$18</f>
        <v>0.18298255198245861</v>
      </c>
      <c r="F85" s="36">
        <f t="shared" ref="F85:F120" si="22">$C85*D85</f>
        <v>4.3570500000000001</v>
      </c>
      <c r="G85" s="36">
        <f t="shared" ref="G85:G120" si="23">$C85*E85</f>
        <v>0.18298255198245861</v>
      </c>
      <c r="H85" s="36">
        <f t="shared" ref="H85:H120" si="24">C85*D85*D85</f>
        <v>18.983884702499999</v>
      </c>
      <c r="I85" s="36">
        <f t="shared" ref="I85:I120" si="25">C85*D85*D85*D85</f>
        <v>82.713734843027623</v>
      </c>
      <c r="J85" s="36">
        <f t="shared" ref="J85:J120" si="26">C85*D85*D85*D85*D85</f>
        <v>360.38787839781349</v>
      </c>
      <c r="K85" s="36">
        <f t="shared" ref="K85:K120" si="27">C85*E85*D85</f>
        <v>0.79726412811517133</v>
      </c>
      <c r="L85" s="36">
        <f t="shared" ref="L85:L120" si="28">C85*E85*D85*D85</f>
        <v>3.4737196694042072</v>
      </c>
      <c r="M85" s="36">
        <f t="shared" ref="M85:M120" ca="1" si="29">+E$4+E$5*D85+E$6*D85^2</f>
        <v>0.18243817804190743</v>
      </c>
      <c r="N85" s="36">
        <f t="shared" ref="N85:N120" ca="1" si="30">C85*(M85-E85)^2</f>
        <v>2.9634298715121899E-7</v>
      </c>
      <c r="O85" s="26">
        <f t="shared" ref="O85:O120" ca="1" si="31">(C85*O$1-O$2*F85+O$3*H85)^2</f>
        <v>64285432.47365687</v>
      </c>
      <c r="P85" s="36">
        <f t="shared" ref="P85:P120" ca="1" si="32">(-C85*O$2+O$4*F85-O$5*H85)^2</f>
        <v>572041685.31594503</v>
      </c>
      <c r="Q85" s="36">
        <f t="shared" ref="Q85:Q120" ca="1" si="33">+(C85*O$3-F85*O$5+H85*O$6)^2</f>
        <v>16652414.252270913</v>
      </c>
      <c r="R85" s="16">
        <f t="shared" ref="R85:R120" ca="1" si="34">+E85-M85</f>
        <v>5.4437394055117938E-4</v>
      </c>
    </row>
    <row r="86" spans="1:18" x14ac:dyDescent="0.2">
      <c r="A86" s="84">
        <v>43573.5</v>
      </c>
      <c r="B86" s="84">
        <v>0.18244235239649867</v>
      </c>
      <c r="C86" s="84">
        <v>1</v>
      </c>
      <c r="D86" s="85">
        <f t="shared" si="20"/>
        <v>4.3573500000000003</v>
      </c>
      <c r="E86" s="85">
        <f t="shared" si="21"/>
        <v>0.18244235239649867</v>
      </c>
      <c r="F86" s="36">
        <f t="shared" si="22"/>
        <v>4.3573500000000003</v>
      </c>
      <c r="G86" s="36">
        <f t="shared" si="23"/>
        <v>0.18244235239649867</v>
      </c>
      <c r="H86" s="36">
        <f t="shared" si="24"/>
        <v>18.986499022500002</v>
      </c>
      <c r="I86" s="36">
        <f t="shared" si="25"/>
        <v>82.730821515690394</v>
      </c>
      <c r="J86" s="36">
        <f t="shared" si="26"/>
        <v>360.48714513139356</v>
      </c>
      <c r="K86" s="36">
        <f t="shared" si="27"/>
        <v>0.79496518421488349</v>
      </c>
      <c r="L86" s="36">
        <f t="shared" si="28"/>
        <v>3.4639415454387228</v>
      </c>
      <c r="M86" s="36">
        <f t="shared" ca="1" si="29"/>
        <v>0.18247700158486427</v>
      </c>
      <c r="N86" s="36">
        <f t="shared" ca="1" si="30"/>
        <v>1.2005662543947336E-9</v>
      </c>
      <c r="O86" s="26">
        <f t="shared" ca="1" si="31"/>
        <v>64236386.233664081</v>
      </c>
      <c r="P86" s="36">
        <f t="shared" ca="1" si="32"/>
        <v>570998595.16505957</v>
      </c>
      <c r="Q86" s="36">
        <f t="shared" ca="1" si="33"/>
        <v>16614387.858021026</v>
      </c>
      <c r="R86" s="16">
        <f t="shared" ca="1" si="34"/>
        <v>-3.4649188365598604E-5</v>
      </c>
    </row>
    <row r="87" spans="1:18" x14ac:dyDescent="0.2">
      <c r="A87" s="84">
        <v>44395</v>
      </c>
      <c r="B87" s="84">
        <v>0.19433419489464179</v>
      </c>
      <c r="C87" s="84">
        <v>1</v>
      </c>
      <c r="D87" s="85">
        <f t="shared" si="20"/>
        <v>4.4394999999999998</v>
      </c>
      <c r="E87" s="85">
        <f t="shared" si="21"/>
        <v>0.19433419489464179</v>
      </c>
      <c r="F87" s="36">
        <f t="shared" si="22"/>
        <v>4.4394999999999998</v>
      </c>
      <c r="G87" s="36">
        <f t="shared" si="23"/>
        <v>0.19433419489464179</v>
      </c>
      <c r="H87" s="36">
        <f t="shared" si="24"/>
        <v>19.709160249999996</v>
      </c>
      <c r="I87" s="36">
        <f t="shared" si="25"/>
        <v>87.498816929874977</v>
      </c>
      <c r="J87" s="36">
        <f t="shared" si="26"/>
        <v>388.45099776017992</v>
      </c>
      <c r="K87" s="36">
        <f t="shared" si="27"/>
        <v>0.86274665823476215</v>
      </c>
      <c r="L87" s="36">
        <f t="shared" si="28"/>
        <v>3.8301637892332265</v>
      </c>
      <c r="M87" s="36">
        <f t="shared" ca="1" si="29"/>
        <v>0.19321822611256873</v>
      </c>
      <c r="N87" s="36">
        <f t="shared" ca="1" si="30"/>
        <v>1.2453863225616465E-6</v>
      </c>
      <c r="O87" s="26">
        <f t="shared" ca="1" si="31"/>
        <v>49482855.067463979</v>
      </c>
      <c r="P87" s="36">
        <f t="shared" ca="1" si="32"/>
        <v>314643753.57812399</v>
      </c>
      <c r="Q87" s="36">
        <f t="shared" ca="1" si="33"/>
        <v>7652751.8322048225</v>
      </c>
      <c r="R87" s="16">
        <f t="shared" ca="1" si="34"/>
        <v>1.1159687820730679E-3</v>
      </c>
    </row>
    <row r="88" spans="1:18" x14ac:dyDescent="0.2">
      <c r="A88" s="84">
        <v>44523</v>
      </c>
      <c r="B88" s="84">
        <v>0.19551905929961855</v>
      </c>
      <c r="C88" s="84">
        <v>1</v>
      </c>
      <c r="D88" s="85">
        <f t="shared" si="20"/>
        <v>4.4523000000000001</v>
      </c>
      <c r="E88" s="85">
        <f t="shared" si="21"/>
        <v>0.19551905929961855</v>
      </c>
      <c r="F88" s="36">
        <f t="shared" si="22"/>
        <v>4.4523000000000001</v>
      </c>
      <c r="G88" s="36">
        <f t="shared" si="23"/>
        <v>0.19551905929961855</v>
      </c>
      <c r="H88" s="36">
        <f t="shared" si="24"/>
        <v>19.822975290000002</v>
      </c>
      <c r="I88" s="36">
        <f t="shared" si="25"/>
        <v>88.257832883667007</v>
      </c>
      <c r="J88" s="36">
        <f t="shared" si="26"/>
        <v>392.95034934795063</v>
      </c>
      <c r="K88" s="36">
        <f t="shared" si="27"/>
        <v>0.87050950771969171</v>
      </c>
      <c r="L88" s="36">
        <f t="shared" si="28"/>
        <v>3.8757694812203836</v>
      </c>
      <c r="M88" s="36">
        <f t="shared" ca="1" si="29"/>
        <v>0.19491158935510688</v>
      </c>
      <c r="N88" s="36">
        <f t="shared" ca="1" si="30"/>
        <v>3.6901973348500253E-7</v>
      </c>
      <c r="O88" s="26">
        <f t="shared" ca="1" si="31"/>
        <v>47005505.423873149</v>
      </c>
      <c r="P88" s="36">
        <f t="shared" ca="1" si="32"/>
        <v>280424930.86812592</v>
      </c>
      <c r="Q88" s="36">
        <f t="shared" ca="1" si="33"/>
        <v>6534909.8107665153</v>
      </c>
      <c r="R88" s="16">
        <f t="shared" ca="1" si="34"/>
        <v>6.074699445116627E-4</v>
      </c>
    </row>
    <row r="89" spans="1:18" x14ac:dyDescent="0.2">
      <c r="A89" s="84">
        <v>44523</v>
      </c>
      <c r="B89" s="84">
        <v>0.1960190593015394</v>
      </c>
      <c r="C89" s="84">
        <v>1</v>
      </c>
      <c r="D89" s="85">
        <f t="shared" si="20"/>
        <v>4.4523000000000001</v>
      </c>
      <c r="E89" s="85">
        <f t="shared" si="21"/>
        <v>0.1960190593015394</v>
      </c>
      <c r="F89" s="36">
        <f t="shared" si="22"/>
        <v>4.4523000000000001</v>
      </c>
      <c r="G89" s="36">
        <f t="shared" si="23"/>
        <v>0.1960190593015394</v>
      </c>
      <c r="H89" s="36">
        <f t="shared" si="24"/>
        <v>19.822975290000002</v>
      </c>
      <c r="I89" s="36">
        <f t="shared" si="25"/>
        <v>88.257832883667007</v>
      </c>
      <c r="J89" s="36">
        <f t="shared" si="26"/>
        <v>392.95034934795063</v>
      </c>
      <c r="K89" s="36">
        <f t="shared" si="27"/>
        <v>0.87273565772824391</v>
      </c>
      <c r="L89" s="36">
        <f t="shared" si="28"/>
        <v>3.8856809689034604</v>
      </c>
      <c r="M89" s="36">
        <f t="shared" ca="1" si="29"/>
        <v>0.19491158935510688</v>
      </c>
      <c r="N89" s="36">
        <f t="shared" ca="1" si="30"/>
        <v>1.2264896822512387E-6</v>
      </c>
      <c r="O89" s="26">
        <f t="shared" ca="1" si="31"/>
        <v>47005505.423873149</v>
      </c>
      <c r="P89" s="36">
        <f t="shared" ca="1" si="32"/>
        <v>280424930.86812592</v>
      </c>
      <c r="Q89" s="36">
        <f t="shared" ca="1" si="33"/>
        <v>6534909.8107665153</v>
      </c>
      <c r="R89" s="16">
        <f t="shared" ca="1" si="34"/>
        <v>1.1074699464325155E-3</v>
      </c>
    </row>
    <row r="90" spans="1:18" x14ac:dyDescent="0.2">
      <c r="A90" s="84">
        <v>44554.5</v>
      </c>
      <c r="B90" s="84">
        <v>0.19541162801517542</v>
      </c>
      <c r="C90" s="84">
        <v>1</v>
      </c>
      <c r="D90" s="85">
        <f t="shared" si="20"/>
        <v>4.4554499999999999</v>
      </c>
      <c r="E90" s="85">
        <f t="shared" si="21"/>
        <v>0.19541162801517542</v>
      </c>
      <c r="F90" s="36">
        <f t="shared" si="22"/>
        <v>4.4554499999999999</v>
      </c>
      <c r="G90" s="36">
        <f t="shared" si="23"/>
        <v>0.19541162801517542</v>
      </c>
      <c r="H90" s="36">
        <f t="shared" si="24"/>
        <v>19.851034702499998</v>
      </c>
      <c r="I90" s="36">
        <f t="shared" si="25"/>
        <v>88.445292565253609</v>
      </c>
      <c r="J90" s="36">
        <f t="shared" si="26"/>
        <v>394.06357875985918</v>
      </c>
      <c r="K90" s="36">
        <f t="shared" si="27"/>
        <v>0.87064673804021331</v>
      </c>
      <c r="L90" s="36">
        <f t="shared" si="28"/>
        <v>3.8791230090012685</v>
      </c>
      <c r="M90" s="36">
        <f t="shared" ca="1" si="29"/>
        <v>0.19532913174858127</v>
      </c>
      <c r="N90" s="36">
        <f t="shared" ca="1" si="30"/>
        <v>6.8056340019732144E-9</v>
      </c>
      <c r="O90" s="26">
        <f t="shared" ca="1" si="31"/>
        <v>46391183.466077387</v>
      </c>
      <c r="P90" s="36">
        <f t="shared" ca="1" si="32"/>
        <v>272260948.41130823</v>
      </c>
      <c r="Q90" s="36">
        <f t="shared" ca="1" si="33"/>
        <v>6272110.3564276407</v>
      </c>
      <c r="R90" s="16">
        <f t="shared" ca="1" si="34"/>
        <v>8.249626659415088E-5</v>
      </c>
    </row>
    <row r="91" spans="1:18" x14ac:dyDescent="0.2">
      <c r="A91" s="84">
        <v>44558.5</v>
      </c>
      <c r="B91" s="84">
        <v>0.1937201379561761</v>
      </c>
      <c r="C91" s="84">
        <v>1</v>
      </c>
      <c r="D91" s="85">
        <f t="shared" si="20"/>
        <v>4.4558499999999999</v>
      </c>
      <c r="E91" s="85">
        <f t="shared" si="21"/>
        <v>0.1937201379561761</v>
      </c>
      <c r="F91" s="36">
        <f t="shared" si="22"/>
        <v>4.4558499999999999</v>
      </c>
      <c r="G91" s="36">
        <f t="shared" si="23"/>
        <v>0.1937201379561761</v>
      </c>
      <c r="H91" s="36">
        <f t="shared" si="24"/>
        <v>19.854599222499999</v>
      </c>
      <c r="I91" s="36">
        <f t="shared" si="25"/>
        <v>88.469115945576618</v>
      </c>
      <c r="J91" s="36">
        <f t="shared" si="26"/>
        <v>394.20511028609758</v>
      </c>
      <c r="K91" s="36">
        <f t="shared" si="27"/>
        <v>0.86318787671202724</v>
      </c>
      <c r="L91" s="36">
        <f t="shared" si="28"/>
        <v>3.8462357004472865</v>
      </c>
      <c r="M91" s="36">
        <f t="shared" ca="1" si="29"/>
        <v>0.1953821760754407</v>
      </c>
      <c r="N91" s="36">
        <f t="shared" ca="1" si="30"/>
        <v>2.762370709888618E-6</v>
      </c>
      <c r="O91" s="26">
        <f t="shared" ca="1" si="31"/>
        <v>46313056.402861126</v>
      </c>
      <c r="P91" s="36">
        <f t="shared" ca="1" si="32"/>
        <v>271231615.18952519</v>
      </c>
      <c r="Q91" s="36">
        <f t="shared" ca="1" si="33"/>
        <v>6239090.2119243238</v>
      </c>
      <c r="R91" s="16">
        <f t="shared" ca="1" si="34"/>
        <v>-1.6620381192646028E-3</v>
      </c>
    </row>
    <row r="92" spans="1:18" x14ac:dyDescent="0.2">
      <c r="A92" s="84">
        <v>44558.5</v>
      </c>
      <c r="B92" s="84">
        <v>0.19442013796032048</v>
      </c>
      <c r="C92" s="84">
        <v>1</v>
      </c>
      <c r="D92" s="85">
        <f t="shared" si="20"/>
        <v>4.4558499999999999</v>
      </c>
      <c r="E92" s="85">
        <f t="shared" si="21"/>
        <v>0.19442013796032048</v>
      </c>
      <c r="F92" s="36">
        <f t="shared" si="22"/>
        <v>4.4558499999999999</v>
      </c>
      <c r="G92" s="36">
        <f t="shared" si="23"/>
        <v>0.19442013796032048</v>
      </c>
      <c r="H92" s="36">
        <f t="shared" si="24"/>
        <v>19.854599222499999</v>
      </c>
      <c r="I92" s="36">
        <f t="shared" si="25"/>
        <v>88.469115945576618</v>
      </c>
      <c r="J92" s="36">
        <f t="shared" si="26"/>
        <v>394.20511028609758</v>
      </c>
      <c r="K92" s="36">
        <f t="shared" si="27"/>
        <v>0.86630697173049398</v>
      </c>
      <c r="L92" s="36">
        <f t="shared" si="28"/>
        <v>3.8601339199853215</v>
      </c>
      <c r="M92" s="36">
        <f t="shared" ca="1" si="29"/>
        <v>0.1953821760754407</v>
      </c>
      <c r="N92" s="36">
        <f t="shared" ca="1" si="30"/>
        <v>9.2551733494406053E-7</v>
      </c>
      <c r="O92" s="26">
        <f t="shared" ca="1" si="31"/>
        <v>46313056.402861126</v>
      </c>
      <c r="P92" s="36">
        <f t="shared" ca="1" si="32"/>
        <v>271231615.18952519</v>
      </c>
      <c r="Q92" s="36">
        <f t="shared" ca="1" si="33"/>
        <v>6239090.2119243238</v>
      </c>
      <c r="R92" s="16">
        <f t="shared" ca="1" si="34"/>
        <v>-9.6203811512021731E-4</v>
      </c>
    </row>
    <row r="93" spans="1:18" x14ac:dyDescent="0.2">
      <c r="A93" s="84">
        <v>44558.5</v>
      </c>
      <c r="B93" s="84">
        <v>0.19562013795910976</v>
      </c>
      <c r="C93" s="84">
        <v>1</v>
      </c>
      <c r="D93" s="85">
        <f t="shared" si="20"/>
        <v>4.4558499999999999</v>
      </c>
      <c r="E93" s="85">
        <f t="shared" si="21"/>
        <v>0.19562013795910976</v>
      </c>
      <c r="F93" s="36">
        <f t="shared" si="22"/>
        <v>4.4558499999999999</v>
      </c>
      <c r="G93" s="36">
        <f t="shared" si="23"/>
        <v>0.19562013795910976</v>
      </c>
      <c r="H93" s="36">
        <f t="shared" si="24"/>
        <v>19.854599222499999</v>
      </c>
      <c r="I93" s="36">
        <f t="shared" si="25"/>
        <v>88.469115945576618</v>
      </c>
      <c r="J93" s="36">
        <f t="shared" si="26"/>
        <v>394.20511028609758</v>
      </c>
      <c r="K93" s="36">
        <f t="shared" si="27"/>
        <v>0.87165399172509916</v>
      </c>
      <c r="L93" s="36">
        <f t="shared" si="28"/>
        <v>3.883959439028283</v>
      </c>
      <c r="M93" s="36">
        <f t="shared" ca="1" si="29"/>
        <v>0.1953821760754407</v>
      </c>
      <c r="N93" s="36">
        <f t="shared" ca="1" si="30"/>
        <v>5.6625858079328839E-8</v>
      </c>
      <c r="O93" s="26">
        <f t="shared" ca="1" si="31"/>
        <v>46313056.402861126</v>
      </c>
      <c r="P93" s="36">
        <f t="shared" ca="1" si="32"/>
        <v>271231615.18952519</v>
      </c>
      <c r="Q93" s="36">
        <f t="shared" ca="1" si="33"/>
        <v>6239090.2119243238</v>
      </c>
      <c r="R93" s="16">
        <f t="shared" ca="1" si="34"/>
        <v>2.3796188366906335E-4</v>
      </c>
    </row>
    <row r="94" spans="1:18" x14ac:dyDescent="0.2">
      <c r="A94" s="84">
        <v>44568.5</v>
      </c>
      <c r="B94" s="84">
        <v>0.19541168510810711</v>
      </c>
      <c r="C94" s="84">
        <v>1</v>
      </c>
      <c r="D94" s="85">
        <f t="shared" si="20"/>
        <v>4.4568500000000002</v>
      </c>
      <c r="E94" s="85">
        <f t="shared" si="21"/>
        <v>0.19541168510810711</v>
      </c>
      <c r="F94" s="36">
        <f t="shared" si="22"/>
        <v>4.4568500000000002</v>
      </c>
      <c r="G94" s="36">
        <f t="shared" si="23"/>
        <v>0.19541168510810711</v>
      </c>
      <c r="H94" s="36">
        <f t="shared" si="24"/>
        <v>19.863511922500003</v>
      </c>
      <c r="I94" s="36">
        <f t="shared" si="25"/>
        <v>88.528693111794141</v>
      </c>
      <c r="J94" s="36">
        <f t="shared" si="26"/>
        <v>394.55910589529975</v>
      </c>
      <c r="K94" s="36">
        <f t="shared" si="27"/>
        <v>0.87092056877406721</v>
      </c>
      <c r="L94" s="36">
        <f t="shared" si="28"/>
        <v>3.8815623369407017</v>
      </c>
      <c r="M94" s="36">
        <f t="shared" ca="1" si="29"/>
        <v>0.19551480963819728</v>
      </c>
      <c r="N94" s="36">
        <f t="shared" ca="1" si="30"/>
        <v>1.0634668706319654E-8</v>
      </c>
      <c r="O94" s="26">
        <f t="shared" ca="1" si="31"/>
        <v>46117626.322843678</v>
      </c>
      <c r="P94" s="36">
        <f t="shared" ca="1" si="32"/>
        <v>268665568.31164253</v>
      </c>
      <c r="Q94" s="36">
        <f t="shared" ca="1" si="33"/>
        <v>6156887.1466574371</v>
      </c>
      <c r="R94" s="16">
        <f t="shared" ca="1" si="34"/>
        <v>-1.0312453009017619E-4</v>
      </c>
    </row>
    <row r="95" spans="1:18" x14ac:dyDescent="0.2">
      <c r="A95" s="84">
        <v>44647</v>
      </c>
      <c r="B95" s="84">
        <v>0.19047943550458951</v>
      </c>
      <c r="C95" s="84">
        <v>1</v>
      </c>
      <c r="D95" s="85">
        <f t="shared" si="20"/>
        <v>4.4646999999999997</v>
      </c>
      <c r="E95" s="85">
        <f t="shared" si="21"/>
        <v>0.19047943550458951</v>
      </c>
      <c r="F95" s="36">
        <f t="shared" si="22"/>
        <v>4.4646999999999997</v>
      </c>
      <c r="G95" s="36">
        <f t="shared" si="23"/>
        <v>0.19047943550458951</v>
      </c>
      <c r="H95" s="36">
        <f t="shared" si="24"/>
        <v>19.933546089999997</v>
      </c>
      <c r="I95" s="36">
        <f t="shared" si="25"/>
        <v>88.997303228022972</v>
      </c>
      <c r="J95" s="36">
        <f t="shared" si="26"/>
        <v>397.34625972215412</v>
      </c>
      <c r="K95" s="36">
        <f t="shared" si="27"/>
        <v>0.8504335356973407</v>
      </c>
      <c r="L95" s="36">
        <f t="shared" si="28"/>
        <v>3.7969306068279169</v>
      </c>
      <c r="M95" s="36">
        <f t="shared" ca="1" si="29"/>
        <v>0.19655711181601476</v>
      </c>
      <c r="N95" s="36">
        <f t="shared" ca="1" si="30"/>
        <v>3.6938149346459642E-5</v>
      </c>
      <c r="O95" s="26">
        <f t="shared" ca="1" si="31"/>
        <v>44578312.662012823</v>
      </c>
      <c r="P95" s="36">
        <f t="shared" ca="1" si="32"/>
        <v>248886385.12283355</v>
      </c>
      <c r="Q95" s="36">
        <f t="shared" ca="1" si="33"/>
        <v>5528930.9153283751</v>
      </c>
      <c r="R95" s="16">
        <f t="shared" ca="1" si="34"/>
        <v>-6.0776763114252508E-3</v>
      </c>
    </row>
    <row r="96" spans="1:18" x14ac:dyDescent="0.2">
      <c r="A96" s="84">
        <v>44647</v>
      </c>
      <c r="B96" s="84">
        <v>0.19527943549974663</v>
      </c>
      <c r="C96" s="84">
        <v>1</v>
      </c>
      <c r="D96" s="85">
        <f t="shared" si="20"/>
        <v>4.4646999999999997</v>
      </c>
      <c r="E96" s="85">
        <f t="shared" si="21"/>
        <v>0.19527943549974663</v>
      </c>
      <c r="F96" s="36">
        <f t="shared" si="22"/>
        <v>4.4646999999999997</v>
      </c>
      <c r="G96" s="36">
        <f t="shared" si="23"/>
        <v>0.19527943549974663</v>
      </c>
      <c r="H96" s="36">
        <f t="shared" si="24"/>
        <v>19.933546089999997</v>
      </c>
      <c r="I96" s="36">
        <f t="shared" si="25"/>
        <v>88.997303228022972</v>
      </c>
      <c r="J96" s="36">
        <f t="shared" si="26"/>
        <v>397.34625972215412</v>
      </c>
      <c r="K96" s="36">
        <f t="shared" si="27"/>
        <v>0.87186409567571876</v>
      </c>
      <c r="L96" s="36">
        <f t="shared" si="28"/>
        <v>3.8926116279633813</v>
      </c>
      <c r="M96" s="36">
        <f t="shared" ca="1" si="29"/>
        <v>0.19655711181601476</v>
      </c>
      <c r="N96" s="36">
        <f t="shared" ca="1" si="30"/>
        <v>1.6324567691524939E-6</v>
      </c>
      <c r="O96" s="26">
        <f t="shared" ca="1" si="31"/>
        <v>44578312.662012823</v>
      </c>
      <c r="P96" s="36">
        <f t="shared" ca="1" si="32"/>
        <v>248886385.12283355</v>
      </c>
      <c r="Q96" s="36">
        <f t="shared" ca="1" si="33"/>
        <v>5528930.9153283751</v>
      </c>
      <c r="R96" s="16">
        <f t="shared" ca="1" si="34"/>
        <v>-1.2776763162681282E-3</v>
      </c>
    </row>
    <row r="97" spans="1:18" x14ac:dyDescent="0.2">
      <c r="A97" s="84">
        <v>44647</v>
      </c>
      <c r="B97" s="84">
        <v>0.19697943550045677</v>
      </c>
      <c r="C97" s="84">
        <v>1</v>
      </c>
      <c r="D97" s="85">
        <f t="shared" si="20"/>
        <v>4.4646999999999997</v>
      </c>
      <c r="E97" s="85">
        <f t="shared" si="21"/>
        <v>0.19697943550045677</v>
      </c>
      <c r="F97" s="36">
        <f t="shared" si="22"/>
        <v>4.4646999999999997</v>
      </c>
      <c r="G97" s="36">
        <f t="shared" si="23"/>
        <v>0.19697943550045677</v>
      </c>
      <c r="H97" s="36">
        <f t="shared" si="24"/>
        <v>19.933546089999997</v>
      </c>
      <c r="I97" s="36">
        <f t="shared" si="25"/>
        <v>88.997303228022972</v>
      </c>
      <c r="J97" s="36">
        <f t="shared" si="26"/>
        <v>397.34625972215412</v>
      </c>
      <c r="K97" s="36">
        <f t="shared" si="27"/>
        <v>0.87945408567888927</v>
      </c>
      <c r="L97" s="36">
        <f t="shared" si="28"/>
        <v>3.9264986563305366</v>
      </c>
      <c r="M97" s="36">
        <f t="shared" ca="1" si="29"/>
        <v>0.19655711181601476</v>
      </c>
      <c r="N97" s="36">
        <f t="shared" ca="1" si="30"/>
        <v>1.7835729444067047E-7</v>
      </c>
      <c r="O97" s="26">
        <f t="shared" ca="1" si="31"/>
        <v>44578312.662012823</v>
      </c>
      <c r="P97" s="36">
        <f t="shared" ca="1" si="32"/>
        <v>248886385.12283355</v>
      </c>
      <c r="Q97" s="36">
        <f t="shared" ca="1" si="33"/>
        <v>5528930.9153283751</v>
      </c>
      <c r="R97" s="16">
        <f t="shared" ca="1" si="34"/>
        <v>4.223236844420053E-4</v>
      </c>
    </row>
    <row r="98" spans="1:18" x14ac:dyDescent="0.2">
      <c r="A98" s="84">
        <v>44697.5</v>
      </c>
      <c r="B98" s="84">
        <v>0.19755624491386126</v>
      </c>
      <c r="C98" s="84">
        <v>1</v>
      </c>
      <c r="D98" s="85">
        <f t="shared" si="20"/>
        <v>4.4697500000000003</v>
      </c>
      <c r="E98" s="85">
        <f t="shared" si="21"/>
        <v>0.19755624491386126</v>
      </c>
      <c r="F98" s="36">
        <f t="shared" si="22"/>
        <v>4.4697500000000003</v>
      </c>
      <c r="G98" s="36">
        <f t="shared" si="23"/>
        <v>0.19755624491386126</v>
      </c>
      <c r="H98" s="36">
        <f t="shared" si="24"/>
        <v>19.978665062500003</v>
      </c>
      <c r="I98" s="36">
        <f t="shared" si="25"/>
        <v>89.299638163109393</v>
      </c>
      <c r="J98" s="36">
        <f t="shared" si="26"/>
        <v>399.14705767955826</v>
      </c>
      <c r="K98" s="36">
        <f t="shared" si="27"/>
        <v>0.88302702570373137</v>
      </c>
      <c r="L98" s="36">
        <f t="shared" si="28"/>
        <v>3.9469100481392534</v>
      </c>
      <c r="M98" s="36">
        <f t="shared" ca="1" si="29"/>
        <v>0.19722869582273231</v>
      </c>
      <c r="N98" s="36">
        <f t="shared" ca="1" si="30"/>
        <v>1.0728840709939991E-7</v>
      </c>
      <c r="O98" s="26">
        <f t="shared" ca="1" si="31"/>
        <v>43583746.151560932</v>
      </c>
      <c r="P98" s="36">
        <f t="shared" ca="1" si="32"/>
        <v>236507634.48492503</v>
      </c>
      <c r="Q98" s="36">
        <f t="shared" ca="1" si="33"/>
        <v>5141363.612856688</v>
      </c>
      <c r="R98" s="16">
        <f t="shared" ca="1" si="34"/>
        <v>3.2754909112894803E-4</v>
      </c>
    </row>
    <row r="99" spans="1:18" x14ac:dyDescent="0.2">
      <c r="A99" s="84">
        <v>45236.5</v>
      </c>
      <c r="B99" s="84">
        <v>0.20455453377759858</v>
      </c>
      <c r="C99" s="84">
        <v>1</v>
      </c>
      <c r="D99" s="85">
        <f t="shared" si="20"/>
        <v>4.5236499999999999</v>
      </c>
      <c r="E99" s="85">
        <f t="shared" si="21"/>
        <v>0.20455453377759858</v>
      </c>
      <c r="F99" s="36">
        <f t="shared" si="22"/>
        <v>4.5236499999999999</v>
      </c>
      <c r="G99" s="36">
        <f t="shared" si="23"/>
        <v>0.20455453377759858</v>
      </c>
      <c r="H99" s="36">
        <f t="shared" si="24"/>
        <v>20.463409322499999</v>
      </c>
      <c r="I99" s="36">
        <f t="shared" si="25"/>
        <v>92.569301581727117</v>
      </c>
      <c r="J99" s="36">
        <f t="shared" si="26"/>
        <v>418.75112110017989</v>
      </c>
      <c r="K99" s="36">
        <f t="shared" si="27"/>
        <v>0.92533311672303376</v>
      </c>
      <c r="L99" s="36">
        <f t="shared" si="28"/>
        <v>4.1858831534641512</v>
      </c>
      <c r="M99" s="36">
        <f t="shared" ca="1" si="29"/>
        <v>0.20444831432199778</v>
      </c>
      <c r="N99" s="36">
        <f t="shared" ca="1" si="30"/>
        <v>1.1282572748129858E-8</v>
      </c>
      <c r="O99" s="26">
        <f t="shared" ca="1" si="31"/>
        <v>32895322.431409359</v>
      </c>
      <c r="P99" s="36">
        <f t="shared" ca="1" si="32"/>
        <v>122145992.42584762</v>
      </c>
      <c r="Q99" s="36">
        <f t="shared" ca="1" si="33"/>
        <v>1839604.7375823914</v>
      </c>
      <c r="R99" s="16">
        <f t="shared" ca="1" si="34"/>
        <v>1.0621945560079782E-4</v>
      </c>
    </row>
    <row r="100" spans="1:18" x14ac:dyDescent="0.2">
      <c r="A100" s="84">
        <v>45422.5</v>
      </c>
      <c r="B100" s="84">
        <v>0.2032296406018832</v>
      </c>
      <c r="C100" s="84">
        <v>1</v>
      </c>
      <c r="D100" s="85">
        <f t="shared" si="20"/>
        <v>4.5422500000000001</v>
      </c>
      <c r="E100" s="85">
        <f t="shared" si="21"/>
        <v>0.2032296406018832</v>
      </c>
      <c r="F100" s="36">
        <f t="shared" si="22"/>
        <v>4.5422500000000001</v>
      </c>
      <c r="G100" s="36">
        <f t="shared" si="23"/>
        <v>0.2032296406018832</v>
      </c>
      <c r="H100" s="36">
        <f t="shared" si="24"/>
        <v>20.632035062500002</v>
      </c>
      <c r="I100" s="36">
        <f t="shared" si="25"/>
        <v>93.71586126264063</v>
      </c>
      <c r="J100" s="36">
        <f t="shared" si="26"/>
        <v>425.68087082022942</v>
      </c>
      <c r="K100" s="36">
        <f t="shared" si="27"/>
        <v>0.92311983502390393</v>
      </c>
      <c r="L100" s="36">
        <f t="shared" si="28"/>
        <v>4.193041070637328</v>
      </c>
      <c r="M100" s="36">
        <f t="shared" ca="1" si="29"/>
        <v>0.20696159434986025</v>
      </c>
      <c r="N100" s="36">
        <f t="shared" ca="1" si="30"/>
        <v>1.3927478777039962E-5</v>
      </c>
      <c r="O100" s="26">
        <f t="shared" ca="1" si="31"/>
        <v>29247311.807518825</v>
      </c>
      <c r="P100" s="36">
        <f t="shared" ca="1" si="32"/>
        <v>90674797.569054648</v>
      </c>
      <c r="Q100" s="36">
        <f t="shared" ca="1" si="33"/>
        <v>1071860.2953624816</v>
      </c>
      <c r="R100" s="16">
        <f t="shared" ca="1" si="34"/>
        <v>-3.7319537479770515E-3</v>
      </c>
    </row>
    <row r="101" spans="1:18" x14ac:dyDescent="0.2">
      <c r="A101" s="84">
        <v>45463.5</v>
      </c>
      <c r="B101" s="84">
        <v>0.1995371316487724</v>
      </c>
      <c r="C101" s="84">
        <v>1</v>
      </c>
      <c r="D101" s="85">
        <f t="shared" si="20"/>
        <v>4.5463500000000003</v>
      </c>
      <c r="E101" s="85">
        <f t="shared" si="21"/>
        <v>0.1995371316487724</v>
      </c>
      <c r="F101" s="36">
        <f t="shared" si="22"/>
        <v>4.5463500000000003</v>
      </c>
      <c r="G101" s="36">
        <f t="shared" si="23"/>
        <v>0.1995371316487724</v>
      </c>
      <c r="H101" s="36">
        <f t="shared" si="24"/>
        <v>20.669298322500001</v>
      </c>
      <c r="I101" s="36">
        <f t="shared" si="25"/>
        <v>93.969864428497885</v>
      </c>
      <c r="J101" s="36">
        <f t="shared" si="26"/>
        <v>427.21989314450138</v>
      </c>
      <c r="K101" s="36">
        <f t="shared" si="27"/>
        <v>0.90716563847139653</v>
      </c>
      <c r="L101" s="36">
        <f t="shared" si="28"/>
        <v>4.124292500464434</v>
      </c>
      <c r="M101" s="36">
        <f t="shared" ca="1" si="29"/>
        <v>0.20751710903217133</v>
      </c>
      <c r="N101" s="36">
        <f t="shared" ca="1" si="30"/>
        <v>6.3680039039558316E-5</v>
      </c>
      <c r="O101" s="26">
        <f t="shared" ca="1" si="31"/>
        <v>28451095.824940667</v>
      </c>
      <c r="P101" s="36">
        <f t="shared" ca="1" si="32"/>
        <v>84320755.532675073</v>
      </c>
      <c r="Q101" s="36">
        <f t="shared" ca="1" si="33"/>
        <v>929470.80784683581</v>
      </c>
      <c r="R101" s="16">
        <f t="shared" ca="1" si="34"/>
        <v>-7.9799773833989229E-3</v>
      </c>
    </row>
    <row r="102" spans="1:18" x14ac:dyDescent="0.2">
      <c r="A102" s="84">
        <v>46283.5</v>
      </c>
      <c r="B102" s="84">
        <v>0.21699283777518261</v>
      </c>
      <c r="C102" s="84">
        <v>1</v>
      </c>
      <c r="D102" s="85">
        <f t="shared" si="20"/>
        <v>4.6283500000000002</v>
      </c>
      <c r="E102" s="85">
        <f t="shared" si="21"/>
        <v>0.21699283777518261</v>
      </c>
      <c r="F102" s="36">
        <f t="shared" si="22"/>
        <v>4.6283500000000002</v>
      </c>
      <c r="G102" s="36">
        <f t="shared" si="23"/>
        <v>0.21699283777518261</v>
      </c>
      <c r="H102" s="36">
        <f t="shared" si="24"/>
        <v>21.421623722500001</v>
      </c>
      <c r="I102" s="36">
        <f t="shared" si="25"/>
        <v>99.146772156032881</v>
      </c>
      <c r="J102" s="36">
        <f t="shared" si="26"/>
        <v>458.88596290837478</v>
      </c>
      <c r="K102" s="36">
        <f t="shared" si="27"/>
        <v>1.0043188007167665</v>
      </c>
      <c r="L102" s="36">
        <f t="shared" si="28"/>
        <v>4.6483389212974462</v>
      </c>
      <c r="M102" s="36">
        <f t="shared" ca="1" si="29"/>
        <v>0.21874210877939188</v>
      </c>
      <c r="N102" s="36">
        <f t="shared" ca="1" si="30"/>
        <v>3.0599490461673025E-6</v>
      </c>
      <c r="O102" s="26">
        <f t="shared" ca="1" si="31"/>
        <v>13710935.095716506</v>
      </c>
      <c r="P102" s="36">
        <f t="shared" ca="1" si="32"/>
        <v>4828943.1603525532</v>
      </c>
      <c r="Q102" s="36">
        <f t="shared" ca="1" si="33"/>
        <v>244789.56064100229</v>
      </c>
      <c r="R102" s="16">
        <f t="shared" ca="1" si="34"/>
        <v>-1.7492710042092685E-3</v>
      </c>
    </row>
    <row r="103" spans="1:18" x14ac:dyDescent="0.2">
      <c r="A103" s="84">
        <v>48422</v>
      </c>
      <c r="B103" s="84">
        <v>0.24870797712192017</v>
      </c>
      <c r="C103" s="84">
        <v>1</v>
      </c>
      <c r="D103" s="85">
        <f t="shared" si="20"/>
        <v>4.8422000000000001</v>
      </c>
      <c r="E103" s="85">
        <f t="shared" si="21"/>
        <v>0.24870797712192017</v>
      </c>
      <c r="F103" s="36">
        <f t="shared" si="22"/>
        <v>4.8422000000000001</v>
      </c>
      <c r="G103" s="36">
        <f t="shared" si="23"/>
        <v>0.24870797712192017</v>
      </c>
      <c r="H103" s="36">
        <f t="shared" si="24"/>
        <v>23.446900840000001</v>
      </c>
      <c r="I103" s="36">
        <f t="shared" si="25"/>
        <v>113.53458324744801</v>
      </c>
      <c r="J103" s="36">
        <f t="shared" si="26"/>
        <v>549.75715900079274</v>
      </c>
      <c r="K103" s="36">
        <f t="shared" si="27"/>
        <v>1.2042937668197617</v>
      </c>
      <c r="L103" s="36">
        <f t="shared" si="28"/>
        <v>5.8314312776946506</v>
      </c>
      <c r="M103" s="36">
        <f t="shared" ca="1" si="29"/>
        <v>0.24904398553876778</v>
      </c>
      <c r="N103" s="36">
        <f t="shared" ca="1" si="30"/>
        <v>1.1290165619243774E-7</v>
      </c>
      <c r="O103" s="26">
        <f t="shared" ca="1" si="31"/>
        <v>3547746.8140647761</v>
      </c>
      <c r="P103" s="36">
        <f t="shared" ca="1" si="32"/>
        <v>314441666.47053242</v>
      </c>
      <c r="Q103" s="36">
        <f t="shared" ca="1" si="33"/>
        <v>21240684.816751085</v>
      </c>
      <c r="R103" s="16">
        <f t="shared" ca="1" si="34"/>
        <v>-3.3600841684761074E-4</v>
      </c>
    </row>
    <row r="104" spans="1:18" x14ac:dyDescent="0.2">
      <c r="A104" s="84">
        <v>48566</v>
      </c>
      <c r="B104" s="84">
        <v>0.24922828202285838</v>
      </c>
      <c r="C104" s="84">
        <v>1</v>
      </c>
      <c r="D104" s="85">
        <f t="shared" si="20"/>
        <v>4.8566000000000003</v>
      </c>
      <c r="E104" s="85">
        <f t="shared" si="21"/>
        <v>0.24922828202285838</v>
      </c>
      <c r="F104" s="36">
        <f t="shared" si="22"/>
        <v>4.8566000000000003</v>
      </c>
      <c r="G104" s="36">
        <f t="shared" si="23"/>
        <v>0.24922828202285838</v>
      </c>
      <c r="H104" s="36">
        <f t="shared" si="24"/>
        <v>23.586563560000002</v>
      </c>
      <c r="I104" s="36">
        <f t="shared" si="25"/>
        <v>114.55050458549601</v>
      </c>
      <c r="J104" s="36">
        <f t="shared" si="26"/>
        <v>556.32598056991992</v>
      </c>
      <c r="K104" s="36">
        <f t="shared" si="27"/>
        <v>1.2104020744722142</v>
      </c>
      <c r="L104" s="36">
        <f t="shared" si="28"/>
        <v>5.8784387148817556</v>
      </c>
      <c r="M104" s="36">
        <f t="shared" ca="1" si="29"/>
        <v>0.2511378207302748</v>
      </c>
      <c r="N104" s="36">
        <f t="shared" ca="1" si="30"/>
        <v>3.6463380751215699E-6</v>
      </c>
      <c r="O104" s="26">
        <f t="shared" ca="1" si="31"/>
        <v>5423964.0543176271</v>
      </c>
      <c r="P104" s="36">
        <f t="shared" ca="1" si="32"/>
        <v>367240923.67277873</v>
      </c>
      <c r="Q104" s="36">
        <f t="shared" ca="1" si="33"/>
        <v>24028234.759386774</v>
      </c>
      <c r="R104" s="16">
        <f t="shared" ca="1" si="34"/>
        <v>-1.9095387074164194E-3</v>
      </c>
    </row>
    <row r="105" spans="1:18" x14ac:dyDescent="0.2">
      <c r="A105" s="84">
        <v>48740.5</v>
      </c>
      <c r="B105" s="84">
        <v>0.25175368336412035</v>
      </c>
      <c r="C105" s="84">
        <v>1</v>
      </c>
      <c r="D105" s="85">
        <f t="shared" si="20"/>
        <v>4.8740500000000004</v>
      </c>
      <c r="E105" s="85">
        <f t="shared" si="21"/>
        <v>0.25175368336412035</v>
      </c>
      <c r="F105" s="36">
        <f t="shared" si="22"/>
        <v>4.8740500000000004</v>
      </c>
      <c r="G105" s="36">
        <f t="shared" si="23"/>
        <v>0.25175368336412035</v>
      </c>
      <c r="H105" s="36">
        <f t="shared" si="24"/>
        <v>23.756363402500003</v>
      </c>
      <c r="I105" s="36">
        <f t="shared" si="25"/>
        <v>115.78970304195515</v>
      </c>
      <c r="J105" s="36">
        <f t="shared" si="26"/>
        <v>564.36480211164155</v>
      </c>
      <c r="K105" s="36">
        <f t="shared" si="27"/>
        <v>1.2270600404008909</v>
      </c>
      <c r="L105" s="36">
        <f t="shared" si="28"/>
        <v>5.9807519899159631</v>
      </c>
      <c r="M105" s="36">
        <f t="shared" ca="1" si="29"/>
        <v>0.25368417156980516</v>
      </c>
      <c r="N105" s="36">
        <f t="shared" ca="1" si="30"/>
        <v>3.7267847122881594E-6</v>
      </c>
      <c r="O105" s="26">
        <f t="shared" ca="1" si="31"/>
        <v>8296573.5765993828</v>
      </c>
      <c r="P105" s="36">
        <f t="shared" ca="1" si="32"/>
        <v>437341393.16456079</v>
      </c>
      <c r="Q105" s="36">
        <f t="shared" ca="1" si="33"/>
        <v>27665043.358694643</v>
      </c>
      <c r="R105" s="16">
        <f t="shared" ca="1" si="34"/>
        <v>-1.9304882056848105E-3</v>
      </c>
    </row>
    <row r="106" spans="1:18" x14ac:dyDescent="0.2">
      <c r="A106" s="84">
        <v>50461.5</v>
      </c>
      <c r="B106" s="84">
        <v>0.27747451403085188</v>
      </c>
      <c r="C106" s="84">
        <v>1</v>
      </c>
      <c r="D106" s="85">
        <f t="shared" si="20"/>
        <v>5.0461499999999999</v>
      </c>
      <c r="E106" s="85">
        <f t="shared" si="21"/>
        <v>0.27747451403085188</v>
      </c>
      <c r="F106" s="36">
        <f t="shared" si="22"/>
        <v>5.0461499999999999</v>
      </c>
      <c r="G106" s="36">
        <f t="shared" si="23"/>
        <v>0.27747451403085188</v>
      </c>
      <c r="H106" s="36">
        <f t="shared" si="24"/>
        <v>25.4636298225</v>
      </c>
      <c r="I106" s="36">
        <f t="shared" si="25"/>
        <v>128.49329562880837</v>
      </c>
      <c r="J106" s="36">
        <f t="shared" si="26"/>
        <v>648.3964437373113</v>
      </c>
      <c r="K106" s="36">
        <f t="shared" si="27"/>
        <v>1.4001780189767832</v>
      </c>
      <c r="L106" s="36">
        <f t="shared" si="28"/>
        <v>7.0655083104596947</v>
      </c>
      <c r="M106" s="36">
        <f t="shared" ca="1" si="29"/>
        <v>0.27932746345259768</v>
      </c>
      <c r="N106" s="36">
        <f t="shared" ca="1" si="30"/>
        <v>3.4334215595480858E-6</v>
      </c>
      <c r="O106" s="26">
        <f t="shared" ca="1" si="31"/>
        <v>81107353.769945085</v>
      </c>
      <c r="P106" s="36">
        <f t="shared" ca="1" si="32"/>
        <v>1524689944.6414237</v>
      </c>
      <c r="Q106" s="36">
        <f t="shared" ca="1" si="33"/>
        <v>80085312.550385147</v>
      </c>
      <c r="R106" s="16">
        <f t="shared" ca="1" si="34"/>
        <v>-1.8529494217457976E-3</v>
      </c>
    </row>
    <row r="107" spans="1:18" x14ac:dyDescent="0.2">
      <c r="A107" s="84">
        <v>50612.5</v>
      </c>
      <c r="B107" s="84">
        <v>0.27704955850133423</v>
      </c>
      <c r="C107" s="84">
        <v>1</v>
      </c>
      <c r="D107" s="85">
        <f t="shared" si="20"/>
        <v>5.0612500000000002</v>
      </c>
      <c r="E107" s="85">
        <f t="shared" si="21"/>
        <v>0.27704955850133423</v>
      </c>
      <c r="F107" s="36">
        <f t="shared" si="22"/>
        <v>5.0612500000000002</v>
      </c>
      <c r="G107" s="36">
        <f t="shared" si="23"/>
        <v>0.27704955850133423</v>
      </c>
      <c r="H107" s="36">
        <f t="shared" si="24"/>
        <v>25.616251562500004</v>
      </c>
      <c r="I107" s="36">
        <f t="shared" si="25"/>
        <v>129.65025322070315</v>
      </c>
      <c r="J107" s="36">
        <f t="shared" si="26"/>
        <v>656.19234411328387</v>
      </c>
      <c r="K107" s="36">
        <f t="shared" si="27"/>
        <v>1.4022170779648779</v>
      </c>
      <c r="L107" s="36">
        <f t="shared" si="28"/>
        <v>7.0969711858497391</v>
      </c>
      <c r="M107" s="36">
        <f t="shared" ca="1" si="29"/>
        <v>0.28162332316838856</v>
      </c>
      <c r="N107" s="36">
        <f t="shared" ca="1" si="30"/>
        <v>2.0919323229594665E-5</v>
      </c>
      <c r="O107" s="26">
        <f t="shared" ca="1" si="31"/>
        <v>92216725.581463039</v>
      </c>
      <c r="P107" s="36">
        <f t="shared" ca="1" si="32"/>
        <v>1657706754.9596665</v>
      </c>
      <c r="Q107" s="36">
        <f t="shared" ca="1" si="33"/>
        <v>86240210.05613488</v>
      </c>
      <c r="R107" s="16">
        <f t="shared" ca="1" si="34"/>
        <v>-4.5737646670543364E-3</v>
      </c>
    </row>
    <row r="108" spans="1:18" x14ac:dyDescent="0.2">
      <c r="A108" s="84">
        <v>50612.5</v>
      </c>
      <c r="B108" s="84">
        <v>0.27744955849850533</v>
      </c>
      <c r="C108" s="84">
        <v>1</v>
      </c>
      <c r="D108" s="85">
        <f t="shared" si="20"/>
        <v>5.0612500000000002</v>
      </c>
      <c r="E108" s="85">
        <f t="shared" si="21"/>
        <v>0.27744955849850533</v>
      </c>
      <c r="F108" s="36">
        <f t="shared" si="22"/>
        <v>5.0612500000000002</v>
      </c>
      <c r="G108" s="36">
        <f t="shared" si="23"/>
        <v>0.27744955849850533</v>
      </c>
      <c r="H108" s="36">
        <f t="shared" si="24"/>
        <v>25.616251562500004</v>
      </c>
      <c r="I108" s="36">
        <f t="shared" si="25"/>
        <v>129.65025322070315</v>
      </c>
      <c r="J108" s="36">
        <f t="shared" si="26"/>
        <v>656.19234411328387</v>
      </c>
      <c r="K108" s="36">
        <f t="shared" si="27"/>
        <v>1.4042415779505601</v>
      </c>
      <c r="L108" s="36">
        <f t="shared" si="28"/>
        <v>7.1072176864022731</v>
      </c>
      <c r="M108" s="36">
        <f t="shared" ca="1" si="29"/>
        <v>0.28162332316838856</v>
      </c>
      <c r="N108" s="36">
        <f t="shared" ca="1" si="30"/>
        <v>1.7420311519565456E-5</v>
      </c>
      <c r="O108" s="26">
        <f t="shared" ca="1" si="31"/>
        <v>92216725.581463039</v>
      </c>
      <c r="P108" s="36">
        <f t="shared" ca="1" si="32"/>
        <v>1657706754.9596665</v>
      </c>
      <c r="Q108" s="36">
        <f t="shared" ca="1" si="33"/>
        <v>86240210.05613488</v>
      </c>
      <c r="R108" s="16">
        <f t="shared" ca="1" si="34"/>
        <v>-4.1737646698832287E-3</v>
      </c>
    </row>
    <row r="109" spans="1:18" x14ac:dyDescent="0.2">
      <c r="A109" s="84">
        <v>50612.5</v>
      </c>
      <c r="B109" s="84">
        <v>0.27854955849982083</v>
      </c>
      <c r="C109" s="84">
        <v>1</v>
      </c>
      <c r="D109" s="85">
        <f t="shared" si="20"/>
        <v>5.0612500000000002</v>
      </c>
      <c r="E109" s="85">
        <f t="shared" si="21"/>
        <v>0.27854955849982083</v>
      </c>
      <c r="F109" s="36">
        <f t="shared" si="22"/>
        <v>5.0612500000000002</v>
      </c>
      <c r="G109" s="36">
        <f t="shared" si="23"/>
        <v>0.27854955849982083</v>
      </c>
      <c r="H109" s="36">
        <f t="shared" si="24"/>
        <v>25.616251562500004</v>
      </c>
      <c r="I109" s="36">
        <f t="shared" si="25"/>
        <v>129.65025322070315</v>
      </c>
      <c r="J109" s="36">
        <f t="shared" si="26"/>
        <v>656.19234411328387</v>
      </c>
      <c r="K109" s="36">
        <f t="shared" si="27"/>
        <v>1.4098089529572182</v>
      </c>
      <c r="L109" s="36">
        <f t="shared" si="28"/>
        <v>7.135395563154721</v>
      </c>
      <c r="M109" s="36">
        <f t="shared" ca="1" si="29"/>
        <v>0.28162332316838856</v>
      </c>
      <c r="N109" s="36">
        <f t="shared" ca="1" si="30"/>
        <v>9.4480292377353204E-6</v>
      </c>
      <c r="O109" s="26">
        <f t="shared" ca="1" si="31"/>
        <v>92216725.581463039</v>
      </c>
      <c r="P109" s="36">
        <f t="shared" ca="1" si="32"/>
        <v>1657706754.9596665</v>
      </c>
      <c r="Q109" s="36">
        <f t="shared" ca="1" si="33"/>
        <v>86240210.05613488</v>
      </c>
      <c r="R109" s="16">
        <f t="shared" ca="1" si="34"/>
        <v>-3.0737646685677356E-3</v>
      </c>
    </row>
    <row r="110" spans="1:18" x14ac:dyDescent="0.2">
      <c r="A110" s="84">
        <v>50612.5</v>
      </c>
      <c r="B110" s="84">
        <v>0.28142955849982548</v>
      </c>
      <c r="C110" s="84">
        <v>1</v>
      </c>
      <c r="D110" s="85">
        <f t="shared" si="20"/>
        <v>5.0612500000000002</v>
      </c>
      <c r="E110" s="85">
        <f t="shared" si="21"/>
        <v>0.28142955849982548</v>
      </c>
      <c r="F110" s="36">
        <f t="shared" si="22"/>
        <v>5.0612500000000002</v>
      </c>
      <c r="G110" s="36">
        <f t="shared" si="23"/>
        <v>0.28142955849982548</v>
      </c>
      <c r="H110" s="36">
        <f t="shared" si="24"/>
        <v>25.616251562500004</v>
      </c>
      <c r="I110" s="36">
        <f t="shared" si="25"/>
        <v>129.65025322070315</v>
      </c>
      <c r="J110" s="36">
        <f t="shared" si="26"/>
        <v>656.19234411328387</v>
      </c>
      <c r="K110" s="36">
        <f t="shared" si="27"/>
        <v>1.4243853529572419</v>
      </c>
      <c r="L110" s="36">
        <f t="shared" si="28"/>
        <v>7.2091703676548411</v>
      </c>
      <c r="M110" s="36">
        <f t="shared" ca="1" si="29"/>
        <v>0.28162332316838856</v>
      </c>
      <c r="N110" s="36">
        <f t="shared" ca="1" si="30"/>
        <v>3.7544746783359834E-8</v>
      </c>
      <c r="O110" s="26">
        <f t="shared" ca="1" si="31"/>
        <v>92216725.581463039</v>
      </c>
      <c r="P110" s="36">
        <f t="shared" ca="1" si="32"/>
        <v>1657706754.9596665</v>
      </c>
      <c r="Q110" s="36">
        <f t="shared" ca="1" si="33"/>
        <v>86240210.05613488</v>
      </c>
      <c r="R110" s="16">
        <f t="shared" ca="1" si="34"/>
        <v>-1.9376466856307895E-4</v>
      </c>
    </row>
    <row r="111" spans="1:18" x14ac:dyDescent="0.2">
      <c r="A111" s="84">
        <v>50612.5</v>
      </c>
      <c r="B111" s="84">
        <v>0.28162955850204902</v>
      </c>
      <c r="C111" s="84">
        <v>1</v>
      </c>
      <c r="D111" s="85">
        <f t="shared" si="20"/>
        <v>5.0612500000000002</v>
      </c>
      <c r="E111" s="85">
        <f t="shared" si="21"/>
        <v>0.28162955850204902</v>
      </c>
      <c r="F111" s="36">
        <f t="shared" si="22"/>
        <v>5.0612500000000002</v>
      </c>
      <c r="G111" s="36">
        <f t="shared" si="23"/>
        <v>0.28162955850204902</v>
      </c>
      <c r="H111" s="36">
        <f t="shared" si="24"/>
        <v>25.616251562500004</v>
      </c>
      <c r="I111" s="36">
        <f t="shared" si="25"/>
        <v>129.65025322070315</v>
      </c>
      <c r="J111" s="36">
        <f t="shared" si="26"/>
        <v>656.19234411328387</v>
      </c>
      <c r="K111" s="36">
        <f t="shared" si="27"/>
        <v>1.4253976029684956</v>
      </c>
      <c r="L111" s="36">
        <f t="shared" si="28"/>
        <v>7.2142936180242989</v>
      </c>
      <c r="M111" s="36">
        <f t="shared" ca="1" si="29"/>
        <v>0.28162332316838856</v>
      </c>
      <c r="N111" s="36">
        <f t="shared" ca="1" si="30"/>
        <v>3.8879385857186951E-11</v>
      </c>
      <c r="O111" s="26">
        <f t="shared" ca="1" si="31"/>
        <v>92216725.581463039</v>
      </c>
      <c r="P111" s="36">
        <f t="shared" ca="1" si="32"/>
        <v>1657706754.9596665</v>
      </c>
      <c r="Q111" s="36">
        <f t="shared" ca="1" si="33"/>
        <v>86240210.05613488</v>
      </c>
      <c r="R111" s="16">
        <f t="shared" ca="1" si="34"/>
        <v>6.2353336604537013E-6</v>
      </c>
    </row>
    <row r="112" spans="1:18" x14ac:dyDescent="0.2">
      <c r="A112" s="84">
        <v>50612.5</v>
      </c>
      <c r="B112" s="84">
        <v>0.28182955850427255</v>
      </c>
      <c r="C112" s="84">
        <v>1</v>
      </c>
      <c r="D112" s="85">
        <f t="shared" si="20"/>
        <v>5.0612500000000002</v>
      </c>
      <c r="E112" s="85">
        <f t="shared" si="21"/>
        <v>0.28182955850427255</v>
      </c>
      <c r="F112" s="36">
        <f t="shared" si="22"/>
        <v>5.0612500000000002</v>
      </c>
      <c r="G112" s="36">
        <f t="shared" si="23"/>
        <v>0.28182955850427255</v>
      </c>
      <c r="H112" s="36">
        <f t="shared" si="24"/>
        <v>25.616251562500004</v>
      </c>
      <c r="I112" s="36">
        <f t="shared" si="25"/>
        <v>129.65025322070315</v>
      </c>
      <c r="J112" s="36">
        <f t="shared" si="26"/>
        <v>656.19234411328387</v>
      </c>
      <c r="K112" s="36">
        <f t="shared" si="27"/>
        <v>1.4264098529797495</v>
      </c>
      <c r="L112" s="36">
        <f t="shared" si="28"/>
        <v>7.2194168683937576</v>
      </c>
      <c r="M112" s="36">
        <f t="shared" ca="1" si="29"/>
        <v>0.28162332316838856</v>
      </c>
      <c r="N112" s="36">
        <f t="shared" ca="1" si="30"/>
        <v>4.2533013767180665E-8</v>
      </c>
      <c r="O112" s="26">
        <f t="shared" ca="1" si="31"/>
        <v>92216725.581463039</v>
      </c>
      <c r="P112" s="36">
        <f t="shared" ca="1" si="32"/>
        <v>1657706754.9596665</v>
      </c>
      <c r="Q112" s="36">
        <f t="shared" ca="1" si="33"/>
        <v>86240210.05613488</v>
      </c>
      <c r="R112" s="16">
        <f t="shared" ca="1" si="34"/>
        <v>2.0623533588398635E-4</v>
      </c>
    </row>
    <row r="113" spans="1:18" x14ac:dyDescent="0.2">
      <c r="A113" s="84">
        <v>50612.5</v>
      </c>
      <c r="B113" s="84">
        <v>0.28232955849891744</v>
      </c>
      <c r="C113" s="84">
        <v>1</v>
      </c>
      <c r="D113" s="85">
        <f t="shared" si="20"/>
        <v>5.0612500000000002</v>
      </c>
      <c r="E113" s="85">
        <f t="shared" si="21"/>
        <v>0.28232955849891744</v>
      </c>
      <c r="F113" s="36">
        <f t="shared" si="22"/>
        <v>5.0612500000000002</v>
      </c>
      <c r="G113" s="36">
        <f t="shared" si="23"/>
        <v>0.28232955849891744</v>
      </c>
      <c r="H113" s="36">
        <f t="shared" si="24"/>
        <v>25.616251562500004</v>
      </c>
      <c r="I113" s="36">
        <f t="shared" si="25"/>
        <v>129.65025322070315</v>
      </c>
      <c r="J113" s="36">
        <f t="shared" si="26"/>
        <v>656.19234411328387</v>
      </c>
      <c r="K113" s="36">
        <f t="shared" si="27"/>
        <v>1.428940477952646</v>
      </c>
      <c r="L113" s="36">
        <f t="shared" si="28"/>
        <v>7.2322249940378303</v>
      </c>
      <c r="M113" s="36">
        <f t="shared" ca="1" si="29"/>
        <v>0.28162332316838856</v>
      </c>
      <c r="N113" s="36">
        <f t="shared" ca="1" si="30"/>
        <v>4.987683420872386E-7</v>
      </c>
      <c r="O113" s="26">
        <f t="shared" ca="1" si="31"/>
        <v>92216725.581463039</v>
      </c>
      <c r="P113" s="36">
        <f t="shared" ca="1" si="32"/>
        <v>1657706754.9596665</v>
      </c>
      <c r="Q113" s="36">
        <f t="shared" ca="1" si="33"/>
        <v>86240210.05613488</v>
      </c>
      <c r="R113" s="16">
        <f t="shared" ca="1" si="34"/>
        <v>7.0623533052888154E-4</v>
      </c>
    </row>
    <row r="114" spans="1:18" x14ac:dyDescent="0.2">
      <c r="A114" s="84">
        <v>50612.5</v>
      </c>
      <c r="B114" s="84">
        <v>0.28242955850366719</v>
      </c>
      <c r="C114" s="84">
        <v>1</v>
      </c>
      <c r="D114" s="85">
        <f t="shared" si="20"/>
        <v>5.0612500000000002</v>
      </c>
      <c r="E114" s="85">
        <f t="shared" si="21"/>
        <v>0.28242955850366719</v>
      </c>
      <c r="F114" s="36">
        <f t="shared" si="22"/>
        <v>5.0612500000000002</v>
      </c>
      <c r="G114" s="36">
        <f t="shared" si="23"/>
        <v>0.28242955850366719</v>
      </c>
      <c r="H114" s="36">
        <f t="shared" si="24"/>
        <v>25.616251562500004</v>
      </c>
      <c r="I114" s="36">
        <f t="shared" si="25"/>
        <v>129.65025322070315</v>
      </c>
      <c r="J114" s="36">
        <f t="shared" si="26"/>
        <v>656.19234411328387</v>
      </c>
      <c r="K114" s="36">
        <f t="shared" si="27"/>
        <v>1.4294466029766857</v>
      </c>
      <c r="L114" s="36">
        <f t="shared" si="28"/>
        <v>7.2347866193157504</v>
      </c>
      <c r="M114" s="36">
        <f t="shared" ca="1" si="29"/>
        <v>0.28162332316838856</v>
      </c>
      <c r="N114" s="36">
        <f t="shared" ca="1" si="30"/>
        <v>6.5001541585183958E-7</v>
      </c>
      <c r="O114" s="26">
        <f t="shared" ca="1" si="31"/>
        <v>92216725.581463039</v>
      </c>
      <c r="P114" s="36">
        <f t="shared" ca="1" si="32"/>
        <v>1657706754.9596665</v>
      </c>
      <c r="Q114" s="36">
        <f t="shared" ca="1" si="33"/>
        <v>86240210.05613488</v>
      </c>
      <c r="R114" s="16">
        <f t="shared" ca="1" si="34"/>
        <v>8.0623533527862667E-4</v>
      </c>
    </row>
    <row r="115" spans="1:18" x14ac:dyDescent="0.2">
      <c r="A115" s="84">
        <v>50623.5</v>
      </c>
      <c r="B115" s="84">
        <v>0.29959478308662196</v>
      </c>
      <c r="C115" s="84">
        <v>1</v>
      </c>
      <c r="D115" s="85">
        <f t="shared" si="20"/>
        <v>5.0623500000000003</v>
      </c>
      <c r="E115" s="85">
        <f t="shared" si="21"/>
        <v>0.29959478308662196</v>
      </c>
      <c r="F115" s="36">
        <f t="shared" si="22"/>
        <v>5.0623500000000003</v>
      </c>
      <c r="G115" s="36">
        <f t="shared" si="23"/>
        <v>0.29959478308662196</v>
      </c>
      <c r="H115" s="36">
        <f t="shared" si="24"/>
        <v>25.627387522500005</v>
      </c>
      <c r="I115" s="36">
        <f t="shared" si="25"/>
        <v>129.73480522452792</v>
      </c>
      <c r="J115" s="36">
        <f t="shared" si="26"/>
        <v>656.76299122838896</v>
      </c>
      <c r="K115" s="36">
        <f t="shared" si="27"/>
        <v>1.5166536501585608</v>
      </c>
      <c r="L115" s="36">
        <f t="shared" si="28"/>
        <v>7.6778316058801908</v>
      </c>
      <c r="M115" s="36">
        <f t="shared" ca="1" si="29"/>
        <v>0.28179086074625054</v>
      </c>
      <c r="N115" s="36">
        <f t="shared" ca="1" si="30"/>
        <v>3.1697965070197673E-4</v>
      </c>
      <c r="O115" s="26">
        <f t="shared" ca="1" si="31"/>
        <v>93061112.837492242</v>
      </c>
      <c r="P115" s="36">
        <f t="shared" ca="1" si="32"/>
        <v>1667653489.2365465</v>
      </c>
      <c r="Q115" s="36">
        <f t="shared" ca="1" si="33"/>
        <v>86699106.422650039</v>
      </c>
      <c r="R115" s="16">
        <f t="shared" ca="1" si="34"/>
        <v>1.7803922340371425E-2</v>
      </c>
    </row>
    <row r="116" spans="1:18" x14ac:dyDescent="0.2">
      <c r="A116" s="84">
        <v>50690</v>
      </c>
      <c r="B116" s="84">
        <v>0.29496266126037107</v>
      </c>
      <c r="C116" s="84">
        <v>1</v>
      </c>
      <c r="D116" s="85">
        <f t="shared" si="20"/>
        <v>5.069</v>
      </c>
      <c r="E116" s="85">
        <f t="shared" si="21"/>
        <v>0.29496266126037107</v>
      </c>
      <c r="F116" s="36">
        <f t="shared" si="22"/>
        <v>5.069</v>
      </c>
      <c r="G116" s="36">
        <f t="shared" si="23"/>
        <v>0.29496266126037107</v>
      </c>
      <c r="H116" s="36">
        <f t="shared" si="24"/>
        <v>25.694761</v>
      </c>
      <c r="I116" s="36">
        <f t="shared" si="25"/>
        <v>130.246743509</v>
      </c>
      <c r="J116" s="36">
        <f t="shared" si="26"/>
        <v>660.22074284712096</v>
      </c>
      <c r="K116" s="36">
        <f t="shared" si="27"/>
        <v>1.495165729928821</v>
      </c>
      <c r="L116" s="36">
        <f t="shared" si="28"/>
        <v>7.5789950850091934</v>
      </c>
      <c r="M116" s="36">
        <f t="shared" ca="1" si="29"/>
        <v>0.28280453888056395</v>
      </c>
      <c r="N116" s="36">
        <f t="shared" ca="1" si="30"/>
        <v>1.4781993980236683E-4</v>
      </c>
      <c r="O116" s="26">
        <f t="shared" ca="1" si="31"/>
        <v>98269290.894698188</v>
      </c>
      <c r="P116" s="36">
        <f t="shared" ca="1" si="32"/>
        <v>1728535686.3084731</v>
      </c>
      <c r="Q116" s="36">
        <f t="shared" ca="1" si="33"/>
        <v>89504045.112924486</v>
      </c>
      <c r="R116" s="16">
        <f t="shared" ca="1" si="34"/>
        <v>1.2158122379807124E-2</v>
      </c>
    </row>
    <row r="117" spans="1:18" x14ac:dyDescent="0.2">
      <c r="A117" s="84">
        <v>50721.5</v>
      </c>
      <c r="B117" s="84">
        <v>0.28133216041912312</v>
      </c>
      <c r="C117" s="84">
        <v>1</v>
      </c>
      <c r="D117" s="85">
        <f t="shared" si="20"/>
        <v>5.0721499999999997</v>
      </c>
      <c r="E117" s="85">
        <f t="shared" si="21"/>
        <v>0.28133216041912312</v>
      </c>
      <c r="F117" s="36">
        <f t="shared" si="22"/>
        <v>5.0721499999999997</v>
      </c>
      <c r="G117" s="36">
        <f t="shared" si="23"/>
        <v>0.28133216041912312</v>
      </c>
      <c r="H117" s="36">
        <f t="shared" si="24"/>
        <v>25.726705622499995</v>
      </c>
      <c r="I117" s="36">
        <f t="shared" si="25"/>
        <v>130.48970992316333</v>
      </c>
      <c r="J117" s="36">
        <f t="shared" si="26"/>
        <v>661.86338218677281</v>
      </c>
      <c r="K117" s="36">
        <f t="shared" si="27"/>
        <v>1.4269589174698554</v>
      </c>
      <c r="L117" s="36">
        <f t="shared" si="28"/>
        <v>7.2377496732447266</v>
      </c>
      <c r="M117" s="36">
        <f t="shared" ca="1" si="29"/>
        <v>0.2832852037479997</v>
      </c>
      <c r="N117" s="36">
        <f t="shared" ca="1" si="30"/>
        <v>3.814378244469314E-6</v>
      </c>
      <c r="O117" s="26">
        <f t="shared" ca="1" si="31"/>
        <v>100798868.99407634</v>
      </c>
      <c r="P117" s="36">
        <f t="shared" ca="1" si="32"/>
        <v>1757825683.314142</v>
      </c>
      <c r="Q117" s="36">
        <f t="shared" ca="1" si="33"/>
        <v>90851163.915162861</v>
      </c>
      <c r="R117" s="16">
        <f t="shared" ca="1" si="34"/>
        <v>-1.9530433288765803E-3</v>
      </c>
    </row>
    <row r="118" spans="1:18" x14ac:dyDescent="0.2">
      <c r="A118" s="84">
        <v>51667.5</v>
      </c>
      <c r="B118" s="84">
        <v>0.29762392442683916</v>
      </c>
      <c r="C118" s="84">
        <v>1</v>
      </c>
      <c r="D118" s="85">
        <f t="shared" si="20"/>
        <v>5.1667500000000004</v>
      </c>
      <c r="E118" s="85">
        <f t="shared" si="21"/>
        <v>0.29762392442683916</v>
      </c>
      <c r="F118" s="36">
        <f t="shared" si="22"/>
        <v>5.1667500000000004</v>
      </c>
      <c r="G118" s="36">
        <f t="shared" si="23"/>
        <v>0.29762392442683916</v>
      </c>
      <c r="H118" s="36">
        <f t="shared" si="24"/>
        <v>26.695305562500003</v>
      </c>
      <c r="I118" s="36">
        <f t="shared" si="25"/>
        <v>137.9279700150469</v>
      </c>
      <c r="J118" s="36">
        <f t="shared" si="26"/>
        <v>712.63933907524358</v>
      </c>
      <c r="K118" s="36">
        <f t="shared" si="27"/>
        <v>1.5377484115323714</v>
      </c>
      <c r="L118" s="36">
        <f t="shared" si="28"/>
        <v>7.9451616052848806</v>
      </c>
      <c r="M118" s="36">
        <f t="shared" ca="1" si="29"/>
        <v>0.29787064615089531</v>
      </c>
      <c r="N118" s="36">
        <f t="shared" ca="1" si="30"/>
        <v>6.087160912124083E-8</v>
      </c>
      <c r="O118" s="26">
        <f t="shared" ca="1" si="31"/>
        <v>197176693.79905492</v>
      </c>
      <c r="P118" s="36">
        <f t="shared" ca="1" si="32"/>
        <v>2778455972.027986</v>
      </c>
      <c r="Q118" s="36">
        <f t="shared" ca="1" si="33"/>
        <v>137052959.66924286</v>
      </c>
      <c r="R118" s="16">
        <f t="shared" ca="1" si="34"/>
        <v>-2.4672172405615367E-4</v>
      </c>
    </row>
    <row r="119" spans="1:18" x14ac:dyDescent="0.2">
      <c r="A119" s="84">
        <v>53586.5</v>
      </c>
      <c r="B119" s="84">
        <v>0.32445829573198742</v>
      </c>
      <c r="C119" s="84">
        <v>1</v>
      </c>
      <c r="D119" s="85">
        <f t="shared" si="20"/>
        <v>5.3586499999999999</v>
      </c>
      <c r="E119" s="85">
        <f t="shared" si="21"/>
        <v>0.32445829573198742</v>
      </c>
      <c r="F119" s="36">
        <f t="shared" si="22"/>
        <v>5.3586499999999999</v>
      </c>
      <c r="G119" s="36">
        <f t="shared" si="23"/>
        <v>0.32445829573198742</v>
      </c>
      <c r="H119" s="36">
        <f t="shared" si="24"/>
        <v>28.7151298225</v>
      </c>
      <c r="I119" s="36">
        <f t="shared" si="25"/>
        <v>153.87433042333961</v>
      </c>
      <c r="J119" s="36">
        <f t="shared" si="26"/>
        <v>824.55868072302883</v>
      </c>
      <c r="K119" s="36">
        <f t="shared" si="27"/>
        <v>1.7386584464242143</v>
      </c>
      <c r="L119" s="36">
        <f t="shared" si="28"/>
        <v>9.3168620839311149</v>
      </c>
      <c r="M119" s="36">
        <f t="shared" ca="1" si="29"/>
        <v>0.32835105932605857</v>
      </c>
      <c r="N119" s="36">
        <f t="shared" ca="1" si="30"/>
        <v>1.5153608399325713E-5</v>
      </c>
      <c r="O119" s="26">
        <f t="shared" ca="1" si="31"/>
        <v>543744542.42355168</v>
      </c>
      <c r="P119" s="36">
        <f t="shared" ca="1" si="32"/>
        <v>5787698359.208189</v>
      </c>
      <c r="Q119" s="36">
        <f t="shared" ca="1" si="33"/>
        <v>268588910.57134467</v>
      </c>
      <c r="R119" s="16">
        <f t="shared" ca="1" si="34"/>
        <v>-3.8927635940711469E-3</v>
      </c>
    </row>
    <row r="120" spans="1:18" x14ac:dyDescent="0.2">
      <c r="A120" s="84">
        <v>53705.5</v>
      </c>
      <c r="B120" s="84">
        <v>0.32739800352418591</v>
      </c>
      <c r="C120" s="84">
        <v>1</v>
      </c>
      <c r="D120" s="85">
        <f t="shared" si="20"/>
        <v>5.3705499999999997</v>
      </c>
      <c r="E120" s="85">
        <f t="shared" si="21"/>
        <v>0.32739800352418591</v>
      </c>
      <c r="F120" s="36">
        <f t="shared" si="22"/>
        <v>5.3705499999999997</v>
      </c>
      <c r="G120" s="36">
        <f t="shared" si="23"/>
        <v>0.32739800352418591</v>
      </c>
      <c r="H120" s="36">
        <f t="shared" si="24"/>
        <v>28.842807302499995</v>
      </c>
      <c r="I120" s="36">
        <f t="shared" si="25"/>
        <v>154.90173875844135</v>
      </c>
      <c r="J120" s="36">
        <f t="shared" si="26"/>
        <v>831.90753308914714</v>
      </c>
      <c r="K120" s="36">
        <f t="shared" si="27"/>
        <v>1.7583073478268165</v>
      </c>
      <c r="L120" s="36">
        <f t="shared" si="28"/>
        <v>9.4430775268713099</v>
      </c>
      <c r="M120" s="36">
        <f t="shared" ca="1" si="29"/>
        <v>0.33028059659633979</v>
      </c>
      <c r="N120" s="36">
        <f t="shared" ca="1" si="30"/>
        <v>8.3093428196295596E-6</v>
      </c>
      <c r="O120" s="26">
        <f t="shared" ca="1" si="31"/>
        <v>573346292.96886981</v>
      </c>
      <c r="P120" s="36">
        <f t="shared" ca="1" si="32"/>
        <v>6020448378.3837156</v>
      </c>
      <c r="Q120" s="36">
        <f t="shared" ca="1" si="33"/>
        <v>278584927.44339383</v>
      </c>
      <c r="R120" s="16">
        <f t="shared" ca="1" si="34"/>
        <v>-2.8825930721538828E-3</v>
      </c>
    </row>
    <row r="121" spans="1:18" x14ac:dyDescent="0.2">
      <c r="A121" s="84"/>
      <c r="B121" s="84"/>
      <c r="C121" s="84"/>
      <c r="D121" s="85"/>
      <c r="E121" s="85"/>
      <c r="F121" s="36"/>
      <c r="G121" s="36"/>
      <c r="H121" s="36"/>
      <c r="I121" s="36"/>
      <c r="J121" s="36"/>
      <c r="K121" s="36"/>
      <c r="L121" s="36"/>
      <c r="M121" s="36"/>
      <c r="N121" s="36"/>
      <c r="O121" s="26"/>
      <c r="P121" s="36"/>
      <c r="Q121" s="36"/>
    </row>
    <row r="122" spans="1:18" x14ac:dyDescent="0.2">
      <c r="A122" s="84"/>
      <c r="B122" s="84"/>
      <c r="C122" s="84"/>
      <c r="D122" s="85"/>
      <c r="E122" s="85"/>
      <c r="F122" s="36"/>
      <c r="G122" s="36"/>
      <c r="H122" s="36"/>
      <c r="I122" s="36"/>
      <c r="J122" s="36"/>
      <c r="K122" s="36"/>
      <c r="L122" s="36"/>
      <c r="M122" s="36"/>
      <c r="N122" s="36"/>
      <c r="O122" s="26"/>
      <c r="P122" s="36"/>
      <c r="Q122" s="36"/>
    </row>
    <row r="123" spans="1:18" x14ac:dyDescent="0.2">
      <c r="A123" s="84"/>
      <c r="B123" s="84"/>
      <c r="C123" s="84"/>
      <c r="D123" s="85"/>
      <c r="E123" s="85"/>
      <c r="F123" s="36"/>
      <c r="G123" s="36"/>
      <c r="H123" s="36"/>
      <c r="I123" s="36"/>
      <c r="J123" s="36"/>
      <c r="K123" s="36"/>
      <c r="L123" s="36"/>
      <c r="M123" s="36"/>
      <c r="N123" s="36"/>
      <c r="O123" s="26"/>
      <c r="P123" s="36"/>
      <c r="Q123" s="36"/>
    </row>
    <row r="124" spans="1:18" x14ac:dyDescent="0.2">
      <c r="A124" s="84"/>
      <c r="B124" s="84"/>
      <c r="C124" s="84"/>
      <c r="D124" s="85"/>
      <c r="E124" s="85"/>
      <c r="F124" s="36"/>
      <c r="G124" s="36"/>
      <c r="H124" s="36"/>
      <c r="I124" s="36"/>
      <c r="J124" s="36"/>
      <c r="K124" s="36"/>
      <c r="L124" s="36"/>
      <c r="M124" s="36"/>
      <c r="N124" s="36"/>
      <c r="O124" s="26"/>
      <c r="P124" s="36"/>
      <c r="Q124" s="36"/>
    </row>
    <row r="125" spans="1:18" x14ac:dyDescent="0.2">
      <c r="A125" s="84"/>
      <c r="B125" s="84"/>
      <c r="C125" s="84"/>
      <c r="D125" s="85"/>
      <c r="E125" s="85"/>
      <c r="F125" s="36"/>
      <c r="G125" s="36"/>
      <c r="H125" s="36"/>
      <c r="I125" s="36"/>
      <c r="J125" s="36"/>
      <c r="K125" s="36"/>
      <c r="L125" s="36"/>
      <c r="M125" s="36"/>
      <c r="N125" s="36"/>
      <c r="O125" s="26"/>
      <c r="P125" s="36"/>
      <c r="Q125" s="36"/>
    </row>
    <row r="126" spans="1:18" x14ac:dyDescent="0.2">
      <c r="A126" s="84"/>
      <c r="B126" s="84"/>
      <c r="C126" s="84"/>
      <c r="D126" s="85"/>
      <c r="E126" s="85"/>
      <c r="F126" s="36"/>
      <c r="G126" s="36"/>
      <c r="H126" s="36"/>
      <c r="I126" s="36"/>
      <c r="J126" s="36"/>
      <c r="K126" s="36"/>
      <c r="L126" s="36"/>
      <c r="M126" s="36"/>
      <c r="N126" s="36"/>
      <c r="O126" s="26"/>
      <c r="P126" s="36"/>
      <c r="Q126" s="36"/>
    </row>
    <row r="127" spans="1:18" x14ac:dyDescent="0.2">
      <c r="A127" s="84"/>
      <c r="B127" s="84"/>
      <c r="C127" s="84"/>
      <c r="D127" s="85"/>
      <c r="E127" s="85"/>
      <c r="F127" s="36"/>
      <c r="G127" s="36"/>
      <c r="H127" s="36"/>
      <c r="I127" s="36"/>
      <c r="J127" s="36"/>
      <c r="K127" s="36"/>
      <c r="L127" s="36"/>
      <c r="M127" s="36"/>
      <c r="N127" s="36"/>
      <c r="O127" s="26"/>
      <c r="P127" s="36"/>
      <c r="Q127" s="36"/>
    </row>
    <row r="128" spans="1:18" x14ac:dyDescent="0.2">
      <c r="A128" s="84"/>
      <c r="B128" s="84"/>
      <c r="C128" s="84"/>
      <c r="D128" s="85"/>
      <c r="E128" s="85"/>
      <c r="F128" s="36"/>
      <c r="G128" s="36"/>
      <c r="H128" s="36"/>
      <c r="I128" s="36"/>
      <c r="J128" s="36"/>
      <c r="K128" s="36"/>
      <c r="L128" s="36"/>
      <c r="M128" s="36"/>
      <c r="N128" s="36"/>
      <c r="O128" s="26"/>
      <c r="P128" s="36"/>
      <c r="Q128" s="36"/>
    </row>
    <row r="129" spans="1:17" x14ac:dyDescent="0.2">
      <c r="A129" s="84"/>
      <c r="B129" s="84"/>
      <c r="C129" s="84"/>
      <c r="D129" s="85"/>
      <c r="E129" s="85"/>
      <c r="F129" s="36"/>
      <c r="G129" s="36"/>
      <c r="H129" s="36"/>
      <c r="I129" s="36"/>
      <c r="J129" s="36"/>
      <c r="K129" s="36"/>
      <c r="L129" s="36"/>
      <c r="M129" s="36"/>
      <c r="N129" s="36"/>
      <c r="O129" s="26"/>
      <c r="P129" s="36"/>
      <c r="Q129" s="36"/>
    </row>
    <row r="130" spans="1:17" x14ac:dyDescent="0.2">
      <c r="A130" s="84"/>
      <c r="B130" s="84"/>
      <c r="C130" s="84"/>
      <c r="D130" s="85"/>
      <c r="E130" s="85"/>
      <c r="F130" s="36"/>
      <c r="G130" s="36"/>
      <c r="H130" s="36"/>
      <c r="I130" s="36"/>
      <c r="J130" s="36"/>
      <c r="K130" s="36"/>
      <c r="L130" s="36"/>
      <c r="M130" s="36"/>
      <c r="N130" s="36"/>
      <c r="O130" s="26"/>
      <c r="P130" s="36"/>
      <c r="Q130" s="36"/>
    </row>
    <row r="131" spans="1:17" x14ac:dyDescent="0.2">
      <c r="A131" s="84"/>
      <c r="B131" s="84"/>
      <c r="C131" s="84"/>
      <c r="D131" s="85"/>
      <c r="E131" s="85"/>
      <c r="F131" s="36"/>
      <c r="G131" s="36"/>
      <c r="H131" s="36"/>
      <c r="I131" s="36"/>
      <c r="J131" s="36"/>
      <c r="K131" s="36"/>
      <c r="L131" s="36"/>
      <c r="M131" s="36"/>
      <c r="N131" s="36"/>
      <c r="O131" s="26"/>
      <c r="P131" s="36"/>
      <c r="Q131" s="36"/>
    </row>
    <row r="132" spans="1:17" x14ac:dyDescent="0.2">
      <c r="A132" s="84"/>
      <c r="B132" s="84"/>
      <c r="C132" s="84"/>
      <c r="D132" s="85"/>
      <c r="E132" s="85"/>
      <c r="F132" s="36"/>
      <c r="G132" s="36"/>
      <c r="H132" s="36"/>
      <c r="I132" s="36"/>
      <c r="J132" s="36"/>
      <c r="K132" s="36"/>
      <c r="L132" s="36"/>
      <c r="M132" s="36"/>
      <c r="N132" s="36"/>
      <c r="O132" s="26"/>
      <c r="P132" s="36"/>
      <c r="Q132" s="36"/>
    </row>
    <row r="133" spans="1:17" x14ac:dyDescent="0.2">
      <c r="A133" s="84"/>
      <c r="B133" s="84"/>
      <c r="C133" s="84"/>
      <c r="D133" s="85"/>
      <c r="E133" s="85"/>
      <c r="F133" s="36"/>
      <c r="G133" s="36"/>
      <c r="H133" s="36"/>
      <c r="I133" s="36"/>
      <c r="J133" s="36"/>
      <c r="K133" s="36"/>
      <c r="L133" s="36"/>
      <c r="M133" s="36"/>
      <c r="N133" s="36"/>
      <c r="O133" s="26"/>
      <c r="P133" s="36"/>
      <c r="Q133" s="36"/>
    </row>
    <row r="134" spans="1:17" x14ac:dyDescent="0.2">
      <c r="A134" s="84"/>
      <c r="B134" s="84"/>
      <c r="C134" s="84"/>
      <c r="D134" s="85"/>
      <c r="E134" s="85"/>
      <c r="F134" s="36"/>
      <c r="G134" s="36"/>
      <c r="H134" s="36"/>
      <c r="I134" s="36"/>
      <c r="J134" s="36"/>
      <c r="K134" s="36"/>
      <c r="L134" s="36"/>
      <c r="M134" s="36"/>
      <c r="N134" s="36"/>
      <c r="O134" s="26"/>
      <c r="P134" s="36"/>
      <c r="Q134" s="36"/>
    </row>
    <row r="135" spans="1:17" x14ac:dyDescent="0.2">
      <c r="A135" s="84"/>
      <c r="B135" s="84"/>
      <c r="C135" s="84"/>
      <c r="D135" s="85"/>
      <c r="E135" s="85"/>
      <c r="F135" s="36"/>
      <c r="G135" s="36"/>
      <c r="H135" s="36"/>
      <c r="I135" s="36"/>
      <c r="J135" s="36"/>
      <c r="K135" s="36"/>
      <c r="L135" s="36"/>
      <c r="M135" s="36"/>
      <c r="N135" s="36"/>
      <c r="O135" s="26"/>
      <c r="P135" s="36"/>
      <c r="Q135" s="36"/>
    </row>
    <row r="136" spans="1:17" x14ac:dyDescent="0.2">
      <c r="A136" s="84"/>
      <c r="B136" s="84"/>
      <c r="C136" s="84"/>
      <c r="D136" s="85"/>
      <c r="E136" s="85"/>
      <c r="F136" s="36"/>
      <c r="G136" s="36"/>
      <c r="H136" s="36"/>
      <c r="I136" s="36"/>
      <c r="J136" s="36"/>
      <c r="K136" s="36"/>
      <c r="L136" s="36"/>
      <c r="M136" s="36"/>
      <c r="N136" s="36"/>
      <c r="O136" s="26"/>
      <c r="P136" s="36"/>
      <c r="Q136" s="36"/>
    </row>
    <row r="137" spans="1:17" x14ac:dyDescent="0.2">
      <c r="A137" s="84"/>
      <c r="B137" s="84"/>
      <c r="C137" s="84"/>
      <c r="D137" s="85"/>
      <c r="E137" s="85"/>
      <c r="F137" s="36"/>
      <c r="G137" s="36"/>
      <c r="H137" s="36"/>
      <c r="I137" s="36"/>
      <c r="J137" s="36"/>
      <c r="K137" s="36"/>
      <c r="L137" s="36"/>
      <c r="M137" s="36"/>
      <c r="N137" s="36"/>
      <c r="O137" s="26"/>
      <c r="P137" s="36"/>
      <c r="Q137" s="36"/>
    </row>
    <row r="138" spans="1:17" x14ac:dyDescent="0.2">
      <c r="A138" s="84"/>
      <c r="B138" s="84"/>
      <c r="C138" s="84"/>
      <c r="D138" s="85"/>
      <c r="E138" s="85"/>
      <c r="F138" s="36"/>
      <c r="G138" s="36"/>
      <c r="H138" s="36"/>
      <c r="I138" s="36"/>
      <c r="J138" s="36"/>
      <c r="K138" s="36"/>
      <c r="L138" s="36"/>
      <c r="M138" s="36"/>
      <c r="N138" s="36"/>
      <c r="O138" s="26"/>
      <c r="P138" s="36"/>
      <c r="Q138" s="36"/>
    </row>
    <row r="139" spans="1:17" x14ac:dyDescent="0.2">
      <c r="A139" s="84"/>
      <c r="B139" s="84"/>
      <c r="C139" s="84"/>
      <c r="D139" s="85"/>
      <c r="E139" s="85"/>
      <c r="F139" s="36"/>
      <c r="G139" s="36"/>
      <c r="H139" s="36"/>
      <c r="I139" s="36"/>
      <c r="J139" s="36"/>
      <c r="K139" s="36"/>
      <c r="L139" s="36"/>
      <c r="M139" s="36"/>
      <c r="N139" s="36"/>
      <c r="O139" s="26"/>
      <c r="P139" s="36"/>
      <c r="Q139" s="36"/>
    </row>
    <row r="140" spans="1:17" x14ac:dyDescent="0.2">
      <c r="A140" s="84"/>
      <c r="B140" s="84"/>
      <c r="C140" s="84"/>
      <c r="D140" s="85"/>
      <c r="E140" s="85"/>
      <c r="F140" s="36"/>
      <c r="G140" s="36"/>
      <c r="H140" s="36"/>
      <c r="I140" s="36"/>
      <c r="J140" s="36"/>
      <c r="K140" s="36"/>
      <c r="L140" s="36"/>
      <c r="M140" s="36"/>
      <c r="N140" s="36"/>
      <c r="O140" s="26"/>
      <c r="P140" s="36"/>
      <c r="Q140" s="36"/>
    </row>
    <row r="141" spans="1:17" x14ac:dyDescent="0.2">
      <c r="A141" s="84"/>
      <c r="B141" s="84"/>
      <c r="C141" s="84"/>
      <c r="D141" s="85"/>
      <c r="E141" s="85"/>
      <c r="F141" s="36"/>
      <c r="G141" s="36"/>
      <c r="H141" s="36"/>
      <c r="I141" s="36"/>
      <c r="J141" s="36"/>
      <c r="K141" s="36"/>
      <c r="L141" s="36"/>
      <c r="M141" s="36"/>
      <c r="N141" s="36"/>
      <c r="O141" s="26"/>
      <c r="P141" s="36"/>
      <c r="Q141" s="36"/>
    </row>
    <row r="142" spans="1:17" x14ac:dyDescent="0.2">
      <c r="A142" s="84"/>
      <c r="B142" s="84"/>
      <c r="C142" s="84"/>
      <c r="D142" s="85"/>
      <c r="E142" s="85"/>
      <c r="F142" s="36"/>
      <c r="G142" s="36"/>
      <c r="H142" s="36"/>
      <c r="I142" s="36"/>
      <c r="J142" s="36"/>
      <c r="K142" s="36"/>
      <c r="L142" s="36"/>
      <c r="M142" s="36"/>
      <c r="N142" s="36"/>
      <c r="O142" s="26"/>
      <c r="P142" s="36"/>
      <c r="Q142" s="36"/>
    </row>
    <row r="143" spans="1:17" x14ac:dyDescent="0.2">
      <c r="A143" s="84"/>
      <c r="B143" s="84"/>
      <c r="C143" s="84"/>
      <c r="D143" s="85"/>
      <c r="E143" s="85"/>
      <c r="F143" s="36"/>
      <c r="G143" s="36"/>
      <c r="H143" s="36"/>
      <c r="I143" s="36"/>
      <c r="J143" s="36"/>
      <c r="K143" s="36"/>
      <c r="L143" s="36"/>
      <c r="M143" s="36"/>
      <c r="N143" s="36"/>
      <c r="O143" s="26"/>
      <c r="P143" s="36"/>
      <c r="Q143" s="36"/>
    </row>
    <row r="144" spans="1:17" x14ac:dyDescent="0.2">
      <c r="A144" s="84"/>
      <c r="B144" s="84"/>
      <c r="C144" s="84"/>
      <c r="D144" s="85"/>
      <c r="E144" s="85"/>
      <c r="F144" s="36"/>
      <c r="G144" s="36"/>
      <c r="H144" s="36"/>
      <c r="I144" s="36"/>
      <c r="J144" s="36"/>
      <c r="K144" s="36"/>
      <c r="L144" s="36"/>
      <c r="M144" s="36"/>
      <c r="N144" s="36"/>
      <c r="O144" s="26"/>
      <c r="P144" s="36"/>
      <c r="Q144" s="36"/>
    </row>
    <row r="145" spans="1:17" x14ac:dyDescent="0.2">
      <c r="A145" s="84"/>
      <c r="B145" s="84"/>
      <c r="C145" s="84"/>
      <c r="D145" s="85"/>
      <c r="E145" s="85"/>
      <c r="F145" s="36"/>
      <c r="G145" s="36"/>
      <c r="H145" s="36"/>
      <c r="I145" s="36"/>
      <c r="J145" s="36"/>
      <c r="K145" s="36"/>
      <c r="L145" s="36"/>
      <c r="M145" s="36"/>
      <c r="N145" s="36"/>
      <c r="O145" s="26"/>
      <c r="P145" s="36"/>
      <c r="Q145" s="36"/>
    </row>
    <row r="146" spans="1:17" x14ac:dyDescent="0.2">
      <c r="A146" s="84"/>
      <c r="B146" s="84"/>
      <c r="C146" s="84"/>
      <c r="D146" s="85"/>
      <c r="E146" s="85"/>
      <c r="F146" s="36"/>
      <c r="G146" s="36"/>
      <c r="H146" s="36"/>
      <c r="I146" s="36"/>
      <c r="J146" s="36"/>
      <c r="K146" s="36"/>
      <c r="L146" s="36"/>
      <c r="M146" s="36"/>
      <c r="N146" s="36"/>
      <c r="O146" s="26"/>
      <c r="P146" s="36"/>
      <c r="Q146" s="36"/>
    </row>
    <row r="147" spans="1:17" x14ac:dyDescent="0.2">
      <c r="A147" s="84"/>
      <c r="B147" s="84"/>
      <c r="C147" s="84"/>
      <c r="D147" s="85"/>
      <c r="E147" s="85"/>
      <c r="F147" s="36"/>
      <c r="G147" s="36"/>
      <c r="H147" s="36"/>
      <c r="I147" s="36"/>
      <c r="J147" s="36"/>
      <c r="K147" s="36"/>
      <c r="L147" s="36"/>
      <c r="M147" s="36"/>
      <c r="N147" s="36"/>
      <c r="O147" s="26"/>
      <c r="P147" s="36"/>
      <c r="Q147" s="36"/>
    </row>
    <row r="148" spans="1:17" x14ac:dyDescent="0.2">
      <c r="A148" s="84"/>
      <c r="B148" s="84"/>
      <c r="C148" s="84"/>
      <c r="D148" s="85"/>
      <c r="E148" s="85"/>
      <c r="F148" s="36"/>
      <c r="G148" s="36"/>
      <c r="H148" s="36"/>
      <c r="I148" s="36"/>
      <c r="J148" s="36"/>
      <c r="K148" s="36"/>
      <c r="L148" s="36"/>
      <c r="M148" s="36"/>
      <c r="N148" s="36"/>
      <c r="O148" s="26"/>
      <c r="P148" s="36"/>
      <c r="Q148" s="36"/>
    </row>
    <row r="149" spans="1:17" x14ac:dyDescent="0.2">
      <c r="A149" s="84"/>
      <c r="B149" s="84"/>
      <c r="C149" s="84"/>
      <c r="D149" s="85"/>
      <c r="E149" s="85"/>
      <c r="F149" s="36"/>
      <c r="G149" s="36"/>
      <c r="H149" s="36"/>
      <c r="I149" s="36"/>
      <c r="J149" s="36"/>
      <c r="K149" s="36"/>
      <c r="L149" s="36"/>
      <c r="M149" s="36"/>
      <c r="N149" s="36"/>
      <c r="O149" s="26"/>
      <c r="P149" s="36"/>
      <c r="Q149" s="36"/>
    </row>
    <row r="150" spans="1:17" x14ac:dyDescent="0.2">
      <c r="A150" s="84"/>
      <c r="B150" s="84"/>
      <c r="C150" s="84"/>
      <c r="D150" s="85"/>
      <c r="E150" s="85"/>
      <c r="F150" s="36"/>
      <c r="G150" s="36"/>
      <c r="H150" s="36"/>
      <c r="I150" s="36"/>
      <c r="J150" s="36"/>
      <c r="K150" s="36"/>
      <c r="L150" s="36"/>
      <c r="M150" s="36"/>
      <c r="N150" s="36"/>
      <c r="O150" s="26"/>
      <c r="P150" s="36"/>
      <c r="Q150" s="36"/>
    </row>
    <row r="151" spans="1:17" x14ac:dyDescent="0.2">
      <c r="A151" s="84"/>
      <c r="B151" s="84"/>
      <c r="C151" s="84"/>
      <c r="D151" s="85"/>
      <c r="E151" s="85"/>
      <c r="F151" s="36"/>
      <c r="G151" s="36"/>
      <c r="H151" s="36"/>
      <c r="I151" s="36"/>
      <c r="J151" s="36"/>
      <c r="K151" s="36"/>
      <c r="L151" s="36"/>
      <c r="M151" s="36"/>
      <c r="N151" s="36"/>
      <c r="O151" s="26"/>
      <c r="P151" s="36"/>
      <c r="Q151" s="36"/>
    </row>
    <row r="152" spans="1:17" x14ac:dyDescent="0.2">
      <c r="A152" s="84"/>
      <c r="B152" s="84"/>
      <c r="C152" s="84"/>
      <c r="D152" s="85"/>
      <c r="E152" s="85"/>
      <c r="F152" s="36"/>
      <c r="G152" s="36"/>
      <c r="H152" s="36"/>
      <c r="I152" s="36"/>
      <c r="J152" s="36"/>
      <c r="K152" s="36"/>
      <c r="L152" s="36"/>
      <c r="M152" s="36"/>
      <c r="N152" s="36"/>
      <c r="O152" s="26"/>
      <c r="P152" s="36"/>
      <c r="Q152" s="36"/>
    </row>
    <row r="153" spans="1:17" x14ac:dyDescent="0.2">
      <c r="A153" s="84"/>
      <c r="B153" s="84"/>
      <c r="C153" s="84"/>
      <c r="D153" s="85"/>
      <c r="E153" s="85"/>
      <c r="F153" s="36"/>
      <c r="G153" s="36"/>
      <c r="H153" s="36"/>
      <c r="I153" s="36"/>
      <c r="J153" s="36"/>
      <c r="K153" s="36"/>
      <c r="L153" s="36"/>
      <c r="M153" s="36"/>
      <c r="N153" s="36"/>
      <c r="O153" s="26"/>
      <c r="P153" s="36"/>
      <c r="Q153" s="36"/>
    </row>
    <row r="154" spans="1:17" x14ac:dyDescent="0.2">
      <c r="A154" s="84"/>
      <c r="B154" s="84"/>
      <c r="C154" s="84"/>
      <c r="D154" s="85"/>
      <c r="E154" s="85"/>
      <c r="F154" s="36"/>
      <c r="G154" s="36"/>
      <c r="H154" s="36"/>
      <c r="I154" s="36"/>
      <c r="J154" s="36"/>
      <c r="K154" s="36"/>
      <c r="L154" s="36"/>
      <c r="M154" s="36"/>
      <c r="N154" s="36"/>
      <c r="O154" s="26"/>
      <c r="P154" s="36"/>
      <c r="Q154" s="36"/>
    </row>
    <row r="155" spans="1:17" x14ac:dyDescent="0.2">
      <c r="A155" s="84"/>
      <c r="B155" s="84"/>
      <c r="C155" s="84"/>
      <c r="D155" s="85"/>
      <c r="E155" s="85"/>
      <c r="F155" s="36"/>
      <c r="G155" s="36"/>
      <c r="H155" s="36"/>
      <c r="I155" s="36"/>
      <c r="J155" s="36"/>
      <c r="K155" s="36"/>
      <c r="L155" s="36"/>
      <c r="M155" s="36"/>
      <c r="N155" s="36"/>
      <c r="O155" s="26"/>
      <c r="P155" s="36"/>
      <c r="Q155" s="36"/>
    </row>
    <row r="156" spans="1:17" x14ac:dyDescent="0.2">
      <c r="A156" s="84"/>
      <c r="B156" s="84"/>
      <c r="C156" s="84"/>
      <c r="D156" s="85"/>
      <c r="E156" s="85"/>
      <c r="F156" s="36"/>
      <c r="G156" s="36"/>
      <c r="H156" s="36"/>
      <c r="I156" s="36"/>
      <c r="J156" s="36"/>
      <c r="K156" s="36"/>
      <c r="L156" s="36"/>
      <c r="M156" s="36"/>
      <c r="N156" s="36"/>
      <c r="O156" s="26"/>
      <c r="P156" s="36"/>
      <c r="Q156" s="36"/>
    </row>
    <row r="157" spans="1:17" x14ac:dyDescent="0.2">
      <c r="A157" s="84"/>
      <c r="B157" s="84"/>
      <c r="C157" s="84"/>
      <c r="D157" s="85"/>
      <c r="E157" s="85"/>
      <c r="F157" s="36"/>
      <c r="G157" s="36"/>
      <c r="H157" s="36"/>
      <c r="I157" s="36"/>
      <c r="J157" s="36"/>
      <c r="K157" s="36"/>
      <c r="L157" s="36"/>
      <c r="M157" s="36"/>
      <c r="N157" s="36"/>
      <c r="O157" s="26"/>
      <c r="P157" s="36"/>
      <c r="Q157" s="36"/>
    </row>
    <row r="158" spans="1:17" x14ac:dyDescent="0.2">
      <c r="A158" s="84"/>
      <c r="B158" s="84"/>
      <c r="C158" s="84"/>
      <c r="D158" s="85"/>
      <c r="E158" s="85"/>
      <c r="F158" s="36"/>
      <c r="G158" s="36"/>
      <c r="H158" s="36"/>
      <c r="I158" s="36"/>
      <c r="J158" s="36"/>
      <c r="K158" s="36"/>
      <c r="L158" s="36"/>
      <c r="M158" s="36"/>
      <c r="N158" s="36"/>
      <c r="O158" s="26"/>
      <c r="P158" s="36"/>
      <c r="Q158" s="36"/>
    </row>
    <row r="159" spans="1:17" x14ac:dyDescent="0.2">
      <c r="A159" s="84"/>
      <c r="B159" s="84"/>
      <c r="C159" s="84"/>
      <c r="D159" s="85"/>
      <c r="E159" s="85"/>
      <c r="F159" s="36"/>
      <c r="G159" s="36"/>
      <c r="H159" s="36"/>
      <c r="I159" s="36"/>
      <c r="J159" s="36"/>
      <c r="K159" s="36"/>
      <c r="L159" s="36"/>
      <c r="M159" s="36"/>
      <c r="N159" s="36"/>
      <c r="O159" s="26"/>
      <c r="P159" s="36"/>
      <c r="Q159" s="36"/>
    </row>
    <row r="160" spans="1:17" x14ac:dyDescent="0.2">
      <c r="A160" s="84"/>
      <c r="B160" s="84"/>
      <c r="C160" s="84"/>
      <c r="D160" s="85"/>
      <c r="E160" s="85"/>
      <c r="F160" s="36"/>
      <c r="G160" s="36"/>
      <c r="H160" s="36"/>
      <c r="I160" s="36"/>
      <c r="J160" s="36"/>
      <c r="K160" s="36"/>
      <c r="L160" s="36"/>
      <c r="M160" s="36"/>
      <c r="N160" s="36"/>
      <c r="O160" s="26"/>
      <c r="P160" s="36"/>
      <c r="Q160" s="36"/>
    </row>
    <row r="161" spans="1:17" x14ac:dyDescent="0.2">
      <c r="A161" s="84"/>
      <c r="B161" s="84"/>
      <c r="C161" s="84"/>
      <c r="D161" s="85"/>
      <c r="E161" s="85"/>
      <c r="F161" s="36"/>
      <c r="G161" s="36"/>
      <c r="H161" s="36"/>
      <c r="I161" s="36"/>
      <c r="J161" s="36"/>
      <c r="K161" s="36"/>
      <c r="L161" s="36"/>
      <c r="M161" s="36"/>
      <c r="N161" s="36"/>
      <c r="O161" s="26"/>
      <c r="P161" s="36"/>
      <c r="Q161" s="36"/>
    </row>
    <row r="162" spans="1:17" x14ac:dyDescent="0.2">
      <c r="A162" s="84"/>
      <c r="B162" s="84"/>
      <c r="C162" s="84"/>
      <c r="D162" s="85"/>
      <c r="E162" s="85"/>
      <c r="F162" s="36"/>
      <c r="G162" s="36"/>
      <c r="H162" s="36"/>
      <c r="I162" s="36"/>
      <c r="J162" s="36"/>
      <c r="K162" s="36"/>
      <c r="L162" s="36"/>
      <c r="M162" s="36"/>
      <c r="N162" s="36"/>
      <c r="O162" s="26"/>
      <c r="P162" s="36"/>
      <c r="Q162" s="36"/>
    </row>
    <row r="163" spans="1:17" x14ac:dyDescent="0.2">
      <c r="A163" s="84"/>
      <c r="B163" s="84"/>
      <c r="C163" s="84"/>
      <c r="D163" s="85"/>
      <c r="E163" s="85"/>
      <c r="F163" s="36"/>
      <c r="G163" s="36"/>
      <c r="H163" s="36"/>
      <c r="I163" s="36"/>
      <c r="J163" s="36"/>
      <c r="K163" s="36"/>
      <c r="L163" s="36"/>
      <c r="M163" s="36"/>
      <c r="N163" s="36"/>
      <c r="O163" s="26"/>
      <c r="P163" s="36"/>
      <c r="Q163" s="36"/>
    </row>
    <row r="164" spans="1:17" x14ac:dyDescent="0.2">
      <c r="A164" s="84"/>
      <c r="B164" s="84"/>
      <c r="C164" s="84"/>
      <c r="D164" s="85"/>
      <c r="E164" s="85"/>
      <c r="F164" s="36"/>
      <c r="G164" s="36"/>
      <c r="H164" s="36"/>
      <c r="I164" s="36"/>
      <c r="J164" s="36"/>
      <c r="K164" s="36"/>
      <c r="L164" s="36"/>
      <c r="M164" s="36"/>
      <c r="N164" s="36"/>
      <c r="O164" s="26"/>
      <c r="P164" s="36"/>
      <c r="Q164" s="36"/>
    </row>
    <row r="165" spans="1:17" x14ac:dyDescent="0.2">
      <c r="A165" s="84"/>
      <c r="B165" s="84"/>
      <c r="C165" s="84"/>
      <c r="D165" s="85"/>
      <c r="E165" s="85"/>
      <c r="F165" s="36"/>
      <c r="G165" s="36"/>
      <c r="H165" s="36"/>
      <c r="I165" s="36"/>
      <c r="J165" s="36"/>
      <c r="K165" s="36"/>
      <c r="L165" s="36"/>
      <c r="M165" s="36"/>
      <c r="N165" s="36"/>
      <c r="O165" s="26"/>
      <c r="P165" s="36"/>
      <c r="Q165" s="36"/>
    </row>
    <row r="166" spans="1:17" x14ac:dyDescent="0.2">
      <c r="A166" s="84"/>
      <c r="B166" s="84"/>
      <c r="C166" s="84"/>
      <c r="D166" s="85"/>
      <c r="E166" s="85"/>
      <c r="F166" s="36"/>
      <c r="G166" s="36"/>
      <c r="H166" s="36"/>
      <c r="I166" s="36"/>
      <c r="J166" s="36"/>
      <c r="K166" s="36"/>
      <c r="L166" s="36"/>
      <c r="M166" s="36"/>
      <c r="N166" s="36"/>
      <c r="O166" s="26"/>
      <c r="P166" s="36"/>
      <c r="Q166" s="36"/>
    </row>
    <row r="167" spans="1:17" x14ac:dyDescent="0.2">
      <c r="A167" s="84"/>
      <c r="B167" s="84"/>
      <c r="C167" s="84"/>
      <c r="D167" s="85"/>
      <c r="E167" s="85"/>
      <c r="F167" s="36"/>
      <c r="G167" s="36"/>
      <c r="H167" s="36"/>
      <c r="I167" s="36"/>
      <c r="J167" s="36"/>
      <c r="K167" s="36"/>
      <c r="L167" s="36"/>
      <c r="M167" s="36"/>
      <c r="N167" s="36"/>
      <c r="O167" s="26"/>
      <c r="P167" s="36"/>
      <c r="Q167" s="36"/>
    </row>
    <row r="168" spans="1:17" x14ac:dyDescent="0.2">
      <c r="A168" s="84"/>
      <c r="B168" s="84"/>
      <c r="C168" s="84"/>
      <c r="D168" s="85"/>
      <c r="E168" s="85"/>
      <c r="F168" s="36"/>
      <c r="G168" s="36"/>
      <c r="H168" s="36"/>
      <c r="I168" s="36"/>
      <c r="J168" s="36"/>
      <c r="K168" s="36"/>
      <c r="L168" s="36"/>
      <c r="M168" s="36"/>
      <c r="N168" s="36"/>
      <c r="O168" s="26"/>
      <c r="P168" s="36"/>
      <c r="Q168" s="36"/>
    </row>
    <row r="169" spans="1:17" x14ac:dyDescent="0.2">
      <c r="A169" s="84"/>
      <c r="B169" s="84"/>
      <c r="C169" s="84"/>
      <c r="D169" s="85"/>
      <c r="E169" s="85"/>
      <c r="F169" s="36"/>
      <c r="G169" s="36"/>
      <c r="H169" s="36"/>
      <c r="I169" s="36"/>
      <c r="J169" s="36"/>
      <c r="K169" s="36"/>
      <c r="L169" s="36"/>
      <c r="M169" s="36"/>
      <c r="N169" s="36"/>
      <c r="O169" s="26"/>
      <c r="P169" s="36"/>
      <c r="Q169" s="36"/>
    </row>
    <row r="170" spans="1:17" x14ac:dyDescent="0.2">
      <c r="A170" s="84"/>
      <c r="B170" s="84"/>
      <c r="C170" s="84"/>
      <c r="D170" s="85"/>
      <c r="E170" s="85"/>
      <c r="F170" s="36"/>
      <c r="G170" s="36"/>
      <c r="H170" s="36"/>
      <c r="I170" s="36"/>
      <c r="J170" s="36"/>
      <c r="K170" s="36"/>
      <c r="L170" s="36"/>
      <c r="M170" s="36"/>
      <c r="N170" s="36"/>
      <c r="O170" s="26"/>
      <c r="P170" s="36"/>
      <c r="Q170" s="36"/>
    </row>
    <row r="171" spans="1:17" x14ac:dyDescent="0.2">
      <c r="A171" s="84"/>
      <c r="B171" s="84"/>
      <c r="C171" s="84"/>
      <c r="D171" s="85"/>
      <c r="E171" s="85"/>
      <c r="F171" s="36"/>
      <c r="G171" s="36"/>
      <c r="H171" s="36"/>
      <c r="I171" s="36"/>
      <c r="J171" s="36"/>
      <c r="K171" s="36"/>
      <c r="L171" s="36"/>
      <c r="M171" s="36"/>
      <c r="N171" s="36"/>
      <c r="O171" s="26"/>
      <c r="P171" s="36"/>
      <c r="Q171" s="36"/>
    </row>
    <row r="172" spans="1:17" x14ac:dyDescent="0.2">
      <c r="A172" s="84"/>
      <c r="B172" s="84"/>
      <c r="C172" s="84"/>
      <c r="D172" s="85"/>
      <c r="E172" s="85"/>
      <c r="F172" s="36"/>
      <c r="G172" s="36"/>
      <c r="H172" s="36"/>
      <c r="I172" s="36"/>
      <c r="J172" s="36"/>
      <c r="K172" s="36"/>
      <c r="L172" s="36"/>
      <c r="M172" s="36"/>
      <c r="N172" s="36"/>
      <c r="O172" s="26"/>
      <c r="P172" s="36"/>
      <c r="Q172" s="36"/>
    </row>
    <row r="173" spans="1:17" x14ac:dyDescent="0.2">
      <c r="A173" s="84"/>
      <c r="B173" s="84"/>
      <c r="C173" s="84"/>
      <c r="D173" s="85"/>
      <c r="E173" s="85"/>
      <c r="F173" s="36"/>
      <c r="G173" s="36"/>
      <c r="H173" s="36"/>
      <c r="I173" s="36"/>
      <c r="J173" s="36"/>
      <c r="K173" s="36"/>
      <c r="L173" s="36"/>
      <c r="M173" s="36"/>
      <c r="N173" s="36"/>
      <c r="O173" s="26"/>
      <c r="P173" s="36"/>
      <c r="Q173" s="36"/>
    </row>
    <row r="174" spans="1:17" x14ac:dyDescent="0.2">
      <c r="A174" s="84"/>
      <c r="B174" s="84"/>
      <c r="C174" s="84"/>
      <c r="D174" s="85"/>
      <c r="E174" s="85"/>
      <c r="F174" s="36"/>
      <c r="G174" s="36"/>
      <c r="H174" s="36"/>
      <c r="I174" s="36"/>
      <c r="J174" s="36"/>
      <c r="K174" s="36"/>
      <c r="L174" s="36"/>
      <c r="M174" s="36"/>
      <c r="N174" s="36"/>
      <c r="O174" s="26"/>
      <c r="P174" s="36"/>
      <c r="Q174" s="36"/>
    </row>
    <row r="175" spans="1:17" x14ac:dyDescent="0.2">
      <c r="A175" s="84"/>
      <c r="B175" s="84"/>
      <c r="C175" s="84"/>
      <c r="D175" s="85"/>
      <c r="E175" s="85"/>
      <c r="F175" s="36"/>
      <c r="G175" s="36"/>
      <c r="H175" s="36"/>
      <c r="I175" s="36"/>
      <c r="J175" s="36"/>
      <c r="K175" s="36"/>
      <c r="L175" s="36"/>
      <c r="M175" s="36"/>
      <c r="N175" s="36"/>
      <c r="O175" s="26"/>
      <c r="P175" s="36"/>
      <c r="Q175" s="36"/>
    </row>
    <row r="176" spans="1:17" x14ac:dyDescent="0.2">
      <c r="A176" s="84"/>
      <c r="B176" s="84"/>
      <c r="C176" s="84"/>
      <c r="D176" s="85"/>
      <c r="E176" s="85"/>
      <c r="F176" s="36"/>
      <c r="G176" s="36"/>
      <c r="H176" s="36"/>
      <c r="I176" s="36"/>
      <c r="J176" s="36"/>
      <c r="K176" s="36"/>
      <c r="L176" s="36"/>
      <c r="M176" s="36"/>
      <c r="N176" s="36"/>
      <c r="O176" s="26"/>
      <c r="P176" s="36"/>
      <c r="Q176" s="36"/>
    </row>
    <row r="177" spans="1:17" x14ac:dyDescent="0.2">
      <c r="A177" s="84"/>
      <c r="B177" s="84"/>
      <c r="C177" s="84"/>
      <c r="D177" s="85"/>
      <c r="E177" s="85"/>
      <c r="F177" s="36"/>
      <c r="G177" s="36"/>
      <c r="H177" s="36"/>
      <c r="I177" s="36"/>
      <c r="J177" s="36"/>
      <c r="K177" s="36"/>
      <c r="L177" s="36"/>
      <c r="M177" s="36"/>
      <c r="N177" s="36"/>
      <c r="O177" s="26"/>
      <c r="P177" s="36"/>
      <c r="Q177" s="36"/>
    </row>
    <row r="178" spans="1:17" x14ac:dyDescent="0.2">
      <c r="A178" s="84"/>
      <c r="B178" s="84"/>
      <c r="C178" s="84"/>
      <c r="D178" s="85"/>
      <c r="E178" s="85"/>
      <c r="F178" s="36"/>
      <c r="G178" s="36"/>
      <c r="H178" s="36"/>
      <c r="I178" s="36"/>
      <c r="J178" s="36"/>
      <c r="K178" s="36"/>
      <c r="L178" s="36"/>
      <c r="M178" s="36"/>
      <c r="N178" s="36"/>
      <c r="O178" s="26"/>
      <c r="P178" s="36"/>
      <c r="Q178" s="36"/>
    </row>
    <row r="179" spans="1:17" x14ac:dyDescent="0.2">
      <c r="A179" s="84"/>
      <c r="B179" s="84"/>
      <c r="C179" s="84"/>
      <c r="D179" s="85"/>
      <c r="E179" s="85"/>
      <c r="F179" s="36"/>
      <c r="G179" s="36"/>
      <c r="H179" s="36"/>
      <c r="I179" s="36"/>
      <c r="J179" s="36"/>
      <c r="K179" s="36"/>
      <c r="L179" s="36"/>
      <c r="M179" s="36"/>
      <c r="N179" s="36"/>
      <c r="O179" s="26"/>
      <c r="P179" s="36"/>
      <c r="Q179" s="36"/>
    </row>
    <row r="180" spans="1:17" x14ac:dyDescent="0.2">
      <c r="A180" s="84"/>
      <c r="B180" s="84"/>
      <c r="C180" s="84"/>
      <c r="D180" s="85"/>
      <c r="E180" s="85"/>
      <c r="F180" s="36"/>
      <c r="G180" s="36"/>
      <c r="H180" s="36"/>
      <c r="I180" s="36"/>
      <c r="J180" s="36"/>
      <c r="K180" s="36"/>
      <c r="L180" s="36"/>
      <c r="M180" s="36"/>
      <c r="N180" s="36"/>
      <c r="O180" s="26"/>
      <c r="P180" s="36"/>
      <c r="Q180" s="36"/>
    </row>
    <row r="181" spans="1:17" x14ac:dyDescent="0.2">
      <c r="A181" s="84"/>
      <c r="B181" s="84"/>
      <c r="C181" s="84"/>
      <c r="D181" s="85"/>
      <c r="E181" s="85"/>
      <c r="F181" s="36"/>
      <c r="G181" s="36"/>
      <c r="H181" s="36"/>
      <c r="I181" s="36"/>
      <c r="J181" s="36"/>
      <c r="K181" s="36"/>
      <c r="L181" s="36"/>
      <c r="M181" s="36"/>
      <c r="N181" s="36"/>
      <c r="O181" s="26"/>
      <c r="P181" s="36"/>
      <c r="Q181" s="36"/>
    </row>
    <row r="182" spans="1:17" x14ac:dyDescent="0.2">
      <c r="A182" s="84"/>
      <c r="B182" s="84"/>
      <c r="C182" s="84"/>
      <c r="D182" s="85"/>
      <c r="E182" s="85"/>
      <c r="F182" s="36"/>
      <c r="G182" s="36"/>
      <c r="H182" s="36"/>
      <c r="I182" s="36"/>
      <c r="J182" s="36"/>
      <c r="K182" s="36"/>
      <c r="L182" s="36"/>
      <c r="M182" s="36"/>
      <c r="N182" s="36"/>
      <c r="O182" s="26"/>
      <c r="P182" s="36"/>
      <c r="Q182" s="36"/>
    </row>
    <row r="183" spans="1:17" x14ac:dyDescent="0.2">
      <c r="A183" s="84"/>
      <c r="B183" s="84"/>
      <c r="C183" s="84"/>
      <c r="D183" s="85"/>
      <c r="E183" s="85"/>
      <c r="F183" s="36"/>
      <c r="G183" s="36"/>
      <c r="H183" s="36"/>
      <c r="I183" s="36"/>
      <c r="J183" s="36"/>
      <c r="K183" s="36"/>
      <c r="L183" s="36"/>
      <c r="M183" s="36"/>
      <c r="N183" s="36"/>
      <c r="O183" s="26"/>
      <c r="P183" s="36"/>
      <c r="Q183" s="36"/>
    </row>
    <row r="184" spans="1:17" x14ac:dyDescent="0.2">
      <c r="A184" s="84"/>
      <c r="B184" s="84"/>
      <c r="C184" s="84"/>
      <c r="D184" s="85"/>
      <c r="E184" s="85"/>
      <c r="F184" s="36"/>
      <c r="G184" s="36"/>
      <c r="H184" s="36"/>
      <c r="I184" s="36"/>
      <c r="J184" s="36"/>
      <c r="K184" s="36"/>
      <c r="L184" s="36"/>
      <c r="M184" s="36"/>
      <c r="N184" s="36"/>
      <c r="O184" s="26"/>
      <c r="P184" s="36"/>
      <c r="Q184" s="36"/>
    </row>
    <row r="185" spans="1:17" x14ac:dyDescent="0.2">
      <c r="A185" s="84"/>
      <c r="B185" s="84"/>
      <c r="C185" s="84"/>
      <c r="D185" s="85"/>
      <c r="E185" s="85"/>
      <c r="F185" s="36"/>
      <c r="G185" s="36"/>
      <c r="H185" s="36"/>
      <c r="I185" s="36"/>
      <c r="J185" s="36"/>
      <c r="K185" s="36"/>
      <c r="L185" s="36"/>
      <c r="M185" s="36"/>
      <c r="N185" s="36"/>
      <c r="O185" s="26"/>
      <c r="P185" s="36"/>
      <c r="Q185" s="36"/>
    </row>
    <row r="186" spans="1:17" x14ac:dyDescent="0.2">
      <c r="A186" s="84"/>
      <c r="B186" s="84"/>
      <c r="C186" s="84"/>
      <c r="D186" s="85"/>
      <c r="E186" s="85"/>
      <c r="F186" s="36"/>
      <c r="G186" s="36"/>
      <c r="H186" s="36"/>
      <c r="I186" s="36"/>
      <c r="J186" s="36"/>
      <c r="K186" s="36"/>
      <c r="L186" s="36"/>
      <c r="M186" s="36"/>
      <c r="N186" s="36"/>
      <c r="O186" s="26"/>
      <c r="P186" s="36"/>
      <c r="Q186" s="36"/>
    </row>
    <row r="187" spans="1:17" x14ac:dyDescent="0.2">
      <c r="A187" s="84"/>
      <c r="B187" s="84"/>
      <c r="C187" s="84"/>
      <c r="D187" s="85"/>
      <c r="E187" s="85"/>
      <c r="F187" s="36"/>
      <c r="G187" s="36"/>
      <c r="H187" s="36"/>
      <c r="I187" s="36"/>
      <c r="J187" s="36"/>
      <c r="K187" s="36"/>
      <c r="L187" s="36"/>
      <c r="M187" s="36"/>
      <c r="N187" s="36"/>
      <c r="O187" s="26"/>
      <c r="P187" s="36"/>
      <c r="Q187" s="36"/>
    </row>
    <row r="188" spans="1:17" x14ac:dyDescent="0.2">
      <c r="A188" s="84"/>
      <c r="B188" s="84"/>
      <c r="C188" s="84"/>
      <c r="D188" s="85"/>
      <c r="E188" s="85"/>
      <c r="F188" s="36"/>
      <c r="G188" s="36"/>
      <c r="H188" s="36"/>
      <c r="I188" s="36"/>
      <c r="J188" s="36"/>
      <c r="K188" s="36"/>
      <c r="L188" s="36"/>
      <c r="M188" s="36"/>
      <c r="N188" s="36"/>
      <c r="O188" s="26"/>
      <c r="P188" s="36"/>
      <c r="Q188" s="36"/>
    </row>
    <row r="189" spans="1:17" x14ac:dyDescent="0.2">
      <c r="A189" s="84"/>
      <c r="B189" s="84"/>
      <c r="C189" s="84"/>
      <c r="D189" s="85"/>
      <c r="E189" s="85"/>
      <c r="F189" s="36"/>
      <c r="G189" s="36"/>
      <c r="H189" s="36"/>
      <c r="I189" s="36"/>
      <c r="J189" s="36"/>
      <c r="K189" s="36"/>
      <c r="L189" s="36"/>
      <c r="M189" s="36"/>
      <c r="N189" s="36"/>
      <c r="O189" s="26"/>
      <c r="P189" s="36"/>
      <c r="Q189" s="36"/>
    </row>
    <row r="190" spans="1:17" x14ac:dyDescent="0.2">
      <c r="A190" s="84"/>
      <c r="B190" s="84"/>
      <c r="C190" s="84"/>
      <c r="D190" s="85"/>
      <c r="E190" s="85"/>
      <c r="F190" s="36"/>
      <c r="G190" s="36"/>
      <c r="H190" s="36"/>
      <c r="I190" s="36"/>
      <c r="J190" s="36"/>
      <c r="K190" s="36"/>
      <c r="L190" s="36"/>
      <c r="M190" s="36"/>
      <c r="N190" s="36"/>
      <c r="O190" s="26"/>
      <c r="P190" s="36"/>
      <c r="Q190" s="36"/>
    </row>
    <row r="191" spans="1:17" x14ac:dyDescent="0.2">
      <c r="A191" s="84"/>
      <c r="B191" s="84"/>
      <c r="C191" s="84"/>
      <c r="D191" s="85"/>
      <c r="E191" s="85"/>
      <c r="F191" s="36"/>
      <c r="G191" s="36"/>
      <c r="H191" s="36"/>
      <c r="I191" s="36"/>
      <c r="J191" s="36"/>
      <c r="K191" s="36"/>
      <c r="L191" s="36"/>
      <c r="M191" s="36"/>
      <c r="N191" s="36"/>
      <c r="O191" s="26"/>
      <c r="P191" s="36"/>
      <c r="Q191" s="36"/>
    </row>
    <row r="192" spans="1:17" x14ac:dyDescent="0.2">
      <c r="A192" s="84"/>
      <c r="B192" s="84"/>
      <c r="C192" s="84"/>
      <c r="D192" s="85"/>
      <c r="E192" s="85"/>
      <c r="F192" s="36"/>
      <c r="G192" s="36"/>
      <c r="H192" s="36"/>
      <c r="I192" s="36"/>
      <c r="J192" s="36"/>
      <c r="K192" s="36"/>
      <c r="L192" s="36"/>
      <c r="M192" s="36"/>
      <c r="N192" s="36"/>
      <c r="O192" s="26"/>
      <c r="P192" s="36"/>
      <c r="Q192" s="36"/>
    </row>
    <row r="193" spans="1:17" x14ac:dyDescent="0.2">
      <c r="A193" s="84"/>
      <c r="B193" s="84"/>
      <c r="C193" s="84"/>
      <c r="D193" s="85"/>
      <c r="E193" s="85"/>
      <c r="F193" s="36"/>
      <c r="G193" s="36"/>
      <c r="H193" s="36"/>
      <c r="I193" s="36"/>
      <c r="J193" s="36"/>
      <c r="K193" s="36"/>
      <c r="L193" s="36"/>
      <c r="M193" s="36"/>
      <c r="N193" s="36"/>
      <c r="O193" s="26"/>
      <c r="P193" s="36"/>
      <c r="Q193" s="36"/>
    </row>
    <row r="194" spans="1:17" x14ac:dyDescent="0.2">
      <c r="A194" s="84"/>
      <c r="B194" s="84"/>
      <c r="C194" s="84"/>
      <c r="D194" s="85"/>
      <c r="E194" s="85"/>
      <c r="F194" s="36"/>
      <c r="G194" s="36"/>
      <c r="H194" s="36"/>
      <c r="I194" s="36"/>
      <c r="J194" s="36"/>
      <c r="K194" s="36"/>
      <c r="L194" s="36"/>
      <c r="M194" s="36"/>
      <c r="N194" s="36"/>
      <c r="O194" s="26"/>
      <c r="P194" s="36"/>
      <c r="Q194" s="36"/>
    </row>
    <row r="195" spans="1:17" x14ac:dyDescent="0.2">
      <c r="A195" s="84"/>
      <c r="B195" s="84"/>
      <c r="C195" s="84"/>
      <c r="D195" s="85"/>
      <c r="E195" s="85"/>
      <c r="F195" s="36"/>
      <c r="G195" s="36"/>
      <c r="H195" s="36"/>
      <c r="I195" s="36"/>
      <c r="J195" s="36"/>
      <c r="K195" s="36"/>
      <c r="L195" s="36"/>
      <c r="M195" s="36"/>
      <c r="N195" s="36"/>
      <c r="O195" s="26"/>
      <c r="P195" s="36"/>
      <c r="Q195" s="36"/>
    </row>
    <row r="196" spans="1:17" x14ac:dyDescent="0.2">
      <c r="A196" s="84"/>
      <c r="B196" s="84"/>
      <c r="C196" s="84"/>
      <c r="D196" s="85"/>
      <c r="E196" s="85"/>
      <c r="F196" s="36"/>
      <c r="G196" s="36"/>
      <c r="H196" s="36"/>
      <c r="I196" s="36"/>
      <c r="J196" s="36"/>
      <c r="K196" s="36"/>
      <c r="L196" s="36"/>
      <c r="M196" s="36"/>
      <c r="N196" s="36"/>
      <c r="O196" s="26"/>
      <c r="P196" s="36"/>
      <c r="Q196" s="36"/>
    </row>
    <row r="197" spans="1:17" x14ac:dyDescent="0.2">
      <c r="A197" s="84"/>
      <c r="B197" s="84"/>
      <c r="C197" s="84"/>
      <c r="D197" s="85"/>
      <c r="E197" s="85"/>
      <c r="F197" s="36"/>
      <c r="G197" s="36"/>
      <c r="H197" s="36"/>
      <c r="I197" s="36"/>
      <c r="J197" s="36"/>
      <c r="K197" s="36"/>
      <c r="L197" s="36"/>
      <c r="M197" s="36"/>
      <c r="N197" s="36"/>
      <c r="O197" s="26"/>
      <c r="P197" s="36"/>
      <c r="Q197" s="36"/>
    </row>
    <row r="198" spans="1:17" x14ac:dyDescent="0.2">
      <c r="A198" s="84"/>
      <c r="B198" s="84"/>
      <c r="C198" s="84"/>
      <c r="D198" s="85"/>
      <c r="E198" s="85"/>
      <c r="F198" s="36"/>
      <c r="G198" s="36"/>
      <c r="H198" s="36"/>
      <c r="I198" s="36"/>
      <c r="J198" s="36"/>
      <c r="K198" s="36"/>
      <c r="L198" s="36"/>
      <c r="M198" s="36"/>
      <c r="N198" s="36"/>
      <c r="O198" s="26"/>
      <c r="P198" s="36"/>
      <c r="Q198" s="36"/>
    </row>
    <row r="199" spans="1:17" x14ac:dyDescent="0.2">
      <c r="A199" s="84"/>
      <c r="B199" s="84"/>
      <c r="C199" s="84"/>
      <c r="D199" s="85"/>
      <c r="E199" s="85"/>
      <c r="F199" s="36"/>
      <c r="G199" s="36"/>
      <c r="H199" s="36"/>
      <c r="I199" s="36"/>
      <c r="J199" s="36"/>
      <c r="K199" s="36"/>
      <c r="L199" s="36"/>
      <c r="M199" s="36"/>
      <c r="N199" s="36"/>
      <c r="O199" s="26"/>
      <c r="P199" s="36"/>
      <c r="Q199" s="36"/>
    </row>
    <row r="200" spans="1:17" x14ac:dyDescent="0.2">
      <c r="A200" s="84"/>
      <c r="B200" s="84"/>
      <c r="C200" s="84"/>
      <c r="D200" s="85"/>
      <c r="E200" s="85"/>
      <c r="F200" s="36"/>
      <c r="G200" s="36"/>
      <c r="H200" s="36"/>
      <c r="I200" s="36"/>
      <c r="J200" s="36"/>
      <c r="K200" s="36"/>
      <c r="L200" s="36"/>
      <c r="M200" s="36"/>
      <c r="N200" s="36"/>
      <c r="O200" s="26"/>
      <c r="P200" s="36"/>
      <c r="Q200" s="36"/>
    </row>
    <row r="201" spans="1:17" x14ac:dyDescent="0.2">
      <c r="A201" s="84"/>
      <c r="B201" s="84"/>
      <c r="C201" s="84"/>
      <c r="D201" s="85"/>
      <c r="E201" s="85"/>
      <c r="F201" s="36"/>
      <c r="G201" s="36"/>
      <c r="H201" s="36"/>
      <c r="I201" s="36"/>
      <c r="J201" s="36"/>
      <c r="K201" s="36"/>
      <c r="L201" s="36"/>
      <c r="M201" s="36"/>
      <c r="N201" s="36"/>
      <c r="O201" s="26"/>
      <c r="P201" s="36"/>
      <c r="Q201" s="36"/>
    </row>
    <row r="202" spans="1:17" x14ac:dyDescent="0.2">
      <c r="A202" s="84"/>
      <c r="B202" s="84"/>
      <c r="C202" s="84"/>
      <c r="D202" s="85"/>
      <c r="E202" s="85"/>
      <c r="F202" s="36"/>
      <c r="G202" s="36"/>
      <c r="H202" s="36"/>
      <c r="I202" s="36"/>
      <c r="J202" s="36"/>
      <c r="K202" s="36"/>
      <c r="L202" s="36"/>
      <c r="M202" s="36"/>
      <c r="N202" s="36"/>
      <c r="O202" s="26"/>
      <c r="P202" s="36"/>
      <c r="Q202" s="36"/>
    </row>
    <row r="203" spans="1:17" x14ac:dyDescent="0.2">
      <c r="A203" s="84"/>
      <c r="B203" s="84"/>
      <c r="C203" s="84"/>
      <c r="D203" s="85"/>
      <c r="E203" s="85"/>
      <c r="F203" s="36"/>
      <c r="G203" s="36"/>
      <c r="H203" s="36"/>
      <c r="I203" s="36"/>
      <c r="J203" s="36"/>
      <c r="K203" s="36"/>
      <c r="L203" s="36"/>
      <c r="M203" s="36"/>
      <c r="N203" s="36"/>
      <c r="O203" s="26"/>
      <c r="P203" s="36"/>
      <c r="Q203" s="36"/>
    </row>
    <row r="204" spans="1:17" x14ac:dyDescent="0.2">
      <c r="A204" s="84"/>
      <c r="B204" s="84"/>
      <c r="C204" s="84"/>
      <c r="D204" s="85"/>
      <c r="E204" s="85"/>
      <c r="F204" s="36"/>
      <c r="G204" s="36"/>
      <c r="H204" s="36"/>
      <c r="I204" s="36"/>
      <c r="J204" s="36"/>
      <c r="K204" s="36"/>
      <c r="L204" s="36"/>
      <c r="M204" s="36"/>
      <c r="N204" s="36"/>
      <c r="O204" s="26"/>
      <c r="P204" s="36"/>
      <c r="Q204" s="36"/>
    </row>
    <row r="205" spans="1:17" x14ac:dyDescent="0.2">
      <c r="A205" s="84"/>
      <c r="B205" s="84"/>
      <c r="C205" s="84"/>
      <c r="D205" s="85"/>
      <c r="E205" s="85"/>
      <c r="F205" s="36"/>
      <c r="G205" s="36"/>
      <c r="H205" s="36"/>
      <c r="I205" s="36"/>
      <c r="J205" s="36"/>
      <c r="K205" s="36"/>
      <c r="L205" s="36"/>
      <c r="M205" s="36"/>
      <c r="N205" s="36"/>
      <c r="O205" s="26"/>
      <c r="P205" s="36"/>
      <c r="Q205" s="36"/>
    </row>
    <row r="206" spans="1:17" x14ac:dyDescent="0.2">
      <c r="A206" s="84"/>
      <c r="B206" s="84"/>
      <c r="C206" s="84"/>
      <c r="D206" s="85"/>
      <c r="E206" s="85"/>
      <c r="F206" s="36"/>
      <c r="G206" s="36"/>
      <c r="H206" s="36"/>
      <c r="I206" s="36"/>
      <c r="J206" s="36"/>
      <c r="K206" s="36"/>
      <c r="L206" s="36"/>
      <c r="M206" s="36"/>
      <c r="N206" s="36"/>
      <c r="O206" s="26"/>
      <c r="P206" s="36"/>
      <c r="Q206" s="36"/>
    </row>
    <row r="207" spans="1:17" x14ac:dyDescent="0.2">
      <c r="A207" s="84"/>
      <c r="B207" s="84"/>
      <c r="C207" s="84"/>
      <c r="D207" s="85"/>
      <c r="E207" s="85"/>
      <c r="F207" s="36"/>
      <c r="G207" s="36"/>
      <c r="H207" s="36"/>
      <c r="I207" s="36"/>
      <c r="J207" s="36"/>
      <c r="K207" s="36"/>
      <c r="L207" s="36"/>
      <c r="M207" s="36"/>
      <c r="N207" s="36"/>
      <c r="O207" s="26"/>
      <c r="P207" s="36"/>
      <c r="Q207" s="36"/>
    </row>
    <row r="208" spans="1:17" x14ac:dyDescent="0.2">
      <c r="A208" s="84"/>
      <c r="B208" s="84"/>
      <c r="C208" s="84"/>
      <c r="D208" s="85"/>
      <c r="E208" s="85"/>
      <c r="F208" s="36"/>
      <c r="G208" s="36"/>
      <c r="H208" s="36"/>
      <c r="I208" s="36"/>
      <c r="J208" s="36"/>
      <c r="K208" s="36"/>
      <c r="L208" s="36"/>
      <c r="M208" s="36"/>
      <c r="N208" s="36"/>
      <c r="O208" s="26"/>
      <c r="P208" s="36"/>
      <c r="Q208" s="36"/>
    </row>
    <row r="209" spans="1:17" x14ac:dyDescent="0.2">
      <c r="A209" s="84"/>
      <c r="B209" s="84"/>
      <c r="C209" s="84"/>
      <c r="D209" s="85"/>
      <c r="E209" s="85"/>
      <c r="F209" s="36"/>
      <c r="G209" s="36"/>
      <c r="H209" s="36"/>
      <c r="I209" s="36"/>
      <c r="J209" s="36"/>
      <c r="K209" s="36"/>
      <c r="L209" s="36"/>
      <c r="M209" s="36"/>
      <c r="N209" s="36"/>
      <c r="O209" s="26"/>
      <c r="P209" s="36"/>
      <c r="Q209" s="36"/>
    </row>
    <row r="210" spans="1:17" x14ac:dyDescent="0.2">
      <c r="A210" s="84"/>
      <c r="B210" s="84"/>
      <c r="C210" s="84"/>
      <c r="D210" s="85"/>
      <c r="E210" s="85"/>
      <c r="F210" s="36"/>
      <c r="G210" s="36"/>
      <c r="H210" s="36"/>
      <c r="I210" s="36"/>
      <c r="J210" s="36"/>
      <c r="K210" s="36"/>
      <c r="L210" s="36"/>
      <c r="M210" s="36"/>
      <c r="N210" s="36"/>
      <c r="O210" s="26"/>
      <c r="P210" s="36"/>
      <c r="Q210" s="36"/>
    </row>
    <row r="211" spans="1:17" x14ac:dyDescent="0.2">
      <c r="A211" s="84"/>
      <c r="B211" s="84"/>
      <c r="C211" s="84"/>
      <c r="D211" s="85"/>
      <c r="E211" s="85"/>
      <c r="F211" s="36"/>
      <c r="G211" s="36"/>
      <c r="H211" s="36"/>
      <c r="I211" s="36"/>
      <c r="J211" s="36"/>
      <c r="K211" s="36"/>
      <c r="L211" s="36"/>
      <c r="M211" s="36"/>
      <c r="N211" s="36"/>
      <c r="O211" s="26"/>
      <c r="P211" s="36"/>
      <c r="Q211" s="36"/>
    </row>
    <row r="212" spans="1:17" x14ac:dyDescent="0.2">
      <c r="A212" s="84"/>
      <c r="B212" s="84"/>
      <c r="C212" s="84"/>
      <c r="D212" s="85"/>
      <c r="E212" s="85"/>
      <c r="F212" s="36"/>
      <c r="G212" s="36"/>
      <c r="H212" s="36"/>
      <c r="I212" s="36"/>
      <c r="J212" s="36"/>
      <c r="K212" s="36"/>
      <c r="L212" s="36"/>
      <c r="M212" s="36"/>
      <c r="N212" s="36"/>
      <c r="O212" s="26"/>
      <c r="P212" s="36"/>
      <c r="Q212" s="36"/>
    </row>
    <row r="213" spans="1:17" x14ac:dyDescent="0.2">
      <c r="A213" s="84"/>
      <c r="B213" s="84"/>
      <c r="C213" s="84"/>
      <c r="D213" s="85"/>
      <c r="E213" s="85"/>
      <c r="F213" s="36"/>
      <c r="G213" s="36"/>
      <c r="H213" s="36"/>
      <c r="I213" s="36"/>
      <c r="J213" s="36"/>
      <c r="K213" s="36"/>
      <c r="L213" s="36"/>
      <c r="M213" s="36"/>
      <c r="N213" s="36"/>
      <c r="O213" s="26"/>
      <c r="P213" s="36"/>
      <c r="Q213" s="36"/>
    </row>
    <row r="214" spans="1:17" x14ac:dyDescent="0.2">
      <c r="A214" s="84"/>
      <c r="B214" s="84"/>
      <c r="C214" s="84"/>
      <c r="D214" s="85"/>
      <c r="E214" s="85"/>
      <c r="F214" s="36"/>
      <c r="G214" s="36"/>
      <c r="H214" s="36"/>
      <c r="I214" s="36"/>
      <c r="J214" s="36"/>
      <c r="K214" s="36"/>
      <c r="L214" s="36"/>
      <c r="M214" s="36"/>
      <c r="N214" s="36"/>
      <c r="O214" s="26"/>
      <c r="P214" s="36"/>
      <c r="Q214" s="36"/>
    </row>
    <row r="215" spans="1:17" x14ac:dyDescent="0.2">
      <c r="A215" s="84"/>
      <c r="B215" s="84"/>
      <c r="C215" s="84"/>
      <c r="D215" s="85"/>
      <c r="E215" s="85"/>
      <c r="F215" s="36"/>
      <c r="G215" s="36"/>
      <c r="H215" s="36"/>
      <c r="I215" s="36"/>
      <c r="J215" s="36"/>
      <c r="K215" s="36"/>
      <c r="L215" s="36"/>
      <c r="M215" s="36"/>
      <c r="N215" s="36"/>
      <c r="O215" s="26"/>
      <c r="P215" s="36"/>
      <c r="Q215" s="36"/>
    </row>
    <row r="216" spans="1:17" x14ac:dyDescent="0.2">
      <c r="A216" s="84"/>
      <c r="B216" s="84"/>
      <c r="C216" s="84"/>
      <c r="D216" s="85"/>
      <c r="E216" s="85"/>
      <c r="F216" s="36"/>
      <c r="G216" s="36"/>
      <c r="H216" s="36"/>
      <c r="I216" s="36"/>
      <c r="J216" s="36"/>
      <c r="K216" s="36"/>
      <c r="L216" s="36"/>
      <c r="M216" s="36"/>
      <c r="N216" s="36"/>
      <c r="O216" s="26"/>
      <c r="P216" s="36"/>
      <c r="Q216" s="36"/>
    </row>
    <row r="217" spans="1:17" x14ac:dyDescent="0.2">
      <c r="A217" s="84"/>
      <c r="B217" s="84"/>
      <c r="C217" s="84"/>
      <c r="D217" s="85"/>
      <c r="E217" s="85"/>
      <c r="F217" s="36"/>
      <c r="G217" s="36"/>
      <c r="H217" s="36"/>
      <c r="I217" s="36"/>
      <c r="J217" s="36"/>
      <c r="K217" s="36"/>
      <c r="L217" s="36"/>
      <c r="M217" s="36"/>
      <c r="N217" s="36"/>
      <c r="O217" s="26"/>
      <c r="P217" s="36"/>
      <c r="Q217" s="36"/>
    </row>
    <row r="218" spans="1:17" x14ac:dyDescent="0.2">
      <c r="A218" s="84"/>
      <c r="B218" s="84"/>
      <c r="C218" s="84"/>
      <c r="D218" s="85"/>
      <c r="E218" s="85"/>
      <c r="F218" s="36"/>
      <c r="G218" s="36"/>
      <c r="H218" s="36"/>
      <c r="I218" s="36"/>
      <c r="J218" s="36"/>
      <c r="K218" s="36"/>
      <c r="L218" s="36"/>
      <c r="M218" s="36"/>
      <c r="N218" s="36"/>
      <c r="O218" s="26"/>
      <c r="P218" s="36"/>
      <c r="Q218" s="36"/>
    </row>
    <row r="219" spans="1:17" x14ac:dyDescent="0.2">
      <c r="A219" s="84"/>
      <c r="B219" s="84"/>
      <c r="C219" s="84"/>
      <c r="D219" s="85"/>
      <c r="E219" s="85"/>
      <c r="F219" s="36"/>
      <c r="G219" s="36"/>
      <c r="H219" s="36"/>
      <c r="I219" s="36"/>
      <c r="J219" s="36"/>
      <c r="K219" s="36"/>
      <c r="L219" s="36"/>
      <c r="M219" s="36"/>
      <c r="N219" s="36"/>
      <c r="O219" s="26"/>
      <c r="P219" s="36"/>
      <c r="Q219" s="36"/>
    </row>
    <row r="220" spans="1:17" x14ac:dyDescent="0.2">
      <c r="A220" s="84"/>
      <c r="B220" s="84"/>
      <c r="C220" s="84"/>
      <c r="D220" s="85"/>
      <c r="E220" s="85"/>
      <c r="F220" s="36"/>
      <c r="G220" s="36"/>
      <c r="H220" s="36"/>
      <c r="I220" s="36"/>
      <c r="J220" s="36"/>
      <c r="K220" s="36"/>
      <c r="L220" s="36"/>
      <c r="M220" s="36"/>
      <c r="N220" s="36"/>
      <c r="O220" s="26"/>
      <c r="P220" s="36"/>
      <c r="Q220" s="36"/>
    </row>
    <row r="221" spans="1:17" x14ac:dyDescent="0.2">
      <c r="A221" s="84"/>
      <c r="B221" s="84"/>
      <c r="C221" s="84"/>
      <c r="D221" s="85"/>
      <c r="E221" s="85"/>
      <c r="F221" s="36"/>
      <c r="G221" s="36"/>
      <c r="H221" s="36"/>
      <c r="I221" s="36"/>
      <c r="J221" s="36"/>
      <c r="K221" s="36"/>
      <c r="L221" s="36"/>
      <c r="M221" s="36"/>
      <c r="N221" s="36"/>
      <c r="O221" s="26"/>
      <c r="P221" s="36"/>
      <c r="Q221" s="36"/>
    </row>
    <row r="222" spans="1:17" x14ac:dyDescent="0.2">
      <c r="A222" s="84"/>
      <c r="B222" s="84"/>
      <c r="C222" s="84"/>
      <c r="D222" s="85"/>
      <c r="E222" s="85"/>
      <c r="F222" s="36"/>
      <c r="G222" s="36"/>
      <c r="H222" s="36"/>
      <c r="I222" s="36"/>
      <c r="J222" s="36"/>
      <c r="K222" s="36"/>
      <c r="L222" s="36"/>
      <c r="M222" s="36"/>
      <c r="N222" s="36"/>
      <c r="O222" s="26"/>
      <c r="P222" s="36"/>
      <c r="Q222" s="36"/>
    </row>
    <row r="223" spans="1:17" x14ac:dyDescent="0.2">
      <c r="A223" s="84"/>
      <c r="B223" s="84"/>
      <c r="C223" s="84"/>
      <c r="D223" s="85"/>
      <c r="E223" s="85"/>
      <c r="F223" s="36"/>
      <c r="G223" s="36"/>
      <c r="H223" s="36"/>
      <c r="I223" s="36"/>
      <c r="J223" s="36"/>
      <c r="K223" s="36"/>
      <c r="L223" s="36"/>
      <c r="M223" s="36"/>
      <c r="N223" s="36"/>
      <c r="O223" s="26"/>
      <c r="P223" s="36"/>
      <c r="Q223" s="36"/>
    </row>
    <row r="224" spans="1:17" x14ac:dyDescent="0.2">
      <c r="A224" s="84"/>
      <c r="B224" s="84"/>
      <c r="C224" s="84"/>
      <c r="D224" s="85"/>
      <c r="E224" s="85"/>
      <c r="F224" s="36"/>
      <c r="G224" s="36"/>
      <c r="H224" s="36"/>
      <c r="I224" s="36"/>
      <c r="J224" s="36"/>
      <c r="K224" s="36"/>
      <c r="L224" s="36"/>
      <c r="M224" s="36"/>
      <c r="N224" s="36"/>
      <c r="O224" s="26"/>
      <c r="P224" s="36"/>
      <c r="Q224" s="36"/>
    </row>
    <row r="225" spans="1:17" x14ac:dyDescent="0.2">
      <c r="A225" s="84"/>
      <c r="B225" s="84"/>
      <c r="C225" s="84"/>
      <c r="D225" s="85"/>
      <c r="E225" s="85"/>
      <c r="F225" s="36"/>
      <c r="G225" s="36"/>
      <c r="H225" s="36"/>
      <c r="I225" s="36"/>
      <c r="J225" s="36"/>
      <c r="K225" s="36"/>
      <c r="L225" s="36"/>
      <c r="M225" s="36"/>
      <c r="N225" s="36"/>
      <c r="O225" s="26"/>
      <c r="P225" s="36"/>
      <c r="Q225" s="36"/>
    </row>
    <row r="226" spans="1:17" x14ac:dyDescent="0.2">
      <c r="A226" s="84"/>
      <c r="B226" s="84"/>
      <c r="C226" s="84"/>
      <c r="D226" s="85"/>
      <c r="E226" s="85"/>
      <c r="F226" s="36"/>
      <c r="G226" s="36"/>
      <c r="H226" s="36"/>
      <c r="I226" s="36"/>
      <c r="J226" s="36"/>
      <c r="K226" s="36"/>
      <c r="L226" s="36"/>
      <c r="M226" s="36"/>
      <c r="N226" s="36"/>
      <c r="O226" s="26"/>
      <c r="P226" s="36"/>
      <c r="Q226" s="36"/>
    </row>
    <row r="227" spans="1:17" x14ac:dyDescent="0.2">
      <c r="A227" s="84"/>
      <c r="B227" s="84"/>
      <c r="C227" s="84"/>
      <c r="D227" s="85"/>
      <c r="E227" s="85"/>
      <c r="F227" s="36"/>
      <c r="G227" s="36"/>
      <c r="H227" s="36"/>
      <c r="I227" s="36"/>
      <c r="J227" s="36"/>
      <c r="K227" s="36"/>
      <c r="L227" s="36"/>
      <c r="M227" s="36"/>
      <c r="N227" s="36"/>
      <c r="O227" s="26"/>
      <c r="P227" s="36"/>
      <c r="Q227" s="36"/>
    </row>
    <row r="228" spans="1:17" x14ac:dyDescent="0.2">
      <c r="A228" s="84"/>
      <c r="B228" s="84"/>
      <c r="C228" s="84"/>
      <c r="D228" s="85"/>
      <c r="E228" s="85"/>
      <c r="F228" s="36"/>
      <c r="G228" s="36"/>
      <c r="H228" s="36"/>
      <c r="I228" s="36"/>
      <c r="J228" s="36"/>
      <c r="K228" s="36"/>
      <c r="L228" s="36"/>
      <c r="M228" s="36"/>
      <c r="N228" s="36"/>
      <c r="O228" s="26"/>
      <c r="P228" s="36"/>
      <c r="Q228" s="36"/>
    </row>
    <row r="229" spans="1:17" x14ac:dyDescent="0.2">
      <c r="A229" s="84"/>
      <c r="B229" s="84"/>
      <c r="C229" s="84"/>
      <c r="D229" s="85"/>
      <c r="E229" s="85"/>
      <c r="F229" s="36"/>
      <c r="G229" s="36"/>
      <c r="H229" s="36"/>
      <c r="I229" s="36"/>
      <c r="J229" s="36"/>
      <c r="K229" s="36"/>
      <c r="L229" s="36"/>
      <c r="M229" s="36"/>
      <c r="N229" s="36"/>
      <c r="O229" s="26"/>
      <c r="P229" s="36"/>
      <c r="Q229" s="36"/>
    </row>
    <row r="230" spans="1:17" x14ac:dyDescent="0.2">
      <c r="A230" s="84"/>
      <c r="B230" s="84"/>
      <c r="C230" s="84"/>
      <c r="D230" s="85"/>
      <c r="E230" s="85"/>
      <c r="F230" s="36"/>
      <c r="G230" s="36"/>
      <c r="H230" s="36"/>
      <c r="I230" s="36"/>
      <c r="J230" s="36"/>
      <c r="K230" s="36"/>
      <c r="L230" s="36"/>
      <c r="M230" s="36"/>
      <c r="N230" s="36"/>
      <c r="O230" s="26"/>
      <c r="P230" s="36"/>
      <c r="Q230" s="36"/>
    </row>
    <row r="231" spans="1:17" x14ac:dyDescent="0.2">
      <c r="A231" s="84"/>
      <c r="B231" s="84"/>
      <c r="C231" s="84"/>
      <c r="D231" s="85"/>
      <c r="E231" s="85"/>
      <c r="F231" s="36"/>
      <c r="G231" s="36"/>
      <c r="H231" s="36"/>
      <c r="I231" s="36"/>
      <c r="J231" s="36"/>
      <c r="K231" s="36"/>
      <c r="L231" s="36"/>
      <c r="M231" s="36"/>
      <c r="N231" s="36"/>
      <c r="O231" s="26"/>
      <c r="P231" s="36"/>
      <c r="Q231" s="36"/>
    </row>
    <row r="232" spans="1:17" x14ac:dyDescent="0.2">
      <c r="A232" s="84"/>
      <c r="B232" s="84"/>
      <c r="C232" s="84"/>
      <c r="D232" s="85"/>
      <c r="E232" s="85"/>
      <c r="F232" s="36"/>
      <c r="G232" s="36"/>
      <c r="H232" s="36"/>
      <c r="I232" s="36"/>
      <c r="J232" s="36"/>
      <c r="K232" s="36"/>
      <c r="L232" s="36"/>
      <c r="M232" s="36"/>
      <c r="N232" s="36"/>
      <c r="O232" s="26"/>
      <c r="P232" s="36"/>
      <c r="Q232" s="36"/>
    </row>
    <row r="233" spans="1:17" x14ac:dyDescent="0.2">
      <c r="A233" s="84"/>
      <c r="B233" s="84"/>
      <c r="C233" s="84"/>
      <c r="D233" s="85"/>
      <c r="E233" s="85"/>
      <c r="F233" s="36"/>
      <c r="G233" s="36"/>
      <c r="H233" s="36"/>
      <c r="I233" s="36"/>
      <c r="J233" s="36"/>
      <c r="K233" s="36"/>
      <c r="L233" s="36"/>
      <c r="M233" s="36"/>
      <c r="N233" s="36"/>
      <c r="O233" s="26"/>
      <c r="P233" s="36"/>
      <c r="Q233" s="36"/>
    </row>
    <row r="234" spans="1:17" x14ac:dyDescent="0.2">
      <c r="A234" s="84"/>
      <c r="B234" s="84"/>
      <c r="C234" s="84"/>
      <c r="D234" s="85"/>
      <c r="E234" s="85"/>
      <c r="F234" s="36"/>
      <c r="G234" s="36"/>
      <c r="H234" s="36"/>
      <c r="I234" s="36"/>
      <c r="J234" s="36"/>
      <c r="K234" s="36"/>
      <c r="L234" s="36"/>
      <c r="M234" s="36"/>
      <c r="N234" s="36"/>
      <c r="O234" s="26"/>
      <c r="P234" s="36"/>
      <c r="Q234" s="36"/>
    </row>
    <row r="235" spans="1:17" x14ac:dyDescent="0.2">
      <c r="A235" s="84"/>
      <c r="B235" s="84"/>
      <c r="C235" s="84"/>
      <c r="D235" s="85"/>
      <c r="E235" s="85"/>
      <c r="F235" s="36"/>
      <c r="G235" s="36"/>
      <c r="H235" s="36"/>
      <c r="I235" s="36"/>
      <c r="J235" s="36"/>
      <c r="K235" s="36"/>
      <c r="L235" s="36"/>
      <c r="M235" s="36"/>
      <c r="N235" s="36"/>
      <c r="O235" s="26"/>
      <c r="P235" s="36"/>
      <c r="Q235" s="36"/>
    </row>
    <row r="236" spans="1:17" x14ac:dyDescent="0.2">
      <c r="A236" s="84"/>
      <c r="B236" s="84"/>
      <c r="C236" s="84"/>
      <c r="D236" s="85"/>
      <c r="E236" s="85"/>
      <c r="F236" s="36"/>
      <c r="G236" s="36"/>
      <c r="H236" s="36"/>
      <c r="I236" s="36"/>
      <c r="J236" s="36"/>
      <c r="K236" s="36"/>
      <c r="L236" s="36"/>
      <c r="M236" s="36"/>
      <c r="N236" s="36"/>
      <c r="O236" s="26"/>
      <c r="P236" s="36"/>
      <c r="Q236" s="36"/>
    </row>
    <row r="237" spans="1:17" x14ac:dyDescent="0.2">
      <c r="A237" s="84"/>
      <c r="B237" s="84"/>
      <c r="C237" s="84"/>
      <c r="D237" s="85"/>
      <c r="E237" s="85"/>
      <c r="F237" s="36"/>
      <c r="G237" s="36"/>
      <c r="H237" s="36"/>
      <c r="I237" s="36"/>
      <c r="J237" s="36"/>
      <c r="K237" s="36"/>
      <c r="L237" s="36"/>
      <c r="M237" s="36"/>
      <c r="N237" s="36"/>
      <c r="O237" s="26"/>
      <c r="P237" s="36"/>
      <c r="Q237" s="36"/>
    </row>
    <row r="238" spans="1:17" x14ac:dyDescent="0.2">
      <c r="A238" s="84"/>
      <c r="B238" s="84"/>
      <c r="C238" s="84"/>
      <c r="D238" s="85"/>
      <c r="E238" s="85"/>
      <c r="F238" s="36"/>
      <c r="G238" s="36"/>
      <c r="H238" s="36"/>
      <c r="I238" s="36"/>
      <c r="J238" s="36"/>
      <c r="K238" s="36"/>
      <c r="L238" s="36"/>
      <c r="M238" s="36"/>
      <c r="N238" s="36"/>
      <c r="O238" s="26"/>
      <c r="P238" s="36"/>
      <c r="Q238" s="36"/>
    </row>
    <row r="239" spans="1:17" x14ac:dyDescent="0.2">
      <c r="A239" s="84"/>
      <c r="B239" s="84"/>
      <c r="C239" s="84"/>
      <c r="D239" s="85"/>
      <c r="E239" s="85"/>
      <c r="F239" s="36"/>
      <c r="G239" s="36"/>
      <c r="H239" s="36"/>
      <c r="I239" s="36"/>
      <c r="J239" s="36"/>
      <c r="K239" s="36"/>
      <c r="L239" s="36"/>
      <c r="M239" s="36"/>
      <c r="N239" s="36"/>
      <c r="O239" s="26"/>
      <c r="P239" s="36"/>
      <c r="Q239" s="36"/>
    </row>
    <row r="240" spans="1:17" x14ac:dyDescent="0.2">
      <c r="A240" s="84"/>
      <c r="B240" s="84"/>
      <c r="C240" s="84"/>
      <c r="D240" s="85"/>
      <c r="E240" s="85"/>
      <c r="F240" s="36"/>
      <c r="G240" s="36"/>
      <c r="H240" s="36"/>
      <c r="I240" s="36"/>
      <c r="J240" s="36"/>
      <c r="K240" s="36"/>
      <c r="L240" s="36"/>
      <c r="M240" s="36"/>
      <c r="N240" s="36"/>
      <c r="O240" s="26"/>
      <c r="P240" s="36"/>
      <c r="Q240" s="36"/>
    </row>
    <row r="241" spans="1:17" x14ac:dyDescent="0.2">
      <c r="A241" s="84"/>
      <c r="B241" s="84"/>
      <c r="C241" s="84"/>
      <c r="D241" s="85"/>
      <c r="E241" s="85"/>
      <c r="F241" s="36"/>
      <c r="G241" s="36"/>
      <c r="H241" s="36"/>
      <c r="I241" s="36"/>
      <c r="J241" s="36"/>
      <c r="K241" s="36"/>
      <c r="L241" s="36"/>
      <c r="M241" s="36"/>
      <c r="N241" s="36"/>
      <c r="O241" s="26"/>
      <c r="P241" s="36"/>
      <c r="Q241" s="36"/>
    </row>
    <row r="242" spans="1:17" x14ac:dyDescent="0.2">
      <c r="A242" s="84"/>
      <c r="B242" s="84"/>
      <c r="C242" s="84"/>
      <c r="D242" s="85"/>
      <c r="E242" s="85"/>
      <c r="F242" s="36"/>
      <c r="G242" s="36"/>
      <c r="H242" s="36"/>
      <c r="I242" s="36"/>
      <c r="J242" s="36"/>
      <c r="K242" s="36"/>
      <c r="L242" s="36"/>
      <c r="M242" s="36"/>
      <c r="N242" s="36"/>
      <c r="O242" s="26"/>
      <c r="P242" s="36"/>
      <c r="Q242" s="36"/>
    </row>
    <row r="243" spans="1:17" x14ac:dyDescent="0.2">
      <c r="A243" s="84"/>
      <c r="B243" s="84"/>
      <c r="C243" s="84"/>
      <c r="D243" s="85"/>
      <c r="E243" s="85"/>
      <c r="F243" s="36"/>
      <c r="G243" s="36"/>
      <c r="H243" s="36"/>
      <c r="I243" s="36"/>
      <c r="J243" s="36"/>
      <c r="K243" s="36"/>
      <c r="L243" s="36"/>
      <c r="M243" s="36"/>
      <c r="N243" s="36"/>
      <c r="O243" s="26"/>
      <c r="P243" s="36"/>
      <c r="Q243" s="36"/>
    </row>
    <row r="244" spans="1:17" x14ac:dyDescent="0.2">
      <c r="A244" s="84"/>
      <c r="B244" s="84"/>
      <c r="C244" s="84"/>
      <c r="D244" s="85"/>
      <c r="E244" s="85"/>
      <c r="F244" s="36"/>
      <c r="G244" s="36"/>
      <c r="H244" s="36"/>
      <c r="I244" s="36"/>
      <c r="J244" s="36"/>
      <c r="K244" s="36"/>
      <c r="L244" s="36"/>
      <c r="M244" s="36"/>
      <c r="N244" s="36"/>
      <c r="O244" s="26"/>
      <c r="P244" s="36"/>
      <c r="Q244" s="36"/>
    </row>
    <row r="245" spans="1:17" x14ac:dyDescent="0.2">
      <c r="A245" s="84"/>
      <c r="B245" s="84"/>
      <c r="C245" s="84"/>
      <c r="D245" s="85"/>
      <c r="E245" s="85"/>
      <c r="F245" s="36"/>
      <c r="G245" s="36"/>
      <c r="H245" s="36"/>
      <c r="I245" s="36"/>
      <c r="J245" s="36"/>
      <c r="K245" s="36"/>
      <c r="L245" s="36"/>
      <c r="M245" s="36"/>
      <c r="N245" s="36"/>
      <c r="O245" s="26"/>
      <c r="P245" s="36"/>
      <c r="Q245" s="36"/>
    </row>
    <row r="246" spans="1:17" x14ac:dyDescent="0.2">
      <c r="A246" s="84"/>
      <c r="B246" s="84"/>
      <c r="C246" s="84"/>
      <c r="D246" s="85"/>
      <c r="E246" s="85"/>
      <c r="F246" s="36"/>
      <c r="G246" s="36"/>
      <c r="H246" s="36"/>
      <c r="I246" s="36"/>
      <c r="J246" s="36"/>
      <c r="K246" s="36"/>
      <c r="L246" s="36"/>
      <c r="M246" s="36"/>
      <c r="N246" s="36"/>
      <c r="O246" s="26"/>
      <c r="P246" s="36"/>
      <c r="Q246" s="36"/>
    </row>
    <row r="247" spans="1:17" x14ac:dyDescent="0.2">
      <c r="A247" s="84"/>
      <c r="B247" s="84"/>
      <c r="C247" s="84"/>
      <c r="D247" s="85"/>
      <c r="E247" s="85"/>
      <c r="F247" s="36"/>
      <c r="G247" s="36"/>
      <c r="H247" s="36"/>
      <c r="I247" s="36"/>
      <c r="J247" s="36"/>
      <c r="K247" s="36"/>
      <c r="L247" s="36"/>
      <c r="M247" s="36"/>
      <c r="N247" s="36"/>
      <c r="O247" s="26"/>
      <c r="P247" s="36"/>
      <c r="Q247" s="36"/>
    </row>
    <row r="248" spans="1:17" x14ac:dyDescent="0.2">
      <c r="A248" s="84"/>
      <c r="B248" s="84"/>
      <c r="C248" s="84"/>
      <c r="D248" s="85"/>
      <c r="E248" s="85"/>
      <c r="F248" s="36"/>
      <c r="G248" s="36"/>
      <c r="H248" s="36"/>
      <c r="I248" s="36"/>
      <c r="J248" s="36"/>
      <c r="K248" s="36"/>
      <c r="L248" s="36"/>
      <c r="M248" s="36"/>
      <c r="N248" s="36"/>
      <c r="O248" s="26"/>
      <c r="P248" s="36"/>
      <c r="Q248" s="36"/>
    </row>
    <row r="249" spans="1:17" x14ac:dyDescent="0.2">
      <c r="A249" s="84"/>
      <c r="B249" s="84"/>
      <c r="C249" s="84"/>
      <c r="D249" s="85"/>
      <c r="E249" s="85"/>
      <c r="F249" s="36"/>
      <c r="G249" s="36"/>
      <c r="H249" s="36"/>
      <c r="I249" s="36"/>
      <c r="J249" s="36"/>
      <c r="K249" s="36"/>
      <c r="L249" s="36"/>
      <c r="M249" s="36"/>
      <c r="N249" s="36"/>
      <c r="O249" s="26"/>
      <c r="P249" s="36"/>
      <c r="Q249" s="36"/>
    </row>
    <row r="250" spans="1:17" x14ac:dyDescent="0.2">
      <c r="A250" s="84"/>
      <c r="B250" s="84"/>
      <c r="C250" s="84"/>
      <c r="D250" s="85"/>
      <c r="E250" s="85"/>
      <c r="F250" s="36"/>
      <c r="G250" s="36"/>
      <c r="H250" s="36"/>
      <c r="I250" s="36"/>
      <c r="J250" s="36"/>
      <c r="K250" s="36"/>
      <c r="L250" s="36"/>
      <c r="M250" s="36"/>
      <c r="N250" s="36"/>
      <c r="O250" s="26"/>
      <c r="P250" s="36"/>
      <c r="Q250" s="36"/>
    </row>
    <row r="251" spans="1:17" x14ac:dyDescent="0.2">
      <c r="A251" s="84"/>
      <c r="B251" s="84"/>
      <c r="C251" s="84"/>
      <c r="D251" s="85"/>
      <c r="E251" s="85"/>
      <c r="F251" s="36"/>
      <c r="G251" s="36"/>
      <c r="H251" s="36"/>
      <c r="I251" s="36"/>
      <c r="J251" s="36"/>
      <c r="K251" s="36"/>
      <c r="L251" s="36"/>
      <c r="M251" s="36"/>
      <c r="N251" s="36"/>
      <c r="O251" s="26"/>
      <c r="P251" s="36"/>
      <c r="Q251" s="36"/>
    </row>
    <row r="252" spans="1:17" x14ac:dyDescent="0.2">
      <c r="A252" s="84"/>
      <c r="B252" s="84"/>
      <c r="C252" s="84"/>
      <c r="D252" s="85"/>
      <c r="E252" s="85"/>
      <c r="F252" s="36"/>
      <c r="G252" s="36"/>
      <c r="H252" s="36"/>
      <c r="I252" s="36"/>
      <c r="J252" s="36"/>
      <c r="K252" s="36"/>
      <c r="L252" s="36"/>
      <c r="M252" s="36"/>
      <c r="N252" s="36"/>
      <c r="O252" s="26"/>
      <c r="P252" s="36"/>
      <c r="Q252" s="36"/>
    </row>
    <row r="253" spans="1:17" x14ac:dyDescent="0.2">
      <c r="A253" s="84"/>
      <c r="B253" s="84"/>
      <c r="C253" s="84"/>
      <c r="D253" s="85"/>
      <c r="E253" s="85"/>
      <c r="F253" s="36"/>
      <c r="G253" s="36"/>
      <c r="H253" s="36"/>
      <c r="I253" s="36"/>
      <c r="J253" s="36"/>
      <c r="K253" s="36"/>
      <c r="L253" s="36"/>
      <c r="M253" s="36"/>
      <c r="N253" s="36"/>
      <c r="O253" s="26"/>
      <c r="P253" s="36"/>
      <c r="Q253" s="36"/>
    </row>
    <row r="254" spans="1:17" x14ac:dyDescent="0.2">
      <c r="A254" s="84"/>
      <c r="B254" s="84"/>
      <c r="C254" s="84"/>
      <c r="D254" s="85"/>
      <c r="E254" s="85"/>
      <c r="F254" s="36"/>
      <c r="G254" s="36"/>
      <c r="H254" s="36"/>
      <c r="I254" s="36"/>
      <c r="J254" s="36"/>
      <c r="K254" s="36"/>
      <c r="L254" s="36"/>
      <c r="M254" s="36"/>
      <c r="N254" s="36"/>
      <c r="O254" s="26"/>
      <c r="P254" s="36"/>
      <c r="Q254" s="36"/>
    </row>
    <row r="255" spans="1:17" x14ac:dyDescent="0.2">
      <c r="A255" s="84"/>
      <c r="B255" s="84"/>
      <c r="C255" s="84"/>
      <c r="D255" s="85"/>
      <c r="E255" s="85"/>
      <c r="F255" s="36"/>
      <c r="G255" s="36"/>
      <c r="H255" s="36"/>
      <c r="I255" s="36"/>
      <c r="J255" s="36"/>
      <c r="K255" s="36"/>
      <c r="L255" s="36"/>
      <c r="M255" s="36"/>
      <c r="N255" s="36"/>
      <c r="O255" s="26"/>
      <c r="P255" s="36"/>
      <c r="Q255" s="36"/>
    </row>
    <row r="256" spans="1:17" x14ac:dyDescent="0.2">
      <c r="A256" s="84"/>
      <c r="B256" s="84"/>
      <c r="C256" s="84"/>
      <c r="D256" s="85"/>
      <c r="E256" s="85"/>
      <c r="F256" s="36"/>
      <c r="G256" s="36"/>
      <c r="H256" s="36"/>
      <c r="I256" s="36"/>
      <c r="J256" s="36"/>
      <c r="K256" s="36"/>
      <c r="L256" s="36"/>
      <c r="M256" s="36"/>
      <c r="N256" s="36"/>
      <c r="O256" s="26"/>
      <c r="P256" s="36"/>
      <c r="Q256" s="36"/>
    </row>
    <row r="257" spans="1:17" x14ac:dyDescent="0.2">
      <c r="A257" s="84"/>
      <c r="B257" s="84"/>
      <c r="C257" s="84"/>
      <c r="D257" s="85"/>
      <c r="E257" s="85"/>
      <c r="F257" s="36"/>
      <c r="G257" s="36"/>
      <c r="H257" s="36"/>
      <c r="I257" s="36"/>
      <c r="J257" s="36"/>
      <c r="K257" s="36"/>
      <c r="L257" s="36"/>
      <c r="M257" s="36"/>
      <c r="N257" s="36"/>
      <c r="O257" s="26"/>
      <c r="P257" s="36"/>
      <c r="Q257" s="36"/>
    </row>
    <row r="258" spans="1:17" x14ac:dyDescent="0.2">
      <c r="A258" s="84"/>
      <c r="B258" s="84"/>
      <c r="C258" s="84"/>
      <c r="D258" s="85"/>
      <c r="E258" s="85"/>
      <c r="F258" s="36"/>
      <c r="G258" s="36"/>
      <c r="H258" s="36"/>
      <c r="I258" s="36"/>
      <c r="J258" s="36"/>
      <c r="K258" s="36"/>
      <c r="L258" s="36"/>
      <c r="M258" s="36"/>
      <c r="N258" s="36"/>
      <c r="O258" s="26"/>
      <c r="P258" s="36"/>
      <c r="Q258" s="36"/>
    </row>
    <row r="259" spans="1:17" x14ac:dyDescent="0.2">
      <c r="A259" s="84"/>
      <c r="B259" s="84"/>
      <c r="C259" s="84"/>
      <c r="D259" s="85"/>
      <c r="E259" s="85"/>
      <c r="F259" s="36"/>
      <c r="G259" s="36"/>
      <c r="H259" s="36"/>
      <c r="I259" s="36"/>
      <c r="J259" s="36"/>
      <c r="K259" s="36"/>
      <c r="L259" s="36"/>
      <c r="M259" s="36"/>
      <c r="N259" s="36"/>
      <c r="O259" s="26"/>
      <c r="P259" s="36"/>
      <c r="Q259" s="36"/>
    </row>
    <row r="260" spans="1:17" x14ac:dyDescent="0.2">
      <c r="A260" s="84"/>
      <c r="B260" s="84"/>
      <c r="C260" s="84"/>
      <c r="D260" s="85"/>
      <c r="E260" s="85"/>
      <c r="F260" s="36"/>
      <c r="G260" s="36"/>
      <c r="H260" s="36"/>
      <c r="I260" s="36"/>
      <c r="J260" s="36"/>
      <c r="K260" s="36"/>
      <c r="L260" s="36"/>
      <c r="M260" s="36"/>
      <c r="N260" s="36"/>
      <c r="O260" s="26"/>
      <c r="P260" s="36"/>
      <c r="Q260" s="36"/>
    </row>
    <row r="261" spans="1:17" x14ac:dyDescent="0.2">
      <c r="A261" s="84"/>
      <c r="B261" s="84"/>
      <c r="C261" s="84"/>
      <c r="D261" s="85"/>
      <c r="E261" s="85"/>
      <c r="F261" s="36"/>
      <c r="G261" s="36"/>
      <c r="H261" s="36"/>
      <c r="I261" s="36"/>
      <c r="J261" s="36"/>
      <c r="K261" s="36"/>
      <c r="L261" s="36"/>
      <c r="M261" s="36"/>
      <c r="N261" s="36"/>
      <c r="O261" s="26"/>
      <c r="P261" s="36"/>
      <c r="Q261" s="36"/>
    </row>
    <row r="262" spans="1:17" x14ac:dyDescent="0.2">
      <c r="A262" s="84"/>
      <c r="B262" s="84"/>
      <c r="C262" s="84"/>
      <c r="D262" s="85"/>
      <c r="E262" s="85"/>
      <c r="F262" s="36"/>
      <c r="G262" s="36"/>
      <c r="H262" s="36"/>
      <c r="I262" s="36"/>
      <c r="J262" s="36"/>
      <c r="K262" s="36"/>
      <c r="L262" s="36"/>
      <c r="M262" s="36"/>
      <c r="N262" s="36"/>
      <c r="O262" s="26"/>
      <c r="P262" s="36"/>
      <c r="Q262" s="36"/>
    </row>
    <row r="263" spans="1:17" x14ac:dyDescent="0.2">
      <c r="A263" s="84"/>
      <c r="B263" s="84"/>
      <c r="C263" s="84"/>
      <c r="D263" s="85"/>
      <c r="E263" s="85"/>
      <c r="F263" s="36"/>
      <c r="G263" s="36"/>
      <c r="H263" s="36"/>
      <c r="I263" s="36"/>
      <c r="J263" s="36"/>
      <c r="K263" s="36"/>
      <c r="L263" s="36"/>
      <c r="M263" s="36"/>
      <c r="N263" s="36"/>
      <c r="O263" s="26"/>
      <c r="P263" s="36"/>
      <c r="Q263" s="36"/>
    </row>
    <row r="264" spans="1:17" x14ac:dyDescent="0.2">
      <c r="A264" s="84"/>
      <c r="B264" s="84"/>
      <c r="C264" s="84"/>
      <c r="D264" s="85"/>
      <c r="E264" s="85"/>
      <c r="F264" s="36"/>
      <c r="G264" s="36"/>
      <c r="H264" s="36"/>
      <c r="I264" s="36"/>
      <c r="J264" s="36"/>
      <c r="K264" s="36"/>
      <c r="L264" s="36"/>
      <c r="M264" s="36"/>
      <c r="N264" s="36"/>
      <c r="O264" s="26"/>
      <c r="P264" s="36"/>
      <c r="Q264" s="36"/>
    </row>
    <row r="265" spans="1:17" x14ac:dyDescent="0.2">
      <c r="A265" s="84"/>
      <c r="B265" s="84"/>
      <c r="C265" s="84"/>
      <c r="D265" s="85"/>
      <c r="E265" s="85"/>
      <c r="F265" s="36"/>
      <c r="G265" s="36"/>
      <c r="H265" s="36"/>
      <c r="I265" s="36"/>
      <c r="J265" s="36"/>
      <c r="K265" s="36"/>
      <c r="L265" s="36"/>
      <c r="M265" s="36"/>
      <c r="N265" s="36"/>
      <c r="O265" s="26"/>
      <c r="P265" s="36"/>
      <c r="Q265" s="36"/>
    </row>
    <row r="266" spans="1:17" x14ac:dyDescent="0.2">
      <c r="A266" s="84"/>
      <c r="B266" s="84"/>
      <c r="C266" s="84"/>
      <c r="D266" s="85"/>
      <c r="E266" s="85"/>
      <c r="F266" s="36"/>
      <c r="G266" s="36"/>
      <c r="H266" s="36"/>
      <c r="I266" s="36"/>
      <c r="J266" s="36"/>
      <c r="K266" s="36"/>
      <c r="L266" s="36"/>
      <c r="M266" s="36"/>
      <c r="N266" s="36"/>
      <c r="O266" s="26"/>
      <c r="P266" s="36"/>
      <c r="Q266" s="36"/>
    </row>
    <row r="267" spans="1:17" x14ac:dyDescent="0.2">
      <c r="A267" s="84"/>
      <c r="B267" s="84"/>
      <c r="C267" s="84"/>
      <c r="D267" s="85"/>
      <c r="E267" s="85"/>
      <c r="F267" s="36"/>
      <c r="G267" s="36"/>
      <c r="H267" s="36"/>
      <c r="I267" s="36"/>
      <c r="J267" s="36"/>
      <c r="K267" s="36"/>
      <c r="L267" s="36"/>
      <c r="M267" s="36"/>
      <c r="N267" s="36"/>
      <c r="O267" s="26"/>
      <c r="P267" s="36"/>
      <c r="Q267" s="36"/>
    </row>
    <row r="268" spans="1:17" x14ac:dyDescent="0.2">
      <c r="A268" s="84"/>
      <c r="B268" s="84"/>
      <c r="C268" s="84"/>
      <c r="D268" s="85"/>
      <c r="E268" s="85"/>
      <c r="F268" s="36"/>
      <c r="G268" s="36"/>
      <c r="H268" s="36"/>
      <c r="I268" s="36"/>
      <c r="J268" s="36"/>
      <c r="K268" s="36"/>
      <c r="L268" s="36"/>
      <c r="M268" s="36"/>
      <c r="N268" s="36"/>
      <c r="O268" s="26"/>
      <c r="P268" s="36"/>
      <c r="Q268" s="36"/>
    </row>
    <row r="269" spans="1:17" x14ac:dyDescent="0.2">
      <c r="A269" s="84"/>
      <c r="B269" s="84"/>
      <c r="C269" s="84"/>
      <c r="D269" s="85"/>
      <c r="E269" s="85"/>
      <c r="F269" s="36"/>
      <c r="G269" s="36"/>
      <c r="H269" s="36"/>
      <c r="I269" s="36"/>
      <c r="J269" s="36"/>
      <c r="K269" s="36"/>
      <c r="L269" s="36"/>
      <c r="M269" s="36"/>
      <c r="N269" s="36"/>
      <c r="O269" s="26"/>
      <c r="P269" s="36"/>
      <c r="Q269" s="36"/>
    </row>
    <row r="270" spans="1:17" x14ac:dyDescent="0.2">
      <c r="A270" s="84"/>
      <c r="B270" s="84"/>
      <c r="C270" s="84"/>
      <c r="D270" s="85"/>
      <c r="E270" s="85"/>
      <c r="F270" s="36"/>
      <c r="G270" s="36"/>
      <c r="H270" s="36"/>
      <c r="I270" s="36"/>
      <c r="J270" s="36"/>
      <c r="K270" s="36"/>
      <c r="L270" s="36"/>
      <c r="M270" s="36"/>
      <c r="N270" s="36"/>
      <c r="O270" s="26"/>
      <c r="P270" s="36"/>
      <c r="Q270" s="36"/>
    </row>
    <row r="271" spans="1:17" x14ac:dyDescent="0.2">
      <c r="A271" s="84"/>
      <c r="B271" s="84"/>
      <c r="C271" s="84"/>
      <c r="D271" s="85"/>
      <c r="E271" s="85"/>
      <c r="F271" s="36"/>
      <c r="G271" s="36"/>
      <c r="H271" s="36"/>
      <c r="I271" s="36"/>
      <c r="J271" s="36"/>
      <c r="K271" s="36"/>
      <c r="L271" s="36"/>
      <c r="M271" s="36"/>
      <c r="N271" s="36"/>
      <c r="O271" s="26"/>
      <c r="P271" s="36"/>
      <c r="Q271" s="36"/>
    </row>
    <row r="272" spans="1:17" x14ac:dyDescent="0.2">
      <c r="A272" s="84"/>
      <c r="B272" s="84"/>
      <c r="C272" s="84"/>
      <c r="D272" s="85"/>
      <c r="E272" s="85"/>
      <c r="F272" s="36"/>
      <c r="G272" s="36"/>
      <c r="H272" s="36"/>
      <c r="I272" s="36"/>
      <c r="J272" s="36"/>
      <c r="K272" s="36"/>
      <c r="L272" s="36"/>
      <c r="M272" s="36"/>
      <c r="N272" s="36"/>
      <c r="O272" s="26"/>
      <c r="P272" s="36"/>
      <c r="Q272" s="36"/>
    </row>
    <row r="273" spans="1:17" x14ac:dyDescent="0.2">
      <c r="A273" s="84"/>
      <c r="B273" s="84"/>
      <c r="C273" s="84"/>
      <c r="D273" s="85"/>
      <c r="E273" s="85"/>
      <c r="F273" s="36"/>
      <c r="G273" s="36"/>
      <c r="H273" s="36"/>
      <c r="I273" s="36"/>
      <c r="J273" s="36"/>
      <c r="K273" s="36"/>
      <c r="L273" s="36"/>
      <c r="M273" s="36"/>
      <c r="N273" s="36"/>
      <c r="O273" s="26"/>
      <c r="P273" s="36"/>
      <c r="Q273" s="36"/>
    </row>
    <row r="274" spans="1:17" x14ac:dyDescent="0.2">
      <c r="A274" s="84"/>
      <c r="B274" s="84"/>
      <c r="C274" s="84"/>
      <c r="D274" s="85"/>
      <c r="E274" s="85"/>
      <c r="F274" s="36"/>
      <c r="G274" s="36"/>
      <c r="H274" s="36"/>
      <c r="I274" s="36"/>
      <c r="J274" s="36"/>
      <c r="K274" s="36"/>
      <c r="L274" s="36"/>
      <c r="M274" s="36"/>
      <c r="N274" s="36"/>
      <c r="O274" s="26"/>
      <c r="P274" s="36"/>
      <c r="Q274" s="36"/>
    </row>
    <row r="275" spans="1:17" x14ac:dyDescent="0.2">
      <c r="A275" s="84"/>
      <c r="B275" s="84"/>
      <c r="C275" s="84"/>
      <c r="D275" s="85"/>
      <c r="E275" s="85"/>
      <c r="F275" s="36"/>
      <c r="G275" s="36"/>
      <c r="H275" s="36"/>
      <c r="I275" s="36"/>
      <c r="J275" s="36"/>
      <c r="K275" s="36"/>
      <c r="L275" s="36"/>
      <c r="M275" s="36"/>
      <c r="N275" s="36"/>
      <c r="O275" s="26"/>
      <c r="P275" s="36"/>
      <c r="Q275" s="36"/>
    </row>
    <row r="276" spans="1:17" x14ac:dyDescent="0.2">
      <c r="A276" s="84"/>
      <c r="B276" s="84"/>
      <c r="C276" s="84"/>
      <c r="D276" s="85"/>
      <c r="E276" s="85"/>
      <c r="F276" s="36"/>
      <c r="G276" s="36"/>
      <c r="H276" s="36"/>
      <c r="I276" s="36"/>
      <c r="J276" s="36"/>
      <c r="K276" s="36"/>
      <c r="L276" s="36"/>
      <c r="M276" s="36"/>
      <c r="N276" s="36"/>
      <c r="O276" s="26"/>
      <c r="P276" s="36"/>
      <c r="Q276" s="36"/>
    </row>
    <row r="277" spans="1:17" x14ac:dyDescent="0.2">
      <c r="A277" s="84"/>
      <c r="B277" s="84"/>
      <c r="C277" s="84"/>
      <c r="D277" s="85"/>
      <c r="E277" s="85"/>
      <c r="F277" s="36"/>
      <c r="G277" s="36"/>
      <c r="H277" s="36"/>
      <c r="I277" s="36"/>
      <c r="J277" s="36"/>
      <c r="K277" s="36"/>
      <c r="L277" s="36"/>
      <c r="M277" s="36"/>
      <c r="N277" s="36"/>
      <c r="O277" s="26"/>
      <c r="P277" s="36"/>
      <c r="Q277" s="36"/>
    </row>
    <row r="278" spans="1:17" x14ac:dyDescent="0.2">
      <c r="A278" s="84"/>
      <c r="B278" s="84"/>
      <c r="C278" s="84"/>
      <c r="D278" s="85"/>
      <c r="E278" s="85"/>
      <c r="F278" s="36"/>
      <c r="G278" s="36"/>
      <c r="H278" s="36"/>
      <c r="I278" s="36"/>
      <c r="J278" s="36"/>
      <c r="K278" s="36"/>
      <c r="L278" s="36"/>
      <c r="M278" s="36"/>
      <c r="N278" s="36"/>
      <c r="O278" s="26"/>
      <c r="P278" s="36"/>
      <c r="Q278" s="36"/>
    </row>
    <row r="279" spans="1:17" x14ac:dyDescent="0.2">
      <c r="A279" s="84"/>
      <c r="B279" s="84"/>
      <c r="C279" s="84"/>
      <c r="D279" s="85"/>
      <c r="E279" s="85"/>
      <c r="F279" s="36"/>
      <c r="G279" s="36"/>
      <c r="H279" s="36"/>
      <c r="I279" s="36"/>
      <c r="J279" s="36"/>
      <c r="K279" s="36"/>
      <c r="L279" s="36"/>
      <c r="M279" s="36"/>
      <c r="N279" s="36"/>
      <c r="O279" s="26"/>
      <c r="P279" s="36"/>
      <c r="Q279" s="36"/>
    </row>
    <row r="280" spans="1:17" x14ac:dyDescent="0.2">
      <c r="A280" s="84"/>
      <c r="B280" s="84"/>
      <c r="C280" s="84"/>
      <c r="D280" s="85"/>
      <c r="E280" s="85"/>
      <c r="F280" s="36"/>
      <c r="G280" s="36"/>
      <c r="H280" s="36"/>
      <c r="I280" s="36"/>
      <c r="J280" s="36"/>
      <c r="K280" s="36"/>
      <c r="L280" s="36"/>
      <c r="M280" s="36"/>
      <c r="N280" s="36"/>
      <c r="O280" s="26"/>
      <c r="P280" s="36"/>
      <c r="Q280" s="36"/>
    </row>
    <row r="281" spans="1:17" x14ac:dyDescent="0.2">
      <c r="A281" s="84"/>
      <c r="B281" s="84"/>
      <c r="C281" s="84"/>
      <c r="D281" s="85"/>
      <c r="E281" s="85"/>
      <c r="F281" s="36"/>
      <c r="G281" s="36"/>
      <c r="H281" s="36"/>
      <c r="I281" s="36"/>
      <c r="J281" s="36"/>
      <c r="K281" s="36"/>
      <c r="L281" s="36"/>
      <c r="M281" s="36"/>
      <c r="N281" s="36"/>
      <c r="O281" s="26"/>
      <c r="P281" s="36"/>
      <c r="Q281" s="36"/>
    </row>
    <row r="282" spans="1:17" x14ac:dyDescent="0.2">
      <c r="A282" s="84"/>
      <c r="B282" s="84"/>
      <c r="C282" s="84"/>
      <c r="D282" s="85"/>
      <c r="E282" s="85"/>
      <c r="F282" s="36"/>
      <c r="G282" s="36"/>
      <c r="H282" s="36"/>
      <c r="I282" s="36"/>
      <c r="J282" s="36"/>
      <c r="K282" s="36"/>
      <c r="L282" s="36"/>
      <c r="M282" s="36"/>
      <c r="N282" s="36"/>
      <c r="O282" s="26"/>
      <c r="P282" s="36"/>
      <c r="Q282" s="36"/>
    </row>
    <row r="283" spans="1:17" x14ac:dyDescent="0.2">
      <c r="A283" s="84"/>
      <c r="B283" s="84"/>
      <c r="C283" s="84"/>
      <c r="D283" s="85"/>
      <c r="E283" s="85"/>
      <c r="F283" s="36"/>
      <c r="G283" s="36"/>
      <c r="H283" s="36"/>
      <c r="I283" s="36"/>
      <c r="J283" s="36"/>
      <c r="K283" s="36"/>
      <c r="L283" s="36"/>
      <c r="M283" s="36"/>
      <c r="N283" s="36"/>
      <c r="O283" s="26"/>
      <c r="P283" s="36"/>
      <c r="Q283" s="36"/>
    </row>
    <row r="284" spans="1:17" x14ac:dyDescent="0.2">
      <c r="A284" s="84"/>
      <c r="B284" s="84"/>
      <c r="C284" s="84"/>
      <c r="D284" s="85"/>
      <c r="E284" s="85"/>
      <c r="F284" s="36"/>
      <c r="G284" s="36"/>
      <c r="H284" s="36"/>
      <c r="I284" s="36"/>
      <c r="J284" s="36"/>
      <c r="K284" s="36"/>
      <c r="L284" s="36"/>
      <c r="M284" s="36"/>
      <c r="N284" s="36"/>
      <c r="O284" s="26"/>
      <c r="P284" s="36"/>
      <c r="Q284" s="36"/>
    </row>
    <row r="285" spans="1:17" x14ac:dyDescent="0.2">
      <c r="A285" s="84"/>
      <c r="B285" s="84"/>
      <c r="C285" s="84"/>
      <c r="D285" s="85"/>
      <c r="E285" s="85"/>
      <c r="F285" s="36"/>
      <c r="G285" s="36"/>
      <c r="H285" s="36"/>
      <c r="I285" s="36"/>
      <c r="J285" s="36"/>
      <c r="K285" s="36"/>
      <c r="L285" s="36"/>
      <c r="M285" s="36"/>
      <c r="N285" s="36"/>
      <c r="O285" s="26"/>
      <c r="P285" s="36"/>
      <c r="Q285" s="36"/>
    </row>
    <row r="286" spans="1:17" x14ac:dyDescent="0.2">
      <c r="A286" s="84"/>
      <c r="B286" s="84"/>
      <c r="C286" s="84"/>
      <c r="D286" s="85"/>
      <c r="E286" s="85"/>
      <c r="F286" s="36"/>
      <c r="G286" s="36"/>
      <c r="H286" s="36"/>
      <c r="I286" s="36"/>
      <c r="J286" s="36"/>
      <c r="K286" s="36"/>
      <c r="L286" s="36"/>
      <c r="M286" s="36"/>
      <c r="N286" s="36"/>
      <c r="O286" s="26"/>
      <c r="P286" s="36"/>
      <c r="Q286" s="36"/>
    </row>
    <row r="287" spans="1:17" x14ac:dyDescent="0.2">
      <c r="A287" s="84"/>
      <c r="B287" s="84"/>
      <c r="C287" s="84"/>
      <c r="D287" s="85"/>
      <c r="E287" s="85"/>
      <c r="F287" s="36"/>
      <c r="G287" s="36"/>
      <c r="H287" s="36"/>
      <c r="I287" s="36"/>
      <c r="J287" s="36"/>
      <c r="K287" s="36"/>
      <c r="L287" s="36"/>
      <c r="M287" s="36"/>
      <c r="N287" s="36"/>
      <c r="O287" s="26"/>
      <c r="P287" s="36"/>
      <c r="Q287" s="36"/>
    </row>
    <row r="288" spans="1:17" x14ac:dyDescent="0.2">
      <c r="A288" s="84"/>
      <c r="B288" s="84"/>
      <c r="C288" s="84"/>
      <c r="D288" s="85"/>
      <c r="E288" s="85"/>
      <c r="F288" s="36"/>
      <c r="G288" s="36"/>
      <c r="H288" s="36"/>
      <c r="I288" s="36"/>
      <c r="J288" s="36"/>
      <c r="K288" s="36"/>
      <c r="L288" s="36"/>
      <c r="M288" s="36"/>
      <c r="N288" s="36"/>
      <c r="O288" s="26"/>
      <c r="P288" s="36"/>
      <c r="Q288" s="36"/>
    </row>
    <row r="289" spans="1:17" x14ac:dyDescent="0.2">
      <c r="A289" s="84"/>
      <c r="B289" s="84"/>
      <c r="C289" s="84"/>
      <c r="D289" s="85"/>
      <c r="E289" s="85"/>
      <c r="F289" s="36"/>
      <c r="G289" s="36"/>
      <c r="H289" s="36"/>
      <c r="I289" s="36"/>
      <c r="J289" s="36"/>
      <c r="K289" s="36"/>
      <c r="L289" s="36"/>
      <c r="M289" s="36"/>
      <c r="N289" s="36"/>
      <c r="O289" s="26"/>
      <c r="P289" s="36"/>
      <c r="Q289" s="36"/>
    </row>
    <row r="290" spans="1:17" x14ac:dyDescent="0.2">
      <c r="A290" s="84"/>
      <c r="B290" s="84"/>
      <c r="C290" s="84"/>
      <c r="D290" s="85"/>
      <c r="E290" s="85"/>
      <c r="F290" s="36"/>
      <c r="G290" s="36"/>
      <c r="H290" s="36"/>
      <c r="I290" s="36"/>
      <c r="J290" s="36"/>
      <c r="K290" s="36"/>
      <c r="L290" s="36"/>
      <c r="M290" s="36"/>
      <c r="N290" s="36"/>
      <c r="O290" s="26"/>
      <c r="P290" s="36"/>
      <c r="Q290" s="36"/>
    </row>
    <row r="291" spans="1:17" x14ac:dyDescent="0.2">
      <c r="A291" s="84"/>
      <c r="B291" s="84"/>
      <c r="C291" s="84"/>
      <c r="D291" s="85"/>
      <c r="E291" s="85"/>
      <c r="F291" s="36"/>
      <c r="G291" s="36"/>
      <c r="H291" s="36"/>
      <c r="I291" s="36"/>
      <c r="J291" s="36"/>
      <c r="K291" s="36"/>
      <c r="L291" s="36"/>
      <c r="M291" s="36"/>
      <c r="N291" s="36"/>
      <c r="O291" s="26"/>
      <c r="P291" s="36"/>
      <c r="Q291" s="36"/>
    </row>
    <row r="292" spans="1:17" x14ac:dyDescent="0.2">
      <c r="A292" s="84"/>
      <c r="B292" s="84"/>
      <c r="C292" s="84"/>
      <c r="D292" s="85"/>
      <c r="E292" s="85"/>
      <c r="F292" s="36"/>
      <c r="G292" s="36"/>
      <c r="H292" s="36"/>
      <c r="I292" s="36"/>
      <c r="J292" s="36"/>
      <c r="K292" s="36"/>
      <c r="L292" s="36"/>
      <c r="M292" s="36"/>
      <c r="N292" s="36"/>
      <c r="O292" s="26"/>
      <c r="P292" s="36"/>
      <c r="Q292" s="36"/>
    </row>
    <row r="293" spans="1:17" x14ac:dyDescent="0.2">
      <c r="A293" s="84"/>
      <c r="B293" s="84"/>
      <c r="C293" s="84"/>
      <c r="D293" s="85"/>
      <c r="E293" s="85"/>
      <c r="F293" s="36"/>
      <c r="G293" s="36"/>
      <c r="H293" s="36"/>
      <c r="I293" s="36"/>
      <c r="J293" s="36"/>
      <c r="K293" s="36"/>
      <c r="L293" s="36"/>
      <c r="M293" s="36"/>
      <c r="N293" s="36"/>
      <c r="O293" s="26"/>
      <c r="P293" s="36"/>
      <c r="Q293" s="36"/>
    </row>
    <row r="294" spans="1:17" x14ac:dyDescent="0.2">
      <c r="A294" s="84"/>
      <c r="B294" s="84"/>
      <c r="C294" s="84"/>
      <c r="D294" s="85"/>
      <c r="E294" s="85"/>
      <c r="F294" s="36"/>
      <c r="G294" s="36"/>
      <c r="H294" s="36"/>
      <c r="I294" s="36"/>
      <c r="J294" s="36"/>
      <c r="K294" s="36"/>
      <c r="L294" s="36"/>
      <c r="M294" s="36"/>
      <c r="N294" s="36"/>
      <c r="O294" s="26"/>
      <c r="P294" s="36"/>
      <c r="Q294" s="36"/>
    </row>
    <row r="295" spans="1:17" x14ac:dyDescent="0.2">
      <c r="A295" s="84"/>
      <c r="B295" s="84"/>
      <c r="C295" s="84"/>
      <c r="D295" s="85"/>
      <c r="E295" s="85"/>
      <c r="F295" s="36"/>
      <c r="G295" s="36"/>
      <c r="H295" s="36"/>
      <c r="I295" s="36"/>
      <c r="J295" s="36"/>
      <c r="K295" s="36"/>
      <c r="L295" s="36"/>
      <c r="M295" s="36"/>
      <c r="N295" s="36"/>
      <c r="O295" s="26"/>
      <c r="P295" s="36"/>
      <c r="Q295" s="36"/>
    </row>
    <row r="296" spans="1:17" x14ac:dyDescent="0.2">
      <c r="A296" s="84"/>
      <c r="B296" s="84"/>
      <c r="C296" s="84"/>
      <c r="D296" s="85"/>
      <c r="E296" s="85"/>
      <c r="F296" s="36"/>
      <c r="G296" s="36"/>
      <c r="H296" s="36"/>
      <c r="I296" s="36"/>
      <c r="J296" s="36"/>
      <c r="K296" s="36"/>
      <c r="L296" s="36"/>
      <c r="M296" s="36"/>
      <c r="N296" s="36"/>
      <c r="O296" s="26"/>
      <c r="P296" s="36"/>
      <c r="Q296" s="36"/>
    </row>
    <row r="297" spans="1:17" x14ac:dyDescent="0.2">
      <c r="A297" s="84"/>
      <c r="B297" s="84"/>
      <c r="C297" s="84"/>
      <c r="D297" s="85"/>
      <c r="E297" s="85"/>
      <c r="F297" s="36"/>
      <c r="G297" s="36"/>
      <c r="H297" s="36"/>
      <c r="I297" s="36"/>
      <c r="J297" s="36"/>
      <c r="K297" s="36"/>
      <c r="L297" s="36"/>
      <c r="M297" s="36"/>
      <c r="N297" s="36"/>
      <c r="O297" s="26"/>
      <c r="P297" s="36"/>
      <c r="Q297" s="36"/>
    </row>
    <row r="298" spans="1:17" x14ac:dyDescent="0.2">
      <c r="A298" s="84"/>
      <c r="B298" s="84"/>
      <c r="C298" s="84"/>
      <c r="D298" s="85"/>
      <c r="E298" s="85"/>
      <c r="F298" s="36"/>
      <c r="G298" s="36"/>
      <c r="H298" s="36"/>
      <c r="I298" s="36"/>
      <c r="J298" s="36"/>
      <c r="K298" s="36"/>
      <c r="L298" s="36"/>
      <c r="M298" s="36"/>
      <c r="N298" s="36"/>
      <c r="O298" s="26"/>
      <c r="P298" s="36"/>
      <c r="Q298" s="36"/>
    </row>
    <row r="299" spans="1:17" x14ac:dyDescent="0.2">
      <c r="A299" s="84"/>
      <c r="B299" s="84"/>
      <c r="C299" s="84"/>
      <c r="D299" s="85"/>
      <c r="E299" s="85"/>
      <c r="F299" s="36"/>
      <c r="G299" s="36"/>
      <c r="H299" s="36"/>
      <c r="I299" s="36"/>
      <c r="J299" s="36"/>
      <c r="K299" s="36"/>
      <c r="L299" s="36"/>
      <c r="M299" s="36"/>
      <c r="N299" s="36"/>
      <c r="O299" s="26"/>
      <c r="P299" s="36"/>
      <c r="Q299" s="36"/>
    </row>
    <row r="300" spans="1:17" x14ac:dyDescent="0.2">
      <c r="A300" s="84"/>
      <c r="B300" s="84"/>
      <c r="C300" s="84"/>
      <c r="D300" s="85"/>
      <c r="E300" s="85"/>
      <c r="F300" s="36"/>
      <c r="G300" s="36"/>
      <c r="H300" s="36"/>
      <c r="I300" s="36"/>
      <c r="J300" s="36"/>
      <c r="K300" s="36"/>
      <c r="L300" s="36"/>
      <c r="M300" s="36"/>
      <c r="N300" s="36"/>
      <c r="O300" s="26"/>
      <c r="P300" s="36"/>
      <c r="Q300" s="36"/>
    </row>
    <row r="301" spans="1:17" x14ac:dyDescent="0.2">
      <c r="A301" s="84"/>
      <c r="B301" s="84"/>
      <c r="C301" s="84"/>
      <c r="D301" s="85"/>
      <c r="E301" s="85"/>
      <c r="F301" s="36"/>
      <c r="G301" s="36"/>
      <c r="H301" s="36"/>
      <c r="I301" s="36"/>
      <c r="J301" s="36"/>
      <c r="K301" s="36"/>
      <c r="L301" s="36"/>
      <c r="M301" s="36"/>
      <c r="N301" s="36"/>
      <c r="O301" s="26"/>
      <c r="P301" s="36"/>
      <c r="Q301" s="36"/>
    </row>
    <row r="302" spans="1:17" x14ac:dyDescent="0.2">
      <c r="A302" s="84"/>
      <c r="B302" s="84"/>
      <c r="C302" s="84"/>
      <c r="D302" s="85"/>
      <c r="E302" s="85"/>
      <c r="F302" s="36"/>
      <c r="G302" s="36"/>
      <c r="H302" s="36"/>
      <c r="I302" s="36"/>
      <c r="J302" s="36"/>
      <c r="K302" s="36"/>
      <c r="L302" s="36"/>
      <c r="M302" s="36"/>
      <c r="N302" s="36"/>
      <c r="O302" s="26"/>
      <c r="P302" s="36"/>
      <c r="Q302" s="36"/>
    </row>
    <row r="303" spans="1:17" x14ac:dyDescent="0.2">
      <c r="A303" s="84"/>
      <c r="B303" s="84"/>
      <c r="C303" s="84"/>
      <c r="D303" s="85"/>
      <c r="E303" s="85"/>
      <c r="F303" s="36"/>
      <c r="G303" s="36"/>
      <c r="H303" s="36"/>
      <c r="I303" s="36"/>
      <c r="J303" s="36"/>
      <c r="K303" s="36"/>
      <c r="L303" s="36"/>
      <c r="M303" s="36"/>
      <c r="N303" s="36"/>
      <c r="O303" s="26"/>
      <c r="P303" s="36"/>
      <c r="Q303" s="36"/>
    </row>
    <row r="304" spans="1:17" x14ac:dyDescent="0.2">
      <c r="A304" s="84"/>
      <c r="B304" s="84"/>
      <c r="C304" s="84"/>
      <c r="D304" s="85"/>
      <c r="E304" s="85"/>
      <c r="F304" s="36"/>
      <c r="G304" s="36"/>
      <c r="H304" s="36"/>
      <c r="I304" s="36"/>
      <c r="J304" s="36"/>
      <c r="K304" s="36"/>
      <c r="L304" s="36"/>
      <c r="M304" s="36"/>
      <c r="N304" s="36"/>
      <c r="O304" s="26"/>
      <c r="P304" s="36"/>
      <c r="Q304" s="36"/>
    </row>
    <row r="305" spans="1:17" x14ac:dyDescent="0.2">
      <c r="A305" s="84"/>
      <c r="B305" s="84"/>
      <c r="C305" s="84"/>
      <c r="D305" s="85"/>
      <c r="E305" s="85"/>
      <c r="F305" s="36"/>
      <c r="G305" s="36"/>
      <c r="H305" s="36"/>
      <c r="I305" s="36"/>
      <c r="J305" s="36"/>
      <c r="K305" s="36"/>
      <c r="L305" s="36"/>
      <c r="M305" s="36"/>
      <c r="N305" s="36"/>
      <c r="O305" s="26"/>
      <c r="P305" s="36"/>
      <c r="Q305" s="36"/>
    </row>
    <row r="306" spans="1:17" x14ac:dyDescent="0.2">
      <c r="A306" s="84"/>
      <c r="B306" s="84"/>
      <c r="C306" s="84"/>
      <c r="D306" s="85"/>
      <c r="E306" s="85"/>
      <c r="F306" s="36"/>
      <c r="G306" s="36"/>
      <c r="H306" s="36"/>
      <c r="I306" s="36"/>
      <c r="J306" s="36"/>
      <c r="K306" s="36"/>
      <c r="L306" s="36"/>
      <c r="M306" s="36"/>
      <c r="N306" s="36"/>
      <c r="O306" s="26"/>
      <c r="P306" s="36"/>
      <c r="Q306" s="36"/>
    </row>
    <row r="307" spans="1:17" x14ac:dyDescent="0.2">
      <c r="A307" s="84"/>
      <c r="B307" s="84"/>
      <c r="C307" s="84"/>
      <c r="D307" s="85"/>
      <c r="E307" s="85"/>
      <c r="F307" s="36"/>
      <c r="G307" s="36"/>
      <c r="H307" s="36"/>
      <c r="I307" s="36"/>
      <c r="J307" s="36"/>
      <c r="K307" s="36"/>
      <c r="L307" s="36"/>
      <c r="M307" s="36"/>
      <c r="N307" s="36"/>
      <c r="O307" s="26"/>
      <c r="P307" s="36"/>
      <c r="Q307" s="36"/>
    </row>
    <row r="308" spans="1:17" x14ac:dyDescent="0.2">
      <c r="A308" s="84"/>
      <c r="B308" s="84"/>
      <c r="C308" s="84"/>
      <c r="D308" s="85"/>
      <c r="E308" s="85"/>
      <c r="F308" s="36"/>
      <c r="G308" s="36"/>
      <c r="H308" s="36"/>
      <c r="I308" s="36"/>
      <c r="J308" s="36"/>
      <c r="K308" s="36"/>
      <c r="L308" s="36"/>
      <c r="M308" s="36"/>
      <c r="N308" s="36"/>
      <c r="O308" s="26"/>
      <c r="P308" s="36"/>
      <c r="Q308" s="36"/>
    </row>
    <row r="309" spans="1:17" x14ac:dyDescent="0.2">
      <c r="A309" s="84"/>
      <c r="B309" s="84"/>
      <c r="C309" s="84"/>
      <c r="D309" s="85"/>
      <c r="E309" s="85"/>
      <c r="F309" s="36"/>
      <c r="G309" s="36"/>
      <c r="H309" s="36"/>
      <c r="I309" s="36"/>
      <c r="J309" s="36"/>
      <c r="K309" s="36"/>
      <c r="L309" s="36"/>
      <c r="M309" s="36"/>
      <c r="N309" s="36"/>
      <c r="O309" s="26"/>
      <c r="P309" s="36"/>
      <c r="Q309" s="36"/>
    </row>
    <row r="310" spans="1:17" x14ac:dyDescent="0.2">
      <c r="A310" s="84"/>
      <c r="B310" s="84"/>
      <c r="C310" s="84"/>
      <c r="D310" s="85"/>
      <c r="E310" s="85"/>
      <c r="F310" s="36"/>
      <c r="G310" s="36"/>
      <c r="H310" s="36"/>
      <c r="I310" s="36"/>
      <c r="J310" s="36"/>
      <c r="K310" s="36"/>
      <c r="L310" s="36"/>
      <c r="M310" s="36"/>
      <c r="N310" s="36"/>
      <c r="O310" s="26"/>
      <c r="P310" s="36"/>
      <c r="Q310" s="36"/>
    </row>
    <row r="311" spans="1:17" x14ac:dyDescent="0.2">
      <c r="A311" s="84"/>
      <c r="B311" s="84"/>
      <c r="C311" s="84"/>
      <c r="D311" s="85"/>
      <c r="E311" s="85"/>
      <c r="F311" s="36"/>
      <c r="G311" s="36"/>
      <c r="H311" s="36"/>
      <c r="I311" s="36"/>
      <c r="J311" s="36"/>
      <c r="K311" s="36"/>
      <c r="L311" s="36"/>
      <c r="M311" s="36"/>
      <c r="N311" s="36"/>
      <c r="O311" s="26"/>
      <c r="P311" s="36"/>
      <c r="Q311" s="36"/>
    </row>
    <row r="312" spans="1:17" x14ac:dyDescent="0.2">
      <c r="A312" s="84"/>
      <c r="B312" s="84"/>
      <c r="C312" s="84"/>
      <c r="D312" s="85"/>
      <c r="E312" s="85"/>
      <c r="F312" s="36"/>
      <c r="G312" s="36"/>
      <c r="H312" s="36"/>
      <c r="I312" s="36"/>
      <c r="J312" s="36"/>
      <c r="K312" s="36"/>
      <c r="L312" s="36"/>
      <c r="M312" s="36"/>
      <c r="N312" s="36"/>
      <c r="O312" s="26"/>
      <c r="P312" s="36"/>
      <c r="Q312" s="36"/>
    </row>
    <row r="313" spans="1:17" x14ac:dyDescent="0.2">
      <c r="A313" s="84"/>
      <c r="B313" s="84"/>
      <c r="C313" s="84"/>
      <c r="D313" s="85"/>
      <c r="E313" s="85"/>
      <c r="F313" s="36"/>
      <c r="G313" s="36"/>
      <c r="H313" s="36"/>
      <c r="I313" s="36"/>
      <c r="J313" s="36"/>
      <c r="K313" s="36"/>
      <c r="L313" s="36"/>
      <c r="M313" s="36"/>
      <c r="N313" s="36"/>
      <c r="O313" s="26"/>
      <c r="P313" s="36"/>
      <c r="Q313" s="36"/>
    </row>
    <row r="314" spans="1:17" x14ac:dyDescent="0.2">
      <c r="A314" s="84"/>
      <c r="B314" s="84"/>
      <c r="C314" s="84"/>
      <c r="D314" s="85"/>
      <c r="E314" s="85"/>
      <c r="F314" s="36"/>
      <c r="G314" s="36"/>
      <c r="H314" s="36"/>
      <c r="I314" s="36"/>
      <c r="J314" s="36"/>
      <c r="K314" s="36"/>
      <c r="L314" s="36"/>
      <c r="M314" s="36"/>
      <c r="N314" s="36"/>
      <c r="O314" s="26"/>
      <c r="P314" s="36"/>
      <c r="Q314" s="36"/>
    </row>
    <row r="315" spans="1:17" x14ac:dyDescent="0.2">
      <c r="A315" s="84"/>
      <c r="B315" s="84"/>
      <c r="C315" s="84"/>
      <c r="D315" s="85"/>
      <c r="E315" s="85"/>
      <c r="F315" s="36"/>
      <c r="G315" s="36"/>
      <c r="H315" s="36"/>
      <c r="I315" s="36"/>
      <c r="J315" s="36"/>
      <c r="K315" s="36"/>
      <c r="L315" s="36"/>
      <c r="M315" s="36"/>
      <c r="N315" s="36"/>
      <c r="O315" s="26"/>
      <c r="P315" s="36"/>
      <c r="Q315" s="36"/>
    </row>
    <row r="316" spans="1:17" x14ac:dyDescent="0.2">
      <c r="A316" s="84"/>
      <c r="B316" s="84"/>
      <c r="C316" s="84"/>
      <c r="D316" s="85"/>
      <c r="E316" s="85"/>
      <c r="F316" s="36"/>
      <c r="G316" s="36"/>
      <c r="H316" s="36"/>
      <c r="I316" s="36"/>
      <c r="J316" s="36"/>
      <c r="K316" s="36"/>
      <c r="L316" s="36"/>
      <c r="M316" s="36"/>
      <c r="N316" s="36"/>
      <c r="O316" s="26"/>
      <c r="P316" s="36"/>
      <c r="Q316" s="36"/>
    </row>
    <row r="317" spans="1:17" x14ac:dyDescent="0.2">
      <c r="A317" s="84"/>
      <c r="B317" s="84"/>
      <c r="C317" s="84"/>
      <c r="D317" s="85"/>
      <c r="E317" s="85"/>
      <c r="F317" s="36"/>
      <c r="G317" s="36"/>
      <c r="H317" s="36"/>
      <c r="I317" s="36"/>
      <c r="J317" s="36"/>
      <c r="K317" s="36"/>
      <c r="L317" s="36"/>
      <c r="M317" s="36"/>
      <c r="N317" s="36"/>
      <c r="O317" s="26"/>
      <c r="P317" s="36"/>
      <c r="Q317" s="36"/>
    </row>
    <row r="318" spans="1:17" x14ac:dyDescent="0.2">
      <c r="A318" s="84"/>
      <c r="B318" s="84"/>
      <c r="C318" s="84"/>
      <c r="D318" s="85"/>
      <c r="E318" s="85"/>
      <c r="F318" s="36"/>
      <c r="G318" s="36"/>
      <c r="H318" s="36"/>
      <c r="I318" s="36"/>
      <c r="J318" s="36"/>
      <c r="K318" s="36"/>
      <c r="L318" s="36"/>
      <c r="M318" s="36"/>
      <c r="N318" s="36"/>
      <c r="O318" s="26"/>
      <c r="P318" s="36"/>
      <c r="Q318" s="36"/>
    </row>
    <row r="319" spans="1:17" x14ac:dyDescent="0.2">
      <c r="A319" s="84"/>
      <c r="B319" s="84"/>
      <c r="C319" s="84"/>
      <c r="D319" s="85"/>
      <c r="E319" s="85"/>
      <c r="F319" s="36"/>
      <c r="G319" s="36"/>
      <c r="H319" s="36"/>
      <c r="I319" s="36"/>
      <c r="J319" s="36"/>
      <c r="K319" s="36"/>
      <c r="L319" s="36"/>
      <c r="M319" s="36"/>
      <c r="N319" s="36"/>
      <c r="O319" s="26"/>
      <c r="P319" s="36"/>
      <c r="Q319" s="36"/>
    </row>
    <row r="320" spans="1:17" x14ac:dyDescent="0.2">
      <c r="A320" s="84"/>
      <c r="B320" s="84"/>
      <c r="C320" s="84"/>
      <c r="D320" s="85"/>
      <c r="E320" s="85"/>
      <c r="F320" s="36"/>
      <c r="G320" s="36"/>
      <c r="H320" s="36"/>
      <c r="I320" s="36"/>
      <c r="J320" s="36"/>
      <c r="K320" s="36"/>
      <c r="L320" s="36"/>
      <c r="M320" s="36"/>
      <c r="N320" s="36"/>
      <c r="O320" s="26"/>
      <c r="P320" s="36"/>
      <c r="Q320" s="36"/>
    </row>
    <row r="321" spans="1:17" x14ac:dyDescent="0.2">
      <c r="A321" s="84"/>
      <c r="B321" s="84"/>
      <c r="C321" s="84"/>
      <c r="D321" s="85"/>
      <c r="E321" s="85"/>
      <c r="F321" s="36"/>
      <c r="G321" s="36"/>
      <c r="H321" s="36"/>
      <c r="I321" s="36"/>
      <c r="J321" s="36"/>
      <c r="K321" s="36"/>
      <c r="L321" s="36"/>
      <c r="M321" s="36"/>
      <c r="N321" s="36"/>
      <c r="O321" s="26"/>
      <c r="P321" s="36"/>
      <c r="Q321" s="36"/>
    </row>
    <row r="322" spans="1:17" x14ac:dyDescent="0.2">
      <c r="A322" s="84"/>
      <c r="B322" s="84"/>
      <c r="C322" s="84"/>
      <c r="D322" s="85"/>
      <c r="E322" s="85"/>
      <c r="F322" s="36"/>
      <c r="G322" s="36"/>
      <c r="H322" s="36"/>
      <c r="I322" s="36"/>
      <c r="J322" s="36"/>
      <c r="K322" s="36"/>
      <c r="L322" s="36"/>
      <c r="M322" s="36"/>
      <c r="N322" s="36"/>
      <c r="O322" s="26"/>
      <c r="P322" s="36"/>
      <c r="Q322" s="36"/>
    </row>
    <row r="323" spans="1:17" x14ac:dyDescent="0.2">
      <c r="A323" s="84"/>
      <c r="B323" s="84"/>
      <c r="C323" s="84"/>
      <c r="D323" s="85"/>
      <c r="E323" s="85"/>
      <c r="F323" s="36"/>
      <c r="G323" s="36"/>
      <c r="H323" s="36"/>
      <c r="I323" s="36"/>
      <c r="J323" s="36"/>
      <c r="K323" s="36"/>
      <c r="L323" s="36"/>
      <c r="M323" s="36"/>
      <c r="N323" s="36"/>
      <c r="O323" s="26"/>
      <c r="P323" s="36"/>
      <c r="Q323" s="36"/>
    </row>
    <row r="324" spans="1:17" x14ac:dyDescent="0.2">
      <c r="A324" s="84"/>
      <c r="B324" s="84"/>
      <c r="C324" s="84"/>
      <c r="D324" s="85"/>
      <c r="E324" s="85"/>
      <c r="F324" s="36"/>
      <c r="G324" s="36"/>
      <c r="H324" s="36"/>
      <c r="I324" s="36"/>
      <c r="J324" s="36"/>
      <c r="K324" s="36"/>
      <c r="L324" s="36"/>
      <c r="M324" s="36"/>
      <c r="N324" s="36"/>
      <c r="O324" s="26"/>
      <c r="P324" s="36"/>
      <c r="Q324" s="36"/>
    </row>
    <row r="325" spans="1:17" x14ac:dyDescent="0.2">
      <c r="A325" s="84"/>
      <c r="B325" s="84"/>
      <c r="C325" s="84"/>
      <c r="D325" s="85"/>
      <c r="E325" s="85"/>
      <c r="F325" s="36"/>
      <c r="G325" s="36"/>
      <c r="H325" s="36"/>
      <c r="I325" s="36"/>
      <c r="J325" s="36"/>
      <c r="K325" s="36"/>
      <c r="L325" s="36"/>
      <c r="M325" s="36"/>
      <c r="N325" s="36"/>
      <c r="O325" s="26"/>
      <c r="P325" s="36"/>
      <c r="Q325" s="36"/>
    </row>
    <row r="326" spans="1:17" x14ac:dyDescent="0.2">
      <c r="A326" s="84"/>
      <c r="B326" s="84"/>
      <c r="C326" s="84"/>
      <c r="D326" s="85"/>
      <c r="E326" s="85"/>
      <c r="F326" s="36"/>
      <c r="G326" s="36"/>
      <c r="H326" s="36"/>
      <c r="I326" s="36"/>
      <c r="J326" s="36"/>
      <c r="K326" s="36"/>
      <c r="L326" s="36"/>
      <c r="M326" s="36"/>
      <c r="N326" s="36"/>
      <c r="O326" s="26"/>
      <c r="P326" s="36"/>
      <c r="Q326" s="36"/>
    </row>
    <row r="327" spans="1:17" x14ac:dyDescent="0.2">
      <c r="A327" s="84"/>
      <c r="B327" s="84"/>
      <c r="C327" s="84"/>
      <c r="D327" s="85"/>
      <c r="E327" s="85"/>
      <c r="F327" s="36"/>
      <c r="G327" s="36"/>
      <c r="H327" s="36"/>
      <c r="I327" s="36"/>
      <c r="J327" s="36"/>
      <c r="K327" s="36"/>
      <c r="L327" s="36"/>
      <c r="M327" s="36"/>
      <c r="N327" s="36"/>
      <c r="O327" s="26"/>
      <c r="P327" s="36"/>
      <c r="Q327" s="36"/>
    </row>
    <row r="328" spans="1:17" x14ac:dyDescent="0.2">
      <c r="A328" s="84"/>
      <c r="B328" s="84"/>
      <c r="C328" s="84"/>
      <c r="D328" s="85"/>
      <c r="E328" s="85"/>
      <c r="F328" s="36"/>
      <c r="G328" s="36"/>
      <c r="H328" s="36"/>
      <c r="I328" s="36"/>
      <c r="J328" s="36"/>
      <c r="K328" s="36"/>
      <c r="L328" s="36"/>
      <c r="M328" s="36"/>
      <c r="N328" s="36"/>
      <c r="O328" s="26"/>
      <c r="P328" s="36"/>
      <c r="Q328" s="36"/>
    </row>
    <row r="329" spans="1:17" x14ac:dyDescent="0.2">
      <c r="A329" s="84"/>
      <c r="B329" s="84"/>
      <c r="C329" s="84"/>
      <c r="D329" s="85"/>
      <c r="E329" s="85"/>
      <c r="F329" s="36"/>
      <c r="G329" s="36"/>
      <c r="H329" s="36"/>
      <c r="I329" s="36"/>
      <c r="J329" s="36"/>
      <c r="K329" s="36"/>
      <c r="L329" s="36"/>
      <c r="M329" s="36"/>
      <c r="N329" s="36"/>
      <c r="O329" s="26"/>
      <c r="P329" s="36"/>
      <c r="Q329" s="36"/>
    </row>
    <row r="330" spans="1:17" x14ac:dyDescent="0.2">
      <c r="A330" s="84"/>
      <c r="B330" s="84"/>
      <c r="C330" s="84"/>
      <c r="D330" s="85"/>
      <c r="E330" s="85"/>
      <c r="F330" s="36"/>
      <c r="G330" s="36"/>
      <c r="H330" s="36"/>
      <c r="I330" s="36"/>
      <c r="J330" s="36"/>
      <c r="K330" s="36"/>
      <c r="L330" s="36"/>
      <c r="M330" s="36"/>
      <c r="N330" s="36"/>
      <c r="O330" s="26"/>
      <c r="P330" s="36"/>
      <c r="Q330" s="36"/>
    </row>
    <row r="331" spans="1:17" x14ac:dyDescent="0.2">
      <c r="A331" s="84"/>
      <c r="B331" s="84"/>
      <c r="C331" s="84"/>
      <c r="D331" s="85"/>
      <c r="E331" s="85"/>
      <c r="F331" s="36"/>
      <c r="G331" s="36"/>
      <c r="H331" s="36"/>
      <c r="I331" s="36"/>
      <c r="J331" s="36"/>
      <c r="K331" s="36"/>
      <c r="L331" s="36"/>
      <c r="M331" s="36"/>
      <c r="N331" s="36"/>
      <c r="O331" s="26"/>
      <c r="P331" s="36"/>
      <c r="Q331" s="36"/>
    </row>
    <row r="332" spans="1:17" x14ac:dyDescent="0.2">
      <c r="A332" s="84"/>
      <c r="B332" s="84"/>
      <c r="C332" s="84"/>
      <c r="D332" s="85"/>
      <c r="E332" s="85"/>
      <c r="F332" s="36"/>
      <c r="G332" s="36"/>
      <c r="H332" s="36"/>
      <c r="I332" s="36"/>
      <c r="J332" s="36"/>
      <c r="K332" s="36"/>
      <c r="L332" s="36"/>
      <c r="M332" s="36"/>
      <c r="N332" s="36"/>
      <c r="O332" s="26"/>
      <c r="P332" s="36"/>
      <c r="Q332" s="36"/>
    </row>
    <row r="333" spans="1:17" x14ac:dyDescent="0.2">
      <c r="A333" s="84"/>
      <c r="B333" s="84"/>
      <c r="C333" s="84"/>
      <c r="D333" s="85"/>
      <c r="E333" s="85"/>
      <c r="F333" s="36"/>
      <c r="G333" s="36"/>
      <c r="H333" s="36"/>
      <c r="I333" s="36"/>
      <c r="J333" s="36"/>
      <c r="K333" s="36"/>
      <c r="L333" s="36"/>
      <c r="M333" s="36"/>
      <c r="N333" s="36"/>
      <c r="O333" s="26"/>
      <c r="P333" s="36"/>
      <c r="Q333" s="36"/>
    </row>
    <row r="334" spans="1:17" x14ac:dyDescent="0.2">
      <c r="A334" s="84"/>
      <c r="B334" s="84"/>
      <c r="C334" s="84"/>
      <c r="D334" s="85"/>
      <c r="E334" s="85"/>
      <c r="F334" s="36"/>
      <c r="G334" s="36"/>
      <c r="H334" s="36"/>
      <c r="I334" s="36"/>
      <c r="J334" s="36"/>
      <c r="K334" s="36"/>
      <c r="L334" s="36"/>
      <c r="M334" s="36"/>
      <c r="N334" s="36"/>
      <c r="O334" s="26"/>
      <c r="P334" s="36"/>
      <c r="Q334" s="36"/>
    </row>
    <row r="335" spans="1:17" x14ac:dyDescent="0.2">
      <c r="A335" s="84"/>
      <c r="B335" s="84"/>
      <c r="C335" s="84"/>
      <c r="D335" s="85"/>
      <c r="E335" s="85"/>
      <c r="F335" s="36"/>
      <c r="G335" s="36"/>
      <c r="H335" s="36"/>
      <c r="I335" s="36"/>
      <c r="J335" s="36"/>
      <c r="K335" s="36"/>
      <c r="L335" s="36"/>
      <c r="M335" s="36"/>
      <c r="N335" s="36"/>
      <c r="O335" s="26"/>
      <c r="P335" s="36"/>
      <c r="Q335" s="36"/>
    </row>
    <row r="336" spans="1:17" x14ac:dyDescent="0.2">
      <c r="A336" s="84"/>
      <c r="B336" s="84"/>
      <c r="C336" s="84"/>
      <c r="D336" s="85"/>
      <c r="E336" s="85"/>
      <c r="F336" s="36"/>
      <c r="G336" s="36"/>
      <c r="H336" s="36"/>
      <c r="I336" s="36"/>
      <c r="J336" s="36"/>
      <c r="K336" s="36"/>
      <c r="L336" s="36"/>
      <c r="M336" s="36"/>
      <c r="N336" s="36"/>
      <c r="O336" s="26"/>
      <c r="P336" s="36"/>
      <c r="Q336" s="36"/>
    </row>
    <row r="337" spans="1:17" x14ac:dyDescent="0.2">
      <c r="A337" s="84"/>
      <c r="B337" s="84"/>
      <c r="C337" s="84"/>
      <c r="D337" s="85"/>
      <c r="E337" s="85"/>
      <c r="F337" s="36"/>
      <c r="G337" s="36"/>
      <c r="H337" s="36"/>
      <c r="I337" s="36"/>
      <c r="J337" s="36"/>
      <c r="K337" s="36"/>
      <c r="L337" s="36"/>
      <c r="M337" s="36"/>
      <c r="N337" s="36"/>
      <c r="O337" s="26"/>
      <c r="P337" s="36"/>
      <c r="Q337" s="36"/>
    </row>
    <row r="338" spans="1:17" x14ac:dyDescent="0.2">
      <c r="A338" s="84"/>
      <c r="B338" s="84"/>
      <c r="C338" s="84"/>
      <c r="D338" s="85"/>
      <c r="E338" s="85"/>
      <c r="F338" s="36"/>
      <c r="G338" s="36"/>
      <c r="H338" s="36"/>
      <c r="I338" s="36"/>
      <c r="J338" s="36"/>
      <c r="K338" s="36"/>
      <c r="L338" s="36"/>
      <c r="M338" s="36"/>
      <c r="N338" s="36"/>
      <c r="O338" s="26"/>
      <c r="P338" s="36"/>
      <c r="Q338" s="36"/>
    </row>
    <row r="339" spans="1:17" x14ac:dyDescent="0.2">
      <c r="A339" s="84"/>
      <c r="B339" s="84"/>
      <c r="C339" s="84"/>
      <c r="D339" s="85"/>
      <c r="E339" s="85"/>
      <c r="F339" s="36"/>
      <c r="G339" s="36"/>
      <c r="H339" s="36"/>
      <c r="I339" s="36"/>
      <c r="J339" s="36"/>
      <c r="K339" s="36"/>
      <c r="L339" s="36"/>
      <c r="M339" s="36"/>
      <c r="N339" s="36"/>
      <c r="O339" s="26"/>
      <c r="P339" s="36"/>
      <c r="Q339" s="36"/>
    </row>
    <row r="340" spans="1:17" x14ac:dyDescent="0.2">
      <c r="A340" s="84"/>
      <c r="B340" s="84"/>
      <c r="C340" s="84"/>
      <c r="D340" s="85"/>
      <c r="E340" s="85"/>
      <c r="F340" s="36"/>
      <c r="G340" s="36"/>
      <c r="H340" s="36"/>
      <c r="I340" s="36"/>
      <c r="J340" s="36"/>
      <c r="K340" s="36"/>
      <c r="L340" s="36"/>
      <c r="M340" s="36"/>
      <c r="N340" s="36"/>
      <c r="O340" s="26"/>
      <c r="P340" s="36"/>
      <c r="Q340" s="36"/>
    </row>
    <row r="341" spans="1:17" x14ac:dyDescent="0.2">
      <c r="A341" s="84"/>
      <c r="B341" s="84"/>
      <c r="C341" s="84"/>
      <c r="D341" s="85"/>
      <c r="E341" s="85"/>
      <c r="F341" s="36"/>
      <c r="G341" s="36"/>
      <c r="H341" s="36"/>
      <c r="I341" s="36"/>
      <c r="J341" s="36"/>
      <c r="K341" s="36"/>
      <c r="L341" s="36"/>
      <c r="M341" s="36"/>
      <c r="N341" s="36"/>
      <c r="O341" s="26"/>
      <c r="P341" s="36"/>
      <c r="Q341" s="36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2328"/>
  <sheetViews>
    <sheetView workbookViewId="0">
      <pane ySplit="20" topLeftCell="A39" activePane="bottomLeft" state="frozen"/>
      <selection pane="bottomLeft" activeCell="F4" sqref="F4:F9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5703125" customWidth="1"/>
    <col min="6" max="6" width="16.7109375" customWidth="1"/>
    <col min="7" max="7" width="11.7109375" customWidth="1"/>
    <col min="8" max="8" width="8.7109375" customWidth="1"/>
    <col min="9" max="14" width="8.5703125" customWidth="1"/>
    <col min="15" max="15" width="8" customWidth="1"/>
    <col min="16" max="16" width="7.7109375" customWidth="1"/>
    <col min="17" max="17" width="9.85546875" customWidth="1"/>
  </cols>
  <sheetData>
    <row r="1" spans="1:26" ht="21" thickBot="1" x14ac:dyDescent="0.25">
      <c r="A1" s="17" t="s">
        <v>47</v>
      </c>
      <c r="B1" s="15"/>
      <c r="C1" s="15"/>
      <c r="D1" s="15"/>
      <c r="E1" s="15"/>
      <c r="W1" s="6" t="s">
        <v>15</v>
      </c>
      <c r="X1" s="8" t="s">
        <v>200</v>
      </c>
      <c r="Y1" s="8" t="s">
        <v>162</v>
      </c>
      <c r="Z1" s="8" t="s">
        <v>163</v>
      </c>
    </row>
    <row r="2" spans="1:26" x14ac:dyDescent="0.2">
      <c r="A2" s="16" t="s">
        <v>29</v>
      </c>
      <c r="B2" s="19" t="s">
        <v>40</v>
      </c>
      <c r="C2" s="15"/>
      <c r="D2" s="15"/>
      <c r="E2" s="15"/>
      <c r="F2" s="37" t="str">
        <f>"F"&amp;C9</f>
        <v>F46</v>
      </c>
      <c r="G2" s="38" t="str">
        <f>"G"&amp;C9</f>
        <v>G46</v>
      </c>
      <c r="W2">
        <v>-12000</v>
      </c>
      <c r="X2">
        <f t="shared" ref="X2:X20" si="0">+F$11+F$12*W2+F$13*W2^2+F$14*SIN(RADIANS(F$15*W2+F$16))</f>
        <v>6.1796090508893037E-2</v>
      </c>
      <c r="Y2">
        <f>+F$11+F$12*W2+F$13*W2^2</f>
        <v>0.11023640045336869</v>
      </c>
      <c r="Z2">
        <f>+F$14*SIN(RADIANS(F$15*W2+F$16))</f>
        <v>-4.8440309944475651E-2</v>
      </c>
    </row>
    <row r="3" spans="1:26" ht="13.5" thickBot="1" x14ac:dyDescent="0.25">
      <c r="A3" s="89" t="s">
        <v>157</v>
      </c>
      <c r="E3" s="41" t="s">
        <v>160</v>
      </c>
      <c r="F3" s="95"/>
      <c r="W3">
        <v>-10000</v>
      </c>
      <c r="X3">
        <f t="shared" si="0"/>
        <v>4.0437493091194501E-2</v>
      </c>
      <c r="Y3">
        <f t="shared" ref="Y3:Y20" si="1">+F$11+F$12*W3+F$13*W3^2</f>
        <v>7.7573600300738677E-2</v>
      </c>
      <c r="Z3">
        <f t="shared" ref="Z3:Z20" si="2">+F$14*SIN(RADIANS(F$15*W3+F$16))</f>
        <v>-3.7136107209544175E-2</v>
      </c>
    </row>
    <row r="4" spans="1:26" ht="14.25" thickTop="1" thickBot="1" x14ac:dyDescent="0.25">
      <c r="A4" s="7" t="s">
        <v>5</v>
      </c>
      <c r="C4" s="3">
        <v>41740.7166</v>
      </c>
      <c r="D4" s="4">
        <v>0.36044098000000002</v>
      </c>
      <c r="F4">
        <v>-4.619942841731671E-2</v>
      </c>
      <c r="W4">
        <v>-8000</v>
      </c>
      <c r="X4">
        <f t="shared" si="0"/>
        <v>2.2951894142506882E-2</v>
      </c>
      <c r="Y4">
        <f t="shared" si="1"/>
        <v>4.754686495111498E-2</v>
      </c>
      <c r="Z4">
        <f t="shared" si="2"/>
        <v>-2.4594970808608098E-2</v>
      </c>
    </row>
    <row r="5" spans="1:26" ht="13.5" thickTop="1" x14ac:dyDescent="0.2">
      <c r="A5" s="48" t="s">
        <v>68</v>
      </c>
      <c r="B5" s="41">
        <v>7</v>
      </c>
      <c r="C5" s="48" t="s">
        <v>69</v>
      </c>
      <c r="F5">
        <v>-9.0822218680476534E-6</v>
      </c>
      <c r="W5">
        <v>-6000</v>
      </c>
      <c r="X5">
        <f t="shared" si="0"/>
        <v>8.9215720708296937E-3</v>
      </c>
      <c r="Y5">
        <f t="shared" si="1"/>
        <v>2.0156194404497601E-2</v>
      </c>
      <c r="Z5">
        <f t="shared" si="2"/>
        <v>-1.1234622333667907E-2</v>
      </c>
    </row>
    <row r="6" spans="1:26" x14ac:dyDescent="0.2">
      <c r="A6" s="7" t="s">
        <v>6</v>
      </c>
      <c r="F6">
        <v>3.2950810037578856E-10</v>
      </c>
      <c r="W6">
        <v>-4000</v>
      </c>
      <c r="X6">
        <f t="shared" si="0"/>
        <v>-2.0984811244055004E-3</v>
      </c>
      <c r="Y6">
        <f t="shared" si="1"/>
        <v>-4.5984113391134823E-3</v>
      </c>
      <c r="Z6">
        <f t="shared" si="2"/>
        <v>2.4999302147079819E-3</v>
      </c>
    </row>
    <row r="7" spans="1:26" x14ac:dyDescent="0.2">
      <c r="A7" t="s">
        <v>7</v>
      </c>
      <c r="C7" s="15">
        <v>37378.339</v>
      </c>
      <c r="D7" s="48" t="s">
        <v>159</v>
      </c>
      <c r="F7" s="87">
        <v>7.538339895012669E-2</v>
      </c>
      <c r="G7" s="41"/>
      <c r="W7">
        <v>-2000</v>
      </c>
      <c r="X7">
        <f t="shared" si="0"/>
        <v>-1.0565737475437483E-2</v>
      </c>
      <c r="Y7">
        <f t="shared" si="1"/>
        <v>-2.6716952279718251E-2</v>
      </c>
      <c r="Z7">
        <f t="shared" si="2"/>
        <v>1.6151214804280768E-2</v>
      </c>
    </row>
    <row r="8" spans="1:26" x14ac:dyDescent="0.2">
      <c r="A8" t="s">
        <v>8</v>
      </c>
      <c r="C8" s="15">
        <v>0.36044120000000002</v>
      </c>
      <c r="D8" s="48" t="s">
        <v>159</v>
      </c>
      <c r="E8" s="49"/>
      <c r="F8" s="87">
        <v>5.2356696018287076E-3</v>
      </c>
      <c r="W8">
        <v>0</v>
      </c>
      <c r="X8">
        <f t="shared" si="0"/>
        <v>-1.6934895515900258E-2</v>
      </c>
      <c r="Y8">
        <f t="shared" si="1"/>
        <v>-4.619942841731671E-2</v>
      </c>
      <c r="Z8">
        <f t="shared" si="2"/>
        <v>2.9264532901416451E-2</v>
      </c>
    </row>
    <row r="9" spans="1:26" x14ac:dyDescent="0.2">
      <c r="A9" s="39" t="s">
        <v>54</v>
      </c>
      <c r="C9" s="40">
        <v>46</v>
      </c>
      <c r="E9" s="16"/>
      <c r="F9">
        <v>-337.15688038323634</v>
      </c>
      <c r="W9">
        <v>2000</v>
      </c>
      <c r="X9">
        <f t="shared" si="0"/>
        <v>-2.1642735130552614E-2</v>
      </c>
      <c r="Y9">
        <f t="shared" si="1"/>
        <v>-6.3045839751908861E-2</v>
      </c>
      <c r="Z9">
        <f t="shared" si="2"/>
        <v>4.1403104621356247E-2</v>
      </c>
    </row>
    <row r="10" spans="1:26" ht="13.5" thickBot="1" x14ac:dyDescent="0.25">
      <c r="A10" s="16"/>
      <c r="B10" s="16"/>
      <c r="C10" s="6" t="s">
        <v>24</v>
      </c>
      <c r="F10" s="6" t="s">
        <v>161</v>
      </c>
      <c r="G10" s="16"/>
      <c r="W10">
        <v>4000</v>
      </c>
      <c r="X10">
        <f t="shared" si="0"/>
        <v>-2.5093569241394775E-2</v>
      </c>
      <c r="Y10">
        <f t="shared" si="1"/>
        <v>-7.7256186283494704E-2</v>
      </c>
      <c r="Z10">
        <f t="shared" si="2"/>
        <v>5.2162617042099929E-2</v>
      </c>
    </row>
    <row r="11" spans="1:26" x14ac:dyDescent="0.2">
      <c r="A11" s="16" t="s">
        <v>20</v>
      </c>
      <c r="B11" s="16"/>
      <c r="C11" s="36">
        <f ca="1">INTERCEPT(INDIRECT($G$2):G982,INDIRECT($F$2):F982)</f>
        <v>-0.38236088051007339</v>
      </c>
      <c r="E11" s="30" t="s">
        <v>20</v>
      </c>
      <c r="F11" s="5">
        <f t="shared" ref="F11:F16" si="3">+G11*H11</f>
        <v>-4.619942841731671E-2</v>
      </c>
      <c r="G11" s="50">
        <v>-4.619942841731671</v>
      </c>
      <c r="H11">
        <v>0.01</v>
      </c>
      <c r="W11">
        <v>6000</v>
      </c>
      <c r="X11">
        <f t="shared" si="0"/>
        <v>-2.7645776907058724E-2</v>
      </c>
      <c r="Y11">
        <f t="shared" si="1"/>
        <v>-8.883046801207424E-2</v>
      </c>
      <c r="Z11">
        <f t="shared" si="2"/>
        <v>6.1184691105015516E-2</v>
      </c>
    </row>
    <row r="12" spans="1:26" x14ac:dyDescent="0.2">
      <c r="A12" s="16" t="s">
        <v>21</v>
      </c>
      <c r="B12" s="16"/>
      <c r="C12" s="36">
        <f ca="1">SLOPE(INDIRECT($G$2):G982,INDIRECT($F$2):F982)</f>
        <v>1.1400011714018645E-5</v>
      </c>
      <c r="E12" s="30" t="s">
        <v>21</v>
      </c>
      <c r="F12" s="5">
        <f t="shared" si="3"/>
        <v>-9.0822218680476534E-6</v>
      </c>
      <c r="G12" s="51">
        <v>-9.0822218680476539</v>
      </c>
      <c r="H12" s="49">
        <v>9.9999999999999995E-7</v>
      </c>
      <c r="W12">
        <v>8000</v>
      </c>
      <c r="X12">
        <f t="shared" si="0"/>
        <v>-2.9599866392523211E-2</v>
      </c>
      <c r="Y12">
        <f t="shared" si="1"/>
        <v>-9.7768684937647454E-2</v>
      </c>
      <c r="Z12">
        <f t="shared" si="2"/>
        <v>6.8168818545124243E-2</v>
      </c>
    </row>
    <row r="13" spans="1:26" x14ac:dyDescent="0.2">
      <c r="A13" s="16" t="s">
        <v>23</v>
      </c>
      <c r="B13" s="16"/>
      <c r="C13" s="5" t="s">
        <v>18</v>
      </c>
      <c r="E13" s="30" t="s">
        <v>23</v>
      </c>
      <c r="F13" s="42">
        <f t="shared" si="3"/>
        <v>3.2950810037578856E-10</v>
      </c>
      <c r="G13" s="51">
        <v>3.2950810037578857</v>
      </c>
      <c r="H13" s="49">
        <v>1E-10</v>
      </c>
      <c r="W13">
        <v>10000</v>
      </c>
      <c r="X13">
        <f t="shared" si="0"/>
        <v>-3.1188465805780191E-2</v>
      </c>
      <c r="Y13">
        <f t="shared" si="1"/>
        <v>-0.10407083706021439</v>
      </c>
      <c r="Z13">
        <f t="shared" si="2"/>
        <v>7.2882371254434197E-2</v>
      </c>
    </row>
    <row r="14" spans="1:26" x14ac:dyDescent="0.2">
      <c r="E14" s="30" t="s">
        <v>153</v>
      </c>
      <c r="F14" s="42">
        <f t="shared" si="3"/>
        <v>7.538339895012669E-2</v>
      </c>
      <c r="G14" s="109">
        <v>7.538339895012669</v>
      </c>
      <c r="H14">
        <v>0.01</v>
      </c>
      <c r="W14">
        <v>12000</v>
      </c>
      <c r="X14">
        <f t="shared" si="0"/>
        <v>-3.2568574694459382E-2</v>
      </c>
      <c r="Y14">
        <f t="shared" si="1"/>
        <v>-0.10773692437977501</v>
      </c>
      <c r="Z14">
        <f t="shared" si="2"/>
        <v>7.5168349685315633E-2</v>
      </c>
    </row>
    <row r="15" spans="1:26" x14ac:dyDescent="0.2">
      <c r="A15" s="28" t="s">
        <v>22</v>
      </c>
      <c r="B15" s="16"/>
      <c r="C15" s="29">
        <f ca="1">(F7+C11)+(F8+C12)*INT(MAX(F21:F3523))</f>
        <v>255.43519548251251</v>
      </c>
      <c r="D15" s="38">
        <f>+F7+INT(MAX(F21:F1583))*F8+F11+F12*INT(MAX(F21:F4018))+F13*INT(MAX(F21:F4045)^2)</f>
        <v>255.55584428739249</v>
      </c>
      <c r="E15" s="30" t="s">
        <v>154</v>
      </c>
      <c r="F15" s="42">
        <f t="shared" si="3"/>
        <v>5.2356696018287076E-3</v>
      </c>
      <c r="G15" s="109">
        <v>0.52356696018287074</v>
      </c>
      <c r="H15">
        <v>0.01</v>
      </c>
      <c r="W15">
        <v>14000</v>
      </c>
      <c r="X15">
        <f t="shared" si="0"/>
        <v>-3.3816334687110136E-2</v>
      </c>
      <c r="Y15">
        <f t="shared" si="1"/>
        <v>-0.10876694689632928</v>
      </c>
      <c r="Z15">
        <f t="shared" si="2"/>
        <v>7.4950612209219142E-2</v>
      </c>
    </row>
    <row r="16" spans="1:26" ht="13.5" thickBot="1" x14ac:dyDescent="0.25">
      <c r="A16" s="18" t="s">
        <v>9</v>
      </c>
      <c r="B16" s="16"/>
      <c r="C16" s="32">
        <f ca="1">+F8+C12</f>
        <v>5.2470696135427262E-3</v>
      </c>
      <c r="D16" s="38">
        <f>+F8+F12+2*F13*F85</f>
        <v>5.2553010453355066E-3</v>
      </c>
      <c r="E16" s="30" t="s">
        <v>155</v>
      </c>
      <c r="F16" s="42">
        <f t="shared" si="3"/>
        <v>-337.15688038323634</v>
      </c>
      <c r="G16" s="110">
        <v>-3.3715688038323632</v>
      </c>
      <c r="H16">
        <v>100</v>
      </c>
      <c r="W16">
        <v>16000</v>
      </c>
      <c r="X16">
        <f t="shared" si="0"/>
        <v>-3.4924493359211703E-2</v>
      </c>
      <c r="Y16">
        <f t="shared" si="1"/>
        <v>-0.10716090460987729</v>
      </c>
      <c r="Z16">
        <f t="shared" si="2"/>
        <v>7.2236411250665586E-2</v>
      </c>
    </row>
    <row r="17" spans="1:26" ht="13.5" thickBot="1" x14ac:dyDescent="0.25">
      <c r="A17" s="30" t="s">
        <v>46</v>
      </c>
      <c r="B17" s="16"/>
      <c r="C17" s="16">
        <f>COUNT(C21:C2181)</f>
        <v>92</v>
      </c>
      <c r="D17" s="30"/>
      <c r="E17" s="30"/>
      <c r="F17" s="31"/>
      <c r="G17" s="16">
        <f>SUM(R21:R164)</f>
        <v>0.12899096619941669</v>
      </c>
      <c r="W17">
        <v>18000</v>
      </c>
      <c r="X17">
        <f t="shared" si="0"/>
        <v>-3.5802645797750596E-2</v>
      </c>
      <c r="Y17">
        <f t="shared" si="1"/>
        <v>-0.10291879752041899</v>
      </c>
      <c r="Z17">
        <f t="shared" si="2"/>
        <v>6.7116151722668396E-2</v>
      </c>
    </row>
    <row r="18" spans="1:26" ht="14.25" thickTop="1" thickBot="1" x14ac:dyDescent="0.25">
      <c r="A18" s="18" t="s">
        <v>76</v>
      </c>
      <c r="B18" s="16"/>
      <c r="C18" s="34">
        <f ca="1">+C15</f>
        <v>255.43519548251251</v>
      </c>
      <c r="D18" s="35">
        <f ca="1">+C16</f>
        <v>5.2470696135427262E-3</v>
      </c>
      <c r="E18" s="30"/>
      <c r="F18" s="38"/>
      <c r="W18">
        <v>20000</v>
      </c>
      <c r="X18">
        <f t="shared" si="0"/>
        <v>-3.6280245818305142E-2</v>
      </c>
      <c r="Y18">
        <f t="shared" si="1"/>
        <v>-9.6040625627954346E-2</v>
      </c>
      <c r="Z18">
        <f t="shared" si="2"/>
        <v>5.9760379809649204E-2</v>
      </c>
    </row>
    <row r="19" spans="1:26" ht="14.25" thickTop="1" thickBot="1" x14ac:dyDescent="0.25">
      <c r="A19" s="18" t="s">
        <v>77</v>
      </c>
      <c r="C19" s="54">
        <f>+D15</f>
        <v>255.55584428739249</v>
      </c>
      <c r="D19" s="55">
        <f>+D16</f>
        <v>5.2553010453355066E-3</v>
      </c>
      <c r="E19" s="30"/>
      <c r="F19" s="33"/>
      <c r="W19">
        <v>22000</v>
      </c>
      <c r="X19">
        <f t="shared" si="0"/>
        <v>-3.611228653667712E-2</v>
      </c>
      <c r="Y19">
        <f t="shared" si="1"/>
        <v>-8.6526388932483433E-2</v>
      </c>
      <c r="Z19">
        <f t="shared" si="2"/>
        <v>5.0414102395806314E-2</v>
      </c>
    </row>
    <row r="20" spans="1:26" ht="15" thickBot="1" x14ac:dyDescent="0.25">
      <c r="A20" s="6" t="s">
        <v>11</v>
      </c>
      <c r="B20" s="6" t="s">
        <v>12</v>
      </c>
      <c r="C20" s="6" t="s">
        <v>13</v>
      </c>
      <c r="D20" s="6" t="s">
        <v>17</v>
      </c>
      <c r="E20" s="6" t="s">
        <v>14</v>
      </c>
      <c r="F20" s="6" t="s">
        <v>15</v>
      </c>
      <c r="G20" s="6" t="s">
        <v>16</v>
      </c>
      <c r="H20" s="9" t="s">
        <v>151</v>
      </c>
      <c r="I20" s="9" t="s">
        <v>31</v>
      </c>
      <c r="J20" s="9" t="s">
        <v>65</v>
      </c>
      <c r="K20" s="9" t="s">
        <v>73</v>
      </c>
      <c r="L20" s="9" t="s">
        <v>38</v>
      </c>
      <c r="M20" s="8" t="s">
        <v>74</v>
      </c>
      <c r="N20" s="9" t="s">
        <v>30</v>
      </c>
      <c r="O20" s="9" t="s">
        <v>27</v>
      </c>
      <c r="P20" s="8" t="s">
        <v>200</v>
      </c>
      <c r="Q20" s="6" t="s">
        <v>19</v>
      </c>
      <c r="R20" s="8" t="s">
        <v>70</v>
      </c>
      <c r="S20" s="8" t="s">
        <v>71</v>
      </c>
      <c r="T20" s="8" t="s">
        <v>72</v>
      </c>
      <c r="U20" s="8" t="s">
        <v>162</v>
      </c>
      <c r="V20" s="8" t="s">
        <v>163</v>
      </c>
      <c r="W20">
        <v>24000</v>
      </c>
      <c r="X20">
        <f t="shared" si="0"/>
        <v>-3.498746108594665E-2</v>
      </c>
      <c r="Y20">
        <f t="shared" si="1"/>
        <v>-7.4376087434006199E-2</v>
      </c>
      <c r="Z20">
        <f t="shared" si="2"/>
        <v>3.9388626348059549E-2</v>
      </c>
    </row>
    <row r="21" spans="1:26" s="94" customFormat="1" x14ac:dyDescent="0.2">
      <c r="A21" s="91" t="s">
        <v>150</v>
      </c>
      <c r="B21" s="92" t="s">
        <v>36</v>
      </c>
      <c r="C21" s="90">
        <v>33626.364000000001</v>
      </c>
      <c r="D21" s="93" t="s">
        <v>151</v>
      </c>
      <c r="E21" s="94">
        <f t="shared" ref="E21:E52" si="4">+(C21-C$7)/C$8</f>
        <v>-10409.395485310775</v>
      </c>
      <c r="F21" s="95">
        <f t="shared" ref="F21:F52" si="5">ROUND(2*E21,0)/2</f>
        <v>-10409.5</v>
      </c>
      <c r="G21" s="94">
        <f t="shared" ref="G21:G32" si="6">C21-($C$7+$C$8*$F21)</f>
        <v>3.7671400001272559E-2</v>
      </c>
      <c r="H21" s="94">
        <f t="shared" ref="H21:H26" si="7">+G21</f>
        <v>3.7671400001272559E-2</v>
      </c>
      <c r="P21" s="94">
        <f t="shared" ref="P21:P52" si="8">+F$11+F$12*$F21+F$13*$F21^2+F$14*SIN(RADIANS(F$15*$F21+F$16))</f>
        <v>4.4482350110272038E-2</v>
      </c>
      <c r="Q21" s="96">
        <f t="shared" ref="Q21:Q52" si="9">+C21-15018.5</f>
        <v>18607.864000000001</v>
      </c>
      <c r="R21" s="94">
        <f t="shared" ref="R21:R52" si="10">+(P21-G21)^2</f>
        <v>4.6389041387280016E-5</v>
      </c>
      <c r="U21">
        <f t="shared" ref="U21:U52" si="11">+F$11+F$12*$F22+F$13*$F22^2</f>
        <v>5.0488865460928518E-2</v>
      </c>
      <c r="V21" s="94">
        <f t="shared" ref="V21:V52" si="12">+F$14*SIN(RADIANS(F$15*$F22+F$16))</f>
        <v>-2.5918978708601891E-2</v>
      </c>
      <c r="W21" s="94">
        <v>26000</v>
      </c>
      <c r="X21">
        <f t="shared" ref="X21:X34" si="13">+F$11+F$12*W21+F$13*W21^2+F$14*SIN(RADIANS(F$15*W21+F$16))</f>
        <v>-3.2538531660863138E-2</v>
      </c>
      <c r="Y21">
        <f t="shared" ref="Y21:Y34" si="14">+F$11+F$12*W21+F$13*W21^2</f>
        <v>-5.9589721132522616E-2</v>
      </c>
      <c r="Z21">
        <f t="shared" ref="Z21:Z34" si="15">+F$14*SIN(RADIANS(F$15*W21+F$16))</f>
        <v>2.7051189471659475E-2</v>
      </c>
    </row>
    <row r="22" spans="1:26" s="94" customFormat="1" x14ac:dyDescent="0.2">
      <c r="A22" s="91" t="s">
        <v>150</v>
      </c>
      <c r="B22" s="92" t="s">
        <v>37</v>
      </c>
      <c r="C22" s="97">
        <v>34421.307000000001</v>
      </c>
      <c r="D22" s="93" t="s">
        <v>151</v>
      </c>
      <c r="E22" s="94">
        <f t="shared" si="4"/>
        <v>-8203.9234138605661</v>
      </c>
      <c r="F22" s="95">
        <f t="shared" si="5"/>
        <v>-8204</v>
      </c>
      <c r="G22" s="94">
        <f t="shared" si="6"/>
        <v>2.7604800001427066E-2</v>
      </c>
      <c r="H22" s="94">
        <f t="shared" si="7"/>
        <v>2.7604800001427066E-2</v>
      </c>
      <c r="P22" s="94">
        <f t="shared" si="8"/>
        <v>2.4569886752326627E-2</v>
      </c>
      <c r="Q22" s="96">
        <f t="shared" si="9"/>
        <v>19402.807000000001</v>
      </c>
      <c r="R22" s="94">
        <f t="shared" si="10"/>
        <v>9.2106984295653791E-6</v>
      </c>
      <c r="U22">
        <f t="shared" si="11"/>
        <v>2.0025864164582061E-2</v>
      </c>
      <c r="V22" s="94">
        <f t="shared" si="12"/>
        <v>-1.1166501843645602E-2</v>
      </c>
      <c r="W22" s="94">
        <v>28000</v>
      </c>
      <c r="X22">
        <f t="shared" si="13"/>
        <v>-2.8354561516266051E-2</v>
      </c>
      <c r="Y22">
        <f t="shared" si="14"/>
        <v>-4.2167290028032767E-2</v>
      </c>
      <c r="Z22">
        <f t="shared" si="15"/>
        <v>1.3812728511766717E-2</v>
      </c>
    </row>
    <row r="23" spans="1:26" s="94" customFormat="1" x14ac:dyDescent="0.2">
      <c r="A23" s="91" t="s">
        <v>150</v>
      </c>
      <c r="B23" s="92" t="s">
        <v>37</v>
      </c>
      <c r="C23" s="97">
        <v>35219.317999999999</v>
      </c>
      <c r="D23" s="93" t="s">
        <v>151</v>
      </c>
      <c r="E23" s="94">
        <f t="shared" si="4"/>
        <v>-5989.9395518603324</v>
      </c>
      <c r="F23" s="95">
        <f t="shared" si="5"/>
        <v>-5990</v>
      </c>
      <c r="G23" s="94">
        <f t="shared" si="6"/>
        <v>2.1787999998196028E-2</v>
      </c>
      <c r="H23" s="94">
        <f t="shared" si="7"/>
        <v>2.1787999998196028E-2</v>
      </c>
      <c r="P23" s="94">
        <f t="shared" si="8"/>
        <v>8.8593623209364588E-3</v>
      </c>
      <c r="Q23" s="96">
        <f t="shared" si="9"/>
        <v>20200.817999999999</v>
      </c>
      <c r="R23" s="94">
        <f t="shared" si="10"/>
        <v>1.6714967218985571E-4</v>
      </c>
      <c r="U23">
        <f t="shared" si="11"/>
        <v>-2.668574855133669E-2</v>
      </c>
      <c r="V23" s="94">
        <f t="shared" si="12"/>
        <v>1.6131028563142063E-2</v>
      </c>
      <c r="W23" s="94">
        <v>30000</v>
      </c>
      <c r="X23">
        <f t="shared" si="13"/>
        <v>-2.1994602494746635E-2</v>
      </c>
      <c r="Y23">
        <f t="shared" si="14"/>
        <v>-2.2108794120536623E-2</v>
      </c>
      <c r="Z23">
        <f t="shared" si="15"/>
        <v>1.1419162578998898E-4</v>
      </c>
    </row>
    <row r="24" spans="1:26" s="94" customFormat="1" x14ac:dyDescent="0.2">
      <c r="A24" s="91" t="s">
        <v>150</v>
      </c>
      <c r="B24" s="92" t="s">
        <v>37</v>
      </c>
      <c r="C24" s="97">
        <v>36656.351999999999</v>
      </c>
      <c r="D24" s="93" t="s">
        <v>151</v>
      </c>
      <c r="E24" s="94">
        <f t="shared" si="4"/>
        <v>-2003.0645775233268</v>
      </c>
      <c r="F24" s="95">
        <f t="shared" si="5"/>
        <v>-2003</v>
      </c>
      <c r="G24" s="94">
        <f t="shared" si="6"/>
        <v>-2.3276400002941955E-2</v>
      </c>
      <c r="H24" s="94">
        <f t="shared" si="7"/>
        <v>-2.3276400002941955E-2</v>
      </c>
      <c r="P24" s="94">
        <f t="shared" si="8"/>
        <v>-1.0554719988194627E-2</v>
      </c>
      <c r="Q24" s="96">
        <f t="shared" si="9"/>
        <v>21637.851999999999</v>
      </c>
      <c r="R24" s="94">
        <f t="shared" si="10"/>
        <v>1.6184114239762155E-4</v>
      </c>
      <c r="U24">
        <f t="shared" si="11"/>
        <v>-4.619942841731671E-2</v>
      </c>
      <c r="V24" s="94">
        <f t="shared" si="12"/>
        <v>2.9264532901416451E-2</v>
      </c>
      <c r="W24" s="94">
        <v>32000</v>
      </c>
      <c r="X24">
        <f t="shared" si="13"/>
        <v>-1.3002382177829144E-2</v>
      </c>
      <c r="Y24">
        <f t="shared" si="14"/>
        <v>5.8576658996589703E-4</v>
      </c>
      <c r="Z24">
        <f t="shared" si="15"/>
        <v>-1.3588148767795041E-2</v>
      </c>
    </row>
    <row r="25" spans="1:26" s="94" customFormat="1" x14ac:dyDescent="0.2">
      <c r="A25" s="91" t="s">
        <v>150</v>
      </c>
      <c r="B25" s="92" t="s">
        <v>37</v>
      </c>
      <c r="C25" s="97">
        <v>37378.322</v>
      </c>
      <c r="D25" s="93" t="s">
        <v>151</v>
      </c>
      <c r="E25" s="94">
        <f t="shared" si="4"/>
        <v>-4.7164419605265372E-2</v>
      </c>
      <c r="F25" s="95">
        <f t="shared" si="5"/>
        <v>0</v>
      </c>
      <c r="G25" s="94">
        <f t="shared" si="6"/>
        <v>-1.6999999999825377E-2</v>
      </c>
      <c r="H25" s="94">
        <f t="shared" si="7"/>
        <v>-1.6999999999825377E-2</v>
      </c>
      <c r="P25" s="94">
        <f t="shared" si="8"/>
        <v>-1.6934895515900258E-2</v>
      </c>
      <c r="Q25" s="96">
        <f t="shared" si="9"/>
        <v>22359.822</v>
      </c>
      <c r="R25" s="94">
        <f t="shared" si="10"/>
        <v>4.2385938271560239E-9</v>
      </c>
      <c r="U25">
        <f t="shared" si="11"/>
        <v>-5.402585027991913E-2</v>
      </c>
      <c r="V25" s="94">
        <f t="shared" si="12"/>
        <v>3.4814579055576722E-2</v>
      </c>
      <c r="W25" s="94">
        <v>34000</v>
      </c>
      <c r="X25">
        <f t="shared" si="13"/>
        <v>-9.2150145937583763E-4</v>
      </c>
      <c r="Y25">
        <f t="shared" si="14"/>
        <v>2.5916392103474628E-2</v>
      </c>
      <c r="Z25">
        <f t="shared" si="15"/>
        <v>-2.6837893562850466E-2</v>
      </c>
    </row>
    <row r="26" spans="1:26" s="94" customFormat="1" x14ac:dyDescent="0.2">
      <c r="A26" s="91" t="s">
        <v>150</v>
      </c>
      <c r="B26" s="92" t="s">
        <v>36</v>
      </c>
      <c r="C26" s="97">
        <v>37699.300000000003</v>
      </c>
      <c r="D26" s="93" t="s">
        <v>151</v>
      </c>
      <c r="E26" s="94">
        <f t="shared" si="4"/>
        <v>890.46701653418904</v>
      </c>
      <c r="F26" s="95">
        <f t="shared" si="5"/>
        <v>890.5</v>
      </c>
      <c r="G26" s="94">
        <f t="shared" si="6"/>
        <v>-1.1888599998201244E-2</v>
      </c>
      <c r="H26" s="94">
        <f t="shared" si="7"/>
        <v>-1.1888599998201244E-2</v>
      </c>
      <c r="P26" s="94">
        <f t="shared" si="8"/>
        <v>-1.9211271224342408E-2</v>
      </c>
      <c r="Q26" s="96">
        <f t="shared" si="9"/>
        <v>22680.800000000003</v>
      </c>
      <c r="R26" s="94">
        <f t="shared" si="10"/>
        <v>5.3621513886155743E-5</v>
      </c>
      <c r="U26">
        <f t="shared" si="11"/>
        <v>-7.7269077279592382E-2</v>
      </c>
      <c r="V26" s="94">
        <f t="shared" si="12"/>
        <v>5.2172562239823847E-2</v>
      </c>
      <c r="W26" s="94">
        <v>36000</v>
      </c>
      <c r="X26">
        <f t="shared" si="13"/>
        <v>1.4689363661282033E-2</v>
      </c>
      <c r="Y26">
        <f t="shared" si="14"/>
        <v>5.3883082419989736E-2</v>
      </c>
      <c r="Z26">
        <f t="shared" si="15"/>
        <v>-3.9193718758707703E-2</v>
      </c>
    </row>
    <row r="27" spans="1:26" s="94" customFormat="1" x14ac:dyDescent="0.2">
      <c r="A27" s="138" t="s">
        <v>198</v>
      </c>
      <c r="B27" s="92"/>
      <c r="C27" s="97">
        <v>38820.785000000003</v>
      </c>
      <c r="D27" s="93" t="s">
        <v>197</v>
      </c>
      <c r="E27" s="94">
        <f t="shared" si="4"/>
        <v>4001.8899060373883</v>
      </c>
      <c r="F27" s="95">
        <f t="shared" si="5"/>
        <v>4002</v>
      </c>
      <c r="G27" s="94">
        <f t="shared" si="6"/>
        <v>-3.9682399998127948E-2</v>
      </c>
      <c r="N27" s="94">
        <f>+G27</f>
        <v>-3.9682399998127948E-2</v>
      </c>
      <c r="P27" s="94">
        <f t="shared" si="8"/>
        <v>-2.5096515039768535E-2</v>
      </c>
      <c r="Q27" s="96">
        <f t="shared" si="9"/>
        <v>23802.285000000003</v>
      </c>
      <c r="R27" s="94">
        <f t="shared" si="10"/>
        <v>2.1274804001849537E-4</v>
      </c>
      <c r="U27">
        <f t="shared" si="11"/>
        <v>-9.4398910397959446E-2</v>
      </c>
      <c r="V27" s="94">
        <f t="shared" si="12"/>
        <v>6.5549662194253247E-2</v>
      </c>
      <c r="W27" s="94">
        <v>38000</v>
      </c>
      <c r="X27">
        <f t="shared" si="13"/>
        <v>3.4241762409532771E-2</v>
      </c>
      <c r="Y27">
        <f t="shared" si="14"/>
        <v>8.4485837539511166E-2</v>
      </c>
      <c r="Z27">
        <f t="shared" si="15"/>
        <v>-5.0244075129978395E-2</v>
      </c>
    </row>
    <row r="28" spans="1:26" s="94" customFormat="1" x14ac:dyDescent="0.2">
      <c r="A28" s="91" t="s">
        <v>150</v>
      </c>
      <c r="B28" s="92" t="s">
        <v>36</v>
      </c>
      <c r="C28" s="97">
        <v>39964.300000000003</v>
      </c>
      <c r="D28" s="93" t="s">
        <v>151</v>
      </c>
      <c r="E28" s="94">
        <f t="shared" si="4"/>
        <v>7174.4323345943885</v>
      </c>
      <c r="F28" s="95">
        <f t="shared" si="5"/>
        <v>7174.5</v>
      </c>
      <c r="G28" s="94">
        <f t="shared" si="6"/>
        <v>-2.4389399994106498E-2</v>
      </c>
      <c r="H28" s="94">
        <f>+G28</f>
        <v>-2.4389399994106498E-2</v>
      </c>
      <c r="P28" s="94">
        <f t="shared" si="8"/>
        <v>-2.8849248203706199E-2</v>
      </c>
      <c r="Q28" s="96">
        <f t="shared" si="9"/>
        <v>24945.800000000003</v>
      </c>
      <c r="R28" s="94">
        <f t="shared" si="10"/>
        <v>1.9890246052669658E-5</v>
      </c>
      <c r="U28">
        <f t="shared" si="11"/>
        <v>-9.8471492967625196E-2</v>
      </c>
      <c r="V28" s="94">
        <f t="shared" si="12"/>
        <v>6.8710179027517304E-2</v>
      </c>
      <c r="W28" s="94">
        <v>40000</v>
      </c>
      <c r="X28">
        <f t="shared" si="13"/>
        <v>5.8103761307261373E-2</v>
      </c>
      <c r="Y28">
        <f t="shared" si="14"/>
        <v>0.11772465746203881</v>
      </c>
      <c r="Z28">
        <f t="shared" si="15"/>
        <v>-5.9620896154777434E-2</v>
      </c>
    </row>
    <row r="29" spans="1:26" s="94" customFormat="1" x14ac:dyDescent="0.2">
      <c r="A29" s="91" t="s">
        <v>150</v>
      </c>
      <c r="B29" s="92" t="s">
        <v>36</v>
      </c>
      <c r="C29" s="97">
        <v>40329.398000000001</v>
      </c>
      <c r="D29" s="93" t="s">
        <v>151</v>
      </c>
      <c r="E29" s="94">
        <f t="shared" si="4"/>
        <v>8187.3520563132097</v>
      </c>
      <c r="F29" s="95">
        <f t="shared" si="5"/>
        <v>8187.5</v>
      </c>
      <c r="G29" s="94">
        <f t="shared" si="6"/>
        <v>-5.3325000000768341E-2</v>
      </c>
      <c r="H29" s="94">
        <f>+G29</f>
        <v>-5.3325000000768341E-2</v>
      </c>
      <c r="P29" s="94">
        <f t="shared" si="8"/>
        <v>-2.9761313940107892E-2</v>
      </c>
      <c r="Q29" s="96">
        <f t="shared" si="9"/>
        <v>25310.898000000001</v>
      </c>
      <c r="R29" s="94">
        <f t="shared" si="10"/>
        <v>5.552473007653636E-4</v>
      </c>
      <c r="U29">
        <f t="shared" si="11"/>
        <v>-0.10079354968671057</v>
      </c>
      <c r="V29" s="94">
        <f t="shared" si="12"/>
        <v>7.0478772681115812E-2</v>
      </c>
      <c r="W29" s="94">
        <v>42000</v>
      </c>
      <c r="X29">
        <f t="shared" si="13"/>
        <v>8.6587684571441836E-2</v>
      </c>
      <c r="Y29">
        <f t="shared" si="14"/>
        <v>0.15359954218757288</v>
      </c>
      <c r="Z29">
        <f t="shared" si="15"/>
        <v>-6.7011857616131043E-2</v>
      </c>
    </row>
    <row r="30" spans="1:26" s="94" customFormat="1" x14ac:dyDescent="0.2">
      <c r="A30" s="91" t="s">
        <v>150</v>
      </c>
      <c r="B30" s="92" t="s">
        <v>36</v>
      </c>
      <c r="C30" s="97">
        <v>40570.910400000001</v>
      </c>
      <c r="D30" s="93" t="s">
        <v>151</v>
      </c>
      <c r="E30" s="94">
        <f t="shared" si="4"/>
        <v>8857.3986547597797</v>
      </c>
      <c r="F30" s="95">
        <f t="shared" si="5"/>
        <v>8857.5</v>
      </c>
      <c r="G30" s="94">
        <f t="shared" si="6"/>
        <v>-3.6528999997244682E-2</v>
      </c>
      <c r="H30" s="94">
        <f>+G30</f>
        <v>-3.6528999997244682E-2</v>
      </c>
      <c r="P30" s="94">
        <f t="shared" si="8"/>
        <v>-3.0314777005594762E-2</v>
      </c>
      <c r="Q30" s="96">
        <f t="shared" si="9"/>
        <v>25552.410400000001</v>
      </c>
      <c r="R30" s="94">
        <f t="shared" si="10"/>
        <v>3.8616567389950484E-5</v>
      </c>
      <c r="U30">
        <f t="shared" si="11"/>
        <v>-0.10173129383859218</v>
      </c>
      <c r="V30" s="94">
        <f t="shared" si="12"/>
        <v>7.1180903102417856E-2</v>
      </c>
      <c r="W30" s="94">
        <v>44000</v>
      </c>
      <c r="X30">
        <f t="shared" si="13"/>
        <v>0.11993971118373473</v>
      </c>
      <c r="Y30">
        <f t="shared" si="14"/>
        <v>0.19211049171611316</v>
      </c>
      <c r="Z30">
        <f t="shared" si="15"/>
        <v>-7.2170780532378437E-2</v>
      </c>
    </row>
    <row r="31" spans="1:26" s="94" customFormat="1" x14ac:dyDescent="0.2">
      <c r="A31" s="91" t="s">
        <v>150</v>
      </c>
      <c r="B31" s="92" t="s">
        <v>36</v>
      </c>
      <c r="C31" s="97">
        <v>40678.322999999997</v>
      </c>
      <c r="D31" s="93" t="s">
        <v>151</v>
      </c>
      <c r="E31" s="94">
        <f t="shared" si="4"/>
        <v>9155.4017687212126</v>
      </c>
      <c r="F31" s="95">
        <f t="shared" si="5"/>
        <v>9155.5</v>
      </c>
      <c r="G31" s="94">
        <f t="shared" si="6"/>
        <v>-3.5406600007263478E-2</v>
      </c>
      <c r="H31" s="94">
        <f>+G31</f>
        <v>-3.5406600007263478E-2</v>
      </c>
      <c r="P31" s="94">
        <f t="shared" si="8"/>
        <v>-3.0550390736174327E-2</v>
      </c>
      <c r="Q31" s="96">
        <f t="shared" si="9"/>
        <v>25659.822999999997</v>
      </c>
      <c r="R31" s="94">
        <f t="shared" si="10"/>
        <v>2.3582768484612228E-5</v>
      </c>
      <c r="U31">
        <f t="shared" si="11"/>
        <v>-0.10649659389957926</v>
      </c>
      <c r="V31" s="94">
        <f t="shared" si="12"/>
        <v>7.449757288092157E-2</v>
      </c>
      <c r="W31" s="94">
        <v>46000</v>
      </c>
      <c r="X31">
        <f t="shared" si="13"/>
        <v>0.15833167513307767</v>
      </c>
      <c r="Y31">
        <f t="shared" si="14"/>
        <v>0.23325750604765977</v>
      </c>
      <c r="Z31">
        <f t="shared" si="15"/>
        <v>-7.4925830914582089E-2</v>
      </c>
    </row>
    <row r="32" spans="1:26" s="94" customFormat="1" x14ac:dyDescent="0.2">
      <c r="A32" s="91" t="s">
        <v>150</v>
      </c>
      <c r="B32" s="92" t="s">
        <v>36</v>
      </c>
      <c r="C32" s="97">
        <v>41396.332000000002</v>
      </c>
      <c r="D32" s="93" t="s">
        <v>151</v>
      </c>
      <c r="E32" s="94">
        <f t="shared" si="4"/>
        <v>11147.429872056808</v>
      </c>
      <c r="F32" s="95">
        <f t="shared" si="5"/>
        <v>11147.5</v>
      </c>
      <c r="G32" s="94">
        <f t="shared" si="6"/>
        <v>-2.5277000000642147E-2</v>
      </c>
      <c r="H32" s="94">
        <f>+G32</f>
        <v>-2.5277000000642147E-2</v>
      </c>
      <c r="P32" s="94">
        <f t="shared" si="8"/>
        <v>-3.1999021018657689E-2</v>
      </c>
      <c r="Q32" s="96">
        <f t="shared" si="9"/>
        <v>26377.832000000002</v>
      </c>
      <c r="R32" s="94">
        <f t="shared" si="10"/>
        <v>4.5185566566642704E-5</v>
      </c>
      <c r="U32">
        <f t="shared" si="11"/>
        <v>-0.10785435345661806</v>
      </c>
      <c r="V32" s="94">
        <f t="shared" si="12"/>
        <v>7.5218574259617518E-2</v>
      </c>
      <c r="W32" s="94">
        <v>48000</v>
      </c>
      <c r="X32">
        <f t="shared" si="13"/>
        <v>0.20185534194971491</v>
      </c>
      <c r="Y32">
        <f t="shared" si="14"/>
        <v>0.27704058518221275</v>
      </c>
      <c r="Z32">
        <f t="shared" si="15"/>
        <v>-7.5185243232497839E-2</v>
      </c>
    </row>
    <row r="33" spans="1:26" s="94" customFormat="1" x14ac:dyDescent="0.2">
      <c r="A33" s="94" t="s">
        <v>32</v>
      </c>
      <c r="B33" s="92"/>
      <c r="C33" s="93">
        <v>41740.7166</v>
      </c>
      <c r="D33" s="98" t="s">
        <v>18</v>
      </c>
      <c r="E33" s="94">
        <f t="shared" si="4"/>
        <v>12102.882800301408</v>
      </c>
      <c r="F33" s="94">
        <f t="shared" si="5"/>
        <v>12103</v>
      </c>
      <c r="G33" s="94">
        <f>Y33</f>
        <v>0.32345972911977205</v>
      </c>
      <c r="N33" s="94">
        <v>0</v>
      </c>
      <c r="P33" s="94">
        <f t="shared" si="8"/>
        <v>-3.2635779197000545E-2</v>
      </c>
      <c r="Q33" s="96">
        <f t="shared" si="9"/>
        <v>26722.2166</v>
      </c>
      <c r="R33" s="94">
        <f t="shared" si="10"/>
        <v>0.12680401104338068</v>
      </c>
      <c r="U33">
        <f t="shared" si="11"/>
        <v>-0.10785490644863624</v>
      </c>
      <c r="V33" s="94">
        <f t="shared" si="12"/>
        <v>7.5218801819791681E-2</v>
      </c>
      <c r="W33" s="94">
        <v>50000</v>
      </c>
      <c r="X33">
        <f t="shared" si="13"/>
        <v>0.25051935216851973</v>
      </c>
      <c r="Y33">
        <f t="shared" si="14"/>
        <v>0.32345972911977205</v>
      </c>
      <c r="Z33">
        <f t="shared" si="15"/>
        <v>-7.2940376951252314E-2</v>
      </c>
    </row>
    <row r="34" spans="1:26" s="94" customFormat="1" x14ac:dyDescent="0.2">
      <c r="A34" s="91" t="s">
        <v>150</v>
      </c>
      <c r="B34" s="92" t="s">
        <v>36</v>
      </c>
      <c r="C34" s="97">
        <v>41740.908000000003</v>
      </c>
      <c r="D34" s="93" t="s">
        <v>151</v>
      </c>
      <c r="E34" s="94">
        <f t="shared" si="4"/>
        <v>12103.413816178625</v>
      </c>
      <c r="F34" s="95">
        <f t="shared" si="5"/>
        <v>12103.5</v>
      </c>
      <c r="G34" s="94">
        <f t="shared" ref="G34:G65" si="16">C34-($C$7+$C$8*$F34)</f>
        <v>-3.1064199996762909E-2</v>
      </c>
      <c r="H34" s="94">
        <f t="shared" ref="H34:H44" si="17">+G34</f>
        <v>-3.1064199996762909E-2</v>
      </c>
      <c r="P34" s="94">
        <f t="shared" si="8"/>
        <v>-3.2636104628844559E-2</v>
      </c>
      <c r="Q34" s="96">
        <f t="shared" si="9"/>
        <v>26722.408000000003</v>
      </c>
      <c r="R34" s="94">
        <f t="shared" si="10"/>
        <v>2.4708841723597469E-6</v>
      </c>
      <c r="U34">
        <f t="shared" si="11"/>
        <v>-0.10786097848706858</v>
      </c>
      <c r="V34" s="94">
        <f t="shared" si="12"/>
        <v>7.5221294618029164E-2</v>
      </c>
      <c r="W34" s="94">
        <v>52000</v>
      </c>
      <c r="X34">
        <f t="shared" si="13"/>
        <v>0.30424893352908033</v>
      </c>
      <c r="Y34">
        <f t="shared" si="14"/>
        <v>0.37251493786033762</v>
      </c>
      <c r="Z34">
        <f t="shared" si="15"/>
        <v>-6.8266004331257263E-2</v>
      </c>
    </row>
    <row r="35" spans="1:26" s="94" customFormat="1" x14ac:dyDescent="0.2">
      <c r="A35" s="91" t="s">
        <v>150</v>
      </c>
      <c r="B35" s="92" t="s">
        <v>37</v>
      </c>
      <c r="C35" s="97">
        <v>41742.89</v>
      </c>
      <c r="D35" s="93" t="s">
        <v>151</v>
      </c>
      <c r="E35" s="94">
        <f t="shared" si="4"/>
        <v>12108.912632629121</v>
      </c>
      <c r="F35" s="95">
        <f t="shared" si="5"/>
        <v>12109</v>
      </c>
      <c r="G35" s="94">
        <f t="shared" si="16"/>
        <v>-3.1490800000028685E-2</v>
      </c>
      <c r="H35" s="94">
        <f t="shared" si="17"/>
        <v>-3.1490800000028685E-2</v>
      </c>
      <c r="P35" s="94">
        <f t="shared" si="8"/>
        <v>-3.2639683869039413E-2</v>
      </c>
      <c r="Q35" s="96">
        <f t="shared" si="9"/>
        <v>26724.39</v>
      </c>
      <c r="R35" s="94">
        <f t="shared" si="10"/>
        <v>1.3199341444730593E-6</v>
      </c>
      <c r="U35">
        <f t="shared" si="11"/>
        <v>-0.10789103965062921</v>
      </c>
      <c r="V35" s="94">
        <f t="shared" si="12"/>
        <v>7.5233473589065347E-2</v>
      </c>
      <c r="X35"/>
      <c r="Y35"/>
      <c r="Z35"/>
    </row>
    <row r="36" spans="1:26" s="94" customFormat="1" x14ac:dyDescent="0.2">
      <c r="A36" s="91" t="s">
        <v>150</v>
      </c>
      <c r="B36" s="92" t="s">
        <v>36</v>
      </c>
      <c r="C36" s="97">
        <v>41752.803999999996</v>
      </c>
      <c r="D36" s="93" t="s">
        <v>151</v>
      </c>
      <c r="E36" s="94">
        <f t="shared" si="4"/>
        <v>12136.417812392136</v>
      </c>
      <c r="F36" s="95">
        <f t="shared" si="5"/>
        <v>12136.5</v>
      </c>
      <c r="G36" s="94">
        <f t="shared" si="16"/>
        <v>-2.9623800000990741E-2</v>
      </c>
      <c r="H36" s="94">
        <f t="shared" si="17"/>
        <v>-2.9623800000990741E-2</v>
      </c>
      <c r="P36" s="94">
        <f t="shared" si="8"/>
        <v>-3.2657566061563864E-2</v>
      </c>
      <c r="Q36" s="96">
        <f t="shared" si="9"/>
        <v>26734.303999999996</v>
      </c>
      <c r="R36" s="94">
        <f t="shared" si="10"/>
        <v>9.2037365102853664E-6</v>
      </c>
      <c r="U36">
        <f t="shared" si="11"/>
        <v>-0.10802089912527579</v>
      </c>
      <c r="V36" s="94">
        <f t="shared" si="12"/>
        <v>7.5282665858380088E-2</v>
      </c>
      <c r="X36" s="21"/>
      <c r="Y36" s="21"/>
    </row>
    <row r="37" spans="1:26" s="94" customFormat="1" x14ac:dyDescent="0.2">
      <c r="A37" s="91" t="s">
        <v>150</v>
      </c>
      <c r="B37" s="92" t="s">
        <v>36</v>
      </c>
      <c r="C37" s="97">
        <v>41797.675000000003</v>
      </c>
      <c r="D37" s="93" t="s">
        <v>151</v>
      </c>
      <c r="E37" s="94">
        <f t="shared" si="4"/>
        <v>12260.906910752719</v>
      </c>
      <c r="F37" s="95">
        <f t="shared" si="5"/>
        <v>12261</v>
      </c>
      <c r="G37" s="94">
        <f t="shared" si="16"/>
        <v>-3.3553199995367322E-2</v>
      </c>
      <c r="H37" s="94">
        <f t="shared" si="17"/>
        <v>-3.3553199995367322E-2</v>
      </c>
      <c r="P37" s="94">
        <f t="shared" si="8"/>
        <v>-3.2738233266895705E-2</v>
      </c>
      <c r="Q37" s="96">
        <f t="shared" si="9"/>
        <v>26779.175000000003</v>
      </c>
      <c r="R37" s="94">
        <f t="shared" si="10"/>
        <v>6.6417076851572975E-7</v>
      </c>
      <c r="U37">
        <f t="shared" si="11"/>
        <v>-0.10807017656655646</v>
      </c>
      <c r="V37" s="94">
        <f t="shared" si="12"/>
        <v>7.5299679741733599E-2</v>
      </c>
      <c r="W37" s="21"/>
      <c r="X37" s="21"/>
      <c r="Y37" s="21"/>
    </row>
    <row r="38" spans="1:26" s="94" customFormat="1" x14ac:dyDescent="0.2">
      <c r="A38" s="91" t="s">
        <v>150</v>
      </c>
      <c r="B38" s="92" t="s">
        <v>36</v>
      </c>
      <c r="C38" s="97">
        <v>41815.697999999997</v>
      </c>
      <c r="D38" s="93" t="s">
        <v>151</v>
      </c>
      <c r="E38" s="94">
        <f t="shared" si="4"/>
        <v>12310.909518667668</v>
      </c>
      <c r="F38" s="95">
        <f t="shared" si="5"/>
        <v>12311</v>
      </c>
      <c r="G38" s="94">
        <f t="shared" si="16"/>
        <v>-3.2613200004561804E-2</v>
      </c>
      <c r="H38" s="94">
        <f t="shared" si="17"/>
        <v>-3.2613200004561804E-2</v>
      </c>
      <c r="P38" s="94">
        <f t="shared" si="8"/>
        <v>-3.2770496824822859E-2</v>
      </c>
      <c r="Q38" s="96">
        <f t="shared" si="9"/>
        <v>26797.197999999997</v>
      </c>
      <c r="R38" s="94">
        <f t="shared" si="10"/>
        <v>2.4742289664238559E-8</v>
      </c>
      <c r="U38">
        <f t="shared" si="11"/>
        <v>-0.10868959177024909</v>
      </c>
      <c r="V38" s="94">
        <f t="shared" si="12"/>
        <v>7.4689282170274873E-2</v>
      </c>
      <c r="W38" s="21"/>
      <c r="X38" s="21"/>
      <c r="Y38" s="21"/>
    </row>
    <row r="39" spans="1:26" s="94" customFormat="1" x14ac:dyDescent="0.2">
      <c r="A39" s="91" t="s">
        <v>150</v>
      </c>
      <c r="B39" s="92" t="s">
        <v>37</v>
      </c>
      <c r="C39" s="97">
        <v>42537.3</v>
      </c>
      <c r="D39" s="93" t="s">
        <v>151</v>
      </c>
      <c r="E39" s="94">
        <f t="shared" si="4"/>
        <v>14312.90596080582</v>
      </c>
      <c r="F39" s="95">
        <f t="shared" si="5"/>
        <v>14313</v>
      </c>
      <c r="G39" s="94">
        <f t="shared" si="16"/>
        <v>-3.3895599997777026E-2</v>
      </c>
      <c r="H39" s="94">
        <f t="shared" si="17"/>
        <v>-3.3895599997777026E-2</v>
      </c>
      <c r="P39" s="94">
        <f t="shared" si="8"/>
        <v>-3.4000309599974216E-2</v>
      </c>
      <c r="Q39" s="96">
        <f t="shared" si="9"/>
        <v>27518.800000000003</v>
      </c>
      <c r="R39" s="94">
        <f t="shared" si="10"/>
        <v>1.0964100792293648E-8</v>
      </c>
      <c r="U39">
        <f t="shared" si="11"/>
        <v>-0.10708623139597342</v>
      </c>
      <c r="V39" s="94">
        <f t="shared" si="12"/>
        <v>7.2136179627878425E-2</v>
      </c>
      <c r="W39" s="21"/>
      <c r="X39" s="21"/>
      <c r="Y39" s="21"/>
    </row>
    <row r="40" spans="1:26" s="94" customFormat="1" x14ac:dyDescent="0.2">
      <c r="A40" s="91" t="s">
        <v>150</v>
      </c>
      <c r="B40" s="92" t="s">
        <v>36</v>
      </c>
      <c r="C40" s="97">
        <v>43163.553999999996</v>
      </c>
      <c r="D40" s="93" t="s">
        <v>151</v>
      </c>
      <c r="E40" s="94">
        <f t="shared" si="4"/>
        <v>16050.371045263406</v>
      </c>
      <c r="F40" s="95">
        <f t="shared" si="5"/>
        <v>16050.5</v>
      </c>
      <c r="G40" s="94">
        <f t="shared" si="16"/>
        <v>-4.648060000181431E-2</v>
      </c>
      <c r="H40" s="94">
        <f t="shared" si="17"/>
        <v>-4.648060000181431E-2</v>
      </c>
      <c r="P40" s="94">
        <f t="shared" si="8"/>
        <v>-3.4950051768095E-2</v>
      </c>
      <c r="Q40" s="96">
        <f t="shared" si="9"/>
        <v>28145.053999999996</v>
      </c>
      <c r="R40" s="94">
        <f t="shared" si="10"/>
        <v>1.329535425701275E-4</v>
      </c>
      <c r="U40">
        <f t="shared" si="11"/>
        <v>-0.10696527106826383</v>
      </c>
      <c r="V40" s="94">
        <f t="shared" si="12"/>
        <v>7.1975277427995005E-2</v>
      </c>
      <c r="W40" s="21"/>
      <c r="X40" s="21"/>
      <c r="Y40" s="21"/>
    </row>
    <row r="41" spans="1:26" s="94" customFormat="1" x14ac:dyDescent="0.2">
      <c r="A41" s="91" t="s">
        <v>150</v>
      </c>
      <c r="B41" s="92" t="s">
        <v>37</v>
      </c>
      <c r="C41" s="97">
        <v>43192.214</v>
      </c>
      <c r="D41" s="93" t="s">
        <v>151</v>
      </c>
      <c r="E41" s="94">
        <f t="shared" si="4"/>
        <v>16129.884707963462</v>
      </c>
      <c r="F41" s="95">
        <f t="shared" si="5"/>
        <v>16130</v>
      </c>
      <c r="G41" s="94">
        <f t="shared" si="16"/>
        <v>-4.1556000003765803E-2</v>
      </c>
      <c r="H41" s="94">
        <f t="shared" si="17"/>
        <v>-4.1556000003765803E-2</v>
      </c>
      <c r="P41" s="94">
        <f t="shared" si="8"/>
        <v>-3.4989993640268821E-2</v>
      </c>
      <c r="Q41" s="96">
        <f t="shared" si="9"/>
        <v>28173.714</v>
      </c>
      <c r="R41" s="94">
        <f t="shared" si="10"/>
        <v>4.3112439565482859E-5</v>
      </c>
      <c r="U41">
        <f t="shared" si="11"/>
        <v>-0.10667933865149815</v>
      </c>
      <c r="V41" s="94">
        <f t="shared" si="12"/>
        <v>7.1601257836189022E-2</v>
      </c>
      <c r="W41" s="21"/>
      <c r="X41" s="21"/>
      <c r="Y41" s="21"/>
    </row>
    <row r="42" spans="1:26" s="94" customFormat="1" x14ac:dyDescent="0.2">
      <c r="A42" s="91" t="s">
        <v>150</v>
      </c>
      <c r="B42" s="92" t="s">
        <v>37</v>
      </c>
      <c r="C42" s="97">
        <v>43256.370999999999</v>
      </c>
      <c r="D42" s="93" t="s">
        <v>151</v>
      </c>
      <c r="E42" s="94">
        <f t="shared" si="4"/>
        <v>16307.880453177935</v>
      </c>
      <c r="F42" s="95">
        <f t="shared" si="5"/>
        <v>16308</v>
      </c>
      <c r="G42" s="94">
        <f t="shared" si="16"/>
        <v>-4.3089600003440864E-2</v>
      </c>
      <c r="H42" s="94">
        <f t="shared" si="17"/>
        <v>-4.3089600003440864E-2</v>
      </c>
      <c r="P42" s="94">
        <f t="shared" si="8"/>
        <v>-3.5078080815309123E-2</v>
      </c>
      <c r="Q42" s="96">
        <f t="shared" si="9"/>
        <v>28237.870999999999</v>
      </c>
      <c r="R42" s="94">
        <f t="shared" si="10"/>
        <v>6.4184439701803065E-5</v>
      </c>
      <c r="U42">
        <f t="shared" si="11"/>
        <v>-0.10240480988161056</v>
      </c>
      <c r="V42" s="94">
        <f t="shared" si="12"/>
        <v>6.6539302175509019E-2</v>
      </c>
      <c r="W42" s="21"/>
      <c r="X42" s="21"/>
      <c r="Y42" s="21"/>
    </row>
    <row r="43" spans="1:26" s="94" customFormat="1" x14ac:dyDescent="0.2">
      <c r="A43" s="91" t="s">
        <v>150</v>
      </c>
      <c r="B43" s="92" t="s">
        <v>37</v>
      </c>
      <c r="C43" s="97">
        <v>43931.491999999998</v>
      </c>
      <c r="D43" s="93" t="s">
        <v>151</v>
      </c>
      <c r="E43" s="94">
        <f t="shared" si="4"/>
        <v>18180.921048981076</v>
      </c>
      <c r="F43" s="95">
        <f t="shared" si="5"/>
        <v>18181</v>
      </c>
      <c r="G43" s="94">
        <f t="shared" si="16"/>
        <v>-2.8457200001867022E-2</v>
      </c>
      <c r="H43" s="94">
        <f t="shared" si="17"/>
        <v>-2.8457200001867022E-2</v>
      </c>
      <c r="P43" s="94">
        <f t="shared" si="8"/>
        <v>-3.5865507706101543E-2</v>
      </c>
      <c r="Q43" s="96">
        <f t="shared" si="9"/>
        <v>28912.991999999998</v>
      </c>
      <c r="R43" s="94">
        <f t="shared" si="10"/>
        <v>5.4883023040620555E-5</v>
      </c>
      <c r="U43">
        <f t="shared" si="11"/>
        <v>-0.10171289864426722</v>
      </c>
      <c r="V43" s="94">
        <f t="shared" si="12"/>
        <v>6.5771636262128244E-2</v>
      </c>
      <c r="W43" s="21"/>
      <c r="X43" s="21"/>
      <c r="Y43" s="21"/>
    </row>
    <row r="44" spans="1:26" s="94" customFormat="1" x14ac:dyDescent="0.2">
      <c r="A44" s="91" t="s">
        <v>150</v>
      </c>
      <c r="B44" s="92" t="s">
        <v>36</v>
      </c>
      <c r="C44" s="97">
        <v>44015.288</v>
      </c>
      <c r="D44" s="93" t="s">
        <v>151</v>
      </c>
      <c r="E44" s="94">
        <f t="shared" si="4"/>
        <v>18413.402796350696</v>
      </c>
      <c r="F44" s="95">
        <f t="shared" si="5"/>
        <v>18413.5</v>
      </c>
      <c r="G44" s="94">
        <f t="shared" si="16"/>
        <v>-3.503620000265073E-2</v>
      </c>
      <c r="H44" s="94">
        <f t="shared" si="17"/>
        <v>-3.503620000265073E-2</v>
      </c>
      <c r="P44" s="94">
        <f t="shared" si="8"/>
        <v>-3.5941262382138975E-2</v>
      </c>
      <c r="Q44" s="96">
        <f t="shared" si="9"/>
        <v>28996.788</v>
      </c>
      <c r="R44" s="94">
        <f t="shared" si="10"/>
        <v>8.1913791076492317E-7</v>
      </c>
      <c r="U44">
        <f t="shared" si="11"/>
        <v>-4.9000739237208241E-2</v>
      </c>
      <c r="V44" s="94">
        <f t="shared" si="12"/>
        <v>1.8848570640456377E-2</v>
      </c>
      <c r="W44" s="21"/>
      <c r="X44" s="21"/>
      <c r="Y44" s="21"/>
    </row>
    <row r="45" spans="1:26" s="94" customFormat="1" x14ac:dyDescent="0.2">
      <c r="A45" s="138" t="s">
        <v>198</v>
      </c>
      <c r="B45" s="92"/>
      <c r="C45" s="97">
        <v>47200.699000000001</v>
      </c>
      <c r="D45" s="93" t="s">
        <v>152</v>
      </c>
      <c r="E45" s="94">
        <f t="shared" si="4"/>
        <v>27250.935797572532</v>
      </c>
      <c r="F45" s="95">
        <f t="shared" si="5"/>
        <v>27251</v>
      </c>
      <c r="G45" s="94">
        <f t="shared" si="16"/>
        <v>-2.3141199999372475E-2</v>
      </c>
      <c r="N45" s="94">
        <f t="shared" ref="N45:N62" si="18">+G45</f>
        <v>-2.3141199999372475E-2</v>
      </c>
      <c r="P45" s="94">
        <f t="shared" si="8"/>
        <v>-3.0152168596751863E-2</v>
      </c>
      <c r="Q45" s="96">
        <f t="shared" si="9"/>
        <v>32182.199000000001</v>
      </c>
      <c r="R45" s="94">
        <f t="shared" si="10"/>
        <v>4.915368067343991E-5</v>
      </c>
      <c r="U45">
        <f t="shared" si="11"/>
        <v>-4.8996300840521895E-2</v>
      </c>
      <c r="V45" s="94">
        <f t="shared" si="12"/>
        <v>1.8845235767150182E-2</v>
      </c>
    </row>
    <row r="46" spans="1:26" s="94" customFormat="1" x14ac:dyDescent="0.2">
      <c r="A46" s="138" t="s">
        <v>198</v>
      </c>
      <c r="B46" s="92"/>
      <c r="C46" s="97">
        <v>47200.879000000001</v>
      </c>
      <c r="D46" s="93" t="s">
        <v>152</v>
      </c>
      <c r="E46" s="94">
        <f t="shared" si="4"/>
        <v>27251.435185544829</v>
      </c>
      <c r="F46" s="95">
        <f t="shared" si="5"/>
        <v>27251.5</v>
      </c>
      <c r="G46" s="94">
        <f t="shared" si="16"/>
        <v>-2.3361799998383503E-2</v>
      </c>
      <c r="N46" s="94">
        <f t="shared" si="18"/>
        <v>-2.3361799998383503E-2</v>
      </c>
      <c r="P46" s="94">
        <f t="shared" si="8"/>
        <v>-3.0151065073371713E-2</v>
      </c>
      <c r="Q46" s="96">
        <f t="shared" si="9"/>
        <v>32182.379000000001</v>
      </c>
      <c r="R46" s="94">
        <f t="shared" si="10"/>
        <v>4.6094120258454653E-5</v>
      </c>
      <c r="U46">
        <f t="shared" si="11"/>
        <v>-4.8925264086989578E-2</v>
      </c>
      <c r="V46" s="94">
        <f t="shared" si="12"/>
        <v>1.8791872448666112E-2</v>
      </c>
    </row>
    <row r="47" spans="1:26" s="94" customFormat="1" x14ac:dyDescent="0.2">
      <c r="A47" s="138" t="s">
        <v>198</v>
      </c>
      <c r="B47" s="92"/>
      <c r="C47" s="97">
        <v>47203.762000000002</v>
      </c>
      <c r="D47" s="93" t="s">
        <v>152</v>
      </c>
      <c r="E47" s="94">
        <f t="shared" si="4"/>
        <v>27259.433716234442</v>
      </c>
      <c r="F47" s="95">
        <f t="shared" si="5"/>
        <v>27259.5</v>
      </c>
      <c r="G47" s="94">
        <f t="shared" si="16"/>
        <v>-2.3891400000138674E-2</v>
      </c>
      <c r="N47" s="94">
        <f t="shared" si="18"/>
        <v>-2.3891400000138674E-2</v>
      </c>
      <c r="P47" s="94">
        <f t="shared" si="8"/>
        <v>-3.0133391638323466E-2</v>
      </c>
      <c r="Q47" s="96">
        <f t="shared" si="9"/>
        <v>32185.262000000002</v>
      </c>
      <c r="R47" s="94">
        <f t="shared" si="10"/>
        <v>3.8962459611168864E-5</v>
      </c>
      <c r="U47">
        <f t="shared" si="11"/>
        <v>-4.8920822889484433E-2</v>
      </c>
      <c r="V47" s="94">
        <f t="shared" si="12"/>
        <v>1.8788536907516883E-2</v>
      </c>
    </row>
    <row r="48" spans="1:26" s="94" customFormat="1" x14ac:dyDescent="0.2">
      <c r="A48" s="138" t="s">
        <v>198</v>
      </c>
      <c r="B48" s="92"/>
      <c r="C48" s="97">
        <v>47203.944000000003</v>
      </c>
      <c r="D48" s="93" t="s">
        <v>152</v>
      </c>
      <c r="E48" s="94">
        <f t="shared" si="4"/>
        <v>27259.938652961988</v>
      </c>
      <c r="F48" s="95">
        <f t="shared" si="5"/>
        <v>27260</v>
      </c>
      <c r="G48" s="94">
        <f t="shared" si="16"/>
        <v>-2.2111999998742249E-2</v>
      </c>
      <c r="N48" s="94">
        <f t="shared" si="18"/>
        <v>-2.2111999998742249E-2</v>
      </c>
      <c r="P48" s="94">
        <f t="shared" si="8"/>
        <v>-3.0132285981967551E-2</v>
      </c>
      <c r="Q48" s="96">
        <f t="shared" si="9"/>
        <v>32185.444000000003</v>
      </c>
      <c r="R48" s="94">
        <f t="shared" si="10"/>
        <v>6.4324987252720251E-5</v>
      </c>
      <c r="U48">
        <f t="shared" si="11"/>
        <v>7.6994643458988377E-2</v>
      </c>
      <c r="V48" s="94">
        <f t="shared" si="12"/>
        <v>-4.7763563701146143E-2</v>
      </c>
    </row>
    <row r="49" spans="1:26" s="94" customFormat="1" x14ac:dyDescent="0.2">
      <c r="A49" s="94" t="s">
        <v>34</v>
      </c>
      <c r="B49" s="92"/>
      <c r="C49" s="98">
        <v>50904.288</v>
      </c>
      <c r="D49" s="98">
        <v>2E-3</v>
      </c>
      <c r="E49" s="94">
        <f t="shared" si="4"/>
        <v>37526.090247174849</v>
      </c>
      <c r="F49" s="95">
        <f t="shared" si="5"/>
        <v>37526</v>
      </c>
      <c r="G49" s="94">
        <f t="shared" si="16"/>
        <v>3.2528800002182834E-2</v>
      </c>
      <c r="N49" s="94">
        <f t="shared" si="18"/>
        <v>3.2528800002182834E-2</v>
      </c>
      <c r="P49" s="94">
        <f t="shared" si="8"/>
        <v>2.9231079757842234E-2</v>
      </c>
      <c r="Q49" s="96">
        <f t="shared" si="9"/>
        <v>35885.788</v>
      </c>
      <c r="R49" s="94">
        <f t="shared" si="10"/>
        <v>1.0874958809933829E-5</v>
      </c>
      <c r="U49">
        <f t="shared" si="11"/>
        <v>8.823055500561644E-2</v>
      </c>
      <c r="V49" s="94">
        <f t="shared" si="12"/>
        <v>-5.1431647695679331E-2</v>
      </c>
      <c r="X49" s="21"/>
      <c r="Y49" s="21"/>
      <c r="Z49" s="94" t="s">
        <v>152</v>
      </c>
    </row>
    <row r="50" spans="1:26" s="94" customFormat="1" x14ac:dyDescent="0.2">
      <c r="A50" s="138" t="s">
        <v>198</v>
      </c>
      <c r="B50" s="92"/>
      <c r="C50" s="98">
        <v>51159.305899999999</v>
      </c>
      <c r="D50" s="98" t="s">
        <v>152</v>
      </c>
      <c r="E50" s="94">
        <f t="shared" si="4"/>
        <v>38233.606202620562</v>
      </c>
      <c r="F50" s="95">
        <f t="shared" si="5"/>
        <v>38233.5</v>
      </c>
      <c r="G50" s="94">
        <f t="shared" si="16"/>
        <v>3.8279799999145325E-2</v>
      </c>
      <c r="N50" s="94">
        <f t="shared" si="18"/>
        <v>3.8279799999145325E-2</v>
      </c>
      <c r="P50" s="94">
        <f t="shared" si="8"/>
        <v>3.6798907309937109E-2</v>
      </c>
      <c r="Q50" s="96">
        <f t="shared" si="9"/>
        <v>36140.805899999999</v>
      </c>
      <c r="R50" s="94">
        <f t="shared" si="10"/>
        <v>2.1930431569503412E-6</v>
      </c>
      <c r="U50">
        <f t="shared" si="11"/>
        <v>8.9029018947987093E-2</v>
      </c>
      <c r="V50" s="94">
        <f t="shared" si="12"/>
        <v>-5.168041297514632E-2</v>
      </c>
    </row>
    <row r="51" spans="1:26" s="94" customFormat="1" x14ac:dyDescent="0.2">
      <c r="A51" s="138" t="s">
        <v>198</v>
      </c>
      <c r="B51" s="92"/>
      <c r="C51" s="98">
        <v>51177.1469</v>
      </c>
      <c r="D51" s="98" t="s">
        <v>152</v>
      </c>
      <c r="E51" s="94">
        <f t="shared" si="4"/>
        <v>38283.103873807988</v>
      </c>
      <c r="F51" s="95">
        <f t="shared" si="5"/>
        <v>38283</v>
      </c>
      <c r="G51" s="94">
        <f t="shared" si="16"/>
        <v>3.7440399995830376E-2</v>
      </c>
      <c r="N51" s="94">
        <f t="shared" si="18"/>
        <v>3.7440399995830376E-2</v>
      </c>
      <c r="P51" s="94">
        <f t="shared" si="8"/>
        <v>3.7348605972840773E-2</v>
      </c>
      <c r="Q51" s="96">
        <f t="shared" si="9"/>
        <v>36158.6469</v>
      </c>
      <c r="R51" s="94">
        <f t="shared" si="10"/>
        <v>8.4261426566156702E-9</v>
      </c>
      <c r="U51">
        <f t="shared" si="11"/>
        <v>8.9037092478036817E-2</v>
      </c>
      <c r="V51" s="94">
        <f t="shared" si="12"/>
        <v>-5.1682920370004527E-2</v>
      </c>
    </row>
    <row r="52" spans="1:26" s="94" customFormat="1" x14ac:dyDescent="0.2">
      <c r="A52" s="138" t="s">
        <v>198</v>
      </c>
      <c r="B52" s="92"/>
      <c r="C52" s="98">
        <v>51177.327499999999</v>
      </c>
      <c r="D52" s="98" t="s">
        <v>152</v>
      </c>
      <c r="E52" s="94">
        <f t="shared" si="4"/>
        <v>38283.604926406857</v>
      </c>
      <c r="F52" s="95">
        <f t="shared" si="5"/>
        <v>38283.5</v>
      </c>
      <c r="G52" s="94">
        <f t="shared" si="16"/>
        <v>3.7819799996213987E-2</v>
      </c>
      <c r="N52" s="94">
        <f t="shared" si="18"/>
        <v>3.7819799996213987E-2</v>
      </c>
      <c r="P52" s="94">
        <f t="shared" si="8"/>
        <v>3.7354172108032289E-2</v>
      </c>
      <c r="Q52" s="96">
        <f t="shared" si="9"/>
        <v>36158.827499999999</v>
      </c>
      <c r="R52" s="94">
        <f t="shared" si="10"/>
        <v>2.168093302525479E-7</v>
      </c>
      <c r="U52">
        <f t="shared" si="11"/>
        <v>8.9125912182350664E-2</v>
      </c>
      <c r="V52" s="94">
        <f t="shared" si="12"/>
        <v>-5.1710494591470639E-2</v>
      </c>
    </row>
    <row r="53" spans="1:26" s="94" customFormat="1" x14ac:dyDescent="0.2">
      <c r="A53" s="138" t="s">
        <v>198</v>
      </c>
      <c r="B53" s="92"/>
      <c r="C53" s="98">
        <v>51179.310299999997</v>
      </c>
      <c r="D53" s="98" t="s">
        <v>152</v>
      </c>
      <c r="E53" s="94">
        <f t="shared" ref="E53:E84" si="19">+(C53-C$7)/C$8</f>
        <v>38289.105962359456</v>
      </c>
      <c r="F53" s="95">
        <f t="shared" ref="F53:F71" si="20">ROUND(2*E53,0)/2</f>
        <v>38289</v>
      </c>
      <c r="G53" s="94">
        <f t="shared" si="16"/>
        <v>3.8193199994566385E-2</v>
      </c>
      <c r="N53" s="94">
        <f t="shared" si="18"/>
        <v>3.8193199994566385E-2</v>
      </c>
      <c r="P53" s="94">
        <f t="shared" ref="P53:P84" si="21">+F$11+F$12*$F53+F$13*$F53^2+F$14*SIN(RADIANS(F$15*$F53+F$16))</f>
        <v>3.7415417590880025E-2</v>
      </c>
      <c r="Q53" s="96">
        <f t="shared" ref="Q53:Q84" si="22">+C53-15018.5</f>
        <v>36160.810299999997</v>
      </c>
      <c r="R53" s="94">
        <f t="shared" ref="R53:R84" si="23">+(P53-G53)^2</f>
        <v>6.0494546748413163E-7</v>
      </c>
      <c r="U53">
        <f t="shared" ref="U53:U84" si="24">+F$11+F$12*$F54+F$13*$F54^2</f>
        <v>9.1393489463072186E-2</v>
      </c>
      <c r="V53" s="94">
        <f t="shared" ref="V53:V84" si="25">+F$14*SIN(RADIANS(F$15*$F54+F$16))</f>
        <v>-5.2407966976403833E-2</v>
      </c>
    </row>
    <row r="54" spans="1:26" s="94" customFormat="1" x14ac:dyDescent="0.2">
      <c r="A54" s="138" t="s">
        <v>198</v>
      </c>
      <c r="B54" s="92"/>
      <c r="C54" s="98">
        <v>51229.772700000001</v>
      </c>
      <c r="D54" s="98" t="s">
        <v>152</v>
      </c>
      <c r="E54" s="94">
        <f t="shared" si="19"/>
        <v>38429.107715766128</v>
      </c>
      <c r="F54" s="95">
        <f t="shared" si="20"/>
        <v>38429</v>
      </c>
      <c r="G54" s="94">
        <f t="shared" si="16"/>
        <v>3.8825199997518212E-2</v>
      </c>
      <c r="N54" s="94">
        <f t="shared" si="18"/>
        <v>3.8825199997518212E-2</v>
      </c>
      <c r="P54" s="94">
        <f t="shared" si="21"/>
        <v>3.8985522486668353E-2</v>
      </c>
      <c r="Q54" s="96">
        <f t="shared" si="22"/>
        <v>36211.272700000001</v>
      </c>
      <c r="R54" s="94">
        <f t="shared" si="23"/>
        <v>2.5703300527297228E-8</v>
      </c>
      <c r="U54">
        <f t="shared" si="24"/>
        <v>9.1482836545100699E-2</v>
      </c>
      <c r="V54" s="94">
        <f t="shared" si="25"/>
        <v>-5.243519331879129E-2</v>
      </c>
    </row>
    <row r="55" spans="1:26" s="94" customFormat="1" x14ac:dyDescent="0.2">
      <c r="A55" s="138" t="s">
        <v>198</v>
      </c>
      <c r="B55" s="92"/>
      <c r="C55" s="98">
        <v>51231.749000000003</v>
      </c>
      <c r="D55" s="98" t="s">
        <v>152</v>
      </c>
      <c r="E55" s="94">
        <f t="shared" si="19"/>
        <v>38434.590718264182</v>
      </c>
      <c r="F55" s="95">
        <f t="shared" si="20"/>
        <v>38434.5</v>
      </c>
      <c r="G55" s="94">
        <f t="shared" si="16"/>
        <v>3.269860000727931E-2</v>
      </c>
      <c r="N55" s="94">
        <f t="shared" si="18"/>
        <v>3.269860000727931E-2</v>
      </c>
      <c r="P55" s="94">
        <f t="shared" si="21"/>
        <v>3.9047643226309409E-2</v>
      </c>
      <c r="Q55" s="96">
        <f t="shared" si="22"/>
        <v>36213.249000000003</v>
      </c>
      <c r="R55" s="94">
        <f t="shared" si="23"/>
        <v>4.0310349797112071E-5</v>
      </c>
      <c r="U55">
        <f t="shared" si="24"/>
        <v>9.2116960442611195E-2</v>
      </c>
      <c r="V55" s="94">
        <f t="shared" si="25"/>
        <v>-5.2627872495983843E-2</v>
      </c>
    </row>
    <row r="56" spans="1:26" s="94" customFormat="1" x14ac:dyDescent="0.2">
      <c r="A56" s="138" t="s">
        <v>198</v>
      </c>
      <c r="B56" s="92"/>
      <c r="C56" s="98">
        <v>51245.8122</v>
      </c>
      <c r="D56" s="98" t="s">
        <v>152</v>
      </c>
      <c r="E56" s="94">
        <f t="shared" si="19"/>
        <v>38473.607345664146</v>
      </c>
      <c r="F56" s="95">
        <f t="shared" si="20"/>
        <v>38473.5</v>
      </c>
      <c r="G56" s="94">
        <f t="shared" si="16"/>
        <v>3.8691800000378862E-2</v>
      </c>
      <c r="N56" s="94">
        <f t="shared" si="18"/>
        <v>3.8691800000378862E-2</v>
      </c>
      <c r="P56" s="94">
        <f t="shared" si="21"/>
        <v>3.9489087946627352E-2</v>
      </c>
      <c r="Q56" s="96">
        <f t="shared" si="22"/>
        <v>36227.3122</v>
      </c>
      <c r="R56" s="94">
        <f t="shared" si="23"/>
        <v>6.3566806923313503E-7</v>
      </c>
      <c r="U56">
        <f t="shared" si="24"/>
        <v>9.2336698407538609E-2</v>
      </c>
      <c r="V56" s="94">
        <f t="shared" si="25"/>
        <v>-5.2694413526338552E-2</v>
      </c>
    </row>
    <row r="57" spans="1:26" s="94" customFormat="1" x14ac:dyDescent="0.2">
      <c r="A57" s="138" t="s">
        <v>198</v>
      </c>
      <c r="B57" s="92"/>
      <c r="C57" s="98">
        <v>51250.679799999998</v>
      </c>
      <c r="D57" s="98" t="s">
        <v>152</v>
      </c>
      <c r="E57" s="94">
        <f t="shared" si="19"/>
        <v>38487.111906186081</v>
      </c>
      <c r="F57" s="95">
        <f t="shared" si="20"/>
        <v>38487</v>
      </c>
      <c r="G57" s="94">
        <f t="shared" si="16"/>
        <v>4.033559999516001E-2</v>
      </c>
      <c r="N57" s="94">
        <f t="shared" si="18"/>
        <v>4.033559999516001E-2</v>
      </c>
      <c r="P57" s="94">
        <f t="shared" si="21"/>
        <v>3.9642284881200057E-2</v>
      </c>
      <c r="Q57" s="96">
        <f t="shared" si="22"/>
        <v>36232.179799999998</v>
      </c>
      <c r="R57" s="94">
        <f t="shared" si="23"/>
        <v>4.8068584724530193E-7</v>
      </c>
      <c r="U57">
        <f t="shared" si="24"/>
        <v>9.334740778499373E-2</v>
      </c>
      <c r="V57" s="94">
        <f t="shared" si="25"/>
        <v>-5.2998977969014024E-2</v>
      </c>
    </row>
    <row r="58" spans="1:26" s="94" customFormat="1" x14ac:dyDescent="0.2">
      <c r="A58" s="138" t="s">
        <v>198</v>
      </c>
      <c r="B58" s="92"/>
      <c r="C58" s="98">
        <v>51273.0268</v>
      </c>
      <c r="D58" s="98" t="s">
        <v>152</v>
      </c>
      <c r="E58" s="94">
        <f t="shared" si="19"/>
        <v>38549.110922946653</v>
      </c>
      <c r="F58" s="95">
        <f t="shared" si="20"/>
        <v>38549</v>
      </c>
      <c r="G58" s="94">
        <f t="shared" si="16"/>
        <v>3.9981200003239792E-2</v>
      </c>
      <c r="N58" s="94">
        <f t="shared" si="18"/>
        <v>3.9981200003239792E-2</v>
      </c>
      <c r="P58" s="94">
        <f t="shared" si="21"/>
        <v>4.0348429815979706E-2</v>
      </c>
      <c r="Q58" s="96">
        <f t="shared" si="22"/>
        <v>36254.5268</v>
      </c>
      <c r="R58" s="94">
        <f t="shared" si="23"/>
        <v>1.348577353649921E-7</v>
      </c>
      <c r="U58">
        <f t="shared" si="24"/>
        <v>0.10772954406691093</v>
      </c>
      <c r="V58" s="94">
        <f t="shared" si="25"/>
        <v>-5.7070909524419192E-2</v>
      </c>
    </row>
    <row r="59" spans="1:26" s="94" customFormat="1" x14ac:dyDescent="0.2">
      <c r="A59" s="94" t="s">
        <v>35</v>
      </c>
      <c r="B59" s="92" t="s">
        <v>36</v>
      </c>
      <c r="C59" s="98">
        <v>51585.184699999998</v>
      </c>
      <c r="D59" s="98">
        <v>2.0000000000000001E-4</v>
      </c>
      <c r="E59" s="94">
        <f t="shared" si="19"/>
        <v>39415.154815820162</v>
      </c>
      <c r="F59" s="95">
        <f t="shared" si="20"/>
        <v>39415</v>
      </c>
      <c r="G59" s="94">
        <f t="shared" si="16"/>
        <v>5.5801999995310325E-2</v>
      </c>
      <c r="N59" s="94">
        <f t="shared" si="18"/>
        <v>5.5801999995310325E-2</v>
      </c>
      <c r="P59" s="94">
        <f t="shared" si="21"/>
        <v>5.065863454249174E-2</v>
      </c>
      <c r="Q59" s="96">
        <f t="shared" si="22"/>
        <v>36566.684699999998</v>
      </c>
      <c r="R59" s="94">
        <f t="shared" si="23"/>
        <v>2.6454208181247731E-5</v>
      </c>
      <c r="U59">
        <f t="shared" si="24"/>
        <v>0.12463612609055108</v>
      </c>
      <c r="V59" s="94">
        <f t="shared" si="25"/>
        <v>-6.1254803630898337E-2</v>
      </c>
      <c r="X59" s="21"/>
      <c r="Y59" s="21"/>
    </row>
    <row r="60" spans="1:26" s="94" customFormat="1" x14ac:dyDescent="0.2">
      <c r="A60" s="138" t="s">
        <v>198</v>
      </c>
      <c r="B60" s="92"/>
      <c r="C60" s="98">
        <v>51939.141100000001</v>
      </c>
      <c r="D60" s="93" t="s">
        <v>152</v>
      </c>
      <c r="E60" s="94">
        <f t="shared" si="19"/>
        <v>40397.163531804908</v>
      </c>
      <c r="F60" s="95">
        <f t="shared" si="20"/>
        <v>40397</v>
      </c>
      <c r="G60" s="94">
        <f t="shared" si="16"/>
        <v>5.8943600000930019E-2</v>
      </c>
      <c r="N60" s="94">
        <f t="shared" si="18"/>
        <v>5.8943600000930019E-2</v>
      </c>
      <c r="P60" s="94">
        <f t="shared" si="21"/>
        <v>6.338132245965275E-2</v>
      </c>
      <c r="Q60" s="96">
        <f t="shared" si="22"/>
        <v>36920.641100000001</v>
      </c>
      <c r="R60" s="94">
        <f t="shared" si="23"/>
        <v>1.9693380620652125E-5</v>
      </c>
      <c r="U60">
        <f t="shared" si="24"/>
        <v>0.12468874922290518</v>
      </c>
      <c r="V60" s="94">
        <f t="shared" si="25"/>
        <v>-6.1266846318315436E-2</v>
      </c>
    </row>
    <row r="61" spans="1:26" s="94" customFormat="1" x14ac:dyDescent="0.2">
      <c r="A61" s="138" t="s">
        <v>198</v>
      </c>
      <c r="B61" s="92"/>
      <c r="C61" s="98">
        <v>51940.222099999999</v>
      </c>
      <c r="D61" s="93" t="s">
        <v>152</v>
      </c>
      <c r="E61" s="94">
        <f t="shared" si="19"/>
        <v>40400.162634016306</v>
      </c>
      <c r="F61" s="95">
        <f t="shared" si="20"/>
        <v>40400</v>
      </c>
      <c r="G61" s="94">
        <f t="shared" si="16"/>
        <v>5.8619999996153638E-2</v>
      </c>
      <c r="N61" s="94">
        <f t="shared" si="18"/>
        <v>5.8619999996153638E-2</v>
      </c>
      <c r="P61" s="94">
        <f t="shared" si="21"/>
        <v>6.3421902904589739E-2</v>
      </c>
      <c r="Q61" s="96">
        <f t="shared" si="22"/>
        <v>36921.722099999999</v>
      </c>
      <c r="R61" s="94">
        <f t="shared" si="23"/>
        <v>2.3058271542047086E-5</v>
      </c>
      <c r="U61">
        <f t="shared" si="24"/>
        <v>0.12468874922290518</v>
      </c>
      <c r="V61" s="94">
        <f t="shared" si="25"/>
        <v>-6.1266846318315436E-2</v>
      </c>
    </row>
    <row r="62" spans="1:26" s="94" customFormat="1" x14ac:dyDescent="0.2">
      <c r="A62" s="138" t="s">
        <v>198</v>
      </c>
      <c r="B62" s="92"/>
      <c r="C62" s="98">
        <v>51940.227800000001</v>
      </c>
      <c r="D62" s="93" t="s">
        <v>152</v>
      </c>
      <c r="E62" s="94">
        <f t="shared" si="19"/>
        <v>40400.17844796877</v>
      </c>
      <c r="F62" s="95">
        <f t="shared" si="20"/>
        <v>40400</v>
      </c>
      <c r="G62" s="94">
        <f t="shared" si="16"/>
        <v>6.4319999997678678E-2</v>
      </c>
      <c r="N62" s="94">
        <f t="shared" si="18"/>
        <v>6.4319999997678678E-2</v>
      </c>
      <c r="P62" s="94">
        <f t="shared" si="21"/>
        <v>6.3421902904589739E-2</v>
      </c>
      <c r="Q62" s="96">
        <f t="shared" si="22"/>
        <v>36921.727800000001</v>
      </c>
      <c r="R62" s="94">
        <f t="shared" si="23"/>
        <v>8.0657838861480382E-7</v>
      </c>
      <c r="U62">
        <f t="shared" si="24"/>
        <v>0.1255051662196629</v>
      </c>
      <c r="V62" s="94">
        <f t="shared" si="25"/>
        <v>-6.1452918635079581E-2</v>
      </c>
    </row>
    <row r="63" spans="1:26" s="94" customFormat="1" x14ac:dyDescent="0.2">
      <c r="A63" s="99" t="s">
        <v>58</v>
      </c>
      <c r="B63" s="100" t="s">
        <v>37</v>
      </c>
      <c r="C63" s="101">
        <v>51956.9876</v>
      </c>
      <c r="D63" s="102"/>
      <c r="E63" s="94">
        <f t="shared" si="19"/>
        <v>40446.676462069263</v>
      </c>
      <c r="F63" s="95">
        <f t="shared" si="20"/>
        <v>40446.5</v>
      </c>
      <c r="G63" s="94">
        <f t="shared" si="16"/>
        <v>6.3604200004192535E-2</v>
      </c>
      <c r="K63" s="94">
        <f>+G63</f>
        <v>6.3604200004192535E-2</v>
      </c>
      <c r="P63" s="94">
        <f t="shared" si="21"/>
        <v>6.4052247584583319E-2</v>
      </c>
      <c r="Q63" s="96">
        <f t="shared" si="22"/>
        <v>36938.4876</v>
      </c>
      <c r="R63" s="94">
        <f t="shared" si="23"/>
        <v>2.0074663429403612E-7</v>
      </c>
      <c r="U63">
        <f t="shared" si="24"/>
        <v>0.1255139526404877</v>
      </c>
      <c r="V63" s="94">
        <f t="shared" si="25"/>
        <v>-6.1454913389214182E-2</v>
      </c>
      <c r="X63" s="89"/>
      <c r="Y63" s="89"/>
    </row>
    <row r="64" spans="1:26" s="94" customFormat="1" x14ac:dyDescent="0.2">
      <c r="A64" s="99" t="s">
        <v>58</v>
      </c>
      <c r="B64" s="100" t="s">
        <v>36</v>
      </c>
      <c r="C64" s="101">
        <v>51957.164199999999</v>
      </c>
      <c r="D64" s="102"/>
      <c r="E64" s="94">
        <f t="shared" si="19"/>
        <v>40447.166417157634</v>
      </c>
      <c r="F64" s="95">
        <f t="shared" si="20"/>
        <v>40447</v>
      </c>
      <c r="G64" s="94">
        <f t="shared" si="16"/>
        <v>5.9983599996485282E-2</v>
      </c>
      <c r="K64" s="94">
        <f>+G64</f>
        <v>5.9983599996485282E-2</v>
      </c>
      <c r="P64" s="94">
        <f t="shared" si="21"/>
        <v>6.4059039251273514E-2</v>
      </c>
      <c r="Q64" s="96">
        <f t="shared" si="22"/>
        <v>36938.664199999999</v>
      </c>
      <c r="R64" s="94">
        <f t="shared" si="23"/>
        <v>1.6609205119468861E-5</v>
      </c>
      <c r="U64">
        <f t="shared" si="24"/>
        <v>0.12555788721592276</v>
      </c>
      <c r="V64" s="94">
        <f t="shared" si="25"/>
        <v>-6.1464885235440525E-2</v>
      </c>
      <c r="X64" s="89"/>
      <c r="Y64" s="89"/>
    </row>
    <row r="65" spans="1:25" s="94" customFormat="1" x14ac:dyDescent="0.2">
      <c r="A65" s="99" t="s">
        <v>58</v>
      </c>
      <c r="B65" s="100" t="s">
        <v>37</v>
      </c>
      <c r="C65" s="101">
        <v>51958.066200000001</v>
      </c>
      <c r="D65" s="102"/>
      <c r="E65" s="94">
        <f t="shared" si="19"/>
        <v>40449.668905774372</v>
      </c>
      <c r="F65" s="95">
        <f t="shared" si="20"/>
        <v>40449.5</v>
      </c>
      <c r="G65" s="94">
        <f t="shared" si="16"/>
        <v>6.0880600001837593E-2</v>
      </c>
      <c r="K65" s="94">
        <f>+G65</f>
        <v>6.0880600001837593E-2</v>
      </c>
      <c r="P65" s="94">
        <f t="shared" si="21"/>
        <v>6.4093001980482234E-2</v>
      </c>
      <c r="Q65" s="96">
        <f t="shared" si="22"/>
        <v>36939.566200000001</v>
      </c>
      <c r="R65" s="94">
        <f t="shared" si="23"/>
        <v>1.0319526472400005E-5</v>
      </c>
      <c r="U65">
        <f t="shared" si="24"/>
        <v>0.12556667462527188</v>
      </c>
      <c r="V65" s="94">
        <f t="shared" si="25"/>
        <v>-6.1466879219767331E-2</v>
      </c>
    </row>
    <row r="66" spans="1:25" s="94" customFormat="1" x14ac:dyDescent="0.2">
      <c r="A66" s="99" t="s">
        <v>58</v>
      </c>
      <c r="B66" s="100" t="s">
        <v>36</v>
      </c>
      <c r="C66" s="101">
        <v>51958.246500000001</v>
      </c>
      <c r="D66" s="102"/>
      <c r="E66" s="94">
        <f t="shared" si="19"/>
        <v>40450.169126059955</v>
      </c>
      <c r="F66" s="95">
        <f t="shared" si="20"/>
        <v>40450</v>
      </c>
      <c r="G66" s="94">
        <f t="shared" ref="G66:G97" si="26">C66-($C$7+$C$8*$F66)</f>
        <v>6.0960000002523884E-2</v>
      </c>
      <c r="K66" s="94">
        <f>+G66</f>
        <v>6.0960000002523884E-2</v>
      </c>
      <c r="P66" s="94">
        <f t="shared" si="21"/>
        <v>6.4099795405504548E-2</v>
      </c>
      <c r="Q66" s="96">
        <f t="shared" si="22"/>
        <v>36939.746500000001</v>
      </c>
      <c r="R66" s="94">
        <f t="shared" si="23"/>
        <v>9.8583151725785071E-6</v>
      </c>
      <c r="U66">
        <f t="shared" si="24"/>
        <v>0.12561061414332841</v>
      </c>
      <c r="V66" s="94">
        <f t="shared" si="25"/>
        <v>-6.147684721658004E-2</v>
      </c>
      <c r="X66" s="21"/>
      <c r="Y66" s="21"/>
    </row>
    <row r="67" spans="1:25" s="94" customFormat="1" x14ac:dyDescent="0.2">
      <c r="A67" s="99" t="s">
        <v>58</v>
      </c>
      <c r="B67" s="100" t="s">
        <v>37</v>
      </c>
      <c r="C67" s="101">
        <v>51959.147799999999</v>
      </c>
      <c r="D67" s="102"/>
      <c r="E67" s="94">
        <f t="shared" si="19"/>
        <v>40452.669672612341</v>
      </c>
      <c r="F67" s="95">
        <f t="shared" si="20"/>
        <v>40452.5</v>
      </c>
      <c r="G67" s="94">
        <f t="shared" si="26"/>
        <v>6.1156999996455852E-2</v>
      </c>
      <c r="K67" s="94">
        <f>+G67</f>
        <v>6.1156999996455852E-2</v>
      </c>
      <c r="P67" s="94">
        <f t="shared" si="21"/>
        <v>6.4133766926748381E-2</v>
      </c>
      <c r="Q67" s="96">
        <f t="shared" si="22"/>
        <v>36940.647799999999</v>
      </c>
      <c r="R67" s="94">
        <f t="shared" si="23"/>
        <v>8.8611413572832077E-6</v>
      </c>
      <c r="U67">
        <f t="shared" si="24"/>
        <v>0.14324329266797819</v>
      </c>
      <c r="V67" s="94">
        <f t="shared" si="25"/>
        <v>-6.514944307801164E-2</v>
      </c>
    </row>
    <row r="68" spans="1:25" s="94" customFormat="1" x14ac:dyDescent="0.2">
      <c r="A68" s="138" t="s">
        <v>198</v>
      </c>
      <c r="B68" s="100"/>
      <c r="C68" s="101">
        <v>52314.1944</v>
      </c>
      <c r="D68" s="93" t="s">
        <v>152</v>
      </c>
      <c r="E68" s="94">
        <f t="shared" si="19"/>
        <v>41437.703015082625</v>
      </c>
      <c r="F68" s="95">
        <f t="shared" si="20"/>
        <v>41437.5</v>
      </c>
      <c r="G68" s="94">
        <f t="shared" si="26"/>
        <v>7.317499999771826E-2</v>
      </c>
      <c r="N68" s="94">
        <f>+G68</f>
        <v>7.317499999771826E-2</v>
      </c>
      <c r="P68" s="94">
        <f t="shared" si="21"/>
        <v>7.8093849589966555E-2</v>
      </c>
      <c r="Q68" s="96">
        <f t="shared" si="22"/>
        <v>37295.6944</v>
      </c>
      <c r="R68" s="94">
        <f t="shared" si="23"/>
        <v>2.4195081311161219E-5</v>
      </c>
      <c r="U68">
        <f t="shared" si="24"/>
        <v>0.14324329266797819</v>
      </c>
      <c r="V68" s="94">
        <f t="shared" si="25"/>
        <v>-6.514944307801164E-2</v>
      </c>
    </row>
    <row r="69" spans="1:25" s="94" customFormat="1" x14ac:dyDescent="0.2">
      <c r="A69" s="138" t="s">
        <v>198</v>
      </c>
      <c r="B69" s="100"/>
      <c r="C69" s="101">
        <v>52314.200100000002</v>
      </c>
      <c r="D69" s="93" t="s">
        <v>152</v>
      </c>
      <c r="E69" s="94">
        <f t="shared" si="19"/>
        <v>41437.718829035082</v>
      </c>
      <c r="F69" s="95">
        <f t="shared" si="20"/>
        <v>41437.5</v>
      </c>
      <c r="G69" s="94">
        <f t="shared" si="26"/>
        <v>7.88749999992433E-2</v>
      </c>
      <c r="N69" s="94">
        <f>+G69</f>
        <v>7.88749999992433E-2</v>
      </c>
      <c r="P69" s="94">
        <f t="shared" si="21"/>
        <v>7.8093849589966555E-2</v>
      </c>
      <c r="Q69" s="96">
        <f t="shared" si="22"/>
        <v>37295.700100000002</v>
      </c>
      <c r="R69" s="94">
        <f t="shared" si="23"/>
        <v>6.1019596191322737E-7</v>
      </c>
      <c r="U69">
        <f t="shared" si="24"/>
        <v>0.14328885913228029</v>
      </c>
      <c r="V69" s="94">
        <f t="shared" si="25"/>
        <v>-6.5158105015810153E-2</v>
      </c>
    </row>
    <row r="70" spans="1:25" s="94" customFormat="1" x14ac:dyDescent="0.2">
      <c r="A70" s="138" t="s">
        <v>198</v>
      </c>
      <c r="B70" s="100"/>
      <c r="C70" s="101">
        <v>52315.094299999997</v>
      </c>
      <c r="D70" s="93" t="s">
        <v>152</v>
      </c>
      <c r="E70" s="94">
        <f t="shared" si="19"/>
        <v>41440.199677506338</v>
      </c>
      <c r="F70" s="95">
        <f t="shared" si="20"/>
        <v>41440</v>
      </c>
      <c r="G70" s="94">
        <f t="shared" si="26"/>
        <v>7.1971999997913372E-2</v>
      </c>
      <c r="N70" s="94">
        <f>+G70</f>
        <v>7.1971999997913372E-2</v>
      </c>
      <c r="P70" s="94">
        <f t="shared" si="21"/>
        <v>7.8130754116470136E-2</v>
      </c>
      <c r="Q70" s="96">
        <f t="shared" si="22"/>
        <v>37296.594299999997</v>
      </c>
      <c r="R70" s="94">
        <f t="shared" si="23"/>
        <v>3.7930252292839904E-5</v>
      </c>
      <c r="U70">
        <f t="shared" si="24"/>
        <v>0.14329797291940288</v>
      </c>
      <c r="V70" s="94">
        <f t="shared" si="25"/>
        <v>-6.5159836995319714E-2</v>
      </c>
    </row>
    <row r="71" spans="1:25" s="94" customFormat="1" x14ac:dyDescent="0.2">
      <c r="A71" s="138" t="s">
        <v>198</v>
      </c>
      <c r="B71" s="100"/>
      <c r="C71" s="101">
        <v>52315.277099999999</v>
      </c>
      <c r="D71" s="93" t="s">
        <v>152</v>
      </c>
      <c r="E71" s="94">
        <f t="shared" si="19"/>
        <v>41440.706833735981</v>
      </c>
      <c r="F71" s="95">
        <f t="shared" si="20"/>
        <v>41440.5</v>
      </c>
      <c r="G71" s="94">
        <f t="shared" si="26"/>
        <v>7.455140000092797E-2</v>
      </c>
      <c r="N71" s="94">
        <f>+G71</f>
        <v>7.455140000092797E-2</v>
      </c>
      <c r="P71" s="94">
        <f t="shared" si="21"/>
        <v>7.8138135924083169E-2</v>
      </c>
      <c r="Q71" s="96">
        <f t="shared" si="22"/>
        <v>37296.777099999999</v>
      </c>
      <c r="R71" s="94">
        <f t="shared" si="23"/>
        <v>1.2864674582451975E-5</v>
      </c>
      <c r="U71">
        <f t="shared" si="24"/>
        <v>0.1788572830710487</v>
      </c>
      <c r="V71" s="94">
        <f t="shared" si="25"/>
        <v>-7.0696222621216248E-2</v>
      </c>
    </row>
    <row r="72" spans="1:25" s="94" customFormat="1" x14ac:dyDescent="0.2">
      <c r="A72" s="99" t="s">
        <v>58</v>
      </c>
      <c r="B72" s="100" t="s">
        <v>36</v>
      </c>
      <c r="C72" s="101">
        <v>52995.284200000002</v>
      </c>
      <c r="D72" s="102"/>
      <c r="E72" s="94">
        <f t="shared" si="19"/>
        <v>43327.303316047117</v>
      </c>
      <c r="F72" s="103">
        <f t="shared" ref="F72:F112" si="27">ROUND(2*E72,0)/2-0.5</f>
        <v>43327</v>
      </c>
      <c r="G72" s="94">
        <f t="shared" si="26"/>
        <v>0.10932760000287089</v>
      </c>
      <c r="K72" s="94">
        <f t="shared" ref="K72:K83" si="28">+G72</f>
        <v>0.10932760000287089</v>
      </c>
      <c r="P72" s="94">
        <f t="shared" si="21"/>
        <v>0.10816106044983245</v>
      </c>
      <c r="Q72" s="96">
        <f t="shared" si="22"/>
        <v>37976.784200000002</v>
      </c>
      <c r="R72" s="94">
        <f t="shared" si="23"/>
        <v>1.3608145288031295E-6</v>
      </c>
      <c r="U72">
        <f t="shared" si="24"/>
        <v>0.17891569895580733</v>
      </c>
      <c r="V72" s="94">
        <f t="shared" si="25"/>
        <v>-7.0703393303024872E-2</v>
      </c>
      <c r="X72" s="21"/>
      <c r="Y72" s="21"/>
    </row>
    <row r="73" spans="1:25" s="94" customFormat="1" x14ac:dyDescent="0.2">
      <c r="A73" s="99" t="s">
        <v>58</v>
      </c>
      <c r="B73" s="100" t="s">
        <v>36</v>
      </c>
      <c r="C73" s="101">
        <v>52996.364000000001</v>
      </c>
      <c r="D73" s="102"/>
      <c r="E73" s="94">
        <f t="shared" si="19"/>
        <v>43330.299089005362</v>
      </c>
      <c r="F73" s="103">
        <f t="shared" si="27"/>
        <v>43330</v>
      </c>
      <c r="G73" s="94">
        <f t="shared" si="26"/>
        <v>0.10780399999930523</v>
      </c>
      <c r="K73" s="94">
        <f t="shared" si="28"/>
        <v>0.10780399999930523</v>
      </c>
      <c r="P73" s="94">
        <f t="shared" si="21"/>
        <v>0.10821230565278246</v>
      </c>
      <c r="Q73" s="96">
        <f t="shared" si="22"/>
        <v>37977.864000000001</v>
      </c>
      <c r="R73" s="94">
        <f t="shared" si="23"/>
        <v>1.6671350666146648E-7</v>
      </c>
      <c r="U73">
        <f t="shared" si="24"/>
        <v>0.1789643833905093</v>
      </c>
      <c r="V73" s="94">
        <f t="shared" si="25"/>
        <v>-7.0709364812286013E-2</v>
      </c>
    </row>
    <row r="74" spans="1:25" s="94" customFormat="1" x14ac:dyDescent="0.2">
      <c r="A74" s="99" t="s">
        <v>58</v>
      </c>
      <c r="B74" s="100" t="s">
        <v>37</v>
      </c>
      <c r="C74" s="101">
        <v>52997.264199999998</v>
      </c>
      <c r="D74" s="102"/>
      <c r="E74" s="94">
        <f t="shared" si="19"/>
        <v>43332.796583742362</v>
      </c>
      <c r="F74" s="103">
        <f t="shared" si="27"/>
        <v>43332.5</v>
      </c>
      <c r="G74" s="94">
        <f t="shared" si="26"/>
        <v>0.10690099999919767</v>
      </c>
      <c r="K74" s="94">
        <f t="shared" si="28"/>
        <v>0.10690099999919767</v>
      </c>
      <c r="P74" s="94">
        <f t="shared" si="21"/>
        <v>0.10825501857822328</v>
      </c>
      <c r="Q74" s="96">
        <f t="shared" si="22"/>
        <v>37978.764199999998</v>
      </c>
      <c r="R74" s="94">
        <f t="shared" si="23"/>
        <v>1.8333663123465528E-6</v>
      </c>
      <c r="U74">
        <f t="shared" si="24"/>
        <v>0.17917864383515064</v>
      </c>
      <c r="V74" s="94">
        <f t="shared" si="25"/>
        <v>-7.0735595608636528E-2</v>
      </c>
    </row>
    <row r="75" spans="1:25" s="94" customFormat="1" x14ac:dyDescent="0.2">
      <c r="A75" s="99" t="s">
        <v>58</v>
      </c>
      <c r="B75" s="100" t="s">
        <v>37</v>
      </c>
      <c r="C75" s="101">
        <v>53001.228999999999</v>
      </c>
      <c r="D75" s="98"/>
      <c r="E75" s="94">
        <f t="shared" si="19"/>
        <v>43343.796436145472</v>
      </c>
      <c r="F75" s="103">
        <f t="shared" si="27"/>
        <v>43343.5</v>
      </c>
      <c r="G75" s="94">
        <f t="shared" si="26"/>
        <v>0.10684780000156024</v>
      </c>
      <c r="K75" s="94">
        <f t="shared" si="28"/>
        <v>0.10684780000156024</v>
      </c>
      <c r="P75" s="94">
        <f t="shared" si="21"/>
        <v>0.10844304822651411</v>
      </c>
      <c r="Q75" s="96">
        <f t="shared" si="22"/>
        <v>37982.728999999999</v>
      </c>
      <c r="R75" s="94">
        <f t="shared" si="23"/>
        <v>2.5448168992184682E-6</v>
      </c>
      <c r="U75">
        <f t="shared" si="24"/>
        <v>0.17933451969830283</v>
      </c>
      <c r="V75" s="94">
        <f t="shared" si="25"/>
        <v>-7.0754627662826988E-2</v>
      </c>
    </row>
    <row r="76" spans="1:25" s="94" customFormat="1" x14ac:dyDescent="0.2">
      <c r="A76" s="99" t="s">
        <v>58</v>
      </c>
      <c r="B76" s="100" t="s">
        <v>37</v>
      </c>
      <c r="C76" s="101">
        <v>53004.113499999999</v>
      </c>
      <c r="D76" s="98"/>
      <c r="E76" s="94">
        <f t="shared" si="19"/>
        <v>43351.799128401522</v>
      </c>
      <c r="F76" s="103">
        <f t="shared" si="27"/>
        <v>43351.5</v>
      </c>
      <c r="G76" s="94">
        <f t="shared" si="26"/>
        <v>0.10781819999829168</v>
      </c>
      <c r="K76" s="94">
        <f t="shared" si="28"/>
        <v>0.10781819999829168</v>
      </c>
      <c r="P76" s="94">
        <f t="shared" si="21"/>
        <v>0.10857989203547584</v>
      </c>
      <c r="Q76" s="96">
        <f t="shared" si="22"/>
        <v>37985.613499999999</v>
      </c>
      <c r="R76" s="94">
        <f t="shared" si="23"/>
        <v>5.8017475950976612E-7</v>
      </c>
      <c r="U76">
        <f t="shared" si="24"/>
        <v>0.17934426334015924</v>
      </c>
      <c r="V76" s="94">
        <f t="shared" si="25"/>
        <v>-7.0755815910830161E-2</v>
      </c>
    </row>
    <row r="77" spans="1:25" s="94" customFormat="1" x14ac:dyDescent="0.2">
      <c r="A77" s="99" t="s">
        <v>58</v>
      </c>
      <c r="B77" s="100" t="s">
        <v>36</v>
      </c>
      <c r="C77" s="101">
        <v>53004.295100000003</v>
      </c>
      <c r="D77" s="98"/>
      <c r="E77" s="94">
        <f t="shared" si="19"/>
        <v>43352.302955378029</v>
      </c>
      <c r="F77" s="103">
        <f t="shared" si="27"/>
        <v>43352</v>
      </c>
      <c r="G77" s="94">
        <f t="shared" si="26"/>
        <v>0.10919760000251699</v>
      </c>
      <c r="K77" s="94">
        <f t="shared" si="28"/>
        <v>0.10919760000251699</v>
      </c>
      <c r="P77" s="94">
        <f t="shared" si="21"/>
        <v>0.10858844742932908</v>
      </c>
      <c r="Q77" s="96">
        <f t="shared" si="22"/>
        <v>37985.795100000003</v>
      </c>
      <c r="R77" s="94">
        <f t="shared" si="23"/>
        <v>3.7106685742145875E-7</v>
      </c>
      <c r="U77">
        <f t="shared" si="24"/>
        <v>0.17939298402075227</v>
      </c>
      <c r="V77" s="94">
        <f t="shared" si="25"/>
        <v>-7.0761754935190047E-2</v>
      </c>
    </row>
    <row r="78" spans="1:25" s="94" customFormat="1" x14ac:dyDescent="0.2">
      <c r="A78" s="99" t="s">
        <v>58</v>
      </c>
      <c r="B78" s="100" t="s">
        <v>37</v>
      </c>
      <c r="C78" s="101">
        <v>53005.194799999997</v>
      </c>
      <c r="D78" s="98"/>
      <c r="E78" s="94">
        <f t="shared" si="19"/>
        <v>43354.799062926206</v>
      </c>
      <c r="F78" s="103">
        <f t="shared" si="27"/>
        <v>43354.5</v>
      </c>
      <c r="G78" s="94">
        <f t="shared" si="26"/>
        <v>0.10779460000048857</v>
      </c>
      <c r="K78" s="94">
        <f t="shared" si="28"/>
        <v>0.10779460000048857</v>
      </c>
      <c r="P78" s="94">
        <f t="shared" si="21"/>
        <v>0.10863122908556222</v>
      </c>
      <c r="Q78" s="96">
        <f t="shared" si="22"/>
        <v>37986.694799999997</v>
      </c>
      <c r="R78" s="94">
        <f t="shared" si="23"/>
        <v>6.9994822599116925E-7</v>
      </c>
      <c r="U78">
        <f t="shared" si="24"/>
        <v>0.17940272865113299</v>
      </c>
      <c r="V78" s="94">
        <f t="shared" si="25"/>
        <v>-7.0762942296913461E-2</v>
      </c>
    </row>
    <row r="79" spans="1:25" s="94" customFormat="1" x14ac:dyDescent="0.2">
      <c r="A79" s="99" t="s">
        <v>58</v>
      </c>
      <c r="B79" s="100" t="s">
        <v>36</v>
      </c>
      <c r="C79" s="101">
        <v>53005.3747</v>
      </c>
      <c r="D79" s="98"/>
      <c r="E79" s="94">
        <f t="shared" si="19"/>
        <v>43355.298173460746</v>
      </c>
      <c r="F79" s="103">
        <f t="shared" si="27"/>
        <v>43355</v>
      </c>
      <c r="G79" s="94">
        <f t="shared" si="26"/>
        <v>0.10747400000400376</v>
      </c>
      <c r="K79" s="94">
        <f t="shared" si="28"/>
        <v>0.10747400000400376</v>
      </c>
      <c r="P79" s="94">
        <f t="shared" si="21"/>
        <v>0.10863978635421953</v>
      </c>
      <c r="Q79" s="96">
        <f t="shared" si="22"/>
        <v>37986.8747</v>
      </c>
      <c r="R79" s="94">
        <f t="shared" si="23"/>
        <v>1.3590578143494177E-6</v>
      </c>
      <c r="U79">
        <f t="shared" si="24"/>
        <v>0.17945145427434744</v>
      </c>
      <c r="V79" s="94">
        <f t="shared" si="25"/>
        <v>-7.0768876889651444E-2</v>
      </c>
    </row>
    <row r="80" spans="1:25" s="94" customFormat="1" x14ac:dyDescent="0.2">
      <c r="A80" s="99" t="s">
        <v>58</v>
      </c>
      <c r="B80" s="100" t="s">
        <v>37</v>
      </c>
      <c r="C80" s="101">
        <v>53006.275800000003</v>
      </c>
      <c r="D80" s="98"/>
      <c r="E80" s="94">
        <f t="shared" si="19"/>
        <v>43357.798165137625</v>
      </c>
      <c r="F80" s="103">
        <f t="shared" si="27"/>
        <v>43357.5</v>
      </c>
      <c r="G80" s="94">
        <f t="shared" si="26"/>
        <v>0.10747100000298815</v>
      </c>
      <c r="K80" s="94">
        <f t="shared" si="28"/>
        <v>0.10747100000298815</v>
      </c>
      <c r="P80" s="94">
        <f t="shared" si="21"/>
        <v>0.108682577384696</v>
      </c>
      <c r="Q80" s="96">
        <f t="shared" si="22"/>
        <v>37987.775800000003</v>
      </c>
      <c r="R80" s="94">
        <f t="shared" si="23"/>
        <v>1.4679197518660521E-6</v>
      </c>
      <c r="U80">
        <f t="shared" si="24"/>
        <v>0.17950018401641327</v>
      </c>
      <c r="V80" s="94">
        <f t="shared" si="25"/>
        <v>-7.0774807789030461E-2</v>
      </c>
      <c r="X80" s="89"/>
      <c r="Y80" s="89"/>
    </row>
    <row r="81" spans="1:25" s="94" customFormat="1" x14ac:dyDescent="0.2">
      <c r="A81" s="99" t="s">
        <v>58</v>
      </c>
      <c r="B81" s="100" t="s">
        <v>36</v>
      </c>
      <c r="C81" s="101">
        <v>53007.181799999998</v>
      </c>
      <c r="D81" s="93"/>
      <c r="E81" s="94">
        <f t="shared" si="19"/>
        <v>43360.311751264831</v>
      </c>
      <c r="F81" s="103">
        <f t="shared" si="27"/>
        <v>43360</v>
      </c>
      <c r="G81" s="94">
        <f t="shared" si="26"/>
        <v>0.11236799999460345</v>
      </c>
      <c r="K81" s="94">
        <f t="shared" si="28"/>
        <v>0.11236799999460345</v>
      </c>
      <c r="P81" s="94">
        <f t="shared" si="21"/>
        <v>0.10872537622738281</v>
      </c>
      <c r="Q81" s="96">
        <f t="shared" si="22"/>
        <v>37988.681799999998</v>
      </c>
      <c r="R81" s="94">
        <f t="shared" si="23"/>
        <v>1.3268707909520729E-5</v>
      </c>
      <c r="U81">
        <f t="shared" si="24"/>
        <v>0.17955866514377566</v>
      </c>
      <c r="V81" s="94">
        <f t="shared" si="25"/>
        <v>-7.0781919992615655E-2</v>
      </c>
    </row>
    <row r="82" spans="1:25" s="94" customFormat="1" x14ac:dyDescent="0.2">
      <c r="A82" s="99" t="s">
        <v>58</v>
      </c>
      <c r="B82" s="100" t="s">
        <v>36</v>
      </c>
      <c r="C82" s="101">
        <v>53008.260900000001</v>
      </c>
      <c r="D82" s="93"/>
      <c r="E82" s="94">
        <f t="shared" si="19"/>
        <v>43363.305582158755</v>
      </c>
      <c r="F82" s="103">
        <f t="shared" si="27"/>
        <v>43363</v>
      </c>
      <c r="G82" s="94">
        <f t="shared" si="26"/>
        <v>0.11014440000144532</v>
      </c>
      <c r="K82" s="94">
        <f t="shared" si="28"/>
        <v>0.11014440000144532</v>
      </c>
      <c r="P82" s="94">
        <f t="shared" si="21"/>
        <v>0.10877674515116001</v>
      </c>
      <c r="Q82" s="96">
        <f t="shared" si="22"/>
        <v>37989.760900000001</v>
      </c>
      <c r="R82" s="94">
        <f t="shared" si="23"/>
        <v>1.8704797895089346E-6</v>
      </c>
      <c r="U82">
        <f t="shared" si="24"/>
        <v>0.17961715220228408</v>
      </c>
      <c r="V82" s="94">
        <f t="shared" si="25"/>
        <v>-7.0789026876783734E-2</v>
      </c>
    </row>
    <row r="83" spans="1:25" s="94" customFormat="1" x14ac:dyDescent="0.2">
      <c r="A83" s="99" t="s">
        <v>58</v>
      </c>
      <c r="B83" s="100" t="s">
        <v>36</v>
      </c>
      <c r="C83" s="101">
        <v>53009.343500000003</v>
      </c>
      <c r="D83" s="93"/>
      <c r="E83" s="94">
        <f t="shared" si="19"/>
        <v>43366.309123374362</v>
      </c>
      <c r="F83" s="103">
        <f t="shared" si="27"/>
        <v>43366</v>
      </c>
      <c r="G83" s="94">
        <f t="shared" si="26"/>
        <v>0.11142079999990528</v>
      </c>
      <c r="K83" s="94">
        <f t="shared" si="28"/>
        <v>0.11142079999990528</v>
      </c>
      <c r="P83" s="94">
        <f t="shared" si="21"/>
        <v>0.10882812532550035</v>
      </c>
      <c r="Q83" s="96">
        <f t="shared" si="22"/>
        <v>37990.843500000003</v>
      </c>
      <c r="R83" s="94">
        <f t="shared" si="23"/>
        <v>6.72196196730075E-6</v>
      </c>
      <c r="U83">
        <f t="shared" si="24"/>
        <v>0.18167771889000833</v>
      </c>
      <c r="V83" s="94">
        <f t="shared" si="25"/>
        <v>-7.1035565342530457E-2</v>
      </c>
      <c r="X83" s="21"/>
      <c r="Y83" s="21"/>
    </row>
    <row r="84" spans="1:25" s="94" customFormat="1" x14ac:dyDescent="0.2">
      <c r="A84" s="20" t="s">
        <v>39</v>
      </c>
      <c r="B84" s="92" t="s">
        <v>37</v>
      </c>
      <c r="C84" s="98">
        <v>53047.370199999998</v>
      </c>
      <c r="D84" s="104">
        <v>5.0000000000000001E-3</v>
      </c>
      <c r="E84" s="94">
        <f t="shared" si="19"/>
        <v>43471.809548963873</v>
      </c>
      <c r="F84" s="103">
        <f t="shared" si="27"/>
        <v>43471.5</v>
      </c>
      <c r="G84" s="94">
        <f t="shared" si="26"/>
        <v>0.11157419999653939</v>
      </c>
      <c r="I84" s="94">
        <f>+G84</f>
        <v>0.11157419999653939</v>
      </c>
      <c r="O84" s="94">
        <f t="shared" ref="O84:O91" ca="1" si="29">+C$11+C$12*$F84</f>
        <v>0.11321472871588811</v>
      </c>
      <c r="P84" s="94">
        <f t="shared" si="21"/>
        <v>0.11064215354747788</v>
      </c>
      <c r="Q84" s="96">
        <f t="shared" si="22"/>
        <v>38028.870199999998</v>
      </c>
      <c r="R84" s="94">
        <f t="shared" si="23"/>
        <v>8.6871058320818122E-7</v>
      </c>
      <c r="U84">
        <f t="shared" si="24"/>
        <v>0.18361800228828973</v>
      </c>
      <c r="V84" s="94">
        <f t="shared" si="25"/>
        <v>-7.1260910246202555E-2</v>
      </c>
      <c r="W84" s="98"/>
      <c r="X84" s="21"/>
      <c r="Y84" s="21"/>
    </row>
    <row r="85" spans="1:25" s="94" customFormat="1" x14ac:dyDescent="0.2">
      <c r="A85" s="138" t="s">
        <v>198</v>
      </c>
      <c r="B85" s="92"/>
      <c r="C85" s="98">
        <v>53083.053999999996</v>
      </c>
      <c r="D85" s="93" t="s">
        <v>152</v>
      </c>
      <c r="E85" s="94">
        <f t="shared" ref="E85:E112" si="30">+(C85-C$7)/C$8</f>
        <v>43570.809885218434</v>
      </c>
      <c r="F85" s="103">
        <f t="shared" si="27"/>
        <v>43570.5</v>
      </c>
      <c r="G85" s="94">
        <f t="shared" si="26"/>
        <v>0.11169539999536937</v>
      </c>
      <c r="N85" s="94">
        <f>+G85</f>
        <v>0.11169539999536937</v>
      </c>
      <c r="O85" s="94">
        <f t="shared" ca="1" si="29"/>
        <v>0.11434332987557599</v>
      </c>
      <c r="P85" s="94">
        <f t="shared" ref="P85:P112" si="31">+F$11+F$12*$F85+F$13*$F85^2+F$14*SIN(RADIANS(F$15*$F85+F$16))</f>
        <v>0.11235709204208717</v>
      </c>
      <c r="Q85" s="96">
        <f t="shared" ref="Q85:Q112" si="32">+C85-15018.5</f>
        <v>38064.553999999996</v>
      </c>
      <c r="R85" s="94">
        <f t="shared" ref="R85:R112" si="33">+(P85-G85)^2</f>
        <v>4.3783636468959345E-7</v>
      </c>
      <c r="U85">
        <f t="shared" ref="U85:U112" si="34">+F$11+F$12*$F86+F$13*$F86^2</f>
        <v>0.18367689958438305</v>
      </c>
      <c r="V85" s="94">
        <f t="shared" ref="V85:V112" si="35">+F$14*SIN(RADIANS(F$15*$F86+F$16))</f>
        <v>-7.1267647930061059E-2</v>
      </c>
    </row>
    <row r="86" spans="1:25" s="94" customFormat="1" x14ac:dyDescent="0.2">
      <c r="A86" s="138" t="s">
        <v>198</v>
      </c>
      <c r="B86" s="92"/>
      <c r="C86" s="98">
        <v>53084.1348</v>
      </c>
      <c r="D86" s="93" t="s">
        <v>152</v>
      </c>
      <c r="E86" s="94">
        <f t="shared" si="30"/>
        <v>43573.808432554324</v>
      </c>
      <c r="F86" s="103">
        <f t="shared" si="27"/>
        <v>43573.5</v>
      </c>
      <c r="G86" s="94">
        <f t="shared" si="26"/>
        <v>0.11117180000292137</v>
      </c>
      <c r="N86" s="94">
        <f>+G86</f>
        <v>0.11117180000292137</v>
      </c>
      <c r="O86" s="94">
        <f t="shared" ca="1" si="29"/>
        <v>0.11437752991071803</v>
      </c>
      <c r="P86" s="94">
        <f t="shared" si="31"/>
        <v>0.11240925165432199</v>
      </c>
      <c r="Q86" s="96">
        <f t="shared" si="32"/>
        <v>38065.6348</v>
      </c>
      <c r="R86" s="94">
        <f t="shared" si="33"/>
        <v>1.531286589554108E-6</v>
      </c>
      <c r="U86">
        <f t="shared" si="34"/>
        <v>0.20261590051200729</v>
      </c>
      <c r="V86" s="94">
        <f t="shared" si="35"/>
        <v>-7.3128514723297747E-2</v>
      </c>
    </row>
    <row r="87" spans="1:25" s="94" customFormat="1" x14ac:dyDescent="0.2">
      <c r="A87" s="138" t="s">
        <v>198</v>
      </c>
      <c r="B87" s="92"/>
      <c r="C87" s="98">
        <v>53426.392599999999</v>
      </c>
      <c r="D87" s="93" t="s">
        <v>152</v>
      </c>
      <c r="E87" s="94">
        <f t="shared" si="30"/>
        <v>44523.360814468484</v>
      </c>
      <c r="F87" s="103">
        <f t="shared" si="27"/>
        <v>44523</v>
      </c>
      <c r="G87" s="94">
        <f t="shared" si="26"/>
        <v>0.13005239999620244</v>
      </c>
      <c r="N87" s="94">
        <f>+G87</f>
        <v>0.13005239999620244</v>
      </c>
      <c r="O87" s="94">
        <f t="shared" ca="1" si="29"/>
        <v>0.12520184103317872</v>
      </c>
      <c r="P87" s="94">
        <f t="shared" si="31"/>
        <v>0.12948738578870955</v>
      </c>
      <c r="Q87" s="96">
        <f t="shared" si="32"/>
        <v>38407.892599999999</v>
      </c>
      <c r="R87" s="94">
        <f t="shared" si="33"/>
        <v>3.1924105466881468E-7</v>
      </c>
      <c r="U87">
        <f t="shared" si="34"/>
        <v>0.20261590051200729</v>
      </c>
      <c r="V87" s="94">
        <f t="shared" si="35"/>
        <v>-7.3128514723297747E-2</v>
      </c>
    </row>
    <row r="88" spans="1:25" s="94" customFormat="1" x14ac:dyDescent="0.2">
      <c r="A88" s="138" t="s">
        <v>198</v>
      </c>
      <c r="B88" s="92"/>
      <c r="C88" s="98">
        <v>53426.393100000001</v>
      </c>
      <c r="D88" s="93" t="s">
        <v>152</v>
      </c>
      <c r="E88" s="94">
        <f t="shared" si="30"/>
        <v>44523.362201657306</v>
      </c>
      <c r="F88" s="103">
        <f t="shared" si="27"/>
        <v>44523</v>
      </c>
      <c r="G88" s="94">
        <f t="shared" si="26"/>
        <v>0.13055239999812329</v>
      </c>
      <c r="N88" s="94">
        <f>+G88</f>
        <v>0.13055239999812329</v>
      </c>
      <c r="O88" s="94">
        <f t="shared" ca="1" si="29"/>
        <v>0.12520184103317872</v>
      </c>
      <c r="P88" s="94">
        <f t="shared" si="31"/>
        <v>0.12948738578870955</v>
      </c>
      <c r="Q88" s="96">
        <f t="shared" si="32"/>
        <v>38407.893100000001</v>
      </c>
      <c r="R88" s="94">
        <f t="shared" si="33"/>
        <v>1.1342552662531722E-6</v>
      </c>
      <c r="U88">
        <f t="shared" si="34"/>
        <v>0.20325439089421726</v>
      </c>
      <c r="V88" s="94">
        <f t="shared" si="35"/>
        <v>-7.3180886500149381E-2</v>
      </c>
    </row>
    <row r="89" spans="1:25" s="94" customFormat="1" x14ac:dyDescent="0.2">
      <c r="A89" s="105" t="s">
        <v>44</v>
      </c>
      <c r="B89" s="106" t="s">
        <v>37</v>
      </c>
      <c r="C89" s="107">
        <v>53437.746599999999</v>
      </c>
      <c r="D89" s="107">
        <v>1.1999999999999999E-3</v>
      </c>
      <c r="E89" s="94">
        <f t="shared" si="30"/>
        <v>44554.861098009875</v>
      </c>
      <c r="F89" s="103">
        <f t="shared" si="27"/>
        <v>44554.5</v>
      </c>
      <c r="G89" s="94">
        <f t="shared" si="26"/>
        <v>0.1301545999958762</v>
      </c>
      <c r="I89" s="94">
        <f>+G89</f>
        <v>0.1301545999958762</v>
      </c>
      <c r="O89" s="94">
        <f t="shared" ca="1" si="29"/>
        <v>0.12556094140217028</v>
      </c>
      <c r="P89" s="94">
        <f t="shared" si="31"/>
        <v>0.1300735043940679</v>
      </c>
      <c r="Q89" s="96">
        <f t="shared" si="32"/>
        <v>38419.246599999999</v>
      </c>
      <c r="R89" s="94">
        <f t="shared" si="33"/>
        <v>6.5764966326504946E-9</v>
      </c>
      <c r="U89">
        <f t="shared" si="34"/>
        <v>0.20333551582814025</v>
      </c>
      <c r="V89" s="94">
        <f t="shared" si="35"/>
        <v>-7.3187493506961659E-2</v>
      </c>
    </row>
    <row r="90" spans="1:25" s="94" customFormat="1" x14ac:dyDescent="0.2">
      <c r="A90" s="138" t="s">
        <v>198</v>
      </c>
      <c r="B90" s="106"/>
      <c r="C90" s="107">
        <v>53439.187599999997</v>
      </c>
      <c r="D90" s="93" t="s">
        <v>152</v>
      </c>
      <c r="E90" s="94">
        <f t="shared" si="30"/>
        <v>44558.858976165866</v>
      </c>
      <c r="F90" s="103">
        <f t="shared" si="27"/>
        <v>44558.5</v>
      </c>
      <c r="G90" s="94">
        <f t="shared" si="26"/>
        <v>0.12938979999307776</v>
      </c>
      <c r="N90" s="94">
        <f>+G90</f>
        <v>0.12938979999307776</v>
      </c>
      <c r="O90" s="94">
        <f t="shared" ca="1" si="29"/>
        <v>0.12560654144902644</v>
      </c>
      <c r="P90" s="94">
        <f t="shared" si="31"/>
        <v>0.13014802232117859</v>
      </c>
      <c r="Q90" s="96">
        <f t="shared" si="32"/>
        <v>38420.687599999997</v>
      </c>
      <c r="R90" s="94">
        <f t="shared" si="33"/>
        <v>5.7490109883063837E-7</v>
      </c>
      <c r="U90">
        <f t="shared" si="34"/>
        <v>0.20353837429408173</v>
      </c>
      <c r="V90" s="94">
        <f t="shared" si="35"/>
        <v>-7.3203968242721698E-2</v>
      </c>
    </row>
    <row r="91" spans="1:25" s="94" customFormat="1" x14ac:dyDescent="0.2">
      <c r="A91" s="7" t="s">
        <v>41</v>
      </c>
      <c r="B91" s="92"/>
      <c r="C91" s="98">
        <v>53442.792870341123</v>
      </c>
      <c r="D91" s="98">
        <v>2.0000000000000001E-4</v>
      </c>
      <c r="E91" s="94">
        <f t="shared" si="30"/>
        <v>44568.86135752828</v>
      </c>
      <c r="F91" s="103">
        <f t="shared" si="27"/>
        <v>44568.5</v>
      </c>
      <c r="G91" s="94">
        <f t="shared" si="26"/>
        <v>0.13024814111849992</v>
      </c>
      <c r="L91" s="94">
        <f>+G91</f>
        <v>0.13024814111849992</v>
      </c>
      <c r="O91" s="94">
        <f t="shared" ca="1" si="29"/>
        <v>0.12572054156616658</v>
      </c>
      <c r="P91" s="94">
        <f t="shared" si="31"/>
        <v>0.13033440605136004</v>
      </c>
      <c r="Q91" s="96">
        <f t="shared" si="32"/>
        <v>38424.292870341123</v>
      </c>
      <c r="R91" s="94">
        <f t="shared" si="33"/>
        <v>7.4416386413618814E-9</v>
      </c>
      <c r="U91">
        <f t="shared" si="34"/>
        <v>0.20513310242687249</v>
      </c>
      <c r="V91" s="94">
        <f t="shared" si="35"/>
        <v>-7.3331170511062138E-2</v>
      </c>
      <c r="X91" s="21"/>
      <c r="Y91" s="21"/>
    </row>
    <row r="92" spans="1:25" s="94" customFormat="1" x14ac:dyDescent="0.2">
      <c r="A92" s="12" t="s">
        <v>59</v>
      </c>
      <c r="B92" s="92" t="s">
        <v>36</v>
      </c>
      <c r="C92" s="93">
        <v>53471.089599999999</v>
      </c>
      <c r="D92" s="93"/>
      <c r="E92" s="94">
        <f t="shared" si="30"/>
        <v>44647.367171122496</v>
      </c>
      <c r="F92" s="103">
        <f t="shared" si="27"/>
        <v>44647</v>
      </c>
      <c r="G92" s="94">
        <f t="shared" si="26"/>
        <v>0.13234360000205925</v>
      </c>
      <c r="J92" s="94">
        <f t="shared" ref="J92:J104" si="36">+G92</f>
        <v>0.13234360000205925</v>
      </c>
      <c r="P92" s="94">
        <f t="shared" si="31"/>
        <v>0.13180193191581036</v>
      </c>
      <c r="Q92" s="96">
        <f t="shared" si="32"/>
        <v>38452.589599999999</v>
      </c>
      <c r="R92" s="94">
        <f t="shared" si="33"/>
        <v>2.9340431566053715E-7</v>
      </c>
      <c r="U92">
        <f t="shared" si="34"/>
        <v>0.20513310242687249</v>
      </c>
      <c r="V92" s="94">
        <f t="shared" si="35"/>
        <v>-7.3331170511062138E-2</v>
      </c>
    </row>
    <row r="93" spans="1:25" s="94" customFormat="1" x14ac:dyDescent="0.2">
      <c r="A93" s="12" t="s">
        <v>59</v>
      </c>
      <c r="B93" s="92" t="s">
        <v>36</v>
      </c>
      <c r="C93" s="93">
        <v>53471.089599999999</v>
      </c>
      <c r="D93" s="93"/>
      <c r="E93" s="94">
        <f t="shared" si="30"/>
        <v>44647.367171122496</v>
      </c>
      <c r="F93" s="103">
        <f t="shared" si="27"/>
        <v>44647</v>
      </c>
      <c r="G93" s="94">
        <f t="shared" si="26"/>
        <v>0.13234360000205925</v>
      </c>
      <c r="J93" s="94">
        <f t="shared" si="36"/>
        <v>0.13234360000205925</v>
      </c>
      <c r="P93" s="94">
        <f t="shared" si="31"/>
        <v>0.13180193191581036</v>
      </c>
      <c r="Q93" s="96">
        <f t="shared" si="32"/>
        <v>38452.589599999999</v>
      </c>
      <c r="R93" s="94">
        <f t="shared" si="33"/>
        <v>2.9340431566053715E-7</v>
      </c>
      <c r="U93">
        <f t="shared" si="34"/>
        <v>0.20513310242687249</v>
      </c>
      <c r="V93" s="94">
        <f t="shared" si="35"/>
        <v>-7.3331170511062138E-2</v>
      </c>
    </row>
    <row r="94" spans="1:25" s="94" customFormat="1" x14ac:dyDescent="0.2">
      <c r="A94" s="12" t="s">
        <v>59</v>
      </c>
      <c r="B94" s="92" t="s">
        <v>36</v>
      </c>
      <c r="C94" s="93">
        <v>53471.089599999999</v>
      </c>
      <c r="D94" s="93"/>
      <c r="E94" s="94">
        <f t="shared" si="30"/>
        <v>44647.367171122496</v>
      </c>
      <c r="F94" s="103">
        <f t="shared" si="27"/>
        <v>44647</v>
      </c>
      <c r="G94" s="94">
        <f t="shared" si="26"/>
        <v>0.13234360000205925</v>
      </c>
      <c r="J94" s="94">
        <f t="shared" si="36"/>
        <v>0.13234360000205925</v>
      </c>
      <c r="P94" s="94">
        <f t="shared" si="31"/>
        <v>0.13180193191581036</v>
      </c>
      <c r="Q94" s="96">
        <f t="shared" si="32"/>
        <v>38452.589599999999</v>
      </c>
      <c r="R94" s="94">
        <f t="shared" si="33"/>
        <v>2.9340431566053715E-7</v>
      </c>
      <c r="U94">
        <f t="shared" si="34"/>
        <v>0.20513310242687249</v>
      </c>
      <c r="V94" s="94">
        <f t="shared" si="35"/>
        <v>-7.3331170511062138E-2</v>
      </c>
    </row>
    <row r="95" spans="1:25" s="94" customFormat="1" x14ac:dyDescent="0.2">
      <c r="A95" s="12" t="s">
        <v>59</v>
      </c>
      <c r="B95" s="92" t="s">
        <v>36</v>
      </c>
      <c r="C95" s="93">
        <v>53471.089599999999</v>
      </c>
      <c r="D95" s="93"/>
      <c r="E95" s="94">
        <f t="shared" si="30"/>
        <v>44647.367171122496</v>
      </c>
      <c r="F95" s="103">
        <f t="shared" si="27"/>
        <v>44647</v>
      </c>
      <c r="G95" s="94">
        <f t="shared" si="26"/>
        <v>0.13234360000205925</v>
      </c>
      <c r="J95" s="94">
        <f t="shared" si="36"/>
        <v>0.13234360000205925</v>
      </c>
      <c r="P95" s="94">
        <f t="shared" si="31"/>
        <v>0.13180193191581036</v>
      </c>
      <c r="Q95" s="96">
        <f t="shared" si="32"/>
        <v>38452.589599999999</v>
      </c>
      <c r="R95" s="94">
        <f t="shared" si="33"/>
        <v>2.9340431566053715E-7</v>
      </c>
      <c r="U95">
        <f t="shared" si="34"/>
        <v>0.20513310242687249</v>
      </c>
      <c r="V95" s="94">
        <f t="shared" si="35"/>
        <v>-7.3331170511062138E-2</v>
      </c>
    </row>
    <row r="96" spans="1:25" s="94" customFormat="1" x14ac:dyDescent="0.2">
      <c r="A96" s="12" t="s">
        <v>59</v>
      </c>
      <c r="B96" s="92" t="s">
        <v>36</v>
      </c>
      <c r="C96" s="93">
        <v>53471.089599999999</v>
      </c>
      <c r="D96" s="93"/>
      <c r="E96" s="94">
        <f t="shared" si="30"/>
        <v>44647.367171122496</v>
      </c>
      <c r="F96" s="103">
        <f t="shared" si="27"/>
        <v>44647</v>
      </c>
      <c r="G96" s="94">
        <f t="shared" si="26"/>
        <v>0.13234360000205925</v>
      </c>
      <c r="J96" s="94">
        <f t="shared" si="36"/>
        <v>0.13234360000205925</v>
      </c>
      <c r="P96" s="94">
        <f t="shared" si="31"/>
        <v>0.13180193191581036</v>
      </c>
      <c r="Q96" s="96">
        <f t="shared" si="32"/>
        <v>38452.589599999999</v>
      </c>
      <c r="R96" s="94">
        <f t="shared" si="33"/>
        <v>2.9340431566053715E-7</v>
      </c>
      <c r="U96">
        <f t="shared" si="34"/>
        <v>0.20513310242687249</v>
      </c>
      <c r="V96" s="94">
        <f t="shared" si="35"/>
        <v>-7.3331170511062138E-2</v>
      </c>
    </row>
    <row r="97" spans="1:22" s="94" customFormat="1" x14ac:dyDescent="0.2">
      <c r="A97" s="12" t="s">
        <v>59</v>
      </c>
      <c r="B97" s="92" t="s">
        <v>36</v>
      </c>
      <c r="C97" s="93">
        <v>53471.089599999999</v>
      </c>
      <c r="D97" s="93"/>
      <c r="E97" s="94">
        <f t="shared" si="30"/>
        <v>44647.367171122496</v>
      </c>
      <c r="F97" s="103">
        <f t="shared" si="27"/>
        <v>44647</v>
      </c>
      <c r="G97" s="94">
        <f t="shared" si="26"/>
        <v>0.13234360000205925</v>
      </c>
      <c r="J97" s="94">
        <f t="shared" si="36"/>
        <v>0.13234360000205925</v>
      </c>
      <c r="P97" s="94">
        <f t="shared" si="31"/>
        <v>0.13180193191581036</v>
      </c>
      <c r="Q97" s="96">
        <f t="shared" si="32"/>
        <v>38452.589599999999</v>
      </c>
      <c r="R97" s="94">
        <f t="shared" si="33"/>
        <v>2.9340431566053715E-7</v>
      </c>
      <c r="U97">
        <f t="shared" si="34"/>
        <v>0.20513310242687249</v>
      </c>
      <c r="V97" s="94">
        <f t="shared" si="35"/>
        <v>-7.3331170511062138E-2</v>
      </c>
    </row>
    <row r="98" spans="1:22" s="94" customFormat="1" x14ac:dyDescent="0.2">
      <c r="A98" s="12" t="s">
        <v>59</v>
      </c>
      <c r="B98" s="92" t="s">
        <v>36</v>
      </c>
      <c r="C98" s="93">
        <v>53471.089599999999</v>
      </c>
      <c r="D98" s="93"/>
      <c r="E98" s="94">
        <f t="shared" si="30"/>
        <v>44647.367171122496</v>
      </c>
      <c r="F98" s="103">
        <f t="shared" si="27"/>
        <v>44647</v>
      </c>
      <c r="G98" s="94">
        <f t="shared" ref="G98:G112" si="37">C98-($C$7+$C$8*$F98)</f>
        <v>0.13234360000205925</v>
      </c>
      <c r="J98" s="94">
        <f t="shared" si="36"/>
        <v>0.13234360000205925</v>
      </c>
      <c r="P98" s="94">
        <f t="shared" si="31"/>
        <v>0.13180193191581036</v>
      </c>
      <c r="Q98" s="96">
        <f t="shared" si="32"/>
        <v>38452.589599999999</v>
      </c>
      <c r="R98" s="94">
        <f t="shared" si="33"/>
        <v>2.9340431566053715E-7</v>
      </c>
      <c r="U98">
        <f t="shared" si="34"/>
        <v>0.20513310242687249</v>
      </c>
      <c r="V98" s="94">
        <f t="shared" si="35"/>
        <v>-7.3331170511062138E-2</v>
      </c>
    </row>
    <row r="99" spans="1:22" s="94" customFormat="1" x14ac:dyDescent="0.2">
      <c r="A99" s="12" t="s">
        <v>59</v>
      </c>
      <c r="B99" s="92" t="s">
        <v>36</v>
      </c>
      <c r="C99" s="93">
        <v>53471.089599999999</v>
      </c>
      <c r="D99" s="93"/>
      <c r="E99" s="94">
        <f t="shared" si="30"/>
        <v>44647.367171122496</v>
      </c>
      <c r="F99" s="103">
        <f t="shared" si="27"/>
        <v>44647</v>
      </c>
      <c r="G99" s="94">
        <f t="shared" si="37"/>
        <v>0.13234360000205925</v>
      </c>
      <c r="J99" s="94">
        <f t="shared" si="36"/>
        <v>0.13234360000205925</v>
      </c>
      <c r="P99" s="94">
        <f t="shared" si="31"/>
        <v>0.13180193191581036</v>
      </c>
      <c r="Q99" s="96">
        <f t="shared" si="32"/>
        <v>38452.589599999999</v>
      </c>
      <c r="R99" s="94">
        <f t="shared" si="33"/>
        <v>2.9340431566053715E-7</v>
      </c>
      <c r="U99">
        <f t="shared" si="34"/>
        <v>0.20513310242687249</v>
      </c>
      <c r="V99" s="94">
        <f t="shared" si="35"/>
        <v>-7.3331170511062138E-2</v>
      </c>
    </row>
    <row r="100" spans="1:22" s="94" customFormat="1" x14ac:dyDescent="0.2">
      <c r="A100" s="12" t="s">
        <v>59</v>
      </c>
      <c r="B100" s="92" t="s">
        <v>36</v>
      </c>
      <c r="C100" s="93">
        <v>53471.089599999999</v>
      </c>
      <c r="D100" s="93"/>
      <c r="E100" s="94">
        <f t="shared" si="30"/>
        <v>44647.367171122496</v>
      </c>
      <c r="F100" s="103">
        <f t="shared" si="27"/>
        <v>44647</v>
      </c>
      <c r="G100" s="94">
        <f t="shared" si="37"/>
        <v>0.13234360000205925</v>
      </c>
      <c r="J100" s="94">
        <f t="shared" si="36"/>
        <v>0.13234360000205925</v>
      </c>
      <c r="P100" s="94">
        <f t="shared" si="31"/>
        <v>0.13180193191581036</v>
      </c>
      <c r="Q100" s="96">
        <f t="shared" si="32"/>
        <v>38452.589599999999</v>
      </c>
      <c r="R100" s="94">
        <f t="shared" si="33"/>
        <v>2.9340431566053715E-7</v>
      </c>
      <c r="U100">
        <f t="shared" si="34"/>
        <v>0.20513310242687249</v>
      </c>
      <c r="V100" s="94">
        <f t="shared" si="35"/>
        <v>-7.3331170511062138E-2</v>
      </c>
    </row>
    <row r="101" spans="1:22" s="94" customFormat="1" x14ac:dyDescent="0.2">
      <c r="A101" s="12" t="s">
        <v>59</v>
      </c>
      <c r="B101" s="92" t="s">
        <v>36</v>
      </c>
      <c r="C101" s="93">
        <v>53471.089599999999</v>
      </c>
      <c r="D101" s="93"/>
      <c r="E101" s="94">
        <f t="shared" si="30"/>
        <v>44647.367171122496</v>
      </c>
      <c r="F101" s="103">
        <f t="shared" si="27"/>
        <v>44647</v>
      </c>
      <c r="G101" s="94">
        <f t="shared" si="37"/>
        <v>0.13234360000205925</v>
      </c>
      <c r="J101" s="94">
        <f t="shared" si="36"/>
        <v>0.13234360000205925</v>
      </c>
      <c r="P101" s="94">
        <f t="shared" si="31"/>
        <v>0.13180193191581036</v>
      </c>
      <c r="Q101" s="96">
        <f t="shared" si="32"/>
        <v>38452.589599999999</v>
      </c>
      <c r="R101" s="94">
        <f t="shared" si="33"/>
        <v>2.9340431566053715E-7</v>
      </c>
      <c r="U101">
        <f t="shared" si="34"/>
        <v>0.20513310242687249</v>
      </c>
      <c r="V101" s="94">
        <f t="shared" si="35"/>
        <v>-7.3331170511062138E-2</v>
      </c>
    </row>
    <row r="102" spans="1:22" s="94" customFormat="1" x14ac:dyDescent="0.2">
      <c r="A102" s="12" t="s">
        <v>59</v>
      </c>
      <c r="B102" s="92" t="s">
        <v>36</v>
      </c>
      <c r="C102" s="93">
        <v>53471.089599999999</v>
      </c>
      <c r="D102" s="93"/>
      <c r="E102" s="94">
        <f t="shared" si="30"/>
        <v>44647.367171122496</v>
      </c>
      <c r="F102" s="103">
        <f t="shared" si="27"/>
        <v>44647</v>
      </c>
      <c r="G102" s="94">
        <f t="shared" si="37"/>
        <v>0.13234360000205925</v>
      </c>
      <c r="J102" s="94">
        <f t="shared" si="36"/>
        <v>0.13234360000205925</v>
      </c>
      <c r="P102" s="94">
        <f t="shared" si="31"/>
        <v>0.13180193191581036</v>
      </c>
      <c r="Q102" s="96">
        <f t="shared" si="32"/>
        <v>38452.589599999999</v>
      </c>
      <c r="R102" s="94">
        <f t="shared" si="33"/>
        <v>2.9340431566053715E-7</v>
      </c>
      <c r="U102">
        <f t="shared" si="34"/>
        <v>0.20513310242687249</v>
      </c>
      <c r="V102" s="94">
        <f t="shared" si="35"/>
        <v>-7.3331170511062138E-2</v>
      </c>
    </row>
    <row r="103" spans="1:22" s="94" customFormat="1" x14ac:dyDescent="0.2">
      <c r="A103" s="12" t="s">
        <v>59</v>
      </c>
      <c r="B103" s="92" t="s">
        <v>36</v>
      </c>
      <c r="C103" s="93">
        <v>53471.089599999999</v>
      </c>
      <c r="D103" s="93"/>
      <c r="E103" s="94">
        <f t="shared" si="30"/>
        <v>44647.367171122496</v>
      </c>
      <c r="F103" s="103">
        <f t="shared" si="27"/>
        <v>44647</v>
      </c>
      <c r="G103" s="94">
        <f t="shared" si="37"/>
        <v>0.13234360000205925</v>
      </c>
      <c r="J103" s="94">
        <f t="shared" si="36"/>
        <v>0.13234360000205925</v>
      </c>
      <c r="P103" s="94">
        <f t="shared" si="31"/>
        <v>0.13180193191581036</v>
      </c>
      <c r="Q103" s="96">
        <f t="shared" si="32"/>
        <v>38452.589599999999</v>
      </c>
      <c r="R103" s="94">
        <f t="shared" si="33"/>
        <v>2.9340431566053715E-7</v>
      </c>
      <c r="U103">
        <f t="shared" si="34"/>
        <v>0.20513310242687249</v>
      </c>
      <c r="V103" s="94">
        <f t="shared" si="35"/>
        <v>-7.3331170511062138E-2</v>
      </c>
    </row>
    <row r="104" spans="1:22" s="94" customFormat="1" x14ac:dyDescent="0.2">
      <c r="A104" s="12" t="s">
        <v>59</v>
      </c>
      <c r="B104" s="92" t="s">
        <v>36</v>
      </c>
      <c r="C104" s="93">
        <v>53471.089599999999</v>
      </c>
      <c r="D104" s="93"/>
      <c r="E104" s="94">
        <f t="shared" si="30"/>
        <v>44647.367171122496</v>
      </c>
      <c r="F104" s="103">
        <f t="shared" si="27"/>
        <v>44647</v>
      </c>
      <c r="G104" s="94">
        <f t="shared" si="37"/>
        <v>0.13234360000205925</v>
      </c>
      <c r="J104" s="94">
        <f t="shared" si="36"/>
        <v>0.13234360000205925</v>
      </c>
      <c r="P104" s="94">
        <f t="shared" si="31"/>
        <v>0.13180193191581036</v>
      </c>
      <c r="Q104" s="96">
        <f t="shared" si="32"/>
        <v>38452.589599999999</v>
      </c>
      <c r="R104" s="94">
        <f t="shared" si="33"/>
        <v>2.9340431566053715E-7</v>
      </c>
      <c r="U104">
        <f t="shared" si="34"/>
        <v>0.20616115691447423</v>
      </c>
      <c r="V104" s="94">
        <f t="shared" si="35"/>
        <v>-7.3411007159154287E-2</v>
      </c>
    </row>
    <row r="105" spans="1:22" s="94" customFormat="1" x14ac:dyDescent="0.2">
      <c r="A105" s="138" t="s">
        <v>198</v>
      </c>
      <c r="B105" s="92"/>
      <c r="C105" s="93">
        <v>53489.292800000003</v>
      </c>
      <c r="D105" s="93" t="s">
        <v>152</v>
      </c>
      <c r="E105" s="94">
        <f t="shared" si="30"/>
        <v>44697.869721885298</v>
      </c>
      <c r="F105" s="103">
        <f t="shared" si="27"/>
        <v>44697.5</v>
      </c>
      <c r="G105" s="94">
        <f t="shared" si="37"/>
        <v>0.13326300000335323</v>
      </c>
      <c r="N105" s="94">
        <f>+G105</f>
        <v>0.13326300000335323</v>
      </c>
      <c r="O105" s="94">
        <f t="shared" ref="O105:O112" ca="1" si="38">+C$11+C$12*$F105</f>
        <v>0.12719114307727503</v>
      </c>
      <c r="P105" s="94">
        <f t="shared" si="31"/>
        <v>0.13275014975531996</v>
      </c>
      <c r="Q105" s="96">
        <f t="shared" si="32"/>
        <v>38470.792800000003</v>
      </c>
      <c r="R105" s="94">
        <f t="shared" si="33"/>
        <v>2.6301537690778627E-7</v>
      </c>
      <c r="U105">
        <f t="shared" si="34"/>
        <v>0.21723855535566339</v>
      </c>
      <c r="V105" s="94">
        <f t="shared" si="35"/>
        <v>-7.4165417498257794E-2</v>
      </c>
    </row>
    <row r="106" spans="1:22" s="94" customFormat="1" x14ac:dyDescent="0.2">
      <c r="A106" s="138" t="s">
        <v>198</v>
      </c>
      <c r="B106" s="92"/>
      <c r="C106" s="93">
        <v>53683.581400000003</v>
      </c>
      <c r="D106" s="93" t="s">
        <v>152</v>
      </c>
      <c r="E106" s="94">
        <f t="shared" si="30"/>
        <v>45236.899666297868</v>
      </c>
      <c r="F106" s="103">
        <f t="shared" si="27"/>
        <v>45236.5</v>
      </c>
      <c r="G106" s="94">
        <f t="shared" si="37"/>
        <v>0.14405619999888586</v>
      </c>
      <c r="N106" s="94">
        <f>+G106</f>
        <v>0.14405619999888586</v>
      </c>
      <c r="O106" s="94">
        <f t="shared" ca="1" si="38"/>
        <v>0.13333574939113108</v>
      </c>
      <c r="P106" s="94">
        <f t="shared" si="31"/>
        <v>0.14307313785740561</v>
      </c>
      <c r="Q106" s="96">
        <f t="shared" si="32"/>
        <v>38665.081400000003</v>
      </c>
      <c r="R106" s="94">
        <f t="shared" si="33"/>
        <v>9.6641117401173697E-7</v>
      </c>
      <c r="U106">
        <f t="shared" si="34"/>
        <v>0.22110561681439261</v>
      </c>
      <c r="V106" s="94">
        <f t="shared" si="35"/>
        <v>-7.438408401316092E-2</v>
      </c>
    </row>
    <row r="107" spans="1:22" s="94" customFormat="1" x14ac:dyDescent="0.2">
      <c r="A107" s="138" t="s">
        <v>198</v>
      </c>
      <c r="B107" s="92"/>
      <c r="C107" s="93">
        <v>53750.623500000002</v>
      </c>
      <c r="D107" s="93" t="s">
        <v>152</v>
      </c>
      <c r="E107" s="94">
        <f t="shared" si="30"/>
        <v>45422.899768394956</v>
      </c>
      <c r="F107" s="103">
        <f t="shared" si="27"/>
        <v>45422.5</v>
      </c>
      <c r="G107" s="94">
        <f t="shared" si="37"/>
        <v>0.14409300000261283</v>
      </c>
      <c r="N107" s="94">
        <f>+G107</f>
        <v>0.14409300000261283</v>
      </c>
      <c r="O107" s="94">
        <f t="shared" ca="1" si="38"/>
        <v>0.13545615156993857</v>
      </c>
      <c r="P107" s="94">
        <f t="shared" si="31"/>
        <v>0.14672153280123168</v>
      </c>
      <c r="Q107" s="96">
        <f t="shared" si="32"/>
        <v>38732.123500000002</v>
      </c>
      <c r="R107" s="94">
        <f t="shared" si="33"/>
        <v>6.9091846734150669E-6</v>
      </c>
      <c r="U107">
        <f t="shared" si="34"/>
        <v>0.22196110031944366</v>
      </c>
      <c r="V107" s="94">
        <f t="shared" si="35"/>
        <v>-7.4429396447156959E-2</v>
      </c>
    </row>
    <row r="108" spans="1:22" s="94" customFormat="1" x14ac:dyDescent="0.2">
      <c r="A108" s="105" t="s">
        <v>43</v>
      </c>
      <c r="B108" s="106" t="s">
        <v>37</v>
      </c>
      <c r="C108" s="107">
        <v>53765.398200000003</v>
      </c>
      <c r="D108" s="93">
        <v>4.0000000000000002E-4</v>
      </c>
      <c r="E108" s="94">
        <f t="shared" si="30"/>
        <v>45463.890365474319</v>
      </c>
      <c r="F108" s="103">
        <f t="shared" si="27"/>
        <v>45463.5</v>
      </c>
      <c r="G108" s="94">
        <f t="shared" si="37"/>
        <v>0.14070380000339355</v>
      </c>
      <c r="N108" s="94">
        <f>+G108</f>
        <v>0.14070380000339355</v>
      </c>
      <c r="O108" s="94">
        <f t="shared" ca="1" si="38"/>
        <v>0.13592355205021328</v>
      </c>
      <c r="P108" s="94">
        <f t="shared" si="31"/>
        <v>0.1475317038722867</v>
      </c>
      <c r="Q108" s="96">
        <f t="shared" si="32"/>
        <v>38746.898200000003</v>
      </c>
      <c r="R108" s="94">
        <f t="shared" si="33"/>
        <v>4.6620271242846019E-5</v>
      </c>
      <c r="U108">
        <f t="shared" si="34"/>
        <v>0.23930340972949005</v>
      </c>
      <c r="V108" s="94">
        <f t="shared" si="35"/>
        <v>-7.5115509928831037E-2</v>
      </c>
    </row>
    <row r="109" spans="1:22" s="94" customFormat="1" x14ac:dyDescent="0.2">
      <c r="A109" s="25" t="s">
        <v>53</v>
      </c>
      <c r="B109" s="108"/>
      <c r="C109" s="93">
        <v>54060.983699999997</v>
      </c>
      <c r="D109" s="93">
        <v>2.9999999999999997E-4</v>
      </c>
      <c r="E109" s="94">
        <f t="shared" si="30"/>
        <v>46283.956162614028</v>
      </c>
      <c r="F109" s="103">
        <f t="shared" si="27"/>
        <v>46283.5</v>
      </c>
      <c r="G109" s="94">
        <f t="shared" si="37"/>
        <v>0.16441979999945033</v>
      </c>
      <c r="L109" s="94">
        <f>+G109</f>
        <v>0.16441979999945033</v>
      </c>
      <c r="O109" s="94">
        <f t="shared" ca="1" si="38"/>
        <v>0.14527156165570859</v>
      </c>
      <c r="P109" s="94">
        <f t="shared" si="31"/>
        <v>0.16418789980065901</v>
      </c>
      <c r="Q109" s="96">
        <f t="shared" si="32"/>
        <v>39042.483699999997</v>
      </c>
      <c r="R109" s="94">
        <f t="shared" si="33"/>
        <v>5.3777702199455518E-8</v>
      </c>
      <c r="U109">
        <f t="shared" si="34"/>
        <v>0.28661559983686785</v>
      </c>
      <c r="V109" s="94">
        <f t="shared" si="35"/>
        <v>-7.4918764429761614E-2</v>
      </c>
    </row>
    <row r="110" spans="1:22" s="94" customFormat="1" x14ac:dyDescent="0.2">
      <c r="A110" s="12" t="s">
        <v>55</v>
      </c>
      <c r="B110" s="42" t="s">
        <v>36</v>
      </c>
      <c r="C110" s="12">
        <v>54831.836000000003</v>
      </c>
      <c r="D110" s="12">
        <v>4.0000000000000002E-4</v>
      </c>
      <c r="E110" s="94">
        <f t="shared" si="30"/>
        <v>48422.591535040949</v>
      </c>
      <c r="F110" s="103">
        <f t="shared" si="27"/>
        <v>48422</v>
      </c>
      <c r="G110" s="94">
        <f t="shared" si="37"/>
        <v>0.21321360000729328</v>
      </c>
      <c r="I110" s="94">
        <f>+G110</f>
        <v>0.21321360000729328</v>
      </c>
      <c r="O110" s="94">
        <f t="shared" ca="1" si="38"/>
        <v>0.16965048670613742</v>
      </c>
      <c r="P110" s="94">
        <f t="shared" si="31"/>
        <v>0.21169683540710624</v>
      </c>
      <c r="Q110" s="96">
        <f t="shared" si="32"/>
        <v>39813.336000000003</v>
      </c>
      <c r="R110" s="94">
        <f t="shared" si="33"/>
        <v>2.3005748523805595E-6</v>
      </c>
      <c r="U110">
        <f t="shared" si="34"/>
        <v>0.28990975964392057</v>
      </c>
      <c r="V110" s="94">
        <f t="shared" si="35"/>
        <v>-7.4802317600912313E-2</v>
      </c>
    </row>
    <row r="111" spans="1:22" s="94" customFormat="1" x14ac:dyDescent="0.2">
      <c r="A111" s="18" t="s">
        <v>75</v>
      </c>
      <c r="B111" s="82"/>
      <c r="C111" s="25">
        <v>54883.741199999997</v>
      </c>
      <c r="D111" s="93">
        <v>2.9999999999999997E-4</v>
      </c>
      <c r="E111" s="94">
        <f t="shared" si="30"/>
        <v>48566.596160483306</v>
      </c>
      <c r="F111" s="103">
        <f t="shared" si="27"/>
        <v>48566</v>
      </c>
      <c r="G111" s="94">
        <f t="shared" si="37"/>
        <v>0.21488079999835463</v>
      </c>
      <c r="L111" s="94">
        <f>+G111</f>
        <v>0.21488079999835463</v>
      </c>
      <c r="O111" s="94">
        <f t="shared" ca="1" si="38"/>
        <v>0.17129208839295612</v>
      </c>
      <c r="P111" s="94">
        <f t="shared" si="31"/>
        <v>0.21510744204300825</v>
      </c>
      <c r="Q111" s="96">
        <f t="shared" si="32"/>
        <v>39865.241199999997</v>
      </c>
      <c r="R111" s="94">
        <f t="shared" si="33"/>
        <v>5.1366616404770426E-8</v>
      </c>
      <c r="U111">
        <f t="shared" si="34"/>
        <v>0.29391995428257467</v>
      </c>
      <c r="V111" s="94">
        <f t="shared" si="35"/>
        <v>-7.46438514373374E-2</v>
      </c>
    </row>
    <row r="112" spans="1:22" s="94" customFormat="1" x14ac:dyDescent="0.2">
      <c r="A112" s="43" t="s">
        <v>56</v>
      </c>
      <c r="B112" s="44" t="s">
        <v>57</v>
      </c>
      <c r="C112" s="43">
        <v>54946.642099999997</v>
      </c>
      <c r="D112" s="43">
        <v>1E-4</v>
      </c>
      <c r="E112" s="94">
        <f t="shared" si="30"/>
        <v>48741.107009964442</v>
      </c>
      <c r="F112" s="103">
        <f t="shared" si="27"/>
        <v>48740.5</v>
      </c>
      <c r="G112" s="94">
        <f t="shared" si="37"/>
        <v>0.21879139999509789</v>
      </c>
      <c r="I112" s="94">
        <f>+G112</f>
        <v>0.21879139999509789</v>
      </c>
      <c r="O112" s="94">
        <f t="shared" ca="1" si="38"/>
        <v>0.17328139043705243</v>
      </c>
      <c r="P112" s="94">
        <f t="shared" si="31"/>
        <v>0.21927610284523727</v>
      </c>
      <c r="Q112" s="96">
        <f t="shared" si="32"/>
        <v>39928.142099999997</v>
      </c>
      <c r="R112" s="94">
        <f t="shared" si="33"/>
        <v>2.3493685293323737E-7</v>
      </c>
      <c r="U112">
        <f t="shared" si="34"/>
        <v>-4.619942841731671E-2</v>
      </c>
      <c r="V112" s="94">
        <f t="shared" si="35"/>
        <v>2.9264532901416451E-2</v>
      </c>
    </row>
    <row r="113" spans="3:4" s="94" customFormat="1" x14ac:dyDescent="0.2">
      <c r="C113" s="93"/>
      <c r="D113" s="93"/>
    </row>
    <row r="114" spans="3:4" s="94" customFormat="1" x14ac:dyDescent="0.2">
      <c r="C114" s="93"/>
      <c r="D114" s="93"/>
    </row>
    <row r="115" spans="3:4" s="94" customFormat="1" x14ac:dyDescent="0.2">
      <c r="C115" s="93"/>
      <c r="D115" s="93"/>
    </row>
    <row r="116" spans="3:4" s="94" customFormat="1" x14ac:dyDescent="0.2">
      <c r="C116" s="93"/>
      <c r="D116" s="93"/>
    </row>
    <row r="117" spans="3:4" s="94" customFormat="1" x14ac:dyDescent="0.2">
      <c r="C117" s="93"/>
      <c r="D117" s="93"/>
    </row>
    <row r="118" spans="3:4" s="94" customFormat="1" x14ac:dyDescent="0.2">
      <c r="C118" s="93"/>
      <c r="D118" s="93"/>
    </row>
    <row r="119" spans="3:4" s="94" customFormat="1" x14ac:dyDescent="0.2">
      <c r="C119" s="93"/>
      <c r="D119" s="93"/>
    </row>
    <row r="120" spans="3:4" s="94" customFormat="1" x14ac:dyDescent="0.2">
      <c r="C120" s="93"/>
      <c r="D120" s="93"/>
    </row>
    <row r="121" spans="3:4" s="94" customFormat="1" x14ac:dyDescent="0.2">
      <c r="C121" s="93"/>
      <c r="D121" s="93"/>
    </row>
    <row r="122" spans="3:4" s="94" customFormat="1" x14ac:dyDescent="0.2">
      <c r="C122" s="93"/>
      <c r="D122" s="93"/>
    </row>
    <row r="123" spans="3:4" s="94" customFormat="1" x14ac:dyDescent="0.2">
      <c r="C123" s="93"/>
      <c r="D123" s="93"/>
    </row>
    <row r="124" spans="3:4" s="94" customFormat="1" x14ac:dyDescent="0.2">
      <c r="C124" s="93"/>
      <c r="D124" s="93"/>
    </row>
    <row r="125" spans="3:4" s="94" customFormat="1" x14ac:dyDescent="0.2">
      <c r="C125" s="93"/>
      <c r="D125" s="93"/>
    </row>
    <row r="126" spans="3:4" s="94" customFormat="1" x14ac:dyDescent="0.2">
      <c r="C126" s="93"/>
      <c r="D126" s="93"/>
    </row>
    <row r="127" spans="3:4" s="94" customFormat="1" x14ac:dyDescent="0.2">
      <c r="C127" s="93"/>
      <c r="D127" s="93"/>
    </row>
    <row r="128" spans="3:4" s="94" customFormat="1" x14ac:dyDescent="0.2">
      <c r="C128" s="93"/>
      <c r="D128" s="93"/>
    </row>
    <row r="129" spans="3:4" s="94" customFormat="1" x14ac:dyDescent="0.2">
      <c r="C129" s="93"/>
      <c r="D129" s="93"/>
    </row>
    <row r="130" spans="3:4" s="94" customFormat="1" x14ac:dyDescent="0.2">
      <c r="C130" s="93"/>
      <c r="D130" s="93"/>
    </row>
    <row r="131" spans="3:4" s="94" customFormat="1" x14ac:dyDescent="0.2">
      <c r="C131" s="93"/>
      <c r="D131" s="93"/>
    </row>
    <row r="132" spans="3:4" s="94" customFormat="1" x14ac:dyDescent="0.2">
      <c r="C132" s="93"/>
      <c r="D132" s="93"/>
    </row>
    <row r="133" spans="3:4" s="94" customFormat="1" x14ac:dyDescent="0.2">
      <c r="C133" s="93"/>
      <c r="D133" s="93"/>
    </row>
    <row r="134" spans="3:4" s="94" customFormat="1" x14ac:dyDescent="0.2">
      <c r="C134" s="93"/>
      <c r="D134" s="93"/>
    </row>
    <row r="135" spans="3:4" s="94" customFormat="1" x14ac:dyDescent="0.2">
      <c r="C135" s="93"/>
      <c r="D135" s="93"/>
    </row>
    <row r="136" spans="3:4" s="94" customFormat="1" x14ac:dyDescent="0.2">
      <c r="C136" s="93"/>
      <c r="D136" s="93"/>
    </row>
    <row r="137" spans="3:4" s="94" customFormat="1" x14ac:dyDescent="0.2">
      <c r="C137" s="93"/>
      <c r="D137" s="93"/>
    </row>
    <row r="138" spans="3:4" s="94" customFormat="1" x14ac:dyDescent="0.2">
      <c r="C138" s="93"/>
      <c r="D138" s="93"/>
    </row>
    <row r="139" spans="3:4" s="94" customFormat="1" x14ac:dyDescent="0.2">
      <c r="C139" s="93"/>
      <c r="D139" s="93"/>
    </row>
    <row r="140" spans="3:4" s="94" customFormat="1" x14ac:dyDescent="0.2">
      <c r="C140" s="93"/>
      <c r="D140" s="93"/>
    </row>
    <row r="141" spans="3:4" s="94" customFormat="1" x14ac:dyDescent="0.2">
      <c r="C141" s="93"/>
      <c r="D141" s="93"/>
    </row>
    <row r="142" spans="3:4" s="94" customFormat="1" x14ac:dyDescent="0.2">
      <c r="C142" s="93"/>
      <c r="D142" s="93"/>
    </row>
    <row r="143" spans="3:4" s="94" customFormat="1" x14ac:dyDescent="0.2">
      <c r="C143" s="93"/>
      <c r="D143" s="93"/>
    </row>
    <row r="144" spans="3:4" s="94" customFormat="1" x14ac:dyDescent="0.2">
      <c r="C144" s="93"/>
      <c r="D144" s="93"/>
    </row>
    <row r="145" spans="3:4" s="94" customFormat="1" x14ac:dyDescent="0.2">
      <c r="C145" s="93"/>
      <c r="D145" s="93"/>
    </row>
    <row r="146" spans="3:4" s="94" customFormat="1" x14ac:dyDescent="0.2">
      <c r="C146" s="93"/>
      <c r="D146" s="93"/>
    </row>
    <row r="147" spans="3:4" s="94" customFormat="1" x14ac:dyDescent="0.2">
      <c r="C147" s="93"/>
      <c r="D147" s="93"/>
    </row>
    <row r="148" spans="3:4" s="94" customFormat="1" x14ac:dyDescent="0.2">
      <c r="C148" s="93"/>
      <c r="D148" s="93"/>
    </row>
    <row r="149" spans="3:4" s="94" customFormat="1" x14ac:dyDescent="0.2">
      <c r="C149" s="93"/>
      <c r="D149" s="93"/>
    </row>
    <row r="150" spans="3:4" s="94" customFormat="1" x14ac:dyDescent="0.2">
      <c r="C150" s="93"/>
      <c r="D150" s="93"/>
    </row>
    <row r="151" spans="3:4" s="94" customFormat="1" x14ac:dyDescent="0.2">
      <c r="C151" s="93"/>
      <c r="D151" s="93"/>
    </row>
    <row r="152" spans="3:4" s="94" customFormat="1" x14ac:dyDescent="0.2">
      <c r="C152" s="93"/>
      <c r="D152" s="93"/>
    </row>
    <row r="153" spans="3:4" s="94" customFormat="1" x14ac:dyDescent="0.2">
      <c r="C153" s="93"/>
      <c r="D153" s="93"/>
    </row>
    <row r="154" spans="3:4" s="94" customFormat="1" x14ac:dyDescent="0.2">
      <c r="C154" s="93"/>
      <c r="D154" s="93"/>
    </row>
    <row r="155" spans="3:4" s="94" customFormat="1" x14ac:dyDescent="0.2">
      <c r="C155" s="93"/>
      <c r="D155" s="93"/>
    </row>
    <row r="156" spans="3:4" s="94" customFormat="1" x14ac:dyDescent="0.2">
      <c r="C156" s="93"/>
      <c r="D156" s="93"/>
    </row>
    <row r="157" spans="3:4" s="94" customFormat="1" x14ac:dyDescent="0.2">
      <c r="C157" s="93"/>
      <c r="D157" s="93"/>
    </row>
    <row r="158" spans="3:4" s="94" customFormat="1" x14ac:dyDescent="0.2">
      <c r="C158" s="93"/>
      <c r="D158" s="93"/>
    </row>
    <row r="159" spans="3:4" s="94" customFormat="1" x14ac:dyDescent="0.2">
      <c r="C159" s="93"/>
      <c r="D159" s="93"/>
    </row>
    <row r="160" spans="3:4" s="94" customFormat="1" x14ac:dyDescent="0.2">
      <c r="C160" s="93"/>
      <c r="D160" s="93"/>
    </row>
    <row r="161" spans="3:4" s="94" customFormat="1" x14ac:dyDescent="0.2">
      <c r="C161" s="93"/>
      <c r="D161" s="93"/>
    </row>
    <row r="162" spans="3:4" s="94" customFormat="1" x14ac:dyDescent="0.2">
      <c r="C162" s="93"/>
      <c r="D162" s="93"/>
    </row>
    <row r="163" spans="3:4" s="94" customFormat="1" x14ac:dyDescent="0.2">
      <c r="C163" s="93"/>
      <c r="D163" s="93"/>
    </row>
    <row r="164" spans="3:4" s="94" customFormat="1" x14ac:dyDescent="0.2">
      <c r="C164" s="93"/>
      <c r="D164" s="93"/>
    </row>
    <row r="165" spans="3:4" s="94" customFormat="1" x14ac:dyDescent="0.2">
      <c r="C165" s="93"/>
      <c r="D165" s="93"/>
    </row>
    <row r="166" spans="3:4" s="94" customFormat="1" x14ac:dyDescent="0.2">
      <c r="C166" s="93"/>
      <c r="D166" s="93"/>
    </row>
    <row r="167" spans="3:4" s="94" customFormat="1" x14ac:dyDescent="0.2">
      <c r="C167" s="93"/>
      <c r="D167" s="93"/>
    </row>
    <row r="168" spans="3:4" s="94" customFormat="1" x14ac:dyDescent="0.2">
      <c r="C168" s="93"/>
      <c r="D168" s="93"/>
    </row>
    <row r="169" spans="3:4" s="94" customFormat="1" x14ac:dyDescent="0.2">
      <c r="C169" s="93"/>
      <c r="D169" s="93"/>
    </row>
    <row r="170" spans="3:4" s="94" customFormat="1" x14ac:dyDescent="0.2">
      <c r="C170" s="93"/>
      <c r="D170" s="93"/>
    </row>
    <row r="171" spans="3:4" s="94" customFormat="1" x14ac:dyDescent="0.2">
      <c r="C171" s="93"/>
      <c r="D171" s="93"/>
    </row>
    <row r="172" spans="3:4" s="94" customFormat="1" x14ac:dyDescent="0.2">
      <c r="C172" s="93"/>
      <c r="D172" s="93"/>
    </row>
    <row r="173" spans="3:4" s="94" customFormat="1" x14ac:dyDescent="0.2">
      <c r="C173" s="93"/>
      <c r="D173" s="93"/>
    </row>
    <row r="174" spans="3:4" s="94" customFormat="1" x14ac:dyDescent="0.2">
      <c r="C174" s="93"/>
      <c r="D174" s="93"/>
    </row>
    <row r="175" spans="3:4" s="94" customFormat="1" x14ac:dyDescent="0.2">
      <c r="C175" s="93"/>
      <c r="D175" s="93"/>
    </row>
    <row r="176" spans="3:4" s="94" customFormat="1" x14ac:dyDescent="0.2">
      <c r="C176" s="93"/>
      <c r="D176" s="93"/>
    </row>
    <row r="177" spans="3:4" s="94" customFormat="1" x14ac:dyDescent="0.2">
      <c r="C177" s="93"/>
      <c r="D177" s="93"/>
    </row>
    <row r="178" spans="3:4" s="94" customFormat="1" x14ac:dyDescent="0.2">
      <c r="C178" s="93"/>
      <c r="D178" s="93"/>
    </row>
    <row r="179" spans="3:4" s="94" customFormat="1" x14ac:dyDescent="0.2">
      <c r="C179" s="93"/>
      <c r="D179" s="93"/>
    </row>
    <row r="180" spans="3:4" s="94" customFormat="1" x14ac:dyDescent="0.2">
      <c r="C180" s="93"/>
      <c r="D180" s="93"/>
    </row>
    <row r="181" spans="3:4" s="94" customFormat="1" x14ac:dyDescent="0.2">
      <c r="C181" s="93"/>
      <c r="D181" s="93"/>
    </row>
    <row r="182" spans="3:4" s="94" customFormat="1" x14ac:dyDescent="0.2">
      <c r="C182" s="93"/>
      <c r="D182" s="93"/>
    </row>
    <row r="183" spans="3:4" s="94" customFormat="1" x14ac:dyDescent="0.2">
      <c r="C183" s="93"/>
      <c r="D183" s="93"/>
    </row>
    <row r="184" spans="3:4" s="94" customFormat="1" x14ac:dyDescent="0.2">
      <c r="C184" s="93"/>
      <c r="D184" s="93"/>
    </row>
    <row r="185" spans="3:4" s="94" customFormat="1" x14ac:dyDescent="0.2">
      <c r="C185" s="93"/>
      <c r="D185" s="93"/>
    </row>
    <row r="186" spans="3:4" s="94" customFormat="1" x14ac:dyDescent="0.2">
      <c r="C186" s="93"/>
      <c r="D186" s="93"/>
    </row>
    <row r="187" spans="3:4" s="94" customFormat="1" x14ac:dyDescent="0.2">
      <c r="C187" s="93"/>
      <c r="D187" s="93"/>
    </row>
    <row r="188" spans="3:4" s="94" customFormat="1" x14ac:dyDescent="0.2">
      <c r="C188" s="93"/>
      <c r="D188" s="93"/>
    </row>
    <row r="189" spans="3:4" s="94" customFormat="1" x14ac:dyDescent="0.2">
      <c r="C189" s="93"/>
      <c r="D189" s="93"/>
    </row>
    <row r="190" spans="3:4" s="94" customFormat="1" x14ac:dyDescent="0.2">
      <c r="C190" s="93"/>
      <c r="D190" s="93"/>
    </row>
    <row r="191" spans="3:4" s="94" customFormat="1" x14ac:dyDescent="0.2">
      <c r="C191" s="93"/>
      <c r="D191" s="93"/>
    </row>
    <row r="192" spans="3:4" s="94" customFormat="1" x14ac:dyDescent="0.2">
      <c r="C192" s="93"/>
      <c r="D192" s="93"/>
    </row>
    <row r="193" spans="3:4" s="94" customFormat="1" x14ac:dyDescent="0.2">
      <c r="C193" s="93"/>
      <c r="D193" s="93"/>
    </row>
    <row r="194" spans="3:4" s="94" customFormat="1" x14ac:dyDescent="0.2">
      <c r="C194" s="93"/>
      <c r="D194" s="93"/>
    </row>
    <row r="195" spans="3:4" s="94" customFormat="1" x14ac:dyDescent="0.2">
      <c r="C195" s="93"/>
      <c r="D195" s="93"/>
    </row>
    <row r="196" spans="3:4" s="94" customFormat="1" x14ac:dyDescent="0.2">
      <c r="C196" s="93"/>
      <c r="D196" s="93"/>
    </row>
    <row r="197" spans="3:4" s="94" customFormat="1" x14ac:dyDescent="0.2">
      <c r="C197" s="93"/>
      <c r="D197" s="93"/>
    </row>
    <row r="198" spans="3:4" s="94" customFormat="1" x14ac:dyDescent="0.2">
      <c r="C198" s="93"/>
      <c r="D198" s="93"/>
    </row>
    <row r="199" spans="3:4" s="94" customFormat="1" x14ac:dyDescent="0.2">
      <c r="C199" s="93"/>
      <c r="D199" s="93"/>
    </row>
    <row r="200" spans="3:4" s="94" customFormat="1" x14ac:dyDescent="0.2">
      <c r="C200" s="93"/>
      <c r="D200" s="93"/>
    </row>
    <row r="201" spans="3:4" s="94" customFormat="1" x14ac:dyDescent="0.2">
      <c r="C201" s="93"/>
      <c r="D201" s="93"/>
    </row>
    <row r="202" spans="3:4" s="94" customFormat="1" x14ac:dyDescent="0.2">
      <c r="C202" s="93"/>
      <c r="D202" s="93"/>
    </row>
    <row r="203" spans="3:4" s="94" customFormat="1" x14ac:dyDescent="0.2">
      <c r="C203" s="93"/>
      <c r="D203" s="93"/>
    </row>
    <row r="204" spans="3:4" s="94" customFormat="1" x14ac:dyDescent="0.2">
      <c r="C204" s="93"/>
      <c r="D204" s="93"/>
    </row>
    <row r="205" spans="3:4" s="94" customFormat="1" x14ac:dyDescent="0.2">
      <c r="C205" s="93"/>
      <c r="D205" s="93"/>
    </row>
    <row r="206" spans="3:4" s="94" customFormat="1" x14ac:dyDescent="0.2">
      <c r="C206" s="93"/>
      <c r="D206" s="93"/>
    </row>
    <row r="207" spans="3:4" s="94" customFormat="1" x14ac:dyDescent="0.2">
      <c r="C207" s="93"/>
      <c r="D207" s="93"/>
    </row>
    <row r="208" spans="3:4" s="94" customFormat="1" x14ac:dyDescent="0.2">
      <c r="C208" s="93"/>
      <c r="D208" s="93"/>
    </row>
    <row r="209" spans="3:4" s="94" customFormat="1" x14ac:dyDescent="0.2">
      <c r="C209" s="93"/>
      <c r="D209" s="93"/>
    </row>
    <row r="210" spans="3:4" s="94" customFormat="1" x14ac:dyDescent="0.2">
      <c r="C210" s="93"/>
      <c r="D210" s="93"/>
    </row>
    <row r="211" spans="3:4" s="94" customFormat="1" x14ac:dyDescent="0.2">
      <c r="C211" s="93"/>
      <c r="D211" s="93"/>
    </row>
    <row r="212" spans="3:4" s="94" customFormat="1" x14ac:dyDescent="0.2">
      <c r="C212" s="93"/>
      <c r="D212" s="93"/>
    </row>
    <row r="213" spans="3:4" s="94" customFormat="1" x14ac:dyDescent="0.2">
      <c r="C213" s="93"/>
      <c r="D213" s="93"/>
    </row>
    <row r="214" spans="3:4" s="94" customFormat="1" x14ac:dyDescent="0.2">
      <c r="C214" s="93"/>
      <c r="D214" s="93"/>
    </row>
    <row r="215" spans="3:4" s="94" customFormat="1" x14ac:dyDescent="0.2">
      <c r="C215" s="93"/>
      <c r="D215" s="93"/>
    </row>
    <row r="216" spans="3:4" s="94" customFormat="1" x14ac:dyDescent="0.2">
      <c r="C216" s="93"/>
      <c r="D216" s="93"/>
    </row>
    <row r="217" spans="3:4" s="94" customFormat="1" x14ac:dyDescent="0.2">
      <c r="C217" s="93"/>
      <c r="D217" s="93"/>
    </row>
    <row r="218" spans="3:4" s="94" customFormat="1" x14ac:dyDescent="0.2">
      <c r="C218" s="93"/>
      <c r="D218" s="93"/>
    </row>
    <row r="219" spans="3:4" s="94" customFormat="1" x14ac:dyDescent="0.2">
      <c r="C219" s="93"/>
      <c r="D219" s="93"/>
    </row>
    <row r="220" spans="3:4" s="94" customFormat="1" x14ac:dyDescent="0.2">
      <c r="C220" s="93"/>
      <c r="D220" s="93"/>
    </row>
    <row r="221" spans="3:4" s="94" customFormat="1" x14ac:dyDescent="0.2">
      <c r="C221" s="93"/>
      <c r="D221" s="93"/>
    </row>
    <row r="222" spans="3:4" s="94" customFormat="1" x14ac:dyDescent="0.2">
      <c r="C222" s="93"/>
      <c r="D222" s="93"/>
    </row>
    <row r="223" spans="3:4" s="94" customFormat="1" x14ac:dyDescent="0.2">
      <c r="C223" s="93"/>
      <c r="D223" s="93"/>
    </row>
    <row r="224" spans="3:4" s="94" customFormat="1" x14ac:dyDescent="0.2">
      <c r="C224" s="93"/>
      <c r="D224" s="93"/>
    </row>
    <row r="225" spans="3:4" s="94" customFormat="1" x14ac:dyDescent="0.2">
      <c r="C225" s="93"/>
      <c r="D225" s="93"/>
    </row>
    <row r="226" spans="3:4" s="94" customFormat="1" x14ac:dyDescent="0.2">
      <c r="C226" s="93"/>
      <c r="D226" s="93"/>
    </row>
    <row r="227" spans="3:4" s="94" customFormat="1" x14ac:dyDescent="0.2">
      <c r="C227" s="93"/>
      <c r="D227" s="93"/>
    </row>
    <row r="228" spans="3:4" s="94" customFormat="1" x14ac:dyDescent="0.2">
      <c r="C228" s="93"/>
      <c r="D228" s="93"/>
    </row>
    <row r="229" spans="3:4" s="94" customFormat="1" x14ac:dyDescent="0.2">
      <c r="C229" s="93"/>
      <c r="D229" s="93"/>
    </row>
    <row r="230" spans="3:4" s="94" customFormat="1" x14ac:dyDescent="0.2">
      <c r="C230" s="93"/>
      <c r="D230" s="93"/>
    </row>
    <row r="231" spans="3:4" s="94" customFormat="1" x14ac:dyDescent="0.2">
      <c r="C231" s="93"/>
      <c r="D231" s="93"/>
    </row>
    <row r="232" spans="3:4" s="94" customFormat="1" x14ac:dyDescent="0.2">
      <c r="C232" s="93"/>
      <c r="D232" s="93"/>
    </row>
    <row r="233" spans="3:4" s="94" customFormat="1" x14ac:dyDescent="0.2">
      <c r="C233" s="93"/>
      <c r="D233" s="93"/>
    </row>
    <row r="234" spans="3:4" s="94" customFormat="1" x14ac:dyDescent="0.2">
      <c r="C234" s="93"/>
      <c r="D234" s="93"/>
    </row>
    <row r="235" spans="3:4" s="94" customFormat="1" x14ac:dyDescent="0.2">
      <c r="C235" s="93"/>
      <c r="D235" s="93"/>
    </row>
    <row r="236" spans="3:4" s="94" customFormat="1" x14ac:dyDescent="0.2">
      <c r="C236" s="93"/>
      <c r="D236" s="93"/>
    </row>
    <row r="237" spans="3:4" s="94" customFormat="1" x14ac:dyDescent="0.2">
      <c r="C237" s="93"/>
      <c r="D237" s="93"/>
    </row>
    <row r="238" spans="3:4" s="94" customFormat="1" x14ac:dyDescent="0.2">
      <c r="C238" s="93"/>
      <c r="D238" s="93"/>
    </row>
    <row r="239" spans="3:4" s="94" customFormat="1" x14ac:dyDescent="0.2">
      <c r="C239" s="93"/>
      <c r="D239" s="93"/>
    </row>
    <row r="240" spans="3:4" s="94" customFormat="1" x14ac:dyDescent="0.2">
      <c r="C240" s="93"/>
      <c r="D240" s="93"/>
    </row>
    <row r="241" spans="3:4" s="94" customFormat="1" x14ac:dyDescent="0.2">
      <c r="C241" s="93"/>
      <c r="D241" s="93"/>
    </row>
    <row r="242" spans="3:4" s="94" customFormat="1" x14ac:dyDescent="0.2">
      <c r="C242" s="93"/>
      <c r="D242" s="93"/>
    </row>
    <row r="243" spans="3:4" s="94" customFormat="1" x14ac:dyDescent="0.2">
      <c r="C243" s="93"/>
      <c r="D243" s="93"/>
    </row>
    <row r="244" spans="3:4" s="94" customFormat="1" x14ac:dyDescent="0.2">
      <c r="C244" s="93"/>
      <c r="D244" s="93"/>
    </row>
    <row r="245" spans="3:4" s="94" customFormat="1" x14ac:dyDescent="0.2">
      <c r="C245" s="93"/>
      <c r="D245" s="93"/>
    </row>
    <row r="246" spans="3:4" s="94" customFormat="1" x14ac:dyDescent="0.2">
      <c r="C246" s="93"/>
      <c r="D246" s="93"/>
    </row>
    <row r="247" spans="3:4" s="94" customFormat="1" x14ac:dyDescent="0.2">
      <c r="C247" s="93"/>
      <c r="D247" s="93"/>
    </row>
    <row r="248" spans="3:4" s="94" customFormat="1" x14ac:dyDescent="0.2">
      <c r="C248" s="93"/>
      <c r="D248" s="93"/>
    </row>
    <row r="249" spans="3:4" s="94" customFormat="1" x14ac:dyDescent="0.2">
      <c r="C249" s="93"/>
      <c r="D249" s="93"/>
    </row>
    <row r="250" spans="3:4" s="94" customFormat="1" x14ac:dyDescent="0.2">
      <c r="C250" s="93"/>
      <c r="D250" s="93"/>
    </row>
    <row r="251" spans="3:4" s="94" customFormat="1" x14ac:dyDescent="0.2">
      <c r="C251" s="93"/>
      <c r="D251" s="93"/>
    </row>
    <row r="252" spans="3:4" s="94" customFormat="1" x14ac:dyDescent="0.2">
      <c r="C252" s="93"/>
      <c r="D252" s="93"/>
    </row>
    <row r="253" spans="3:4" s="94" customFormat="1" x14ac:dyDescent="0.2">
      <c r="C253" s="93"/>
      <c r="D253" s="93"/>
    </row>
    <row r="254" spans="3:4" s="94" customFormat="1" x14ac:dyDescent="0.2">
      <c r="C254" s="93"/>
      <c r="D254" s="93"/>
    </row>
    <row r="255" spans="3:4" s="94" customFormat="1" x14ac:dyDescent="0.2">
      <c r="C255" s="93"/>
      <c r="D255" s="93"/>
    </row>
    <row r="256" spans="3:4" s="94" customFormat="1" x14ac:dyDescent="0.2">
      <c r="C256" s="93"/>
      <c r="D256" s="93"/>
    </row>
    <row r="257" spans="3:4" s="94" customFormat="1" x14ac:dyDescent="0.2">
      <c r="C257" s="93"/>
      <c r="D257" s="93"/>
    </row>
    <row r="258" spans="3:4" s="94" customFormat="1" x14ac:dyDescent="0.2">
      <c r="C258" s="93"/>
      <c r="D258" s="93"/>
    </row>
    <row r="259" spans="3:4" s="94" customFormat="1" x14ac:dyDescent="0.2">
      <c r="C259" s="93"/>
      <c r="D259" s="93"/>
    </row>
    <row r="260" spans="3:4" s="94" customFormat="1" x14ac:dyDescent="0.2">
      <c r="C260" s="93"/>
      <c r="D260" s="93"/>
    </row>
    <row r="261" spans="3:4" s="94" customFormat="1" x14ac:dyDescent="0.2">
      <c r="C261" s="93"/>
      <c r="D261" s="93"/>
    </row>
    <row r="262" spans="3:4" s="94" customFormat="1" x14ac:dyDescent="0.2">
      <c r="C262" s="93"/>
      <c r="D262" s="93"/>
    </row>
    <row r="263" spans="3:4" s="94" customFormat="1" x14ac:dyDescent="0.2">
      <c r="C263" s="93"/>
      <c r="D263" s="93"/>
    </row>
    <row r="264" spans="3:4" s="94" customFormat="1" x14ac:dyDescent="0.2">
      <c r="C264" s="93"/>
      <c r="D264" s="93"/>
    </row>
    <row r="265" spans="3:4" s="94" customFormat="1" x14ac:dyDescent="0.2">
      <c r="C265" s="93"/>
      <c r="D265" s="93"/>
    </row>
    <row r="266" spans="3:4" s="94" customFormat="1" x14ac:dyDescent="0.2">
      <c r="C266" s="93"/>
      <c r="D266" s="93"/>
    </row>
    <row r="267" spans="3:4" s="94" customFormat="1" x14ac:dyDescent="0.2">
      <c r="C267" s="93"/>
      <c r="D267" s="93"/>
    </row>
    <row r="268" spans="3:4" s="94" customFormat="1" x14ac:dyDescent="0.2">
      <c r="C268" s="93"/>
      <c r="D268" s="93"/>
    </row>
    <row r="269" spans="3:4" s="94" customFormat="1" x14ac:dyDescent="0.2">
      <c r="C269" s="93"/>
      <c r="D269" s="93"/>
    </row>
    <row r="270" spans="3:4" s="94" customFormat="1" x14ac:dyDescent="0.2">
      <c r="C270" s="93"/>
      <c r="D270" s="93"/>
    </row>
    <row r="271" spans="3:4" s="94" customFormat="1" x14ac:dyDescent="0.2">
      <c r="C271" s="93"/>
      <c r="D271" s="93"/>
    </row>
    <row r="272" spans="3:4" s="94" customFormat="1" x14ac:dyDescent="0.2">
      <c r="C272" s="93"/>
      <c r="D272" s="93"/>
    </row>
    <row r="273" spans="3:4" s="94" customFormat="1" x14ac:dyDescent="0.2">
      <c r="C273" s="93"/>
      <c r="D273" s="93"/>
    </row>
    <row r="274" spans="3:4" s="94" customFormat="1" x14ac:dyDescent="0.2">
      <c r="C274" s="93"/>
      <c r="D274" s="93"/>
    </row>
    <row r="275" spans="3:4" s="94" customFormat="1" x14ac:dyDescent="0.2">
      <c r="C275" s="93"/>
      <c r="D275" s="93"/>
    </row>
    <row r="276" spans="3:4" s="94" customFormat="1" x14ac:dyDescent="0.2">
      <c r="C276" s="93"/>
      <c r="D276" s="93"/>
    </row>
    <row r="277" spans="3:4" s="94" customFormat="1" x14ac:dyDescent="0.2">
      <c r="C277" s="93"/>
      <c r="D277" s="93"/>
    </row>
    <row r="278" spans="3:4" s="94" customFormat="1" x14ac:dyDescent="0.2">
      <c r="C278" s="93"/>
      <c r="D278" s="93"/>
    </row>
    <row r="279" spans="3:4" s="94" customFormat="1" x14ac:dyDescent="0.2">
      <c r="C279" s="93"/>
      <c r="D279" s="93"/>
    </row>
    <row r="280" spans="3:4" s="94" customFormat="1" x14ac:dyDescent="0.2">
      <c r="C280" s="93"/>
      <c r="D280" s="93"/>
    </row>
    <row r="281" spans="3:4" s="94" customFormat="1" x14ac:dyDescent="0.2">
      <c r="C281" s="93"/>
      <c r="D281" s="93"/>
    </row>
    <row r="282" spans="3:4" s="94" customFormat="1" x14ac:dyDescent="0.2">
      <c r="C282" s="93"/>
      <c r="D282" s="93"/>
    </row>
    <row r="283" spans="3:4" s="94" customFormat="1" x14ac:dyDescent="0.2">
      <c r="C283" s="93"/>
      <c r="D283" s="93"/>
    </row>
    <row r="284" spans="3:4" s="94" customFormat="1" x14ac:dyDescent="0.2">
      <c r="C284" s="93"/>
      <c r="D284" s="93"/>
    </row>
    <row r="285" spans="3:4" s="94" customFormat="1" x14ac:dyDescent="0.2">
      <c r="C285" s="93"/>
      <c r="D285" s="93"/>
    </row>
    <row r="286" spans="3:4" s="94" customFormat="1" x14ac:dyDescent="0.2">
      <c r="C286" s="93"/>
      <c r="D286" s="93"/>
    </row>
    <row r="287" spans="3:4" s="94" customFormat="1" x14ac:dyDescent="0.2">
      <c r="C287" s="93"/>
      <c r="D287" s="93"/>
    </row>
    <row r="288" spans="3:4" s="94" customFormat="1" x14ac:dyDescent="0.2">
      <c r="C288" s="93"/>
      <c r="D288" s="93"/>
    </row>
    <row r="289" spans="3:4" s="94" customFormat="1" x14ac:dyDescent="0.2">
      <c r="C289" s="93"/>
      <c r="D289" s="93"/>
    </row>
    <row r="290" spans="3:4" s="94" customFormat="1" x14ac:dyDescent="0.2">
      <c r="C290" s="93"/>
      <c r="D290" s="93"/>
    </row>
    <row r="291" spans="3:4" s="94" customFormat="1" x14ac:dyDescent="0.2">
      <c r="C291" s="93"/>
      <c r="D291" s="93"/>
    </row>
    <row r="292" spans="3:4" s="94" customFormat="1" x14ac:dyDescent="0.2">
      <c r="C292" s="93"/>
      <c r="D292" s="93"/>
    </row>
    <row r="293" spans="3:4" s="94" customFormat="1" x14ac:dyDescent="0.2">
      <c r="C293" s="93"/>
      <c r="D293" s="93"/>
    </row>
    <row r="294" spans="3:4" s="94" customFormat="1" x14ac:dyDescent="0.2">
      <c r="C294" s="93"/>
      <c r="D294" s="93"/>
    </row>
    <row r="295" spans="3:4" s="94" customFormat="1" x14ac:dyDescent="0.2">
      <c r="C295" s="93"/>
      <c r="D295" s="93"/>
    </row>
    <row r="296" spans="3:4" s="94" customFormat="1" x14ac:dyDescent="0.2">
      <c r="C296" s="93"/>
      <c r="D296" s="93"/>
    </row>
    <row r="297" spans="3:4" s="94" customFormat="1" x14ac:dyDescent="0.2">
      <c r="C297" s="93"/>
      <c r="D297" s="93"/>
    </row>
    <row r="298" spans="3:4" s="94" customFormat="1" x14ac:dyDescent="0.2">
      <c r="C298" s="93"/>
      <c r="D298" s="93"/>
    </row>
    <row r="299" spans="3:4" s="94" customFormat="1" x14ac:dyDescent="0.2">
      <c r="C299" s="93"/>
      <c r="D299" s="93"/>
    </row>
    <row r="300" spans="3:4" s="94" customFormat="1" x14ac:dyDescent="0.2">
      <c r="C300" s="93"/>
      <c r="D300" s="93"/>
    </row>
    <row r="301" spans="3:4" s="94" customFormat="1" x14ac:dyDescent="0.2">
      <c r="C301" s="93"/>
      <c r="D301" s="93"/>
    </row>
    <row r="302" spans="3:4" s="94" customFormat="1" x14ac:dyDescent="0.2">
      <c r="C302" s="93"/>
      <c r="D302" s="93"/>
    </row>
    <row r="303" spans="3:4" s="94" customFormat="1" x14ac:dyDescent="0.2">
      <c r="C303" s="93"/>
      <c r="D303" s="93"/>
    </row>
    <row r="304" spans="3:4" s="94" customFormat="1" x14ac:dyDescent="0.2">
      <c r="C304" s="93"/>
      <c r="D304" s="93"/>
    </row>
    <row r="305" spans="3:4" s="94" customFormat="1" x14ac:dyDescent="0.2">
      <c r="C305" s="93"/>
      <c r="D305" s="93"/>
    </row>
    <row r="306" spans="3:4" s="94" customFormat="1" x14ac:dyDescent="0.2">
      <c r="C306" s="93"/>
      <c r="D306" s="93"/>
    </row>
    <row r="307" spans="3:4" s="94" customFormat="1" x14ac:dyDescent="0.2">
      <c r="C307" s="93"/>
      <c r="D307" s="93"/>
    </row>
    <row r="308" spans="3:4" s="94" customFormat="1" x14ac:dyDescent="0.2">
      <c r="C308" s="93"/>
      <c r="D308" s="93"/>
    </row>
    <row r="309" spans="3:4" s="94" customFormat="1" x14ac:dyDescent="0.2">
      <c r="C309" s="93"/>
      <c r="D309" s="93"/>
    </row>
    <row r="310" spans="3:4" s="94" customFormat="1" x14ac:dyDescent="0.2">
      <c r="C310" s="93"/>
      <c r="D310" s="93"/>
    </row>
    <row r="311" spans="3:4" s="94" customFormat="1" x14ac:dyDescent="0.2">
      <c r="C311" s="93"/>
      <c r="D311" s="93"/>
    </row>
    <row r="312" spans="3:4" s="94" customFormat="1" x14ac:dyDescent="0.2">
      <c r="C312" s="93"/>
      <c r="D312" s="93"/>
    </row>
    <row r="313" spans="3:4" s="94" customFormat="1" x14ac:dyDescent="0.2">
      <c r="C313" s="93"/>
      <c r="D313" s="93"/>
    </row>
    <row r="314" spans="3:4" s="94" customFormat="1" x14ac:dyDescent="0.2">
      <c r="C314" s="93"/>
      <c r="D314" s="93"/>
    </row>
    <row r="315" spans="3:4" s="94" customFormat="1" x14ac:dyDescent="0.2">
      <c r="C315" s="93"/>
      <c r="D315" s="93"/>
    </row>
    <row r="316" spans="3:4" s="94" customFormat="1" x14ac:dyDescent="0.2">
      <c r="C316" s="93"/>
      <c r="D316" s="93"/>
    </row>
    <row r="317" spans="3:4" s="94" customFormat="1" x14ac:dyDescent="0.2">
      <c r="C317" s="93"/>
      <c r="D317" s="93"/>
    </row>
    <row r="318" spans="3:4" s="94" customFormat="1" x14ac:dyDescent="0.2">
      <c r="C318" s="93"/>
      <c r="D318" s="93"/>
    </row>
    <row r="319" spans="3:4" s="94" customFormat="1" x14ac:dyDescent="0.2">
      <c r="C319" s="93"/>
      <c r="D319" s="93"/>
    </row>
    <row r="320" spans="3:4" s="94" customFormat="1" x14ac:dyDescent="0.2">
      <c r="C320" s="93"/>
      <c r="D320" s="93"/>
    </row>
    <row r="321" spans="3:4" s="94" customFormat="1" x14ac:dyDescent="0.2">
      <c r="C321" s="93"/>
      <c r="D321" s="93"/>
    </row>
    <row r="322" spans="3:4" s="94" customFormat="1" x14ac:dyDescent="0.2">
      <c r="C322" s="93"/>
      <c r="D322" s="93"/>
    </row>
    <row r="323" spans="3:4" s="94" customFormat="1" x14ac:dyDescent="0.2">
      <c r="C323" s="93"/>
      <c r="D323" s="93"/>
    </row>
    <row r="324" spans="3:4" s="94" customFormat="1" x14ac:dyDescent="0.2">
      <c r="C324" s="93"/>
      <c r="D324" s="93"/>
    </row>
    <row r="325" spans="3:4" s="94" customFormat="1" x14ac:dyDescent="0.2">
      <c r="C325" s="93"/>
      <c r="D325" s="93"/>
    </row>
    <row r="326" spans="3:4" s="94" customFormat="1" x14ac:dyDescent="0.2">
      <c r="C326" s="93"/>
      <c r="D326" s="93"/>
    </row>
    <row r="327" spans="3:4" s="94" customFormat="1" x14ac:dyDescent="0.2">
      <c r="C327" s="93"/>
      <c r="D327" s="93"/>
    </row>
    <row r="328" spans="3:4" s="94" customFormat="1" x14ac:dyDescent="0.2">
      <c r="C328" s="93"/>
      <c r="D328" s="93"/>
    </row>
    <row r="329" spans="3:4" s="94" customFormat="1" x14ac:dyDescent="0.2">
      <c r="C329" s="93"/>
      <c r="D329" s="93"/>
    </row>
    <row r="330" spans="3:4" s="94" customFormat="1" x14ac:dyDescent="0.2">
      <c r="C330" s="93"/>
      <c r="D330" s="93"/>
    </row>
    <row r="331" spans="3:4" s="94" customFormat="1" x14ac:dyDescent="0.2">
      <c r="C331" s="93"/>
      <c r="D331" s="93"/>
    </row>
    <row r="332" spans="3:4" s="94" customFormat="1" x14ac:dyDescent="0.2">
      <c r="C332" s="93"/>
      <c r="D332" s="93"/>
    </row>
    <row r="333" spans="3:4" s="94" customFormat="1" x14ac:dyDescent="0.2">
      <c r="C333" s="93"/>
      <c r="D333" s="93"/>
    </row>
    <row r="334" spans="3:4" s="94" customFormat="1" x14ac:dyDescent="0.2">
      <c r="C334" s="93"/>
      <c r="D334" s="93"/>
    </row>
    <row r="335" spans="3:4" s="94" customFormat="1" x14ac:dyDescent="0.2">
      <c r="C335" s="93"/>
      <c r="D335" s="93"/>
    </row>
    <row r="336" spans="3:4" s="94" customFormat="1" x14ac:dyDescent="0.2">
      <c r="C336" s="93"/>
      <c r="D336" s="93"/>
    </row>
    <row r="337" spans="3:4" s="94" customFormat="1" x14ac:dyDescent="0.2">
      <c r="C337" s="93"/>
      <c r="D337" s="93"/>
    </row>
    <row r="338" spans="3:4" s="94" customFormat="1" x14ac:dyDescent="0.2">
      <c r="C338" s="93"/>
      <c r="D338" s="93"/>
    </row>
    <row r="339" spans="3:4" s="94" customFormat="1" x14ac:dyDescent="0.2">
      <c r="C339" s="93"/>
      <c r="D339" s="93"/>
    </row>
    <row r="340" spans="3:4" s="94" customFormat="1" x14ac:dyDescent="0.2">
      <c r="C340" s="93"/>
      <c r="D340" s="93"/>
    </row>
    <row r="341" spans="3:4" s="94" customFormat="1" x14ac:dyDescent="0.2">
      <c r="C341" s="93"/>
      <c r="D341" s="93"/>
    </row>
    <row r="342" spans="3:4" s="94" customFormat="1" x14ac:dyDescent="0.2">
      <c r="C342" s="93"/>
      <c r="D342" s="93"/>
    </row>
    <row r="343" spans="3:4" s="94" customFormat="1" x14ac:dyDescent="0.2">
      <c r="C343" s="93"/>
      <c r="D343" s="93"/>
    </row>
    <row r="344" spans="3:4" s="94" customFormat="1" x14ac:dyDescent="0.2">
      <c r="C344" s="93"/>
      <c r="D344" s="93"/>
    </row>
    <row r="345" spans="3:4" s="94" customFormat="1" x14ac:dyDescent="0.2">
      <c r="C345" s="93"/>
      <c r="D345" s="93"/>
    </row>
    <row r="346" spans="3:4" s="94" customFormat="1" x14ac:dyDescent="0.2">
      <c r="C346" s="93"/>
      <c r="D346" s="93"/>
    </row>
    <row r="347" spans="3:4" s="94" customFormat="1" x14ac:dyDescent="0.2">
      <c r="C347" s="93"/>
      <c r="D347" s="93"/>
    </row>
    <row r="348" spans="3:4" s="94" customFormat="1" x14ac:dyDescent="0.2">
      <c r="C348" s="93"/>
      <c r="D348" s="93"/>
    </row>
    <row r="349" spans="3:4" s="94" customFormat="1" x14ac:dyDescent="0.2">
      <c r="C349" s="93"/>
      <c r="D349" s="93"/>
    </row>
    <row r="350" spans="3:4" s="94" customFormat="1" x14ac:dyDescent="0.2">
      <c r="C350" s="93"/>
      <c r="D350" s="93"/>
    </row>
    <row r="351" spans="3:4" s="94" customFormat="1" x14ac:dyDescent="0.2">
      <c r="C351" s="93"/>
      <c r="D351" s="93"/>
    </row>
    <row r="352" spans="3:4" s="94" customFormat="1" x14ac:dyDescent="0.2">
      <c r="C352" s="93"/>
      <c r="D352" s="93"/>
    </row>
    <row r="353" spans="3:4" s="94" customFormat="1" x14ac:dyDescent="0.2">
      <c r="C353" s="93"/>
      <c r="D353" s="93"/>
    </row>
    <row r="354" spans="3:4" s="94" customFormat="1" x14ac:dyDescent="0.2">
      <c r="C354" s="93"/>
      <c r="D354" s="93"/>
    </row>
    <row r="355" spans="3:4" s="94" customFormat="1" x14ac:dyDescent="0.2">
      <c r="C355" s="93"/>
      <c r="D355" s="93"/>
    </row>
    <row r="356" spans="3:4" s="94" customFormat="1" x14ac:dyDescent="0.2">
      <c r="C356" s="93"/>
      <c r="D356" s="93"/>
    </row>
    <row r="357" spans="3:4" s="94" customFormat="1" x14ac:dyDescent="0.2">
      <c r="C357" s="93"/>
      <c r="D357" s="93"/>
    </row>
    <row r="358" spans="3:4" s="94" customFormat="1" x14ac:dyDescent="0.2">
      <c r="C358" s="93"/>
      <c r="D358" s="93"/>
    </row>
    <row r="359" spans="3:4" s="94" customFormat="1" x14ac:dyDescent="0.2">
      <c r="C359" s="93"/>
      <c r="D359" s="93"/>
    </row>
    <row r="360" spans="3:4" s="94" customFormat="1" x14ac:dyDescent="0.2">
      <c r="C360" s="93"/>
      <c r="D360" s="93"/>
    </row>
    <row r="361" spans="3:4" s="94" customFormat="1" x14ac:dyDescent="0.2">
      <c r="C361" s="93"/>
      <c r="D361" s="93"/>
    </row>
    <row r="362" spans="3:4" s="94" customFormat="1" x14ac:dyDescent="0.2">
      <c r="C362" s="93"/>
      <c r="D362" s="93"/>
    </row>
    <row r="363" spans="3:4" s="94" customFormat="1" x14ac:dyDescent="0.2">
      <c r="C363" s="93"/>
      <c r="D363" s="93"/>
    </row>
    <row r="364" spans="3:4" s="94" customFormat="1" x14ac:dyDescent="0.2">
      <c r="C364" s="93"/>
      <c r="D364" s="93"/>
    </row>
    <row r="365" spans="3:4" s="94" customFormat="1" x14ac:dyDescent="0.2">
      <c r="C365" s="93"/>
      <c r="D365" s="93"/>
    </row>
    <row r="366" spans="3:4" s="94" customFormat="1" x14ac:dyDescent="0.2">
      <c r="C366" s="93"/>
      <c r="D366" s="93"/>
    </row>
    <row r="367" spans="3:4" s="94" customFormat="1" x14ac:dyDescent="0.2">
      <c r="C367" s="93"/>
      <c r="D367" s="93"/>
    </row>
    <row r="368" spans="3:4" s="94" customFormat="1" x14ac:dyDescent="0.2">
      <c r="C368" s="93"/>
      <c r="D368" s="93"/>
    </row>
    <row r="369" spans="3:4" s="94" customFormat="1" x14ac:dyDescent="0.2">
      <c r="C369" s="93"/>
      <c r="D369" s="93"/>
    </row>
    <row r="370" spans="3:4" s="94" customFormat="1" x14ac:dyDescent="0.2">
      <c r="C370" s="93"/>
      <c r="D370" s="93"/>
    </row>
    <row r="371" spans="3:4" s="94" customFormat="1" x14ac:dyDescent="0.2">
      <c r="C371" s="93"/>
      <c r="D371" s="93"/>
    </row>
    <row r="372" spans="3:4" s="94" customFormat="1" x14ac:dyDescent="0.2">
      <c r="C372" s="93"/>
      <c r="D372" s="93"/>
    </row>
    <row r="373" spans="3:4" s="94" customFormat="1" x14ac:dyDescent="0.2">
      <c r="C373" s="93"/>
      <c r="D373" s="93"/>
    </row>
    <row r="374" spans="3:4" s="94" customFormat="1" x14ac:dyDescent="0.2">
      <c r="C374" s="93"/>
      <c r="D374" s="93"/>
    </row>
    <row r="375" spans="3:4" s="94" customFormat="1" x14ac:dyDescent="0.2">
      <c r="C375" s="93"/>
      <c r="D375" s="93"/>
    </row>
    <row r="376" spans="3:4" s="94" customFormat="1" x14ac:dyDescent="0.2">
      <c r="C376" s="93"/>
      <c r="D376" s="93"/>
    </row>
    <row r="377" spans="3:4" s="94" customFormat="1" x14ac:dyDescent="0.2">
      <c r="C377" s="93"/>
      <c r="D377" s="93"/>
    </row>
    <row r="378" spans="3:4" s="94" customFormat="1" x14ac:dyDescent="0.2">
      <c r="C378" s="93"/>
      <c r="D378" s="93"/>
    </row>
    <row r="379" spans="3:4" s="94" customFormat="1" x14ac:dyDescent="0.2">
      <c r="C379" s="93"/>
      <c r="D379" s="93"/>
    </row>
    <row r="380" spans="3:4" s="94" customFormat="1" x14ac:dyDescent="0.2">
      <c r="C380" s="93"/>
      <c r="D380" s="93"/>
    </row>
    <row r="381" spans="3:4" s="94" customFormat="1" x14ac:dyDescent="0.2">
      <c r="C381" s="93"/>
      <c r="D381" s="93"/>
    </row>
    <row r="382" spans="3:4" s="94" customFormat="1" x14ac:dyDescent="0.2">
      <c r="C382" s="93"/>
      <c r="D382" s="93"/>
    </row>
    <row r="383" spans="3:4" s="94" customFormat="1" x14ac:dyDescent="0.2">
      <c r="C383" s="93"/>
      <c r="D383" s="93"/>
    </row>
    <row r="384" spans="3:4" s="94" customFormat="1" x14ac:dyDescent="0.2">
      <c r="C384" s="93"/>
      <c r="D384" s="93"/>
    </row>
    <row r="385" spans="3:4" s="94" customFormat="1" x14ac:dyDescent="0.2">
      <c r="C385" s="93"/>
      <c r="D385" s="93"/>
    </row>
    <row r="386" spans="3:4" s="94" customFormat="1" x14ac:dyDescent="0.2">
      <c r="C386" s="93"/>
      <c r="D386" s="93"/>
    </row>
    <row r="387" spans="3:4" s="94" customFormat="1" x14ac:dyDescent="0.2">
      <c r="C387" s="93"/>
      <c r="D387" s="93"/>
    </row>
    <row r="388" spans="3:4" s="94" customFormat="1" x14ac:dyDescent="0.2">
      <c r="C388" s="93"/>
      <c r="D388" s="93"/>
    </row>
    <row r="389" spans="3:4" s="94" customFormat="1" x14ac:dyDescent="0.2">
      <c r="C389" s="93"/>
      <c r="D389" s="93"/>
    </row>
    <row r="390" spans="3:4" s="94" customFormat="1" x14ac:dyDescent="0.2">
      <c r="C390" s="93"/>
      <c r="D390" s="93"/>
    </row>
    <row r="391" spans="3:4" s="94" customFormat="1" x14ac:dyDescent="0.2">
      <c r="C391" s="93"/>
      <c r="D391" s="93"/>
    </row>
    <row r="392" spans="3:4" s="94" customFormat="1" x14ac:dyDescent="0.2">
      <c r="C392" s="93"/>
      <c r="D392" s="93"/>
    </row>
    <row r="393" spans="3:4" s="94" customFormat="1" x14ac:dyDescent="0.2">
      <c r="C393" s="93"/>
      <c r="D393" s="93"/>
    </row>
    <row r="394" spans="3:4" s="94" customFormat="1" x14ac:dyDescent="0.2">
      <c r="C394" s="93"/>
      <c r="D394" s="93"/>
    </row>
    <row r="395" spans="3:4" s="94" customFormat="1" x14ac:dyDescent="0.2">
      <c r="C395" s="93"/>
      <c r="D395" s="93"/>
    </row>
    <row r="396" spans="3:4" s="94" customFormat="1" x14ac:dyDescent="0.2">
      <c r="C396" s="93"/>
      <c r="D396" s="93"/>
    </row>
    <row r="397" spans="3:4" s="94" customFormat="1" x14ac:dyDescent="0.2">
      <c r="C397" s="93"/>
      <c r="D397" s="93"/>
    </row>
    <row r="398" spans="3:4" s="94" customFormat="1" x14ac:dyDescent="0.2">
      <c r="C398" s="93"/>
      <c r="D398" s="93"/>
    </row>
    <row r="399" spans="3:4" s="94" customFormat="1" x14ac:dyDescent="0.2">
      <c r="C399" s="93"/>
      <c r="D399" s="93"/>
    </row>
    <row r="400" spans="3:4" s="94" customFormat="1" x14ac:dyDescent="0.2">
      <c r="C400" s="93"/>
      <c r="D400" s="93"/>
    </row>
    <row r="401" spans="3:4" s="94" customFormat="1" x14ac:dyDescent="0.2">
      <c r="C401" s="93"/>
      <c r="D401" s="93"/>
    </row>
    <row r="402" spans="3:4" s="94" customFormat="1" x14ac:dyDescent="0.2">
      <c r="C402" s="93"/>
      <c r="D402" s="93"/>
    </row>
    <row r="403" spans="3:4" s="94" customFormat="1" x14ac:dyDescent="0.2">
      <c r="C403" s="93"/>
      <c r="D403" s="93"/>
    </row>
    <row r="404" spans="3:4" s="94" customFormat="1" x14ac:dyDescent="0.2">
      <c r="C404" s="93"/>
      <c r="D404" s="93"/>
    </row>
    <row r="405" spans="3:4" s="94" customFormat="1" x14ac:dyDescent="0.2">
      <c r="C405" s="93"/>
      <c r="D405" s="93"/>
    </row>
    <row r="406" spans="3:4" s="94" customFormat="1" x14ac:dyDescent="0.2">
      <c r="C406" s="93"/>
      <c r="D406" s="93"/>
    </row>
    <row r="407" spans="3:4" s="94" customFormat="1" x14ac:dyDescent="0.2">
      <c r="C407" s="93"/>
      <c r="D407" s="93"/>
    </row>
    <row r="408" spans="3:4" s="94" customFormat="1" x14ac:dyDescent="0.2">
      <c r="C408" s="93"/>
      <c r="D408" s="93"/>
    </row>
    <row r="409" spans="3:4" s="94" customFormat="1" x14ac:dyDescent="0.2">
      <c r="C409" s="93"/>
      <c r="D409" s="93"/>
    </row>
    <row r="410" spans="3:4" s="94" customFormat="1" x14ac:dyDescent="0.2">
      <c r="C410" s="93"/>
      <c r="D410" s="93"/>
    </row>
    <row r="411" spans="3:4" s="94" customFormat="1" x14ac:dyDescent="0.2">
      <c r="C411" s="93"/>
      <c r="D411" s="93"/>
    </row>
    <row r="412" spans="3:4" s="94" customFormat="1" x14ac:dyDescent="0.2">
      <c r="C412" s="93"/>
      <c r="D412" s="93"/>
    </row>
    <row r="413" spans="3:4" s="94" customFormat="1" x14ac:dyDescent="0.2">
      <c r="C413" s="93"/>
      <c r="D413" s="93"/>
    </row>
    <row r="414" spans="3:4" s="94" customFormat="1" x14ac:dyDescent="0.2">
      <c r="C414" s="93"/>
      <c r="D414" s="93"/>
    </row>
    <row r="415" spans="3:4" s="94" customFormat="1" x14ac:dyDescent="0.2">
      <c r="C415" s="93"/>
      <c r="D415" s="93"/>
    </row>
    <row r="416" spans="3:4" s="94" customFormat="1" x14ac:dyDescent="0.2">
      <c r="C416" s="93"/>
      <c r="D416" s="93"/>
    </row>
    <row r="417" spans="3:4" s="94" customFormat="1" x14ac:dyDescent="0.2">
      <c r="C417" s="93"/>
      <c r="D417" s="93"/>
    </row>
    <row r="418" spans="3:4" s="94" customFormat="1" x14ac:dyDescent="0.2">
      <c r="C418" s="93"/>
      <c r="D418" s="93"/>
    </row>
    <row r="419" spans="3:4" s="94" customFormat="1" x14ac:dyDescent="0.2">
      <c r="C419" s="93"/>
      <c r="D419" s="93"/>
    </row>
    <row r="420" spans="3:4" s="94" customFormat="1" x14ac:dyDescent="0.2">
      <c r="C420" s="93"/>
      <c r="D420" s="93"/>
    </row>
    <row r="421" spans="3:4" s="94" customFormat="1" x14ac:dyDescent="0.2">
      <c r="C421" s="93"/>
      <c r="D421" s="93"/>
    </row>
    <row r="422" spans="3:4" s="94" customFormat="1" x14ac:dyDescent="0.2">
      <c r="C422" s="93"/>
      <c r="D422" s="93"/>
    </row>
    <row r="423" spans="3:4" s="94" customFormat="1" x14ac:dyDescent="0.2">
      <c r="C423" s="93"/>
      <c r="D423" s="93"/>
    </row>
    <row r="424" spans="3:4" s="94" customFormat="1" x14ac:dyDescent="0.2">
      <c r="C424" s="93"/>
      <c r="D424" s="93"/>
    </row>
    <row r="425" spans="3:4" s="94" customFormat="1" x14ac:dyDescent="0.2">
      <c r="C425" s="93"/>
      <c r="D425" s="93"/>
    </row>
    <row r="426" spans="3:4" s="94" customFormat="1" x14ac:dyDescent="0.2">
      <c r="C426" s="93"/>
      <c r="D426" s="93"/>
    </row>
    <row r="427" spans="3:4" s="94" customFormat="1" x14ac:dyDescent="0.2">
      <c r="C427" s="93"/>
      <c r="D427" s="93"/>
    </row>
    <row r="428" spans="3:4" s="94" customFormat="1" x14ac:dyDescent="0.2">
      <c r="C428" s="93"/>
      <c r="D428" s="93"/>
    </row>
    <row r="429" spans="3:4" s="94" customFormat="1" x14ac:dyDescent="0.2">
      <c r="C429" s="93"/>
      <c r="D429" s="93"/>
    </row>
    <row r="430" spans="3:4" s="94" customFormat="1" x14ac:dyDescent="0.2">
      <c r="C430" s="93"/>
      <c r="D430" s="93"/>
    </row>
    <row r="431" spans="3:4" s="94" customFormat="1" x14ac:dyDescent="0.2">
      <c r="C431" s="93"/>
      <c r="D431" s="93"/>
    </row>
    <row r="432" spans="3:4" s="94" customFormat="1" x14ac:dyDescent="0.2">
      <c r="C432" s="93"/>
      <c r="D432" s="93"/>
    </row>
    <row r="433" spans="3:4" s="94" customFormat="1" x14ac:dyDescent="0.2">
      <c r="C433" s="93"/>
      <c r="D433" s="93"/>
    </row>
    <row r="434" spans="3:4" s="94" customFormat="1" x14ac:dyDescent="0.2">
      <c r="C434" s="93"/>
      <c r="D434" s="93"/>
    </row>
    <row r="435" spans="3:4" s="94" customFormat="1" x14ac:dyDescent="0.2">
      <c r="C435" s="93"/>
      <c r="D435" s="93"/>
    </row>
    <row r="436" spans="3:4" s="94" customFormat="1" x14ac:dyDescent="0.2">
      <c r="C436" s="93"/>
      <c r="D436" s="93"/>
    </row>
    <row r="437" spans="3:4" s="94" customFormat="1" x14ac:dyDescent="0.2">
      <c r="C437" s="93"/>
      <c r="D437" s="93"/>
    </row>
    <row r="438" spans="3:4" s="94" customFormat="1" x14ac:dyDescent="0.2">
      <c r="C438" s="93"/>
      <c r="D438" s="93"/>
    </row>
    <row r="439" spans="3:4" s="94" customFormat="1" x14ac:dyDescent="0.2">
      <c r="C439" s="93"/>
      <c r="D439" s="93"/>
    </row>
    <row r="440" spans="3:4" s="94" customFormat="1" x14ac:dyDescent="0.2">
      <c r="C440" s="93"/>
      <c r="D440" s="93"/>
    </row>
    <row r="441" spans="3:4" s="94" customFormat="1" x14ac:dyDescent="0.2">
      <c r="C441" s="93"/>
      <c r="D441" s="93"/>
    </row>
    <row r="442" spans="3:4" s="94" customFormat="1" x14ac:dyDescent="0.2">
      <c r="C442" s="93"/>
      <c r="D442" s="93"/>
    </row>
    <row r="443" spans="3:4" s="94" customFormat="1" x14ac:dyDescent="0.2">
      <c r="C443" s="93"/>
      <c r="D443" s="93"/>
    </row>
    <row r="444" spans="3:4" s="94" customFormat="1" x14ac:dyDescent="0.2">
      <c r="C444" s="93"/>
      <c r="D444" s="93"/>
    </row>
    <row r="445" spans="3:4" s="94" customFormat="1" x14ac:dyDescent="0.2">
      <c r="C445" s="93"/>
      <c r="D445" s="93"/>
    </row>
    <row r="446" spans="3:4" s="94" customFormat="1" x14ac:dyDescent="0.2">
      <c r="C446" s="93"/>
      <c r="D446" s="93"/>
    </row>
    <row r="447" spans="3:4" s="94" customFormat="1" x14ac:dyDescent="0.2">
      <c r="C447" s="93"/>
      <c r="D447" s="93"/>
    </row>
    <row r="448" spans="3:4" s="94" customFormat="1" x14ac:dyDescent="0.2">
      <c r="C448" s="93"/>
      <c r="D448" s="93"/>
    </row>
    <row r="449" spans="3:4" s="94" customFormat="1" x14ac:dyDescent="0.2">
      <c r="C449" s="93"/>
      <c r="D449" s="93"/>
    </row>
    <row r="450" spans="3:4" s="94" customFormat="1" x14ac:dyDescent="0.2">
      <c r="C450" s="93"/>
      <c r="D450" s="93"/>
    </row>
    <row r="451" spans="3:4" s="94" customFormat="1" x14ac:dyDescent="0.2">
      <c r="C451" s="93"/>
      <c r="D451" s="93"/>
    </row>
    <row r="452" spans="3:4" s="94" customFormat="1" x14ac:dyDescent="0.2">
      <c r="C452" s="93"/>
      <c r="D452" s="93"/>
    </row>
    <row r="453" spans="3:4" s="94" customFormat="1" x14ac:dyDescent="0.2">
      <c r="C453" s="93"/>
      <c r="D453" s="93"/>
    </row>
    <row r="454" spans="3:4" s="94" customFormat="1" x14ac:dyDescent="0.2">
      <c r="C454" s="93"/>
      <c r="D454" s="93"/>
    </row>
    <row r="455" spans="3:4" s="94" customFormat="1" x14ac:dyDescent="0.2">
      <c r="C455" s="93"/>
      <c r="D455" s="93"/>
    </row>
    <row r="456" spans="3:4" s="94" customFormat="1" x14ac:dyDescent="0.2">
      <c r="C456" s="93"/>
      <c r="D456" s="93"/>
    </row>
    <row r="457" spans="3:4" s="94" customFormat="1" x14ac:dyDescent="0.2">
      <c r="C457" s="93"/>
      <c r="D457" s="93"/>
    </row>
    <row r="458" spans="3:4" s="94" customFormat="1" x14ac:dyDescent="0.2">
      <c r="C458" s="93"/>
      <c r="D458" s="93"/>
    </row>
    <row r="459" spans="3:4" s="94" customFormat="1" x14ac:dyDescent="0.2">
      <c r="C459" s="93"/>
      <c r="D459" s="93"/>
    </row>
    <row r="460" spans="3:4" s="94" customFormat="1" x14ac:dyDescent="0.2">
      <c r="C460" s="93"/>
      <c r="D460" s="93"/>
    </row>
    <row r="461" spans="3:4" s="94" customFormat="1" x14ac:dyDescent="0.2">
      <c r="C461" s="93"/>
      <c r="D461" s="93"/>
    </row>
    <row r="462" spans="3:4" s="94" customFormat="1" x14ac:dyDescent="0.2">
      <c r="C462" s="93"/>
      <c r="D462" s="93"/>
    </row>
    <row r="463" spans="3:4" s="94" customFormat="1" x14ac:dyDescent="0.2">
      <c r="C463" s="93"/>
      <c r="D463" s="93"/>
    </row>
    <row r="464" spans="3:4" s="94" customFormat="1" x14ac:dyDescent="0.2">
      <c r="C464" s="93"/>
      <c r="D464" s="93"/>
    </row>
    <row r="465" spans="3:4" s="94" customFormat="1" x14ac:dyDescent="0.2">
      <c r="C465" s="93"/>
      <c r="D465" s="93"/>
    </row>
    <row r="466" spans="3:4" s="94" customFormat="1" x14ac:dyDescent="0.2">
      <c r="C466" s="93"/>
      <c r="D466" s="93"/>
    </row>
    <row r="467" spans="3:4" s="94" customFormat="1" x14ac:dyDescent="0.2">
      <c r="C467" s="93"/>
      <c r="D467" s="93"/>
    </row>
    <row r="468" spans="3:4" s="94" customFormat="1" x14ac:dyDescent="0.2">
      <c r="C468" s="93"/>
      <c r="D468" s="93"/>
    </row>
    <row r="469" spans="3:4" s="94" customFormat="1" x14ac:dyDescent="0.2">
      <c r="C469" s="93"/>
      <c r="D469" s="93"/>
    </row>
    <row r="470" spans="3:4" s="94" customFormat="1" x14ac:dyDescent="0.2">
      <c r="C470" s="93"/>
      <c r="D470" s="93"/>
    </row>
    <row r="471" spans="3:4" s="94" customFormat="1" x14ac:dyDescent="0.2">
      <c r="C471" s="93"/>
      <c r="D471" s="93"/>
    </row>
    <row r="472" spans="3:4" s="94" customFormat="1" x14ac:dyDescent="0.2">
      <c r="C472" s="93"/>
      <c r="D472" s="93"/>
    </row>
    <row r="473" spans="3:4" s="94" customFormat="1" x14ac:dyDescent="0.2">
      <c r="C473" s="93"/>
      <c r="D473" s="93"/>
    </row>
    <row r="474" spans="3:4" s="94" customFormat="1" x14ac:dyDescent="0.2">
      <c r="C474" s="93"/>
      <c r="D474" s="93"/>
    </row>
    <row r="475" spans="3:4" s="94" customFormat="1" x14ac:dyDescent="0.2">
      <c r="C475" s="93"/>
      <c r="D475" s="93"/>
    </row>
    <row r="476" spans="3:4" s="94" customFormat="1" x14ac:dyDescent="0.2">
      <c r="C476" s="93"/>
      <c r="D476" s="93"/>
    </row>
    <row r="477" spans="3:4" s="94" customFormat="1" x14ac:dyDescent="0.2">
      <c r="C477" s="93"/>
      <c r="D477" s="93"/>
    </row>
    <row r="478" spans="3:4" s="94" customFormat="1" x14ac:dyDescent="0.2">
      <c r="C478" s="93"/>
      <c r="D478" s="93"/>
    </row>
    <row r="479" spans="3:4" s="94" customFormat="1" x14ac:dyDescent="0.2">
      <c r="C479" s="93"/>
      <c r="D479" s="93"/>
    </row>
    <row r="480" spans="3:4" s="94" customFormat="1" x14ac:dyDescent="0.2">
      <c r="C480" s="93"/>
      <c r="D480" s="93"/>
    </row>
    <row r="481" spans="3:4" s="94" customFormat="1" x14ac:dyDescent="0.2">
      <c r="C481" s="93"/>
      <c r="D481" s="93"/>
    </row>
    <row r="482" spans="3:4" s="94" customFormat="1" x14ac:dyDescent="0.2">
      <c r="C482" s="93"/>
      <c r="D482" s="93"/>
    </row>
    <row r="483" spans="3:4" s="94" customFormat="1" x14ac:dyDescent="0.2">
      <c r="C483" s="93"/>
      <c r="D483" s="93"/>
    </row>
    <row r="484" spans="3:4" s="94" customFormat="1" x14ac:dyDescent="0.2">
      <c r="C484" s="93"/>
      <c r="D484" s="93"/>
    </row>
    <row r="485" spans="3:4" s="94" customFormat="1" x14ac:dyDescent="0.2">
      <c r="C485" s="93"/>
      <c r="D485" s="93"/>
    </row>
    <row r="486" spans="3:4" s="94" customFormat="1" x14ac:dyDescent="0.2">
      <c r="C486" s="93"/>
      <c r="D486" s="93"/>
    </row>
    <row r="487" spans="3:4" s="94" customFormat="1" x14ac:dyDescent="0.2">
      <c r="C487" s="93"/>
      <c r="D487" s="93"/>
    </row>
    <row r="488" spans="3:4" s="94" customFormat="1" x14ac:dyDescent="0.2">
      <c r="C488" s="93"/>
      <c r="D488" s="93"/>
    </row>
    <row r="489" spans="3:4" s="94" customFormat="1" x14ac:dyDescent="0.2">
      <c r="C489" s="93"/>
      <c r="D489" s="93"/>
    </row>
    <row r="490" spans="3:4" s="94" customFormat="1" x14ac:dyDescent="0.2">
      <c r="C490" s="93"/>
      <c r="D490" s="93"/>
    </row>
    <row r="491" spans="3:4" s="94" customFormat="1" x14ac:dyDescent="0.2">
      <c r="C491" s="93"/>
      <c r="D491" s="93"/>
    </row>
    <row r="492" spans="3:4" s="94" customFormat="1" x14ac:dyDescent="0.2">
      <c r="C492" s="93"/>
      <c r="D492" s="93"/>
    </row>
    <row r="493" spans="3:4" s="94" customFormat="1" x14ac:dyDescent="0.2">
      <c r="C493" s="93"/>
      <c r="D493" s="93"/>
    </row>
    <row r="494" spans="3:4" s="94" customFormat="1" x14ac:dyDescent="0.2">
      <c r="C494" s="93"/>
      <c r="D494" s="93"/>
    </row>
    <row r="495" spans="3:4" s="94" customFormat="1" x14ac:dyDescent="0.2">
      <c r="C495" s="93"/>
      <c r="D495" s="93"/>
    </row>
    <row r="496" spans="3:4" s="94" customFormat="1" x14ac:dyDescent="0.2">
      <c r="C496" s="93"/>
      <c r="D496" s="93"/>
    </row>
    <row r="497" spans="3:4" s="94" customFormat="1" x14ac:dyDescent="0.2">
      <c r="C497" s="93"/>
      <c r="D497" s="93"/>
    </row>
    <row r="498" spans="3:4" s="94" customFormat="1" x14ac:dyDescent="0.2">
      <c r="C498" s="93"/>
      <c r="D498" s="93"/>
    </row>
    <row r="499" spans="3:4" s="94" customFormat="1" x14ac:dyDescent="0.2">
      <c r="C499" s="93"/>
      <c r="D499" s="93"/>
    </row>
    <row r="500" spans="3:4" s="94" customFormat="1" x14ac:dyDescent="0.2">
      <c r="C500" s="93"/>
      <c r="D500" s="93"/>
    </row>
    <row r="501" spans="3:4" s="94" customFormat="1" x14ac:dyDescent="0.2">
      <c r="C501" s="93"/>
      <c r="D501" s="93"/>
    </row>
    <row r="502" spans="3:4" s="94" customFormat="1" x14ac:dyDescent="0.2">
      <c r="C502" s="93"/>
      <c r="D502" s="93"/>
    </row>
    <row r="503" spans="3:4" s="94" customFormat="1" x14ac:dyDescent="0.2">
      <c r="C503" s="93"/>
      <c r="D503" s="93"/>
    </row>
    <row r="504" spans="3:4" s="94" customFormat="1" x14ac:dyDescent="0.2">
      <c r="C504" s="93"/>
      <c r="D504" s="93"/>
    </row>
    <row r="505" spans="3:4" s="94" customFormat="1" x14ac:dyDescent="0.2">
      <c r="C505" s="93"/>
      <c r="D505" s="93"/>
    </row>
    <row r="506" spans="3:4" s="94" customFormat="1" x14ac:dyDescent="0.2">
      <c r="C506" s="93"/>
      <c r="D506" s="93"/>
    </row>
    <row r="507" spans="3:4" s="94" customFormat="1" x14ac:dyDescent="0.2">
      <c r="C507" s="93"/>
      <c r="D507" s="93"/>
    </row>
    <row r="508" spans="3:4" s="94" customFormat="1" x14ac:dyDescent="0.2">
      <c r="C508" s="93"/>
      <c r="D508" s="93"/>
    </row>
    <row r="509" spans="3:4" s="94" customFormat="1" x14ac:dyDescent="0.2">
      <c r="C509" s="93"/>
      <c r="D509" s="93"/>
    </row>
    <row r="510" spans="3:4" s="94" customFormat="1" x14ac:dyDescent="0.2">
      <c r="C510" s="93"/>
      <c r="D510" s="93"/>
    </row>
    <row r="511" spans="3:4" s="94" customFormat="1" x14ac:dyDescent="0.2">
      <c r="C511" s="93"/>
      <c r="D511" s="93"/>
    </row>
    <row r="512" spans="3:4" s="94" customFormat="1" x14ac:dyDescent="0.2">
      <c r="C512" s="93"/>
      <c r="D512" s="93"/>
    </row>
    <row r="513" spans="3:4" s="94" customFormat="1" x14ac:dyDescent="0.2">
      <c r="C513" s="93"/>
      <c r="D513" s="93"/>
    </row>
    <row r="514" spans="3:4" s="94" customFormat="1" x14ac:dyDescent="0.2">
      <c r="C514" s="93"/>
      <c r="D514" s="93"/>
    </row>
    <row r="515" spans="3:4" s="94" customFormat="1" x14ac:dyDescent="0.2">
      <c r="C515" s="93"/>
      <c r="D515" s="93"/>
    </row>
    <row r="516" spans="3:4" s="94" customFormat="1" x14ac:dyDescent="0.2">
      <c r="C516" s="93"/>
      <c r="D516" s="93"/>
    </row>
    <row r="517" spans="3:4" s="94" customFormat="1" x14ac:dyDescent="0.2">
      <c r="C517" s="93"/>
      <c r="D517" s="93"/>
    </row>
    <row r="518" spans="3:4" s="94" customFormat="1" x14ac:dyDescent="0.2">
      <c r="C518" s="93"/>
      <c r="D518" s="93"/>
    </row>
    <row r="519" spans="3:4" s="94" customFormat="1" x14ac:dyDescent="0.2">
      <c r="C519" s="93"/>
      <c r="D519" s="93"/>
    </row>
    <row r="520" spans="3:4" s="94" customFormat="1" x14ac:dyDescent="0.2">
      <c r="C520" s="93"/>
      <c r="D520" s="93"/>
    </row>
    <row r="521" spans="3:4" s="94" customFormat="1" x14ac:dyDescent="0.2">
      <c r="C521" s="93"/>
      <c r="D521" s="93"/>
    </row>
    <row r="522" spans="3:4" s="94" customFormat="1" x14ac:dyDescent="0.2">
      <c r="C522" s="93"/>
      <c r="D522" s="93"/>
    </row>
    <row r="523" spans="3:4" s="94" customFormat="1" x14ac:dyDescent="0.2">
      <c r="C523" s="93"/>
      <c r="D523" s="93"/>
    </row>
    <row r="524" spans="3:4" s="94" customFormat="1" x14ac:dyDescent="0.2">
      <c r="C524" s="93"/>
      <c r="D524" s="93"/>
    </row>
    <row r="525" spans="3:4" s="94" customFormat="1" x14ac:dyDescent="0.2">
      <c r="C525" s="93"/>
      <c r="D525" s="93"/>
    </row>
    <row r="526" spans="3:4" s="94" customFormat="1" x14ac:dyDescent="0.2">
      <c r="C526" s="93"/>
      <c r="D526" s="93"/>
    </row>
    <row r="527" spans="3:4" s="94" customFormat="1" x14ac:dyDescent="0.2">
      <c r="C527" s="93"/>
      <c r="D527" s="93"/>
    </row>
    <row r="528" spans="3:4" s="94" customFormat="1" x14ac:dyDescent="0.2">
      <c r="C528" s="93"/>
      <c r="D528" s="93"/>
    </row>
    <row r="529" spans="3:4" s="94" customFormat="1" x14ac:dyDescent="0.2">
      <c r="C529" s="93"/>
      <c r="D529" s="93"/>
    </row>
    <row r="530" spans="3:4" s="94" customFormat="1" x14ac:dyDescent="0.2">
      <c r="C530" s="93"/>
      <c r="D530" s="93"/>
    </row>
    <row r="531" spans="3:4" s="94" customFormat="1" x14ac:dyDescent="0.2">
      <c r="C531" s="93"/>
      <c r="D531" s="93"/>
    </row>
    <row r="532" spans="3:4" s="94" customFormat="1" x14ac:dyDescent="0.2">
      <c r="C532" s="93"/>
      <c r="D532" s="93"/>
    </row>
    <row r="533" spans="3:4" s="94" customFormat="1" x14ac:dyDescent="0.2">
      <c r="C533" s="93"/>
      <c r="D533" s="93"/>
    </row>
    <row r="534" spans="3:4" s="94" customFormat="1" x14ac:dyDescent="0.2">
      <c r="C534" s="93"/>
      <c r="D534" s="93"/>
    </row>
    <row r="535" spans="3:4" s="94" customFormat="1" x14ac:dyDescent="0.2">
      <c r="C535" s="93"/>
      <c r="D535" s="93"/>
    </row>
    <row r="536" spans="3:4" s="94" customFormat="1" x14ac:dyDescent="0.2">
      <c r="C536" s="93"/>
      <c r="D536" s="93"/>
    </row>
    <row r="537" spans="3:4" s="94" customFormat="1" x14ac:dyDescent="0.2">
      <c r="C537" s="93"/>
      <c r="D537" s="93"/>
    </row>
    <row r="538" spans="3:4" s="94" customFormat="1" x14ac:dyDescent="0.2">
      <c r="C538" s="93"/>
      <c r="D538" s="93"/>
    </row>
    <row r="539" spans="3:4" s="94" customFormat="1" x14ac:dyDescent="0.2">
      <c r="C539" s="93"/>
      <c r="D539" s="93"/>
    </row>
    <row r="540" spans="3:4" s="94" customFormat="1" x14ac:dyDescent="0.2">
      <c r="C540" s="93"/>
      <c r="D540" s="93"/>
    </row>
    <row r="541" spans="3:4" s="94" customFormat="1" x14ac:dyDescent="0.2">
      <c r="C541" s="93"/>
      <c r="D541" s="93"/>
    </row>
    <row r="542" spans="3:4" s="94" customFormat="1" x14ac:dyDescent="0.2">
      <c r="C542" s="93"/>
      <c r="D542" s="93"/>
    </row>
    <row r="543" spans="3:4" s="94" customFormat="1" x14ac:dyDescent="0.2">
      <c r="C543" s="93"/>
      <c r="D543" s="93"/>
    </row>
    <row r="544" spans="3:4" s="94" customFormat="1" x14ac:dyDescent="0.2">
      <c r="C544" s="93"/>
      <c r="D544" s="93"/>
    </row>
    <row r="545" spans="3:4" s="94" customFormat="1" x14ac:dyDescent="0.2">
      <c r="C545" s="93"/>
      <c r="D545" s="93"/>
    </row>
    <row r="546" spans="3:4" s="94" customFormat="1" x14ac:dyDescent="0.2">
      <c r="C546" s="93"/>
      <c r="D546" s="93"/>
    </row>
    <row r="547" spans="3:4" s="94" customFormat="1" x14ac:dyDescent="0.2">
      <c r="C547" s="93"/>
      <c r="D547" s="93"/>
    </row>
    <row r="548" spans="3:4" s="94" customFormat="1" x14ac:dyDescent="0.2">
      <c r="C548" s="93"/>
      <c r="D548" s="93"/>
    </row>
    <row r="549" spans="3:4" s="94" customFormat="1" x14ac:dyDescent="0.2">
      <c r="C549" s="93"/>
      <c r="D549" s="93"/>
    </row>
    <row r="550" spans="3:4" s="94" customFormat="1" x14ac:dyDescent="0.2">
      <c r="C550" s="93"/>
      <c r="D550" s="93"/>
    </row>
    <row r="551" spans="3:4" s="94" customFormat="1" x14ac:dyDescent="0.2">
      <c r="C551" s="93"/>
      <c r="D551" s="93"/>
    </row>
    <row r="552" spans="3:4" s="94" customFormat="1" x14ac:dyDescent="0.2">
      <c r="C552" s="93"/>
      <c r="D552" s="93"/>
    </row>
    <row r="553" spans="3:4" s="94" customFormat="1" x14ac:dyDescent="0.2">
      <c r="C553" s="93"/>
      <c r="D553" s="93"/>
    </row>
    <row r="554" spans="3:4" s="94" customFormat="1" x14ac:dyDescent="0.2">
      <c r="C554" s="93"/>
      <c r="D554" s="93"/>
    </row>
    <row r="555" spans="3:4" s="94" customFormat="1" x14ac:dyDescent="0.2">
      <c r="C555" s="93"/>
      <c r="D555" s="93"/>
    </row>
    <row r="556" spans="3:4" s="94" customFormat="1" x14ac:dyDescent="0.2">
      <c r="C556" s="93"/>
      <c r="D556" s="93"/>
    </row>
    <row r="557" spans="3:4" s="94" customFormat="1" x14ac:dyDescent="0.2">
      <c r="C557" s="93"/>
      <c r="D557" s="93"/>
    </row>
    <row r="558" spans="3:4" s="94" customFormat="1" x14ac:dyDescent="0.2">
      <c r="C558" s="93"/>
      <c r="D558" s="93"/>
    </row>
    <row r="559" spans="3:4" s="94" customFormat="1" x14ac:dyDescent="0.2">
      <c r="C559" s="93"/>
      <c r="D559" s="93"/>
    </row>
    <row r="560" spans="3:4" s="94" customFormat="1" x14ac:dyDescent="0.2">
      <c r="C560" s="93"/>
      <c r="D560" s="93"/>
    </row>
    <row r="561" spans="3:4" s="94" customFormat="1" x14ac:dyDescent="0.2">
      <c r="C561" s="93"/>
      <c r="D561" s="93"/>
    </row>
    <row r="562" spans="3:4" s="94" customFormat="1" x14ac:dyDescent="0.2">
      <c r="C562" s="93"/>
      <c r="D562" s="93"/>
    </row>
    <row r="563" spans="3:4" s="94" customFormat="1" x14ac:dyDescent="0.2">
      <c r="C563" s="93"/>
      <c r="D563" s="93"/>
    </row>
    <row r="564" spans="3:4" s="94" customFormat="1" x14ac:dyDescent="0.2">
      <c r="C564" s="93"/>
      <c r="D564" s="93"/>
    </row>
    <row r="565" spans="3:4" s="94" customFormat="1" x14ac:dyDescent="0.2">
      <c r="C565" s="93"/>
      <c r="D565" s="93"/>
    </row>
    <row r="566" spans="3:4" s="94" customFormat="1" x14ac:dyDescent="0.2">
      <c r="C566" s="93"/>
      <c r="D566" s="93"/>
    </row>
    <row r="567" spans="3:4" s="94" customFormat="1" x14ac:dyDescent="0.2">
      <c r="C567" s="93"/>
      <c r="D567" s="93"/>
    </row>
    <row r="568" spans="3:4" s="94" customFormat="1" x14ac:dyDescent="0.2">
      <c r="C568" s="93"/>
      <c r="D568" s="93"/>
    </row>
    <row r="569" spans="3:4" s="94" customFormat="1" x14ac:dyDescent="0.2">
      <c r="C569" s="93"/>
      <c r="D569" s="93"/>
    </row>
    <row r="570" spans="3:4" s="94" customFormat="1" x14ac:dyDescent="0.2">
      <c r="C570" s="93"/>
      <c r="D570" s="93"/>
    </row>
    <row r="571" spans="3:4" s="94" customFormat="1" x14ac:dyDescent="0.2">
      <c r="C571" s="93"/>
      <c r="D571" s="93"/>
    </row>
    <row r="572" spans="3:4" s="94" customFormat="1" x14ac:dyDescent="0.2">
      <c r="C572" s="93"/>
      <c r="D572" s="93"/>
    </row>
    <row r="573" spans="3:4" s="94" customFormat="1" x14ac:dyDescent="0.2">
      <c r="C573" s="93"/>
      <c r="D573" s="93"/>
    </row>
    <row r="574" spans="3:4" s="94" customFormat="1" x14ac:dyDescent="0.2">
      <c r="C574" s="93"/>
      <c r="D574" s="93"/>
    </row>
    <row r="575" spans="3:4" s="94" customFormat="1" x14ac:dyDescent="0.2">
      <c r="C575" s="93"/>
      <c r="D575" s="93"/>
    </row>
    <row r="576" spans="3:4" s="94" customFormat="1" x14ac:dyDescent="0.2">
      <c r="C576" s="93"/>
      <c r="D576" s="93"/>
    </row>
    <row r="577" spans="3:4" s="94" customFormat="1" x14ac:dyDescent="0.2">
      <c r="C577" s="93"/>
      <c r="D577" s="93"/>
    </row>
    <row r="578" spans="3:4" s="94" customFormat="1" x14ac:dyDescent="0.2">
      <c r="C578" s="93"/>
      <c r="D578" s="93"/>
    </row>
    <row r="579" spans="3:4" s="94" customFormat="1" x14ac:dyDescent="0.2">
      <c r="C579" s="93"/>
      <c r="D579" s="93"/>
    </row>
    <row r="580" spans="3:4" s="94" customFormat="1" x14ac:dyDescent="0.2">
      <c r="C580" s="93"/>
      <c r="D580" s="93"/>
    </row>
    <row r="581" spans="3:4" s="94" customFormat="1" x14ac:dyDescent="0.2">
      <c r="C581" s="93"/>
      <c r="D581" s="93"/>
    </row>
    <row r="582" spans="3:4" s="94" customFormat="1" x14ac:dyDescent="0.2">
      <c r="C582" s="93"/>
      <c r="D582" s="93"/>
    </row>
    <row r="583" spans="3:4" s="94" customFormat="1" x14ac:dyDescent="0.2">
      <c r="C583" s="93"/>
      <c r="D583" s="93"/>
    </row>
    <row r="584" spans="3:4" s="94" customFormat="1" x14ac:dyDescent="0.2">
      <c r="C584" s="93"/>
      <c r="D584" s="93"/>
    </row>
    <row r="585" spans="3:4" s="94" customFormat="1" x14ac:dyDescent="0.2">
      <c r="C585" s="93"/>
      <c r="D585" s="93"/>
    </row>
    <row r="586" spans="3:4" s="94" customFormat="1" x14ac:dyDescent="0.2">
      <c r="C586" s="93"/>
      <c r="D586" s="93"/>
    </row>
    <row r="587" spans="3:4" s="94" customFormat="1" x14ac:dyDescent="0.2">
      <c r="C587" s="93"/>
      <c r="D587" s="93"/>
    </row>
    <row r="588" spans="3:4" s="94" customFormat="1" x14ac:dyDescent="0.2">
      <c r="C588" s="93"/>
      <c r="D588" s="93"/>
    </row>
    <row r="589" spans="3:4" s="94" customFormat="1" x14ac:dyDescent="0.2">
      <c r="C589" s="93"/>
      <c r="D589" s="93"/>
    </row>
    <row r="590" spans="3:4" s="94" customFormat="1" x14ac:dyDescent="0.2">
      <c r="C590" s="93"/>
      <c r="D590" s="93"/>
    </row>
    <row r="591" spans="3:4" s="94" customFormat="1" x14ac:dyDescent="0.2">
      <c r="C591" s="93"/>
      <c r="D591" s="93"/>
    </row>
    <row r="592" spans="3:4" s="94" customFormat="1" x14ac:dyDescent="0.2">
      <c r="C592" s="93"/>
      <c r="D592" s="93"/>
    </row>
    <row r="593" spans="3:4" s="94" customFormat="1" x14ac:dyDescent="0.2">
      <c r="C593" s="93"/>
      <c r="D593" s="93"/>
    </row>
    <row r="594" spans="3:4" s="94" customFormat="1" x14ac:dyDescent="0.2">
      <c r="C594" s="93"/>
      <c r="D594" s="93"/>
    </row>
    <row r="595" spans="3:4" s="94" customFormat="1" x14ac:dyDescent="0.2">
      <c r="C595" s="93"/>
      <c r="D595" s="93"/>
    </row>
    <row r="596" spans="3:4" s="94" customFormat="1" x14ac:dyDescent="0.2">
      <c r="C596" s="93"/>
      <c r="D596" s="93"/>
    </row>
    <row r="597" spans="3:4" s="94" customFormat="1" x14ac:dyDescent="0.2">
      <c r="C597" s="93"/>
      <c r="D597" s="93"/>
    </row>
    <row r="598" spans="3:4" s="94" customFormat="1" x14ac:dyDescent="0.2">
      <c r="C598" s="93"/>
      <c r="D598" s="93"/>
    </row>
    <row r="599" spans="3:4" s="94" customFormat="1" x14ac:dyDescent="0.2">
      <c r="C599" s="93"/>
      <c r="D599" s="93"/>
    </row>
    <row r="600" spans="3:4" s="94" customFormat="1" x14ac:dyDescent="0.2">
      <c r="C600" s="93"/>
      <c r="D600" s="93"/>
    </row>
    <row r="601" spans="3:4" s="94" customFormat="1" x14ac:dyDescent="0.2">
      <c r="C601" s="93"/>
      <c r="D601" s="93"/>
    </row>
    <row r="602" spans="3:4" s="94" customFormat="1" x14ac:dyDescent="0.2">
      <c r="C602" s="93"/>
      <c r="D602" s="93"/>
    </row>
    <row r="603" spans="3:4" s="94" customFormat="1" x14ac:dyDescent="0.2">
      <c r="C603" s="93"/>
      <c r="D603" s="93"/>
    </row>
    <row r="604" spans="3:4" s="94" customFormat="1" x14ac:dyDescent="0.2">
      <c r="C604" s="93"/>
      <c r="D604" s="93"/>
    </row>
    <row r="605" spans="3:4" s="94" customFormat="1" x14ac:dyDescent="0.2">
      <c r="C605" s="93"/>
      <c r="D605" s="93"/>
    </row>
    <row r="606" spans="3:4" s="94" customFormat="1" x14ac:dyDescent="0.2">
      <c r="C606" s="93"/>
      <c r="D606" s="93"/>
    </row>
    <row r="607" spans="3:4" s="94" customFormat="1" x14ac:dyDescent="0.2">
      <c r="C607" s="93"/>
      <c r="D607" s="93"/>
    </row>
    <row r="608" spans="3:4" s="94" customFormat="1" x14ac:dyDescent="0.2">
      <c r="C608" s="93"/>
      <c r="D608" s="93"/>
    </row>
    <row r="609" spans="3:4" s="94" customFormat="1" x14ac:dyDescent="0.2">
      <c r="C609" s="93"/>
      <c r="D609" s="93"/>
    </row>
    <row r="610" spans="3:4" s="94" customFormat="1" x14ac:dyDescent="0.2">
      <c r="C610" s="93"/>
      <c r="D610" s="93"/>
    </row>
    <row r="611" spans="3:4" s="94" customFormat="1" x14ac:dyDescent="0.2">
      <c r="C611" s="93"/>
      <c r="D611" s="93"/>
    </row>
    <row r="612" spans="3:4" s="94" customFormat="1" x14ac:dyDescent="0.2">
      <c r="C612" s="93"/>
      <c r="D612" s="93"/>
    </row>
    <row r="613" spans="3:4" s="94" customFormat="1" x14ac:dyDescent="0.2">
      <c r="C613" s="93"/>
      <c r="D613" s="93"/>
    </row>
    <row r="614" spans="3:4" s="94" customFormat="1" x14ac:dyDescent="0.2">
      <c r="C614" s="93"/>
      <c r="D614" s="93"/>
    </row>
    <row r="615" spans="3:4" s="94" customFormat="1" x14ac:dyDescent="0.2">
      <c r="C615" s="93"/>
      <c r="D615" s="93"/>
    </row>
    <row r="616" spans="3:4" s="94" customFormat="1" x14ac:dyDescent="0.2">
      <c r="C616" s="93"/>
      <c r="D616" s="93"/>
    </row>
    <row r="617" spans="3:4" s="94" customFormat="1" x14ac:dyDescent="0.2">
      <c r="C617" s="93"/>
      <c r="D617" s="93"/>
    </row>
    <row r="618" spans="3:4" s="94" customFormat="1" x14ac:dyDescent="0.2">
      <c r="C618" s="93"/>
      <c r="D618" s="93"/>
    </row>
    <row r="619" spans="3:4" s="94" customFormat="1" x14ac:dyDescent="0.2">
      <c r="C619" s="93"/>
      <c r="D619" s="93"/>
    </row>
    <row r="620" spans="3:4" s="94" customFormat="1" x14ac:dyDescent="0.2">
      <c r="C620" s="93"/>
      <c r="D620" s="93"/>
    </row>
    <row r="621" spans="3:4" s="94" customFormat="1" x14ac:dyDescent="0.2">
      <c r="C621" s="93"/>
      <c r="D621" s="93"/>
    </row>
    <row r="622" spans="3:4" s="94" customFormat="1" x14ac:dyDescent="0.2">
      <c r="C622" s="93"/>
      <c r="D622" s="93"/>
    </row>
    <row r="623" spans="3:4" s="94" customFormat="1" x14ac:dyDescent="0.2">
      <c r="C623" s="93"/>
      <c r="D623" s="93"/>
    </row>
    <row r="624" spans="3:4" s="94" customFormat="1" x14ac:dyDescent="0.2">
      <c r="C624" s="93"/>
      <c r="D624" s="93"/>
    </row>
    <row r="625" spans="3:4" s="94" customFormat="1" x14ac:dyDescent="0.2">
      <c r="C625" s="93"/>
      <c r="D625" s="93"/>
    </row>
    <row r="626" spans="3:4" s="94" customFormat="1" x14ac:dyDescent="0.2">
      <c r="C626" s="93"/>
      <c r="D626" s="93"/>
    </row>
    <row r="627" spans="3:4" s="94" customFormat="1" x14ac:dyDescent="0.2">
      <c r="C627" s="93"/>
      <c r="D627" s="93"/>
    </row>
    <row r="628" spans="3:4" s="94" customFormat="1" x14ac:dyDescent="0.2">
      <c r="C628" s="93"/>
      <c r="D628" s="93"/>
    </row>
    <row r="629" spans="3:4" s="94" customFormat="1" x14ac:dyDescent="0.2">
      <c r="C629" s="93"/>
      <c r="D629" s="93"/>
    </row>
    <row r="630" spans="3:4" s="94" customFormat="1" x14ac:dyDescent="0.2">
      <c r="C630" s="93"/>
      <c r="D630" s="93"/>
    </row>
    <row r="631" spans="3:4" s="94" customFormat="1" x14ac:dyDescent="0.2">
      <c r="C631" s="93"/>
      <c r="D631" s="93"/>
    </row>
    <row r="632" spans="3:4" s="94" customFormat="1" x14ac:dyDescent="0.2">
      <c r="C632" s="93"/>
      <c r="D632" s="93"/>
    </row>
    <row r="633" spans="3:4" s="94" customFormat="1" x14ac:dyDescent="0.2">
      <c r="C633" s="93"/>
      <c r="D633" s="93"/>
    </row>
    <row r="634" spans="3:4" s="94" customFormat="1" x14ac:dyDescent="0.2">
      <c r="C634" s="93"/>
      <c r="D634" s="93"/>
    </row>
    <row r="635" spans="3:4" s="94" customFormat="1" x14ac:dyDescent="0.2">
      <c r="C635" s="93"/>
      <c r="D635" s="93"/>
    </row>
    <row r="636" spans="3:4" s="94" customFormat="1" x14ac:dyDescent="0.2">
      <c r="C636" s="93"/>
      <c r="D636" s="93"/>
    </row>
    <row r="637" spans="3:4" s="94" customFormat="1" x14ac:dyDescent="0.2">
      <c r="C637" s="93"/>
      <c r="D637" s="93"/>
    </row>
    <row r="638" spans="3:4" s="94" customFormat="1" x14ac:dyDescent="0.2">
      <c r="C638" s="93"/>
      <c r="D638" s="93"/>
    </row>
    <row r="639" spans="3:4" s="94" customFormat="1" x14ac:dyDescent="0.2">
      <c r="C639" s="93"/>
      <c r="D639" s="93"/>
    </row>
    <row r="640" spans="3:4" s="94" customFormat="1" x14ac:dyDescent="0.2">
      <c r="C640" s="93"/>
      <c r="D640" s="93"/>
    </row>
    <row r="641" spans="3:4" s="94" customFormat="1" x14ac:dyDescent="0.2">
      <c r="C641" s="93"/>
      <c r="D641" s="93"/>
    </row>
    <row r="642" spans="3:4" s="94" customFormat="1" x14ac:dyDescent="0.2">
      <c r="C642" s="93"/>
      <c r="D642" s="93"/>
    </row>
    <row r="643" spans="3:4" s="94" customFormat="1" x14ac:dyDescent="0.2">
      <c r="C643" s="93"/>
      <c r="D643" s="93"/>
    </row>
    <row r="644" spans="3:4" s="94" customFormat="1" x14ac:dyDescent="0.2">
      <c r="C644" s="93"/>
      <c r="D644" s="93"/>
    </row>
    <row r="645" spans="3:4" s="94" customFormat="1" x14ac:dyDescent="0.2">
      <c r="C645" s="93"/>
      <c r="D645" s="93"/>
    </row>
    <row r="646" spans="3:4" s="94" customFormat="1" x14ac:dyDescent="0.2">
      <c r="C646" s="93"/>
      <c r="D646" s="93"/>
    </row>
    <row r="647" spans="3:4" s="94" customFormat="1" x14ac:dyDescent="0.2">
      <c r="C647" s="93"/>
      <c r="D647" s="93"/>
    </row>
    <row r="648" spans="3:4" s="94" customFormat="1" x14ac:dyDescent="0.2">
      <c r="C648" s="93"/>
      <c r="D648" s="93"/>
    </row>
    <row r="649" spans="3:4" s="94" customFormat="1" x14ac:dyDescent="0.2">
      <c r="C649" s="93"/>
      <c r="D649" s="93"/>
    </row>
    <row r="650" spans="3:4" s="94" customFormat="1" x14ac:dyDescent="0.2">
      <c r="C650" s="93"/>
      <c r="D650" s="93"/>
    </row>
    <row r="651" spans="3:4" s="94" customFormat="1" x14ac:dyDescent="0.2">
      <c r="C651" s="93"/>
      <c r="D651" s="93"/>
    </row>
    <row r="652" spans="3:4" s="94" customFormat="1" x14ac:dyDescent="0.2">
      <c r="C652" s="93"/>
      <c r="D652" s="93"/>
    </row>
    <row r="653" spans="3:4" s="94" customFormat="1" x14ac:dyDescent="0.2">
      <c r="C653" s="93"/>
      <c r="D653" s="93"/>
    </row>
    <row r="654" spans="3:4" s="94" customFormat="1" x14ac:dyDescent="0.2">
      <c r="C654" s="93"/>
      <c r="D654" s="93"/>
    </row>
    <row r="655" spans="3:4" s="94" customFormat="1" x14ac:dyDescent="0.2">
      <c r="C655" s="93"/>
      <c r="D655" s="93"/>
    </row>
    <row r="656" spans="3:4" s="94" customFormat="1" x14ac:dyDescent="0.2">
      <c r="C656" s="93"/>
      <c r="D656" s="93"/>
    </row>
    <row r="657" spans="3:4" s="94" customFormat="1" x14ac:dyDescent="0.2">
      <c r="C657" s="93"/>
      <c r="D657" s="93"/>
    </row>
    <row r="658" spans="3:4" x14ac:dyDescent="0.2">
      <c r="C658" s="24"/>
      <c r="D658" s="24"/>
    </row>
    <row r="659" spans="3:4" x14ac:dyDescent="0.2">
      <c r="C659" s="24"/>
      <c r="D659" s="24"/>
    </row>
    <row r="660" spans="3:4" x14ac:dyDescent="0.2">
      <c r="C660" s="24"/>
      <c r="D660" s="24"/>
    </row>
    <row r="661" spans="3:4" x14ac:dyDescent="0.2">
      <c r="C661" s="24"/>
      <c r="D661" s="24"/>
    </row>
    <row r="662" spans="3:4" x14ac:dyDescent="0.2">
      <c r="C662" s="24"/>
      <c r="D662" s="24"/>
    </row>
    <row r="663" spans="3:4" x14ac:dyDescent="0.2">
      <c r="C663" s="24"/>
      <c r="D663" s="24"/>
    </row>
    <row r="664" spans="3:4" x14ac:dyDescent="0.2">
      <c r="C664" s="24"/>
      <c r="D664" s="24"/>
    </row>
    <row r="665" spans="3:4" x14ac:dyDescent="0.2">
      <c r="C665" s="24"/>
      <c r="D665" s="24"/>
    </row>
    <row r="666" spans="3:4" x14ac:dyDescent="0.2">
      <c r="C666" s="24"/>
      <c r="D666" s="24"/>
    </row>
    <row r="667" spans="3:4" x14ac:dyDescent="0.2">
      <c r="C667" s="24"/>
      <c r="D667" s="24"/>
    </row>
    <row r="668" spans="3:4" x14ac:dyDescent="0.2">
      <c r="C668" s="24"/>
      <c r="D668" s="24"/>
    </row>
    <row r="669" spans="3:4" x14ac:dyDescent="0.2">
      <c r="C669" s="24"/>
      <c r="D669" s="24"/>
    </row>
    <row r="670" spans="3:4" x14ac:dyDescent="0.2">
      <c r="C670" s="24"/>
      <c r="D670" s="24"/>
    </row>
    <row r="671" spans="3:4" x14ac:dyDescent="0.2">
      <c r="C671" s="24"/>
      <c r="D671" s="24"/>
    </row>
    <row r="672" spans="3:4" x14ac:dyDescent="0.2">
      <c r="C672" s="24"/>
      <c r="D672" s="24"/>
    </row>
    <row r="673" spans="3:4" x14ac:dyDescent="0.2">
      <c r="C673" s="24"/>
      <c r="D673" s="24"/>
    </row>
    <row r="674" spans="3:4" x14ac:dyDescent="0.2">
      <c r="C674" s="24"/>
      <c r="D674" s="24"/>
    </row>
    <row r="675" spans="3:4" x14ac:dyDescent="0.2">
      <c r="C675" s="24"/>
      <c r="D675" s="24"/>
    </row>
    <row r="676" spans="3:4" x14ac:dyDescent="0.2">
      <c r="C676" s="24"/>
      <c r="D676" s="24"/>
    </row>
    <row r="677" spans="3:4" x14ac:dyDescent="0.2">
      <c r="C677" s="24"/>
      <c r="D677" s="24"/>
    </row>
    <row r="678" spans="3:4" x14ac:dyDescent="0.2">
      <c r="C678" s="24"/>
      <c r="D678" s="24"/>
    </row>
    <row r="679" spans="3:4" x14ac:dyDescent="0.2">
      <c r="C679" s="24"/>
      <c r="D679" s="24"/>
    </row>
    <row r="680" spans="3:4" x14ac:dyDescent="0.2">
      <c r="C680" s="24"/>
      <c r="D680" s="24"/>
    </row>
    <row r="681" spans="3:4" x14ac:dyDescent="0.2">
      <c r="C681" s="24"/>
      <c r="D681" s="24"/>
    </row>
    <row r="682" spans="3:4" x14ac:dyDescent="0.2">
      <c r="C682" s="24"/>
      <c r="D682" s="24"/>
    </row>
    <row r="683" spans="3:4" x14ac:dyDescent="0.2">
      <c r="C683" s="24"/>
      <c r="D683" s="24"/>
    </row>
    <row r="684" spans="3:4" x14ac:dyDescent="0.2">
      <c r="C684" s="24"/>
      <c r="D684" s="24"/>
    </row>
    <row r="685" spans="3:4" x14ac:dyDescent="0.2">
      <c r="C685" s="24"/>
      <c r="D685" s="24"/>
    </row>
    <row r="686" spans="3:4" x14ac:dyDescent="0.2">
      <c r="C686" s="24"/>
      <c r="D686" s="24"/>
    </row>
    <row r="687" spans="3:4" x14ac:dyDescent="0.2">
      <c r="C687" s="24"/>
      <c r="D687" s="24"/>
    </row>
    <row r="688" spans="3:4" x14ac:dyDescent="0.2">
      <c r="C688" s="24"/>
      <c r="D688" s="24"/>
    </row>
    <row r="689" spans="3:4" x14ac:dyDescent="0.2">
      <c r="C689" s="24"/>
      <c r="D689" s="24"/>
    </row>
    <row r="690" spans="3:4" x14ac:dyDescent="0.2">
      <c r="C690" s="24"/>
      <c r="D690" s="24"/>
    </row>
    <row r="691" spans="3:4" x14ac:dyDescent="0.2">
      <c r="C691" s="24"/>
      <c r="D691" s="24"/>
    </row>
    <row r="692" spans="3:4" x14ac:dyDescent="0.2">
      <c r="C692" s="24"/>
      <c r="D692" s="24"/>
    </row>
    <row r="693" spans="3:4" x14ac:dyDescent="0.2">
      <c r="C693" s="24"/>
      <c r="D693" s="24"/>
    </row>
    <row r="694" spans="3:4" x14ac:dyDescent="0.2">
      <c r="C694" s="24"/>
      <c r="D694" s="24"/>
    </row>
    <row r="695" spans="3:4" x14ac:dyDescent="0.2">
      <c r="C695" s="24"/>
      <c r="D695" s="24"/>
    </row>
    <row r="696" spans="3:4" x14ac:dyDescent="0.2">
      <c r="C696" s="24"/>
      <c r="D696" s="24"/>
    </row>
    <row r="697" spans="3:4" x14ac:dyDescent="0.2">
      <c r="C697" s="24"/>
      <c r="D697" s="24"/>
    </row>
    <row r="698" spans="3:4" x14ac:dyDescent="0.2">
      <c r="C698" s="24"/>
      <c r="D698" s="24"/>
    </row>
    <row r="699" spans="3:4" x14ac:dyDescent="0.2">
      <c r="C699" s="24"/>
      <c r="D699" s="24"/>
    </row>
    <row r="700" spans="3:4" x14ac:dyDescent="0.2">
      <c r="C700" s="24"/>
      <c r="D700" s="24"/>
    </row>
    <row r="701" spans="3:4" x14ac:dyDescent="0.2">
      <c r="C701" s="24"/>
      <c r="D701" s="24"/>
    </row>
    <row r="702" spans="3:4" x14ac:dyDescent="0.2">
      <c r="C702" s="24"/>
      <c r="D702" s="24"/>
    </row>
    <row r="703" spans="3:4" x14ac:dyDescent="0.2">
      <c r="C703" s="24"/>
      <c r="D703" s="24"/>
    </row>
    <row r="704" spans="3:4" x14ac:dyDescent="0.2">
      <c r="C704" s="24"/>
      <c r="D704" s="24"/>
    </row>
    <row r="705" spans="3:4" x14ac:dyDescent="0.2">
      <c r="C705" s="24"/>
      <c r="D705" s="24"/>
    </row>
    <row r="706" spans="3:4" x14ac:dyDescent="0.2">
      <c r="C706" s="24"/>
      <c r="D706" s="24"/>
    </row>
    <row r="707" spans="3:4" x14ac:dyDescent="0.2">
      <c r="C707" s="24"/>
      <c r="D707" s="24"/>
    </row>
    <row r="708" spans="3:4" x14ac:dyDescent="0.2">
      <c r="C708" s="24"/>
      <c r="D708" s="24"/>
    </row>
    <row r="709" spans="3:4" x14ac:dyDescent="0.2">
      <c r="C709" s="24"/>
      <c r="D709" s="24"/>
    </row>
    <row r="710" spans="3:4" x14ac:dyDescent="0.2">
      <c r="C710" s="24"/>
      <c r="D710" s="24"/>
    </row>
    <row r="711" spans="3:4" x14ac:dyDescent="0.2">
      <c r="C711" s="24"/>
      <c r="D711" s="24"/>
    </row>
    <row r="712" spans="3:4" x14ac:dyDescent="0.2">
      <c r="C712" s="24"/>
      <c r="D712" s="24"/>
    </row>
    <row r="713" spans="3:4" x14ac:dyDescent="0.2">
      <c r="C713" s="24"/>
      <c r="D713" s="24"/>
    </row>
    <row r="714" spans="3:4" x14ac:dyDescent="0.2">
      <c r="C714" s="24"/>
      <c r="D714" s="24"/>
    </row>
    <row r="715" spans="3:4" x14ac:dyDescent="0.2">
      <c r="C715" s="24"/>
      <c r="D715" s="24"/>
    </row>
    <row r="716" spans="3:4" x14ac:dyDescent="0.2">
      <c r="C716" s="24"/>
      <c r="D716" s="24"/>
    </row>
    <row r="717" spans="3:4" x14ac:dyDescent="0.2">
      <c r="C717" s="24"/>
      <c r="D717" s="24"/>
    </row>
    <row r="718" spans="3:4" x14ac:dyDescent="0.2">
      <c r="C718" s="24"/>
      <c r="D718" s="24"/>
    </row>
    <row r="719" spans="3:4" x14ac:dyDescent="0.2">
      <c r="C719" s="24"/>
      <c r="D719" s="24"/>
    </row>
    <row r="720" spans="3:4" x14ac:dyDescent="0.2">
      <c r="C720" s="24"/>
      <c r="D720" s="24"/>
    </row>
    <row r="721" spans="3:4" x14ac:dyDescent="0.2">
      <c r="C721" s="24"/>
      <c r="D721" s="24"/>
    </row>
    <row r="722" spans="3:4" x14ac:dyDescent="0.2">
      <c r="C722" s="24"/>
      <c r="D722" s="24"/>
    </row>
    <row r="723" spans="3:4" x14ac:dyDescent="0.2">
      <c r="C723" s="24"/>
      <c r="D723" s="24"/>
    </row>
    <row r="724" spans="3:4" x14ac:dyDescent="0.2">
      <c r="C724" s="24"/>
      <c r="D724" s="24"/>
    </row>
    <row r="725" spans="3:4" x14ac:dyDescent="0.2">
      <c r="C725" s="24"/>
      <c r="D725" s="24"/>
    </row>
    <row r="726" spans="3:4" x14ac:dyDescent="0.2">
      <c r="C726" s="24"/>
      <c r="D726" s="24"/>
    </row>
    <row r="727" spans="3:4" x14ac:dyDescent="0.2">
      <c r="C727" s="24"/>
      <c r="D727" s="24"/>
    </row>
    <row r="728" spans="3:4" x14ac:dyDescent="0.2">
      <c r="C728" s="24"/>
      <c r="D728" s="24"/>
    </row>
    <row r="729" spans="3:4" x14ac:dyDescent="0.2">
      <c r="C729" s="24"/>
      <c r="D729" s="24"/>
    </row>
    <row r="730" spans="3:4" x14ac:dyDescent="0.2">
      <c r="C730" s="24"/>
      <c r="D730" s="24"/>
    </row>
    <row r="731" spans="3:4" x14ac:dyDescent="0.2">
      <c r="C731" s="24"/>
      <c r="D731" s="24"/>
    </row>
    <row r="732" spans="3:4" x14ac:dyDescent="0.2">
      <c r="C732" s="24"/>
      <c r="D732" s="24"/>
    </row>
    <row r="733" spans="3:4" x14ac:dyDescent="0.2">
      <c r="C733" s="24"/>
      <c r="D733" s="24"/>
    </row>
    <row r="734" spans="3:4" x14ac:dyDescent="0.2">
      <c r="C734" s="24"/>
      <c r="D734" s="24"/>
    </row>
    <row r="735" spans="3:4" x14ac:dyDescent="0.2">
      <c r="C735" s="24"/>
      <c r="D735" s="24"/>
    </row>
    <row r="736" spans="3:4" x14ac:dyDescent="0.2">
      <c r="C736" s="24"/>
      <c r="D736" s="24"/>
    </row>
    <row r="737" spans="3:4" x14ac:dyDescent="0.2">
      <c r="C737" s="24"/>
      <c r="D737" s="24"/>
    </row>
    <row r="738" spans="3:4" x14ac:dyDescent="0.2">
      <c r="C738" s="24"/>
      <c r="D738" s="24"/>
    </row>
    <row r="739" spans="3:4" x14ac:dyDescent="0.2">
      <c r="C739" s="24"/>
      <c r="D739" s="24"/>
    </row>
    <row r="740" spans="3:4" x14ac:dyDescent="0.2">
      <c r="C740" s="24"/>
      <c r="D740" s="24"/>
    </row>
    <row r="741" spans="3:4" x14ac:dyDescent="0.2">
      <c r="C741" s="24"/>
      <c r="D741" s="24"/>
    </row>
    <row r="742" spans="3:4" x14ac:dyDescent="0.2">
      <c r="C742" s="24"/>
      <c r="D742" s="24"/>
    </row>
    <row r="743" spans="3:4" x14ac:dyDescent="0.2">
      <c r="C743" s="24"/>
      <c r="D743" s="24"/>
    </row>
    <row r="744" spans="3:4" x14ac:dyDescent="0.2">
      <c r="C744" s="24"/>
      <c r="D744" s="24"/>
    </row>
    <row r="745" spans="3:4" x14ac:dyDescent="0.2">
      <c r="C745" s="24"/>
      <c r="D745" s="24"/>
    </row>
    <row r="746" spans="3:4" x14ac:dyDescent="0.2">
      <c r="C746" s="24"/>
      <c r="D746" s="24"/>
    </row>
    <row r="747" spans="3:4" x14ac:dyDescent="0.2">
      <c r="C747" s="24"/>
      <c r="D747" s="24"/>
    </row>
    <row r="748" spans="3:4" x14ac:dyDescent="0.2">
      <c r="C748" s="24"/>
      <c r="D748" s="24"/>
    </row>
    <row r="749" spans="3:4" x14ac:dyDescent="0.2">
      <c r="C749" s="24"/>
      <c r="D749" s="24"/>
    </row>
    <row r="750" spans="3:4" x14ac:dyDescent="0.2">
      <c r="C750" s="24"/>
      <c r="D750" s="24"/>
    </row>
    <row r="751" spans="3:4" x14ac:dyDescent="0.2">
      <c r="C751" s="24"/>
      <c r="D751" s="24"/>
    </row>
    <row r="752" spans="3:4" x14ac:dyDescent="0.2">
      <c r="C752" s="24"/>
      <c r="D752" s="24"/>
    </row>
    <row r="753" spans="3:4" x14ac:dyDescent="0.2">
      <c r="C753" s="24"/>
      <c r="D753" s="24"/>
    </row>
    <row r="754" spans="3:4" x14ac:dyDescent="0.2">
      <c r="C754" s="24"/>
      <c r="D754" s="24"/>
    </row>
    <row r="755" spans="3:4" x14ac:dyDescent="0.2">
      <c r="C755" s="24"/>
      <c r="D755" s="24"/>
    </row>
    <row r="756" spans="3:4" x14ac:dyDescent="0.2">
      <c r="C756" s="24"/>
      <c r="D756" s="24"/>
    </row>
    <row r="757" spans="3:4" x14ac:dyDescent="0.2">
      <c r="C757" s="24"/>
      <c r="D757" s="24"/>
    </row>
    <row r="758" spans="3:4" x14ac:dyDescent="0.2">
      <c r="C758" s="24"/>
      <c r="D758" s="24"/>
    </row>
    <row r="759" spans="3:4" x14ac:dyDescent="0.2">
      <c r="C759" s="24"/>
      <c r="D759" s="24"/>
    </row>
    <row r="760" spans="3:4" x14ac:dyDescent="0.2">
      <c r="C760" s="24"/>
      <c r="D760" s="24"/>
    </row>
    <row r="761" spans="3:4" x14ac:dyDescent="0.2">
      <c r="C761" s="24"/>
      <c r="D761" s="24"/>
    </row>
    <row r="762" spans="3:4" x14ac:dyDescent="0.2">
      <c r="C762" s="24"/>
      <c r="D762" s="24"/>
    </row>
    <row r="763" spans="3:4" x14ac:dyDescent="0.2">
      <c r="C763" s="24"/>
      <c r="D763" s="24"/>
    </row>
    <row r="764" spans="3:4" x14ac:dyDescent="0.2">
      <c r="C764" s="24"/>
      <c r="D764" s="24"/>
    </row>
    <row r="765" spans="3:4" x14ac:dyDescent="0.2">
      <c r="C765" s="24"/>
      <c r="D765" s="24"/>
    </row>
    <row r="766" spans="3:4" x14ac:dyDescent="0.2">
      <c r="C766" s="24"/>
      <c r="D766" s="24"/>
    </row>
    <row r="767" spans="3:4" x14ac:dyDescent="0.2">
      <c r="C767" s="24"/>
      <c r="D767" s="24"/>
    </row>
    <row r="768" spans="3:4" x14ac:dyDescent="0.2">
      <c r="C768" s="24"/>
      <c r="D768" s="24"/>
    </row>
    <row r="769" spans="3:4" x14ac:dyDescent="0.2">
      <c r="C769" s="24"/>
      <c r="D769" s="24"/>
    </row>
    <row r="770" spans="3:4" x14ac:dyDescent="0.2">
      <c r="C770" s="24"/>
      <c r="D770" s="24"/>
    </row>
    <row r="771" spans="3:4" x14ac:dyDescent="0.2">
      <c r="C771" s="24"/>
      <c r="D771" s="24"/>
    </row>
    <row r="772" spans="3:4" x14ac:dyDescent="0.2">
      <c r="C772" s="24"/>
      <c r="D772" s="24"/>
    </row>
    <row r="773" spans="3:4" x14ac:dyDescent="0.2">
      <c r="C773" s="24"/>
      <c r="D773" s="24"/>
    </row>
    <row r="774" spans="3:4" x14ac:dyDescent="0.2">
      <c r="C774" s="24"/>
      <c r="D774" s="24"/>
    </row>
    <row r="775" spans="3:4" x14ac:dyDescent="0.2">
      <c r="C775" s="24"/>
      <c r="D775" s="24"/>
    </row>
    <row r="776" spans="3:4" x14ac:dyDescent="0.2">
      <c r="C776" s="24"/>
      <c r="D776" s="24"/>
    </row>
    <row r="777" spans="3:4" x14ac:dyDescent="0.2">
      <c r="C777" s="24"/>
      <c r="D777" s="24"/>
    </row>
    <row r="778" spans="3:4" x14ac:dyDescent="0.2">
      <c r="C778" s="24"/>
      <c r="D778" s="24"/>
    </row>
    <row r="779" spans="3:4" x14ac:dyDescent="0.2">
      <c r="C779" s="24"/>
      <c r="D779" s="24"/>
    </row>
    <row r="780" spans="3:4" x14ac:dyDescent="0.2">
      <c r="C780" s="24"/>
      <c r="D780" s="24"/>
    </row>
    <row r="781" spans="3:4" x14ac:dyDescent="0.2">
      <c r="C781" s="24"/>
      <c r="D781" s="24"/>
    </row>
    <row r="782" spans="3:4" x14ac:dyDescent="0.2">
      <c r="C782" s="24"/>
      <c r="D782" s="24"/>
    </row>
    <row r="783" spans="3:4" x14ac:dyDescent="0.2">
      <c r="C783" s="24"/>
      <c r="D783" s="24"/>
    </row>
    <row r="784" spans="3:4" x14ac:dyDescent="0.2">
      <c r="C784" s="24"/>
      <c r="D784" s="24"/>
    </row>
    <row r="785" spans="3:4" x14ac:dyDescent="0.2">
      <c r="C785" s="24"/>
      <c r="D785" s="24"/>
    </row>
    <row r="786" spans="3:4" x14ac:dyDescent="0.2">
      <c r="C786" s="24"/>
      <c r="D786" s="24"/>
    </row>
    <row r="787" spans="3:4" x14ac:dyDescent="0.2">
      <c r="C787" s="24"/>
      <c r="D787" s="24"/>
    </row>
    <row r="788" spans="3:4" x14ac:dyDescent="0.2">
      <c r="C788" s="24"/>
      <c r="D788" s="24"/>
    </row>
    <row r="789" spans="3:4" x14ac:dyDescent="0.2">
      <c r="C789" s="24"/>
      <c r="D789" s="24"/>
    </row>
    <row r="790" spans="3:4" x14ac:dyDescent="0.2">
      <c r="C790" s="24"/>
      <c r="D790" s="24"/>
    </row>
    <row r="791" spans="3:4" x14ac:dyDescent="0.2">
      <c r="C791" s="24"/>
      <c r="D791" s="24"/>
    </row>
    <row r="792" spans="3:4" x14ac:dyDescent="0.2">
      <c r="C792" s="24"/>
      <c r="D792" s="24"/>
    </row>
    <row r="793" spans="3:4" x14ac:dyDescent="0.2">
      <c r="C793" s="24"/>
      <c r="D793" s="24"/>
    </row>
    <row r="794" spans="3:4" x14ac:dyDescent="0.2">
      <c r="C794" s="24"/>
      <c r="D794" s="24"/>
    </row>
    <row r="795" spans="3:4" x14ac:dyDescent="0.2">
      <c r="C795" s="24"/>
      <c r="D795" s="24"/>
    </row>
    <row r="796" spans="3:4" x14ac:dyDescent="0.2">
      <c r="C796" s="24"/>
      <c r="D796" s="24"/>
    </row>
    <row r="797" spans="3:4" x14ac:dyDescent="0.2">
      <c r="C797" s="24"/>
      <c r="D797" s="24"/>
    </row>
    <row r="798" spans="3:4" x14ac:dyDescent="0.2">
      <c r="C798" s="24"/>
      <c r="D798" s="24"/>
    </row>
    <row r="799" spans="3:4" x14ac:dyDescent="0.2">
      <c r="C799" s="24"/>
      <c r="D799" s="24"/>
    </row>
    <row r="800" spans="3:4" x14ac:dyDescent="0.2">
      <c r="C800" s="24"/>
      <c r="D800" s="24"/>
    </row>
    <row r="801" spans="3:4" x14ac:dyDescent="0.2">
      <c r="C801" s="24"/>
      <c r="D801" s="24"/>
    </row>
    <row r="802" spans="3:4" x14ac:dyDescent="0.2">
      <c r="C802" s="24"/>
      <c r="D802" s="24"/>
    </row>
    <row r="803" spans="3:4" x14ac:dyDescent="0.2">
      <c r="C803" s="24"/>
      <c r="D803" s="24"/>
    </row>
    <row r="804" spans="3:4" x14ac:dyDescent="0.2">
      <c r="C804" s="24"/>
      <c r="D804" s="24"/>
    </row>
    <row r="805" spans="3:4" x14ac:dyDescent="0.2">
      <c r="C805" s="24"/>
      <c r="D805" s="24"/>
    </row>
    <row r="806" spans="3:4" x14ac:dyDescent="0.2">
      <c r="C806" s="24"/>
      <c r="D806" s="24"/>
    </row>
    <row r="807" spans="3:4" x14ac:dyDescent="0.2">
      <c r="C807" s="24"/>
      <c r="D807" s="24"/>
    </row>
    <row r="808" spans="3:4" x14ac:dyDescent="0.2">
      <c r="C808" s="24"/>
      <c r="D808" s="24"/>
    </row>
    <row r="809" spans="3:4" x14ac:dyDescent="0.2">
      <c r="C809" s="24"/>
      <c r="D809" s="24"/>
    </row>
    <row r="810" spans="3:4" x14ac:dyDescent="0.2">
      <c r="C810" s="24"/>
      <c r="D810" s="24"/>
    </row>
    <row r="811" spans="3:4" x14ac:dyDescent="0.2">
      <c r="C811" s="24"/>
      <c r="D811" s="24"/>
    </row>
    <row r="812" spans="3:4" x14ac:dyDescent="0.2">
      <c r="C812" s="24"/>
      <c r="D812" s="24"/>
    </row>
    <row r="813" spans="3:4" x14ac:dyDescent="0.2">
      <c r="C813" s="24"/>
      <c r="D813" s="24"/>
    </row>
    <row r="814" spans="3:4" x14ac:dyDescent="0.2">
      <c r="C814" s="24"/>
      <c r="D814" s="24"/>
    </row>
    <row r="815" spans="3:4" x14ac:dyDescent="0.2">
      <c r="C815" s="24"/>
      <c r="D815" s="24"/>
    </row>
    <row r="816" spans="3:4" x14ac:dyDescent="0.2">
      <c r="C816" s="24"/>
      <c r="D816" s="24"/>
    </row>
    <row r="817" spans="3:4" x14ac:dyDescent="0.2">
      <c r="C817" s="24"/>
      <c r="D817" s="24"/>
    </row>
    <row r="818" spans="3:4" x14ac:dyDescent="0.2">
      <c r="C818" s="24"/>
      <c r="D818" s="24"/>
    </row>
    <row r="819" spans="3:4" x14ac:dyDescent="0.2">
      <c r="C819" s="24"/>
      <c r="D819" s="24"/>
    </row>
    <row r="820" spans="3:4" x14ac:dyDescent="0.2">
      <c r="C820" s="24"/>
      <c r="D820" s="24"/>
    </row>
    <row r="821" spans="3:4" x14ac:dyDescent="0.2">
      <c r="C821" s="24"/>
      <c r="D821" s="24"/>
    </row>
    <row r="822" spans="3:4" x14ac:dyDescent="0.2">
      <c r="C822" s="24"/>
      <c r="D822" s="24"/>
    </row>
    <row r="823" spans="3:4" x14ac:dyDescent="0.2">
      <c r="C823" s="24"/>
      <c r="D823" s="24"/>
    </row>
    <row r="824" spans="3:4" x14ac:dyDescent="0.2">
      <c r="C824" s="24"/>
      <c r="D824" s="24"/>
    </row>
    <row r="825" spans="3:4" x14ac:dyDescent="0.2">
      <c r="C825" s="24"/>
      <c r="D825" s="24"/>
    </row>
    <row r="826" spans="3:4" x14ac:dyDescent="0.2">
      <c r="C826" s="24"/>
      <c r="D826" s="24"/>
    </row>
    <row r="827" spans="3:4" x14ac:dyDescent="0.2">
      <c r="C827" s="24"/>
      <c r="D827" s="24"/>
    </row>
    <row r="828" spans="3:4" x14ac:dyDescent="0.2">
      <c r="C828" s="24"/>
      <c r="D828" s="24"/>
    </row>
    <row r="829" spans="3:4" x14ac:dyDescent="0.2">
      <c r="C829" s="24"/>
      <c r="D829" s="24"/>
    </row>
    <row r="830" spans="3:4" x14ac:dyDescent="0.2">
      <c r="C830" s="24"/>
      <c r="D830" s="24"/>
    </row>
    <row r="831" spans="3:4" x14ac:dyDescent="0.2">
      <c r="C831" s="24"/>
      <c r="D831" s="24"/>
    </row>
    <row r="832" spans="3:4" x14ac:dyDescent="0.2">
      <c r="C832" s="24"/>
      <c r="D832" s="24"/>
    </row>
    <row r="833" spans="3:4" x14ac:dyDescent="0.2">
      <c r="C833" s="24"/>
      <c r="D833" s="24"/>
    </row>
    <row r="834" spans="3:4" x14ac:dyDescent="0.2">
      <c r="C834" s="24"/>
      <c r="D834" s="24"/>
    </row>
    <row r="835" spans="3:4" x14ac:dyDescent="0.2">
      <c r="C835" s="24"/>
      <c r="D835" s="24"/>
    </row>
    <row r="836" spans="3:4" x14ac:dyDescent="0.2">
      <c r="C836" s="24"/>
      <c r="D836" s="24"/>
    </row>
    <row r="837" spans="3:4" x14ac:dyDescent="0.2">
      <c r="C837" s="24"/>
      <c r="D837" s="24"/>
    </row>
    <row r="838" spans="3:4" x14ac:dyDescent="0.2">
      <c r="C838" s="24"/>
      <c r="D838" s="24"/>
    </row>
    <row r="839" spans="3:4" x14ac:dyDescent="0.2">
      <c r="C839" s="24"/>
      <c r="D839" s="24"/>
    </row>
    <row r="840" spans="3:4" x14ac:dyDescent="0.2">
      <c r="C840" s="24"/>
      <c r="D840" s="24"/>
    </row>
    <row r="841" spans="3:4" x14ac:dyDescent="0.2">
      <c r="C841" s="24"/>
      <c r="D841" s="24"/>
    </row>
    <row r="842" spans="3:4" x14ac:dyDescent="0.2">
      <c r="C842" s="24"/>
      <c r="D842" s="24"/>
    </row>
    <row r="843" spans="3:4" x14ac:dyDescent="0.2">
      <c r="C843" s="24"/>
      <c r="D843" s="24"/>
    </row>
    <row r="844" spans="3:4" x14ac:dyDescent="0.2">
      <c r="C844" s="24"/>
      <c r="D844" s="24"/>
    </row>
    <row r="845" spans="3:4" x14ac:dyDescent="0.2">
      <c r="C845" s="24"/>
      <c r="D845" s="24"/>
    </row>
    <row r="846" spans="3:4" x14ac:dyDescent="0.2">
      <c r="C846" s="24"/>
      <c r="D846" s="24"/>
    </row>
    <row r="847" spans="3:4" x14ac:dyDescent="0.2">
      <c r="C847" s="24"/>
      <c r="D847" s="24"/>
    </row>
    <row r="848" spans="3:4" x14ac:dyDescent="0.2">
      <c r="C848" s="24"/>
      <c r="D848" s="24"/>
    </row>
    <row r="849" spans="3:4" x14ac:dyDescent="0.2">
      <c r="C849" s="24"/>
      <c r="D849" s="24"/>
    </row>
    <row r="850" spans="3:4" x14ac:dyDescent="0.2">
      <c r="C850" s="24"/>
      <c r="D850" s="24"/>
    </row>
    <row r="851" spans="3:4" x14ac:dyDescent="0.2">
      <c r="C851" s="24"/>
      <c r="D851" s="24"/>
    </row>
    <row r="852" spans="3:4" x14ac:dyDescent="0.2">
      <c r="C852" s="24"/>
      <c r="D852" s="24"/>
    </row>
    <row r="853" spans="3:4" x14ac:dyDescent="0.2">
      <c r="C853" s="24"/>
      <c r="D853" s="24"/>
    </row>
    <row r="854" spans="3:4" x14ac:dyDescent="0.2">
      <c r="C854" s="24"/>
      <c r="D854" s="24"/>
    </row>
    <row r="855" spans="3:4" x14ac:dyDescent="0.2">
      <c r="C855" s="24"/>
      <c r="D855" s="24"/>
    </row>
    <row r="856" spans="3:4" x14ac:dyDescent="0.2">
      <c r="C856" s="24"/>
      <c r="D856" s="24"/>
    </row>
    <row r="857" spans="3:4" x14ac:dyDescent="0.2">
      <c r="C857" s="24"/>
      <c r="D857" s="24"/>
    </row>
    <row r="858" spans="3:4" x14ac:dyDescent="0.2">
      <c r="C858" s="24"/>
      <c r="D858" s="24"/>
    </row>
    <row r="859" spans="3:4" x14ac:dyDescent="0.2">
      <c r="C859" s="24"/>
      <c r="D859" s="24"/>
    </row>
    <row r="860" spans="3:4" x14ac:dyDescent="0.2">
      <c r="C860" s="24"/>
      <c r="D860" s="24"/>
    </row>
    <row r="861" spans="3:4" x14ac:dyDescent="0.2">
      <c r="C861" s="24"/>
      <c r="D861" s="24"/>
    </row>
    <row r="862" spans="3:4" x14ac:dyDescent="0.2">
      <c r="C862" s="24"/>
      <c r="D862" s="24"/>
    </row>
    <row r="863" spans="3:4" x14ac:dyDescent="0.2">
      <c r="C863" s="24"/>
      <c r="D863" s="24"/>
    </row>
    <row r="864" spans="3:4" x14ac:dyDescent="0.2">
      <c r="C864" s="24"/>
      <c r="D864" s="24"/>
    </row>
    <row r="865" spans="3:4" x14ac:dyDescent="0.2">
      <c r="C865" s="24"/>
      <c r="D865" s="24"/>
    </row>
    <row r="866" spans="3:4" x14ac:dyDescent="0.2">
      <c r="C866" s="24"/>
      <c r="D866" s="24"/>
    </row>
    <row r="867" spans="3:4" x14ac:dyDescent="0.2">
      <c r="C867" s="24"/>
      <c r="D867" s="24"/>
    </row>
    <row r="868" spans="3:4" x14ac:dyDescent="0.2">
      <c r="C868" s="24"/>
      <c r="D868" s="24"/>
    </row>
    <row r="869" spans="3:4" x14ac:dyDescent="0.2">
      <c r="C869" s="24"/>
      <c r="D869" s="24"/>
    </row>
    <row r="870" spans="3:4" x14ac:dyDescent="0.2">
      <c r="C870" s="24"/>
      <c r="D870" s="24"/>
    </row>
    <row r="871" spans="3:4" x14ac:dyDescent="0.2">
      <c r="C871" s="24"/>
      <c r="D871" s="24"/>
    </row>
    <row r="872" spans="3:4" x14ac:dyDescent="0.2">
      <c r="C872" s="24"/>
      <c r="D872" s="24"/>
    </row>
    <row r="873" spans="3:4" x14ac:dyDescent="0.2">
      <c r="C873" s="24"/>
      <c r="D873" s="24"/>
    </row>
    <row r="874" spans="3:4" x14ac:dyDescent="0.2">
      <c r="C874" s="24"/>
      <c r="D874" s="24"/>
    </row>
    <row r="875" spans="3:4" x14ac:dyDescent="0.2">
      <c r="C875" s="24"/>
      <c r="D875" s="24"/>
    </row>
    <row r="876" spans="3:4" x14ac:dyDescent="0.2">
      <c r="C876" s="24"/>
      <c r="D876" s="24"/>
    </row>
    <row r="877" spans="3:4" x14ac:dyDescent="0.2">
      <c r="C877" s="24"/>
      <c r="D877" s="24"/>
    </row>
    <row r="878" spans="3:4" x14ac:dyDescent="0.2">
      <c r="C878" s="24"/>
      <c r="D878" s="24"/>
    </row>
    <row r="879" spans="3:4" x14ac:dyDescent="0.2">
      <c r="C879" s="24"/>
      <c r="D879" s="24"/>
    </row>
    <row r="880" spans="3:4" x14ac:dyDescent="0.2">
      <c r="C880" s="24"/>
      <c r="D880" s="24"/>
    </row>
    <row r="881" spans="3:4" x14ac:dyDescent="0.2">
      <c r="C881" s="24"/>
      <c r="D881" s="24"/>
    </row>
    <row r="882" spans="3:4" x14ac:dyDescent="0.2">
      <c r="C882" s="24"/>
      <c r="D882" s="24"/>
    </row>
    <row r="883" spans="3:4" x14ac:dyDescent="0.2">
      <c r="C883" s="24"/>
      <c r="D883" s="24"/>
    </row>
    <row r="884" spans="3:4" x14ac:dyDescent="0.2">
      <c r="C884" s="24"/>
      <c r="D884" s="24"/>
    </row>
    <row r="885" spans="3:4" x14ac:dyDescent="0.2">
      <c r="C885" s="24"/>
      <c r="D885" s="24"/>
    </row>
    <row r="886" spans="3:4" x14ac:dyDescent="0.2">
      <c r="C886" s="24"/>
      <c r="D886" s="24"/>
    </row>
    <row r="887" spans="3:4" x14ac:dyDescent="0.2">
      <c r="C887" s="24"/>
      <c r="D887" s="24"/>
    </row>
    <row r="888" spans="3:4" x14ac:dyDescent="0.2">
      <c r="C888" s="24"/>
      <c r="D888" s="24"/>
    </row>
    <row r="889" spans="3:4" x14ac:dyDescent="0.2">
      <c r="C889" s="24"/>
      <c r="D889" s="24"/>
    </row>
    <row r="890" spans="3:4" x14ac:dyDescent="0.2">
      <c r="C890" s="24"/>
      <c r="D890" s="24"/>
    </row>
    <row r="891" spans="3:4" x14ac:dyDescent="0.2">
      <c r="C891" s="24"/>
      <c r="D891" s="24"/>
    </row>
    <row r="892" spans="3:4" x14ac:dyDescent="0.2">
      <c r="C892" s="24"/>
      <c r="D892" s="24"/>
    </row>
    <row r="893" spans="3:4" x14ac:dyDescent="0.2">
      <c r="C893" s="24"/>
      <c r="D893" s="24"/>
    </row>
    <row r="894" spans="3:4" x14ac:dyDescent="0.2">
      <c r="C894" s="24"/>
      <c r="D894" s="24"/>
    </row>
    <row r="895" spans="3:4" x14ac:dyDescent="0.2">
      <c r="C895" s="24"/>
      <c r="D895" s="24"/>
    </row>
    <row r="896" spans="3:4" x14ac:dyDescent="0.2">
      <c r="C896" s="24"/>
      <c r="D896" s="24"/>
    </row>
    <row r="897" spans="3:4" x14ac:dyDescent="0.2">
      <c r="C897" s="24"/>
      <c r="D897" s="24"/>
    </row>
    <row r="898" spans="3:4" x14ac:dyDescent="0.2">
      <c r="C898" s="24"/>
      <c r="D898" s="24"/>
    </row>
    <row r="899" spans="3:4" x14ac:dyDescent="0.2">
      <c r="C899" s="24"/>
      <c r="D899" s="24"/>
    </row>
    <row r="900" spans="3:4" x14ac:dyDescent="0.2">
      <c r="C900" s="24"/>
      <c r="D900" s="24"/>
    </row>
    <row r="901" spans="3:4" x14ac:dyDescent="0.2">
      <c r="C901" s="24"/>
      <c r="D901" s="24"/>
    </row>
    <row r="902" spans="3:4" x14ac:dyDescent="0.2">
      <c r="C902" s="24"/>
      <c r="D902" s="24"/>
    </row>
    <row r="903" spans="3:4" x14ac:dyDescent="0.2">
      <c r="C903" s="24"/>
      <c r="D903" s="24"/>
    </row>
    <row r="904" spans="3:4" x14ac:dyDescent="0.2">
      <c r="C904" s="24"/>
      <c r="D904" s="24"/>
    </row>
    <row r="905" spans="3:4" x14ac:dyDescent="0.2">
      <c r="C905" s="24"/>
      <c r="D905" s="24"/>
    </row>
    <row r="906" spans="3:4" x14ac:dyDescent="0.2">
      <c r="C906" s="24"/>
      <c r="D906" s="24"/>
    </row>
    <row r="907" spans="3:4" x14ac:dyDescent="0.2">
      <c r="C907" s="24"/>
      <c r="D907" s="24"/>
    </row>
    <row r="908" spans="3:4" x14ac:dyDescent="0.2">
      <c r="C908" s="24"/>
      <c r="D908" s="24"/>
    </row>
    <row r="909" spans="3:4" x14ac:dyDescent="0.2">
      <c r="C909" s="24"/>
      <c r="D909" s="24"/>
    </row>
    <row r="910" spans="3:4" x14ac:dyDescent="0.2">
      <c r="C910" s="24"/>
      <c r="D910" s="24"/>
    </row>
    <row r="911" spans="3:4" x14ac:dyDescent="0.2">
      <c r="C911" s="24"/>
      <c r="D911" s="24"/>
    </row>
    <row r="912" spans="3:4" x14ac:dyDescent="0.2">
      <c r="C912" s="24"/>
      <c r="D912" s="24"/>
    </row>
    <row r="913" spans="3:4" x14ac:dyDescent="0.2">
      <c r="C913" s="24"/>
      <c r="D913" s="24"/>
    </row>
    <row r="914" spans="3:4" x14ac:dyDescent="0.2">
      <c r="C914" s="24"/>
      <c r="D914" s="24"/>
    </row>
    <row r="915" spans="3:4" x14ac:dyDescent="0.2">
      <c r="C915" s="24"/>
      <c r="D915" s="24"/>
    </row>
    <row r="916" spans="3:4" x14ac:dyDescent="0.2">
      <c r="C916" s="24"/>
      <c r="D916" s="24"/>
    </row>
    <row r="917" spans="3:4" x14ac:dyDescent="0.2">
      <c r="C917" s="24"/>
      <c r="D917" s="24"/>
    </row>
    <row r="918" spans="3:4" x14ac:dyDescent="0.2">
      <c r="C918" s="24"/>
      <c r="D918" s="24"/>
    </row>
    <row r="919" spans="3:4" x14ac:dyDescent="0.2">
      <c r="C919" s="24"/>
      <c r="D919" s="24"/>
    </row>
    <row r="920" spans="3:4" x14ac:dyDescent="0.2">
      <c r="C920" s="24"/>
      <c r="D920" s="24"/>
    </row>
    <row r="921" spans="3:4" x14ac:dyDescent="0.2">
      <c r="C921" s="24"/>
      <c r="D921" s="24"/>
    </row>
    <row r="922" spans="3:4" x14ac:dyDescent="0.2">
      <c r="C922" s="24"/>
      <c r="D922" s="24"/>
    </row>
    <row r="923" spans="3:4" x14ac:dyDescent="0.2">
      <c r="C923" s="24"/>
      <c r="D923" s="24"/>
    </row>
    <row r="924" spans="3:4" x14ac:dyDescent="0.2">
      <c r="C924" s="24"/>
      <c r="D924" s="24"/>
    </row>
    <row r="925" spans="3:4" x14ac:dyDescent="0.2">
      <c r="C925" s="24"/>
      <c r="D925" s="24"/>
    </row>
    <row r="926" spans="3:4" x14ac:dyDescent="0.2">
      <c r="C926" s="24"/>
      <c r="D926" s="24"/>
    </row>
    <row r="927" spans="3:4" x14ac:dyDescent="0.2">
      <c r="C927" s="24"/>
      <c r="D927" s="24"/>
    </row>
    <row r="928" spans="3:4" x14ac:dyDescent="0.2">
      <c r="C928" s="24"/>
      <c r="D928" s="24"/>
    </row>
    <row r="929" spans="3:4" x14ac:dyDescent="0.2">
      <c r="C929" s="24"/>
      <c r="D929" s="24"/>
    </row>
    <row r="930" spans="3:4" x14ac:dyDescent="0.2">
      <c r="C930" s="24"/>
      <c r="D930" s="24"/>
    </row>
    <row r="931" spans="3:4" x14ac:dyDescent="0.2">
      <c r="C931" s="24"/>
      <c r="D931" s="24"/>
    </row>
    <row r="932" spans="3:4" x14ac:dyDescent="0.2">
      <c r="C932" s="24"/>
      <c r="D932" s="24"/>
    </row>
    <row r="933" spans="3:4" x14ac:dyDescent="0.2">
      <c r="C933" s="24"/>
      <c r="D933" s="24"/>
    </row>
    <row r="934" spans="3:4" x14ac:dyDescent="0.2">
      <c r="C934" s="24"/>
      <c r="D934" s="24"/>
    </row>
    <row r="935" spans="3:4" x14ac:dyDescent="0.2">
      <c r="C935" s="24"/>
      <c r="D935" s="24"/>
    </row>
    <row r="936" spans="3:4" x14ac:dyDescent="0.2">
      <c r="C936" s="24"/>
      <c r="D936" s="24"/>
    </row>
    <row r="937" spans="3:4" x14ac:dyDescent="0.2">
      <c r="C937" s="24"/>
      <c r="D937" s="24"/>
    </row>
    <row r="938" spans="3:4" x14ac:dyDescent="0.2">
      <c r="C938" s="24"/>
      <c r="D938" s="24"/>
    </row>
    <row r="939" spans="3:4" x14ac:dyDescent="0.2">
      <c r="C939" s="24"/>
      <c r="D939" s="24"/>
    </row>
    <row r="940" spans="3:4" x14ac:dyDescent="0.2">
      <c r="C940" s="24"/>
      <c r="D940" s="24"/>
    </row>
    <row r="941" spans="3:4" x14ac:dyDescent="0.2">
      <c r="C941" s="24"/>
      <c r="D941" s="24"/>
    </row>
    <row r="942" spans="3:4" x14ac:dyDescent="0.2">
      <c r="C942" s="24"/>
      <c r="D942" s="24"/>
    </row>
    <row r="943" spans="3:4" x14ac:dyDescent="0.2">
      <c r="C943" s="24"/>
      <c r="D943" s="24"/>
    </row>
    <row r="944" spans="3:4" x14ac:dyDescent="0.2">
      <c r="C944" s="24"/>
      <c r="D944" s="24"/>
    </row>
    <row r="945" spans="3:4" x14ac:dyDescent="0.2">
      <c r="C945" s="24"/>
      <c r="D945" s="24"/>
    </row>
    <row r="946" spans="3:4" x14ac:dyDescent="0.2">
      <c r="C946" s="24"/>
      <c r="D946" s="24"/>
    </row>
    <row r="947" spans="3:4" x14ac:dyDescent="0.2">
      <c r="C947" s="24"/>
      <c r="D947" s="24"/>
    </row>
    <row r="948" spans="3:4" x14ac:dyDescent="0.2">
      <c r="C948" s="24"/>
      <c r="D948" s="24"/>
    </row>
    <row r="949" spans="3:4" x14ac:dyDescent="0.2">
      <c r="C949" s="24"/>
      <c r="D949" s="24"/>
    </row>
    <row r="950" spans="3:4" x14ac:dyDescent="0.2">
      <c r="C950" s="24"/>
      <c r="D950" s="24"/>
    </row>
    <row r="951" spans="3:4" x14ac:dyDescent="0.2">
      <c r="C951" s="24"/>
      <c r="D951" s="24"/>
    </row>
    <row r="952" spans="3:4" x14ac:dyDescent="0.2">
      <c r="C952" s="24"/>
      <c r="D952" s="24"/>
    </row>
    <row r="953" spans="3:4" x14ac:dyDescent="0.2">
      <c r="C953" s="24"/>
      <c r="D953" s="24"/>
    </row>
    <row r="954" spans="3:4" x14ac:dyDescent="0.2">
      <c r="C954" s="24"/>
      <c r="D954" s="24"/>
    </row>
    <row r="955" spans="3:4" x14ac:dyDescent="0.2">
      <c r="C955" s="24"/>
      <c r="D955" s="24"/>
    </row>
    <row r="956" spans="3:4" x14ac:dyDescent="0.2">
      <c r="C956" s="24"/>
      <c r="D956" s="24"/>
    </row>
    <row r="957" spans="3:4" x14ac:dyDescent="0.2">
      <c r="C957" s="24"/>
      <c r="D957" s="24"/>
    </row>
    <row r="958" spans="3:4" x14ac:dyDescent="0.2">
      <c r="C958" s="24"/>
      <c r="D958" s="24"/>
    </row>
    <row r="959" spans="3:4" x14ac:dyDescent="0.2">
      <c r="C959" s="24"/>
      <c r="D959" s="24"/>
    </row>
    <row r="960" spans="3:4" x14ac:dyDescent="0.2">
      <c r="C960" s="24"/>
      <c r="D960" s="24"/>
    </row>
    <row r="961" spans="3:4" x14ac:dyDescent="0.2">
      <c r="C961" s="24"/>
      <c r="D961" s="24"/>
    </row>
    <row r="962" spans="3:4" x14ac:dyDescent="0.2">
      <c r="C962" s="24"/>
      <c r="D962" s="24"/>
    </row>
    <row r="963" spans="3:4" x14ac:dyDescent="0.2">
      <c r="C963" s="24"/>
      <c r="D963" s="24"/>
    </row>
    <row r="964" spans="3:4" x14ac:dyDescent="0.2">
      <c r="C964" s="24"/>
      <c r="D964" s="24"/>
    </row>
    <row r="965" spans="3:4" x14ac:dyDescent="0.2">
      <c r="C965" s="24"/>
      <c r="D965" s="24"/>
    </row>
    <row r="966" spans="3:4" x14ac:dyDescent="0.2">
      <c r="C966" s="24"/>
      <c r="D966" s="24"/>
    </row>
    <row r="967" spans="3:4" x14ac:dyDescent="0.2">
      <c r="C967" s="24"/>
      <c r="D967" s="24"/>
    </row>
    <row r="968" spans="3:4" x14ac:dyDescent="0.2">
      <c r="C968" s="24"/>
      <c r="D968" s="24"/>
    </row>
    <row r="969" spans="3:4" x14ac:dyDescent="0.2">
      <c r="C969" s="24"/>
      <c r="D969" s="24"/>
    </row>
    <row r="970" spans="3:4" x14ac:dyDescent="0.2">
      <c r="C970" s="24"/>
      <c r="D970" s="24"/>
    </row>
    <row r="971" spans="3:4" x14ac:dyDescent="0.2">
      <c r="C971" s="24"/>
      <c r="D971" s="24"/>
    </row>
    <row r="972" spans="3:4" x14ac:dyDescent="0.2">
      <c r="C972" s="24"/>
      <c r="D972" s="24"/>
    </row>
    <row r="973" spans="3:4" x14ac:dyDescent="0.2">
      <c r="C973" s="24"/>
      <c r="D973" s="24"/>
    </row>
    <row r="974" spans="3:4" x14ac:dyDescent="0.2">
      <c r="C974" s="24"/>
      <c r="D974" s="24"/>
    </row>
    <row r="975" spans="3:4" x14ac:dyDescent="0.2">
      <c r="C975" s="24"/>
      <c r="D975" s="24"/>
    </row>
    <row r="976" spans="3:4" x14ac:dyDescent="0.2">
      <c r="C976" s="24"/>
      <c r="D976" s="24"/>
    </row>
    <row r="977" spans="3:4" x14ac:dyDescent="0.2">
      <c r="C977" s="24"/>
      <c r="D977" s="24"/>
    </row>
    <row r="978" spans="3:4" x14ac:dyDescent="0.2">
      <c r="C978" s="24"/>
      <c r="D978" s="24"/>
    </row>
    <row r="979" spans="3:4" x14ac:dyDescent="0.2">
      <c r="C979" s="24"/>
      <c r="D979" s="24"/>
    </row>
    <row r="980" spans="3:4" x14ac:dyDescent="0.2">
      <c r="C980" s="24"/>
      <c r="D980" s="24"/>
    </row>
    <row r="981" spans="3:4" x14ac:dyDescent="0.2">
      <c r="C981" s="24"/>
      <c r="D981" s="24"/>
    </row>
    <row r="982" spans="3:4" x14ac:dyDescent="0.2">
      <c r="C982" s="24"/>
      <c r="D982" s="24"/>
    </row>
    <row r="983" spans="3:4" x14ac:dyDescent="0.2">
      <c r="C983" s="24"/>
      <c r="D983" s="24"/>
    </row>
    <row r="984" spans="3:4" x14ac:dyDescent="0.2">
      <c r="C984" s="24"/>
      <c r="D984" s="24"/>
    </row>
    <row r="985" spans="3:4" x14ac:dyDescent="0.2">
      <c r="C985" s="24"/>
      <c r="D985" s="24"/>
    </row>
    <row r="986" spans="3:4" x14ac:dyDescent="0.2">
      <c r="C986" s="24"/>
      <c r="D986" s="24"/>
    </row>
    <row r="987" spans="3:4" x14ac:dyDescent="0.2">
      <c r="C987" s="24"/>
      <c r="D987" s="24"/>
    </row>
    <row r="988" spans="3:4" x14ac:dyDescent="0.2">
      <c r="C988" s="24"/>
      <c r="D988" s="24"/>
    </row>
    <row r="989" spans="3:4" x14ac:dyDescent="0.2">
      <c r="C989" s="24"/>
      <c r="D989" s="24"/>
    </row>
    <row r="990" spans="3:4" x14ac:dyDescent="0.2">
      <c r="C990" s="24"/>
      <c r="D990" s="24"/>
    </row>
    <row r="991" spans="3:4" x14ac:dyDescent="0.2">
      <c r="C991" s="24"/>
      <c r="D991" s="24"/>
    </row>
    <row r="992" spans="3:4" x14ac:dyDescent="0.2">
      <c r="C992" s="24"/>
      <c r="D992" s="24"/>
    </row>
    <row r="993" spans="3:4" x14ac:dyDescent="0.2">
      <c r="C993" s="24"/>
      <c r="D993" s="24"/>
    </row>
    <row r="994" spans="3:4" x14ac:dyDescent="0.2">
      <c r="C994" s="24"/>
      <c r="D994" s="24"/>
    </row>
    <row r="995" spans="3:4" x14ac:dyDescent="0.2">
      <c r="C995" s="24"/>
      <c r="D995" s="24"/>
    </row>
    <row r="996" spans="3:4" x14ac:dyDescent="0.2">
      <c r="C996" s="24"/>
      <c r="D996" s="24"/>
    </row>
    <row r="997" spans="3:4" x14ac:dyDescent="0.2">
      <c r="C997" s="24"/>
      <c r="D997" s="24"/>
    </row>
    <row r="998" spans="3:4" x14ac:dyDescent="0.2">
      <c r="C998" s="24"/>
      <c r="D998" s="24"/>
    </row>
    <row r="999" spans="3:4" x14ac:dyDescent="0.2">
      <c r="C999" s="24"/>
      <c r="D999" s="24"/>
    </row>
    <row r="1000" spans="3:4" x14ac:dyDescent="0.2">
      <c r="C1000" s="24"/>
      <c r="D1000" s="24"/>
    </row>
    <row r="1001" spans="3:4" x14ac:dyDescent="0.2">
      <c r="C1001" s="24"/>
      <c r="D1001" s="24"/>
    </row>
    <row r="1002" spans="3:4" x14ac:dyDescent="0.2">
      <c r="C1002" s="24"/>
      <c r="D1002" s="24"/>
    </row>
    <row r="1003" spans="3:4" x14ac:dyDescent="0.2">
      <c r="C1003" s="24"/>
      <c r="D1003" s="24"/>
    </row>
    <row r="1004" spans="3:4" x14ac:dyDescent="0.2">
      <c r="C1004" s="24"/>
      <c r="D1004" s="24"/>
    </row>
    <row r="1005" spans="3:4" x14ac:dyDescent="0.2">
      <c r="C1005" s="24"/>
      <c r="D1005" s="24"/>
    </row>
    <row r="1006" spans="3:4" x14ac:dyDescent="0.2">
      <c r="C1006" s="24"/>
      <c r="D1006" s="24"/>
    </row>
    <row r="1007" spans="3:4" x14ac:dyDescent="0.2">
      <c r="C1007" s="24"/>
      <c r="D1007" s="24"/>
    </row>
    <row r="1008" spans="3:4" x14ac:dyDescent="0.2">
      <c r="C1008" s="24"/>
      <c r="D1008" s="24"/>
    </row>
    <row r="1009" spans="3:4" x14ac:dyDescent="0.2">
      <c r="C1009" s="24"/>
      <c r="D1009" s="24"/>
    </row>
    <row r="1010" spans="3:4" x14ac:dyDescent="0.2">
      <c r="C1010" s="24"/>
      <c r="D1010" s="24"/>
    </row>
    <row r="1011" spans="3:4" x14ac:dyDescent="0.2">
      <c r="C1011" s="24"/>
      <c r="D1011" s="24"/>
    </row>
    <row r="1012" spans="3:4" x14ac:dyDescent="0.2">
      <c r="C1012" s="24"/>
      <c r="D1012" s="24"/>
    </row>
    <row r="1013" spans="3:4" x14ac:dyDescent="0.2">
      <c r="C1013" s="24"/>
      <c r="D1013" s="24"/>
    </row>
    <row r="1014" spans="3:4" x14ac:dyDescent="0.2">
      <c r="C1014" s="24"/>
      <c r="D1014" s="24"/>
    </row>
    <row r="1015" spans="3:4" x14ac:dyDescent="0.2">
      <c r="C1015" s="24"/>
      <c r="D1015" s="24"/>
    </row>
    <row r="1016" spans="3:4" x14ac:dyDescent="0.2">
      <c r="C1016" s="24"/>
      <c r="D1016" s="24"/>
    </row>
    <row r="1017" spans="3:4" x14ac:dyDescent="0.2">
      <c r="C1017" s="24"/>
      <c r="D1017" s="24"/>
    </row>
    <row r="1018" spans="3:4" x14ac:dyDescent="0.2">
      <c r="C1018" s="24"/>
      <c r="D1018" s="24"/>
    </row>
    <row r="1019" spans="3:4" x14ac:dyDescent="0.2">
      <c r="C1019" s="24"/>
      <c r="D1019" s="24"/>
    </row>
    <row r="1020" spans="3:4" x14ac:dyDescent="0.2">
      <c r="C1020" s="24"/>
      <c r="D1020" s="24"/>
    </row>
    <row r="1021" spans="3:4" x14ac:dyDescent="0.2">
      <c r="C1021" s="24"/>
      <c r="D1021" s="24"/>
    </row>
    <row r="1022" spans="3:4" x14ac:dyDescent="0.2">
      <c r="C1022" s="24"/>
      <c r="D1022" s="24"/>
    </row>
    <row r="1023" spans="3:4" x14ac:dyDescent="0.2">
      <c r="C1023" s="24"/>
      <c r="D1023" s="24"/>
    </row>
    <row r="1024" spans="3:4" x14ac:dyDescent="0.2">
      <c r="C1024" s="24"/>
      <c r="D1024" s="24"/>
    </row>
    <row r="1025" spans="3:4" x14ac:dyDescent="0.2">
      <c r="C1025" s="24"/>
      <c r="D1025" s="24"/>
    </row>
    <row r="1026" spans="3:4" x14ac:dyDescent="0.2">
      <c r="C1026" s="24"/>
      <c r="D1026" s="24"/>
    </row>
    <row r="1027" spans="3:4" x14ac:dyDescent="0.2">
      <c r="C1027" s="24"/>
      <c r="D1027" s="24"/>
    </row>
    <row r="1028" spans="3:4" x14ac:dyDescent="0.2">
      <c r="C1028" s="24"/>
      <c r="D1028" s="24"/>
    </row>
    <row r="1029" spans="3:4" x14ac:dyDescent="0.2">
      <c r="C1029" s="24"/>
      <c r="D1029" s="24"/>
    </row>
    <row r="1030" spans="3:4" x14ac:dyDescent="0.2">
      <c r="C1030" s="24"/>
      <c r="D1030" s="24"/>
    </row>
    <row r="1031" spans="3:4" x14ac:dyDescent="0.2">
      <c r="C1031" s="24"/>
      <c r="D1031" s="24"/>
    </row>
    <row r="1032" spans="3:4" x14ac:dyDescent="0.2">
      <c r="C1032" s="24"/>
      <c r="D1032" s="24"/>
    </row>
    <row r="1033" spans="3:4" x14ac:dyDescent="0.2">
      <c r="C1033" s="24"/>
      <c r="D1033" s="24"/>
    </row>
    <row r="1034" spans="3:4" x14ac:dyDescent="0.2">
      <c r="C1034" s="24"/>
      <c r="D1034" s="24"/>
    </row>
    <row r="1035" spans="3:4" x14ac:dyDescent="0.2">
      <c r="C1035" s="24"/>
      <c r="D1035" s="24"/>
    </row>
    <row r="1036" spans="3:4" x14ac:dyDescent="0.2">
      <c r="C1036" s="24"/>
      <c r="D1036" s="24"/>
    </row>
    <row r="1037" spans="3:4" x14ac:dyDescent="0.2">
      <c r="C1037" s="24"/>
      <c r="D1037" s="24"/>
    </row>
    <row r="1038" spans="3:4" x14ac:dyDescent="0.2">
      <c r="C1038" s="24"/>
      <c r="D1038" s="24"/>
    </row>
    <row r="1039" spans="3:4" x14ac:dyDescent="0.2">
      <c r="C1039" s="24"/>
      <c r="D1039" s="24"/>
    </row>
    <row r="1040" spans="3:4" x14ac:dyDescent="0.2">
      <c r="C1040" s="24"/>
      <c r="D1040" s="24"/>
    </row>
    <row r="1041" spans="3:4" x14ac:dyDescent="0.2">
      <c r="C1041" s="24"/>
      <c r="D1041" s="24"/>
    </row>
    <row r="1042" spans="3:4" x14ac:dyDescent="0.2">
      <c r="C1042" s="24"/>
      <c r="D1042" s="24"/>
    </row>
    <row r="1043" spans="3:4" x14ac:dyDescent="0.2">
      <c r="C1043" s="24"/>
      <c r="D1043" s="24"/>
    </row>
    <row r="1044" spans="3:4" x14ac:dyDescent="0.2">
      <c r="C1044" s="24"/>
      <c r="D1044" s="24"/>
    </row>
    <row r="1045" spans="3:4" x14ac:dyDescent="0.2">
      <c r="C1045" s="24"/>
      <c r="D1045" s="24"/>
    </row>
    <row r="1046" spans="3:4" x14ac:dyDescent="0.2">
      <c r="C1046" s="24"/>
      <c r="D1046" s="24"/>
    </row>
    <row r="1047" spans="3:4" x14ac:dyDescent="0.2">
      <c r="C1047" s="24"/>
      <c r="D1047" s="24"/>
    </row>
    <row r="1048" spans="3:4" x14ac:dyDescent="0.2">
      <c r="C1048" s="24"/>
      <c r="D1048" s="24"/>
    </row>
    <row r="1049" spans="3:4" x14ac:dyDescent="0.2">
      <c r="C1049" s="24"/>
      <c r="D1049" s="24"/>
    </row>
    <row r="1050" spans="3:4" x14ac:dyDescent="0.2">
      <c r="C1050" s="24"/>
      <c r="D1050" s="24"/>
    </row>
    <row r="1051" spans="3:4" x14ac:dyDescent="0.2">
      <c r="C1051" s="24"/>
      <c r="D1051" s="24"/>
    </row>
    <row r="1052" spans="3:4" x14ac:dyDescent="0.2">
      <c r="C1052" s="24"/>
      <c r="D1052" s="24"/>
    </row>
    <row r="1053" spans="3:4" x14ac:dyDescent="0.2">
      <c r="C1053" s="24"/>
      <c r="D1053" s="24"/>
    </row>
    <row r="1054" spans="3:4" x14ac:dyDescent="0.2">
      <c r="C1054" s="24"/>
      <c r="D1054" s="24"/>
    </row>
    <row r="1055" spans="3:4" x14ac:dyDescent="0.2">
      <c r="C1055" s="24"/>
      <c r="D1055" s="24"/>
    </row>
    <row r="1056" spans="3:4" x14ac:dyDescent="0.2">
      <c r="C1056" s="24"/>
      <c r="D1056" s="24"/>
    </row>
    <row r="1057" spans="3:4" x14ac:dyDescent="0.2">
      <c r="C1057" s="24"/>
      <c r="D1057" s="24"/>
    </row>
    <row r="1058" spans="3:4" x14ac:dyDescent="0.2">
      <c r="C1058" s="24"/>
      <c r="D1058" s="24"/>
    </row>
    <row r="1059" spans="3:4" x14ac:dyDescent="0.2">
      <c r="C1059" s="24"/>
      <c r="D1059" s="24"/>
    </row>
    <row r="1060" spans="3:4" x14ac:dyDescent="0.2">
      <c r="C1060" s="24"/>
      <c r="D1060" s="24"/>
    </row>
    <row r="1061" spans="3:4" x14ac:dyDescent="0.2">
      <c r="C1061" s="24"/>
      <c r="D1061" s="24"/>
    </row>
    <row r="1062" spans="3:4" x14ac:dyDescent="0.2">
      <c r="C1062" s="24"/>
      <c r="D1062" s="24"/>
    </row>
    <row r="1063" spans="3:4" x14ac:dyDescent="0.2">
      <c r="C1063" s="24"/>
      <c r="D1063" s="24"/>
    </row>
    <row r="1064" spans="3:4" x14ac:dyDescent="0.2">
      <c r="C1064" s="24"/>
      <c r="D1064" s="24"/>
    </row>
    <row r="1065" spans="3:4" x14ac:dyDescent="0.2">
      <c r="C1065" s="24"/>
      <c r="D1065" s="24"/>
    </row>
    <row r="1066" spans="3:4" x14ac:dyDescent="0.2">
      <c r="C1066" s="24"/>
      <c r="D1066" s="24"/>
    </row>
    <row r="1067" spans="3:4" x14ac:dyDescent="0.2">
      <c r="C1067" s="24"/>
      <c r="D1067" s="24"/>
    </row>
    <row r="1068" spans="3:4" x14ac:dyDescent="0.2">
      <c r="C1068" s="24"/>
      <c r="D1068" s="24"/>
    </row>
    <row r="1069" spans="3:4" x14ac:dyDescent="0.2">
      <c r="C1069" s="24"/>
      <c r="D1069" s="24"/>
    </row>
    <row r="1070" spans="3:4" x14ac:dyDescent="0.2">
      <c r="C1070" s="24"/>
      <c r="D1070" s="24"/>
    </row>
    <row r="1071" spans="3:4" x14ac:dyDescent="0.2">
      <c r="C1071" s="24"/>
      <c r="D1071" s="24"/>
    </row>
    <row r="1072" spans="3:4" x14ac:dyDescent="0.2">
      <c r="C1072" s="24"/>
      <c r="D1072" s="24"/>
    </row>
    <row r="1073" spans="3:4" x14ac:dyDescent="0.2">
      <c r="C1073" s="24"/>
      <c r="D1073" s="24"/>
    </row>
    <row r="1074" spans="3:4" x14ac:dyDescent="0.2">
      <c r="C1074" s="24"/>
      <c r="D1074" s="24"/>
    </row>
    <row r="1075" spans="3:4" x14ac:dyDescent="0.2">
      <c r="C1075" s="24"/>
      <c r="D1075" s="24"/>
    </row>
    <row r="1076" spans="3:4" x14ac:dyDescent="0.2">
      <c r="C1076" s="24"/>
      <c r="D1076" s="24"/>
    </row>
    <row r="1077" spans="3:4" x14ac:dyDescent="0.2">
      <c r="C1077" s="24"/>
      <c r="D1077" s="24"/>
    </row>
    <row r="1078" spans="3:4" x14ac:dyDescent="0.2">
      <c r="C1078" s="24"/>
      <c r="D1078" s="24"/>
    </row>
    <row r="1079" spans="3:4" x14ac:dyDescent="0.2">
      <c r="C1079" s="24"/>
      <c r="D1079" s="24"/>
    </row>
    <row r="1080" spans="3:4" x14ac:dyDescent="0.2">
      <c r="C1080" s="24"/>
      <c r="D1080" s="24"/>
    </row>
    <row r="1081" spans="3:4" x14ac:dyDescent="0.2">
      <c r="C1081" s="24"/>
      <c r="D1081" s="24"/>
    </row>
    <row r="1082" spans="3:4" x14ac:dyDescent="0.2">
      <c r="C1082" s="24"/>
      <c r="D1082" s="24"/>
    </row>
    <row r="1083" spans="3:4" x14ac:dyDescent="0.2">
      <c r="C1083" s="24"/>
      <c r="D1083" s="24"/>
    </row>
    <row r="1084" spans="3:4" x14ac:dyDescent="0.2">
      <c r="C1084" s="24"/>
      <c r="D1084" s="24"/>
    </row>
    <row r="1085" spans="3:4" x14ac:dyDescent="0.2">
      <c r="C1085" s="24"/>
      <c r="D1085" s="24"/>
    </row>
    <row r="1086" spans="3:4" x14ac:dyDescent="0.2">
      <c r="C1086" s="24"/>
      <c r="D1086" s="24"/>
    </row>
    <row r="1087" spans="3:4" x14ac:dyDescent="0.2">
      <c r="C1087" s="24"/>
      <c r="D1087" s="24"/>
    </row>
    <row r="1088" spans="3:4" x14ac:dyDescent="0.2">
      <c r="C1088" s="24"/>
      <c r="D1088" s="24"/>
    </row>
    <row r="1089" spans="3:4" x14ac:dyDescent="0.2">
      <c r="C1089" s="24"/>
      <c r="D1089" s="24"/>
    </row>
    <row r="1090" spans="3:4" x14ac:dyDescent="0.2">
      <c r="C1090" s="24"/>
      <c r="D1090" s="24"/>
    </row>
    <row r="1091" spans="3:4" x14ac:dyDescent="0.2">
      <c r="C1091" s="24"/>
      <c r="D1091" s="24"/>
    </row>
    <row r="1092" spans="3:4" x14ac:dyDescent="0.2">
      <c r="C1092" s="24"/>
      <c r="D1092" s="24"/>
    </row>
    <row r="1093" spans="3:4" x14ac:dyDescent="0.2">
      <c r="C1093" s="24"/>
      <c r="D1093" s="24"/>
    </row>
    <row r="1094" spans="3:4" x14ac:dyDescent="0.2">
      <c r="C1094" s="24"/>
      <c r="D1094" s="24"/>
    </row>
    <row r="1095" spans="3:4" x14ac:dyDescent="0.2">
      <c r="C1095" s="24"/>
      <c r="D1095" s="24"/>
    </row>
    <row r="1096" spans="3:4" x14ac:dyDescent="0.2">
      <c r="C1096" s="24"/>
      <c r="D1096" s="24"/>
    </row>
    <row r="1097" spans="3:4" x14ac:dyDescent="0.2">
      <c r="C1097" s="24"/>
      <c r="D1097" s="24"/>
    </row>
    <row r="1098" spans="3:4" x14ac:dyDescent="0.2">
      <c r="C1098" s="24"/>
      <c r="D1098" s="24"/>
    </row>
    <row r="1099" spans="3:4" x14ac:dyDescent="0.2">
      <c r="C1099" s="24"/>
      <c r="D1099" s="24"/>
    </row>
    <row r="1100" spans="3:4" x14ac:dyDescent="0.2">
      <c r="C1100" s="24"/>
      <c r="D1100" s="24"/>
    </row>
    <row r="1101" spans="3:4" x14ac:dyDescent="0.2">
      <c r="C1101" s="24"/>
      <c r="D1101" s="24"/>
    </row>
    <row r="1102" spans="3:4" x14ac:dyDescent="0.2">
      <c r="C1102" s="24"/>
      <c r="D1102" s="24"/>
    </row>
    <row r="1103" spans="3:4" x14ac:dyDescent="0.2">
      <c r="C1103" s="24"/>
      <c r="D1103" s="24"/>
    </row>
    <row r="1104" spans="3:4" x14ac:dyDescent="0.2">
      <c r="C1104" s="24"/>
      <c r="D1104" s="24"/>
    </row>
    <row r="1105" spans="3:4" x14ac:dyDescent="0.2">
      <c r="C1105" s="24"/>
      <c r="D1105" s="24"/>
    </row>
    <row r="1106" spans="3:4" x14ac:dyDescent="0.2">
      <c r="C1106" s="24"/>
      <c r="D1106" s="24"/>
    </row>
    <row r="1107" spans="3:4" x14ac:dyDescent="0.2">
      <c r="C1107" s="24"/>
      <c r="D1107" s="24"/>
    </row>
    <row r="1108" spans="3:4" x14ac:dyDescent="0.2">
      <c r="C1108" s="24"/>
      <c r="D1108" s="24"/>
    </row>
    <row r="1109" spans="3:4" x14ac:dyDescent="0.2">
      <c r="C1109" s="24"/>
      <c r="D1109" s="24"/>
    </row>
    <row r="1110" spans="3:4" x14ac:dyDescent="0.2">
      <c r="C1110" s="24"/>
      <c r="D1110" s="24"/>
    </row>
    <row r="1111" spans="3:4" x14ac:dyDescent="0.2">
      <c r="C1111" s="24"/>
      <c r="D1111" s="24"/>
    </row>
    <row r="1112" spans="3:4" x14ac:dyDescent="0.2">
      <c r="C1112" s="24"/>
      <c r="D1112" s="24"/>
    </row>
    <row r="1113" spans="3:4" x14ac:dyDescent="0.2">
      <c r="C1113" s="24"/>
      <c r="D1113" s="24"/>
    </row>
    <row r="1114" spans="3:4" x14ac:dyDescent="0.2">
      <c r="C1114" s="24"/>
      <c r="D1114" s="24"/>
    </row>
    <row r="1115" spans="3:4" x14ac:dyDescent="0.2">
      <c r="C1115" s="24"/>
      <c r="D1115" s="24"/>
    </row>
    <row r="1116" spans="3:4" x14ac:dyDescent="0.2">
      <c r="C1116" s="24"/>
      <c r="D1116" s="24"/>
    </row>
    <row r="1117" spans="3:4" x14ac:dyDescent="0.2">
      <c r="C1117" s="24"/>
      <c r="D1117" s="24"/>
    </row>
    <row r="1118" spans="3:4" x14ac:dyDescent="0.2">
      <c r="C1118" s="24"/>
      <c r="D1118" s="24"/>
    </row>
    <row r="1119" spans="3:4" x14ac:dyDescent="0.2">
      <c r="C1119" s="24"/>
      <c r="D1119" s="24"/>
    </row>
    <row r="1120" spans="3:4" x14ac:dyDescent="0.2">
      <c r="C1120" s="24"/>
      <c r="D1120" s="24"/>
    </row>
    <row r="1121" spans="3:4" x14ac:dyDescent="0.2">
      <c r="C1121" s="24"/>
      <c r="D1121" s="24"/>
    </row>
    <row r="1122" spans="3:4" x14ac:dyDescent="0.2">
      <c r="C1122" s="24"/>
      <c r="D1122" s="24"/>
    </row>
    <row r="1123" spans="3:4" x14ac:dyDescent="0.2">
      <c r="C1123" s="24"/>
      <c r="D1123" s="24"/>
    </row>
    <row r="1124" spans="3:4" x14ac:dyDescent="0.2">
      <c r="C1124" s="24"/>
      <c r="D1124" s="24"/>
    </row>
    <row r="1125" spans="3:4" x14ac:dyDescent="0.2">
      <c r="C1125" s="24"/>
      <c r="D1125" s="24"/>
    </row>
    <row r="1126" spans="3:4" x14ac:dyDescent="0.2">
      <c r="C1126" s="24"/>
      <c r="D1126" s="24"/>
    </row>
    <row r="1127" spans="3:4" x14ac:dyDescent="0.2">
      <c r="C1127" s="24"/>
      <c r="D1127" s="24"/>
    </row>
    <row r="1128" spans="3:4" x14ac:dyDescent="0.2">
      <c r="C1128" s="24"/>
      <c r="D1128" s="24"/>
    </row>
    <row r="1129" spans="3:4" x14ac:dyDescent="0.2">
      <c r="C1129" s="24"/>
      <c r="D1129" s="24"/>
    </row>
    <row r="1130" spans="3:4" x14ac:dyDescent="0.2">
      <c r="C1130" s="24"/>
      <c r="D1130" s="24"/>
    </row>
    <row r="1131" spans="3:4" x14ac:dyDescent="0.2">
      <c r="C1131" s="24"/>
      <c r="D1131" s="24"/>
    </row>
    <row r="1132" spans="3:4" x14ac:dyDescent="0.2">
      <c r="C1132" s="24"/>
      <c r="D1132" s="24"/>
    </row>
    <row r="1133" spans="3:4" x14ac:dyDescent="0.2">
      <c r="C1133" s="24"/>
      <c r="D1133" s="24"/>
    </row>
    <row r="1134" spans="3:4" x14ac:dyDescent="0.2">
      <c r="C1134" s="24"/>
      <c r="D1134" s="24"/>
    </row>
    <row r="1135" spans="3:4" x14ac:dyDescent="0.2">
      <c r="C1135" s="24"/>
      <c r="D1135" s="24"/>
    </row>
    <row r="1136" spans="3:4" x14ac:dyDescent="0.2">
      <c r="C1136" s="24"/>
      <c r="D1136" s="24"/>
    </row>
    <row r="1137" spans="3:4" x14ac:dyDescent="0.2">
      <c r="C1137" s="24"/>
      <c r="D1137" s="24"/>
    </row>
    <row r="1138" spans="3:4" x14ac:dyDescent="0.2">
      <c r="C1138" s="24"/>
      <c r="D1138" s="24"/>
    </row>
    <row r="1139" spans="3:4" x14ac:dyDescent="0.2">
      <c r="C1139" s="24"/>
      <c r="D1139" s="24"/>
    </row>
    <row r="1140" spans="3:4" x14ac:dyDescent="0.2">
      <c r="C1140" s="24"/>
      <c r="D1140" s="24"/>
    </row>
    <row r="1141" spans="3:4" x14ac:dyDescent="0.2">
      <c r="C1141" s="24"/>
      <c r="D1141" s="24"/>
    </row>
    <row r="1142" spans="3:4" x14ac:dyDescent="0.2">
      <c r="C1142" s="24"/>
      <c r="D1142" s="24"/>
    </row>
    <row r="1143" spans="3:4" x14ac:dyDescent="0.2">
      <c r="C1143" s="24"/>
      <c r="D1143" s="24"/>
    </row>
    <row r="1144" spans="3:4" x14ac:dyDescent="0.2">
      <c r="C1144" s="24"/>
      <c r="D1144" s="24"/>
    </row>
    <row r="1145" spans="3:4" x14ac:dyDescent="0.2">
      <c r="C1145" s="24"/>
      <c r="D1145" s="24"/>
    </row>
    <row r="1146" spans="3:4" x14ac:dyDescent="0.2">
      <c r="C1146" s="24"/>
      <c r="D1146" s="24"/>
    </row>
    <row r="1147" spans="3:4" x14ac:dyDescent="0.2">
      <c r="C1147" s="24"/>
      <c r="D1147" s="24"/>
    </row>
    <row r="1148" spans="3:4" x14ac:dyDescent="0.2">
      <c r="C1148" s="24"/>
      <c r="D1148" s="24"/>
    </row>
    <row r="1149" spans="3:4" x14ac:dyDescent="0.2">
      <c r="C1149" s="24"/>
      <c r="D1149" s="24"/>
    </row>
    <row r="1150" spans="3:4" x14ac:dyDescent="0.2">
      <c r="C1150" s="24"/>
      <c r="D1150" s="24"/>
    </row>
    <row r="1151" spans="3:4" x14ac:dyDescent="0.2">
      <c r="C1151" s="24"/>
      <c r="D1151" s="24"/>
    </row>
    <row r="1152" spans="3:4" x14ac:dyDescent="0.2">
      <c r="C1152" s="24"/>
      <c r="D1152" s="24"/>
    </row>
    <row r="1153" spans="3:4" x14ac:dyDescent="0.2">
      <c r="C1153" s="24"/>
      <c r="D1153" s="24"/>
    </row>
    <row r="1154" spans="3:4" x14ac:dyDescent="0.2">
      <c r="C1154" s="24"/>
      <c r="D1154" s="24"/>
    </row>
    <row r="1155" spans="3:4" x14ac:dyDescent="0.2">
      <c r="C1155" s="24"/>
      <c r="D1155" s="24"/>
    </row>
    <row r="1156" spans="3:4" x14ac:dyDescent="0.2">
      <c r="C1156" s="24"/>
      <c r="D1156" s="24"/>
    </row>
    <row r="1157" spans="3:4" x14ac:dyDescent="0.2">
      <c r="C1157" s="24"/>
      <c r="D1157" s="24"/>
    </row>
    <row r="1158" spans="3:4" x14ac:dyDescent="0.2">
      <c r="C1158" s="24"/>
      <c r="D1158" s="24"/>
    </row>
    <row r="1159" spans="3:4" x14ac:dyDescent="0.2">
      <c r="C1159" s="24"/>
      <c r="D1159" s="24"/>
    </row>
    <row r="1160" spans="3:4" x14ac:dyDescent="0.2">
      <c r="C1160" s="24"/>
      <c r="D1160" s="24"/>
    </row>
    <row r="1161" spans="3:4" x14ac:dyDescent="0.2">
      <c r="C1161" s="24"/>
      <c r="D1161" s="24"/>
    </row>
    <row r="1162" spans="3:4" x14ac:dyDescent="0.2">
      <c r="C1162" s="24"/>
      <c r="D1162" s="24"/>
    </row>
    <row r="1163" spans="3:4" x14ac:dyDescent="0.2">
      <c r="C1163" s="24"/>
      <c r="D1163" s="24"/>
    </row>
    <row r="1164" spans="3:4" x14ac:dyDescent="0.2">
      <c r="C1164" s="24"/>
      <c r="D1164" s="24"/>
    </row>
    <row r="1165" spans="3:4" x14ac:dyDescent="0.2">
      <c r="C1165" s="24"/>
      <c r="D1165" s="24"/>
    </row>
    <row r="1166" spans="3:4" x14ac:dyDescent="0.2">
      <c r="C1166" s="24"/>
      <c r="D1166" s="24"/>
    </row>
    <row r="1167" spans="3:4" x14ac:dyDescent="0.2">
      <c r="C1167" s="24"/>
      <c r="D1167" s="24"/>
    </row>
    <row r="1168" spans="3:4" x14ac:dyDescent="0.2">
      <c r="C1168" s="24"/>
      <c r="D1168" s="24"/>
    </row>
    <row r="1169" spans="3:4" x14ac:dyDescent="0.2">
      <c r="C1169" s="24"/>
      <c r="D1169" s="24"/>
    </row>
    <row r="1170" spans="3:4" x14ac:dyDescent="0.2">
      <c r="C1170" s="24"/>
      <c r="D1170" s="24"/>
    </row>
    <row r="1171" spans="3:4" x14ac:dyDescent="0.2">
      <c r="C1171" s="24"/>
      <c r="D1171" s="24"/>
    </row>
    <row r="1172" spans="3:4" x14ac:dyDescent="0.2">
      <c r="C1172" s="24"/>
      <c r="D1172" s="24"/>
    </row>
    <row r="1173" spans="3:4" x14ac:dyDescent="0.2">
      <c r="C1173" s="24"/>
      <c r="D1173" s="24"/>
    </row>
    <row r="1174" spans="3:4" x14ac:dyDescent="0.2">
      <c r="C1174" s="24"/>
      <c r="D1174" s="24"/>
    </row>
    <row r="1175" spans="3:4" x14ac:dyDescent="0.2">
      <c r="C1175" s="24"/>
      <c r="D1175" s="24"/>
    </row>
    <row r="1176" spans="3:4" x14ac:dyDescent="0.2">
      <c r="C1176" s="24"/>
      <c r="D1176" s="24"/>
    </row>
    <row r="1177" spans="3:4" x14ac:dyDescent="0.2">
      <c r="C1177" s="24"/>
      <c r="D1177" s="24"/>
    </row>
    <row r="1178" spans="3:4" x14ac:dyDescent="0.2">
      <c r="C1178" s="24"/>
      <c r="D1178" s="24"/>
    </row>
    <row r="1179" spans="3:4" x14ac:dyDescent="0.2">
      <c r="C1179" s="24"/>
      <c r="D1179" s="24"/>
    </row>
    <row r="1180" spans="3:4" x14ac:dyDescent="0.2">
      <c r="C1180" s="24"/>
      <c r="D1180" s="24"/>
    </row>
    <row r="1181" spans="3:4" x14ac:dyDescent="0.2">
      <c r="C1181" s="24"/>
      <c r="D1181" s="24"/>
    </row>
    <row r="1182" spans="3:4" x14ac:dyDescent="0.2">
      <c r="C1182" s="24"/>
      <c r="D1182" s="24"/>
    </row>
    <row r="1183" spans="3:4" x14ac:dyDescent="0.2">
      <c r="C1183" s="24"/>
      <c r="D1183" s="24"/>
    </row>
    <row r="1184" spans="3:4" x14ac:dyDescent="0.2">
      <c r="C1184" s="24"/>
      <c r="D1184" s="24"/>
    </row>
    <row r="1185" spans="3:4" x14ac:dyDescent="0.2">
      <c r="C1185" s="24"/>
      <c r="D1185" s="24"/>
    </row>
    <row r="1186" spans="3:4" x14ac:dyDescent="0.2">
      <c r="C1186" s="24"/>
      <c r="D1186" s="24"/>
    </row>
    <row r="1187" spans="3:4" x14ac:dyDescent="0.2">
      <c r="C1187" s="24"/>
      <c r="D1187" s="24"/>
    </row>
    <row r="1188" spans="3:4" x14ac:dyDescent="0.2">
      <c r="C1188" s="24"/>
      <c r="D1188" s="24"/>
    </row>
    <row r="1189" spans="3:4" x14ac:dyDescent="0.2">
      <c r="C1189" s="24"/>
      <c r="D1189" s="24"/>
    </row>
    <row r="1190" spans="3:4" x14ac:dyDescent="0.2">
      <c r="C1190" s="24"/>
      <c r="D1190" s="24"/>
    </row>
    <row r="1191" spans="3:4" x14ac:dyDescent="0.2">
      <c r="C1191" s="24"/>
      <c r="D1191" s="24"/>
    </row>
    <row r="1192" spans="3:4" x14ac:dyDescent="0.2">
      <c r="C1192" s="24"/>
      <c r="D1192" s="24"/>
    </row>
    <row r="1193" spans="3:4" x14ac:dyDescent="0.2">
      <c r="C1193" s="24"/>
      <c r="D1193" s="24"/>
    </row>
    <row r="1194" spans="3:4" x14ac:dyDescent="0.2">
      <c r="C1194" s="24"/>
      <c r="D1194" s="24"/>
    </row>
    <row r="1195" spans="3:4" x14ac:dyDescent="0.2">
      <c r="C1195" s="24"/>
      <c r="D1195" s="24"/>
    </row>
    <row r="1196" spans="3:4" x14ac:dyDescent="0.2">
      <c r="C1196" s="24"/>
      <c r="D1196" s="24"/>
    </row>
    <row r="1197" spans="3:4" x14ac:dyDescent="0.2">
      <c r="C1197" s="24"/>
      <c r="D1197" s="24"/>
    </row>
    <row r="1198" spans="3:4" x14ac:dyDescent="0.2">
      <c r="C1198" s="24"/>
      <c r="D1198" s="24"/>
    </row>
    <row r="1199" spans="3:4" x14ac:dyDescent="0.2">
      <c r="C1199" s="24"/>
      <c r="D1199" s="24"/>
    </row>
    <row r="1200" spans="3:4" x14ac:dyDescent="0.2">
      <c r="C1200" s="24"/>
      <c r="D1200" s="24"/>
    </row>
    <row r="1201" spans="3:4" x14ac:dyDescent="0.2">
      <c r="C1201" s="24"/>
      <c r="D1201" s="24"/>
    </row>
    <row r="1202" spans="3:4" x14ac:dyDescent="0.2">
      <c r="C1202" s="24"/>
      <c r="D1202" s="24"/>
    </row>
    <row r="1203" spans="3:4" x14ac:dyDescent="0.2">
      <c r="C1203" s="24"/>
      <c r="D1203" s="24"/>
    </row>
    <row r="1204" spans="3:4" x14ac:dyDescent="0.2">
      <c r="C1204" s="24"/>
      <c r="D1204" s="24"/>
    </row>
    <row r="1205" spans="3:4" x14ac:dyDescent="0.2">
      <c r="C1205" s="24"/>
      <c r="D1205" s="24"/>
    </row>
    <row r="1206" spans="3:4" x14ac:dyDescent="0.2">
      <c r="C1206" s="24"/>
      <c r="D1206" s="24"/>
    </row>
    <row r="1207" spans="3:4" x14ac:dyDescent="0.2">
      <c r="C1207" s="24"/>
      <c r="D1207" s="24"/>
    </row>
    <row r="1208" spans="3:4" x14ac:dyDescent="0.2">
      <c r="C1208" s="24"/>
      <c r="D1208" s="24"/>
    </row>
    <row r="1209" spans="3:4" x14ac:dyDescent="0.2">
      <c r="C1209" s="24"/>
      <c r="D1209" s="24"/>
    </row>
    <row r="1210" spans="3:4" x14ac:dyDescent="0.2">
      <c r="C1210" s="24"/>
      <c r="D1210" s="24"/>
    </row>
    <row r="1211" spans="3:4" x14ac:dyDescent="0.2">
      <c r="C1211" s="24"/>
      <c r="D1211" s="24"/>
    </row>
    <row r="1212" spans="3:4" x14ac:dyDescent="0.2">
      <c r="C1212" s="24"/>
      <c r="D1212" s="24"/>
    </row>
    <row r="1213" spans="3:4" x14ac:dyDescent="0.2">
      <c r="C1213" s="24"/>
      <c r="D1213" s="24"/>
    </row>
    <row r="1214" spans="3:4" x14ac:dyDescent="0.2">
      <c r="C1214" s="24"/>
      <c r="D1214" s="24"/>
    </row>
    <row r="1215" spans="3:4" x14ac:dyDescent="0.2">
      <c r="C1215" s="24"/>
      <c r="D1215" s="24"/>
    </row>
    <row r="1216" spans="3:4" x14ac:dyDescent="0.2">
      <c r="C1216" s="24"/>
      <c r="D1216" s="24"/>
    </row>
    <row r="1217" spans="3:4" x14ac:dyDescent="0.2">
      <c r="C1217" s="24"/>
      <c r="D1217" s="24"/>
    </row>
    <row r="1218" spans="3:4" x14ac:dyDescent="0.2">
      <c r="C1218" s="24"/>
      <c r="D1218" s="24"/>
    </row>
    <row r="1219" spans="3:4" x14ac:dyDescent="0.2">
      <c r="C1219" s="24"/>
      <c r="D1219" s="24"/>
    </row>
    <row r="1220" spans="3:4" x14ac:dyDescent="0.2">
      <c r="C1220" s="24"/>
      <c r="D1220" s="24"/>
    </row>
    <row r="1221" spans="3:4" x14ac:dyDescent="0.2">
      <c r="C1221" s="24"/>
      <c r="D1221" s="24"/>
    </row>
    <row r="1222" spans="3:4" x14ac:dyDescent="0.2">
      <c r="C1222" s="24"/>
      <c r="D1222" s="24"/>
    </row>
    <row r="1223" spans="3:4" x14ac:dyDescent="0.2">
      <c r="C1223" s="24"/>
      <c r="D1223" s="24"/>
    </row>
    <row r="1224" spans="3:4" x14ac:dyDescent="0.2">
      <c r="C1224" s="24"/>
      <c r="D1224" s="24"/>
    </row>
    <row r="1225" spans="3:4" x14ac:dyDescent="0.2">
      <c r="C1225" s="24"/>
      <c r="D1225" s="24"/>
    </row>
    <row r="1226" spans="3:4" x14ac:dyDescent="0.2">
      <c r="C1226" s="24"/>
      <c r="D1226" s="24"/>
    </row>
    <row r="1227" spans="3:4" x14ac:dyDescent="0.2">
      <c r="C1227" s="24"/>
      <c r="D1227" s="24"/>
    </row>
    <row r="1228" spans="3:4" x14ac:dyDescent="0.2">
      <c r="C1228" s="24"/>
      <c r="D1228" s="24"/>
    </row>
    <row r="1229" spans="3:4" x14ac:dyDescent="0.2">
      <c r="C1229" s="24"/>
      <c r="D1229" s="24"/>
    </row>
    <row r="1230" spans="3:4" x14ac:dyDescent="0.2">
      <c r="C1230" s="24"/>
      <c r="D1230" s="24"/>
    </row>
    <row r="1231" spans="3:4" x14ac:dyDescent="0.2">
      <c r="C1231" s="24"/>
      <c r="D1231" s="24"/>
    </row>
    <row r="1232" spans="3:4" x14ac:dyDescent="0.2">
      <c r="C1232" s="24"/>
      <c r="D1232" s="24"/>
    </row>
    <row r="1233" spans="3:4" x14ac:dyDescent="0.2">
      <c r="C1233" s="24"/>
      <c r="D1233" s="24"/>
    </row>
    <row r="1234" spans="3:4" x14ac:dyDescent="0.2">
      <c r="C1234" s="24"/>
      <c r="D1234" s="24"/>
    </row>
    <row r="1235" spans="3:4" x14ac:dyDescent="0.2">
      <c r="C1235" s="24"/>
      <c r="D1235" s="24"/>
    </row>
    <row r="1236" spans="3:4" x14ac:dyDescent="0.2">
      <c r="C1236" s="24"/>
      <c r="D1236" s="24"/>
    </row>
    <row r="1237" spans="3:4" x14ac:dyDescent="0.2">
      <c r="C1237" s="24"/>
      <c r="D1237" s="24"/>
    </row>
    <row r="1238" spans="3:4" x14ac:dyDescent="0.2">
      <c r="C1238" s="24"/>
      <c r="D1238" s="24"/>
    </row>
    <row r="1239" spans="3:4" x14ac:dyDescent="0.2">
      <c r="C1239" s="24"/>
      <c r="D1239" s="24"/>
    </row>
    <row r="1240" spans="3:4" x14ac:dyDescent="0.2">
      <c r="C1240" s="24"/>
      <c r="D1240" s="24"/>
    </row>
    <row r="1241" spans="3:4" x14ac:dyDescent="0.2">
      <c r="C1241" s="24"/>
      <c r="D1241" s="24"/>
    </row>
    <row r="1242" spans="3:4" x14ac:dyDescent="0.2">
      <c r="C1242" s="24"/>
      <c r="D1242" s="24"/>
    </row>
    <row r="1243" spans="3:4" x14ac:dyDescent="0.2">
      <c r="C1243" s="24"/>
      <c r="D1243" s="24"/>
    </row>
    <row r="1244" spans="3:4" x14ac:dyDescent="0.2">
      <c r="C1244" s="24"/>
      <c r="D1244" s="24"/>
    </row>
    <row r="1245" spans="3:4" x14ac:dyDescent="0.2">
      <c r="C1245" s="24"/>
      <c r="D1245" s="24"/>
    </row>
    <row r="1246" spans="3:4" x14ac:dyDescent="0.2">
      <c r="C1246" s="24"/>
      <c r="D1246" s="24"/>
    </row>
    <row r="1247" spans="3:4" x14ac:dyDescent="0.2">
      <c r="C1247" s="24"/>
      <c r="D1247" s="24"/>
    </row>
    <row r="1248" spans="3:4" x14ac:dyDescent="0.2">
      <c r="C1248" s="24"/>
      <c r="D1248" s="24"/>
    </row>
    <row r="1249" spans="3:4" x14ac:dyDescent="0.2">
      <c r="C1249" s="24"/>
      <c r="D1249" s="24"/>
    </row>
    <row r="1250" spans="3:4" x14ac:dyDescent="0.2">
      <c r="C1250" s="24"/>
      <c r="D1250" s="24"/>
    </row>
    <row r="1251" spans="3:4" x14ac:dyDescent="0.2">
      <c r="C1251" s="24"/>
      <c r="D1251" s="24"/>
    </row>
    <row r="1252" spans="3:4" x14ac:dyDescent="0.2">
      <c r="C1252" s="24"/>
      <c r="D1252" s="24"/>
    </row>
    <row r="1253" spans="3:4" x14ac:dyDescent="0.2">
      <c r="C1253" s="24"/>
      <c r="D1253" s="24"/>
    </row>
    <row r="1254" spans="3:4" x14ac:dyDescent="0.2">
      <c r="C1254" s="24"/>
      <c r="D1254" s="24"/>
    </row>
    <row r="1255" spans="3:4" x14ac:dyDescent="0.2">
      <c r="C1255" s="24"/>
      <c r="D1255" s="24"/>
    </row>
    <row r="1256" spans="3:4" x14ac:dyDescent="0.2">
      <c r="C1256" s="24"/>
      <c r="D1256" s="24"/>
    </row>
    <row r="1257" spans="3:4" x14ac:dyDescent="0.2">
      <c r="C1257" s="24"/>
      <c r="D1257" s="24"/>
    </row>
    <row r="1258" spans="3:4" x14ac:dyDescent="0.2">
      <c r="C1258" s="24"/>
      <c r="D1258" s="24"/>
    </row>
    <row r="1259" spans="3:4" x14ac:dyDescent="0.2">
      <c r="C1259" s="24"/>
      <c r="D1259" s="24"/>
    </row>
    <row r="1260" spans="3:4" x14ac:dyDescent="0.2">
      <c r="C1260" s="24"/>
      <c r="D1260" s="24"/>
    </row>
    <row r="1261" spans="3:4" x14ac:dyDescent="0.2">
      <c r="C1261" s="24"/>
      <c r="D1261" s="24"/>
    </row>
    <row r="1262" spans="3:4" x14ac:dyDescent="0.2">
      <c r="C1262" s="24"/>
      <c r="D1262" s="24"/>
    </row>
    <row r="1263" spans="3:4" x14ac:dyDescent="0.2">
      <c r="C1263" s="24"/>
      <c r="D1263" s="24"/>
    </row>
    <row r="1264" spans="3:4" x14ac:dyDescent="0.2">
      <c r="C1264" s="24"/>
      <c r="D1264" s="24"/>
    </row>
    <row r="1265" spans="3:4" x14ac:dyDescent="0.2">
      <c r="C1265" s="24"/>
      <c r="D1265" s="24"/>
    </row>
    <row r="1266" spans="3:4" x14ac:dyDescent="0.2">
      <c r="C1266" s="24"/>
      <c r="D1266" s="24"/>
    </row>
    <row r="1267" spans="3:4" x14ac:dyDescent="0.2">
      <c r="C1267" s="24"/>
      <c r="D1267" s="24"/>
    </row>
    <row r="1268" spans="3:4" x14ac:dyDescent="0.2">
      <c r="C1268" s="24"/>
      <c r="D1268" s="24"/>
    </row>
    <row r="1269" spans="3:4" x14ac:dyDescent="0.2">
      <c r="C1269" s="24"/>
      <c r="D1269" s="24"/>
    </row>
    <row r="1270" spans="3:4" x14ac:dyDescent="0.2">
      <c r="C1270" s="24"/>
      <c r="D1270" s="24"/>
    </row>
    <row r="1271" spans="3:4" x14ac:dyDescent="0.2">
      <c r="C1271" s="24"/>
      <c r="D1271" s="24"/>
    </row>
    <row r="1272" spans="3:4" x14ac:dyDescent="0.2">
      <c r="C1272" s="24"/>
      <c r="D1272" s="24"/>
    </row>
    <row r="1273" spans="3:4" x14ac:dyDescent="0.2">
      <c r="C1273" s="24"/>
      <c r="D1273" s="24"/>
    </row>
    <row r="1274" spans="3:4" x14ac:dyDescent="0.2">
      <c r="C1274" s="24"/>
      <c r="D1274" s="24"/>
    </row>
    <row r="1275" spans="3:4" x14ac:dyDescent="0.2">
      <c r="C1275" s="24"/>
      <c r="D1275" s="24"/>
    </row>
    <row r="1276" spans="3:4" x14ac:dyDescent="0.2">
      <c r="C1276" s="24"/>
      <c r="D1276" s="24"/>
    </row>
    <row r="1277" spans="3:4" x14ac:dyDescent="0.2">
      <c r="C1277" s="24"/>
      <c r="D1277" s="24"/>
    </row>
    <row r="1278" spans="3:4" x14ac:dyDescent="0.2">
      <c r="C1278" s="24"/>
      <c r="D1278" s="24"/>
    </row>
    <row r="1279" spans="3:4" x14ac:dyDescent="0.2">
      <c r="C1279" s="24"/>
      <c r="D1279" s="24"/>
    </row>
    <row r="1280" spans="3:4" x14ac:dyDescent="0.2">
      <c r="C1280" s="24"/>
      <c r="D1280" s="24"/>
    </row>
    <row r="1281" spans="3:4" x14ac:dyDescent="0.2">
      <c r="C1281" s="24"/>
      <c r="D1281" s="24"/>
    </row>
    <row r="1282" spans="3:4" x14ac:dyDescent="0.2">
      <c r="C1282" s="24"/>
      <c r="D1282" s="24"/>
    </row>
    <row r="1283" spans="3:4" x14ac:dyDescent="0.2">
      <c r="C1283" s="24"/>
      <c r="D1283" s="24"/>
    </row>
    <row r="1284" spans="3:4" x14ac:dyDescent="0.2">
      <c r="C1284" s="24"/>
      <c r="D1284" s="24"/>
    </row>
    <row r="1285" spans="3:4" x14ac:dyDescent="0.2">
      <c r="C1285" s="24"/>
      <c r="D1285" s="24"/>
    </row>
    <row r="1286" spans="3:4" x14ac:dyDescent="0.2">
      <c r="C1286" s="24"/>
      <c r="D1286" s="24"/>
    </row>
    <row r="1287" spans="3:4" x14ac:dyDescent="0.2">
      <c r="C1287" s="24"/>
      <c r="D1287" s="24"/>
    </row>
    <row r="1288" spans="3:4" x14ac:dyDescent="0.2">
      <c r="C1288" s="24"/>
      <c r="D1288" s="24"/>
    </row>
    <row r="1289" spans="3:4" x14ac:dyDescent="0.2">
      <c r="C1289" s="24"/>
      <c r="D1289" s="24"/>
    </row>
    <row r="1290" spans="3:4" x14ac:dyDescent="0.2">
      <c r="C1290" s="24"/>
      <c r="D1290" s="24"/>
    </row>
    <row r="1291" spans="3:4" x14ac:dyDescent="0.2">
      <c r="C1291" s="24"/>
      <c r="D1291" s="24"/>
    </row>
    <row r="1292" spans="3:4" x14ac:dyDescent="0.2">
      <c r="C1292" s="24"/>
      <c r="D1292" s="24"/>
    </row>
    <row r="1293" spans="3:4" x14ac:dyDescent="0.2">
      <c r="C1293" s="24"/>
      <c r="D1293" s="24"/>
    </row>
    <row r="1294" spans="3:4" x14ac:dyDescent="0.2">
      <c r="C1294" s="24"/>
      <c r="D1294" s="24"/>
    </row>
    <row r="1295" spans="3:4" x14ac:dyDescent="0.2">
      <c r="C1295" s="24"/>
      <c r="D1295" s="24"/>
    </row>
    <row r="1296" spans="3:4" x14ac:dyDescent="0.2">
      <c r="C1296" s="24"/>
      <c r="D1296" s="24"/>
    </row>
    <row r="1297" spans="3:4" x14ac:dyDescent="0.2">
      <c r="C1297" s="24"/>
      <c r="D1297" s="24"/>
    </row>
    <row r="1298" spans="3:4" x14ac:dyDescent="0.2">
      <c r="C1298" s="24"/>
      <c r="D1298" s="24"/>
    </row>
    <row r="1299" spans="3:4" x14ac:dyDescent="0.2">
      <c r="C1299" s="24"/>
      <c r="D1299" s="24"/>
    </row>
    <row r="1300" spans="3:4" x14ac:dyDescent="0.2">
      <c r="C1300" s="24"/>
      <c r="D1300" s="24"/>
    </row>
    <row r="1301" spans="3:4" x14ac:dyDescent="0.2">
      <c r="C1301" s="24"/>
      <c r="D1301" s="24"/>
    </row>
    <row r="1302" spans="3:4" x14ac:dyDescent="0.2">
      <c r="C1302" s="24"/>
      <c r="D1302" s="24"/>
    </row>
    <row r="1303" spans="3:4" x14ac:dyDescent="0.2">
      <c r="C1303" s="24"/>
      <c r="D1303" s="24"/>
    </row>
    <row r="1304" spans="3:4" x14ac:dyDescent="0.2">
      <c r="C1304" s="24"/>
      <c r="D1304" s="24"/>
    </row>
    <row r="1305" spans="3:4" x14ac:dyDescent="0.2">
      <c r="C1305" s="24"/>
      <c r="D1305" s="24"/>
    </row>
    <row r="1306" spans="3:4" x14ac:dyDescent="0.2">
      <c r="C1306" s="24"/>
      <c r="D1306" s="24"/>
    </row>
    <row r="1307" spans="3:4" x14ac:dyDescent="0.2">
      <c r="C1307" s="24"/>
      <c r="D1307" s="24"/>
    </row>
    <row r="1308" spans="3:4" x14ac:dyDescent="0.2">
      <c r="C1308" s="24"/>
      <c r="D1308" s="24"/>
    </row>
    <row r="1309" spans="3:4" x14ac:dyDescent="0.2">
      <c r="C1309" s="24"/>
      <c r="D1309" s="24"/>
    </row>
    <row r="1310" spans="3:4" x14ac:dyDescent="0.2">
      <c r="C1310" s="24"/>
      <c r="D1310" s="24"/>
    </row>
    <row r="1311" spans="3:4" x14ac:dyDescent="0.2">
      <c r="C1311" s="24"/>
      <c r="D1311" s="24"/>
    </row>
    <row r="1312" spans="3:4" x14ac:dyDescent="0.2">
      <c r="C1312" s="24"/>
      <c r="D1312" s="24"/>
    </row>
    <row r="1313" spans="3:4" x14ac:dyDescent="0.2">
      <c r="C1313" s="24"/>
      <c r="D1313" s="24"/>
    </row>
    <row r="1314" spans="3:4" x14ac:dyDescent="0.2">
      <c r="C1314" s="24"/>
      <c r="D1314" s="24"/>
    </row>
    <row r="1315" spans="3:4" x14ac:dyDescent="0.2">
      <c r="C1315" s="24"/>
      <c r="D1315" s="24"/>
    </row>
    <row r="1316" spans="3:4" x14ac:dyDescent="0.2">
      <c r="C1316" s="24"/>
      <c r="D1316" s="24"/>
    </row>
    <row r="1317" spans="3:4" x14ac:dyDescent="0.2">
      <c r="C1317" s="24"/>
      <c r="D1317" s="24"/>
    </row>
    <row r="1318" spans="3:4" x14ac:dyDescent="0.2">
      <c r="C1318" s="24"/>
      <c r="D1318" s="24"/>
    </row>
    <row r="1319" spans="3:4" x14ac:dyDescent="0.2">
      <c r="C1319" s="24"/>
      <c r="D1319" s="24"/>
    </row>
    <row r="1320" spans="3:4" x14ac:dyDescent="0.2">
      <c r="C1320" s="24"/>
      <c r="D1320" s="24"/>
    </row>
    <row r="1321" spans="3:4" x14ac:dyDescent="0.2">
      <c r="C1321" s="24"/>
      <c r="D1321" s="24"/>
    </row>
    <row r="1322" spans="3:4" x14ac:dyDescent="0.2">
      <c r="C1322" s="24"/>
      <c r="D1322" s="24"/>
    </row>
    <row r="1323" spans="3:4" x14ac:dyDescent="0.2">
      <c r="C1323" s="24"/>
      <c r="D1323" s="24"/>
    </row>
    <row r="1324" spans="3:4" x14ac:dyDescent="0.2">
      <c r="C1324" s="24"/>
      <c r="D1324" s="24"/>
    </row>
    <row r="1325" spans="3:4" x14ac:dyDescent="0.2">
      <c r="C1325" s="24"/>
      <c r="D1325" s="24"/>
    </row>
    <row r="1326" spans="3:4" x14ac:dyDescent="0.2">
      <c r="C1326" s="24"/>
      <c r="D1326" s="24"/>
    </row>
    <row r="1327" spans="3:4" x14ac:dyDescent="0.2">
      <c r="C1327" s="24"/>
      <c r="D1327" s="24"/>
    </row>
    <row r="1328" spans="3:4" x14ac:dyDescent="0.2">
      <c r="C1328" s="24"/>
      <c r="D1328" s="24"/>
    </row>
    <row r="1329" spans="3:4" x14ac:dyDescent="0.2">
      <c r="C1329" s="24"/>
      <c r="D1329" s="24"/>
    </row>
    <row r="1330" spans="3:4" x14ac:dyDescent="0.2">
      <c r="C1330" s="24"/>
      <c r="D1330" s="24"/>
    </row>
    <row r="1331" spans="3:4" x14ac:dyDescent="0.2">
      <c r="C1331" s="24"/>
      <c r="D1331" s="24"/>
    </row>
    <row r="1332" spans="3:4" x14ac:dyDescent="0.2">
      <c r="C1332" s="24"/>
      <c r="D1332" s="24"/>
    </row>
    <row r="1333" spans="3:4" x14ac:dyDescent="0.2">
      <c r="C1333" s="24"/>
      <c r="D1333" s="24"/>
    </row>
    <row r="1334" spans="3:4" x14ac:dyDescent="0.2">
      <c r="C1334" s="24"/>
      <c r="D1334" s="24"/>
    </row>
    <row r="1335" spans="3:4" x14ac:dyDescent="0.2">
      <c r="C1335" s="24"/>
      <c r="D1335" s="24"/>
    </row>
    <row r="1336" spans="3:4" x14ac:dyDescent="0.2">
      <c r="C1336" s="24"/>
      <c r="D1336" s="24"/>
    </row>
    <row r="1337" spans="3:4" x14ac:dyDescent="0.2">
      <c r="C1337" s="24"/>
      <c r="D1337" s="24"/>
    </row>
    <row r="1338" spans="3:4" x14ac:dyDescent="0.2">
      <c r="C1338" s="24"/>
      <c r="D1338" s="24"/>
    </row>
    <row r="1339" spans="3:4" x14ac:dyDescent="0.2">
      <c r="C1339" s="24"/>
      <c r="D1339" s="24"/>
    </row>
    <row r="1340" spans="3:4" x14ac:dyDescent="0.2">
      <c r="C1340" s="24"/>
      <c r="D1340" s="24"/>
    </row>
    <row r="1341" spans="3:4" x14ac:dyDescent="0.2">
      <c r="C1341" s="24"/>
      <c r="D1341" s="24"/>
    </row>
    <row r="1342" spans="3:4" x14ac:dyDescent="0.2">
      <c r="C1342" s="24"/>
      <c r="D1342" s="24"/>
    </row>
    <row r="1343" spans="3:4" x14ac:dyDescent="0.2">
      <c r="C1343" s="24"/>
      <c r="D1343" s="24"/>
    </row>
    <row r="1344" spans="3:4" x14ac:dyDescent="0.2">
      <c r="C1344" s="24"/>
      <c r="D1344" s="24"/>
    </row>
    <row r="1345" spans="3:4" x14ac:dyDescent="0.2">
      <c r="C1345" s="24"/>
      <c r="D1345" s="24"/>
    </row>
    <row r="1346" spans="3:4" x14ac:dyDescent="0.2">
      <c r="C1346" s="24"/>
      <c r="D1346" s="24"/>
    </row>
    <row r="1347" spans="3:4" x14ac:dyDescent="0.2">
      <c r="C1347" s="24"/>
      <c r="D1347" s="24"/>
    </row>
    <row r="1348" spans="3:4" x14ac:dyDescent="0.2">
      <c r="C1348" s="24"/>
      <c r="D1348" s="24"/>
    </row>
    <row r="1349" spans="3:4" x14ac:dyDescent="0.2">
      <c r="C1349" s="24"/>
      <c r="D1349" s="24"/>
    </row>
    <row r="1350" spans="3:4" x14ac:dyDescent="0.2">
      <c r="C1350" s="24"/>
      <c r="D1350" s="24"/>
    </row>
    <row r="1351" spans="3:4" x14ac:dyDescent="0.2">
      <c r="C1351" s="24"/>
      <c r="D1351" s="24"/>
    </row>
    <row r="1352" spans="3:4" x14ac:dyDescent="0.2">
      <c r="C1352" s="24"/>
      <c r="D1352" s="24"/>
    </row>
    <row r="1353" spans="3:4" x14ac:dyDescent="0.2">
      <c r="C1353" s="24"/>
      <c r="D1353" s="24"/>
    </row>
    <row r="1354" spans="3:4" x14ac:dyDescent="0.2">
      <c r="C1354" s="24"/>
      <c r="D1354" s="24"/>
    </row>
    <row r="1355" spans="3:4" x14ac:dyDescent="0.2">
      <c r="C1355" s="24"/>
      <c r="D1355" s="24"/>
    </row>
    <row r="1356" spans="3:4" x14ac:dyDescent="0.2">
      <c r="C1356" s="24"/>
      <c r="D1356" s="24"/>
    </row>
    <row r="1357" spans="3:4" x14ac:dyDescent="0.2">
      <c r="C1357" s="24"/>
      <c r="D1357" s="24"/>
    </row>
    <row r="1358" spans="3:4" x14ac:dyDescent="0.2">
      <c r="C1358" s="24"/>
      <c r="D1358" s="24"/>
    </row>
    <row r="1359" spans="3:4" x14ac:dyDescent="0.2">
      <c r="C1359" s="24"/>
      <c r="D1359" s="24"/>
    </row>
    <row r="1360" spans="3:4" x14ac:dyDescent="0.2">
      <c r="C1360" s="24"/>
      <c r="D1360" s="24"/>
    </row>
    <row r="1361" spans="3:4" x14ac:dyDescent="0.2">
      <c r="C1361" s="24"/>
      <c r="D1361" s="24"/>
    </row>
    <row r="1362" spans="3:4" x14ac:dyDescent="0.2">
      <c r="C1362" s="24"/>
      <c r="D1362" s="24"/>
    </row>
    <row r="1363" spans="3:4" x14ac:dyDescent="0.2">
      <c r="C1363" s="24"/>
      <c r="D1363" s="24"/>
    </row>
    <row r="1364" spans="3:4" x14ac:dyDescent="0.2">
      <c r="C1364" s="24"/>
      <c r="D1364" s="24"/>
    </row>
    <row r="1365" spans="3:4" x14ac:dyDescent="0.2">
      <c r="C1365" s="24"/>
      <c r="D1365" s="24"/>
    </row>
    <row r="1366" spans="3:4" x14ac:dyDescent="0.2">
      <c r="C1366" s="24"/>
      <c r="D1366" s="24"/>
    </row>
    <row r="1367" spans="3:4" x14ac:dyDescent="0.2">
      <c r="C1367" s="24"/>
      <c r="D1367" s="24"/>
    </row>
    <row r="1368" spans="3:4" x14ac:dyDescent="0.2">
      <c r="C1368" s="24"/>
      <c r="D1368" s="24"/>
    </row>
    <row r="1369" spans="3:4" x14ac:dyDescent="0.2">
      <c r="C1369" s="24"/>
      <c r="D1369" s="24"/>
    </row>
    <row r="1370" spans="3:4" x14ac:dyDescent="0.2">
      <c r="C1370" s="24"/>
      <c r="D1370" s="24"/>
    </row>
    <row r="1371" spans="3:4" x14ac:dyDescent="0.2">
      <c r="C1371" s="24"/>
      <c r="D1371" s="24"/>
    </row>
    <row r="1372" spans="3:4" x14ac:dyDescent="0.2">
      <c r="C1372" s="24"/>
      <c r="D1372" s="24"/>
    </row>
    <row r="1373" spans="3:4" x14ac:dyDescent="0.2">
      <c r="C1373" s="24"/>
      <c r="D1373" s="24"/>
    </row>
    <row r="1374" spans="3:4" x14ac:dyDescent="0.2">
      <c r="C1374" s="24"/>
      <c r="D1374" s="24"/>
    </row>
    <row r="1375" spans="3:4" x14ac:dyDescent="0.2">
      <c r="C1375" s="24"/>
      <c r="D1375" s="24"/>
    </row>
    <row r="1376" spans="3:4" x14ac:dyDescent="0.2">
      <c r="C1376" s="24"/>
      <c r="D1376" s="24"/>
    </row>
    <row r="1377" spans="3:4" x14ac:dyDescent="0.2">
      <c r="C1377" s="24"/>
      <c r="D1377" s="24"/>
    </row>
    <row r="1378" spans="3:4" x14ac:dyDescent="0.2">
      <c r="C1378" s="24"/>
      <c r="D1378" s="24"/>
    </row>
    <row r="1379" spans="3:4" x14ac:dyDescent="0.2">
      <c r="C1379" s="24"/>
      <c r="D1379" s="24"/>
    </row>
    <row r="1380" spans="3:4" x14ac:dyDescent="0.2">
      <c r="C1380" s="24"/>
      <c r="D1380" s="24"/>
    </row>
    <row r="1381" spans="3:4" x14ac:dyDescent="0.2">
      <c r="C1381" s="24"/>
      <c r="D1381" s="24"/>
    </row>
    <row r="1382" spans="3:4" x14ac:dyDescent="0.2">
      <c r="C1382" s="24"/>
      <c r="D1382" s="24"/>
    </row>
    <row r="1383" spans="3:4" x14ac:dyDescent="0.2">
      <c r="C1383" s="24"/>
      <c r="D1383" s="24"/>
    </row>
    <row r="1384" spans="3:4" x14ac:dyDescent="0.2">
      <c r="C1384" s="24"/>
      <c r="D1384" s="24"/>
    </row>
    <row r="1385" spans="3:4" x14ac:dyDescent="0.2">
      <c r="C1385" s="24"/>
      <c r="D1385" s="24"/>
    </row>
    <row r="1386" spans="3:4" x14ac:dyDescent="0.2">
      <c r="C1386" s="24"/>
      <c r="D1386" s="24"/>
    </row>
    <row r="1387" spans="3:4" x14ac:dyDescent="0.2">
      <c r="C1387" s="24"/>
      <c r="D1387" s="24"/>
    </row>
    <row r="1388" spans="3:4" x14ac:dyDescent="0.2">
      <c r="C1388" s="24"/>
      <c r="D1388" s="24"/>
    </row>
    <row r="1389" spans="3:4" x14ac:dyDescent="0.2">
      <c r="C1389" s="24"/>
      <c r="D1389" s="24"/>
    </row>
    <row r="1390" spans="3:4" x14ac:dyDescent="0.2">
      <c r="C1390" s="24"/>
      <c r="D1390" s="24"/>
    </row>
    <row r="1391" spans="3:4" x14ac:dyDescent="0.2">
      <c r="C1391" s="24"/>
      <c r="D1391" s="24"/>
    </row>
    <row r="1392" spans="3:4" x14ac:dyDescent="0.2">
      <c r="C1392" s="24"/>
      <c r="D1392" s="24"/>
    </row>
    <row r="1393" spans="3:4" x14ac:dyDescent="0.2">
      <c r="C1393" s="24"/>
      <c r="D1393" s="24"/>
    </row>
    <row r="1394" spans="3:4" x14ac:dyDescent="0.2">
      <c r="C1394" s="24"/>
      <c r="D1394" s="24"/>
    </row>
    <row r="1395" spans="3:4" x14ac:dyDescent="0.2">
      <c r="C1395" s="24"/>
      <c r="D1395" s="24"/>
    </row>
    <row r="1396" spans="3:4" x14ac:dyDescent="0.2">
      <c r="C1396" s="24"/>
      <c r="D1396" s="24"/>
    </row>
    <row r="1397" spans="3:4" x14ac:dyDescent="0.2">
      <c r="C1397" s="24"/>
      <c r="D1397" s="24"/>
    </row>
    <row r="1398" spans="3:4" x14ac:dyDescent="0.2">
      <c r="C1398" s="24"/>
      <c r="D1398" s="24"/>
    </row>
    <row r="1399" spans="3:4" x14ac:dyDescent="0.2">
      <c r="C1399" s="24"/>
      <c r="D1399" s="24"/>
    </row>
    <row r="1400" spans="3:4" x14ac:dyDescent="0.2">
      <c r="C1400" s="24"/>
      <c r="D1400" s="24"/>
    </row>
    <row r="1401" spans="3:4" x14ac:dyDescent="0.2">
      <c r="C1401" s="24"/>
      <c r="D1401" s="24"/>
    </row>
    <row r="1402" spans="3:4" x14ac:dyDescent="0.2">
      <c r="C1402" s="24"/>
      <c r="D1402" s="24"/>
    </row>
    <row r="1403" spans="3:4" x14ac:dyDescent="0.2">
      <c r="C1403" s="24"/>
      <c r="D1403" s="24"/>
    </row>
    <row r="1404" spans="3:4" x14ac:dyDescent="0.2">
      <c r="C1404" s="24"/>
      <c r="D1404" s="24"/>
    </row>
    <row r="1405" spans="3:4" x14ac:dyDescent="0.2">
      <c r="C1405" s="24"/>
      <c r="D1405" s="24"/>
    </row>
    <row r="1406" spans="3:4" x14ac:dyDescent="0.2">
      <c r="C1406" s="24"/>
      <c r="D1406" s="24"/>
    </row>
    <row r="1407" spans="3:4" x14ac:dyDescent="0.2">
      <c r="C1407" s="24"/>
      <c r="D1407" s="24"/>
    </row>
    <row r="1408" spans="3:4" x14ac:dyDescent="0.2">
      <c r="C1408" s="24"/>
      <c r="D1408" s="24"/>
    </row>
    <row r="1409" spans="3:4" x14ac:dyDescent="0.2">
      <c r="C1409" s="24"/>
      <c r="D1409" s="24"/>
    </row>
    <row r="1410" spans="3:4" x14ac:dyDescent="0.2">
      <c r="C1410" s="24"/>
      <c r="D1410" s="24"/>
    </row>
    <row r="1411" spans="3:4" x14ac:dyDescent="0.2">
      <c r="C1411" s="24"/>
      <c r="D1411" s="24"/>
    </row>
    <row r="1412" spans="3:4" x14ac:dyDescent="0.2">
      <c r="C1412" s="24"/>
      <c r="D1412" s="24"/>
    </row>
    <row r="1413" spans="3:4" x14ac:dyDescent="0.2">
      <c r="C1413" s="24"/>
      <c r="D1413" s="24"/>
    </row>
    <row r="1414" spans="3:4" x14ac:dyDescent="0.2">
      <c r="C1414" s="24"/>
      <c r="D1414" s="24"/>
    </row>
    <row r="1415" spans="3:4" x14ac:dyDescent="0.2">
      <c r="C1415" s="24"/>
      <c r="D1415" s="24"/>
    </row>
    <row r="1416" spans="3:4" x14ac:dyDescent="0.2">
      <c r="C1416" s="24"/>
      <c r="D1416" s="24"/>
    </row>
    <row r="1417" spans="3:4" x14ac:dyDescent="0.2">
      <c r="C1417" s="24"/>
      <c r="D1417" s="24"/>
    </row>
    <row r="1418" spans="3:4" x14ac:dyDescent="0.2">
      <c r="C1418" s="24"/>
      <c r="D1418" s="24"/>
    </row>
    <row r="1419" spans="3:4" x14ac:dyDescent="0.2">
      <c r="C1419" s="24"/>
      <c r="D1419" s="24"/>
    </row>
    <row r="1420" spans="3:4" x14ac:dyDescent="0.2">
      <c r="C1420" s="24"/>
      <c r="D1420" s="24"/>
    </row>
    <row r="1421" spans="3:4" x14ac:dyDescent="0.2">
      <c r="C1421" s="24"/>
      <c r="D1421" s="24"/>
    </row>
    <row r="1422" spans="3:4" x14ac:dyDescent="0.2">
      <c r="C1422" s="24"/>
      <c r="D1422" s="24"/>
    </row>
    <row r="1423" spans="3:4" x14ac:dyDescent="0.2">
      <c r="C1423" s="24"/>
      <c r="D1423" s="24"/>
    </row>
    <row r="1424" spans="3:4" x14ac:dyDescent="0.2">
      <c r="C1424" s="24"/>
      <c r="D1424" s="24"/>
    </row>
    <row r="1425" spans="3:4" x14ac:dyDescent="0.2">
      <c r="C1425" s="24"/>
      <c r="D1425" s="24"/>
    </row>
    <row r="1426" spans="3:4" x14ac:dyDescent="0.2">
      <c r="C1426" s="24"/>
      <c r="D1426" s="24"/>
    </row>
    <row r="1427" spans="3:4" x14ac:dyDescent="0.2">
      <c r="C1427" s="24"/>
      <c r="D1427" s="24"/>
    </row>
    <row r="1428" spans="3:4" x14ac:dyDescent="0.2">
      <c r="C1428" s="24"/>
      <c r="D1428" s="24"/>
    </row>
    <row r="1429" spans="3:4" x14ac:dyDescent="0.2">
      <c r="C1429" s="24"/>
      <c r="D1429" s="24"/>
    </row>
    <row r="1430" spans="3:4" x14ac:dyDescent="0.2">
      <c r="C1430" s="24"/>
      <c r="D1430" s="24"/>
    </row>
    <row r="1431" spans="3:4" x14ac:dyDescent="0.2">
      <c r="C1431" s="24"/>
      <c r="D1431" s="24"/>
    </row>
    <row r="1432" spans="3:4" x14ac:dyDescent="0.2">
      <c r="C1432" s="24"/>
      <c r="D1432" s="24"/>
    </row>
    <row r="1433" spans="3:4" x14ac:dyDescent="0.2">
      <c r="C1433" s="24"/>
      <c r="D1433" s="24"/>
    </row>
    <row r="1434" spans="3:4" x14ac:dyDescent="0.2">
      <c r="C1434" s="24"/>
      <c r="D1434" s="24"/>
    </row>
    <row r="1435" spans="3:4" x14ac:dyDescent="0.2">
      <c r="C1435" s="24"/>
      <c r="D1435" s="24"/>
    </row>
    <row r="1436" spans="3:4" x14ac:dyDescent="0.2">
      <c r="C1436" s="24"/>
      <c r="D1436" s="24"/>
    </row>
    <row r="1437" spans="3:4" x14ac:dyDescent="0.2">
      <c r="C1437" s="24"/>
      <c r="D1437" s="24"/>
    </row>
    <row r="1438" spans="3:4" x14ac:dyDescent="0.2">
      <c r="C1438" s="24"/>
      <c r="D1438" s="24"/>
    </row>
    <row r="1439" spans="3:4" x14ac:dyDescent="0.2">
      <c r="C1439" s="24"/>
      <c r="D1439" s="24"/>
    </row>
    <row r="1440" spans="3:4" x14ac:dyDescent="0.2">
      <c r="C1440" s="24"/>
      <c r="D1440" s="24"/>
    </row>
    <row r="1441" spans="3:4" x14ac:dyDescent="0.2">
      <c r="C1441" s="24"/>
      <c r="D1441" s="24"/>
    </row>
    <row r="1442" spans="3:4" x14ac:dyDescent="0.2">
      <c r="C1442" s="24"/>
      <c r="D1442" s="24"/>
    </row>
    <row r="1443" spans="3:4" x14ac:dyDescent="0.2">
      <c r="C1443" s="24"/>
      <c r="D1443" s="24"/>
    </row>
    <row r="1444" spans="3:4" x14ac:dyDescent="0.2">
      <c r="C1444" s="24"/>
      <c r="D1444" s="24"/>
    </row>
    <row r="1445" spans="3:4" x14ac:dyDescent="0.2">
      <c r="C1445" s="24"/>
      <c r="D1445" s="24"/>
    </row>
    <row r="1446" spans="3:4" x14ac:dyDescent="0.2">
      <c r="C1446" s="24"/>
      <c r="D1446" s="24"/>
    </row>
    <row r="1447" spans="3:4" x14ac:dyDescent="0.2">
      <c r="C1447" s="24"/>
      <c r="D1447" s="24"/>
    </row>
    <row r="1448" spans="3:4" x14ac:dyDescent="0.2">
      <c r="C1448" s="24"/>
      <c r="D1448" s="24"/>
    </row>
    <row r="1449" spans="3:4" x14ac:dyDescent="0.2">
      <c r="C1449" s="24"/>
      <c r="D1449" s="24"/>
    </row>
    <row r="1450" spans="3:4" x14ac:dyDescent="0.2">
      <c r="C1450" s="24"/>
      <c r="D1450" s="24"/>
    </row>
    <row r="1451" spans="3:4" x14ac:dyDescent="0.2">
      <c r="C1451" s="24"/>
      <c r="D1451" s="24"/>
    </row>
    <row r="1452" spans="3:4" x14ac:dyDescent="0.2">
      <c r="C1452" s="24"/>
      <c r="D1452" s="24"/>
    </row>
    <row r="1453" spans="3:4" x14ac:dyDescent="0.2">
      <c r="C1453" s="24"/>
      <c r="D1453" s="24"/>
    </row>
    <row r="1454" spans="3:4" x14ac:dyDescent="0.2">
      <c r="C1454" s="24"/>
      <c r="D1454" s="24"/>
    </row>
    <row r="1455" spans="3:4" x14ac:dyDescent="0.2">
      <c r="C1455" s="24"/>
      <c r="D1455" s="24"/>
    </row>
    <row r="1456" spans="3:4" x14ac:dyDescent="0.2">
      <c r="C1456" s="24"/>
      <c r="D1456" s="24"/>
    </row>
    <row r="1457" spans="3:4" x14ac:dyDescent="0.2">
      <c r="C1457" s="24"/>
      <c r="D1457" s="24"/>
    </row>
    <row r="1458" spans="3:4" x14ac:dyDescent="0.2">
      <c r="C1458" s="24"/>
      <c r="D1458" s="24"/>
    </row>
    <row r="1459" spans="3:4" x14ac:dyDescent="0.2">
      <c r="C1459" s="24"/>
      <c r="D1459" s="24"/>
    </row>
    <row r="1460" spans="3:4" x14ac:dyDescent="0.2">
      <c r="C1460" s="24"/>
      <c r="D1460" s="24"/>
    </row>
    <row r="1461" spans="3:4" x14ac:dyDescent="0.2">
      <c r="C1461" s="24"/>
      <c r="D1461" s="24"/>
    </row>
    <row r="1462" spans="3:4" x14ac:dyDescent="0.2">
      <c r="C1462" s="24"/>
      <c r="D1462" s="24"/>
    </row>
    <row r="1463" spans="3:4" x14ac:dyDescent="0.2">
      <c r="C1463" s="24"/>
      <c r="D1463" s="24"/>
    </row>
    <row r="1464" spans="3:4" x14ac:dyDescent="0.2">
      <c r="C1464" s="24"/>
      <c r="D1464" s="24"/>
    </row>
    <row r="1465" spans="3:4" x14ac:dyDescent="0.2">
      <c r="C1465" s="24"/>
      <c r="D1465" s="24"/>
    </row>
    <row r="1466" spans="3:4" x14ac:dyDescent="0.2">
      <c r="C1466" s="24"/>
      <c r="D1466" s="24"/>
    </row>
    <row r="1467" spans="3:4" x14ac:dyDescent="0.2">
      <c r="C1467" s="24"/>
      <c r="D1467" s="24"/>
    </row>
    <row r="1468" spans="3:4" x14ac:dyDescent="0.2">
      <c r="C1468" s="24"/>
      <c r="D1468" s="24"/>
    </row>
    <row r="1469" spans="3:4" x14ac:dyDescent="0.2">
      <c r="C1469" s="24"/>
      <c r="D1469" s="24"/>
    </row>
    <row r="1470" spans="3:4" x14ac:dyDescent="0.2">
      <c r="C1470" s="24"/>
      <c r="D1470" s="24"/>
    </row>
    <row r="1471" spans="3:4" x14ac:dyDescent="0.2">
      <c r="C1471" s="24"/>
      <c r="D1471" s="24"/>
    </row>
    <row r="1472" spans="3:4" x14ac:dyDescent="0.2">
      <c r="C1472" s="24"/>
      <c r="D1472" s="24"/>
    </row>
    <row r="1473" spans="3:4" x14ac:dyDescent="0.2">
      <c r="C1473" s="24"/>
      <c r="D1473" s="24"/>
    </row>
    <row r="1474" spans="3:4" x14ac:dyDescent="0.2">
      <c r="C1474" s="24"/>
      <c r="D1474" s="24"/>
    </row>
    <row r="1475" spans="3:4" x14ac:dyDescent="0.2">
      <c r="C1475" s="24"/>
      <c r="D1475" s="24"/>
    </row>
    <row r="1476" spans="3:4" x14ac:dyDescent="0.2">
      <c r="C1476" s="24"/>
      <c r="D1476" s="24"/>
    </row>
    <row r="1477" spans="3:4" x14ac:dyDescent="0.2">
      <c r="C1477" s="24"/>
      <c r="D1477" s="24"/>
    </row>
    <row r="1478" spans="3:4" x14ac:dyDescent="0.2">
      <c r="C1478" s="24"/>
      <c r="D1478" s="24"/>
    </row>
    <row r="1479" spans="3:4" x14ac:dyDescent="0.2">
      <c r="C1479" s="24"/>
      <c r="D1479" s="24"/>
    </row>
    <row r="1480" spans="3:4" x14ac:dyDescent="0.2">
      <c r="C1480" s="24"/>
      <c r="D1480" s="24"/>
    </row>
    <row r="1481" spans="3:4" x14ac:dyDescent="0.2">
      <c r="C1481" s="24"/>
      <c r="D1481" s="24"/>
    </row>
    <row r="1482" spans="3:4" x14ac:dyDescent="0.2">
      <c r="C1482" s="24"/>
      <c r="D1482" s="24"/>
    </row>
    <row r="1483" spans="3:4" x14ac:dyDescent="0.2">
      <c r="C1483" s="24"/>
      <c r="D1483" s="24"/>
    </row>
    <row r="1484" spans="3:4" x14ac:dyDescent="0.2">
      <c r="C1484" s="24"/>
      <c r="D1484" s="24"/>
    </row>
    <row r="1485" spans="3:4" x14ac:dyDescent="0.2">
      <c r="C1485" s="24"/>
      <c r="D1485" s="24"/>
    </row>
    <row r="1486" spans="3:4" x14ac:dyDescent="0.2">
      <c r="C1486" s="24"/>
      <c r="D1486" s="24"/>
    </row>
    <row r="1487" spans="3:4" x14ac:dyDescent="0.2">
      <c r="C1487" s="24"/>
      <c r="D1487" s="24"/>
    </row>
    <row r="1488" spans="3:4" x14ac:dyDescent="0.2">
      <c r="C1488" s="24"/>
      <c r="D1488" s="24"/>
    </row>
    <row r="1489" spans="3:4" x14ac:dyDescent="0.2">
      <c r="C1489" s="24"/>
      <c r="D1489" s="24"/>
    </row>
    <row r="1490" spans="3:4" x14ac:dyDescent="0.2">
      <c r="C1490" s="24"/>
      <c r="D1490" s="24"/>
    </row>
    <row r="1491" spans="3:4" x14ac:dyDescent="0.2">
      <c r="C1491" s="24"/>
      <c r="D1491" s="24"/>
    </row>
    <row r="1492" spans="3:4" x14ac:dyDescent="0.2">
      <c r="C1492" s="24"/>
      <c r="D1492" s="24"/>
    </row>
    <row r="1493" spans="3:4" x14ac:dyDescent="0.2">
      <c r="C1493" s="24"/>
      <c r="D1493" s="24"/>
    </row>
    <row r="1494" spans="3:4" x14ac:dyDescent="0.2">
      <c r="C1494" s="24"/>
      <c r="D1494" s="24"/>
    </row>
    <row r="1495" spans="3:4" x14ac:dyDescent="0.2">
      <c r="C1495" s="24"/>
      <c r="D1495" s="24"/>
    </row>
    <row r="1496" spans="3:4" x14ac:dyDescent="0.2">
      <c r="C1496" s="24"/>
      <c r="D1496" s="24"/>
    </row>
    <row r="1497" spans="3:4" x14ac:dyDescent="0.2">
      <c r="C1497" s="24"/>
      <c r="D1497" s="24"/>
    </row>
    <row r="1498" spans="3:4" x14ac:dyDescent="0.2">
      <c r="C1498" s="24"/>
      <c r="D1498" s="24"/>
    </row>
    <row r="1499" spans="3:4" x14ac:dyDescent="0.2">
      <c r="C1499" s="24"/>
      <c r="D1499" s="24"/>
    </row>
    <row r="1500" spans="3:4" x14ac:dyDescent="0.2">
      <c r="C1500" s="24"/>
      <c r="D1500" s="24"/>
    </row>
    <row r="1501" spans="3:4" x14ac:dyDescent="0.2">
      <c r="C1501" s="24"/>
      <c r="D1501" s="24"/>
    </row>
    <row r="1502" spans="3:4" x14ac:dyDescent="0.2">
      <c r="C1502" s="24"/>
      <c r="D1502" s="24"/>
    </row>
    <row r="1503" spans="3:4" x14ac:dyDescent="0.2">
      <c r="C1503" s="24"/>
      <c r="D1503" s="24"/>
    </row>
    <row r="1504" spans="3:4" x14ac:dyDescent="0.2">
      <c r="C1504" s="24"/>
      <c r="D1504" s="24"/>
    </row>
    <row r="1505" spans="3:4" x14ac:dyDescent="0.2">
      <c r="C1505" s="24"/>
      <c r="D1505" s="24"/>
    </row>
    <row r="1506" spans="3:4" x14ac:dyDescent="0.2">
      <c r="C1506" s="24"/>
      <c r="D1506" s="24"/>
    </row>
    <row r="1507" spans="3:4" x14ac:dyDescent="0.2">
      <c r="C1507" s="24"/>
      <c r="D1507" s="24"/>
    </row>
    <row r="1508" spans="3:4" x14ac:dyDescent="0.2">
      <c r="C1508" s="24"/>
      <c r="D1508" s="24"/>
    </row>
    <row r="1509" spans="3:4" x14ac:dyDescent="0.2">
      <c r="C1509" s="24"/>
      <c r="D1509" s="24"/>
    </row>
    <row r="1510" spans="3:4" x14ac:dyDescent="0.2">
      <c r="C1510" s="24"/>
      <c r="D1510" s="24"/>
    </row>
    <row r="1511" spans="3:4" x14ac:dyDescent="0.2">
      <c r="C1511" s="24"/>
      <c r="D1511" s="24"/>
    </row>
    <row r="1512" spans="3:4" x14ac:dyDescent="0.2">
      <c r="C1512" s="24"/>
      <c r="D1512" s="24"/>
    </row>
    <row r="1513" spans="3:4" x14ac:dyDescent="0.2">
      <c r="C1513" s="24"/>
      <c r="D1513" s="24"/>
    </row>
    <row r="1514" spans="3:4" x14ac:dyDescent="0.2">
      <c r="C1514" s="24"/>
      <c r="D1514" s="24"/>
    </row>
    <row r="1515" spans="3:4" x14ac:dyDescent="0.2">
      <c r="C1515" s="24"/>
      <c r="D1515" s="24"/>
    </row>
    <row r="1516" spans="3:4" x14ac:dyDescent="0.2">
      <c r="C1516" s="24"/>
      <c r="D1516" s="24"/>
    </row>
    <row r="1517" spans="3:4" x14ac:dyDescent="0.2">
      <c r="C1517" s="24"/>
      <c r="D1517" s="24"/>
    </row>
    <row r="1518" spans="3:4" x14ac:dyDescent="0.2">
      <c r="C1518" s="24"/>
      <c r="D1518" s="24"/>
    </row>
    <row r="1519" spans="3:4" x14ac:dyDescent="0.2">
      <c r="C1519" s="24"/>
      <c r="D1519" s="24"/>
    </row>
    <row r="1520" spans="3:4" x14ac:dyDescent="0.2">
      <c r="C1520" s="24"/>
      <c r="D1520" s="24"/>
    </row>
    <row r="1521" spans="3:4" x14ac:dyDescent="0.2">
      <c r="C1521" s="24"/>
      <c r="D1521" s="24"/>
    </row>
    <row r="1522" spans="3:4" x14ac:dyDescent="0.2">
      <c r="C1522" s="24"/>
      <c r="D1522" s="24"/>
    </row>
    <row r="1523" spans="3:4" x14ac:dyDescent="0.2">
      <c r="C1523" s="24"/>
      <c r="D1523" s="24"/>
    </row>
    <row r="1524" spans="3:4" x14ac:dyDescent="0.2">
      <c r="C1524" s="24"/>
      <c r="D1524" s="24"/>
    </row>
    <row r="1525" spans="3:4" x14ac:dyDescent="0.2">
      <c r="C1525" s="24"/>
      <c r="D1525" s="24"/>
    </row>
    <row r="1526" spans="3:4" x14ac:dyDescent="0.2">
      <c r="C1526" s="24"/>
      <c r="D1526" s="24"/>
    </row>
    <row r="1527" spans="3:4" x14ac:dyDescent="0.2">
      <c r="C1527" s="24"/>
      <c r="D1527" s="24"/>
    </row>
    <row r="1528" spans="3:4" x14ac:dyDescent="0.2">
      <c r="C1528" s="24"/>
      <c r="D1528" s="24"/>
    </row>
    <row r="1529" spans="3:4" x14ac:dyDescent="0.2">
      <c r="C1529" s="24"/>
      <c r="D1529" s="24"/>
    </row>
    <row r="1530" spans="3:4" x14ac:dyDescent="0.2">
      <c r="C1530" s="24"/>
      <c r="D1530" s="24"/>
    </row>
    <row r="1531" spans="3:4" x14ac:dyDescent="0.2">
      <c r="C1531" s="24"/>
      <c r="D1531" s="24"/>
    </row>
    <row r="1532" spans="3:4" x14ac:dyDescent="0.2">
      <c r="C1532" s="24"/>
      <c r="D1532" s="24"/>
    </row>
    <row r="1533" spans="3:4" x14ac:dyDescent="0.2">
      <c r="C1533" s="24"/>
      <c r="D1533" s="24"/>
    </row>
    <row r="1534" spans="3:4" x14ac:dyDescent="0.2">
      <c r="C1534" s="24"/>
      <c r="D1534" s="24"/>
    </row>
    <row r="1535" spans="3:4" x14ac:dyDescent="0.2">
      <c r="C1535" s="24"/>
      <c r="D1535" s="24"/>
    </row>
    <row r="1536" spans="3:4" x14ac:dyDescent="0.2">
      <c r="C1536" s="24"/>
      <c r="D1536" s="24"/>
    </row>
    <row r="1537" spans="3:4" x14ac:dyDescent="0.2">
      <c r="C1537" s="24"/>
      <c r="D1537" s="24"/>
    </row>
    <row r="1538" spans="3:4" x14ac:dyDescent="0.2">
      <c r="C1538" s="24"/>
      <c r="D1538" s="24"/>
    </row>
    <row r="1539" spans="3:4" x14ac:dyDescent="0.2">
      <c r="C1539" s="24"/>
      <c r="D1539" s="24"/>
    </row>
    <row r="1540" spans="3:4" x14ac:dyDescent="0.2">
      <c r="C1540" s="24"/>
      <c r="D1540" s="24"/>
    </row>
    <row r="1541" spans="3:4" x14ac:dyDescent="0.2">
      <c r="C1541" s="24"/>
      <c r="D1541" s="24"/>
    </row>
    <row r="1542" spans="3:4" x14ac:dyDescent="0.2">
      <c r="C1542" s="24"/>
      <c r="D1542" s="24"/>
    </row>
    <row r="1543" spans="3:4" x14ac:dyDescent="0.2">
      <c r="C1543" s="24"/>
      <c r="D1543" s="24"/>
    </row>
    <row r="1544" spans="3:4" x14ac:dyDescent="0.2">
      <c r="C1544" s="24"/>
      <c r="D1544" s="24"/>
    </row>
    <row r="1545" spans="3:4" x14ac:dyDescent="0.2">
      <c r="C1545" s="24"/>
      <c r="D1545" s="24"/>
    </row>
    <row r="1546" spans="3:4" x14ac:dyDescent="0.2">
      <c r="C1546" s="24"/>
      <c r="D1546" s="24"/>
    </row>
    <row r="1547" spans="3:4" x14ac:dyDescent="0.2">
      <c r="C1547" s="24"/>
      <c r="D1547" s="24"/>
    </row>
    <row r="1548" spans="3:4" x14ac:dyDescent="0.2">
      <c r="C1548" s="24"/>
      <c r="D1548" s="24"/>
    </row>
    <row r="1549" spans="3:4" x14ac:dyDescent="0.2">
      <c r="C1549" s="24"/>
      <c r="D1549" s="24"/>
    </row>
    <row r="1550" spans="3:4" x14ac:dyDescent="0.2">
      <c r="C1550" s="24"/>
      <c r="D1550" s="24"/>
    </row>
    <row r="1551" spans="3:4" x14ac:dyDescent="0.2">
      <c r="C1551" s="24"/>
      <c r="D1551" s="24"/>
    </row>
    <row r="1552" spans="3:4" x14ac:dyDescent="0.2">
      <c r="C1552" s="24"/>
      <c r="D1552" s="24"/>
    </row>
    <row r="1553" spans="3:4" x14ac:dyDescent="0.2">
      <c r="C1553" s="24"/>
      <c r="D1553" s="24"/>
    </row>
    <row r="1554" spans="3:4" x14ac:dyDescent="0.2">
      <c r="C1554" s="24"/>
      <c r="D1554" s="24"/>
    </row>
    <row r="1555" spans="3:4" x14ac:dyDescent="0.2">
      <c r="C1555" s="24"/>
      <c r="D1555" s="24"/>
    </row>
    <row r="1556" spans="3:4" x14ac:dyDescent="0.2">
      <c r="C1556" s="24"/>
      <c r="D1556" s="24"/>
    </row>
    <row r="1557" spans="3:4" x14ac:dyDescent="0.2">
      <c r="C1557" s="24"/>
      <c r="D1557" s="24"/>
    </row>
    <row r="1558" spans="3:4" x14ac:dyDescent="0.2">
      <c r="C1558" s="24"/>
      <c r="D1558" s="24"/>
    </row>
    <row r="1559" spans="3:4" x14ac:dyDescent="0.2">
      <c r="C1559" s="24"/>
      <c r="D1559" s="24"/>
    </row>
    <row r="1560" spans="3:4" x14ac:dyDescent="0.2">
      <c r="C1560" s="24"/>
      <c r="D1560" s="24"/>
    </row>
    <row r="1561" spans="3:4" x14ac:dyDescent="0.2">
      <c r="C1561" s="24"/>
      <c r="D1561" s="24"/>
    </row>
    <row r="1562" spans="3:4" x14ac:dyDescent="0.2">
      <c r="C1562" s="24"/>
      <c r="D1562" s="24"/>
    </row>
    <row r="1563" spans="3:4" x14ac:dyDescent="0.2">
      <c r="C1563" s="24"/>
      <c r="D1563" s="24"/>
    </row>
    <row r="1564" spans="3:4" x14ac:dyDescent="0.2">
      <c r="C1564" s="24"/>
      <c r="D1564" s="24"/>
    </row>
    <row r="1565" spans="3:4" x14ac:dyDescent="0.2">
      <c r="C1565" s="24"/>
      <c r="D1565" s="24"/>
    </row>
    <row r="1566" spans="3:4" x14ac:dyDescent="0.2">
      <c r="C1566" s="24"/>
      <c r="D1566" s="24"/>
    </row>
    <row r="1567" spans="3:4" x14ac:dyDescent="0.2">
      <c r="C1567" s="24"/>
      <c r="D1567" s="24"/>
    </row>
    <row r="1568" spans="3:4" x14ac:dyDescent="0.2">
      <c r="C1568" s="24"/>
      <c r="D1568" s="24"/>
    </row>
    <row r="1569" spans="3:4" x14ac:dyDescent="0.2">
      <c r="C1569" s="24"/>
      <c r="D1569" s="24"/>
    </row>
    <row r="1570" spans="3:4" x14ac:dyDescent="0.2">
      <c r="C1570" s="24"/>
      <c r="D1570" s="24"/>
    </row>
    <row r="1571" spans="3:4" x14ac:dyDescent="0.2">
      <c r="C1571" s="24"/>
      <c r="D1571" s="24"/>
    </row>
    <row r="1572" spans="3:4" x14ac:dyDescent="0.2">
      <c r="C1572" s="24"/>
      <c r="D1572" s="24"/>
    </row>
    <row r="1573" spans="3:4" x14ac:dyDescent="0.2">
      <c r="C1573" s="24"/>
      <c r="D1573" s="24"/>
    </row>
    <row r="1574" spans="3:4" x14ac:dyDescent="0.2">
      <c r="C1574" s="24"/>
      <c r="D1574" s="24"/>
    </row>
    <row r="1575" spans="3:4" x14ac:dyDescent="0.2">
      <c r="C1575" s="24"/>
      <c r="D1575" s="24"/>
    </row>
    <row r="1576" spans="3:4" x14ac:dyDescent="0.2">
      <c r="C1576" s="24"/>
      <c r="D1576" s="24"/>
    </row>
    <row r="1577" spans="3:4" x14ac:dyDescent="0.2">
      <c r="C1577" s="24"/>
      <c r="D1577" s="24"/>
    </row>
    <row r="1578" spans="3:4" x14ac:dyDescent="0.2">
      <c r="C1578" s="24"/>
      <c r="D1578" s="24"/>
    </row>
    <row r="1579" spans="3:4" x14ac:dyDescent="0.2">
      <c r="C1579" s="24"/>
      <c r="D1579" s="24"/>
    </row>
    <row r="1580" spans="3:4" x14ac:dyDescent="0.2">
      <c r="C1580" s="24"/>
      <c r="D1580" s="24"/>
    </row>
    <row r="1581" spans="3:4" x14ac:dyDescent="0.2">
      <c r="C1581" s="24"/>
      <c r="D1581" s="24"/>
    </row>
    <row r="1582" spans="3:4" x14ac:dyDescent="0.2">
      <c r="C1582" s="24"/>
      <c r="D1582" s="24"/>
    </row>
    <row r="1583" spans="3:4" x14ac:dyDescent="0.2">
      <c r="C1583" s="24"/>
      <c r="D1583" s="24"/>
    </row>
    <row r="1584" spans="3:4" x14ac:dyDescent="0.2">
      <c r="C1584" s="24"/>
      <c r="D1584" s="24"/>
    </row>
    <row r="1585" spans="3:4" x14ac:dyDescent="0.2">
      <c r="C1585" s="24"/>
      <c r="D1585" s="24"/>
    </row>
    <row r="1586" spans="3:4" x14ac:dyDescent="0.2">
      <c r="C1586" s="24"/>
      <c r="D1586" s="24"/>
    </row>
    <row r="1587" spans="3:4" x14ac:dyDescent="0.2">
      <c r="C1587" s="24"/>
      <c r="D1587" s="24"/>
    </row>
    <row r="1588" spans="3:4" x14ac:dyDescent="0.2">
      <c r="C1588" s="24"/>
      <c r="D1588" s="24"/>
    </row>
    <row r="1589" spans="3:4" x14ac:dyDescent="0.2">
      <c r="C1589" s="24"/>
      <c r="D1589" s="24"/>
    </row>
    <row r="1590" spans="3:4" x14ac:dyDescent="0.2">
      <c r="C1590" s="24"/>
      <c r="D1590" s="24"/>
    </row>
    <row r="1591" spans="3:4" x14ac:dyDescent="0.2">
      <c r="C1591" s="24"/>
      <c r="D1591" s="24"/>
    </row>
    <row r="1592" spans="3:4" x14ac:dyDescent="0.2">
      <c r="C1592" s="24"/>
      <c r="D1592" s="24"/>
    </row>
    <row r="1593" spans="3:4" x14ac:dyDescent="0.2">
      <c r="C1593" s="24"/>
      <c r="D1593" s="24"/>
    </row>
    <row r="1594" spans="3:4" x14ac:dyDescent="0.2">
      <c r="C1594" s="24"/>
      <c r="D1594" s="24"/>
    </row>
    <row r="1595" spans="3:4" x14ac:dyDescent="0.2">
      <c r="C1595" s="24"/>
      <c r="D1595" s="24"/>
    </row>
    <row r="1596" spans="3:4" x14ac:dyDescent="0.2">
      <c r="C1596" s="24"/>
      <c r="D1596" s="24"/>
    </row>
    <row r="1597" spans="3:4" x14ac:dyDescent="0.2">
      <c r="C1597" s="24"/>
      <c r="D1597" s="24"/>
    </row>
    <row r="1598" spans="3:4" x14ac:dyDescent="0.2">
      <c r="C1598" s="24"/>
      <c r="D1598" s="24"/>
    </row>
    <row r="1599" spans="3:4" x14ac:dyDescent="0.2">
      <c r="C1599" s="24"/>
      <c r="D1599" s="24"/>
    </row>
    <row r="1600" spans="3:4" x14ac:dyDescent="0.2">
      <c r="C1600" s="24"/>
      <c r="D1600" s="24"/>
    </row>
    <row r="1601" spans="3:4" x14ac:dyDescent="0.2">
      <c r="C1601" s="24"/>
      <c r="D1601" s="24"/>
    </row>
    <row r="1602" spans="3:4" x14ac:dyDescent="0.2">
      <c r="C1602" s="24"/>
      <c r="D1602" s="24"/>
    </row>
    <row r="1603" spans="3:4" x14ac:dyDescent="0.2">
      <c r="C1603" s="24"/>
      <c r="D1603" s="24"/>
    </row>
    <row r="1604" spans="3:4" x14ac:dyDescent="0.2">
      <c r="C1604" s="24"/>
      <c r="D1604" s="24"/>
    </row>
    <row r="1605" spans="3:4" x14ac:dyDescent="0.2">
      <c r="C1605" s="24"/>
      <c r="D1605" s="24"/>
    </row>
    <row r="1606" spans="3:4" x14ac:dyDescent="0.2">
      <c r="C1606" s="24"/>
      <c r="D1606" s="24"/>
    </row>
    <row r="1607" spans="3:4" x14ac:dyDescent="0.2">
      <c r="C1607" s="24"/>
      <c r="D1607" s="24"/>
    </row>
    <row r="1608" spans="3:4" x14ac:dyDescent="0.2">
      <c r="C1608" s="24"/>
      <c r="D1608" s="24"/>
    </row>
    <row r="1609" spans="3:4" x14ac:dyDescent="0.2">
      <c r="C1609" s="24"/>
      <c r="D1609" s="24"/>
    </row>
    <row r="1610" spans="3:4" x14ac:dyDescent="0.2">
      <c r="C1610" s="24"/>
      <c r="D1610" s="24"/>
    </row>
    <row r="1611" spans="3:4" x14ac:dyDescent="0.2">
      <c r="C1611" s="24"/>
      <c r="D1611" s="24"/>
    </row>
    <row r="1612" spans="3:4" x14ac:dyDescent="0.2">
      <c r="C1612" s="24"/>
      <c r="D1612" s="24"/>
    </row>
    <row r="1613" spans="3:4" x14ac:dyDescent="0.2">
      <c r="C1613" s="24"/>
      <c r="D1613" s="24"/>
    </row>
    <row r="1614" spans="3:4" x14ac:dyDescent="0.2">
      <c r="C1614" s="24"/>
      <c r="D1614" s="24"/>
    </row>
    <row r="1615" spans="3:4" x14ac:dyDescent="0.2">
      <c r="C1615" s="24"/>
      <c r="D1615" s="24"/>
    </row>
    <row r="1616" spans="3:4" x14ac:dyDescent="0.2">
      <c r="C1616" s="24"/>
      <c r="D1616" s="24"/>
    </row>
    <row r="1617" spans="3:4" x14ac:dyDescent="0.2">
      <c r="C1617" s="24"/>
      <c r="D1617" s="24"/>
    </row>
    <row r="1618" spans="3:4" x14ac:dyDescent="0.2">
      <c r="C1618" s="24"/>
      <c r="D1618" s="24"/>
    </row>
    <row r="1619" spans="3:4" x14ac:dyDescent="0.2">
      <c r="C1619" s="24"/>
      <c r="D1619" s="24"/>
    </row>
    <row r="1620" spans="3:4" x14ac:dyDescent="0.2">
      <c r="C1620" s="24"/>
      <c r="D1620" s="24"/>
    </row>
    <row r="1621" spans="3:4" x14ac:dyDescent="0.2">
      <c r="C1621" s="24"/>
      <c r="D1621" s="24"/>
    </row>
    <row r="1622" spans="3:4" x14ac:dyDescent="0.2">
      <c r="C1622" s="24"/>
      <c r="D1622" s="24"/>
    </row>
    <row r="1623" spans="3:4" x14ac:dyDescent="0.2">
      <c r="C1623" s="24"/>
      <c r="D1623" s="24"/>
    </row>
    <row r="1624" spans="3:4" x14ac:dyDescent="0.2">
      <c r="C1624" s="24"/>
      <c r="D1624" s="24"/>
    </row>
    <row r="1625" spans="3:4" x14ac:dyDescent="0.2">
      <c r="C1625" s="24"/>
      <c r="D1625" s="24"/>
    </row>
    <row r="1626" spans="3:4" x14ac:dyDescent="0.2">
      <c r="C1626" s="24"/>
      <c r="D1626" s="24"/>
    </row>
    <row r="1627" spans="3:4" x14ac:dyDescent="0.2">
      <c r="C1627" s="24"/>
      <c r="D1627" s="24"/>
    </row>
    <row r="1628" spans="3:4" x14ac:dyDescent="0.2">
      <c r="C1628" s="24"/>
      <c r="D1628" s="24"/>
    </row>
    <row r="1629" spans="3:4" x14ac:dyDescent="0.2">
      <c r="C1629" s="24"/>
      <c r="D1629" s="24"/>
    </row>
    <row r="1630" spans="3:4" x14ac:dyDescent="0.2">
      <c r="C1630" s="24"/>
      <c r="D1630" s="24"/>
    </row>
    <row r="1631" spans="3:4" x14ac:dyDescent="0.2">
      <c r="C1631" s="24"/>
      <c r="D1631" s="24"/>
    </row>
    <row r="1632" spans="3:4" x14ac:dyDescent="0.2">
      <c r="C1632" s="24"/>
      <c r="D1632" s="24"/>
    </row>
    <row r="1633" spans="3:4" x14ac:dyDescent="0.2">
      <c r="C1633" s="24"/>
      <c r="D1633" s="24"/>
    </row>
    <row r="1634" spans="3:4" x14ac:dyDescent="0.2">
      <c r="C1634" s="24"/>
      <c r="D1634" s="24"/>
    </row>
    <row r="1635" spans="3:4" x14ac:dyDescent="0.2">
      <c r="C1635" s="24"/>
      <c r="D1635" s="24"/>
    </row>
    <row r="1636" spans="3:4" x14ac:dyDescent="0.2">
      <c r="C1636" s="24"/>
      <c r="D1636" s="24"/>
    </row>
    <row r="1637" spans="3:4" x14ac:dyDescent="0.2">
      <c r="C1637" s="24"/>
      <c r="D1637" s="24"/>
    </row>
    <row r="1638" spans="3:4" x14ac:dyDescent="0.2">
      <c r="C1638" s="24"/>
      <c r="D1638" s="24"/>
    </row>
    <row r="1639" spans="3:4" x14ac:dyDescent="0.2">
      <c r="C1639" s="24"/>
      <c r="D1639" s="24"/>
    </row>
    <row r="1640" spans="3:4" x14ac:dyDescent="0.2">
      <c r="C1640" s="24"/>
      <c r="D1640" s="24"/>
    </row>
    <row r="1641" spans="3:4" x14ac:dyDescent="0.2">
      <c r="C1641" s="24"/>
      <c r="D1641" s="24"/>
    </row>
    <row r="1642" spans="3:4" x14ac:dyDescent="0.2">
      <c r="C1642" s="24"/>
      <c r="D1642" s="24"/>
    </row>
    <row r="1643" spans="3:4" x14ac:dyDescent="0.2">
      <c r="C1643" s="24"/>
      <c r="D1643" s="24"/>
    </row>
    <row r="1644" spans="3:4" x14ac:dyDescent="0.2">
      <c r="C1644" s="24"/>
      <c r="D1644" s="24"/>
    </row>
    <row r="1645" spans="3:4" x14ac:dyDescent="0.2">
      <c r="C1645" s="24"/>
      <c r="D1645" s="24"/>
    </row>
    <row r="1646" spans="3:4" x14ac:dyDescent="0.2">
      <c r="C1646" s="24"/>
      <c r="D1646" s="24"/>
    </row>
    <row r="1647" spans="3:4" x14ac:dyDescent="0.2">
      <c r="C1647" s="24"/>
      <c r="D1647" s="24"/>
    </row>
    <row r="1648" spans="3:4" x14ac:dyDescent="0.2">
      <c r="C1648" s="24"/>
      <c r="D1648" s="24"/>
    </row>
    <row r="1649" spans="3:4" x14ac:dyDescent="0.2">
      <c r="C1649" s="24"/>
      <c r="D1649" s="24"/>
    </row>
    <row r="1650" spans="3:4" x14ac:dyDescent="0.2">
      <c r="C1650" s="24"/>
      <c r="D1650" s="24"/>
    </row>
    <row r="1651" spans="3:4" x14ac:dyDescent="0.2">
      <c r="C1651" s="24"/>
      <c r="D1651" s="24"/>
    </row>
    <row r="1652" spans="3:4" x14ac:dyDescent="0.2">
      <c r="C1652" s="24"/>
      <c r="D1652" s="24"/>
    </row>
    <row r="1653" spans="3:4" x14ac:dyDescent="0.2">
      <c r="C1653" s="24"/>
      <c r="D1653" s="24"/>
    </row>
    <row r="1654" spans="3:4" x14ac:dyDescent="0.2">
      <c r="C1654" s="24"/>
      <c r="D1654" s="24"/>
    </row>
    <row r="1655" spans="3:4" x14ac:dyDescent="0.2">
      <c r="C1655" s="24"/>
      <c r="D1655" s="24"/>
    </row>
    <row r="1656" spans="3:4" x14ac:dyDescent="0.2">
      <c r="C1656" s="24"/>
      <c r="D1656" s="24"/>
    </row>
    <row r="1657" spans="3:4" x14ac:dyDescent="0.2">
      <c r="C1657" s="24"/>
      <c r="D1657" s="24"/>
    </row>
    <row r="1658" spans="3:4" x14ac:dyDescent="0.2">
      <c r="C1658" s="24"/>
      <c r="D1658" s="24"/>
    </row>
    <row r="1659" spans="3:4" x14ac:dyDescent="0.2">
      <c r="C1659" s="24"/>
      <c r="D1659" s="24"/>
    </row>
    <row r="1660" spans="3:4" x14ac:dyDescent="0.2">
      <c r="C1660" s="24"/>
      <c r="D1660" s="24"/>
    </row>
    <row r="1661" spans="3:4" x14ac:dyDescent="0.2">
      <c r="C1661" s="24"/>
      <c r="D1661" s="24"/>
    </row>
    <row r="1662" spans="3:4" x14ac:dyDescent="0.2">
      <c r="C1662" s="24"/>
      <c r="D1662" s="24"/>
    </row>
    <row r="1663" spans="3:4" x14ac:dyDescent="0.2">
      <c r="C1663" s="24"/>
      <c r="D1663" s="24"/>
    </row>
    <row r="1664" spans="3:4" x14ac:dyDescent="0.2">
      <c r="C1664" s="24"/>
      <c r="D1664" s="24"/>
    </row>
    <row r="1665" spans="3:4" x14ac:dyDescent="0.2">
      <c r="C1665" s="24"/>
      <c r="D1665" s="24"/>
    </row>
    <row r="1666" spans="3:4" x14ac:dyDescent="0.2">
      <c r="C1666" s="24"/>
      <c r="D1666" s="24"/>
    </row>
    <row r="1667" spans="3:4" x14ac:dyDescent="0.2">
      <c r="C1667" s="24"/>
      <c r="D1667" s="24"/>
    </row>
    <row r="1668" spans="3:4" x14ac:dyDescent="0.2">
      <c r="C1668" s="24"/>
      <c r="D1668" s="24"/>
    </row>
    <row r="1669" spans="3:4" x14ac:dyDescent="0.2">
      <c r="C1669" s="24"/>
      <c r="D1669" s="24"/>
    </row>
    <row r="1670" spans="3:4" x14ac:dyDescent="0.2">
      <c r="C1670" s="24"/>
      <c r="D1670" s="24"/>
    </row>
    <row r="1671" spans="3:4" x14ac:dyDescent="0.2">
      <c r="C1671" s="24"/>
      <c r="D1671" s="24"/>
    </row>
    <row r="1672" spans="3:4" x14ac:dyDescent="0.2">
      <c r="C1672" s="24"/>
      <c r="D1672" s="24"/>
    </row>
    <row r="1673" spans="3:4" x14ac:dyDescent="0.2">
      <c r="C1673" s="24"/>
      <c r="D1673" s="24"/>
    </row>
    <row r="1674" spans="3:4" x14ac:dyDescent="0.2">
      <c r="C1674" s="24"/>
      <c r="D1674" s="24"/>
    </row>
    <row r="1675" spans="3:4" x14ac:dyDescent="0.2">
      <c r="C1675" s="24"/>
      <c r="D1675" s="24"/>
    </row>
    <row r="1676" spans="3:4" x14ac:dyDescent="0.2">
      <c r="C1676" s="24"/>
      <c r="D1676" s="24"/>
    </row>
    <row r="1677" spans="3:4" x14ac:dyDescent="0.2">
      <c r="C1677" s="24"/>
      <c r="D1677" s="24"/>
    </row>
    <row r="1678" spans="3:4" x14ac:dyDescent="0.2">
      <c r="C1678" s="24"/>
      <c r="D1678" s="24"/>
    </row>
    <row r="1679" spans="3:4" x14ac:dyDescent="0.2">
      <c r="C1679" s="24"/>
      <c r="D1679" s="24"/>
    </row>
    <row r="1680" spans="3:4" x14ac:dyDescent="0.2">
      <c r="C1680" s="24"/>
      <c r="D1680" s="24"/>
    </row>
    <row r="1681" spans="3:4" x14ac:dyDescent="0.2">
      <c r="C1681" s="24"/>
      <c r="D1681" s="24"/>
    </row>
    <row r="1682" spans="3:4" x14ac:dyDescent="0.2">
      <c r="C1682" s="24"/>
      <c r="D1682" s="24"/>
    </row>
    <row r="1683" spans="3:4" x14ac:dyDescent="0.2">
      <c r="C1683" s="24"/>
      <c r="D1683" s="24"/>
    </row>
    <row r="1684" spans="3:4" x14ac:dyDescent="0.2">
      <c r="C1684" s="24"/>
      <c r="D1684" s="24"/>
    </row>
    <row r="1685" spans="3:4" x14ac:dyDescent="0.2">
      <c r="C1685" s="24"/>
      <c r="D1685" s="24"/>
    </row>
    <row r="1686" spans="3:4" x14ac:dyDescent="0.2">
      <c r="C1686" s="24"/>
      <c r="D1686" s="24"/>
    </row>
    <row r="1687" spans="3:4" x14ac:dyDescent="0.2">
      <c r="C1687" s="24"/>
      <c r="D1687" s="24"/>
    </row>
    <row r="1688" spans="3:4" x14ac:dyDescent="0.2">
      <c r="C1688" s="24"/>
      <c r="D1688" s="24"/>
    </row>
    <row r="1689" spans="3:4" x14ac:dyDescent="0.2">
      <c r="C1689" s="24"/>
      <c r="D1689" s="24"/>
    </row>
    <row r="1690" spans="3:4" x14ac:dyDescent="0.2">
      <c r="C1690" s="24"/>
      <c r="D1690" s="24"/>
    </row>
    <row r="1691" spans="3:4" x14ac:dyDescent="0.2">
      <c r="C1691" s="24"/>
      <c r="D1691" s="24"/>
    </row>
    <row r="1692" spans="3:4" x14ac:dyDescent="0.2">
      <c r="C1692" s="24"/>
      <c r="D1692" s="24"/>
    </row>
    <row r="1693" spans="3:4" x14ac:dyDescent="0.2">
      <c r="C1693" s="24"/>
      <c r="D1693" s="24"/>
    </row>
    <row r="1694" spans="3:4" x14ac:dyDescent="0.2">
      <c r="C1694" s="24"/>
      <c r="D1694" s="24"/>
    </row>
    <row r="1695" spans="3:4" x14ac:dyDescent="0.2">
      <c r="C1695" s="24"/>
      <c r="D1695" s="24"/>
    </row>
    <row r="1696" spans="3:4" x14ac:dyDescent="0.2">
      <c r="C1696" s="24"/>
      <c r="D1696" s="24"/>
    </row>
    <row r="1697" spans="3:4" x14ac:dyDescent="0.2">
      <c r="C1697" s="24"/>
      <c r="D1697" s="24"/>
    </row>
    <row r="1698" spans="3:4" x14ac:dyDescent="0.2">
      <c r="C1698" s="24"/>
      <c r="D1698" s="24"/>
    </row>
    <row r="1699" spans="3:4" x14ac:dyDescent="0.2">
      <c r="C1699" s="24"/>
      <c r="D1699" s="24"/>
    </row>
    <row r="1700" spans="3:4" x14ac:dyDescent="0.2">
      <c r="C1700" s="24"/>
      <c r="D1700" s="24"/>
    </row>
    <row r="1701" spans="3:4" x14ac:dyDescent="0.2">
      <c r="C1701" s="24"/>
      <c r="D1701" s="24"/>
    </row>
    <row r="1702" spans="3:4" x14ac:dyDescent="0.2">
      <c r="C1702" s="24"/>
      <c r="D1702" s="24"/>
    </row>
    <row r="1703" spans="3:4" x14ac:dyDescent="0.2">
      <c r="C1703" s="24"/>
      <c r="D1703" s="24"/>
    </row>
    <row r="1704" spans="3:4" x14ac:dyDescent="0.2">
      <c r="C1704" s="24"/>
      <c r="D1704" s="24"/>
    </row>
    <row r="1705" spans="3:4" x14ac:dyDescent="0.2">
      <c r="C1705" s="24"/>
      <c r="D1705" s="24"/>
    </row>
    <row r="1706" spans="3:4" x14ac:dyDescent="0.2">
      <c r="C1706" s="24"/>
      <c r="D1706" s="24"/>
    </row>
    <row r="1707" spans="3:4" x14ac:dyDescent="0.2">
      <c r="C1707" s="24"/>
      <c r="D1707" s="24"/>
    </row>
    <row r="1708" spans="3:4" x14ac:dyDescent="0.2">
      <c r="C1708" s="24"/>
      <c r="D1708" s="24"/>
    </row>
    <row r="1709" spans="3:4" x14ac:dyDescent="0.2">
      <c r="C1709" s="24"/>
      <c r="D1709" s="24"/>
    </row>
    <row r="1710" spans="3:4" x14ac:dyDescent="0.2">
      <c r="C1710" s="24"/>
      <c r="D1710" s="24"/>
    </row>
    <row r="1711" spans="3:4" x14ac:dyDescent="0.2">
      <c r="C1711" s="24"/>
      <c r="D1711" s="24"/>
    </row>
    <row r="1712" spans="3:4" x14ac:dyDescent="0.2">
      <c r="C1712" s="24"/>
      <c r="D1712" s="24"/>
    </row>
    <row r="1713" spans="3:4" x14ac:dyDescent="0.2">
      <c r="C1713" s="24"/>
      <c r="D1713" s="24"/>
    </row>
    <row r="1714" spans="3:4" x14ac:dyDescent="0.2">
      <c r="C1714" s="24"/>
      <c r="D1714" s="24"/>
    </row>
    <row r="1715" spans="3:4" x14ac:dyDescent="0.2">
      <c r="C1715" s="24"/>
      <c r="D1715" s="24"/>
    </row>
    <row r="1716" spans="3:4" x14ac:dyDescent="0.2">
      <c r="C1716" s="24"/>
      <c r="D1716" s="24"/>
    </row>
    <row r="1717" spans="3:4" x14ac:dyDescent="0.2">
      <c r="C1717" s="24"/>
      <c r="D1717" s="24"/>
    </row>
    <row r="1718" spans="3:4" x14ac:dyDescent="0.2">
      <c r="C1718" s="24"/>
      <c r="D1718" s="24"/>
    </row>
    <row r="1719" spans="3:4" x14ac:dyDescent="0.2">
      <c r="C1719" s="24"/>
      <c r="D1719" s="24"/>
    </row>
    <row r="1720" spans="3:4" x14ac:dyDescent="0.2">
      <c r="C1720" s="24"/>
      <c r="D1720" s="24"/>
    </row>
    <row r="1721" spans="3:4" x14ac:dyDescent="0.2">
      <c r="C1721" s="24"/>
      <c r="D1721" s="24"/>
    </row>
    <row r="1722" spans="3:4" x14ac:dyDescent="0.2">
      <c r="C1722" s="24"/>
      <c r="D1722" s="24"/>
    </row>
    <row r="1723" spans="3:4" x14ac:dyDescent="0.2">
      <c r="C1723" s="24"/>
      <c r="D1723" s="24"/>
    </row>
    <row r="1724" spans="3:4" x14ac:dyDescent="0.2">
      <c r="C1724" s="24"/>
      <c r="D1724" s="24"/>
    </row>
    <row r="1725" spans="3:4" x14ac:dyDescent="0.2">
      <c r="C1725" s="24"/>
      <c r="D1725" s="24"/>
    </row>
    <row r="1726" spans="3:4" x14ac:dyDescent="0.2">
      <c r="C1726" s="24"/>
      <c r="D1726" s="24"/>
    </row>
    <row r="1727" spans="3:4" x14ac:dyDescent="0.2">
      <c r="C1727" s="24"/>
      <c r="D1727" s="24"/>
    </row>
    <row r="1728" spans="3:4" x14ac:dyDescent="0.2">
      <c r="C1728" s="24"/>
      <c r="D1728" s="24"/>
    </row>
    <row r="1729" spans="3:4" x14ac:dyDescent="0.2">
      <c r="C1729" s="24"/>
      <c r="D1729" s="24"/>
    </row>
    <row r="1730" spans="3:4" x14ac:dyDescent="0.2">
      <c r="C1730" s="24"/>
      <c r="D1730" s="24"/>
    </row>
    <row r="1731" spans="3:4" x14ac:dyDescent="0.2">
      <c r="C1731" s="24"/>
      <c r="D1731" s="24"/>
    </row>
    <row r="1732" spans="3:4" x14ac:dyDescent="0.2">
      <c r="C1732" s="24"/>
      <c r="D1732" s="24"/>
    </row>
    <row r="1733" spans="3:4" x14ac:dyDescent="0.2">
      <c r="C1733" s="24"/>
      <c r="D1733" s="24"/>
    </row>
    <row r="1734" spans="3:4" x14ac:dyDescent="0.2">
      <c r="C1734" s="24"/>
      <c r="D1734" s="24"/>
    </row>
    <row r="1735" spans="3:4" x14ac:dyDescent="0.2">
      <c r="C1735" s="24"/>
      <c r="D1735" s="24"/>
    </row>
    <row r="1736" spans="3:4" x14ac:dyDescent="0.2">
      <c r="C1736" s="24"/>
      <c r="D1736" s="24"/>
    </row>
    <row r="1737" spans="3:4" x14ac:dyDescent="0.2">
      <c r="C1737" s="24"/>
      <c r="D1737" s="24"/>
    </row>
    <row r="1738" spans="3:4" x14ac:dyDescent="0.2">
      <c r="C1738" s="24"/>
      <c r="D1738" s="24"/>
    </row>
    <row r="1739" spans="3:4" x14ac:dyDescent="0.2">
      <c r="C1739" s="24"/>
      <c r="D1739" s="24"/>
    </row>
    <row r="1740" spans="3:4" x14ac:dyDescent="0.2">
      <c r="C1740" s="24"/>
      <c r="D1740" s="24"/>
    </row>
    <row r="1741" spans="3:4" x14ac:dyDescent="0.2">
      <c r="C1741" s="24"/>
      <c r="D1741" s="24"/>
    </row>
    <row r="1742" spans="3:4" x14ac:dyDescent="0.2">
      <c r="C1742" s="24"/>
      <c r="D1742" s="24"/>
    </row>
    <row r="1743" spans="3:4" x14ac:dyDescent="0.2">
      <c r="C1743" s="24"/>
      <c r="D1743" s="24"/>
    </row>
    <row r="1744" spans="3:4" x14ac:dyDescent="0.2">
      <c r="C1744" s="24"/>
      <c r="D1744" s="24"/>
    </row>
    <row r="1745" spans="3:4" x14ac:dyDescent="0.2">
      <c r="C1745" s="24"/>
      <c r="D1745" s="24"/>
    </row>
    <row r="1746" spans="3:4" x14ac:dyDescent="0.2">
      <c r="C1746" s="24"/>
      <c r="D1746" s="24"/>
    </row>
    <row r="1747" spans="3:4" x14ac:dyDescent="0.2">
      <c r="C1747" s="24"/>
      <c r="D1747" s="24"/>
    </row>
    <row r="1748" spans="3:4" x14ac:dyDescent="0.2">
      <c r="C1748" s="24"/>
      <c r="D1748" s="24"/>
    </row>
    <row r="1749" spans="3:4" x14ac:dyDescent="0.2">
      <c r="C1749" s="24"/>
      <c r="D1749" s="24"/>
    </row>
    <row r="1750" spans="3:4" x14ac:dyDescent="0.2">
      <c r="C1750" s="24"/>
      <c r="D1750" s="24"/>
    </row>
    <row r="1751" spans="3:4" x14ac:dyDescent="0.2">
      <c r="C1751" s="24"/>
      <c r="D1751" s="24"/>
    </row>
    <row r="1752" spans="3:4" x14ac:dyDescent="0.2">
      <c r="C1752" s="24"/>
      <c r="D1752" s="24"/>
    </row>
    <row r="1753" spans="3:4" x14ac:dyDescent="0.2">
      <c r="C1753" s="24"/>
      <c r="D1753" s="24"/>
    </row>
    <row r="1754" spans="3:4" x14ac:dyDescent="0.2">
      <c r="C1754" s="24"/>
      <c r="D1754" s="24"/>
    </row>
    <row r="1755" spans="3:4" x14ac:dyDescent="0.2">
      <c r="C1755" s="24"/>
      <c r="D1755" s="24"/>
    </row>
    <row r="1756" spans="3:4" x14ac:dyDescent="0.2">
      <c r="C1756" s="24"/>
      <c r="D1756" s="24"/>
    </row>
    <row r="1757" spans="3:4" x14ac:dyDescent="0.2">
      <c r="C1757" s="24"/>
      <c r="D1757" s="24"/>
    </row>
    <row r="1758" spans="3:4" x14ac:dyDescent="0.2">
      <c r="C1758" s="24"/>
      <c r="D1758" s="24"/>
    </row>
    <row r="1759" spans="3:4" x14ac:dyDescent="0.2">
      <c r="C1759" s="24"/>
      <c r="D1759" s="24"/>
    </row>
    <row r="1760" spans="3:4" x14ac:dyDescent="0.2">
      <c r="C1760" s="24"/>
      <c r="D1760" s="24"/>
    </row>
    <row r="1761" spans="3:4" x14ac:dyDescent="0.2">
      <c r="C1761" s="24"/>
      <c r="D1761" s="24"/>
    </row>
    <row r="1762" spans="3:4" x14ac:dyDescent="0.2">
      <c r="C1762" s="24"/>
      <c r="D1762" s="24"/>
    </row>
    <row r="1763" spans="3:4" x14ac:dyDescent="0.2">
      <c r="C1763" s="24"/>
      <c r="D1763" s="24"/>
    </row>
    <row r="1764" spans="3:4" x14ac:dyDescent="0.2">
      <c r="C1764" s="24"/>
      <c r="D1764" s="24"/>
    </row>
    <row r="1765" spans="3:4" x14ac:dyDescent="0.2">
      <c r="C1765" s="24"/>
      <c r="D1765" s="24"/>
    </row>
    <row r="1766" spans="3:4" x14ac:dyDescent="0.2">
      <c r="C1766" s="24"/>
      <c r="D1766" s="24"/>
    </row>
    <row r="1767" spans="3:4" x14ac:dyDescent="0.2">
      <c r="C1767" s="24"/>
      <c r="D1767" s="24"/>
    </row>
    <row r="1768" spans="3:4" x14ac:dyDescent="0.2">
      <c r="C1768" s="24"/>
      <c r="D1768" s="24"/>
    </row>
    <row r="1769" spans="3:4" x14ac:dyDescent="0.2">
      <c r="C1769" s="24"/>
      <c r="D1769" s="24"/>
    </row>
    <row r="1770" spans="3:4" x14ac:dyDescent="0.2">
      <c r="C1770" s="24"/>
      <c r="D1770" s="24"/>
    </row>
    <row r="1771" spans="3:4" x14ac:dyDescent="0.2">
      <c r="C1771" s="24"/>
      <c r="D1771" s="24"/>
    </row>
    <row r="1772" spans="3:4" x14ac:dyDescent="0.2">
      <c r="C1772" s="24"/>
      <c r="D1772" s="24"/>
    </row>
    <row r="1773" spans="3:4" x14ac:dyDescent="0.2">
      <c r="C1773" s="24"/>
      <c r="D1773" s="24"/>
    </row>
    <row r="1774" spans="3:4" x14ac:dyDescent="0.2">
      <c r="C1774" s="24"/>
      <c r="D1774" s="24"/>
    </row>
    <row r="1775" spans="3:4" x14ac:dyDescent="0.2">
      <c r="C1775" s="24"/>
      <c r="D1775" s="24"/>
    </row>
    <row r="1776" spans="3:4" x14ac:dyDescent="0.2">
      <c r="C1776" s="24"/>
      <c r="D1776" s="24"/>
    </row>
    <row r="1777" spans="3:4" x14ac:dyDescent="0.2">
      <c r="C1777" s="24"/>
      <c r="D1777" s="24"/>
    </row>
    <row r="1778" spans="3:4" x14ac:dyDescent="0.2">
      <c r="C1778" s="24"/>
      <c r="D1778" s="24"/>
    </row>
    <row r="1779" spans="3:4" x14ac:dyDescent="0.2">
      <c r="C1779" s="24"/>
      <c r="D1779" s="24"/>
    </row>
    <row r="1780" spans="3:4" x14ac:dyDescent="0.2">
      <c r="C1780" s="24"/>
      <c r="D1780" s="24"/>
    </row>
    <row r="1781" spans="3:4" x14ac:dyDescent="0.2">
      <c r="C1781" s="24"/>
      <c r="D1781" s="24"/>
    </row>
    <row r="1782" spans="3:4" x14ac:dyDescent="0.2">
      <c r="C1782" s="24"/>
      <c r="D1782" s="24"/>
    </row>
    <row r="1783" spans="3:4" x14ac:dyDescent="0.2">
      <c r="C1783" s="24"/>
      <c r="D1783" s="24"/>
    </row>
    <row r="1784" spans="3:4" x14ac:dyDescent="0.2">
      <c r="C1784" s="24"/>
      <c r="D1784" s="24"/>
    </row>
    <row r="1785" spans="3:4" x14ac:dyDescent="0.2">
      <c r="C1785" s="24"/>
      <c r="D1785" s="24"/>
    </row>
    <row r="1786" spans="3:4" x14ac:dyDescent="0.2">
      <c r="C1786" s="24"/>
      <c r="D1786" s="24"/>
    </row>
    <row r="1787" spans="3:4" x14ac:dyDescent="0.2">
      <c r="C1787" s="24"/>
      <c r="D1787" s="24"/>
    </row>
    <row r="1788" spans="3:4" x14ac:dyDescent="0.2">
      <c r="C1788" s="24"/>
      <c r="D1788" s="24"/>
    </row>
    <row r="1789" spans="3:4" x14ac:dyDescent="0.2">
      <c r="C1789" s="24"/>
      <c r="D1789" s="24"/>
    </row>
    <row r="1790" spans="3:4" x14ac:dyDescent="0.2">
      <c r="C1790" s="24"/>
      <c r="D1790" s="24"/>
    </row>
    <row r="1791" spans="3:4" x14ac:dyDescent="0.2">
      <c r="C1791" s="24"/>
      <c r="D1791" s="24"/>
    </row>
    <row r="1792" spans="3:4" x14ac:dyDescent="0.2">
      <c r="C1792" s="24"/>
      <c r="D1792" s="24"/>
    </row>
    <row r="1793" spans="3:4" x14ac:dyDescent="0.2">
      <c r="C1793" s="24"/>
      <c r="D1793" s="24"/>
    </row>
    <row r="1794" spans="3:4" x14ac:dyDescent="0.2">
      <c r="C1794" s="24"/>
      <c r="D1794" s="24"/>
    </row>
    <row r="1795" spans="3:4" x14ac:dyDescent="0.2">
      <c r="C1795" s="24"/>
      <c r="D1795" s="24"/>
    </row>
    <row r="1796" spans="3:4" x14ac:dyDescent="0.2">
      <c r="C1796" s="24"/>
      <c r="D1796" s="24"/>
    </row>
    <row r="1797" spans="3:4" x14ac:dyDescent="0.2">
      <c r="C1797" s="24"/>
      <c r="D1797" s="24"/>
    </row>
    <row r="1798" spans="3:4" x14ac:dyDescent="0.2">
      <c r="C1798" s="24"/>
      <c r="D1798" s="24"/>
    </row>
    <row r="1799" spans="3:4" x14ac:dyDescent="0.2">
      <c r="C1799" s="24"/>
      <c r="D1799" s="24"/>
    </row>
    <row r="1800" spans="3:4" x14ac:dyDescent="0.2">
      <c r="C1800" s="24"/>
      <c r="D1800" s="24"/>
    </row>
    <row r="1801" spans="3:4" x14ac:dyDescent="0.2">
      <c r="C1801" s="24"/>
      <c r="D1801" s="24"/>
    </row>
    <row r="1802" spans="3:4" x14ac:dyDescent="0.2">
      <c r="C1802" s="24"/>
      <c r="D1802" s="24"/>
    </row>
    <row r="1803" spans="3:4" x14ac:dyDescent="0.2">
      <c r="C1803" s="24"/>
      <c r="D1803" s="24"/>
    </row>
    <row r="1804" spans="3:4" x14ac:dyDescent="0.2">
      <c r="C1804" s="24"/>
      <c r="D1804" s="24"/>
    </row>
    <row r="1805" spans="3:4" x14ac:dyDescent="0.2">
      <c r="C1805" s="24"/>
      <c r="D1805" s="24"/>
    </row>
    <row r="1806" spans="3:4" x14ac:dyDescent="0.2">
      <c r="C1806" s="24"/>
      <c r="D1806" s="24"/>
    </row>
    <row r="1807" spans="3:4" x14ac:dyDescent="0.2">
      <c r="C1807" s="24"/>
      <c r="D1807" s="24"/>
    </row>
    <row r="1808" spans="3:4" x14ac:dyDescent="0.2">
      <c r="C1808" s="24"/>
      <c r="D1808" s="24"/>
    </row>
    <row r="1809" spans="3:4" x14ac:dyDescent="0.2">
      <c r="C1809" s="24"/>
      <c r="D1809" s="24"/>
    </row>
    <row r="1810" spans="3:4" x14ac:dyDescent="0.2">
      <c r="C1810" s="24"/>
      <c r="D1810" s="24"/>
    </row>
    <row r="1811" spans="3:4" x14ac:dyDescent="0.2">
      <c r="C1811" s="24"/>
      <c r="D1811" s="24"/>
    </row>
    <row r="1812" spans="3:4" x14ac:dyDescent="0.2">
      <c r="C1812" s="24"/>
      <c r="D1812" s="24"/>
    </row>
    <row r="1813" spans="3:4" x14ac:dyDescent="0.2">
      <c r="C1813" s="24"/>
      <c r="D1813" s="24"/>
    </row>
    <row r="1814" spans="3:4" x14ac:dyDescent="0.2">
      <c r="C1814" s="24"/>
      <c r="D1814" s="24"/>
    </row>
    <row r="1815" spans="3:4" x14ac:dyDescent="0.2">
      <c r="C1815" s="24"/>
      <c r="D1815" s="24"/>
    </row>
    <row r="1816" spans="3:4" x14ac:dyDescent="0.2">
      <c r="C1816" s="24"/>
      <c r="D1816" s="24"/>
    </row>
    <row r="1817" spans="3:4" x14ac:dyDescent="0.2">
      <c r="C1817" s="24"/>
      <c r="D1817" s="24"/>
    </row>
    <row r="1818" spans="3:4" x14ac:dyDescent="0.2">
      <c r="C1818" s="24"/>
      <c r="D1818" s="24"/>
    </row>
    <row r="1819" spans="3:4" x14ac:dyDescent="0.2">
      <c r="C1819" s="24"/>
      <c r="D1819" s="24"/>
    </row>
    <row r="1820" spans="3:4" x14ac:dyDescent="0.2">
      <c r="C1820" s="24"/>
      <c r="D1820" s="24"/>
    </row>
    <row r="1821" spans="3:4" x14ac:dyDescent="0.2">
      <c r="C1821" s="24"/>
      <c r="D1821" s="24"/>
    </row>
    <row r="1822" spans="3:4" x14ac:dyDescent="0.2">
      <c r="C1822" s="24"/>
      <c r="D1822" s="24"/>
    </row>
    <row r="1823" spans="3:4" x14ac:dyDescent="0.2">
      <c r="C1823" s="24"/>
      <c r="D1823" s="24"/>
    </row>
    <row r="1824" spans="3:4" x14ac:dyDescent="0.2">
      <c r="C1824" s="24"/>
      <c r="D1824" s="24"/>
    </row>
    <row r="1825" spans="3:4" x14ac:dyDescent="0.2">
      <c r="C1825" s="24"/>
      <c r="D1825" s="24"/>
    </row>
    <row r="1826" spans="3:4" x14ac:dyDescent="0.2">
      <c r="C1826" s="24"/>
      <c r="D1826" s="24"/>
    </row>
    <row r="1827" spans="3:4" x14ac:dyDescent="0.2">
      <c r="C1827" s="24"/>
      <c r="D1827" s="24"/>
    </row>
    <row r="1828" spans="3:4" x14ac:dyDescent="0.2">
      <c r="C1828" s="24"/>
      <c r="D1828" s="24"/>
    </row>
    <row r="1829" spans="3:4" x14ac:dyDescent="0.2">
      <c r="C1829" s="24"/>
      <c r="D1829" s="24"/>
    </row>
    <row r="1830" spans="3:4" x14ac:dyDescent="0.2">
      <c r="C1830" s="24"/>
      <c r="D1830" s="24"/>
    </row>
    <row r="1831" spans="3:4" x14ac:dyDescent="0.2">
      <c r="C1831" s="24"/>
      <c r="D1831" s="24"/>
    </row>
    <row r="1832" spans="3:4" x14ac:dyDescent="0.2">
      <c r="C1832" s="24"/>
      <c r="D1832" s="24"/>
    </row>
    <row r="1833" spans="3:4" x14ac:dyDescent="0.2">
      <c r="C1833" s="24"/>
      <c r="D1833" s="24"/>
    </row>
    <row r="1834" spans="3:4" x14ac:dyDescent="0.2">
      <c r="C1834" s="24"/>
      <c r="D1834" s="24"/>
    </row>
    <row r="1835" spans="3:4" x14ac:dyDescent="0.2">
      <c r="C1835" s="24"/>
      <c r="D1835" s="24"/>
    </row>
    <row r="1836" spans="3:4" x14ac:dyDescent="0.2">
      <c r="C1836" s="24"/>
      <c r="D1836" s="24"/>
    </row>
    <row r="1837" spans="3:4" x14ac:dyDescent="0.2">
      <c r="C1837" s="24"/>
      <c r="D1837" s="24"/>
    </row>
    <row r="1838" spans="3:4" x14ac:dyDescent="0.2">
      <c r="C1838" s="24"/>
      <c r="D1838" s="24"/>
    </row>
    <row r="1839" spans="3:4" x14ac:dyDescent="0.2">
      <c r="C1839" s="24"/>
      <c r="D1839" s="24"/>
    </row>
    <row r="1840" spans="3:4" x14ac:dyDescent="0.2">
      <c r="C1840" s="24"/>
      <c r="D1840" s="24"/>
    </row>
    <row r="1841" spans="3:4" x14ac:dyDescent="0.2">
      <c r="C1841" s="24"/>
      <c r="D1841" s="24"/>
    </row>
    <row r="1842" spans="3:4" x14ac:dyDescent="0.2">
      <c r="C1842" s="24"/>
      <c r="D1842" s="24"/>
    </row>
    <row r="1843" spans="3:4" x14ac:dyDescent="0.2">
      <c r="C1843" s="24"/>
      <c r="D1843" s="24"/>
    </row>
    <row r="1844" spans="3:4" x14ac:dyDescent="0.2">
      <c r="C1844" s="24"/>
      <c r="D1844" s="24"/>
    </row>
    <row r="1845" spans="3:4" x14ac:dyDescent="0.2">
      <c r="C1845" s="24"/>
      <c r="D1845" s="24"/>
    </row>
    <row r="1846" spans="3:4" x14ac:dyDescent="0.2">
      <c r="C1846" s="24"/>
      <c r="D1846" s="24"/>
    </row>
    <row r="1847" spans="3:4" x14ac:dyDescent="0.2">
      <c r="C1847" s="24"/>
      <c r="D1847" s="24"/>
    </row>
    <row r="1848" spans="3:4" x14ac:dyDescent="0.2">
      <c r="C1848" s="24"/>
      <c r="D1848" s="24"/>
    </row>
    <row r="1849" spans="3:4" x14ac:dyDescent="0.2">
      <c r="C1849" s="24"/>
      <c r="D1849" s="24"/>
    </row>
    <row r="1850" spans="3:4" x14ac:dyDescent="0.2">
      <c r="C1850" s="24"/>
      <c r="D1850" s="24"/>
    </row>
    <row r="1851" spans="3:4" x14ac:dyDescent="0.2">
      <c r="C1851" s="24"/>
      <c r="D1851" s="24"/>
    </row>
    <row r="1852" spans="3:4" x14ac:dyDescent="0.2">
      <c r="C1852" s="24"/>
      <c r="D1852" s="24"/>
    </row>
    <row r="1853" spans="3:4" x14ac:dyDescent="0.2">
      <c r="C1853" s="24"/>
      <c r="D1853" s="24"/>
    </row>
    <row r="1854" spans="3:4" x14ac:dyDescent="0.2">
      <c r="C1854" s="24"/>
      <c r="D1854" s="24"/>
    </row>
    <row r="1855" spans="3:4" x14ac:dyDescent="0.2">
      <c r="C1855" s="24"/>
      <c r="D1855" s="24"/>
    </row>
    <row r="1856" spans="3:4" x14ac:dyDescent="0.2">
      <c r="C1856" s="24"/>
      <c r="D1856" s="24"/>
    </row>
    <row r="1857" spans="3:4" x14ac:dyDescent="0.2">
      <c r="C1857" s="24"/>
      <c r="D1857" s="24"/>
    </row>
    <row r="1858" spans="3:4" x14ac:dyDescent="0.2">
      <c r="C1858" s="24"/>
      <c r="D1858" s="24"/>
    </row>
    <row r="1859" spans="3:4" x14ac:dyDescent="0.2">
      <c r="C1859" s="24"/>
      <c r="D1859" s="24"/>
    </row>
    <row r="1860" spans="3:4" x14ac:dyDescent="0.2">
      <c r="C1860" s="24"/>
      <c r="D1860" s="24"/>
    </row>
    <row r="1861" spans="3:4" x14ac:dyDescent="0.2">
      <c r="C1861" s="24"/>
      <c r="D1861" s="24"/>
    </row>
    <row r="1862" spans="3:4" x14ac:dyDescent="0.2">
      <c r="C1862" s="24"/>
      <c r="D1862" s="24"/>
    </row>
    <row r="1863" spans="3:4" x14ac:dyDescent="0.2">
      <c r="C1863" s="24"/>
      <c r="D1863" s="24"/>
    </row>
    <row r="1864" spans="3:4" x14ac:dyDescent="0.2">
      <c r="C1864" s="24"/>
      <c r="D1864" s="24"/>
    </row>
    <row r="1865" spans="3:4" x14ac:dyDescent="0.2">
      <c r="C1865" s="24"/>
      <c r="D1865" s="24"/>
    </row>
    <row r="1866" spans="3:4" x14ac:dyDescent="0.2">
      <c r="C1866" s="24"/>
      <c r="D1866" s="24"/>
    </row>
    <row r="1867" spans="3:4" x14ac:dyDescent="0.2">
      <c r="C1867" s="24"/>
      <c r="D1867" s="24"/>
    </row>
    <row r="1868" spans="3:4" x14ac:dyDescent="0.2">
      <c r="C1868" s="24"/>
      <c r="D1868" s="24"/>
    </row>
    <row r="1869" spans="3:4" x14ac:dyDescent="0.2">
      <c r="C1869" s="24"/>
      <c r="D1869" s="24"/>
    </row>
    <row r="1870" spans="3:4" x14ac:dyDescent="0.2">
      <c r="C1870" s="24"/>
      <c r="D1870" s="24"/>
    </row>
    <row r="1871" spans="3:4" x14ac:dyDescent="0.2">
      <c r="C1871" s="24"/>
      <c r="D1871" s="24"/>
    </row>
    <row r="1872" spans="3:4" x14ac:dyDescent="0.2">
      <c r="C1872" s="24"/>
      <c r="D1872" s="24"/>
    </row>
    <row r="1873" spans="3:4" x14ac:dyDescent="0.2">
      <c r="C1873" s="24"/>
      <c r="D1873" s="24"/>
    </row>
    <row r="1874" spans="3:4" x14ac:dyDescent="0.2">
      <c r="C1874" s="24"/>
      <c r="D1874" s="24"/>
    </row>
    <row r="1875" spans="3:4" x14ac:dyDescent="0.2">
      <c r="C1875" s="24"/>
      <c r="D1875" s="24"/>
    </row>
    <row r="1876" spans="3:4" x14ac:dyDescent="0.2">
      <c r="C1876" s="24"/>
      <c r="D1876" s="24"/>
    </row>
    <row r="1877" spans="3:4" x14ac:dyDescent="0.2">
      <c r="C1877" s="24"/>
      <c r="D1877" s="24"/>
    </row>
    <row r="1878" spans="3:4" x14ac:dyDescent="0.2">
      <c r="C1878" s="24"/>
      <c r="D1878" s="24"/>
    </row>
    <row r="1879" spans="3:4" x14ac:dyDescent="0.2">
      <c r="C1879" s="24"/>
      <c r="D1879" s="24"/>
    </row>
    <row r="1880" spans="3:4" x14ac:dyDescent="0.2">
      <c r="C1880" s="24"/>
      <c r="D1880" s="24"/>
    </row>
    <row r="1881" spans="3:4" x14ac:dyDescent="0.2">
      <c r="C1881" s="24"/>
      <c r="D1881" s="24"/>
    </row>
    <row r="1882" spans="3:4" x14ac:dyDescent="0.2">
      <c r="C1882" s="24"/>
      <c r="D1882" s="24"/>
    </row>
    <row r="1883" spans="3:4" x14ac:dyDescent="0.2">
      <c r="C1883" s="24"/>
      <c r="D1883" s="24"/>
    </row>
    <row r="1884" spans="3:4" x14ac:dyDescent="0.2">
      <c r="C1884" s="24"/>
      <c r="D1884" s="24"/>
    </row>
    <row r="1885" spans="3:4" x14ac:dyDescent="0.2">
      <c r="C1885" s="24"/>
      <c r="D1885" s="24"/>
    </row>
    <row r="1886" spans="3:4" x14ac:dyDescent="0.2">
      <c r="C1886" s="24"/>
      <c r="D1886" s="24"/>
    </row>
    <row r="1887" spans="3:4" x14ac:dyDescent="0.2">
      <c r="C1887" s="24"/>
      <c r="D1887" s="24"/>
    </row>
    <row r="1888" spans="3:4" x14ac:dyDescent="0.2">
      <c r="C1888" s="24"/>
      <c r="D1888" s="24"/>
    </row>
    <row r="1889" spans="3:4" x14ac:dyDescent="0.2">
      <c r="C1889" s="24"/>
      <c r="D1889" s="24"/>
    </row>
    <row r="1890" spans="3:4" x14ac:dyDescent="0.2">
      <c r="C1890" s="24"/>
      <c r="D1890" s="24"/>
    </row>
    <row r="1891" spans="3:4" x14ac:dyDescent="0.2">
      <c r="C1891" s="24"/>
      <c r="D1891" s="24"/>
    </row>
    <row r="1892" spans="3:4" x14ac:dyDescent="0.2">
      <c r="C1892" s="24"/>
      <c r="D1892" s="24"/>
    </row>
    <row r="1893" spans="3:4" x14ac:dyDescent="0.2">
      <c r="C1893" s="24"/>
      <c r="D1893" s="24"/>
    </row>
    <row r="1894" spans="3:4" x14ac:dyDescent="0.2">
      <c r="C1894" s="24"/>
      <c r="D1894" s="24"/>
    </row>
    <row r="1895" spans="3:4" x14ac:dyDescent="0.2">
      <c r="C1895" s="24"/>
      <c r="D1895" s="24"/>
    </row>
    <row r="1896" spans="3:4" x14ac:dyDescent="0.2">
      <c r="C1896" s="24"/>
      <c r="D1896" s="24"/>
    </row>
    <row r="1897" spans="3:4" x14ac:dyDescent="0.2">
      <c r="C1897" s="24"/>
      <c r="D1897" s="24"/>
    </row>
    <row r="1898" spans="3:4" x14ac:dyDescent="0.2">
      <c r="C1898" s="24"/>
      <c r="D1898" s="24"/>
    </row>
    <row r="1899" spans="3:4" x14ac:dyDescent="0.2">
      <c r="C1899" s="24"/>
      <c r="D1899" s="24"/>
    </row>
    <row r="1900" spans="3:4" x14ac:dyDescent="0.2">
      <c r="C1900" s="24"/>
      <c r="D1900" s="24"/>
    </row>
    <row r="1901" spans="3:4" x14ac:dyDescent="0.2">
      <c r="C1901" s="24"/>
      <c r="D1901" s="24"/>
    </row>
    <row r="1902" spans="3:4" x14ac:dyDescent="0.2">
      <c r="C1902" s="24"/>
      <c r="D1902" s="24"/>
    </row>
    <row r="1903" spans="3:4" x14ac:dyDescent="0.2">
      <c r="C1903" s="24"/>
      <c r="D1903" s="24"/>
    </row>
    <row r="1904" spans="3:4" x14ac:dyDescent="0.2">
      <c r="C1904" s="24"/>
      <c r="D1904" s="24"/>
    </row>
    <row r="1905" spans="3:4" x14ac:dyDescent="0.2">
      <c r="C1905" s="24"/>
      <c r="D1905" s="24"/>
    </row>
    <row r="1906" spans="3:4" x14ac:dyDescent="0.2">
      <c r="C1906" s="24"/>
      <c r="D1906" s="24"/>
    </row>
    <row r="1907" spans="3:4" x14ac:dyDescent="0.2">
      <c r="C1907" s="24"/>
      <c r="D1907" s="24"/>
    </row>
    <row r="1908" spans="3:4" x14ac:dyDescent="0.2">
      <c r="C1908" s="24"/>
      <c r="D1908" s="24"/>
    </row>
    <row r="1909" spans="3:4" x14ac:dyDescent="0.2">
      <c r="C1909" s="24"/>
      <c r="D1909" s="24"/>
    </row>
    <row r="1910" spans="3:4" x14ac:dyDescent="0.2">
      <c r="C1910" s="24"/>
      <c r="D1910" s="24"/>
    </row>
    <row r="1911" spans="3:4" x14ac:dyDescent="0.2">
      <c r="C1911" s="24"/>
      <c r="D1911" s="24"/>
    </row>
    <row r="1912" spans="3:4" x14ac:dyDescent="0.2">
      <c r="C1912" s="24"/>
      <c r="D1912" s="24"/>
    </row>
    <row r="1913" spans="3:4" x14ac:dyDescent="0.2">
      <c r="C1913" s="24"/>
      <c r="D1913" s="24"/>
    </row>
    <row r="1914" spans="3:4" x14ac:dyDescent="0.2">
      <c r="C1914" s="24"/>
      <c r="D1914" s="24"/>
    </row>
    <row r="1915" spans="3:4" x14ac:dyDescent="0.2">
      <c r="C1915" s="24"/>
      <c r="D1915" s="24"/>
    </row>
    <row r="1916" spans="3:4" x14ac:dyDescent="0.2">
      <c r="C1916" s="24"/>
      <c r="D1916" s="24"/>
    </row>
    <row r="1917" spans="3:4" x14ac:dyDescent="0.2">
      <c r="C1917" s="24"/>
      <c r="D1917" s="24"/>
    </row>
    <row r="1918" spans="3:4" x14ac:dyDescent="0.2">
      <c r="C1918" s="24"/>
      <c r="D1918" s="24"/>
    </row>
    <row r="1919" spans="3:4" x14ac:dyDescent="0.2">
      <c r="C1919" s="24"/>
      <c r="D1919" s="24"/>
    </row>
    <row r="1920" spans="3:4" x14ac:dyDescent="0.2">
      <c r="C1920" s="24"/>
      <c r="D1920" s="24"/>
    </row>
    <row r="1921" spans="3:4" x14ac:dyDescent="0.2">
      <c r="C1921" s="24"/>
      <c r="D1921" s="24"/>
    </row>
    <row r="1922" spans="3:4" x14ac:dyDescent="0.2">
      <c r="C1922" s="24"/>
      <c r="D1922" s="24"/>
    </row>
    <row r="1923" spans="3:4" x14ac:dyDescent="0.2">
      <c r="C1923" s="24"/>
      <c r="D1923" s="24"/>
    </row>
    <row r="1924" spans="3:4" x14ac:dyDescent="0.2">
      <c r="C1924" s="24"/>
      <c r="D1924" s="24"/>
    </row>
    <row r="1925" spans="3:4" x14ac:dyDescent="0.2">
      <c r="C1925" s="24"/>
      <c r="D1925" s="24"/>
    </row>
    <row r="1926" spans="3:4" x14ac:dyDescent="0.2">
      <c r="C1926" s="24"/>
      <c r="D1926" s="24"/>
    </row>
    <row r="1927" spans="3:4" x14ac:dyDescent="0.2">
      <c r="C1927" s="24"/>
      <c r="D1927" s="24"/>
    </row>
    <row r="1928" spans="3:4" x14ac:dyDescent="0.2">
      <c r="C1928" s="24"/>
      <c r="D1928" s="24"/>
    </row>
    <row r="1929" spans="3:4" x14ac:dyDescent="0.2">
      <c r="C1929" s="24"/>
      <c r="D1929" s="24"/>
    </row>
    <row r="1930" spans="3:4" x14ac:dyDescent="0.2">
      <c r="C1930" s="24"/>
      <c r="D1930" s="24"/>
    </row>
    <row r="1931" spans="3:4" x14ac:dyDescent="0.2">
      <c r="C1931" s="24"/>
      <c r="D1931" s="24"/>
    </row>
    <row r="1932" spans="3:4" x14ac:dyDescent="0.2">
      <c r="C1932" s="24"/>
      <c r="D1932" s="24"/>
    </row>
    <row r="1933" spans="3:4" x14ac:dyDescent="0.2">
      <c r="C1933" s="24"/>
      <c r="D1933" s="24"/>
    </row>
    <row r="1934" spans="3:4" x14ac:dyDescent="0.2">
      <c r="C1934" s="24"/>
      <c r="D1934" s="24"/>
    </row>
    <row r="1935" spans="3:4" x14ac:dyDescent="0.2">
      <c r="C1935" s="24"/>
      <c r="D1935" s="24"/>
    </row>
    <row r="1936" spans="3:4" x14ac:dyDescent="0.2">
      <c r="C1936" s="24"/>
      <c r="D1936" s="24"/>
    </row>
    <row r="1937" spans="3:4" x14ac:dyDescent="0.2">
      <c r="C1937" s="24"/>
      <c r="D1937" s="24"/>
    </row>
    <row r="1938" spans="3:4" x14ac:dyDescent="0.2">
      <c r="C1938" s="24"/>
      <c r="D1938" s="24"/>
    </row>
    <row r="1939" spans="3:4" x14ac:dyDescent="0.2">
      <c r="C1939" s="24"/>
      <c r="D1939" s="24"/>
    </row>
    <row r="1940" spans="3:4" x14ac:dyDescent="0.2">
      <c r="C1940" s="24"/>
      <c r="D1940" s="24"/>
    </row>
    <row r="1941" spans="3:4" x14ac:dyDescent="0.2">
      <c r="C1941" s="24"/>
      <c r="D1941" s="24"/>
    </row>
    <row r="1942" spans="3:4" x14ac:dyDescent="0.2">
      <c r="C1942" s="24"/>
      <c r="D1942" s="24"/>
    </row>
    <row r="1943" spans="3:4" x14ac:dyDescent="0.2">
      <c r="C1943" s="24"/>
      <c r="D1943" s="24"/>
    </row>
    <row r="1944" spans="3:4" x14ac:dyDescent="0.2">
      <c r="C1944" s="24"/>
      <c r="D1944" s="24"/>
    </row>
    <row r="1945" spans="3:4" x14ac:dyDescent="0.2">
      <c r="C1945" s="24"/>
      <c r="D1945" s="24"/>
    </row>
    <row r="1946" spans="3:4" x14ac:dyDescent="0.2">
      <c r="C1946" s="24"/>
      <c r="D1946" s="24"/>
    </row>
    <row r="1947" spans="3:4" x14ac:dyDescent="0.2">
      <c r="C1947" s="24"/>
      <c r="D1947" s="24"/>
    </row>
    <row r="1948" spans="3:4" x14ac:dyDescent="0.2">
      <c r="C1948" s="24"/>
      <c r="D1948" s="24"/>
    </row>
    <row r="1949" spans="3:4" x14ac:dyDescent="0.2">
      <c r="C1949" s="24"/>
      <c r="D1949" s="24"/>
    </row>
    <row r="1950" spans="3:4" x14ac:dyDescent="0.2">
      <c r="C1950" s="24"/>
      <c r="D1950" s="24"/>
    </row>
    <row r="1951" spans="3:4" x14ac:dyDescent="0.2">
      <c r="C1951" s="24"/>
      <c r="D1951" s="24"/>
    </row>
    <row r="1952" spans="3:4" x14ac:dyDescent="0.2">
      <c r="C1952" s="24"/>
      <c r="D1952" s="24"/>
    </row>
    <row r="1953" spans="3:4" x14ac:dyDescent="0.2">
      <c r="C1953" s="24"/>
      <c r="D1953" s="24"/>
    </row>
    <row r="1954" spans="3:4" x14ac:dyDescent="0.2">
      <c r="C1954" s="24"/>
      <c r="D1954" s="24"/>
    </row>
    <row r="1955" spans="3:4" x14ac:dyDescent="0.2">
      <c r="C1955" s="24"/>
      <c r="D1955" s="24"/>
    </row>
    <row r="1956" spans="3:4" x14ac:dyDescent="0.2">
      <c r="C1956" s="24"/>
      <c r="D1956" s="24"/>
    </row>
    <row r="1957" spans="3:4" x14ac:dyDescent="0.2">
      <c r="C1957" s="24"/>
      <c r="D1957" s="24"/>
    </row>
    <row r="1958" spans="3:4" x14ac:dyDescent="0.2">
      <c r="C1958" s="24"/>
      <c r="D1958" s="24"/>
    </row>
    <row r="1959" spans="3:4" x14ac:dyDescent="0.2">
      <c r="C1959" s="24"/>
      <c r="D1959" s="24"/>
    </row>
    <row r="1960" spans="3:4" x14ac:dyDescent="0.2">
      <c r="C1960" s="24"/>
      <c r="D1960" s="24"/>
    </row>
    <row r="1961" spans="3:4" x14ac:dyDescent="0.2">
      <c r="C1961" s="24"/>
      <c r="D1961" s="24"/>
    </row>
    <row r="1962" spans="3:4" x14ac:dyDescent="0.2">
      <c r="C1962" s="24"/>
      <c r="D1962" s="24"/>
    </row>
    <row r="1963" spans="3:4" x14ac:dyDescent="0.2">
      <c r="C1963" s="24"/>
      <c r="D1963" s="24"/>
    </row>
    <row r="1964" spans="3:4" x14ac:dyDescent="0.2">
      <c r="C1964" s="24"/>
      <c r="D1964" s="24"/>
    </row>
    <row r="1965" spans="3:4" x14ac:dyDescent="0.2">
      <c r="C1965" s="24"/>
      <c r="D1965" s="24"/>
    </row>
    <row r="1966" spans="3:4" x14ac:dyDescent="0.2">
      <c r="C1966" s="24"/>
      <c r="D1966" s="24"/>
    </row>
    <row r="1967" spans="3:4" x14ac:dyDescent="0.2">
      <c r="C1967" s="24"/>
      <c r="D1967" s="24"/>
    </row>
    <row r="1968" spans="3:4" x14ac:dyDescent="0.2">
      <c r="C1968" s="24"/>
      <c r="D1968" s="24"/>
    </row>
    <row r="1969" spans="3:4" x14ac:dyDescent="0.2">
      <c r="C1969" s="24"/>
      <c r="D1969" s="24"/>
    </row>
    <row r="1970" spans="3:4" x14ac:dyDescent="0.2">
      <c r="C1970" s="24"/>
      <c r="D1970" s="24"/>
    </row>
    <row r="1971" spans="3:4" x14ac:dyDescent="0.2">
      <c r="C1971" s="24"/>
      <c r="D1971" s="24"/>
    </row>
    <row r="1972" spans="3:4" x14ac:dyDescent="0.2">
      <c r="C1972" s="24"/>
      <c r="D1972" s="24"/>
    </row>
    <row r="1973" spans="3:4" x14ac:dyDescent="0.2">
      <c r="C1973" s="24"/>
      <c r="D1973" s="24"/>
    </row>
    <row r="1974" spans="3:4" x14ac:dyDescent="0.2">
      <c r="C1974" s="24"/>
      <c r="D1974" s="24"/>
    </row>
    <row r="1975" spans="3:4" x14ac:dyDescent="0.2">
      <c r="C1975" s="24"/>
      <c r="D1975" s="24"/>
    </row>
    <row r="1976" spans="3:4" x14ac:dyDescent="0.2">
      <c r="C1976" s="24"/>
      <c r="D1976" s="24"/>
    </row>
    <row r="1977" spans="3:4" x14ac:dyDescent="0.2">
      <c r="C1977" s="24"/>
      <c r="D1977" s="24"/>
    </row>
    <row r="1978" spans="3:4" x14ac:dyDescent="0.2">
      <c r="C1978" s="24"/>
      <c r="D1978" s="24"/>
    </row>
    <row r="1979" spans="3:4" x14ac:dyDescent="0.2">
      <c r="C1979" s="24"/>
      <c r="D1979" s="24"/>
    </row>
    <row r="1980" spans="3:4" x14ac:dyDescent="0.2">
      <c r="C1980" s="24"/>
      <c r="D1980" s="24"/>
    </row>
    <row r="1981" spans="3:4" x14ac:dyDescent="0.2">
      <c r="C1981" s="24"/>
      <c r="D1981" s="24"/>
    </row>
    <row r="1982" spans="3:4" x14ac:dyDescent="0.2">
      <c r="C1982" s="24"/>
      <c r="D1982" s="24"/>
    </row>
    <row r="1983" spans="3:4" x14ac:dyDescent="0.2">
      <c r="C1983" s="24"/>
      <c r="D1983" s="24"/>
    </row>
    <row r="1984" spans="3:4" x14ac:dyDescent="0.2">
      <c r="C1984" s="24"/>
      <c r="D1984" s="24"/>
    </row>
    <row r="1985" spans="3:4" x14ac:dyDescent="0.2">
      <c r="C1985" s="24"/>
      <c r="D1985" s="24"/>
    </row>
    <row r="1986" spans="3:4" x14ac:dyDescent="0.2">
      <c r="C1986" s="24"/>
      <c r="D1986" s="24"/>
    </row>
    <row r="1987" spans="3:4" x14ac:dyDescent="0.2">
      <c r="C1987" s="24"/>
      <c r="D1987" s="24"/>
    </row>
    <row r="1988" spans="3:4" x14ac:dyDescent="0.2">
      <c r="C1988" s="24"/>
      <c r="D1988" s="24"/>
    </row>
    <row r="1989" spans="3:4" x14ac:dyDescent="0.2">
      <c r="C1989" s="24"/>
      <c r="D1989" s="24"/>
    </row>
    <row r="1990" spans="3:4" x14ac:dyDescent="0.2">
      <c r="C1990" s="24"/>
      <c r="D1990" s="24"/>
    </row>
    <row r="1991" spans="3:4" x14ac:dyDescent="0.2">
      <c r="C1991" s="24"/>
      <c r="D1991" s="24"/>
    </row>
    <row r="1992" spans="3:4" x14ac:dyDescent="0.2">
      <c r="C1992" s="24"/>
      <c r="D1992" s="24"/>
    </row>
    <row r="1993" spans="3:4" x14ac:dyDescent="0.2">
      <c r="C1993" s="24"/>
      <c r="D1993" s="24"/>
    </row>
    <row r="1994" spans="3:4" x14ac:dyDescent="0.2">
      <c r="C1994" s="24"/>
      <c r="D1994" s="24"/>
    </row>
    <row r="1995" spans="3:4" x14ac:dyDescent="0.2">
      <c r="C1995" s="24"/>
      <c r="D1995" s="24"/>
    </row>
    <row r="1996" spans="3:4" x14ac:dyDescent="0.2">
      <c r="C1996" s="24"/>
      <c r="D1996" s="24"/>
    </row>
    <row r="1997" spans="3:4" x14ac:dyDescent="0.2">
      <c r="C1997" s="24"/>
      <c r="D1997" s="24"/>
    </row>
    <row r="1998" spans="3:4" x14ac:dyDescent="0.2">
      <c r="C1998" s="24"/>
      <c r="D1998" s="24"/>
    </row>
    <row r="1999" spans="3:4" x14ac:dyDescent="0.2">
      <c r="C1999" s="24"/>
      <c r="D1999" s="24"/>
    </row>
    <row r="2000" spans="3:4" x14ac:dyDescent="0.2">
      <c r="C2000" s="24"/>
      <c r="D2000" s="24"/>
    </row>
    <row r="2001" spans="3:4" x14ac:dyDescent="0.2">
      <c r="C2001" s="24"/>
      <c r="D2001" s="24"/>
    </row>
    <row r="2002" spans="3:4" x14ac:dyDescent="0.2">
      <c r="C2002" s="24"/>
      <c r="D2002" s="24"/>
    </row>
    <row r="2003" spans="3:4" x14ac:dyDescent="0.2">
      <c r="C2003" s="24"/>
      <c r="D2003" s="24"/>
    </row>
    <row r="2004" spans="3:4" x14ac:dyDescent="0.2">
      <c r="C2004" s="24"/>
      <c r="D2004" s="24"/>
    </row>
    <row r="2005" spans="3:4" x14ac:dyDescent="0.2">
      <c r="C2005" s="24"/>
      <c r="D2005" s="24"/>
    </row>
    <row r="2006" spans="3:4" x14ac:dyDescent="0.2">
      <c r="C2006" s="24"/>
      <c r="D2006" s="24"/>
    </row>
    <row r="2007" spans="3:4" x14ac:dyDescent="0.2">
      <c r="C2007" s="24"/>
      <c r="D2007" s="24"/>
    </row>
    <row r="2008" spans="3:4" x14ac:dyDescent="0.2">
      <c r="C2008" s="24"/>
      <c r="D2008" s="24"/>
    </row>
    <row r="2009" spans="3:4" x14ac:dyDescent="0.2">
      <c r="C2009" s="24"/>
      <c r="D2009" s="24"/>
    </row>
    <row r="2010" spans="3:4" x14ac:dyDescent="0.2">
      <c r="C2010" s="24"/>
      <c r="D2010" s="24"/>
    </row>
    <row r="2011" spans="3:4" x14ac:dyDescent="0.2">
      <c r="C2011" s="24"/>
      <c r="D2011" s="24"/>
    </row>
    <row r="2012" spans="3:4" x14ac:dyDescent="0.2">
      <c r="C2012" s="24"/>
      <c r="D2012" s="24"/>
    </row>
    <row r="2013" spans="3:4" x14ac:dyDescent="0.2">
      <c r="C2013" s="24"/>
      <c r="D2013" s="24"/>
    </row>
    <row r="2014" spans="3:4" x14ac:dyDescent="0.2">
      <c r="C2014" s="24"/>
      <c r="D2014" s="24"/>
    </row>
    <row r="2015" spans="3:4" x14ac:dyDescent="0.2">
      <c r="C2015" s="24"/>
      <c r="D2015" s="24"/>
    </row>
    <row r="2016" spans="3:4" x14ac:dyDescent="0.2">
      <c r="C2016" s="24"/>
      <c r="D2016" s="24"/>
    </row>
    <row r="2017" spans="3:4" x14ac:dyDescent="0.2">
      <c r="C2017" s="24"/>
      <c r="D2017" s="24"/>
    </row>
    <row r="2018" spans="3:4" x14ac:dyDescent="0.2">
      <c r="C2018" s="24"/>
      <c r="D2018" s="24"/>
    </row>
    <row r="2019" spans="3:4" x14ac:dyDescent="0.2">
      <c r="C2019" s="24"/>
      <c r="D2019" s="24"/>
    </row>
    <row r="2020" spans="3:4" x14ac:dyDescent="0.2">
      <c r="C2020" s="24"/>
      <c r="D2020" s="24"/>
    </row>
    <row r="2021" spans="3:4" x14ac:dyDescent="0.2">
      <c r="C2021" s="24"/>
      <c r="D2021" s="24"/>
    </row>
    <row r="2022" spans="3:4" x14ac:dyDescent="0.2">
      <c r="C2022" s="24"/>
      <c r="D2022" s="24"/>
    </row>
    <row r="2023" spans="3:4" x14ac:dyDescent="0.2">
      <c r="C2023" s="24"/>
      <c r="D2023" s="24"/>
    </row>
    <row r="2024" spans="3:4" x14ac:dyDescent="0.2">
      <c r="C2024" s="24"/>
      <c r="D2024" s="24"/>
    </row>
    <row r="2025" spans="3:4" x14ac:dyDescent="0.2">
      <c r="C2025" s="24"/>
      <c r="D2025" s="24"/>
    </row>
    <row r="2026" spans="3:4" x14ac:dyDescent="0.2">
      <c r="C2026" s="24"/>
      <c r="D2026" s="24"/>
    </row>
    <row r="2027" spans="3:4" x14ac:dyDescent="0.2">
      <c r="C2027" s="24"/>
      <c r="D2027" s="24"/>
    </row>
    <row r="2028" spans="3:4" x14ac:dyDescent="0.2">
      <c r="C2028" s="24"/>
      <c r="D2028" s="24"/>
    </row>
    <row r="2029" spans="3:4" x14ac:dyDescent="0.2">
      <c r="C2029" s="24"/>
      <c r="D2029" s="24"/>
    </row>
    <row r="2030" spans="3:4" x14ac:dyDescent="0.2">
      <c r="C2030" s="24"/>
      <c r="D2030" s="24"/>
    </row>
    <row r="2031" spans="3:4" x14ac:dyDescent="0.2">
      <c r="C2031" s="24"/>
      <c r="D2031" s="24"/>
    </row>
    <row r="2032" spans="3:4" x14ac:dyDescent="0.2">
      <c r="C2032" s="24"/>
      <c r="D2032" s="24"/>
    </row>
    <row r="2033" spans="3:4" x14ac:dyDescent="0.2">
      <c r="C2033" s="24"/>
      <c r="D2033" s="24"/>
    </row>
    <row r="2034" spans="3:4" x14ac:dyDescent="0.2">
      <c r="C2034" s="24"/>
      <c r="D2034" s="24"/>
    </row>
    <row r="2035" spans="3:4" x14ac:dyDescent="0.2">
      <c r="C2035" s="24"/>
      <c r="D2035" s="24"/>
    </row>
    <row r="2036" spans="3:4" x14ac:dyDescent="0.2">
      <c r="C2036" s="24"/>
      <c r="D2036" s="24"/>
    </row>
    <row r="2037" spans="3:4" x14ac:dyDescent="0.2">
      <c r="C2037" s="24"/>
      <c r="D2037" s="24"/>
    </row>
    <row r="2038" spans="3:4" x14ac:dyDescent="0.2">
      <c r="C2038" s="24"/>
      <c r="D2038" s="24"/>
    </row>
    <row r="2039" spans="3:4" x14ac:dyDescent="0.2">
      <c r="C2039" s="24"/>
      <c r="D2039" s="24"/>
    </row>
    <row r="2040" spans="3:4" x14ac:dyDescent="0.2">
      <c r="C2040" s="24"/>
      <c r="D2040" s="24"/>
    </row>
    <row r="2041" spans="3:4" x14ac:dyDescent="0.2">
      <c r="C2041" s="24"/>
      <c r="D2041" s="24"/>
    </row>
    <row r="2042" spans="3:4" x14ac:dyDescent="0.2">
      <c r="C2042" s="24"/>
      <c r="D2042" s="24"/>
    </row>
    <row r="2043" spans="3:4" x14ac:dyDescent="0.2">
      <c r="C2043" s="24"/>
      <c r="D2043" s="24"/>
    </row>
    <row r="2044" spans="3:4" x14ac:dyDescent="0.2">
      <c r="C2044" s="24"/>
      <c r="D2044" s="24"/>
    </row>
    <row r="2045" spans="3:4" x14ac:dyDescent="0.2">
      <c r="C2045" s="24"/>
      <c r="D2045" s="24"/>
    </row>
    <row r="2046" spans="3:4" x14ac:dyDescent="0.2">
      <c r="C2046" s="24"/>
      <c r="D2046" s="24"/>
    </row>
    <row r="2047" spans="3:4" x14ac:dyDescent="0.2">
      <c r="C2047" s="24"/>
      <c r="D2047" s="24"/>
    </row>
    <row r="2048" spans="3:4" x14ac:dyDescent="0.2">
      <c r="C2048" s="24"/>
      <c r="D2048" s="24"/>
    </row>
    <row r="2049" spans="3:4" x14ac:dyDescent="0.2">
      <c r="C2049" s="24"/>
      <c r="D2049" s="24"/>
    </row>
    <row r="2050" spans="3:4" x14ac:dyDescent="0.2">
      <c r="C2050" s="24"/>
      <c r="D2050" s="24"/>
    </row>
    <row r="2051" spans="3:4" x14ac:dyDescent="0.2">
      <c r="C2051" s="24"/>
      <c r="D2051" s="24"/>
    </row>
    <row r="2052" spans="3:4" x14ac:dyDescent="0.2">
      <c r="C2052" s="24"/>
      <c r="D2052" s="24"/>
    </row>
    <row r="2053" spans="3:4" x14ac:dyDescent="0.2">
      <c r="C2053" s="24"/>
      <c r="D2053" s="24"/>
    </row>
    <row r="2054" spans="3:4" x14ac:dyDescent="0.2">
      <c r="C2054" s="24"/>
      <c r="D2054" s="24"/>
    </row>
    <row r="2055" spans="3:4" x14ac:dyDescent="0.2">
      <c r="C2055" s="24"/>
      <c r="D2055" s="24"/>
    </row>
    <row r="2056" spans="3:4" x14ac:dyDescent="0.2">
      <c r="C2056" s="24"/>
      <c r="D2056" s="24"/>
    </row>
    <row r="2057" spans="3:4" x14ac:dyDescent="0.2">
      <c r="C2057" s="24"/>
      <c r="D2057" s="24"/>
    </row>
    <row r="2058" spans="3:4" x14ac:dyDescent="0.2">
      <c r="C2058" s="24"/>
      <c r="D2058" s="24"/>
    </row>
    <row r="2059" spans="3:4" x14ac:dyDescent="0.2">
      <c r="C2059" s="24"/>
      <c r="D2059" s="24"/>
    </row>
    <row r="2060" spans="3:4" x14ac:dyDescent="0.2">
      <c r="C2060" s="24"/>
      <c r="D2060" s="24"/>
    </row>
    <row r="2061" spans="3:4" x14ac:dyDescent="0.2">
      <c r="C2061" s="24"/>
      <c r="D2061" s="24"/>
    </row>
    <row r="2062" spans="3:4" x14ac:dyDescent="0.2">
      <c r="C2062" s="24"/>
      <c r="D2062" s="24"/>
    </row>
    <row r="2063" spans="3:4" x14ac:dyDescent="0.2">
      <c r="C2063" s="24"/>
      <c r="D2063" s="24"/>
    </row>
    <row r="2064" spans="3:4" x14ac:dyDescent="0.2">
      <c r="C2064" s="24"/>
      <c r="D2064" s="24"/>
    </row>
    <row r="2065" spans="3:4" x14ac:dyDescent="0.2">
      <c r="C2065" s="24"/>
      <c r="D2065" s="24"/>
    </row>
    <row r="2066" spans="3:4" x14ac:dyDescent="0.2">
      <c r="C2066" s="24"/>
      <c r="D2066" s="24"/>
    </row>
    <row r="2067" spans="3:4" x14ac:dyDescent="0.2">
      <c r="C2067" s="24"/>
      <c r="D2067" s="24"/>
    </row>
    <row r="2068" spans="3:4" x14ac:dyDescent="0.2">
      <c r="C2068" s="24"/>
      <c r="D2068" s="24"/>
    </row>
    <row r="2069" spans="3:4" x14ac:dyDescent="0.2">
      <c r="C2069" s="24"/>
      <c r="D2069" s="24"/>
    </row>
    <row r="2070" spans="3:4" x14ac:dyDescent="0.2">
      <c r="C2070" s="24"/>
      <c r="D2070" s="24"/>
    </row>
    <row r="2071" spans="3:4" x14ac:dyDescent="0.2">
      <c r="C2071" s="24"/>
      <c r="D2071" s="24"/>
    </row>
    <row r="2072" spans="3:4" x14ac:dyDescent="0.2">
      <c r="C2072" s="24"/>
      <c r="D2072" s="24"/>
    </row>
    <row r="2073" spans="3:4" x14ac:dyDescent="0.2">
      <c r="C2073" s="24"/>
      <c r="D2073" s="24"/>
    </row>
    <row r="2074" spans="3:4" x14ac:dyDescent="0.2">
      <c r="C2074" s="24"/>
      <c r="D2074" s="24"/>
    </row>
    <row r="2075" spans="3:4" x14ac:dyDescent="0.2">
      <c r="C2075" s="24"/>
      <c r="D2075" s="24"/>
    </row>
    <row r="2076" spans="3:4" x14ac:dyDescent="0.2">
      <c r="C2076" s="24"/>
      <c r="D2076" s="24"/>
    </row>
    <row r="2077" spans="3:4" x14ac:dyDescent="0.2">
      <c r="C2077" s="24"/>
      <c r="D2077" s="24"/>
    </row>
    <row r="2078" spans="3:4" x14ac:dyDescent="0.2">
      <c r="C2078" s="24"/>
      <c r="D2078" s="24"/>
    </row>
    <row r="2079" spans="3:4" x14ac:dyDescent="0.2">
      <c r="C2079" s="24"/>
      <c r="D2079" s="24"/>
    </row>
    <row r="2080" spans="3:4" x14ac:dyDescent="0.2">
      <c r="C2080" s="24"/>
      <c r="D2080" s="24"/>
    </row>
    <row r="2081" spans="3:4" x14ac:dyDescent="0.2">
      <c r="C2081" s="24"/>
      <c r="D2081" s="24"/>
    </row>
    <row r="2082" spans="3:4" x14ac:dyDescent="0.2">
      <c r="C2082" s="24"/>
      <c r="D2082" s="24"/>
    </row>
    <row r="2083" spans="3:4" x14ac:dyDescent="0.2">
      <c r="C2083" s="24"/>
      <c r="D2083" s="24"/>
    </row>
    <row r="2084" spans="3:4" x14ac:dyDescent="0.2">
      <c r="C2084" s="24"/>
      <c r="D2084" s="24"/>
    </row>
    <row r="2085" spans="3:4" x14ac:dyDescent="0.2">
      <c r="C2085" s="24"/>
      <c r="D2085" s="24"/>
    </row>
    <row r="2086" spans="3:4" x14ac:dyDescent="0.2">
      <c r="C2086" s="24"/>
      <c r="D2086" s="24"/>
    </row>
    <row r="2087" spans="3:4" x14ac:dyDescent="0.2">
      <c r="C2087" s="24"/>
      <c r="D2087" s="24"/>
    </row>
    <row r="2088" spans="3:4" x14ac:dyDescent="0.2">
      <c r="C2088" s="24"/>
      <c r="D2088" s="24"/>
    </row>
    <row r="2089" spans="3:4" x14ac:dyDescent="0.2">
      <c r="C2089" s="24"/>
      <c r="D2089" s="24"/>
    </row>
    <row r="2090" spans="3:4" x14ac:dyDescent="0.2">
      <c r="C2090" s="24"/>
      <c r="D2090" s="24"/>
    </row>
    <row r="2091" spans="3:4" x14ac:dyDescent="0.2">
      <c r="C2091" s="24"/>
      <c r="D2091" s="24"/>
    </row>
    <row r="2092" spans="3:4" x14ac:dyDescent="0.2">
      <c r="C2092" s="24"/>
      <c r="D2092" s="24"/>
    </row>
    <row r="2093" spans="3:4" x14ac:dyDescent="0.2">
      <c r="C2093" s="24"/>
      <c r="D2093" s="24"/>
    </row>
    <row r="2094" spans="3:4" x14ac:dyDescent="0.2">
      <c r="C2094" s="24"/>
      <c r="D2094" s="24"/>
    </row>
    <row r="2095" spans="3:4" x14ac:dyDescent="0.2">
      <c r="C2095" s="24"/>
      <c r="D2095" s="24"/>
    </row>
    <row r="2096" spans="3:4" x14ac:dyDescent="0.2">
      <c r="C2096" s="24"/>
      <c r="D2096" s="24"/>
    </row>
    <row r="2097" spans="3:4" x14ac:dyDescent="0.2">
      <c r="C2097" s="24"/>
      <c r="D2097" s="24"/>
    </row>
    <row r="2098" spans="3:4" x14ac:dyDescent="0.2">
      <c r="C2098" s="24"/>
      <c r="D2098" s="24"/>
    </row>
    <row r="2099" spans="3:4" x14ac:dyDescent="0.2">
      <c r="C2099" s="24"/>
      <c r="D2099" s="24"/>
    </row>
    <row r="2100" spans="3:4" x14ac:dyDescent="0.2">
      <c r="C2100" s="24"/>
      <c r="D2100" s="24"/>
    </row>
    <row r="2101" spans="3:4" x14ac:dyDescent="0.2">
      <c r="C2101" s="24"/>
      <c r="D2101" s="24"/>
    </row>
    <row r="2102" spans="3:4" x14ac:dyDescent="0.2">
      <c r="C2102" s="24"/>
      <c r="D2102" s="24"/>
    </row>
    <row r="2103" spans="3:4" x14ac:dyDescent="0.2">
      <c r="C2103" s="24"/>
      <c r="D2103" s="24"/>
    </row>
    <row r="2104" spans="3:4" x14ac:dyDescent="0.2">
      <c r="C2104" s="24"/>
      <c r="D2104" s="24"/>
    </row>
    <row r="2105" spans="3:4" x14ac:dyDescent="0.2">
      <c r="C2105" s="24"/>
      <c r="D2105" s="24"/>
    </row>
    <row r="2106" spans="3:4" x14ac:dyDescent="0.2">
      <c r="C2106" s="24"/>
      <c r="D2106" s="24"/>
    </row>
    <row r="2107" spans="3:4" x14ac:dyDescent="0.2">
      <c r="C2107" s="24"/>
      <c r="D2107" s="24"/>
    </row>
    <row r="2108" spans="3:4" x14ac:dyDescent="0.2">
      <c r="C2108" s="24"/>
      <c r="D2108" s="24"/>
    </row>
    <row r="2109" spans="3:4" x14ac:dyDescent="0.2">
      <c r="C2109" s="24"/>
      <c r="D2109" s="24"/>
    </row>
    <row r="2110" spans="3:4" x14ac:dyDescent="0.2">
      <c r="C2110" s="24"/>
      <c r="D2110" s="24"/>
    </row>
    <row r="2111" spans="3:4" x14ac:dyDescent="0.2">
      <c r="C2111" s="24"/>
      <c r="D2111" s="24"/>
    </row>
    <row r="2112" spans="3:4" x14ac:dyDescent="0.2">
      <c r="C2112" s="24"/>
      <c r="D2112" s="24"/>
    </row>
    <row r="2113" spans="3:4" x14ac:dyDescent="0.2">
      <c r="C2113" s="24"/>
      <c r="D2113" s="24"/>
    </row>
    <row r="2114" spans="3:4" x14ac:dyDescent="0.2">
      <c r="C2114" s="24"/>
      <c r="D2114" s="24"/>
    </row>
    <row r="2115" spans="3:4" x14ac:dyDescent="0.2">
      <c r="C2115" s="24"/>
      <c r="D2115" s="24"/>
    </row>
    <row r="2116" spans="3:4" x14ac:dyDescent="0.2">
      <c r="C2116" s="24"/>
      <c r="D2116" s="24"/>
    </row>
    <row r="2117" spans="3:4" x14ac:dyDescent="0.2">
      <c r="C2117" s="24"/>
      <c r="D2117" s="24"/>
    </row>
    <row r="2118" spans="3:4" x14ac:dyDescent="0.2">
      <c r="C2118" s="24"/>
      <c r="D2118" s="24"/>
    </row>
    <row r="2119" spans="3:4" x14ac:dyDescent="0.2">
      <c r="C2119" s="24"/>
      <c r="D2119" s="24"/>
    </row>
    <row r="2120" spans="3:4" x14ac:dyDescent="0.2">
      <c r="C2120" s="24"/>
      <c r="D2120" s="24"/>
    </row>
    <row r="2121" spans="3:4" x14ac:dyDescent="0.2">
      <c r="C2121" s="24"/>
      <c r="D2121" s="24"/>
    </row>
    <row r="2122" spans="3:4" x14ac:dyDescent="0.2">
      <c r="C2122" s="24"/>
      <c r="D2122" s="24"/>
    </row>
    <row r="2123" spans="3:4" x14ac:dyDescent="0.2">
      <c r="C2123" s="24"/>
      <c r="D2123" s="24"/>
    </row>
    <row r="2124" spans="3:4" x14ac:dyDescent="0.2">
      <c r="C2124" s="24"/>
      <c r="D2124" s="24"/>
    </row>
    <row r="2125" spans="3:4" x14ac:dyDescent="0.2">
      <c r="C2125" s="24"/>
      <c r="D2125" s="24"/>
    </row>
    <row r="2126" spans="3:4" x14ac:dyDescent="0.2">
      <c r="C2126" s="24"/>
      <c r="D2126" s="24"/>
    </row>
    <row r="2127" spans="3:4" x14ac:dyDescent="0.2">
      <c r="C2127" s="24"/>
      <c r="D2127" s="24"/>
    </row>
    <row r="2128" spans="3:4" x14ac:dyDescent="0.2">
      <c r="C2128" s="24"/>
      <c r="D2128" s="24"/>
    </row>
    <row r="2129" spans="3:4" x14ac:dyDescent="0.2">
      <c r="C2129" s="24"/>
      <c r="D2129" s="24"/>
    </row>
    <row r="2130" spans="3:4" x14ac:dyDescent="0.2">
      <c r="C2130" s="24"/>
      <c r="D2130" s="24"/>
    </row>
    <row r="2131" spans="3:4" x14ac:dyDescent="0.2">
      <c r="C2131" s="24"/>
      <c r="D2131" s="24"/>
    </row>
    <row r="2132" spans="3:4" x14ac:dyDescent="0.2">
      <c r="C2132" s="24"/>
      <c r="D2132" s="24"/>
    </row>
    <row r="2133" spans="3:4" x14ac:dyDescent="0.2">
      <c r="C2133" s="24"/>
      <c r="D2133" s="24"/>
    </row>
    <row r="2134" spans="3:4" x14ac:dyDescent="0.2">
      <c r="C2134" s="24"/>
      <c r="D2134" s="24"/>
    </row>
    <row r="2135" spans="3:4" x14ac:dyDescent="0.2">
      <c r="C2135" s="24"/>
      <c r="D2135" s="24"/>
    </row>
    <row r="2136" spans="3:4" x14ac:dyDescent="0.2">
      <c r="C2136" s="24"/>
      <c r="D2136" s="24"/>
    </row>
    <row r="2137" spans="3:4" x14ac:dyDescent="0.2">
      <c r="C2137" s="24"/>
      <c r="D2137" s="24"/>
    </row>
    <row r="2138" spans="3:4" x14ac:dyDescent="0.2">
      <c r="C2138" s="24"/>
      <c r="D2138" s="24"/>
    </row>
    <row r="2139" spans="3:4" x14ac:dyDescent="0.2">
      <c r="C2139" s="24"/>
      <c r="D2139" s="24"/>
    </row>
    <row r="2140" spans="3:4" x14ac:dyDescent="0.2">
      <c r="C2140" s="24"/>
      <c r="D2140" s="24"/>
    </row>
    <row r="2141" spans="3:4" x14ac:dyDescent="0.2">
      <c r="C2141" s="24"/>
      <c r="D2141" s="24"/>
    </row>
    <row r="2142" spans="3:4" x14ac:dyDescent="0.2">
      <c r="C2142" s="24"/>
      <c r="D2142" s="24"/>
    </row>
    <row r="2143" spans="3:4" x14ac:dyDescent="0.2">
      <c r="C2143" s="24"/>
      <c r="D2143" s="24"/>
    </row>
    <row r="2144" spans="3:4" x14ac:dyDescent="0.2">
      <c r="C2144" s="24"/>
      <c r="D2144" s="24"/>
    </row>
    <row r="2145" spans="3:4" x14ac:dyDescent="0.2">
      <c r="C2145" s="24"/>
      <c r="D2145" s="24"/>
    </row>
    <row r="2146" spans="3:4" x14ac:dyDescent="0.2">
      <c r="C2146" s="24"/>
      <c r="D2146" s="24"/>
    </row>
    <row r="2147" spans="3:4" x14ac:dyDescent="0.2">
      <c r="C2147" s="24"/>
      <c r="D2147" s="24"/>
    </row>
    <row r="2148" spans="3:4" x14ac:dyDescent="0.2">
      <c r="C2148" s="24"/>
      <c r="D2148" s="24"/>
    </row>
    <row r="2149" spans="3:4" x14ac:dyDescent="0.2">
      <c r="C2149" s="24"/>
      <c r="D2149" s="24"/>
    </row>
    <row r="2150" spans="3:4" x14ac:dyDescent="0.2">
      <c r="C2150" s="24"/>
      <c r="D2150" s="24"/>
    </row>
    <row r="2151" spans="3:4" x14ac:dyDescent="0.2">
      <c r="C2151" s="24"/>
      <c r="D2151" s="24"/>
    </row>
    <row r="2152" spans="3:4" x14ac:dyDescent="0.2">
      <c r="C2152" s="24"/>
      <c r="D2152" s="24"/>
    </row>
    <row r="2153" spans="3:4" x14ac:dyDescent="0.2">
      <c r="C2153" s="24"/>
      <c r="D2153" s="24"/>
    </row>
    <row r="2154" spans="3:4" x14ac:dyDescent="0.2">
      <c r="C2154" s="24"/>
      <c r="D2154" s="24"/>
    </row>
    <row r="2155" spans="3:4" x14ac:dyDescent="0.2">
      <c r="C2155" s="24"/>
      <c r="D2155" s="24"/>
    </row>
    <row r="2156" spans="3:4" x14ac:dyDescent="0.2">
      <c r="C2156" s="24"/>
      <c r="D2156" s="24"/>
    </row>
    <row r="2157" spans="3:4" x14ac:dyDescent="0.2">
      <c r="C2157" s="24"/>
      <c r="D2157" s="24"/>
    </row>
    <row r="2158" spans="3:4" x14ac:dyDescent="0.2">
      <c r="C2158" s="24"/>
      <c r="D2158" s="24"/>
    </row>
    <row r="2159" spans="3:4" x14ac:dyDescent="0.2">
      <c r="C2159" s="24"/>
      <c r="D2159" s="24"/>
    </row>
    <row r="2160" spans="3:4" x14ac:dyDescent="0.2">
      <c r="C2160" s="24"/>
      <c r="D2160" s="24"/>
    </row>
    <row r="2161" spans="3:4" x14ac:dyDescent="0.2">
      <c r="C2161" s="24"/>
      <c r="D2161" s="24"/>
    </row>
    <row r="2162" spans="3:4" x14ac:dyDescent="0.2">
      <c r="C2162" s="24"/>
      <c r="D2162" s="24"/>
    </row>
    <row r="2163" spans="3:4" x14ac:dyDescent="0.2">
      <c r="C2163" s="24"/>
      <c r="D2163" s="24"/>
    </row>
    <row r="2164" spans="3:4" x14ac:dyDescent="0.2">
      <c r="C2164" s="24"/>
      <c r="D2164" s="24"/>
    </row>
    <row r="2165" spans="3:4" x14ac:dyDescent="0.2">
      <c r="C2165" s="24"/>
      <c r="D2165" s="24"/>
    </row>
    <row r="2166" spans="3:4" x14ac:dyDescent="0.2">
      <c r="C2166" s="24"/>
      <c r="D2166" s="24"/>
    </row>
    <row r="2167" spans="3:4" x14ac:dyDescent="0.2">
      <c r="C2167" s="24"/>
      <c r="D2167" s="24"/>
    </row>
    <row r="2168" spans="3:4" x14ac:dyDescent="0.2">
      <c r="C2168" s="24"/>
      <c r="D2168" s="24"/>
    </row>
    <row r="2169" spans="3:4" x14ac:dyDescent="0.2">
      <c r="C2169" s="24"/>
      <c r="D2169" s="24"/>
    </row>
    <row r="2170" spans="3:4" x14ac:dyDescent="0.2">
      <c r="C2170" s="24"/>
      <c r="D2170" s="24"/>
    </row>
    <row r="2171" spans="3:4" x14ac:dyDescent="0.2">
      <c r="C2171" s="24"/>
      <c r="D2171" s="24"/>
    </row>
    <row r="2172" spans="3:4" x14ac:dyDescent="0.2">
      <c r="C2172" s="24"/>
      <c r="D2172" s="24"/>
    </row>
    <row r="2173" spans="3:4" x14ac:dyDescent="0.2">
      <c r="C2173" s="24"/>
      <c r="D2173" s="24"/>
    </row>
    <row r="2174" spans="3:4" x14ac:dyDescent="0.2">
      <c r="C2174" s="24"/>
      <c r="D2174" s="24"/>
    </row>
    <row r="2175" spans="3:4" x14ac:dyDescent="0.2">
      <c r="C2175" s="24"/>
      <c r="D2175" s="24"/>
    </row>
    <row r="2176" spans="3:4" x14ac:dyDescent="0.2">
      <c r="C2176" s="24"/>
      <c r="D2176" s="24"/>
    </row>
    <row r="2177" spans="3:4" x14ac:dyDescent="0.2">
      <c r="C2177" s="24"/>
      <c r="D2177" s="24"/>
    </row>
    <row r="2178" spans="3:4" x14ac:dyDescent="0.2">
      <c r="C2178" s="24"/>
      <c r="D2178" s="24"/>
    </row>
    <row r="2179" spans="3:4" x14ac:dyDescent="0.2">
      <c r="C2179" s="24"/>
      <c r="D2179" s="24"/>
    </row>
    <row r="2180" spans="3:4" x14ac:dyDescent="0.2">
      <c r="C2180" s="24"/>
      <c r="D2180" s="24"/>
    </row>
    <row r="2181" spans="3:4" x14ac:dyDescent="0.2">
      <c r="C2181" s="24"/>
      <c r="D2181" s="24"/>
    </row>
    <row r="2182" spans="3:4" x14ac:dyDescent="0.2">
      <c r="C2182" s="24"/>
      <c r="D2182" s="24"/>
    </row>
    <row r="2183" spans="3:4" x14ac:dyDescent="0.2">
      <c r="C2183" s="24"/>
      <c r="D2183" s="24"/>
    </row>
    <row r="2184" spans="3:4" x14ac:dyDescent="0.2">
      <c r="C2184" s="24"/>
      <c r="D2184" s="24"/>
    </row>
    <row r="2185" spans="3:4" x14ac:dyDescent="0.2">
      <c r="C2185" s="24"/>
      <c r="D2185" s="24"/>
    </row>
    <row r="2186" spans="3:4" x14ac:dyDescent="0.2">
      <c r="C2186" s="24"/>
      <c r="D2186" s="24"/>
    </row>
    <row r="2187" spans="3:4" x14ac:dyDescent="0.2">
      <c r="C2187" s="24"/>
      <c r="D2187" s="24"/>
    </row>
    <row r="2188" spans="3:4" x14ac:dyDescent="0.2">
      <c r="C2188" s="24"/>
      <c r="D2188" s="24"/>
    </row>
    <row r="2189" spans="3:4" x14ac:dyDescent="0.2">
      <c r="C2189" s="24"/>
      <c r="D2189" s="24"/>
    </row>
    <row r="2190" spans="3:4" x14ac:dyDescent="0.2">
      <c r="C2190" s="24"/>
      <c r="D2190" s="24"/>
    </row>
    <row r="2191" spans="3:4" x14ac:dyDescent="0.2">
      <c r="C2191" s="24"/>
      <c r="D2191" s="24"/>
    </row>
    <row r="2192" spans="3:4" x14ac:dyDescent="0.2">
      <c r="C2192" s="24"/>
      <c r="D2192" s="24"/>
    </row>
    <row r="2193" spans="3:4" x14ac:dyDescent="0.2">
      <c r="C2193" s="24"/>
      <c r="D2193" s="24"/>
    </row>
    <row r="2194" spans="3:4" x14ac:dyDescent="0.2">
      <c r="C2194" s="24"/>
      <c r="D2194" s="24"/>
    </row>
    <row r="2195" spans="3:4" x14ac:dyDescent="0.2">
      <c r="C2195" s="24"/>
      <c r="D2195" s="24"/>
    </row>
    <row r="2196" spans="3:4" x14ac:dyDescent="0.2">
      <c r="C2196" s="24"/>
      <c r="D2196" s="24"/>
    </row>
    <row r="2197" spans="3:4" x14ac:dyDescent="0.2">
      <c r="C2197" s="24"/>
      <c r="D2197" s="24"/>
    </row>
    <row r="2198" spans="3:4" x14ac:dyDescent="0.2">
      <c r="C2198" s="24"/>
      <c r="D2198" s="24"/>
    </row>
    <row r="2199" spans="3:4" x14ac:dyDescent="0.2">
      <c r="C2199" s="24"/>
      <c r="D2199" s="24"/>
    </row>
    <row r="2200" spans="3:4" x14ac:dyDescent="0.2">
      <c r="C2200" s="24"/>
      <c r="D2200" s="24"/>
    </row>
    <row r="2201" spans="3:4" x14ac:dyDescent="0.2">
      <c r="C2201" s="24"/>
      <c r="D2201" s="24"/>
    </row>
    <row r="2202" spans="3:4" x14ac:dyDescent="0.2">
      <c r="C2202" s="24"/>
      <c r="D2202" s="24"/>
    </row>
    <row r="2203" spans="3:4" x14ac:dyDescent="0.2">
      <c r="C2203" s="24"/>
      <c r="D2203" s="24"/>
    </row>
    <row r="2204" spans="3:4" x14ac:dyDescent="0.2">
      <c r="C2204" s="24"/>
      <c r="D2204" s="24"/>
    </row>
    <row r="2205" spans="3:4" x14ac:dyDescent="0.2">
      <c r="C2205" s="24"/>
      <c r="D2205" s="24"/>
    </row>
    <row r="2206" spans="3:4" x14ac:dyDescent="0.2">
      <c r="C2206" s="24"/>
      <c r="D2206" s="24"/>
    </row>
    <row r="2207" spans="3:4" x14ac:dyDescent="0.2">
      <c r="C2207" s="24"/>
      <c r="D2207" s="24"/>
    </row>
    <row r="2208" spans="3:4" x14ac:dyDescent="0.2">
      <c r="C2208" s="24"/>
      <c r="D2208" s="24"/>
    </row>
    <row r="2209" spans="3:4" x14ac:dyDescent="0.2">
      <c r="C2209" s="24"/>
      <c r="D2209" s="24"/>
    </row>
    <row r="2210" spans="3:4" x14ac:dyDescent="0.2">
      <c r="C2210" s="24"/>
      <c r="D2210" s="24"/>
    </row>
    <row r="2211" spans="3:4" x14ac:dyDescent="0.2">
      <c r="C2211" s="24"/>
      <c r="D2211" s="24"/>
    </row>
    <row r="2212" spans="3:4" x14ac:dyDescent="0.2">
      <c r="C2212" s="24"/>
      <c r="D2212" s="24"/>
    </row>
    <row r="2213" spans="3:4" x14ac:dyDescent="0.2">
      <c r="C2213" s="24"/>
      <c r="D2213" s="24"/>
    </row>
    <row r="2214" spans="3:4" x14ac:dyDescent="0.2">
      <c r="C2214" s="24"/>
      <c r="D2214" s="24"/>
    </row>
    <row r="2215" spans="3:4" x14ac:dyDescent="0.2">
      <c r="C2215" s="24"/>
      <c r="D2215" s="24"/>
    </row>
    <row r="2216" spans="3:4" x14ac:dyDescent="0.2">
      <c r="C2216" s="24"/>
      <c r="D2216" s="24"/>
    </row>
    <row r="2217" spans="3:4" x14ac:dyDescent="0.2">
      <c r="C2217" s="24"/>
      <c r="D2217" s="24"/>
    </row>
    <row r="2218" spans="3:4" x14ac:dyDescent="0.2">
      <c r="C2218" s="24"/>
      <c r="D2218" s="24"/>
    </row>
    <row r="2219" spans="3:4" x14ac:dyDescent="0.2">
      <c r="C2219" s="24"/>
      <c r="D2219" s="24"/>
    </row>
    <row r="2220" spans="3:4" x14ac:dyDescent="0.2">
      <c r="C2220" s="24"/>
      <c r="D2220" s="24"/>
    </row>
    <row r="2221" spans="3:4" x14ac:dyDescent="0.2">
      <c r="C2221" s="24"/>
      <c r="D2221" s="24"/>
    </row>
    <row r="2222" spans="3:4" x14ac:dyDescent="0.2">
      <c r="C2222" s="24"/>
      <c r="D2222" s="24"/>
    </row>
    <row r="2223" spans="3:4" x14ac:dyDescent="0.2">
      <c r="C2223" s="24"/>
      <c r="D2223" s="24"/>
    </row>
    <row r="2224" spans="3:4" x14ac:dyDescent="0.2">
      <c r="C2224" s="24"/>
      <c r="D2224" s="24"/>
    </row>
    <row r="2225" spans="3:4" x14ac:dyDescent="0.2">
      <c r="C2225" s="24"/>
      <c r="D2225" s="24"/>
    </row>
    <row r="2226" spans="3:4" x14ac:dyDescent="0.2">
      <c r="C2226" s="24"/>
      <c r="D2226" s="24"/>
    </row>
    <row r="2227" spans="3:4" x14ac:dyDescent="0.2">
      <c r="C2227" s="24"/>
      <c r="D2227" s="24"/>
    </row>
    <row r="2228" spans="3:4" x14ac:dyDescent="0.2">
      <c r="C2228" s="24"/>
      <c r="D2228" s="24"/>
    </row>
    <row r="2229" spans="3:4" x14ac:dyDescent="0.2">
      <c r="C2229" s="24"/>
      <c r="D2229" s="24"/>
    </row>
    <row r="2230" spans="3:4" x14ac:dyDescent="0.2">
      <c r="C2230" s="24"/>
      <c r="D2230" s="24"/>
    </row>
    <row r="2231" spans="3:4" x14ac:dyDescent="0.2">
      <c r="C2231" s="24"/>
      <c r="D2231" s="24"/>
    </row>
    <row r="2232" spans="3:4" x14ac:dyDescent="0.2">
      <c r="C2232" s="24"/>
      <c r="D2232" s="24"/>
    </row>
    <row r="2233" spans="3:4" x14ac:dyDescent="0.2">
      <c r="C2233" s="24"/>
      <c r="D2233" s="24"/>
    </row>
    <row r="2234" spans="3:4" x14ac:dyDescent="0.2">
      <c r="C2234" s="24"/>
      <c r="D2234" s="24"/>
    </row>
    <row r="2235" spans="3:4" x14ac:dyDescent="0.2">
      <c r="C2235" s="24"/>
      <c r="D2235" s="24"/>
    </row>
    <row r="2236" spans="3:4" x14ac:dyDescent="0.2">
      <c r="C2236" s="24"/>
      <c r="D2236" s="24"/>
    </row>
    <row r="2237" spans="3:4" x14ac:dyDescent="0.2">
      <c r="C2237" s="24"/>
      <c r="D2237" s="24"/>
    </row>
    <row r="2238" spans="3:4" x14ac:dyDescent="0.2">
      <c r="C2238" s="24"/>
      <c r="D2238" s="24"/>
    </row>
    <row r="2239" spans="3:4" x14ac:dyDescent="0.2">
      <c r="C2239" s="24"/>
      <c r="D2239" s="24"/>
    </row>
    <row r="2240" spans="3:4" x14ac:dyDescent="0.2">
      <c r="C2240" s="24"/>
      <c r="D2240" s="24"/>
    </row>
    <row r="2241" spans="3:4" x14ac:dyDescent="0.2">
      <c r="C2241" s="24"/>
      <c r="D2241" s="24"/>
    </row>
    <row r="2242" spans="3:4" x14ac:dyDescent="0.2">
      <c r="C2242" s="24"/>
      <c r="D2242" s="24"/>
    </row>
    <row r="2243" spans="3:4" x14ac:dyDescent="0.2">
      <c r="C2243" s="24"/>
      <c r="D2243" s="24"/>
    </row>
    <row r="2244" spans="3:4" x14ac:dyDescent="0.2">
      <c r="C2244" s="24"/>
      <c r="D2244" s="24"/>
    </row>
    <row r="2245" spans="3:4" x14ac:dyDescent="0.2">
      <c r="C2245" s="24"/>
      <c r="D2245" s="24"/>
    </row>
    <row r="2246" spans="3:4" x14ac:dyDescent="0.2">
      <c r="C2246" s="24"/>
      <c r="D2246" s="24"/>
    </row>
    <row r="2247" spans="3:4" x14ac:dyDescent="0.2">
      <c r="C2247" s="24"/>
      <c r="D2247" s="24"/>
    </row>
    <row r="2248" spans="3:4" x14ac:dyDescent="0.2">
      <c r="C2248" s="24"/>
      <c r="D2248" s="24"/>
    </row>
    <row r="2249" spans="3:4" x14ac:dyDescent="0.2">
      <c r="C2249" s="24"/>
      <c r="D2249" s="24"/>
    </row>
    <row r="2250" spans="3:4" x14ac:dyDescent="0.2">
      <c r="C2250" s="24"/>
      <c r="D2250" s="24"/>
    </row>
    <row r="2251" spans="3:4" x14ac:dyDescent="0.2">
      <c r="C2251" s="24"/>
      <c r="D2251" s="24"/>
    </row>
    <row r="2252" spans="3:4" x14ac:dyDescent="0.2">
      <c r="C2252" s="24"/>
      <c r="D2252" s="24"/>
    </row>
    <row r="2253" spans="3:4" x14ac:dyDescent="0.2">
      <c r="C2253" s="24"/>
      <c r="D2253" s="24"/>
    </row>
    <row r="2254" spans="3:4" x14ac:dyDescent="0.2">
      <c r="C2254" s="24"/>
      <c r="D2254" s="24"/>
    </row>
    <row r="2255" spans="3:4" x14ac:dyDescent="0.2">
      <c r="C2255" s="24"/>
      <c r="D2255" s="24"/>
    </row>
    <row r="2256" spans="3:4" x14ac:dyDescent="0.2">
      <c r="C2256" s="24"/>
      <c r="D2256" s="24"/>
    </row>
    <row r="2257" spans="3:4" x14ac:dyDescent="0.2">
      <c r="C2257" s="24"/>
      <c r="D2257" s="24"/>
    </row>
    <row r="2258" spans="3:4" x14ac:dyDescent="0.2">
      <c r="C2258" s="24"/>
      <c r="D2258" s="24"/>
    </row>
    <row r="2259" spans="3:4" x14ac:dyDescent="0.2">
      <c r="C2259" s="24"/>
      <c r="D2259" s="24"/>
    </row>
    <row r="2260" spans="3:4" x14ac:dyDescent="0.2">
      <c r="C2260" s="24"/>
      <c r="D2260" s="24"/>
    </row>
    <row r="2261" spans="3:4" x14ac:dyDescent="0.2">
      <c r="C2261" s="24"/>
      <c r="D2261" s="24"/>
    </row>
    <row r="2262" spans="3:4" x14ac:dyDescent="0.2">
      <c r="C2262" s="24"/>
      <c r="D2262" s="24"/>
    </row>
    <row r="2263" spans="3:4" x14ac:dyDescent="0.2">
      <c r="C2263" s="24"/>
      <c r="D2263" s="24"/>
    </row>
    <row r="2264" spans="3:4" x14ac:dyDescent="0.2">
      <c r="C2264" s="24"/>
      <c r="D2264" s="24"/>
    </row>
    <row r="2265" spans="3:4" x14ac:dyDescent="0.2">
      <c r="C2265" s="24"/>
      <c r="D2265" s="24"/>
    </row>
    <row r="2266" spans="3:4" x14ac:dyDescent="0.2">
      <c r="C2266" s="24"/>
      <c r="D2266" s="24"/>
    </row>
    <row r="2267" spans="3:4" x14ac:dyDescent="0.2">
      <c r="C2267" s="24"/>
      <c r="D2267" s="24"/>
    </row>
    <row r="2268" spans="3:4" x14ac:dyDescent="0.2">
      <c r="C2268" s="24"/>
      <c r="D2268" s="24"/>
    </row>
    <row r="2269" spans="3:4" x14ac:dyDescent="0.2">
      <c r="C2269" s="24"/>
      <c r="D2269" s="24"/>
    </row>
    <row r="2270" spans="3:4" x14ac:dyDescent="0.2">
      <c r="C2270" s="24"/>
      <c r="D2270" s="24"/>
    </row>
    <row r="2271" spans="3:4" x14ac:dyDescent="0.2">
      <c r="C2271" s="24"/>
      <c r="D2271" s="24"/>
    </row>
    <row r="2272" spans="3:4" x14ac:dyDescent="0.2">
      <c r="C2272" s="24"/>
      <c r="D2272" s="24"/>
    </row>
    <row r="2273" spans="3:4" x14ac:dyDescent="0.2">
      <c r="C2273" s="24"/>
      <c r="D2273" s="24"/>
    </row>
    <row r="2274" spans="3:4" x14ac:dyDescent="0.2">
      <c r="C2274" s="24"/>
      <c r="D2274" s="24"/>
    </row>
    <row r="2275" spans="3:4" x14ac:dyDescent="0.2">
      <c r="C2275" s="24"/>
      <c r="D2275" s="24"/>
    </row>
    <row r="2276" spans="3:4" x14ac:dyDescent="0.2">
      <c r="C2276" s="24"/>
      <c r="D2276" s="24"/>
    </row>
    <row r="2277" spans="3:4" x14ac:dyDescent="0.2">
      <c r="C2277" s="24"/>
      <c r="D2277" s="24"/>
    </row>
    <row r="2278" spans="3:4" x14ac:dyDescent="0.2">
      <c r="C2278" s="24"/>
      <c r="D2278" s="24"/>
    </row>
    <row r="2279" spans="3:4" x14ac:dyDescent="0.2">
      <c r="C2279" s="24"/>
      <c r="D2279" s="24"/>
    </row>
    <row r="2280" spans="3:4" x14ac:dyDescent="0.2">
      <c r="C2280" s="24"/>
      <c r="D2280" s="24"/>
    </row>
    <row r="2281" spans="3:4" x14ac:dyDescent="0.2">
      <c r="C2281" s="24"/>
      <c r="D2281" s="24"/>
    </row>
    <row r="2282" spans="3:4" x14ac:dyDescent="0.2">
      <c r="C2282" s="24"/>
      <c r="D2282" s="24"/>
    </row>
    <row r="2283" spans="3:4" x14ac:dyDescent="0.2">
      <c r="C2283" s="24"/>
      <c r="D2283" s="24"/>
    </row>
    <row r="2284" spans="3:4" x14ac:dyDescent="0.2">
      <c r="C2284" s="24"/>
      <c r="D2284" s="24"/>
    </row>
    <row r="2285" spans="3:4" x14ac:dyDescent="0.2">
      <c r="C2285" s="24"/>
      <c r="D2285" s="24"/>
    </row>
    <row r="2286" spans="3:4" x14ac:dyDescent="0.2">
      <c r="C2286" s="24"/>
      <c r="D2286" s="24"/>
    </row>
    <row r="2287" spans="3:4" x14ac:dyDescent="0.2">
      <c r="C2287" s="24"/>
      <c r="D2287" s="24"/>
    </row>
    <row r="2288" spans="3:4" x14ac:dyDescent="0.2">
      <c r="C2288" s="24"/>
      <c r="D2288" s="24"/>
    </row>
    <row r="2289" spans="3:4" x14ac:dyDescent="0.2">
      <c r="C2289" s="24"/>
      <c r="D2289" s="24"/>
    </row>
    <row r="2290" spans="3:4" x14ac:dyDescent="0.2">
      <c r="C2290" s="24"/>
      <c r="D2290" s="24"/>
    </row>
    <row r="2291" spans="3:4" x14ac:dyDescent="0.2">
      <c r="C2291" s="24"/>
      <c r="D2291" s="24"/>
    </row>
    <row r="2292" spans="3:4" x14ac:dyDescent="0.2">
      <c r="C2292" s="24"/>
      <c r="D2292" s="24"/>
    </row>
    <row r="2293" spans="3:4" x14ac:dyDescent="0.2">
      <c r="C2293" s="24"/>
      <c r="D2293" s="24"/>
    </row>
    <row r="2294" spans="3:4" x14ac:dyDescent="0.2">
      <c r="C2294" s="24"/>
      <c r="D2294" s="24"/>
    </row>
    <row r="2295" spans="3:4" x14ac:dyDescent="0.2">
      <c r="C2295" s="24"/>
      <c r="D2295" s="24"/>
    </row>
    <row r="2296" spans="3:4" x14ac:dyDescent="0.2">
      <c r="C2296" s="24"/>
      <c r="D2296" s="24"/>
    </row>
    <row r="2297" spans="3:4" x14ac:dyDescent="0.2">
      <c r="C2297" s="24"/>
      <c r="D2297" s="24"/>
    </row>
    <row r="2298" spans="3:4" x14ac:dyDescent="0.2">
      <c r="C2298" s="24"/>
      <c r="D2298" s="24"/>
    </row>
    <row r="2299" spans="3:4" x14ac:dyDescent="0.2">
      <c r="C2299" s="24"/>
      <c r="D2299" s="24"/>
    </row>
    <row r="2300" spans="3:4" x14ac:dyDescent="0.2">
      <c r="C2300" s="24"/>
      <c r="D2300" s="24"/>
    </row>
    <row r="2301" spans="3:4" x14ac:dyDescent="0.2">
      <c r="C2301" s="24"/>
      <c r="D2301" s="24"/>
    </row>
    <row r="2302" spans="3:4" x14ac:dyDescent="0.2">
      <c r="C2302" s="24"/>
      <c r="D2302" s="24"/>
    </row>
    <row r="2303" spans="3:4" x14ac:dyDescent="0.2">
      <c r="C2303" s="24"/>
      <c r="D2303" s="24"/>
    </row>
    <row r="2304" spans="3:4" x14ac:dyDescent="0.2">
      <c r="C2304" s="24"/>
      <c r="D2304" s="24"/>
    </row>
    <row r="2305" spans="3:4" x14ac:dyDescent="0.2">
      <c r="C2305" s="24"/>
      <c r="D2305" s="24"/>
    </row>
    <row r="2306" spans="3:4" x14ac:dyDescent="0.2">
      <c r="C2306" s="24"/>
      <c r="D2306" s="24"/>
    </row>
    <row r="2307" spans="3:4" x14ac:dyDescent="0.2">
      <c r="C2307" s="24"/>
      <c r="D2307" s="24"/>
    </row>
    <row r="2308" spans="3:4" x14ac:dyDescent="0.2">
      <c r="C2308" s="24"/>
      <c r="D2308" s="24"/>
    </row>
    <row r="2309" spans="3:4" x14ac:dyDescent="0.2">
      <c r="C2309" s="24"/>
      <c r="D2309" s="24"/>
    </row>
    <row r="2310" spans="3:4" x14ac:dyDescent="0.2">
      <c r="C2310" s="24"/>
      <c r="D2310" s="24"/>
    </row>
    <row r="2311" spans="3:4" x14ac:dyDescent="0.2">
      <c r="C2311" s="24"/>
      <c r="D2311" s="24"/>
    </row>
    <row r="2312" spans="3:4" x14ac:dyDescent="0.2">
      <c r="C2312" s="24"/>
      <c r="D2312" s="24"/>
    </row>
    <row r="2313" spans="3:4" x14ac:dyDescent="0.2">
      <c r="C2313" s="24"/>
      <c r="D2313" s="24"/>
    </row>
    <row r="2314" spans="3:4" x14ac:dyDescent="0.2">
      <c r="C2314" s="24"/>
      <c r="D2314" s="24"/>
    </row>
    <row r="2315" spans="3:4" x14ac:dyDescent="0.2">
      <c r="C2315" s="24"/>
      <c r="D2315" s="24"/>
    </row>
    <row r="2316" spans="3:4" x14ac:dyDescent="0.2">
      <c r="C2316" s="24"/>
      <c r="D2316" s="24"/>
    </row>
    <row r="2317" spans="3:4" x14ac:dyDescent="0.2">
      <c r="C2317" s="24"/>
      <c r="D2317" s="24"/>
    </row>
    <row r="2318" spans="3:4" x14ac:dyDescent="0.2">
      <c r="C2318" s="24"/>
      <c r="D2318" s="24"/>
    </row>
    <row r="2319" spans="3:4" x14ac:dyDescent="0.2">
      <c r="C2319" s="24"/>
      <c r="D2319" s="24"/>
    </row>
    <row r="2320" spans="3:4" x14ac:dyDescent="0.2">
      <c r="C2320" s="24"/>
      <c r="D2320" s="24"/>
    </row>
    <row r="2321" spans="3:4" x14ac:dyDescent="0.2">
      <c r="C2321" s="24"/>
      <c r="D2321" s="24"/>
    </row>
    <row r="2322" spans="3:4" x14ac:dyDescent="0.2">
      <c r="C2322" s="24"/>
      <c r="D2322" s="24"/>
    </row>
    <row r="2323" spans="3:4" x14ac:dyDescent="0.2">
      <c r="C2323" s="24"/>
      <c r="D2323" s="24"/>
    </row>
    <row r="2324" spans="3:4" x14ac:dyDescent="0.2">
      <c r="C2324" s="24"/>
      <c r="D2324" s="24"/>
    </row>
    <row r="2325" spans="3:4" x14ac:dyDescent="0.2">
      <c r="C2325" s="24"/>
      <c r="D2325" s="24"/>
    </row>
    <row r="2326" spans="3:4" x14ac:dyDescent="0.2">
      <c r="C2326" s="24"/>
      <c r="D2326" s="24"/>
    </row>
    <row r="2327" spans="3:4" x14ac:dyDescent="0.2">
      <c r="C2327" s="24"/>
      <c r="D2327" s="24"/>
    </row>
    <row r="2328" spans="3:4" x14ac:dyDescent="0.2">
      <c r="C2328" s="24"/>
      <c r="D2328" s="24"/>
    </row>
  </sheetData>
  <sheetProtection sheet="1" objects="1" scenarios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2"/>
  </sheetPr>
  <dimension ref="A1:BT2540"/>
  <sheetViews>
    <sheetView workbookViewId="0">
      <pane xSplit="13" ySplit="22" topLeftCell="N108" activePane="bottomRight" state="frozen"/>
      <selection pane="topRight" activeCell="N1" sqref="N1"/>
      <selection pane="bottomLeft" activeCell="A23" sqref="A23"/>
      <selection pane="bottomRight" activeCell="A129" sqref="A129"/>
    </sheetView>
  </sheetViews>
  <sheetFormatPr defaultColWidth="10.28515625" defaultRowHeight="12.75" x14ac:dyDescent="0.2"/>
  <cols>
    <col min="1" max="1" width="14.42578125" style="22" customWidth="1"/>
    <col min="2" max="2" width="5.140625" style="22" customWidth="1"/>
    <col min="3" max="3" width="11.85546875" style="22" customWidth="1"/>
    <col min="4" max="4" width="9.42578125" style="22" customWidth="1"/>
    <col min="5" max="5" width="15.5703125" style="22" customWidth="1"/>
    <col min="6" max="6" width="16.7109375" style="22" customWidth="1"/>
    <col min="7" max="7" width="11.7109375" style="22" customWidth="1"/>
    <col min="8" max="8" width="8.7109375" style="22" customWidth="1"/>
    <col min="9" max="14" width="8.5703125" style="22" customWidth="1"/>
    <col min="15" max="15" width="8" style="22" customWidth="1"/>
    <col min="16" max="16" width="7.7109375" style="22" customWidth="1"/>
    <col min="17" max="17" width="9.85546875" style="22" customWidth="1"/>
    <col min="18" max="18" width="10.28515625" style="22" customWidth="1"/>
    <col min="19" max="19" width="5" style="233" customWidth="1"/>
    <col min="20" max="26" width="10.28515625" style="22" customWidth="1"/>
    <col min="27" max="27" width="12.140625" style="22" customWidth="1"/>
    <col min="28" max="28" width="9.42578125" style="22" customWidth="1"/>
    <col min="29" max="31" width="10.42578125" style="22" customWidth="1"/>
    <col min="32" max="32" width="10.5703125" style="22" customWidth="1"/>
    <col min="33" max="33" width="10.28515625" style="22" customWidth="1"/>
    <col min="34" max="37" width="9.42578125" style="22" customWidth="1"/>
    <col min="38" max="52" width="10.28515625" style="22" customWidth="1"/>
    <col min="53" max="53" width="11.85546875" style="22" customWidth="1"/>
    <col min="54" max="54" width="14.7109375" style="22" customWidth="1"/>
    <col min="55" max="72" width="10.28515625" style="22" customWidth="1"/>
    <col min="73" max="16384" width="10.28515625" style="22"/>
  </cols>
  <sheetData>
    <row r="1" spans="1:64" ht="21" thickBot="1" x14ac:dyDescent="0.25">
      <c r="A1" s="231" t="s">
        <v>47</v>
      </c>
      <c r="B1" s="232"/>
      <c r="C1" s="232"/>
      <c r="D1" s="232"/>
      <c r="E1" s="232"/>
      <c r="U1" s="234"/>
      <c r="V1" s="235"/>
      <c r="W1" s="235"/>
      <c r="X1" s="235"/>
      <c r="AA1" s="236" t="s">
        <v>374</v>
      </c>
      <c r="AB1" s="237"/>
      <c r="AC1" s="237" t="s">
        <v>375</v>
      </c>
      <c r="AD1" s="237" t="s">
        <v>376</v>
      </c>
      <c r="AE1" s="238"/>
      <c r="AF1" s="22" t="s">
        <v>1</v>
      </c>
      <c r="AG1" s="22" t="s">
        <v>3</v>
      </c>
      <c r="AH1" s="239"/>
      <c r="AM1" s="240"/>
      <c r="AW1" s="241" t="s">
        <v>15</v>
      </c>
      <c r="AX1" s="242" t="s">
        <v>377</v>
      </c>
      <c r="AY1" s="235" t="s">
        <v>378</v>
      </c>
      <c r="AZ1" s="243" t="s">
        <v>379</v>
      </c>
      <c r="BA1" s="244" t="s">
        <v>380</v>
      </c>
      <c r="BB1" s="243" t="s">
        <v>381</v>
      </c>
      <c r="BC1" s="244" t="s">
        <v>382</v>
      </c>
      <c r="BD1" s="243" t="s">
        <v>383</v>
      </c>
      <c r="BE1" s="245" t="s">
        <v>384</v>
      </c>
      <c r="BF1" s="244" t="s">
        <v>385</v>
      </c>
      <c r="BG1" s="243" t="s">
        <v>386</v>
      </c>
      <c r="BH1" s="245" t="s">
        <v>387</v>
      </c>
      <c r="BI1" s="244" t="s">
        <v>388</v>
      </c>
      <c r="BJ1" s="243" t="s">
        <v>389</v>
      </c>
      <c r="BK1" s="245" t="s">
        <v>390</v>
      </c>
      <c r="BL1" s="244" t="s">
        <v>119</v>
      </c>
    </row>
    <row r="2" spans="1:64" ht="12.95" customHeight="1" thickBot="1" x14ac:dyDescent="0.25">
      <c r="A2" s="22" t="s">
        <v>29</v>
      </c>
      <c r="B2" s="246" t="s">
        <v>40</v>
      </c>
      <c r="C2" s="232"/>
      <c r="D2" s="232"/>
      <c r="E2" s="232"/>
      <c r="AA2" s="247" t="s">
        <v>391</v>
      </c>
      <c r="AB2" s="248">
        <f>C7</f>
        <v>37378.339</v>
      </c>
      <c r="AC2" s="249" t="s">
        <v>392</v>
      </c>
      <c r="AD2" s="248">
        <f>C8</f>
        <v>0.36044120000000002</v>
      </c>
      <c r="AE2" s="250" t="s">
        <v>393</v>
      </c>
      <c r="AF2" s="240" t="s">
        <v>2</v>
      </c>
      <c r="AG2" s="240" t="s">
        <v>2</v>
      </c>
      <c r="AL2" s="233"/>
      <c r="AW2" s="22">
        <v>-20000</v>
      </c>
      <c r="AX2" s="22">
        <f t="shared" ref="AX2:AX65" si="0">AB$3+AB$4*AW2+AB$5*AW2^2+AZ2</f>
        <v>0.11581222264943744</v>
      </c>
      <c r="AY2" s="22">
        <f t="shared" ref="AY2:AY65" si="1">AB$3+AB$4*AW2+AB$5*AW2^2</f>
        <v>1.5548396768935213E-2</v>
      </c>
      <c r="AZ2" s="105">
        <f t="shared" ref="AZ2:AZ65" si="2">$AB$6*($AB$11/BA2*BB2+$AB$12)</f>
        <v>0.10026382588050223</v>
      </c>
      <c r="BA2" s="22">
        <f t="shared" ref="BA2:BA65" si="3">1+$AB$7*COS(BC2)</f>
        <v>0.30072424845039702</v>
      </c>
      <c r="BB2" s="22">
        <f t="shared" ref="BB2:BB65" si="4">SIN(BC2+RADIANS($AB$9))</f>
        <v>0.98309197592738728</v>
      </c>
      <c r="BC2" s="22">
        <f t="shared" ref="BC2:BC65" si="5">2*ATAN(BD2)</f>
        <v>-2.8638516917172812</v>
      </c>
      <c r="BD2" s="22">
        <f t="shared" ref="BD2:BD65" si="6">SQRT((1+$AB$7)/(1-$AB$7))*TAN(BE2/2)</f>
        <v>-7.1546046111786463</v>
      </c>
      <c r="BE2" s="22">
        <f t="shared" ref="BE2:BK17" si="7">$BL2+$AB$7*SIN(BF2)</f>
        <v>3.8178795399974144</v>
      </c>
      <c r="BF2" s="22">
        <f t="shared" si="7"/>
        <v>3.836594619265616</v>
      </c>
      <c r="BG2" s="22">
        <f t="shared" si="7"/>
        <v>3.8035336673637588</v>
      </c>
      <c r="BH2" s="22">
        <f t="shared" si="7"/>
        <v>3.8625659320416186</v>
      </c>
      <c r="BI2" s="22">
        <f t="shared" si="7"/>
        <v>3.759011027602841</v>
      </c>
      <c r="BJ2" s="22">
        <f t="shared" si="7"/>
        <v>3.9473360906778008</v>
      </c>
      <c r="BK2" s="22">
        <f t="shared" si="7"/>
        <v>3.6222387253891219</v>
      </c>
      <c r="BL2" s="22">
        <f t="shared" ref="BL2:BL65" si="8">RADIANS($AB$9)+$AB$18*(AW2-AB$15)</f>
        <v>4.2835316594061865</v>
      </c>
    </row>
    <row r="3" spans="1:64" ht="12.95" customHeight="1" thickBot="1" x14ac:dyDescent="0.25">
      <c r="A3" s="251"/>
      <c r="F3" s="123"/>
      <c r="AA3" s="252" t="s">
        <v>394</v>
      </c>
      <c r="AB3" s="253">
        <f t="shared" ref="AB3:AB10" si="9">AC3*AD3</f>
        <v>-7.2157573143741938E-2</v>
      </c>
      <c r="AC3" s="254">
        <v>-7.2157573143741933</v>
      </c>
      <c r="AD3" s="22">
        <v>0.01</v>
      </c>
      <c r="AE3" s="255"/>
      <c r="AF3" s="256">
        <v>-7.2121846293541481</v>
      </c>
      <c r="AG3" s="254">
        <v>-8.4436832811609008</v>
      </c>
      <c r="AH3" s="254"/>
      <c r="AI3" s="254"/>
      <c r="AJ3" s="254"/>
      <c r="AK3" s="254"/>
      <c r="AL3" s="254"/>
      <c r="AM3" s="254"/>
      <c r="AW3" s="22">
        <v>-19500</v>
      </c>
      <c r="AX3" s="22">
        <f t="shared" si="0"/>
        <v>0.11110758370750903</v>
      </c>
      <c r="AY3" s="22">
        <f t="shared" si="1"/>
        <v>1.1626803967954652E-2</v>
      </c>
      <c r="AZ3" s="105">
        <f t="shared" si="2"/>
        <v>9.9480779739554381E-2</v>
      </c>
      <c r="BA3" s="22">
        <f t="shared" si="3"/>
        <v>0.30169833912643562</v>
      </c>
      <c r="BB3" s="22">
        <f t="shared" si="4"/>
        <v>0.98219331973966628</v>
      </c>
      <c r="BC3" s="22">
        <f t="shared" si="5"/>
        <v>-2.8590070039972861</v>
      </c>
      <c r="BD3" s="22">
        <f t="shared" si="6"/>
        <v>-7.0303398196516165</v>
      </c>
      <c r="BE3" s="22">
        <f t="shared" si="7"/>
        <v>3.8289210733354109</v>
      </c>
      <c r="BF3" s="22">
        <f t="shared" si="7"/>
        <v>3.8467019581660171</v>
      </c>
      <c r="BG3" s="22">
        <f t="shared" si="7"/>
        <v>3.8150138487365544</v>
      </c>
      <c r="BH3" s="22">
        <f t="shared" si="7"/>
        <v>3.8720937429556614</v>
      </c>
      <c r="BI3" s="22">
        <f t="shared" si="7"/>
        <v>3.7710967279766905</v>
      </c>
      <c r="BJ3" s="22">
        <f t="shared" si="7"/>
        <v>3.9564676606083315</v>
      </c>
      <c r="BK3" s="22">
        <f t="shared" si="7"/>
        <v>3.6339549877572992</v>
      </c>
      <c r="BL3" s="22">
        <f t="shared" si="8"/>
        <v>4.300194089041641</v>
      </c>
    </row>
    <row r="4" spans="1:64" ht="12.95" customHeight="1" thickTop="1" thickBot="1" x14ac:dyDescent="0.25">
      <c r="A4" s="239" t="s">
        <v>5</v>
      </c>
      <c r="C4" s="229">
        <v>41740.7166</v>
      </c>
      <c r="D4" s="230">
        <v>0.36044098000000002</v>
      </c>
      <c r="AA4" s="257" t="s">
        <v>395</v>
      </c>
      <c r="AB4" s="258">
        <f t="shared" si="9"/>
        <v>-8.3874761734947568E-7</v>
      </c>
      <c r="AC4" s="259">
        <v>-0.83874761734947567</v>
      </c>
      <c r="AD4" s="260">
        <v>9.9999999999999995E-7</v>
      </c>
      <c r="AE4" s="255"/>
      <c r="AF4" s="261">
        <v>-1.2233269966234979</v>
      </c>
      <c r="AG4" s="259">
        <v>-2.1310149164168108</v>
      </c>
      <c r="AH4" s="259"/>
      <c r="AI4" s="259"/>
      <c r="AJ4" s="259"/>
      <c r="AK4" s="259"/>
      <c r="AL4" s="259"/>
      <c r="AM4" s="259"/>
      <c r="AW4" s="22">
        <v>-19000</v>
      </c>
      <c r="AX4" s="22">
        <f t="shared" si="0"/>
        <v>0.1064775786114578</v>
      </c>
      <c r="AY4" s="22">
        <f t="shared" si="1"/>
        <v>7.793874938931189E-3</v>
      </c>
      <c r="AZ4" s="105">
        <f t="shared" si="2"/>
        <v>9.8683703672526615E-2</v>
      </c>
      <c r="BA4" s="22">
        <f t="shared" si="3"/>
        <v>0.30269446416028001</v>
      </c>
      <c r="BB4" s="22">
        <f t="shared" si="4"/>
        <v>0.98126633573007149</v>
      </c>
      <c r="BC4" s="22">
        <f t="shared" si="5"/>
        <v>-2.8541349349699181</v>
      </c>
      <c r="BD4" s="22">
        <f t="shared" si="6"/>
        <v>-6.9095692242087079</v>
      </c>
      <c r="BE4" s="22">
        <f t="shared" si="7"/>
        <v>3.8399888152381463</v>
      </c>
      <c r="BF4" s="22">
        <f t="shared" si="7"/>
        <v>3.8568492562497116</v>
      </c>
      <c r="BG4" s="22">
        <f t="shared" si="7"/>
        <v>3.8265292036284806</v>
      </c>
      <c r="BH4" s="22">
        <f t="shared" si="7"/>
        <v>3.881638073770274</v>
      </c>
      <c r="BI4" s="22">
        <f t="shared" si="7"/>
        <v>3.7832614105932052</v>
      </c>
      <c r="BJ4" s="22">
        <f t="shared" si="7"/>
        <v>3.9655286504845941</v>
      </c>
      <c r="BK4" s="22">
        <f t="shared" si="7"/>
        <v>3.6458562181790484</v>
      </c>
      <c r="BL4" s="22">
        <f t="shared" si="8"/>
        <v>4.3168565186770955</v>
      </c>
    </row>
    <row r="5" spans="1:64" ht="12.95" customHeight="1" thickTop="1" x14ac:dyDescent="0.2">
      <c r="A5" s="262" t="s">
        <v>68</v>
      </c>
      <c r="B5" s="263">
        <v>-9.5</v>
      </c>
      <c r="C5" s="262" t="s">
        <v>69</v>
      </c>
      <c r="AA5" s="257" t="s">
        <v>162</v>
      </c>
      <c r="AB5" s="258">
        <f t="shared" si="9"/>
        <v>1.773275439142191E-10</v>
      </c>
      <c r="AC5" s="259">
        <v>17.73275439142191</v>
      </c>
      <c r="AD5" s="22">
        <v>9.9999999999999994E-12</v>
      </c>
      <c r="AE5" s="255"/>
      <c r="AF5" s="261">
        <v>16.172018560750601</v>
      </c>
      <c r="AG5" s="259">
        <v>19.104900369879704</v>
      </c>
      <c r="AH5" s="259"/>
      <c r="AI5" s="259"/>
      <c r="AJ5" s="259"/>
      <c r="AK5" s="259"/>
      <c r="AL5" s="259"/>
      <c r="AM5" s="259"/>
      <c r="AW5" s="22">
        <v>-18500</v>
      </c>
      <c r="AX5" s="22">
        <f t="shared" si="0"/>
        <v>0.1019222154100374</v>
      </c>
      <c r="AY5" s="22">
        <f t="shared" si="1"/>
        <v>4.049609681864845E-3</v>
      </c>
      <c r="AZ5" s="105">
        <f t="shared" si="2"/>
        <v>9.7872605728172565E-2</v>
      </c>
      <c r="BA5" s="22">
        <f t="shared" si="3"/>
        <v>0.3037129743865451</v>
      </c>
      <c r="BB5" s="22">
        <f t="shared" si="4"/>
        <v>0.98031056329411836</v>
      </c>
      <c r="BC5" s="22">
        <f t="shared" si="5"/>
        <v>-2.8492350303052358</v>
      </c>
      <c r="BD5" s="22">
        <f t="shared" si="6"/>
        <v>-6.7921408931896412</v>
      </c>
      <c r="BE5" s="22">
        <f t="shared" si="7"/>
        <v>3.8510828114484381</v>
      </c>
      <c r="BF5" s="22">
        <f t="shared" si="7"/>
        <v>3.867038548249377</v>
      </c>
      <c r="BG5" s="22">
        <f t="shared" si="7"/>
        <v>3.838078628005587</v>
      </c>
      <c r="BH5" s="22">
        <f t="shared" si="7"/>
        <v>3.8912023132287743</v>
      </c>
      <c r="BI5" s="22">
        <f t="shared" si="7"/>
        <v>3.7955031847575209</v>
      </c>
      <c r="BJ5" s="22">
        <f t="shared" si="7"/>
        <v>3.9745215964863823</v>
      </c>
      <c r="BK5" s="22">
        <f t="shared" si="7"/>
        <v>3.6579437385067624</v>
      </c>
      <c r="BL5" s="22">
        <f t="shared" si="8"/>
        <v>4.33351894831255</v>
      </c>
    </row>
    <row r="6" spans="1:64" ht="12.95" customHeight="1" x14ac:dyDescent="0.2">
      <c r="A6" s="239" t="s">
        <v>6</v>
      </c>
      <c r="AA6" s="257" t="s">
        <v>396</v>
      </c>
      <c r="AB6" s="258">
        <f t="shared" si="9"/>
        <v>0.12277554833476367</v>
      </c>
      <c r="AC6" s="259">
        <v>12.277554833476367</v>
      </c>
      <c r="AD6" s="22">
        <v>0.01</v>
      </c>
      <c r="AE6" s="255" t="s">
        <v>393</v>
      </c>
      <c r="AF6" s="261">
        <v>8.4217985809817506</v>
      </c>
      <c r="AG6" s="259">
        <v>8.0353075342839606</v>
      </c>
      <c r="AH6" s="259"/>
      <c r="AI6" s="259"/>
      <c r="AJ6" s="259"/>
      <c r="AK6" s="259"/>
      <c r="AL6" s="259"/>
      <c r="AM6" s="259"/>
      <c r="AW6" s="22">
        <v>-18000</v>
      </c>
      <c r="AX6" s="22">
        <f t="shared" si="0"/>
        <v>9.7441499096644846E-2</v>
      </c>
      <c r="AY6" s="22">
        <f t="shared" si="1"/>
        <v>3.9400819675561305E-4</v>
      </c>
      <c r="AZ6" s="22">
        <f t="shared" si="2"/>
        <v>9.7047490899889233E-2</v>
      </c>
      <c r="BA6" s="22">
        <f t="shared" si="3"/>
        <v>0.30475423605559093</v>
      </c>
      <c r="BB6" s="22">
        <f t="shared" si="4"/>
        <v>0.97932552378169113</v>
      </c>
      <c r="BC6" s="22">
        <f t="shared" si="5"/>
        <v>-2.8443067942517284</v>
      </c>
      <c r="BD6" s="22">
        <f t="shared" si="6"/>
        <v>-6.6779107766134773</v>
      </c>
      <c r="BE6" s="22">
        <f t="shared" si="7"/>
        <v>3.8622031818671241</v>
      </c>
      <c r="BF6" s="22">
        <f t="shared" si="7"/>
        <v>3.8772718262972257</v>
      </c>
      <c r="BG6" s="22">
        <f t="shared" si="7"/>
        <v>3.8496610684315495</v>
      </c>
      <c r="BH6" s="22">
        <f t="shared" si="7"/>
        <v>3.9007898790057904</v>
      </c>
      <c r="BI6" s="22">
        <f t="shared" si="7"/>
        <v>3.8078201057690069</v>
      </c>
      <c r="BJ6" s="22">
        <f t="shared" si="7"/>
        <v>3.9834492212323256</v>
      </c>
      <c r="BK6" s="22">
        <f t="shared" si="7"/>
        <v>3.6702188188731442</v>
      </c>
      <c r="BL6" s="22">
        <f t="shared" si="8"/>
        <v>4.3501813779480045</v>
      </c>
    </row>
    <row r="7" spans="1:64" ht="12.95" customHeight="1" x14ac:dyDescent="0.2">
      <c r="A7" s="22" t="s">
        <v>7</v>
      </c>
      <c r="C7" s="232">
        <v>37378.339</v>
      </c>
      <c r="D7" s="262" t="s">
        <v>159</v>
      </c>
      <c r="F7" s="264"/>
      <c r="G7" s="263"/>
      <c r="AA7" s="265" t="s">
        <v>397</v>
      </c>
      <c r="AB7" s="266">
        <f t="shared" si="9"/>
        <v>0.72714180065085987</v>
      </c>
      <c r="AC7" s="259">
        <v>0.72714180065085987</v>
      </c>
      <c r="AD7" s="22">
        <v>1</v>
      </c>
      <c r="AE7" s="255"/>
      <c r="AF7" s="261">
        <v>0.5699354318107186</v>
      </c>
      <c r="AG7" s="259">
        <v>0.60877686415284249</v>
      </c>
      <c r="AH7" s="259"/>
      <c r="AI7" s="259"/>
      <c r="AJ7" s="259"/>
      <c r="AK7" s="259"/>
      <c r="AL7" s="259"/>
      <c r="AM7" s="259"/>
      <c r="AW7" s="22">
        <v>-17500</v>
      </c>
      <c r="AX7" s="22">
        <f t="shared" si="0"/>
        <v>9.3035431096874205E-2</v>
      </c>
      <c r="AY7" s="22">
        <f t="shared" si="1"/>
        <v>-3.1729295163965207E-3</v>
      </c>
      <c r="AZ7" s="22">
        <f t="shared" si="2"/>
        <v>9.6208360613270733E-2</v>
      </c>
      <c r="BA7" s="22">
        <f t="shared" si="3"/>
        <v>0.30581863193394976</v>
      </c>
      <c r="BB7" s="22">
        <f t="shared" si="4"/>
        <v>0.97831071909128686</v>
      </c>
      <c r="BC7" s="22">
        <f t="shared" si="5"/>
        <v>-2.83934968799384</v>
      </c>
      <c r="BD7" s="22">
        <f t="shared" si="6"/>
        <v>-6.5667421904671919</v>
      </c>
      <c r="BE7" s="22">
        <f t="shared" si="7"/>
        <v>3.8733501224969134</v>
      </c>
      <c r="BF7" s="22">
        <f t="shared" si="7"/>
        <v>3.8875510369893695</v>
      </c>
      <c r="BG7" s="22">
        <f t="shared" si="7"/>
        <v>3.8612755277234907</v>
      </c>
      <c r="BH7" s="22">
        <f t="shared" si="7"/>
        <v>3.9104042118947437</v>
      </c>
      <c r="BI7" s="22">
        <f t="shared" si="7"/>
        <v>3.8202101782217657</v>
      </c>
      <c r="BJ7" s="22">
        <f t="shared" si="7"/>
        <v>3.9923144375914399</v>
      </c>
      <c r="BK7" s="22">
        <f t="shared" si="7"/>
        <v>3.6826826773385761</v>
      </c>
      <c r="BL7" s="22">
        <f t="shared" si="8"/>
        <v>4.366843807583459</v>
      </c>
    </row>
    <row r="8" spans="1:64" ht="12.95" customHeight="1" x14ac:dyDescent="0.2">
      <c r="A8" s="22" t="s">
        <v>8</v>
      </c>
      <c r="C8" s="232">
        <v>0.36044120000000002</v>
      </c>
      <c r="D8" s="262" t="s">
        <v>159</v>
      </c>
      <c r="E8" s="260"/>
      <c r="F8" s="264"/>
      <c r="AA8" s="257" t="s">
        <v>398</v>
      </c>
      <c r="AB8" s="266">
        <f t="shared" si="9"/>
        <v>186.06514302671951</v>
      </c>
      <c r="AC8" s="259">
        <v>18.60651430267195</v>
      </c>
      <c r="AD8" s="22">
        <v>10</v>
      </c>
      <c r="AE8" s="255" t="s">
        <v>399</v>
      </c>
      <c r="AF8" s="261">
        <v>10.05165745196059</v>
      </c>
      <c r="AG8" s="259">
        <v>10.927802974508641</v>
      </c>
      <c r="AH8" s="259"/>
      <c r="AI8" s="259"/>
      <c r="AJ8" s="259"/>
      <c r="AK8" s="259"/>
      <c r="AL8" s="259"/>
      <c r="AM8" s="259"/>
      <c r="AW8" s="22">
        <v>-17000</v>
      </c>
      <c r="AX8" s="22">
        <f t="shared" si="0"/>
        <v>8.8704008771843035E-2</v>
      </c>
      <c r="AY8" s="22">
        <f t="shared" si="1"/>
        <v>-6.6512034575915355E-3</v>
      </c>
      <c r="AZ8" s="22">
        <f t="shared" si="2"/>
        <v>9.5355212229434563E-2</v>
      </c>
      <c r="BA8" s="22">
        <f t="shared" si="3"/>
        <v>0.30690656243469427</v>
      </c>
      <c r="BB8" s="22">
        <f t="shared" si="4"/>
        <v>0.9772656302144942</v>
      </c>
      <c r="BC8" s="22">
        <f t="shared" si="5"/>
        <v>-2.8343631280674546</v>
      </c>
      <c r="BD8" s="22">
        <f t="shared" si="6"/>
        <v>-6.4585053431728214</v>
      </c>
      <c r="BE8" s="22">
        <f t="shared" si="7"/>
        <v>3.8845239071176541</v>
      </c>
      <c r="BF8" s="22">
        <f t="shared" si="7"/>
        <v>3.8978780787315794</v>
      </c>
      <c r="BG8" s="22">
        <f t="shared" si="7"/>
        <v>3.8729210705664254</v>
      </c>
      <c r="BH8" s="22">
        <f t="shared" si="7"/>
        <v>3.9200487698938367</v>
      </c>
      <c r="BI8" s="22">
        <f t="shared" si="7"/>
        <v>3.8326713594436712</v>
      </c>
      <c r="BJ8" s="22">
        <f t="shared" si="7"/>
        <v>4.0011203523879546</v>
      </c>
      <c r="BK8" s="22">
        <f t="shared" si="7"/>
        <v>3.6953364795529513</v>
      </c>
      <c r="BL8" s="22">
        <f t="shared" si="8"/>
        <v>4.3835062372189135</v>
      </c>
    </row>
    <row r="9" spans="1:64" ht="12.95" customHeight="1" x14ac:dyDescent="0.2">
      <c r="A9" s="267" t="s">
        <v>54</v>
      </c>
      <c r="B9" s="268">
        <v>46</v>
      </c>
      <c r="C9" s="269" t="str">
        <f>"F"&amp;B9</f>
        <v>F46</v>
      </c>
      <c r="D9" s="270" t="str">
        <f>"G"&amp;B9</f>
        <v>G46</v>
      </c>
      <c r="AA9" s="271" t="s">
        <v>400</v>
      </c>
      <c r="AB9" s="266">
        <f t="shared" si="9"/>
        <v>264.63771866642765</v>
      </c>
      <c r="AC9" s="259">
        <v>26.463771866642766</v>
      </c>
      <c r="AD9" s="22">
        <v>10</v>
      </c>
      <c r="AE9" s="255" t="s">
        <v>401</v>
      </c>
      <c r="AF9" s="261">
        <v>29.964787365926107</v>
      </c>
      <c r="AG9" s="259">
        <v>26.809883987341401</v>
      </c>
      <c r="AH9" s="259"/>
      <c r="AI9" s="259"/>
      <c r="AJ9" s="259"/>
      <c r="AK9" s="259"/>
      <c r="AL9" s="259"/>
      <c r="AM9" s="259"/>
      <c r="AW9" s="22">
        <v>-16500</v>
      </c>
      <c r="AX9" s="22">
        <f t="shared" si="0"/>
        <v>8.4447224940404575E-2</v>
      </c>
      <c r="AY9" s="22">
        <f t="shared" si="1"/>
        <v>-1.0040813626829438E-2</v>
      </c>
      <c r="AZ9" s="22">
        <f t="shared" si="2"/>
        <v>9.448803856723402E-2</v>
      </c>
      <c r="BA9" s="22">
        <f t="shared" si="3"/>
        <v>0.30801844677662082</v>
      </c>
      <c r="BB9" s="22">
        <f t="shared" si="4"/>
        <v>0.97618971573194324</v>
      </c>
      <c r="BC9" s="22">
        <f t="shared" si="5"/>
        <v>-2.8293464848353489</v>
      </c>
      <c r="BD9" s="22">
        <f t="shared" si="6"/>
        <v>-6.3530769002845595</v>
      </c>
      <c r="BE9" s="22">
        <f t="shared" si="7"/>
        <v>3.8957248886883833</v>
      </c>
      <c r="BF9" s="22">
        <f t="shared" si="7"/>
        <v>3.9082547993823855</v>
      </c>
      <c r="BG9" s="22">
        <f t="shared" si="7"/>
        <v>3.8845968290732782</v>
      </c>
      <c r="BH9" s="22">
        <f t="shared" si="7"/>
        <v>3.9297270222025862</v>
      </c>
      <c r="BI9" s="22">
        <f t="shared" si="7"/>
        <v>3.8452015630846001</v>
      </c>
      <c r="BJ9" s="22">
        <f t="shared" si="7"/>
        <v>4.009870269984491</v>
      </c>
      <c r="BK9" s="22">
        <f t="shared" si="7"/>
        <v>3.7081813384320528</v>
      </c>
      <c r="BL9" s="22">
        <f t="shared" si="8"/>
        <v>4.4001686668543671</v>
      </c>
    </row>
    <row r="10" spans="1:64" ht="12.95" customHeight="1" thickBot="1" x14ac:dyDescent="0.25">
      <c r="C10" s="234" t="s">
        <v>24</v>
      </c>
      <c r="D10" s="272" t="s">
        <v>25</v>
      </c>
      <c r="F10" s="233"/>
      <c r="Y10" s="273"/>
      <c r="AA10" s="274" t="s">
        <v>402</v>
      </c>
      <c r="AB10" s="275">
        <f t="shared" si="9"/>
        <v>33795.767325929024</v>
      </c>
      <c r="AC10" s="276">
        <v>3.3795767325929025</v>
      </c>
      <c r="AD10" s="22">
        <v>10000</v>
      </c>
      <c r="AE10" s="255" t="s">
        <v>403</v>
      </c>
      <c r="AF10" s="277">
        <v>4.6740382480927973</v>
      </c>
      <c r="AG10" s="276">
        <v>4.1747092043914602</v>
      </c>
      <c r="AH10" s="276"/>
      <c r="AI10" s="276"/>
      <c r="AJ10" s="276"/>
      <c r="AK10" s="276"/>
      <c r="AL10" s="276"/>
      <c r="AM10" s="276"/>
      <c r="AW10" s="22">
        <v>-16000</v>
      </c>
      <c r="AX10" s="22">
        <f t="shared" si="0"/>
        <v>8.0265067423239578E-2</v>
      </c>
      <c r="AY10" s="22">
        <f t="shared" si="1"/>
        <v>-1.3341760024110236E-2</v>
      </c>
      <c r="AZ10" s="22">
        <f t="shared" si="2"/>
        <v>9.3606827447349814E-2</v>
      </c>
      <c r="BA10" s="22">
        <f t="shared" si="3"/>
        <v>0.30915472417119638</v>
      </c>
      <c r="BB10" s="22">
        <f t="shared" si="4"/>
        <v>0.97508241026189713</v>
      </c>
      <c r="BC10" s="22">
        <f t="shared" si="5"/>
        <v>-2.8242990810241477</v>
      </c>
      <c r="BD10" s="22">
        <f t="shared" si="6"/>
        <v>-6.2503395838763751</v>
      </c>
      <c r="BE10" s="22">
        <f t="shared" si="7"/>
        <v>3.9069535004729206</v>
      </c>
      <c r="BF10" s="22">
        <f t="shared" si="7"/>
        <v>3.9186829942087971</v>
      </c>
      <c r="BG10" s="22">
        <f t="shared" si="7"/>
        <v>3.8963020082767588</v>
      </c>
      <c r="BH10" s="22">
        <f t="shared" si="7"/>
        <v>3.9394424431416191</v>
      </c>
      <c r="BI10" s="22">
        <f t="shared" si="7"/>
        <v>3.8577986628657852</v>
      </c>
      <c r="BJ10" s="22">
        <f t="shared" si="7"/>
        <v>4.0185676957280627</v>
      </c>
      <c r="BK10" s="22">
        <f t="shared" si="7"/>
        <v>3.7212183138485777</v>
      </c>
      <c r="BL10" s="22">
        <f t="shared" si="8"/>
        <v>4.4168310964898216</v>
      </c>
    </row>
    <row r="11" spans="1:64" ht="12.95" customHeight="1" x14ac:dyDescent="0.2">
      <c r="A11" s="22" t="s">
        <v>20</v>
      </c>
      <c r="C11" s="270">
        <f ca="1">INTERCEPT(INDIRECT($D$9):G973,INDIRECT($C$9):F973)</f>
        <v>-0.6046452767831334</v>
      </c>
      <c r="D11" s="278">
        <f>AB3</f>
        <v>-7.2157573143741938E-2</v>
      </c>
      <c r="E11" s="279">
        <v>0.03</v>
      </c>
      <c r="F11" s="22">
        <v>1</v>
      </c>
      <c r="R11" s="22" t="s">
        <v>151</v>
      </c>
      <c r="S11" s="233">
        <v>0.2</v>
      </c>
      <c r="AA11" s="280" t="s">
        <v>404</v>
      </c>
      <c r="AB11" s="270">
        <f>1-AB7^2</f>
        <v>0.4712648017462252</v>
      </c>
      <c r="AC11" s="270">
        <f>SUM(AE21:AE1950)</f>
        <v>1.8064421877572179E-3</v>
      </c>
      <c r="AD11" s="280" t="s">
        <v>405</v>
      </c>
      <c r="AE11" s="255"/>
      <c r="AF11" s="270">
        <v>1.9692176696372984E-3</v>
      </c>
      <c r="AG11" s="270">
        <v>1.8127114205745529E-3</v>
      </c>
      <c r="AH11" s="270"/>
      <c r="AI11" s="270"/>
      <c r="AJ11" s="270"/>
      <c r="AK11" s="270"/>
      <c r="AL11" s="270"/>
      <c r="AM11" s="270"/>
      <c r="AW11" s="22">
        <v>-15500</v>
      </c>
      <c r="AX11" s="22">
        <f t="shared" si="0"/>
        <v>7.6157518611685515E-2</v>
      </c>
      <c r="AY11" s="22">
        <f t="shared" si="1"/>
        <v>-1.6554042649433928E-2</v>
      </c>
      <c r="AZ11" s="22">
        <f t="shared" si="2"/>
        <v>9.2711561261119443E-2</v>
      </c>
      <c r="BA11" s="22">
        <f t="shared" si="3"/>
        <v>0.31031585503631587</v>
      </c>
      <c r="BB11" s="22">
        <f t="shared" si="4"/>
        <v>0.97394312286256668</v>
      </c>
      <c r="BC11" s="22">
        <f t="shared" si="5"/>
        <v>-2.819220190323795</v>
      </c>
      <c r="BD11" s="22">
        <f t="shared" si="6"/>
        <v>-6.1501818034425391</v>
      </c>
      <c r="BE11" s="22">
        <f t="shared" si="7"/>
        <v>3.9182102568871695</v>
      </c>
      <c r="BF11" s="22">
        <f t="shared" si="7"/>
        <v>3.9291644041691849</v>
      </c>
      <c r="BG11" s="22">
        <f t="shared" si="7"/>
        <v>3.9080358915386793</v>
      </c>
      <c r="BH11" s="22">
        <f t="shared" si="7"/>
        <v>3.949198506009151</v>
      </c>
      <c r="BI11" s="22">
        <f t="shared" si="7"/>
        <v>3.870460496503493</v>
      </c>
      <c r="BJ11" s="22">
        <f t="shared" si="7"/>
        <v>4.02721633924281</v>
      </c>
      <c r="BK11" s="22">
        <f t="shared" si="7"/>
        <v>3.7344484123378794</v>
      </c>
      <c r="BL11" s="22">
        <f t="shared" si="8"/>
        <v>4.4334935261252761</v>
      </c>
    </row>
    <row r="12" spans="1:64" ht="12.95" customHeight="1" x14ac:dyDescent="0.2">
      <c r="A12" s="22" t="s">
        <v>21</v>
      </c>
      <c r="C12" s="270">
        <f ca="1">SLOPE(INDIRECT($D$9):G973,INDIRECT($C$9):F973)</f>
        <v>1.6912400836238147E-5</v>
      </c>
      <c r="D12" s="278">
        <f>AB4</f>
        <v>-8.3874761734947568E-7</v>
      </c>
      <c r="E12" s="281">
        <v>-2.5000000000000001E-2</v>
      </c>
      <c r="F12" s="260">
        <v>1E-4</v>
      </c>
      <c r="H12" s="260"/>
      <c r="R12" s="22" t="s">
        <v>205</v>
      </c>
      <c r="S12" s="233">
        <v>0.1</v>
      </c>
      <c r="AA12" s="282" t="s">
        <v>406</v>
      </c>
      <c r="AB12" s="270">
        <f>AB7*SIN(RADIANS(AB9))</f>
        <v>-0.72395961128127195</v>
      </c>
      <c r="AE12" s="255"/>
      <c r="AW12" s="22">
        <v>-15000</v>
      </c>
      <c r="AX12" s="22">
        <f t="shared" si="0"/>
        <v>7.2124555063994955E-2</v>
      </c>
      <c r="AY12" s="22">
        <f t="shared" si="1"/>
        <v>-1.9677661502800509E-2</v>
      </c>
      <c r="AZ12" s="22">
        <f t="shared" si="2"/>
        <v>9.1802216566795464E-2</v>
      </c>
      <c r="BA12" s="22">
        <f t="shared" si="3"/>
        <v>0.31150232223605234</v>
      </c>
      <c r="BB12" s="22">
        <f t="shared" si="4"/>
        <v>0.97277123538909327</v>
      </c>
      <c r="BC12" s="22">
        <f t="shared" si="5"/>
        <v>-2.8141090360499716</v>
      </c>
      <c r="BD12" s="22">
        <f t="shared" si="6"/>
        <v>-6.0524973154523671</v>
      </c>
      <c r="BE12" s="22">
        <f t="shared" si="7"/>
        <v>3.9294957540678808</v>
      </c>
      <c r="BF12" s="22">
        <f t="shared" si="7"/>
        <v>3.9397007145370821</v>
      </c>
      <c r="BG12" s="22">
        <f t="shared" si="7"/>
        <v>3.9197978458616332</v>
      </c>
      <c r="BH12" s="22">
        <f t="shared" si="7"/>
        <v>3.9589986768883505</v>
      </c>
      <c r="BI12" s="22">
        <f t="shared" si="7"/>
        <v>3.8831848698215907</v>
      </c>
      <c r="BJ12" s="22">
        <f t="shared" si="7"/>
        <v>4.035820117552821</v>
      </c>
      <c r="BK12" s="22">
        <f t="shared" si="7"/>
        <v>3.7478725868185281</v>
      </c>
      <c r="BL12" s="22">
        <f t="shared" si="8"/>
        <v>4.4501559557607306</v>
      </c>
    </row>
    <row r="13" spans="1:64" ht="12.95" customHeight="1" thickBot="1" x14ac:dyDescent="0.25">
      <c r="A13" s="22" t="s">
        <v>23</v>
      </c>
      <c r="C13" s="233" t="s">
        <v>18</v>
      </c>
      <c r="D13" s="278">
        <f>AB5</f>
        <v>1.773275439142191E-10</v>
      </c>
      <c r="E13" s="283">
        <v>3.0000000000000001E-3</v>
      </c>
      <c r="F13" s="260">
        <v>1E-8</v>
      </c>
      <c r="H13" s="260"/>
      <c r="R13" s="22" t="s">
        <v>197</v>
      </c>
      <c r="S13" s="233">
        <v>1</v>
      </c>
      <c r="AA13" s="284" t="s">
        <v>407</v>
      </c>
      <c r="AB13" s="285">
        <f>AB6*86400*300000/149600000</f>
        <v>21.27234099490023</v>
      </c>
      <c r="AC13" s="22" t="s">
        <v>408</v>
      </c>
      <c r="AE13" s="255"/>
      <c r="AL13" s="233"/>
      <c r="AW13" s="22">
        <v>-14500</v>
      </c>
      <c r="AX13" s="22">
        <f t="shared" si="0"/>
        <v>6.8166147131532351E-2</v>
      </c>
      <c r="AY13" s="22">
        <f t="shared" si="1"/>
        <v>-2.271261658420997E-2</v>
      </c>
      <c r="AZ13" s="22">
        <f t="shared" si="2"/>
        <v>9.0878763715742314E-2</v>
      </c>
      <c r="BA13" s="22">
        <f t="shared" si="3"/>
        <v>0.3127146323457386</v>
      </c>
      <c r="BB13" s="22">
        <f t="shared" si="4"/>
        <v>0.97156610080597328</v>
      </c>
      <c r="BC13" s="22">
        <f t="shared" si="5"/>
        <v>-2.8089647898692651</v>
      </c>
      <c r="BD13" s="22">
        <f t="shared" si="6"/>
        <v>-5.9571849089839359</v>
      </c>
      <c r="BE13" s="22">
        <f t="shared" si="7"/>
        <v>3.9408106701641659</v>
      </c>
      <c r="BF13" s="22">
        <f t="shared" si="7"/>
        <v>3.9502935538788044</v>
      </c>
      <c r="BG13" s="22">
        <f t="shared" si="7"/>
        <v>3.9315873270871959</v>
      </c>
      <c r="BH13" s="22">
        <f t="shared" si="7"/>
        <v>3.9688464084205779</v>
      </c>
      <c r="BI13" s="22">
        <f t="shared" si="7"/>
        <v>3.8959695610688829</v>
      </c>
      <c r="BJ13" s="22">
        <f t="shared" si="7"/>
        <v>4.0443831580178884</v>
      </c>
      <c r="BK13" s="22">
        <f t="shared" si="7"/>
        <v>3.7614917363277485</v>
      </c>
      <c r="BL13" s="22">
        <f t="shared" si="8"/>
        <v>4.4668183853961851</v>
      </c>
    </row>
    <row r="14" spans="1:64" ht="12.95" customHeight="1" x14ac:dyDescent="0.2">
      <c r="E14" s="262"/>
      <c r="F14" s="128"/>
      <c r="R14" s="22" t="s">
        <v>152</v>
      </c>
      <c r="S14" s="233">
        <v>1</v>
      </c>
      <c r="AA14" s="284" t="s">
        <v>409</v>
      </c>
      <c r="AB14" s="270">
        <f>2*AB5*365.24/C8</f>
        <v>3.593768533632081E-7</v>
      </c>
      <c r="AC14" s="22" t="s">
        <v>166</v>
      </c>
      <c r="AE14" s="255"/>
      <c r="AL14" s="233"/>
      <c r="AW14" s="22">
        <v>-14000</v>
      </c>
      <c r="AX14" s="22">
        <f t="shared" si="0"/>
        <v>6.4282258617204491E-2</v>
      </c>
      <c r="AY14" s="22">
        <f t="shared" si="1"/>
        <v>-2.5658907893662333E-2</v>
      </c>
      <c r="AZ14" s="22">
        <f t="shared" si="2"/>
        <v>8.9941166510866824E-2</v>
      </c>
      <c r="BA14" s="22">
        <f t="shared" si="3"/>
        <v>0.31395331694192519</v>
      </c>
      <c r="BB14" s="22">
        <f t="shared" si="4"/>
        <v>0.9703270414554821</v>
      </c>
      <c r="BC14" s="22">
        <f t="shared" si="5"/>
        <v>-2.8037865705861886</v>
      </c>
      <c r="BD14" s="22">
        <f t="shared" si="6"/>
        <v>-5.864148115111953</v>
      </c>
      <c r="BE14" s="22">
        <f t="shared" si="7"/>
        <v>3.9521557653547856</v>
      </c>
      <c r="BF14" s="22">
        <f t="shared" si="7"/>
        <v>3.9609444933968616</v>
      </c>
      <c r="BG14" s="22">
        <f t="shared" si="7"/>
        <v>3.9434038849641104</v>
      </c>
      <c r="BH14" s="22">
        <f t="shared" si="7"/>
        <v>3.9787451335603676</v>
      </c>
      <c r="BI14" s="22">
        <f t="shared" si="7"/>
        <v>3.9088123254585185</v>
      </c>
      <c r="BJ14" s="22">
        <f t="shared" si="7"/>
        <v>4.0529098010645175</v>
      </c>
      <c r="BK14" s="22">
        <f t="shared" si="7"/>
        <v>3.7753067057718224</v>
      </c>
      <c r="BL14" s="22">
        <f t="shared" si="8"/>
        <v>4.4834808150316396</v>
      </c>
    </row>
    <row r="15" spans="1:64" ht="12.95" customHeight="1" x14ac:dyDescent="0.2">
      <c r="A15" s="286" t="s">
        <v>22</v>
      </c>
      <c r="C15" s="287">
        <f ca="1">(C7+C11)+(C8+C12)*INT(MAX(F21:F3521))</f>
        <v>58499.498367075023</v>
      </c>
      <c r="D15" s="270">
        <f>+F7+INT(MAX(F21:F1574))*F8+F11+F12*INT(MAX(F21:F4009))+F13*INT(MAX(F21:F4036)^2)</f>
        <v>41.195784090000004</v>
      </c>
      <c r="E15" s="262" t="s">
        <v>66</v>
      </c>
      <c r="F15" s="263">
        <v>0.5</v>
      </c>
      <c r="AA15" s="282" t="s">
        <v>410</v>
      </c>
      <c r="AB15" s="288">
        <f>(AB10-AB2)/AD2</f>
        <v>-9939.4066884445383</v>
      </c>
      <c r="AC15" s="22" t="s">
        <v>411</v>
      </c>
      <c r="AE15" s="255"/>
      <c r="AW15" s="22">
        <v>-13500</v>
      </c>
      <c r="AX15" s="22">
        <f t="shared" si="0"/>
        <v>6.0472846468193946E-2</v>
      </c>
      <c r="AY15" s="22">
        <f t="shared" si="1"/>
        <v>-2.8516535431157584E-2</v>
      </c>
      <c r="AZ15" s="22">
        <f t="shared" si="2"/>
        <v>8.898938189935153E-2</v>
      </c>
      <c r="BA15" s="22">
        <f t="shared" si="3"/>
        <v>0.31521893391698641</v>
      </c>
      <c r="BB15" s="22">
        <f t="shared" si="4"/>
        <v>0.96905334728239001</v>
      </c>
      <c r="BC15" s="22">
        <f t="shared" si="5"/>
        <v>-2.7985734429904126</v>
      </c>
      <c r="BD15" s="22">
        <f t="shared" si="6"/>
        <v>-5.7732949379480809</v>
      </c>
      <c r="BE15" s="22">
        <f t="shared" si="7"/>
        <v>3.9635318815959435</v>
      </c>
      <c r="BF15" s="22">
        <f t="shared" si="7"/>
        <v>3.9716550466501692</v>
      </c>
      <c r="BG15" s="22">
        <f t="shared" si="7"/>
        <v>3.955247168069183</v>
      </c>
      <c r="BH15" s="22">
        <f t="shared" si="7"/>
        <v>3.9886982593289515</v>
      </c>
      <c r="BI15" s="22">
        <f t="shared" si="7"/>
        <v>3.9217108999481169</v>
      </c>
      <c r="BJ15" s="22">
        <f t="shared" si="7"/>
        <v>4.0614046026940702</v>
      </c>
      <c r="BK15" s="22">
        <f t="shared" si="7"/>
        <v>3.7893182856915146</v>
      </c>
      <c r="BL15" s="22">
        <f t="shared" si="8"/>
        <v>4.5001432446670941</v>
      </c>
    </row>
    <row r="16" spans="1:64" ht="12.95" customHeight="1" x14ac:dyDescent="0.2">
      <c r="A16" s="239" t="s">
        <v>9</v>
      </c>
      <c r="C16" s="289">
        <f ca="1">+C8+C12</f>
        <v>0.36045811240083625</v>
      </c>
      <c r="D16" s="270">
        <f>+F8+F12+2*F13*F98</f>
        <v>9.9394999999999996E-4</v>
      </c>
      <c r="E16" s="262" t="s">
        <v>50</v>
      </c>
      <c r="F16" s="290">
        <f ca="1">NOW()+15018.5+$B$5/24</f>
        <v>60367.599424189815</v>
      </c>
      <c r="AA16" s="280" t="s">
        <v>412</v>
      </c>
      <c r="AB16" s="288">
        <f>365.24*AB8</f>
        <v>67958.432839079032</v>
      </c>
      <c r="AC16" s="22" t="s">
        <v>393</v>
      </c>
      <c r="AD16" s="270"/>
      <c r="AE16" s="255"/>
      <c r="AW16" s="22">
        <v>-13000</v>
      </c>
      <c r="AX16" s="22">
        <f t="shared" si="0"/>
        <v>5.6737860504806198E-2</v>
      </c>
      <c r="AY16" s="22">
        <f t="shared" si="1"/>
        <v>-3.1285499196695724E-2</v>
      </c>
      <c r="AZ16" s="22">
        <f t="shared" si="2"/>
        <v>8.8023359701501921E-2</v>
      </c>
      <c r="BA16" s="22">
        <f t="shared" si="3"/>
        <v>0.31651206881842864</v>
      </c>
      <c r="BB16" s="22">
        <f t="shared" si="4"/>
        <v>0.96774427401494867</v>
      </c>
      <c r="BC16" s="22">
        <f t="shared" si="5"/>
        <v>-2.7933244167617373</v>
      </c>
      <c r="BD16" s="22">
        <f t="shared" si="6"/>
        <v>-5.6845376054300489</v>
      </c>
      <c r="BE16" s="22">
        <f t="shared" si="7"/>
        <v>3.9749399421061549</v>
      </c>
      <c r="BF16" s="22">
        <f t="shared" si="7"/>
        <v>3.9824266696609936</v>
      </c>
      <c r="BG16" s="22">
        <f t="shared" si="7"/>
        <v>3.9671169285629269</v>
      </c>
      <c r="BH16" s="22">
        <f t="shared" si="7"/>
        <v>3.9987091605841107</v>
      </c>
      <c r="BI16" s="22">
        <f t="shared" si="7"/>
        <v>3.9346630082806682</v>
      </c>
      <c r="BJ16" s="22">
        <f t="shared" si="7"/>
        <v>4.0698723367494853</v>
      </c>
      <c r="BK16" s="22">
        <f t="shared" si="7"/>
        <v>3.803527212042598</v>
      </c>
      <c r="BL16" s="22">
        <f t="shared" si="8"/>
        <v>4.5168056743025486</v>
      </c>
    </row>
    <row r="17" spans="1:72" ht="12.95" customHeight="1" thickBot="1" x14ac:dyDescent="0.25">
      <c r="A17" s="262" t="s">
        <v>46</v>
      </c>
      <c r="C17" s="22">
        <f>COUNT(C21:C2172)</f>
        <v>109</v>
      </c>
      <c r="D17" s="262"/>
      <c r="E17" s="262" t="s">
        <v>67</v>
      </c>
      <c r="F17" s="290">
        <f ca="1">ROUND(2*(F16-$C$7)/$C$8,0)/2+F15</f>
        <v>63781.5</v>
      </c>
      <c r="AA17" s="280" t="s">
        <v>413</v>
      </c>
      <c r="AB17" s="291">
        <f>AB13^3/AB8^2</f>
        <v>0.27804546504366195</v>
      </c>
      <c r="AE17" s="255"/>
      <c r="AW17" s="22">
        <v>-12500</v>
      </c>
      <c r="AX17" s="22">
        <f t="shared" si="0"/>
        <v>5.3077243186972586E-2</v>
      </c>
      <c r="AY17" s="22">
        <f t="shared" si="1"/>
        <v>-3.3965799190276758E-2</v>
      </c>
      <c r="AZ17" s="22">
        <f t="shared" si="2"/>
        <v>8.7043042377249344E-2</v>
      </c>
      <c r="BA17" s="22">
        <f t="shared" si="3"/>
        <v>0.31783333621326404</v>
      </c>
      <c r="BB17" s="22">
        <f t="shared" si="4"/>
        <v>0.96639904130175802</v>
      </c>
      <c r="BC17" s="22">
        <f t="shared" si="5"/>
        <v>-2.788038445429474</v>
      </c>
      <c r="BD17" s="22">
        <f t="shared" si="6"/>
        <v>-5.5977923381327539</v>
      </c>
      <c r="BE17" s="22">
        <f t="shared" si="7"/>
        <v>3.9863809505966121</v>
      </c>
      <c r="BF17" s="22">
        <f t="shared" si="7"/>
        <v>3.9932607614174547</v>
      </c>
      <c r="BG17" s="22">
        <f t="shared" si="7"/>
        <v>3.9790130267612946</v>
      </c>
      <c r="BH17" s="22">
        <f t="shared" si="7"/>
        <v>4.0087811738252261</v>
      </c>
      <c r="BI17" s="22">
        <f t="shared" si="7"/>
        <v>3.9476663663076277</v>
      </c>
      <c r="BJ17" s="22">
        <f t="shared" si="7"/>
        <v>4.0783179969216095</v>
      </c>
      <c r="BK17" s="22">
        <f t="shared" si="7"/>
        <v>3.8179341659915274</v>
      </c>
      <c r="BL17" s="22">
        <f t="shared" si="8"/>
        <v>4.5334681039380031</v>
      </c>
    </row>
    <row r="18" spans="1:72" ht="12.95" customHeight="1" thickTop="1" thickBot="1" x14ac:dyDescent="0.25">
      <c r="A18" s="239" t="s">
        <v>76</v>
      </c>
      <c r="C18" s="229">
        <f ca="1">+C15</f>
        <v>58499.498367075023</v>
      </c>
      <c r="D18" s="230">
        <f ca="1">+C16</f>
        <v>0.36045811240083625</v>
      </c>
      <c r="E18" s="262" t="s">
        <v>51</v>
      </c>
      <c r="F18" s="270">
        <f ca="1">ROUND(2*(F16-$C$15)/$C$16,0)/2+F15</f>
        <v>5183</v>
      </c>
      <c r="Q18" s="292">
        <f>Q19/AB16</f>
        <v>0.36600622852645937</v>
      </c>
      <c r="R18" s="22" t="s">
        <v>432</v>
      </c>
      <c r="AA18" s="293" t="s">
        <v>414</v>
      </c>
      <c r="AB18" s="294">
        <f>2*PI()/(AB8*365.2422)*AD2</f>
        <v>3.3324859270908924E-5</v>
      </c>
      <c r="AC18" s="295" t="s">
        <v>415</v>
      </c>
      <c r="AD18" s="295"/>
      <c r="AE18" s="296"/>
      <c r="AH18" s="233" t="s">
        <v>416</v>
      </c>
      <c r="AW18" s="22">
        <v>-12000</v>
      </c>
      <c r="AX18" s="22">
        <f t="shared" si="0"/>
        <v>4.9490929419654037E-2</v>
      </c>
      <c r="AY18" s="22">
        <f t="shared" si="1"/>
        <v>-3.6557435411900679E-2</v>
      </c>
      <c r="AZ18" s="22">
        <f t="shared" si="2"/>
        <v>8.6048364831554716E-2</v>
      </c>
      <c r="BA18" s="22">
        <f t="shared" si="3"/>
        <v>0.31918338107818178</v>
      </c>
      <c r="BB18" s="22">
        <f t="shared" si="4"/>
        <v>0.96501683080369849</v>
      </c>
      <c r="BC18" s="22">
        <f t="shared" si="5"/>
        <v>-2.7827144253819576</v>
      </c>
      <c r="BD18" s="22">
        <f t="shared" si="6"/>
        <v>-5.512979134532217</v>
      </c>
      <c r="BE18" s="22">
        <f t="shared" ref="BE18:BK33" si="10">$BL18+$AB$7*SIN(BF18)</f>
        <v>3.997855990257396</v>
      </c>
      <c r="BF18" s="22">
        <f t="shared" si="10"/>
        <v>4.0041586647792169</v>
      </c>
      <c r="BG18" s="22">
        <f t="shared" si="10"/>
        <v>3.990935435504225</v>
      </c>
      <c r="BH18" s="22">
        <f t="shared" si="10"/>
        <v>4.0189175910535289</v>
      </c>
      <c r="BI18" s="22">
        <f t="shared" si="10"/>
        <v>3.9607186876169815</v>
      </c>
      <c r="BJ18" s="22">
        <f t="shared" si="10"/>
        <v>4.0867467984758497</v>
      </c>
      <c r="BK18" s="22">
        <f t="shared" si="10"/>
        <v>3.8325397737263289</v>
      </c>
      <c r="BL18" s="22">
        <f t="shared" si="8"/>
        <v>4.5501305335734576</v>
      </c>
    </row>
    <row r="19" spans="1:72" ht="12.95" customHeight="1" thickTop="1" thickBot="1" x14ac:dyDescent="0.25">
      <c r="A19" s="239" t="s">
        <v>77</v>
      </c>
      <c r="C19" s="297"/>
      <c r="D19" s="238"/>
      <c r="E19" s="262" t="s">
        <v>52</v>
      </c>
      <c r="F19" s="298">
        <f ca="1">+$C$15+$C$16*F18-15018.5-$B$5/24</f>
        <v>45349.64859698189</v>
      </c>
      <c r="Q19" s="22">
        <f>MAX(Q21:Q999)-MIN(Q21:Q999)</f>
        <v>24873.209699999999</v>
      </c>
      <c r="R19" s="22" t="s">
        <v>393</v>
      </c>
      <c r="AA19" s="299"/>
      <c r="AC19" s="299"/>
      <c r="AH19" s="233" t="s">
        <v>417</v>
      </c>
      <c r="AW19" s="22">
        <v>-11500</v>
      </c>
      <c r="AX19" s="22">
        <f t="shared" si="0"/>
        <v>4.597884639808103E-2</v>
      </c>
      <c r="AY19" s="22">
        <f t="shared" si="1"/>
        <v>-3.9060407861567489E-2</v>
      </c>
      <c r="AZ19" s="22">
        <f t="shared" si="2"/>
        <v>8.503925425964852E-2</v>
      </c>
      <c r="BA19" s="22">
        <f t="shared" si="3"/>
        <v>0.3205628802166508</v>
      </c>
      <c r="BB19" s="22">
        <f t="shared" si="4"/>
        <v>0.96359678423962181</v>
      </c>
      <c r="BC19" s="22">
        <f t="shared" si="5"/>
        <v>-2.7773511949209078</v>
      </c>
      <c r="BD19" s="22">
        <f t="shared" si="6"/>
        <v>-5.4300215712942448</v>
      </c>
      <c r="BE19" s="22">
        <f t="shared" si="10"/>
        <v>4.0093662225118614</v>
      </c>
      <c r="BF19" s="22">
        <f t="shared" si="10"/>
        <v>4.0151216677927035</v>
      </c>
      <c r="BG19" s="22">
        <f t="shared" si="10"/>
        <v>4.0028842443011463</v>
      </c>
      <c r="BH19" s="22">
        <f t="shared" si="10"/>
        <v>4.0291216537088079</v>
      </c>
      <c r="BI19" s="22">
        <f t="shared" si="10"/>
        <v>3.9738176894903465</v>
      </c>
      <c r="BJ19" s="22">
        <f t="shared" si="10"/>
        <v>4.0951641796795384</v>
      </c>
      <c r="BK19" s="22">
        <f t="shared" si="10"/>
        <v>3.8473446062827499</v>
      </c>
      <c r="BL19" s="22">
        <f t="shared" si="8"/>
        <v>4.5667929632089121</v>
      </c>
    </row>
    <row r="20" spans="1:72" ht="12.95" customHeight="1" thickBot="1" x14ac:dyDescent="0.25">
      <c r="A20" s="234" t="s">
        <v>11</v>
      </c>
      <c r="B20" s="234" t="s">
        <v>12</v>
      </c>
      <c r="C20" s="234" t="s">
        <v>13</v>
      </c>
      <c r="D20" s="234" t="s">
        <v>17</v>
      </c>
      <c r="E20" s="234" t="s">
        <v>14</v>
      </c>
      <c r="F20" s="234" t="s">
        <v>15</v>
      </c>
      <c r="G20" s="234" t="s">
        <v>16</v>
      </c>
      <c r="H20" s="300" t="s">
        <v>151</v>
      </c>
      <c r="I20" s="300" t="s">
        <v>205</v>
      </c>
      <c r="J20" s="300" t="s">
        <v>197</v>
      </c>
      <c r="K20" s="300" t="s">
        <v>152</v>
      </c>
      <c r="L20" s="300" t="s">
        <v>371</v>
      </c>
      <c r="M20" s="235" t="s">
        <v>372</v>
      </c>
      <c r="N20" s="300" t="s">
        <v>373</v>
      </c>
      <c r="O20" s="300" t="s">
        <v>27</v>
      </c>
      <c r="P20" s="235" t="s">
        <v>433</v>
      </c>
      <c r="Q20" s="234" t="s">
        <v>19</v>
      </c>
      <c r="R20" s="235" t="s">
        <v>70</v>
      </c>
      <c r="S20" s="235" t="s">
        <v>71</v>
      </c>
      <c r="T20" s="235" t="s">
        <v>72</v>
      </c>
      <c r="V20" s="300" t="s">
        <v>151</v>
      </c>
      <c r="W20" s="300" t="s">
        <v>205</v>
      </c>
      <c r="X20" s="300" t="s">
        <v>197</v>
      </c>
      <c r="Y20" s="300" t="s">
        <v>152</v>
      </c>
      <c r="Z20" s="234" t="s">
        <v>15</v>
      </c>
      <c r="AA20" s="235" t="s">
        <v>418</v>
      </c>
      <c r="AB20" s="235" t="s">
        <v>419</v>
      </c>
      <c r="AC20" s="235" t="s">
        <v>420</v>
      </c>
      <c r="AD20" s="235" t="s">
        <v>421</v>
      </c>
      <c r="AE20" s="235" t="s">
        <v>422</v>
      </c>
      <c r="AF20" s="235" t="s">
        <v>423</v>
      </c>
      <c r="AG20" s="244"/>
      <c r="AH20" s="235" t="s">
        <v>379</v>
      </c>
      <c r="AI20" s="235" t="s">
        <v>380</v>
      </c>
      <c r="AJ20" s="235" t="s">
        <v>381</v>
      </c>
      <c r="AK20" s="235" t="s">
        <v>424</v>
      </c>
      <c r="AL20" s="235" t="s">
        <v>382</v>
      </c>
      <c r="AM20" s="235" t="s">
        <v>383</v>
      </c>
      <c r="AN20" s="234" t="s">
        <v>425</v>
      </c>
      <c r="AO20" s="234" t="s">
        <v>426</v>
      </c>
      <c r="AP20" s="234" t="s">
        <v>427</v>
      </c>
      <c r="AQ20" s="234" t="s">
        <v>428</v>
      </c>
      <c r="AR20" s="234" t="s">
        <v>429</v>
      </c>
      <c r="AS20" s="234" t="s">
        <v>430</v>
      </c>
      <c r="AT20" s="234" t="s">
        <v>431</v>
      </c>
      <c r="AU20" s="234" t="s">
        <v>119</v>
      </c>
      <c r="AV20" s="301"/>
      <c r="AW20" s="22">
        <v>-11000</v>
      </c>
      <c r="AX20" s="22">
        <f t="shared" si="0"/>
        <v>4.254091349343754E-2</v>
      </c>
      <c r="AY20" s="22">
        <f t="shared" si="1"/>
        <v>-4.1474716539277201E-2</v>
      </c>
      <c r="AZ20" s="22">
        <f t="shared" si="2"/>
        <v>8.4015630032714742E-2</v>
      </c>
      <c r="BA20" s="22">
        <f t="shared" si="3"/>
        <v>0.32197254370454875</v>
      </c>
      <c r="BB20" s="22">
        <f t="shared" si="4"/>
        <v>0.96213800138394545</v>
      </c>
      <c r="BC20" s="22">
        <f t="shared" si="5"/>
        <v>-2.7719475333543042</v>
      </c>
      <c r="BD20" s="22">
        <f t="shared" si="6"/>
        <v>-5.3488466172863118</v>
      </c>
      <c r="BE20" s="22">
        <f t="shared" si="10"/>
        <v>4.0209128855534946</v>
      </c>
      <c r="BF20" s="22">
        <f t="shared" si="10"/>
        <v>4.0261510054208491</v>
      </c>
      <c r="BG20" s="22">
        <f t="shared" si="10"/>
        <v>4.0148596632330902</v>
      </c>
      <c r="BH20" s="22">
        <f t="shared" si="10"/>
        <v>4.0393965467051283</v>
      </c>
      <c r="BI20" s="22">
        <f t="shared" si="10"/>
        <v>3.9869610992144482</v>
      </c>
      <c r="BJ20" s="22">
        <f t="shared" si="10"/>
        <v>4.1035758029101546</v>
      </c>
      <c r="BK20" s="22">
        <f t="shared" si="10"/>
        <v>3.8623491793857245</v>
      </c>
      <c r="BL20" s="22">
        <f t="shared" si="8"/>
        <v>4.5834553928443666</v>
      </c>
    </row>
    <row r="21" spans="1:72" s="105" customFormat="1" ht="12.95" customHeight="1" x14ac:dyDescent="0.2">
      <c r="A21" s="123" t="s">
        <v>435</v>
      </c>
      <c r="B21" s="302" t="s">
        <v>36</v>
      </c>
      <c r="C21" s="303">
        <v>33626.364000000001</v>
      </c>
      <c r="D21" s="20" t="s">
        <v>151</v>
      </c>
      <c r="E21" s="105">
        <f t="shared" ref="E21:E52" si="11">+(C21-C$7)/C$8</f>
        <v>-10409.395485310775</v>
      </c>
      <c r="F21" s="123">
        <f t="shared" ref="F21:F52" si="12">ROUND(2*E21,0)/2</f>
        <v>-10409.5</v>
      </c>
      <c r="G21" s="105">
        <f t="shared" ref="G21:G52" si="13">C21-($C$7+$C$8*$F21)</f>
        <v>3.7671400001272559E-2</v>
      </c>
      <c r="H21" s="105">
        <f t="shared" ref="H21:H44" si="14">+G21</f>
        <v>3.7671400001272559E-2</v>
      </c>
      <c r="P21" s="22">
        <f t="shared" ref="P21:P84" si="15">+D$11+D$12*F21+D$13*F21^2</f>
        <v>-4.4211826744692352E-2</v>
      </c>
      <c r="Q21" s="304">
        <f t="shared" ref="Q21:Q52" si="16">+C21-15018.5</f>
        <v>18607.864000000001</v>
      </c>
      <c r="R21" s="105">
        <f t="shared" ref="R21:R52" si="17">+(P21-G21)^2</f>
        <v>6.7048628223311023E-3</v>
      </c>
      <c r="S21" s="302">
        <f t="shared" ref="S21:S44" si="18">S$11</f>
        <v>0.2</v>
      </c>
      <c r="U21" s="105">
        <f>VLOOKUP(C21,'C (errors) (3)'!C$21:E$128,3,FALSE)</f>
        <v>-10409.395485310775</v>
      </c>
      <c r="V21" s="134">
        <f>AB21</f>
        <v>-4.5116516585919406E-2</v>
      </c>
      <c r="W21" s="134"/>
      <c r="X21" s="134"/>
      <c r="Y21" s="123"/>
      <c r="Z21" s="22">
        <f t="shared" ref="Z21:Z84" si="19">F21</f>
        <v>-10409.5</v>
      </c>
      <c r="AA21" s="105">
        <f t="shared" ref="AA21:AA84" si="20">AB$3+AB$4*Z21+AB$5*Z21^2+AH21</f>
        <v>3.8576089842499613E-2</v>
      </c>
      <c r="AB21" s="105">
        <f t="shared" ref="AB21:AB84" si="21">IF(S21&lt;&gt;0,G21-AH21, -9999)</f>
        <v>-4.5116516585919406E-2</v>
      </c>
      <c r="AC21" s="105">
        <f t="shared" ref="AC21:AC84" si="22">+G21-P21</f>
        <v>8.1883226745964904E-2</v>
      </c>
      <c r="AD21" s="105">
        <f>IF(S21&lt;&gt;0,G21-AA21, -9999)</f>
        <v>-9.0468984122705348E-4</v>
      </c>
      <c r="AE21" s="105">
        <f t="shared" ref="AE21:AE84" si="23">+(G21-AA21)^2*S21</f>
        <v>1.6369274176388626E-7</v>
      </c>
      <c r="AF21" s="22">
        <f>IF(S21&lt;&gt;0,G21-P21, -9999)</f>
        <v>8.1883226745964904E-2</v>
      </c>
      <c r="AG21" s="302"/>
      <c r="AH21" s="22">
        <f t="shared" ref="AH21:AH84" si="24">$AB$6*($AB$11/AI21*AJ21+$AB$12)</f>
        <v>8.2787916587191965E-2</v>
      </c>
      <c r="AI21" s="22">
        <f t="shared" ref="AI21:AI84" si="25">1+$AB$7*COS(AL21)</f>
        <v>0.32367722370560204</v>
      </c>
      <c r="AJ21" s="22">
        <f t="shared" ref="AJ21:AJ84" si="26">SIN(AL21+RADIANS($AB$9))</f>
        <v>0.96036399887509982</v>
      </c>
      <c r="AK21" s="22">
        <f t="shared" ref="AK21:AK84" si="27">$AB$7*SIN(AL21)</f>
        <v>-0.26706310212983847</v>
      </c>
      <c r="AL21" s="22">
        <f t="shared" ref="AL21:AL84" si="28">2*ATAN(AM21)</f>
        <v>-2.7655119861549684</v>
      </c>
      <c r="AM21" s="22">
        <f t="shared" ref="AM21:AM84" si="29">SQRT((1+$AB$7)/(1-$AB$7))*TAN(AN21/2)</f>
        <v>-5.2551796401396329</v>
      </c>
      <c r="AN21" s="105">
        <f t="shared" ref="AN21:AT36" si="30">$AU21+$AB$7*SIN(AO21)</f>
        <v>4.0345982110714864</v>
      </c>
      <c r="AO21" s="105">
        <f t="shared" si="30"/>
        <v>4.0392636980857528</v>
      </c>
      <c r="AP21" s="105">
        <f t="shared" si="30"/>
        <v>4.0290373680177538</v>
      </c>
      <c r="AQ21" s="105">
        <f t="shared" si="30"/>
        <v>4.0516266762956432</v>
      </c>
      <c r="AR21" s="105">
        <f t="shared" si="30"/>
        <v>4.0025375787232838</v>
      </c>
      <c r="AS21" s="105">
        <f t="shared" si="30"/>
        <v>4.1135105678193513</v>
      </c>
      <c r="AT21" s="105">
        <f t="shared" si="30"/>
        <v>3.8803274472799387</v>
      </c>
      <c r="AU21" s="105">
        <f t="shared" ref="AU21:AU84" si="31">RADIANS($AB$9)+$AB$18*(F21-AB$15)</f>
        <v>4.6031337222438387</v>
      </c>
      <c r="AV21" s="22"/>
      <c r="AW21" s="22">
        <v>-10500</v>
      </c>
      <c r="AX21" s="22">
        <f t="shared" si="0"/>
        <v>3.9177042179250145E-2</v>
      </c>
      <c r="AY21" s="22">
        <f t="shared" si="1"/>
        <v>-4.3800361445029794E-2</v>
      </c>
      <c r="AZ21" s="22">
        <f t="shared" si="2"/>
        <v>8.2977403624279938E-2</v>
      </c>
      <c r="BA21" s="22">
        <f t="shared" si="3"/>
        <v>0.32341311636642389</v>
      </c>
      <c r="BB21" s="22">
        <f t="shared" si="4"/>
        <v>0.96063953801366742</v>
      </c>
      <c r="BC21" s="22">
        <f t="shared" si="5"/>
        <v>-2.7665021601202984</v>
      </c>
      <c r="BD21" s="22">
        <f t="shared" si="6"/>
        <v>-5.2693844601245416</v>
      </c>
      <c r="BE21" s="22">
        <f t="shared" si="10"/>
        <v>4.0324972926815947</v>
      </c>
      <c r="BF21" s="22">
        <f t="shared" si="10"/>
        <v>4.0372478616909442</v>
      </c>
      <c r="BG21" s="22">
        <f t="shared" si="10"/>
        <v>4.0268620265906616</v>
      </c>
      <c r="BH21" s="22">
        <f t="shared" si="10"/>
        <v>4.0497453925895357</v>
      </c>
      <c r="BI21" s="22">
        <f t="shared" si="10"/>
        <v>4.0001466607734706</v>
      </c>
      <c r="BJ21" s="22">
        <f t="shared" si="10"/>
        <v>4.1119875554243599</v>
      </c>
      <c r="BK21" s="22">
        <f t="shared" si="10"/>
        <v>3.8775539533061902</v>
      </c>
      <c r="BL21" s="22">
        <f t="shared" si="8"/>
        <v>4.6001178224798212</v>
      </c>
      <c r="BM21" s="22"/>
      <c r="BN21" s="22"/>
      <c r="BO21" s="22"/>
      <c r="BP21" s="22"/>
      <c r="BQ21" s="22"/>
      <c r="BR21" s="22"/>
      <c r="BS21" s="22"/>
      <c r="BT21" s="22"/>
    </row>
    <row r="22" spans="1:72" s="105" customFormat="1" ht="12.95" customHeight="1" x14ac:dyDescent="0.2">
      <c r="A22" s="123" t="s">
        <v>435</v>
      </c>
      <c r="B22" s="302" t="s">
        <v>37</v>
      </c>
      <c r="C22" s="20">
        <v>34421.307000000001</v>
      </c>
      <c r="D22" s="20" t="s">
        <v>151</v>
      </c>
      <c r="E22" s="105">
        <f t="shared" si="11"/>
        <v>-8203.9234138605661</v>
      </c>
      <c r="F22" s="123">
        <f t="shared" si="12"/>
        <v>-8204</v>
      </c>
      <c r="G22" s="105">
        <f t="shared" si="13"/>
        <v>2.7604800001427066E-2</v>
      </c>
      <c r="H22" s="105">
        <f t="shared" si="14"/>
        <v>2.7604800001427066E-2</v>
      </c>
      <c r="P22" s="22">
        <f t="shared" si="15"/>
        <v>-5.3341348114093273E-2</v>
      </c>
      <c r="Q22" s="304">
        <f t="shared" si="16"/>
        <v>19402.807000000001</v>
      </c>
      <c r="R22" s="105">
        <f t="shared" si="17"/>
        <v>6.552278894739757E-3</v>
      </c>
      <c r="S22" s="302">
        <f t="shared" si="18"/>
        <v>0.2</v>
      </c>
      <c r="U22" s="105">
        <f>VLOOKUP(C22,'C (errors) (3)'!C$21:E$128,3,FALSE)</f>
        <v>-8203.9234138605661</v>
      </c>
      <c r="V22" s="134">
        <f t="shared" ref="V22:V33" si="32">AB22</f>
        <v>-5.0414665908798145E-2</v>
      </c>
      <c r="W22" s="134"/>
      <c r="X22" s="134"/>
      <c r="Y22" s="123"/>
      <c r="Z22" s="22">
        <f t="shared" si="19"/>
        <v>-8204</v>
      </c>
      <c r="AA22" s="105">
        <f t="shared" si="20"/>
        <v>2.4678117796131938E-2</v>
      </c>
      <c r="AB22" s="105">
        <f t="shared" si="21"/>
        <v>-5.0414665908798145E-2</v>
      </c>
      <c r="AC22" s="105">
        <f t="shared" si="22"/>
        <v>8.0946148115520339E-2</v>
      </c>
      <c r="AD22" s="105">
        <f t="shared" ref="AD22:AD85" si="33">IF(S22&lt;&gt;0,G22-AA22, -9999)</f>
        <v>2.926682205295128E-3</v>
      </c>
      <c r="AE22" s="105">
        <f t="shared" si="23"/>
        <v>1.7130937461582308E-6</v>
      </c>
      <c r="AF22" s="22">
        <f t="shared" ref="AF22:AF85" si="34">IF(S22&lt;&gt;0,G22-P22, -9999)</f>
        <v>8.0946148115520339E-2</v>
      </c>
      <c r="AG22" s="302"/>
      <c r="AH22" s="22">
        <f t="shared" si="24"/>
        <v>7.8019465910225211E-2</v>
      </c>
      <c r="AI22" s="22">
        <f t="shared" si="25"/>
        <v>0.33044809080100568</v>
      </c>
      <c r="AJ22" s="22">
        <f t="shared" si="26"/>
        <v>0.95321993535708038</v>
      </c>
      <c r="AK22" s="22">
        <f t="shared" si="27"/>
        <v>-0.28361142279844176</v>
      </c>
      <c r="AL22" s="22">
        <f t="shared" si="28"/>
        <v>-2.7409220492323589</v>
      </c>
      <c r="AM22" s="22">
        <f t="shared" si="29"/>
        <v>-4.9246736822813499</v>
      </c>
      <c r="AN22" s="105">
        <f t="shared" si="30"/>
        <v>4.0862183894033794</v>
      </c>
      <c r="AO22" s="105">
        <f t="shared" si="30"/>
        <v>4.0891024490527501</v>
      </c>
      <c r="AP22" s="105">
        <f t="shared" si="30"/>
        <v>4.0823391980840276</v>
      </c>
      <c r="AQ22" s="105">
        <f t="shared" si="30"/>
        <v>4.0983010316063773</v>
      </c>
      <c r="AR22" s="105">
        <f t="shared" si="30"/>
        <v>4.0611738819054386</v>
      </c>
      <c r="AS22" s="105">
        <f t="shared" si="30"/>
        <v>4.1507941324487341</v>
      </c>
      <c r="AT22" s="105">
        <f t="shared" si="30"/>
        <v>3.9499547048128467</v>
      </c>
      <c r="AU22" s="105">
        <f t="shared" si="31"/>
        <v>4.6766316993658279</v>
      </c>
      <c r="AV22" s="22"/>
      <c r="AW22" s="22">
        <v>-10000</v>
      </c>
      <c r="AX22" s="22">
        <f t="shared" si="0"/>
        <v>3.5887135998390871E-2</v>
      </c>
      <c r="AY22" s="22">
        <f t="shared" si="1"/>
        <v>-4.6037342578825274E-2</v>
      </c>
      <c r="AZ22" s="22">
        <f t="shared" si="2"/>
        <v>8.1924478577216145E-2</v>
      </c>
      <c r="BA22" s="22">
        <f t="shared" si="3"/>
        <v>0.32488537928505623</v>
      </c>
      <c r="BB22" s="22">
        <f t="shared" si="4"/>
        <v>0.95910040380162576</v>
      </c>
      <c r="BC22" s="22">
        <f t="shared" si="5"/>
        <v>-2.7610137339335199</v>
      </c>
      <c r="BD22" s="22">
        <f t="shared" si="6"/>
        <v>-5.1915683441699159</v>
      </c>
      <c r="BE22" s="22">
        <f t="shared" si="10"/>
        <v>4.0441208304541503</v>
      </c>
      <c r="BF22" s="22">
        <f t="shared" si="10"/>
        <v>4.0484133722626039</v>
      </c>
      <c r="BG22" s="22">
        <f t="shared" si="10"/>
        <v>4.0388917962268538</v>
      </c>
      <c r="BH22" s="22">
        <f t="shared" si="10"/>
        <v>4.0601712458492258</v>
      </c>
      <c r="BI22" s="22">
        <f t="shared" si="10"/>
        <v>4.0133721419498887</v>
      </c>
      <c r="BJ22" s="22">
        <f t="shared" si="10"/>
        <v>4.1204055497676597</v>
      </c>
      <c r="BK22" s="22">
        <f t="shared" si="10"/>
        <v>3.8929593327333039</v>
      </c>
      <c r="BL22" s="22">
        <f t="shared" si="8"/>
        <v>4.6167802521152757</v>
      </c>
      <c r="BM22" s="22"/>
      <c r="BN22" s="22"/>
      <c r="BO22" s="22"/>
      <c r="BP22" s="22"/>
      <c r="BQ22" s="22"/>
      <c r="BR22" s="22"/>
      <c r="BS22" s="22"/>
      <c r="BT22" s="22"/>
    </row>
    <row r="23" spans="1:72" s="105" customFormat="1" ht="12.95" customHeight="1" x14ac:dyDescent="0.2">
      <c r="A23" s="123" t="s">
        <v>435</v>
      </c>
      <c r="B23" s="302" t="s">
        <v>37</v>
      </c>
      <c r="C23" s="20">
        <v>35219.317999999999</v>
      </c>
      <c r="D23" s="20" t="s">
        <v>151</v>
      </c>
      <c r="E23" s="105">
        <f t="shared" si="11"/>
        <v>-5989.9395518603324</v>
      </c>
      <c r="F23" s="123">
        <f t="shared" si="12"/>
        <v>-5990</v>
      </c>
      <c r="G23" s="105">
        <f t="shared" si="13"/>
        <v>2.1787999998196028E-2</v>
      </c>
      <c r="H23" s="105">
        <f t="shared" si="14"/>
        <v>2.1787999998196028E-2</v>
      </c>
      <c r="P23" s="22">
        <f t="shared" si="15"/>
        <v>-6.0770944907421999E-2</v>
      </c>
      <c r="Q23" s="304">
        <f t="shared" si="16"/>
        <v>20200.817999999999</v>
      </c>
      <c r="R23" s="105">
        <f t="shared" si="17"/>
        <v>6.815979383928872E-3</v>
      </c>
      <c r="S23" s="302">
        <f t="shared" si="18"/>
        <v>0.2</v>
      </c>
      <c r="U23" s="105">
        <f>VLOOKUP(C23,'C (errors) (3)'!C$21:E$128,3,FALSE)</f>
        <v>-5989.9395518603324</v>
      </c>
      <c r="V23" s="134">
        <f t="shared" si="32"/>
        <v>-5.1146115968659145E-2</v>
      </c>
      <c r="W23" s="134"/>
      <c r="X23" s="134"/>
      <c r="Y23" s="123"/>
      <c r="Z23" s="22">
        <f t="shared" si="19"/>
        <v>-5990</v>
      </c>
      <c r="AA23" s="105">
        <f t="shared" si="20"/>
        <v>1.2163171059433174E-2</v>
      </c>
      <c r="AB23" s="105">
        <f t="shared" si="21"/>
        <v>-5.1146115968659145E-2</v>
      </c>
      <c r="AC23" s="105">
        <f t="shared" si="22"/>
        <v>8.255894490561802E-2</v>
      </c>
      <c r="AD23" s="105">
        <f t="shared" si="33"/>
        <v>9.6248289387628541E-3</v>
      </c>
      <c r="AE23" s="105">
        <f t="shared" si="23"/>
        <v>1.852746642008938E-5</v>
      </c>
      <c r="AF23" s="22">
        <f t="shared" si="34"/>
        <v>8.255894490561802E-2</v>
      </c>
      <c r="AG23" s="302"/>
      <c r="AH23" s="22">
        <f t="shared" si="24"/>
        <v>7.2934115966855173E-2</v>
      </c>
      <c r="AI23" s="22">
        <f t="shared" si="25"/>
        <v>0.33794687927923672</v>
      </c>
      <c r="AJ23" s="22">
        <f t="shared" si="26"/>
        <v>0.94514869479123997</v>
      </c>
      <c r="AK23" s="22">
        <f t="shared" si="27"/>
        <v>-0.30070062121264945</v>
      </c>
      <c r="AL23" s="22">
        <f t="shared" si="28"/>
        <v>-2.715256390229472</v>
      </c>
      <c r="AM23" s="22">
        <f t="shared" si="29"/>
        <v>-4.6198604970264148</v>
      </c>
      <c r="AN23" s="105">
        <f t="shared" si="30"/>
        <v>4.1389471387777146</v>
      </c>
      <c r="AO23" s="105">
        <f t="shared" si="30"/>
        <v>4.1405678863155853</v>
      </c>
      <c r="AP23" s="105">
        <f t="shared" si="30"/>
        <v>4.1364622057794271</v>
      </c>
      <c r="AQ23" s="105">
        <f t="shared" si="30"/>
        <v>4.1469141192298959</v>
      </c>
      <c r="AR23" s="105">
        <f t="shared" si="30"/>
        <v>4.1206291437623763</v>
      </c>
      <c r="AS23" s="105">
        <f t="shared" si="30"/>
        <v>4.1889566956688622</v>
      </c>
      <c r="AT23" s="105">
        <f t="shared" si="30"/>
        <v>4.023796732374942</v>
      </c>
      <c r="AU23" s="105">
        <f t="shared" si="31"/>
        <v>4.7504129377916202</v>
      </c>
      <c r="AV23" s="22"/>
      <c r="AW23" s="22">
        <v>-9500</v>
      </c>
      <c r="AX23" s="22">
        <f t="shared" si="0"/>
        <v>3.2671090570228808E-2</v>
      </c>
      <c r="AY23" s="22">
        <f t="shared" si="1"/>
        <v>-4.818565994066365E-2</v>
      </c>
      <c r="AZ23" s="22">
        <f t="shared" si="2"/>
        <v>8.0856750510892458E-2</v>
      </c>
      <c r="BA23" s="22">
        <f t="shared" si="3"/>
        <v>0.32639015134761595</v>
      </c>
      <c r="BB23" s="22">
        <f t="shared" si="4"/>
        <v>0.95751956015204764</v>
      </c>
      <c r="BC23" s="22">
        <f t="shared" si="5"/>
        <v>-2.7554808519438652</v>
      </c>
      <c r="BD23" s="22">
        <f t="shared" si="6"/>
        <v>-5.1153344189801668</v>
      </c>
      <c r="BE23" s="22">
        <f t="shared" si="10"/>
        <v>4.05578495667831</v>
      </c>
      <c r="BF23" s="22">
        <f t="shared" si="10"/>
        <v>4.0596486274162995</v>
      </c>
      <c r="BG23" s="22">
        <f t="shared" si="10"/>
        <v>4.0509495646035445</v>
      </c>
      <c r="BH23" s="22">
        <f t="shared" si="10"/>
        <v>4.0706770873942482</v>
      </c>
      <c r="BI23" s="22">
        <f t="shared" si="10"/>
        <v>4.0266353418623471</v>
      </c>
      <c r="BJ23" s="22">
        <f t="shared" si="10"/>
        <v>4.1288361238044295</v>
      </c>
      <c r="BK23" s="22">
        <f t="shared" si="10"/>
        <v>3.908565666662088</v>
      </c>
      <c r="BL23" s="22">
        <f t="shared" si="8"/>
        <v>4.6334426817507302</v>
      </c>
      <c r="BM23" s="22"/>
      <c r="BN23" s="22"/>
      <c r="BO23" s="22"/>
      <c r="BP23" s="22"/>
      <c r="BQ23" s="22"/>
      <c r="BR23" s="22"/>
      <c r="BS23" s="22"/>
      <c r="BT23" s="22"/>
    </row>
    <row r="24" spans="1:72" s="105" customFormat="1" ht="12.95" customHeight="1" x14ac:dyDescent="0.2">
      <c r="A24" s="123" t="s">
        <v>435</v>
      </c>
      <c r="B24" s="302" t="s">
        <v>37</v>
      </c>
      <c r="C24" s="20">
        <v>36656.351999999999</v>
      </c>
      <c r="D24" s="20" t="s">
        <v>151</v>
      </c>
      <c r="E24" s="105">
        <f t="shared" si="11"/>
        <v>-2003.0645775233268</v>
      </c>
      <c r="F24" s="123">
        <f t="shared" si="12"/>
        <v>-2003</v>
      </c>
      <c r="G24" s="105">
        <f t="shared" si="13"/>
        <v>-2.3276400002941955E-2</v>
      </c>
      <c r="H24" s="105">
        <f t="shared" si="14"/>
        <v>-2.3276400002941955E-2</v>
      </c>
      <c r="P24" s="22">
        <f t="shared" si="15"/>
        <v>-6.9766121964059208E-2</v>
      </c>
      <c r="Q24" s="304">
        <f t="shared" si="16"/>
        <v>21637.851999999999</v>
      </c>
      <c r="R24" s="105">
        <f t="shared" si="17"/>
        <v>2.1612942480219877E-3</v>
      </c>
      <c r="S24" s="302">
        <f t="shared" si="18"/>
        <v>0.2</v>
      </c>
      <c r="U24" s="105">
        <f>VLOOKUP(C24,'C (errors) (3)'!C$21:E$128,3,FALSE)</f>
        <v>-2003.0645775233268</v>
      </c>
      <c r="V24" s="134">
        <f t="shared" si="32"/>
        <v>-8.625500161531309E-2</v>
      </c>
      <c r="W24" s="134"/>
      <c r="X24" s="134"/>
      <c r="Y24" s="123"/>
      <c r="Z24" s="22">
        <f t="shared" si="19"/>
        <v>-2003</v>
      </c>
      <c r="AA24" s="105">
        <f t="shared" si="20"/>
        <v>-6.7875203516880728E-3</v>
      </c>
      <c r="AB24" s="105">
        <f t="shared" si="21"/>
        <v>-8.625500161531309E-2</v>
      </c>
      <c r="AC24" s="105">
        <f t="shared" si="22"/>
        <v>4.6489721961117253E-2</v>
      </c>
      <c r="AD24" s="105">
        <f t="shared" si="33"/>
        <v>-1.6488879651253882E-2</v>
      </c>
      <c r="AE24" s="105">
        <f t="shared" si="23"/>
        <v>5.4376630430706874E-5</v>
      </c>
      <c r="AF24" s="22">
        <f t="shared" si="34"/>
        <v>4.6489721961117253E-2</v>
      </c>
      <c r="AG24" s="302"/>
      <c r="AH24" s="22">
        <f t="shared" si="24"/>
        <v>6.2978601612371135E-2</v>
      </c>
      <c r="AI24" s="22">
        <f t="shared" si="25"/>
        <v>0.3535425017343754</v>
      </c>
      <c r="AJ24" s="22">
        <f t="shared" si="26"/>
        <v>0.92793406720460569</v>
      </c>
      <c r="AK24" s="22">
        <f t="shared" si="27"/>
        <v>-0.3329082474044836</v>
      </c>
      <c r="AL24" s="22">
        <f t="shared" si="28"/>
        <v>-2.6660384109628232</v>
      </c>
      <c r="AM24" s="22">
        <f t="shared" si="29"/>
        <v>-4.1260596864924217</v>
      </c>
      <c r="AN24" s="105">
        <f t="shared" si="30"/>
        <v>4.2367249759401036</v>
      </c>
      <c r="AO24" s="105">
        <f t="shared" si="30"/>
        <v>4.2371252225252611</v>
      </c>
      <c r="AP24" s="105">
        <f t="shared" si="30"/>
        <v>4.2359236734081032</v>
      </c>
      <c r="AQ24" s="105">
        <f t="shared" si="30"/>
        <v>4.2395392225704978</v>
      </c>
      <c r="AR24" s="105">
        <f t="shared" si="30"/>
        <v>4.2287352260505315</v>
      </c>
      <c r="AS24" s="105">
        <f t="shared" si="30"/>
        <v>4.2617292541933613</v>
      </c>
      <c r="AT24" s="105">
        <f t="shared" si="30"/>
        <v>4.1667290620102877</v>
      </c>
      <c r="AU24" s="105">
        <f t="shared" si="31"/>
        <v>4.883279151704734</v>
      </c>
      <c r="AV24" s="22"/>
      <c r="AW24" s="22">
        <v>-9000</v>
      </c>
      <c r="AX24" s="22">
        <f t="shared" si="0"/>
        <v>2.9528793637093542E-2</v>
      </c>
      <c r="AY24" s="22">
        <f t="shared" si="1"/>
        <v>-5.0245313530544899E-2</v>
      </c>
      <c r="AZ24" s="22">
        <f t="shared" si="2"/>
        <v>7.9774107167638442E-2</v>
      </c>
      <c r="BA24" s="22">
        <f t="shared" si="3"/>
        <v>0.3279282908323915</v>
      </c>
      <c r="BB24" s="22">
        <f t="shared" si="4"/>
        <v>0.95589591797358131</v>
      </c>
      <c r="BC24" s="22">
        <f t="shared" si="5"/>
        <v>-2.7499020488965784</v>
      </c>
      <c r="BD24" s="22">
        <f t="shared" si="6"/>
        <v>-5.0406215973071555</v>
      </c>
      <c r="BE24" s="22">
        <f t="shared" si="10"/>
        <v>4.0674911982608739</v>
      </c>
      <c r="BF24" s="22">
        <f t="shared" si="10"/>
        <v>4.070954675461179</v>
      </c>
      <c r="BG24" s="22">
        <f t="shared" si="10"/>
        <v>4.0630360575105486</v>
      </c>
      <c r="BH24" s="22">
        <f t="shared" si="10"/>
        <v>4.0812658192445008</v>
      </c>
      <c r="BI24" s="22">
        <f t="shared" si="10"/>
        <v>4.0399340989699981</v>
      </c>
      <c r="BJ24" s="22">
        <f t="shared" si="10"/>
        <v>4.1372858403480688</v>
      </c>
      <c r="BK24" s="22">
        <f t="shared" si="10"/>
        <v>3.9243732482965399</v>
      </c>
      <c r="BL24" s="22">
        <f t="shared" si="8"/>
        <v>4.6501051113861847</v>
      </c>
      <c r="BM24" s="22"/>
      <c r="BN24" s="22"/>
      <c r="BO24" s="22"/>
      <c r="BP24" s="22"/>
      <c r="BQ24" s="22"/>
      <c r="BR24" s="22"/>
      <c r="BS24" s="22"/>
      <c r="BT24" s="22"/>
    </row>
    <row r="25" spans="1:72" s="105" customFormat="1" ht="12.95" customHeight="1" x14ac:dyDescent="0.2">
      <c r="A25" s="305" t="s">
        <v>434</v>
      </c>
      <c r="B25" s="302" t="s">
        <v>37</v>
      </c>
      <c r="C25" s="20">
        <v>37378.322</v>
      </c>
      <c r="D25" s="306" t="s">
        <v>197</v>
      </c>
      <c r="E25" s="105">
        <f t="shared" si="11"/>
        <v>-4.7164419605265372E-2</v>
      </c>
      <c r="F25" s="123">
        <f t="shared" si="12"/>
        <v>0</v>
      </c>
      <c r="G25" s="105">
        <f t="shared" si="13"/>
        <v>-1.6999999999825377E-2</v>
      </c>
      <c r="J25" s="105">
        <f>+G25</f>
        <v>-1.6999999999825377E-2</v>
      </c>
      <c r="P25" s="22">
        <f t="shared" si="15"/>
        <v>-7.2157573143741938E-2</v>
      </c>
      <c r="Q25" s="304">
        <f t="shared" si="16"/>
        <v>22359.822</v>
      </c>
      <c r="R25" s="105">
        <f t="shared" si="17"/>
        <v>3.0423578751265054E-3</v>
      </c>
      <c r="S25" s="302">
        <f t="shared" si="18"/>
        <v>0.2</v>
      </c>
      <c r="U25" s="105">
        <f>VLOOKUP(C25,'C (errors) (3)'!C$21:E$128,3,FALSE)</f>
        <v>-4.7164419605265372E-2</v>
      </c>
      <c r="V25" s="134"/>
      <c r="W25" s="134"/>
      <c r="X25" s="134">
        <f>AB25</f>
        <v>-7.4565387476424411E-2</v>
      </c>
      <c r="Y25" s="123"/>
      <c r="Z25" s="22">
        <f t="shared" si="19"/>
        <v>0</v>
      </c>
      <c r="AA25" s="105">
        <f t="shared" si="20"/>
        <v>-1.4592185667142904E-2</v>
      </c>
      <c r="AB25" s="105">
        <f t="shared" si="21"/>
        <v>-7.4565387476424411E-2</v>
      </c>
      <c r="AC25" s="105">
        <f t="shared" si="22"/>
        <v>5.5157573143916561E-2</v>
      </c>
      <c r="AD25" s="105">
        <f t="shared" si="33"/>
        <v>-2.407814332682473E-3</v>
      </c>
      <c r="AE25" s="105">
        <f t="shared" si="23"/>
        <v>1.1595139721342286E-6</v>
      </c>
      <c r="AF25" s="22">
        <f t="shared" si="34"/>
        <v>5.5157573143916561E-2</v>
      </c>
      <c r="AG25" s="302"/>
      <c r="AH25" s="22">
        <f t="shared" si="24"/>
        <v>5.7565387476599034E-2</v>
      </c>
      <c r="AI25" s="22">
        <f t="shared" si="25"/>
        <v>0.3625830339726025</v>
      </c>
      <c r="AJ25" s="22">
        <f t="shared" si="26"/>
        <v>0.91774018388982836</v>
      </c>
      <c r="AK25" s="22">
        <f t="shared" si="27"/>
        <v>-0.3499068585698234</v>
      </c>
      <c r="AL25" s="22">
        <f t="shared" si="28"/>
        <v>-2.6395597816927712</v>
      </c>
      <c r="AM25" s="22">
        <f t="shared" si="29"/>
        <v>-3.8997771357087068</v>
      </c>
      <c r="AN25" s="105">
        <f t="shared" si="30"/>
        <v>4.2874985119240279</v>
      </c>
      <c r="AO25" s="105">
        <f t="shared" si="30"/>
        <v>4.2876425009751831</v>
      </c>
      <c r="AP25" s="105">
        <f t="shared" si="30"/>
        <v>4.2871622281858324</v>
      </c>
      <c r="AQ25" s="105">
        <f t="shared" si="30"/>
        <v>4.2887661606774117</v>
      </c>
      <c r="AR25" s="105">
        <f t="shared" si="30"/>
        <v>4.2834316273665438</v>
      </c>
      <c r="AS25" s="105">
        <f t="shared" si="30"/>
        <v>4.3014251587968122</v>
      </c>
      <c r="AT25" s="105">
        <f t="shared" si="30"/>
        <v>4.2433224341311364</v>
      </c>
      <c r="AU25" s="105">
        <f t="shared" si="31"/>
        <v>4.9500288448243648</v>
      </c>
      <c r="AV25" s="22"/>
      <c r="AW25" s="22">
        <v>-8500</v>
      </c>
      <c r="AX25" s="22">
        <f t="shared" si="0"/>
        <v>2.6460125148825765E-2</v>
      </c>
      <c r="AY25" s="22">
        <f t="shared" si="1"/>
        <v>-5.2216303348469058E-2</v>
      </c>
      <c r="AZ25" s="22">
        <f t="shared" si="2"/>
        <v>7.8676428497294823E-2</v>
      </c>
      <c r="BA25" s="22">
        <f t="shared" si="3"/>
        <v>0.32950069704081397</v>
      </c>
      <c r="BB25" s="22">
        <f t="shared" si="4"/>
        <v>0.95422833538405472</v>
      </c>
      <c r="BC25" s="22">
        <f t="shared" si="5"/>
        <v>-2.7442757962810584</v>
      </c>
      <c r="BD25" s="22">
        <f t="shared" si="6"/>
        <v>-4.9673714218052707</v>
      </c>
      <c r="BE25" s="22">
        <f t="shared" si="10"/>
        <v>4.0792411489432148</v>
      </c>
      <c r="BF25" s="22">
        <f t="shared" si="10"/>
        <v>4.0823325265590951</v>
      </c>
      <c r="BG25" s="22">
        <f t="shared" si="10"/>
        <v>4.0751521364363406</v>
      </c>
      <c r="BH25" s="22">
        <f t="shared" si="10"/>
        <v>4.0919402594515804</v>
      </c>
      <c r="BI25" s="22">
        <f t="shared" si="10"/>
        <v>4.0532662995734006</v>
      </c>
      <c r="BJ25" s="22">
        <f t="shared" si="10"/>
        <v>4.1457614863710646</v>
      </c>
      <c r="BK25" s="22">
        <f t="shared" si="10"/>
        <v>3.940382314968228</v>
      </c>
      <c r="BL25" s="22">
        <f t="shared" si="8"/>
        <v>4.6667675410216392</v>
      </c>
      <c r="BM25" s="22"/>
      <c r="BN25" s="22"/>
      <c r="BO25" s="22"/>
      <c r="BP25" s="22"/>
      <c r="BQ25" s="22"/>
      <c r="BR25" s="22"/>
      <c r="BS25" s="22"/>
      <c r="BT25" s="22"/>
    </row>
    <row r="26" spans="1:72" s="105" customFormat="1" ht="12.95" customHeight="1" x14ac:dyDescent="0.2">
      <c r="A26" s="123" t="s">
        <v>435</v>
      </c>
      <c r="B26" s="302" t="s">
        <v>36</v>
      </c>
      <c r="C26" s="20">
        <v>37699.300000000003</v>
      </c>
      <c r="D26" s="20" t="s">
        <v>151</v>
      </c>
      <c r="E26" s="105">
        <f t="shared" si="11"/>
        <v>890.46701653418904</v>
      </c>
      <c r="F26" s="123">
        <f t="shared" si="12"/>
        <v>890.5</v>
      </c>
      <c r="G26" s="105">
        <f t="shared" si="13"/>
        <v>-1.1888599998201244E-2</v>
      </c>
      <c r="H26" s="105">
        <f t="shared" si="14"/>
        <v>-1.1888599998201244E-2</v>
      </c>
      <c r="P26" s="22">
        <f t="shared" si="15"/>
        <v>-7.2763858883611227E-2</v>
      </c>
      <c r="Q26" s="304">
        <f t="shared" si="16"/>
        <v>22680.800000000003</v>
      </c>
      <c r="R26" s="105">
        <f t="shared" si="17"/>
        <v>3.7057971443656872E-3</v>
      </c>
      <c r="S26" s="302">
        <f t="shared" si="18"/>
        <v>0.2</v>
      </c>
      <c r="U26" s="105">
        <f>VLOOKUP(C26,'C (errors) (3)'!C$21:E$128,3,FALSE)</f>
        <v>890.46701653418904</v>
      </c>
      <c r="V26" s="134">
        <f t="shared" si="32"/>
        <v>-6.6954021566583588E-2</v>
      </c>
      <c r="W26" s="134"/>
      <c r="X26" s="134"/>
      <c r="Y26" s="123"/>
      <c r="Z26" s="22">
        <f t="shared" si="19"/>
        <v>890.5</v>
      </c>
      <c r="AA26" s="105">
        <f t="shared" si="20"/>
        <v>-1.7698437315228889E-2</v>
      </c>
      <c r="AB26" s="105">
        <f t="shared" si="21"/>
        <v>-6.6954021566583588E-2</v>
      </c>
      <c r="AC26" s="105">
        <f t="shared" si="22"/>
        <v>6.0875258885409983E-2</v>
      </c>
      <c r="AD26" s="105">
        <f t="shared" si="33"/>
        <v>5.8098373170276454E-3</v>
      </c>
      <c r="AE26" s="105">
        <f t="shared" si="23"/>
        <v>6.7508419300653978E-6</v>
      </c>
      <c r="AF26" s="22">
        <f t="shared" si="34"/>
        <v>6.0875258885409983E-2</v>
      </c>
      <c r="AG26" s="302"/>
      <c r="AH26" s="22">
        <f t="shared" si="24"/>
        <v>5.5065421568382338E-2</v>
      </c>
      <c r="AI26" s="22">
        <f t="shared" si="25"/>
        <v>0.36690312520137491</v>
      </c>
      <c r="AJ26" s="22">
        <f t="shared" si="26"/>
        <v>0.91282194545196649</v>
      </c>
      <c r="AK26" s="22">
        <f t="shared" si="27"/>
        <v>-0.3576640118518899</v>
      </c>
      <c r="AL26" s="22">
        <f t="shared" si="28"/>
        <v>-2.6273488845800403</v>
      </c>
      <c r="AM26" s="22">
        <f t="shared" si="29"/>
        <v>-3.8031186543105875</v>
      </c>
      <c r="AN26" s="105">
        <f t="shared" si="30"/>
        <v>4.31048155279922</v>
      </c>
      <c r="AO26" s="105">
        <f t="shared" si="30"/>
        <v>4.3105605197877548</v>
      </c>
      <c r="AP26" s="105">
        <f t="shared" si="30"/>
        <v>4.3102829355388472</v>
      </c>
      <c r="AQ26" s="105">
        <f t="shared" si="30"/>
        <v>4.3112595008400829</v>
      </c>
      <c r="AR26" s="105">
        <f t="shared" si="30"/>
        <v>4.3078337338562331</v>
      </c>
      <c r="AS26" s="105">
        <f t="shared" si="30"/>
        <v>4.3199755928160455</v>
      </c>
      <c r="AT26" s="105">
        <f t="shared" si="30"/>
        <v>4.2783884189082269</v>
      </c>
      <c r="AU26" s="105">
        <f t="shared" si="31"/>
        <v>4.9797046320051095</v>
      </c>
      <c r="AV26" s="22"/>
      <c r="AW26" s="22">
        <v>-8000</v>
      </c>
      <c r="AX26" s="22">
        <f t="shared" si="0"/>
        <v>2.3464957383804788E-2</v>
      </c>
      <c r="AY26" s="22">
        <f t="shared" si="1"/>
        <v>-5.4098629394436104E-2</v>
      </c>
      <c r="AZ26" s="22">
        <f t="shared" si="2"/>
        <v>7.7563586778240892E-2</v>
      </c>
      <c r="BA26" s="22">
        <f t="shared" si="3"/>
        <v>0.33110831198031498</v>
      </c>
      <c r="BB26" s="22">
        <f t="shared" si="4"/>
        <v>0.95251561534017093</v>
      </c>
      <c r="BC26" s="22">
        <f t="shared" si="5"/>
        <v>-2.7386005014544224</v>
      </c>
      <c r="BD26" s="22">
        <f t="shared" si="6"/>
        <v>-4.8955279396853628</v>
      </c>
      <c r="BE26" s="22">
        <f t="shared" si="10"/>
        <v>4.0910364669469592</v>
      </c>
      <c r="BF26" s="22">
        <f t="shared" si="10"/>
        <v>4.0937831569598915</v>
      </c>
      <c r="BG26" s="22">
        <f t="shared" si="10"/>
        <v>4.0872988005700055</v>
      </c>
      <c r="BH26" s="22">
        <f t="shared" si="10"/>
        <v>4.1027031372878984</v>
      </c>
      <c r="BI26" s="22">
        <f t="shared" si="10"/>
        <v>4.0666298868425814</v>
      </c>
      <c r="BJ26" s="22">
        <f t="shared" si="10"/>
        <v>4.1542700717749526</v>
      </c>
      <c r="BK26" s="22">
        <f t="shared" si="10"/>
        <v>3.9565930480704012</v>
      </c>
      <c r="BL26" s="22">
        <f t="shared" si="8"/>
        <v>4.6834299706570937</v>
      </c>
      <c r="BM26" s="22"/>
      <c r="BN26" s="22"/>
      <c r="BO26" s="22"/>
      <c r="BP26" s="22"/>
      <c r="BQ26" s="22"/>
      <c r="BR26" s="22"/>
      <c r="BS26" s="22"/>
      <c r="BT26" s="22"/>
    </row>
    <row r="27" spans="1:72" s="105" customFormat="1" ht="12.95" customHeight="1" x14ac:dyDescent="0.2">
      <c r="A27" s="305" t="s">
        <v>434</v>
      </c>
      <c r="B27" s="302" t="s">
        <v>37</v>
      </c>
      <c r="C27" s="20">
        <v>38820.785000000003</v>
      </c>
      <c r="D27" s="306" t="s">
        <v>197</v>
      </c>
      <c r="E27" s="105">
        <f t="shared" si="11"/>
        <v>4001.8899060373883</v>
      </c>
      <c r="F27" s="123">
        <f t="shared" si="12"/>
        <v>4002</v>
      </c>
      <c r="G27" s="105">
        <f t="shared" si="13"/>
        <v>-3.9682399998127948E-2</v>
      </c>
      <c r="J27" s="105">
        <f>+G27</f>
        <v>-3.9682399998127948E-2</v>
      </c>
      <c r="P27" s="22">
        <f t="shared" si="15"/>
        <v>-7.2674162455734229E-2</v>
      </c>
      <c r="Q27" s="304">
        <f t="shared" si="16"/>
        <v>23802.285000000003</v>
      </c>
      <c r="R27" s="105">
        <f t="shared" si="17"/>
        <v>1.0884563900591191E-3</v>
      </c>
      <c r="S27" s="302">
        <f t="shared" si="18"/>
        <v>0.2</v>
      </c>
      <c r="U27" s="105">
        <f>VLOOKUP(C27,'C (errors) (3)'!C$21:E$128,3,FALSE)</f>
        <v>4001.8899060373883</v>
      </c>
      <c r="V27" s="134"/>
      <c r="W27" s="134"/>
      <c r="X27" s="134">
        <f>AB27</f>
        <v>-8.5539135280854467E-2</v>
      </c>
      <c r="Y27" s="123"/>
      <c r="Z27" s="22">
        <f t="shared" si="19"/>
        <v>4002</v>
      </c>
      <c r="AA27" s="105">
        <f t="shared" si="20"/>
        <v>-2.6817427173007717E-2</v>
      </c>
      <c r="AB27" s="105">
        <f t="shared" si="21"/>
        <v>-8.5539135280854467E-2</v>
      </c>
      <c r="AC27" s="105">
        <f t="shared" si="22"/>
        <v>3.299176245760628E-2</v>
      </c>
      <c r="AD27" s="105">
        <f t="shared" si="33"/>
        <v>-1.2864972825120231E-2</v>
      </c>
      <c r="AE27" s="105">
        <f t="shared" si="23"/>
        <v>3.3101505158216405E-5</v>
      </c>
      <c r="AF27" s="22">
        <f t="shared" si="34"/>
        <v>3.299176245760628E-2</v>
      </c>
      <c r="AG27" s="302"/>
      <c r="AH27" s="22">
        <f t="shared" si="24"/>
        <v>4.5856735282726512E-2</v>
      </c>
      <c r="AI27" s="22">
        <f t="shared" si="25"/>
        <v>0.38367346686288784</v>
      </c>
      <c r="AJ27" s="22">
        <f t="shared" si="26"/>
        <v>0.893481424198315</v>
      </c>
      <c r="AK27" s="22">
        <f t="shared" si="27"/>
        <v>-0.3858455685957311</v>
      </c>
      <c r="AL27" s="22">
        <f t="shared" si="28"/>
        <v>-2.5822452330364789</v>
      </c>
      <c r="AM27" s="22">
        <f t="shared" si="29"/>
        <v>-3.481880947026212</v>
      </c>
      <c r="AN27" s="105">
        <f t="shared" si="30"/>
        <v>4.3930233838118369</v>
      </c>
      <c r="AO27" s="105">
        <f t="shared" si="30"/>
        <v>4.393013859618498</v>
      </c>
      <c r="AP27" s="105">
        <f t="shared" si="30"/>
        <v>4.3930555795620414</v>
      </c>
      <c r="AQ27" s="105">
        <f t="shared" si="30"/>
        <v>4.3928728677411497</v>
      </c>
      <c r="AR27" s="105">
        <f t="shared" si="30"/>
        <v>4.3936737998040929</v>
      </c>
      <c r="AS27" s="105">
        <f t="shared" si="30"/>
        <v>4.390177108900156</v>
      </c>
      <c r="AT27" s="105">
        <f t="shared" si="30"/>
        <v>4.4057256002653169</v>
      </c>
      <c r="AU27" s="105">
        <f t="shared" si="31"/>
        <v>5.0833949316265423</v>
      </c>
      <c r="AV27" s="22"/>
      <c r="AW27" s="22">
        <v>-7500</v>
      </c>
      <c r="AX27" s="22">
        <f t="shared" si="0"/>
        <v>2.0543155104454675E-2</v>
      </c>
      <c r="AY27" s="22">
        <f t="shared" si="1"/>
        <v>-5.5892291668446045E-2</v>
      </c>
      <c r="AZ27" s="22">
        <f t="shared" si="2"/>
        <v>7.643544677290072E-2</v>
      </c>
      <c r="BA27" s="22">
        <f t="shared" si="3"/>
        <v>0.3327521221044375</v>
      </c>
      <c r="BB27" s="22">
        <f t="shared" si="4"/>
        <v>0.95075650318421656</v>
      </c>
      <c r="BC27" s="22">
        <f t="shared" si="5"/>
        <v>-2.7328745067243965</v>
      </c>
      <c r="BD27" s="22">
        <f t="shared" si="6"/>
        <v>-4.8250375846115476</v>
      </c>
      <c r="BE27" s="22">
        <f t="shared" si="10"/>
        <v>4.1028788725586498</v>
      </c>
      <c r="BF27" s="22">
        <f t="shared" si="10"/>
        <v>4.1053075136409989</v>
      </c>
      <c r="BG27" s="22">
        <f t="shared" si="10"/>
        <v>4.0994771884146726</v>
      </c>
      <c r="BH27" s="22">
        <f t="shared" si="10"/>
        <v>4.1135570887374895</v>
      </c>
      <c r="BI27" s="22">
        <f t="shared" si="10"/>
        <v>4.0800228704031376</v>
      </c>
      <c r="BJ27" s="22">
        <f t="shared" si="10"/>
        <v>4.1628188277003311</v>
      </c>
      <c r="BK27" s="22">
        <f t="shared" si="10"/>
        <v>3.9730055730076312</v>
      </c>
      <c r="BL27" s="22">
        <f t="shared" si="8"/>
        <v>4.7000924002925482</v>
      </c>
      <c r="BM27" s="22"/>
      <c r="BN27" s="22"/>
      <c r="BO27" s="22"/>
      <c r="BP27" s="22"/>
      <c r="BQ27" s="22"/>
      <c r="BR27" s="22"/>
      <c r="BS27" s="22"/>
      <c r="BT27" s="22"/>
    </row>
    <row r="28" spans="1:72" s="105" customFormat="1" ht="12.95" customHeight="1" x14ac:dyDescent="0.2">
      <c r="A28" s="123" t="s">
        <v>435</v>
      </c>
      <c r="B28" s="302" t="s">
        <v>36</v>
      </c>
      <c r="C28" s="20">
        <v>39964.300000000003</v>
      </c>
      <c r="D28" s="20" t="s">
        <v>151</v>
      </c>
      <c r="E28" s="105">
        <f t="shared" si="11"/>
        <v>7174.4323345943885</v>
      </c>
      <c r="F28" s="123">
        <f t="shared" si="12"/>
        <v>7174.5</v>
      </c>
      <c r="G28" s="105">
        <f t="shared" si="13"/>
        <v>-2.4389399994106498E-2</v>
      </c>
      <c r="H28" s="105">
        <f t="shared" si="14"/>
        <v>-2.4389399994106498E-2</v>
      </c>
      <c r="P28" s="22">
        <f t="shared" si="15"/>
        <v>-6.9047507414792514E-2</v>
      </c>
      <c r="Q28" s="304">
        <f t="shared" si="16"/>
        <v>24945.800000000003</v>
      </c>
      <c r="R28" s="105">
        <f t="shared" si="17"/>
        <v>1.9943465583975315E-3</v>
      </c>
      <c r="S28" s="302">
        <f t="shared" si="18"/>
        <v>0.2</v>
      </c>
      <c r="U28" s="105">
        <f>VLOOKUP(C28,'C (errors) (3)'!C$21:E$128,3,FALSE)</f>
        <v>7174.4323345943885</v>
      </c>
      <c r="V28" s="134">
        <f t="shared" si="32"/>
        <v>-6.0053073605277639E-2</v>
      </c>
      <c r="W28" s="134"/>
      <c r="X28" s="134"/>
      <c r="Y28" s="123"/>
      <c r="Z28" s="22">
        <f t="shared" si="19"/>
        <v>7174.5</v>
      </c>
      <c r="AA28" s="105">
        <f t="shared" si="20"/>
        <v>-3.3383833803621372E-2</v>
      </c>
      <c r="AB28" s="105">
        <f t="shared" si="21"/>
        <v>-6.0053073605277639E-2</v>
      </c>
      <c r="AC28" s="105">
        <f t="shared" si="22"/>
        <v>4.4658107420686016E-2</v>
      </c>
      <c r="AD28" s="105">
        <f t="shared" si="33"/>
        <v>8.9944338095148749E-3</v>
      </c>
      <c r="AE28" s="105">
        <f t="shared" si="23"/>
        <v>1.6179967910748853E-5</v>
      </c>
      <c r="AF28" s="22">
        <f t="shared" si="34"/>
        <v>4.4658107420686016E-2</v>
      </c>
      <c r="AG28" s="302"/>
      <c r="AH28" s="22">
        <f t="shared" si="24"/>
        <v>3.5663673611171141E-2</v>
      </c>
      <c r="AI28" s="22">
        <f t="shared" si="25"/>
        <v>0.40398555361123578</v>
      </c>
      <c r="AJ28" s="22">
        <f t="shared" si="26"/>
        <v>0.86961384500809269</v>
      </c>
      <c r="AK28" s="22">
        <f t="shared" si="27"/>
        <v>-0.41653568628590482</v>
      </c>
      <c r="AL28" s="22">
        <f t="shared" si="28"/>
        <v>-2.5316265293204419</v>
      </c>
      <c r="AM28" s="22">
        <f t="shared" si="29"/>
        <v>-3.1765735580490611</v>
      </c>
      <c r="AN28" s="105">
        <f t="shared" si="30"/>
        <v>4.4813058377398081</v>
      </c>
      <c r="AO28" s="105">
        <f t="shared" si="30"/>
        <v>4.4812976968791958</v>
      </c>
      <c r="AP28" s="105">
        <f t="shared" si="30"/>
        <v>4.4813465829482011</v>
      </c>
      <c r="AQ28" s="105">
        <f t="shared" si="30"/>
        <v>4.4810531733689984</v>
      </c>
      <c r="AR28" s="105">
        <f t="shared" si="30"/>
        <v>4.482819718288086</v>
      </c>
      <c r="AS28" s="105">
        <f t="shared" si="30"/>
        <v>4.4723767459298402</v>
      </c>
      <c r="AT28" s="105">
        <f t="shared" si="30"/>
        <v>4.5430521042482166</v>
      </c>
      <c r="AU28" s="105">
        <f t="shared" si="31"/>
        <v>5.1891180476635004</v>
      </c>
      <c r="AV28" s="22"/>
      <c r="AW28" s="22">
        <v>-7000</v>
      </c>
      <c r="AX28" s="22">
        <f t="shared" si="0"/>
        <v>1.7694575744846577E-2</v>
      </c>
      <c r="AY28" s="22">
        <f t="shared" si="1"/>
        <v>-5.7597290170498874E-2</v>
      </c>
      <c r="AZ28" s="22">
        <f t="shared" si="2"/>
        <v>7.5291865915345452E-2</v>
      </c>
      <c r="BA28" s="22">
        <f t="shared" si="3"/>
        <v>0.33443316011757485</v>
      </c>
      <c r="BB28" s="22">
        <f t="shared" si="4"/>
        <v>0.94894968409862768</v>
      </c>
      <c r="BC28" s="22">
        <f t="shared" si="5"/>
        <v>-2.7270960883746036</v>
      </c>
      <c r="BD28" s="22">
        <f t="shared" si="6"/>
        <v>-4.7558490651960303</v>
      </c>
      <c r="BE28" s="22">
        <f t="shared" si="10"/>
        <v>4.1147701456833596</v>
      </c>
      <c r="BF28" s="22">
        <f t="shared" si="10"/>
        <v>4.1169065193423284</v>
      </c>
      <c r="BG28" s="22">
        <f t="shared" si="10"/>
        <v>4.1116885789936735</v>
      </c>
      <c r="BH28" s="22">
        <f t="shared" si="10"/>
        <v>4.1245046523249513</v>
      </c>
      <c r="BI28" s="22">
        <f t="shared" si="10"/>
        <v>4.0934433365113359</v>
      </c>
      <c r="BJ28" s="22">
        <f t="shared" si="10"/>
        <v>4.1714152043574471</v>
      </c>
      <c r="BK28" s="22">
        <f t="shared" si="10"/>
        <v>3.9896199591609935</v>
      </c>
      <c r="BL28" s="22">
        <f t="shared" si="8"/>
        <v>4.7167548299280027</v>
      </c>
      <c r="BM28" s="22"/>
      <c r="BN28" s="22"/>
      <c r="BO28" s="22"/>
      <c r="BP28" s="22"/>
      <c r="BQ28" s="22"/>
      <c r="BR28" s="22"/>
      <c r="BS28" s="22"/>
      <c r="BT28" s="22"/>
    </row>
    <row r="29" spans="1:72" s="105" customFormat="1" ht="12.95" customHeight="1" x14ac:dyDescent="0.2">
      <c r="A29" s="123" t="s">
        <v>435</v>
      </c>
      <c r="B29" s="302" t="s">
        <v>36</v>
      </c>
      <c r="C29" s="20">
        <v>40329.398000000001</v>
      </c>
      <c r="D29" s="20" t="s">
        <v>151</v>
      </c>
      <c r="E29" s="105">
        <f t="shared" si="11"/>
        <v>8187.3520563132097</v>
      </c>
      <c r="F29" s="123">
        <f t="shared" si="12"/>
        <v>8187.5</v>
      </c>
      <c r="G29" s="105">
        <f t="shared" si="13"/>
        <v>-5.3325000000768341E-2</v>
      </c>
      <c r="H29" s="105">
        <f t="shared" si="14"/>
        <v>-5.3325000000768341E-2</v>
      </c>
      <c r="P29" s="22">
        <f t="shared" si="15"/>
        <v>-6.7137639647072367E-2</v>
      </c>
      <c r="Q29" s="304">
        <f t="shared" si="16"/>
        <v>25310.898000000001</v>
      </c>
      <c r="R29" s="105">
        <f t="shared" si="17"/>
        <v>1.9078901399864981E-4</v>
      </c>
      <c r="S29" s="302">
        <f t="shared" si="18"/>
        <v>0.2</v>
      </c>
      <c r="U29" s="105">
        <f>VLOOKUP(C29,'C (errors) (3)'!C$21:E$128,3,FALSE)</f>
        <v>8187.3520563132097</v>
      </c>
      <c r="V29" s="134">
        <f t="shared" si="32"/>
        <v>-8.5552470806515735E-2</v>
      </c>
      <c r="W29" s="134"/>
      <c r="X29" s="134"/>
      <c r="Y29" s="123"/>
      <c r="Z29" s="22">
        <f t="shared" si="19"/>
        <v>8187.5</v>
      </c>
      <c r="AA29" s="105">
        <f t="shared" si="20"/>
        <v>-3.4910168841324966E-2</v>
      </c>
      <c r="AB29" s="105">
        <f t="shared" si="21"/>
        <v>-8.5552470806515735E-2</v>
      </c>
      <c r="AC29" s="105">
        <f t="shared" si="22"/>
        <v>1.3812639646304026E-2</v>
      </c>
      <c r="AD29" s="105">
        <f t="shared" si="33"/>
        <v>-1.8414831159443375E-2</v>
      </c>
      <c r="AE29" s="105">
        <f t="shared" si="23"/>
        <v>6.7821201326161322E-5</v>
      </c>
      <c r="AF29" s="22">
        <f t="shared" si="34"/>
        <v>1.3812639646304026E-2</v>
      </c>
      <c r="AG29" s="302"/>
      <c r="AH29" s="22">
        <f t="shared" si="24"/>
        <v>3.22274708057474E-2</v>
      </c>
      <c r="AI29" s="22">
        <f t="shared" si="25"/>
        <v>0.41129601458259302</v>
      </c>
      <c r="AJ29" s="22">
        <f t="shared" si="26"/>
        <v>0.86092401674054864</v>
      </c>
      <c r="AK29" s="22">
        <f t="shared" si="27"/>
        <v>-0.42680536056548801</v>
      </c>
      <c r="AL29" s="22">
        <f t="shared" si="28"/>
        <v>-2.5142900605235616</v>
      </c>
      <c r="AM29" s="22">
        <f t="shared" si="29"/>
        <v>-3.0830113856228549</v>
      </c>
      <c r="AN29" s="105">
        <f t="shared" si="30"/>
        <v>4.5105031559877915</v>
      </c>
      <c r="AO29" s="105">
        <f t="shared" si="30"/>
        <v>4.5104983046552167</v>
      </c>
      <c r="AP29" s="105">
        <f t="shared" si="30"/>
        <v>4.5105315794429064</v>
      </c>
      <c r="AQ29" s="105">
        <f t="shared" si="30"/>
        <v>4.5103034597076279</v>
      </c>
      <c r="AR29" s="105">
        <f t="shared" si="30"/>
        <v>4.5118725029789495</v>
      </c>
      <c r="AS29" s="105">
        <f t="shared" si="30"/>
        <v>4.5013128381795484</v>
      </c>
      <c r="AT29" s="105">
        <f t="shared" si="30"/>
        <v>4.5884401181263845</v>
      </c>
      <c r="AU29" s="105">
        <f t="shared" si="31"/>
        <v>5.2228761301049316</v>
      </c>
      <c r="AV29" s="22"/>
      <c r="AW29" s="22">
        <v>-6500</v>
      </c>
      <c r="AX29" s="22">
        <f t="shared" si="0"/>
        <v>1.491906962763638E-2</v>
      </c>
      <c r="AY29" s="22">
        <f t="shared" si="1"/>
        <v>-5.9213624900594591E-2</v>
      </c>
      <c r="AZ29" s="22">
        <f t="shared" si="2"/>
        <v>7.4132694528230972E-2</v>
      </c>
      <c r="BA29" s="22">
        <f t="shared" si="3"/>
        <v>0.33615250685274178</v>
      </c>
      <c r="BB29" s="22">
        <f t="shared" si="4"/>
        <v>0.94709378045791182</v>
      </c>
      <c r="BC29" s="22">
        <f t="shared" si="5"/>
        <v>-2.7212634556137631</v>
      </c>
      <c r="BD29" s="22">
        <f t="shared" si="6"/>
        <v>-4.6879132595000286</v>
      </c>
      <c r="BE29" s="22">
        <f t="shared" si="10"/>
        <v>4.1267121233989217</v>
      </c>
      <c r="BF29" s="22">
        <f t="shared" si="10"/>
        <v>4.1285810779852818</v>
      </c>
      <c r="BG29" s="22">
        <f t="shared" si="10"/>
        <v>4.1239343926319627</v>
      </c>
      <c r="BH29" s="22">
        <f t="shared" si="10"/>
        <v>4.1355482653211544</v>
      </c>
      <c r="BI29" s="22">
        <f t="shared" si="10"/>
        <v>4.1068894588489142</v>
      </c>
      <c r="BJ29" s="22">
        <f t="shared" si="10"/>
        <v>4.1800668683582227</v>
      </c>
      <c r="BK29" s="22">
        <f t="shared" si="10"/>
        <v>4.0064362198688066</v>
      </c>
      <c r="BL29" s="22">
        <f t="shared" si="8"/>
        <v>4.7334172595634572</v>
      </c>
      <c r="BM29" s="22"/>
      <c r="BN29" s="22"/>
      <c r="BO29" s="22"/>
      <c r="BP29" s="22"/>
      <c r="BQ29" s="22"/>
      <c r="BR29" s="22"/>
      <c r="BS29" s="22"/>
      <c r="BT29" s="22"/>
    </row>
    <row r="30" spans="1:72" s="105" customFormat="1" ht="12.95" customHeight="1" x14ac:dyDescent="0.2">
      <c r="A30" s="305" t="s">
        <v>434</v>
      </c>
      <c r="B30" s="302" t="s">
        <v>36</v>
      </c>
      <c r="C30" s="20">
        <v>40570.910400000001</v>
      </c>
      <c r="D30" s="306" t="s">
        <v>197</v>
      </c>
      <c r="E30" s="105">
        <f t="shared" si="11"/>
        <v>8857.3986547597797</v>
      </c>
      <c r="F30" s="123">
        <f t="shared" si="12"/>
        <v>8857.5</v>
      </c>
      <c r="G30" s="105">
        <f t="shared" si="13"/>
        <v>-3.6528999997244682E-2</v>
      </c>
      <c r="J30" s="105">
        <f>+G30</f>
        <v>-3.6528999997244682E-2</v>
      </c>
      <c r="P30" s="22">
        <f t="shared" si="15"/>
        <v>-6.5674493400064538E-2</v>
      </c>
      <c r="Q30" s="304">
        <f t="shared" si="16"/>
        <v>25552.410400000001</v>
      </c>
      <c r="R30" s="105">
        <f t="shared" si="17"/>
        <v>8.4945978569381567E-4</v>
      </c>
      <c r="S30" s="302">
        <v>1</v>
      </c>
      <c r="U30" s="105">
        <f>VLOOKUP(C30,'C (errors) (3)'!C$21:E$128,3,FALSE)</f>
        <v>8857.3986547597797</v>
      </c>
      <c r="V30" s="134"/>
      <c r="W30" s="134"/>
      <c r="X30" s="134">
        <f>AB30</f>
        <v>-6.6433482396101556E-2</v>
      </c>
      <c r="Y30" s="123"/>
      <c r="Z30" s="22">
        <f t="shared" si="19"/>
        <v>8857.5</v>
      </c>
      <c r="AA30" s="105">
        <f t="shared" si="20"/>
        <v>-3.5770011001207663E-2</v>
      </c>
      <c r="AB30" s="105">
        <f t="shared" si="21"/>
        <v>-6.6433482396101556E-2</v>
      </c>
      <c r="AC30" s="105">
        <f t="shared" si="22"/>
        <v>2.9145493402819855E-2</v>
      </c>
      <c r="AD30" s="105">
        <f t="shared" si="33"/>
        <v>-7.5898899603701886E-4</v>
      </c>
      <c r="AE30" s="105">
        <f t="shared" si="23"/>
        <v>5.7606429610528181E-7</v>
      </c>
      <c r="AF30" s="22">
        <f t="shared" si="34"/>
        <v>2.9145493402819855E-2</v>
      </c>
      <c r="AG30" s="302"/>
      <c r="AH30" s="22">
        <f t="shared" si="24"/>
        <v>2.9904482398856878E-2</v>
      </c>
      <c r="AI30" s="22">
        <f t="shared" si="25"/>
        <v>0.41638131443692616</v>
      </c>
      <c r="AJ30" s="22">
        <f t="shared" si="26"/>
        <v>0.8548514392684694</v>
      </c>
      <c r="AK30" s="22">
        <f t="shared" si="27"/>
        <v>-0.43373313006433428</v>
      </c>
      <c r="AL30" s="22">
        <f t="shared" si="28"/>
        <v>-2.5024713197802684</v>
      </c>
      <c r="AM30" s="22">
        <f t="shared" si="29"/>
        <v>-3.0220437300224519</v>
      </c>
      <c r="AN30" s="105">
        <f t="shared" si="30"/>
        <v>4.5301089876585277</v>
      </c>
      <c r="AO30" s="105">
        <f t="shared" si="30"/>
        <v>4.5301058938596155</v>
      </c>
      <c r="AP30" s="105">
        <f t="shared" si="30"/>
        <v>4.5301293665018187</v>
      </c>
      <c r="AQ30" s="105">
        <f t="shared" si="30"/>
        <v>4.5299513542682712</v>
      </c>
      <c r="AR30" s="105">
        <f t="shared" si="30"/>
        <v>4.5313056867211721</v>
      </c>
      <c r="AS30" s="105">
        <f t="shared" si="30"/>
        <v>4.521240209044703</v>
      </c>
      <c r="AT30" s="105">
        <f t="shared" si="30"/>
        <v>4.6188578897802017</v>
      </c>
      <c r="AU30" s="105">
        <f t="shared" si="31"/>
        <v>5.2452037858164404</v>
      </c>
      <c r="AV30" s="22"/>
      <c r="AW30" s="22">
        <v>-6000</v>
      </c>
      <c r="AX30" s="22">
        <f t="shared" si="0"/>
        <v>1.2216480207209265E-2</v>
      </c>
      <c r="AY30" s="22">
        <f t="shared" si="1"/>
        <v>-6.0741295858733196E-2</v>
      </c>
      <c r="AZ30" s="22">
        <f t="shared" si="2"/>
        <v>7.2957776065942462E-2</v>
      </c>
      <c r="BA30" s="22">
        <f t="shared" si="3"/>
        <v>0.33791129323189284</v>
      </c>
      <c r="BB30" s="22">
        <f t="shared" si="4"/>
        <v>0.94518734906597501</v>
      </c>
      <c r="BC30" s="22">
        <f t="shared" si="5"/>
        <v>-2.7153747494287361</v>
      </c>
      <c r="BD30" s="22">
        <f t="shared" si="6"/>
        <v>-4.6211831149979155</v>
      </c>
      <c r="BE30" s="22">
        <f t="shared" si="10"/>
        <v>4.1387066975439666</v>
      </c>
      <c r="BF30" s="22">
        <f t="shared" si="10"/>
        <v>4.140332080462457</v>
      </c>
      <c r="BG30" s="22">
        <f t="shared" si="10"/>
        <v>4.1362161912969571</v>
      </c>
      <c r="BH30" s="22">
        <f t="shared" si="10"/>
        <v>4.1466902603665483</v>
      </c>
      <c r="BI30" s="22">
        <f t="shared" si="10"/>
        <v>4.1203595099677992</v>
      </c>
      <c r="BJ30" s="22">
        <f t="shared" si="10"/>
        <v>4.1887816995311233</v>
      </c>
      <c r="BK30" s="22">
        <f t="shared" si="10"/>
        <v>4.0234543124229285</v>
      </c>
      <c r="BL30" s="22">
        <f t="shared" si="8"/>
        <v>4.7500796891989117</v>
      </c>
      <c r="BM30" s="22"/>
      <c r="BN30" s="22"/>
      <c r="BO30" s="22"/>
      <c r="BP30" s="22"/>
      <c r="BQ30" s="22"/>
      <c r="BR30" s="22"/>
      <c r="BS30" s="22"/>
      <c r="BT30" s="22"/>
    </row>
    <row r="31" spans="1:72" s="105" customFormat="1" ht="12.95" customHeight="1" x14ac:dyDescent="0.2">
      <c r="A31" s="123" t="s">
        <v>435</v>
      </c>
      <c r="B31" s="302" t="s">
        <v>36</v>
      </c>
      <c r="C31" s="20">
        <v>40678.322999999997</v>
      </c>
      <c r="D31" s="20" t="s">
        <v>151</v>
      </c>
      <c r="E31" s="105">
        <f t="shared" si="11"/>
        <v>9155.4017687212126</v>
      </c>
      <c r="F31" s="123">
        <f t="shared" si="12"/>
        <v>9155.5</v>
      </c>
      <c r="G31" s="105">
        <f t="shared" si="13"/>
        <v>-3.5406600007263478E-2</v>
      </c>
      <c r="H31" s="105">
        <f t="shared" si="14"/>
        <v>-3.5406600007263478E-2</v>
      </c>
      <c r="P31" s="22">
        <f t="shared" si="15"/>
        <v>-6.4972568277573695E-2</v>
      </c>
      <c r="Q31" s="304">
        <f t="shared" si="16"/>
        <v>25659.822999999997</v>
      </c>
      <c r="R31" s="105">
        <f t="shared" si="17"/>
        <v>8.741464797609905E-4</v>
      </c>
      <c r="S31" s="302">
        <f t="shared" si="18"/>
        <v>0.2</v>
      </c>
      <c r="U31" s="105">
        <f>VLOOKUP(C31,'C (errors) (3)'!C$21:E$128,3,FALSE)</f>
        <v>9155.4017687212126</v>
      </c>
      <c r="V31" s="134">
        <f t="shared" si="32"/>
        <v>-6.4264788236041565E-2</v>
      </c>
      <c r="W31" s="134"/>
      <c r="X31" s="134"/>
      <c r="Y31" s="123"/>
      <c r="Z31" s="22">
        <f t="shared" si="19"/>
        <v>9155.5</v>
      </c>
      <c r="AA31" s="105">
        <f t="shared" si="20"/>
        <v>-3.6114380048795615E-2</v>
      </c>
      <c r="AB31" s="105">
        <f t="shared" si="21"/>
        <v>-6.4264788236041565E-2</v>
      </c>
      <c r="AC31" s="105">
        <f t="shared" si="22"/>
        <v>2.9565968270310217E-2</v>
      </c>
      <c r="AD31" s="105">
        <f t="shared" si="33"/>
        <v>7.0778004153213697E-4</v>
      </c>
      <c r="AE31" s="105">
        <f t="shared" si="23"/>
        <v>1.0019051743824672E-7</v>
      </c>
      <c r="AF31" s="22">
        <f t="shared" si="34"/>
        <v>2.9565968270310217E-2</v>
      </c>
      <c r="AG31" s="302"/>
      <c r="AH31" s="22">
        <f t="shared" si="24"/>
        <v>2.885818822877808E-2</v>
      </c>
      <c r="AI31" s="22">
        <f t="shared" si="25"/>
        <v>0.41871083551072275</v>
      </c>
      <c r="AJ31" s="22">
        <f t="shared" si="26"/>
        <v>0.85206240102939468</v>
      </c>
      <c r="AK31" s="22">
        <f t="shared" si="27"/>
        <v>-0.43685020945529235</v>
      </c>
      <c r="AL31" s="22">
        <f t="shared" si="28"/>
        <v>-2.4971196999908956</v>
      </c>
      <c r="AM31" s="22">
        <f t="shared" si="29"/>
        <v>-2.9951478488968042</v>
      </c>
      <c r="AN31" s="105">
        <f t="shared" si="30"/>
        <v>4.5389076351766873</v>
      </c>
      <c r="AO31" s="105">
        <f t="shared" si="30"/>
        <v>4.5389051824850961</v>
      </c>
      <c r="AP31" s="105">
        <f t="shared" si="30"/>
        <v>4.5389247245198492</v>
      </c>
      <c r="AQ31" s="105">
        <f t="shared" si="30"/>
        <v>4.5387690820899582</v>
      </c>
      <c r="AR31" s="105">
        <f t="shared" si="30"/>
        <v>4.5400125537201195</v>
      </c>
      <c r="AS31" s="105">
        <f t="shared" si="30"/>
        <v>4.5303126816660733</v>
      </c>
      <c r="AT31" s="105">
        <f t="shared" si="30"/>
        <v>4.6324875553197016</v>
      </c>
      <c r="AU31" s="105">
        <f t="shared" si="31"/>
        <v>5.2551345938791716</v>
      </c>
      <c r="AV31" s="22"/>
      <c r="AW31" s="22">
        <v>-5500</v>
      </c>
      <c r="AX31" s="22">
        <f t="shared" si="0"/>
        <v>9.5866443355532363E-3</v>
      </c>
      <c r="AY31" s="22">
        <f t="shared" si="1"/>
        <v>-6.2180303044914696E-2</v>
      </c>
      <c r="AZ31" s="22">
        <f t="shared" si="2"/>
        <v>7.1766947380467933E-2</v>
      </c>
      <c r="BA31" s="22">
        <f t="shared" si="3"/>
        <v>0.33971070231948652</v>
      </c>
      <c r="BB31" s="22">
        <f t="shared" si="4"/>
        <v>0.94322887826533064</v>
      </c>
      <c r="BC31" s="22">
        <f t="shared" si="5"/>
        <v>-2.7094280413197378</v>
      </c>
      <c r="BD31" s="22">
        <f t="shared" si="6"/>
        <v>-4.5556135535071363</v>
      </c>
      <c r="BE31" s="22">
        <f t="shared" si="10"/>
        <v>4.1507558123743431</v>
      </c>
      <c r="BF31" s="22">
        <f t="shared" si="10"/>
        <v>4.1521604107823107</v>
      </c>
      <c r="BG31" s="22">
        <f t="shared" si="10"/>
        <v>4.1485356784849632</v>
      </c>
      <c r="BH31" s="22">
        <f t="shared" si="10"/>
        <v>4.1579328625552243</v>
      </c>
      <c r="BI31" s="22">
        <f t="shared" si="10"/>
        <v>4.1338518734140814</v>
      </c>
      <c r="BJ31" s="22">
        <f t="shared" si="10"/>
        <v>4.1975677872008079</v>
      </c>
      <c r="BK31" s="22">
        <f t="shared" si="10"/>
        <v>4.0406741380806137</v>
      </c>
      <c r="BL31" s="22">
        <f t="shared" si="8"/>
        <v>4.7667421188343653</v>
      </c>
      <c r="BM31" s="22"/>
      <c r="BN31" s="22"/>
      <c r="BO31" s="22"/>
      <c r="BP31" s="22"/>
      <c r="BQ31" s="22"/>
      <c r="BR31" s="22"/>
      <c r="BS31" s="22"/>
      <c r="BT31" s="22"/>
    </row>
    <row r="32" spans="1:72" s="105" customFormat="1" ht="12.95" customHeight="1" x14ac:dyDescent="0.2">
      <c r="A32" s="123" t="s">
        <v>435</v>
      </c>
      <c r="B32" s="302" t="s">
        <v>36</v>
      </c>
      <c r="C32" s="20">
        <v>41396.332000000002</v>
      </c>
      <c r="D32" s="20" t="s">
        <v>151</v>
      </c>
      <c r="E32" s="105">
        <f t="shared" si="11"/>
        <v>11147.429872056808</v>
      </c>
      <c r="F32" s="123">
        <f t="shared" si="12"/>
        <v>11147.5</v>
      </c>
      <c r="G32" s="105">
        <f t="shared" si="13"/>
        <v>-2.5277000000642147E-2</v>
      </c>
      <c r="H32" s="105">
        <f t="shared" si="14"/>
        <v>-2.5277000000642147E-2</v>
      </c>
      <c r="P32" s="22">
        <f t="shared" si="15"/>
        <v>-5.9471593532145775E-2</v>
      </c>
      <c r="Q32" s="304">
        <f t="shared" si="16"/>
        <v>26377.832000000002</v>
      </c>
      <c r="R32" s="105">
        <f t="shared" si="17"/>
        <v>1.1692702267847499E-3</v>
      </c>
      <c r="S32" s="302">
        <f t="shared" si="18"/>
        <v>0.2</v>
      </c>
      <c r="U32" s="105">
        <f>VLOOKUP(C32,'C (errors) (3)'!C$21:E$128,3,FALSE)</f>
        <v>11147.429872056808</v>
      </c>
      <c r="V32" s="134">
        <f t="shared" si="32"/>
        <v>-4.692872313408071E-2</v>
      </c>
      <c r="W32" s="134"/>
      <c r="X32" s="134"/>
      <c r="Y32" s="123"/>
      <c r="Z32" s="22">
        <f t="shared" si="19"/>
        <v>11147.5</v>
      </c>
      <c r="AA32" s="105">
        <f t="shared" si="20"/>
        <v>-3.7819870398707212E-2</v>
      </c>
      <c r="AB32" s="105">
        <f t="shared" si="21"/>
        <v>-4.692872313408071E-2</v>
      </c>
      <c r="AC32" s="105">
        <f t="shared" si="22"/>
        <v>3.4194593531503628E-2</v>
      </c>
      <c r="AD32" s="105">
        <f t="shared" si="33"/>
        <v>1.2542870398065065E-2</v>
      </c>
      <c r="AE32" s="105">
        <f t="shared" si="23"/>
        <v>3.1464719564531375E-5</v>
      </c>
      <c r="AF32" s="22">
        <f t="shared" si="34"/>
        <v>3.4194593531503628E-2</v>
      </c>
      <c r="AG32" s="302"/>
      <c r="AH32" s="22">
        <f t="shared" si="24"/>
        <v>2.1651723133438563E-2</v>
      </c>
      <c r="AI32" s="22">
        <f t="shared" si="25"/>
        <v>0.4354519245651769</v>
      </c>
      <c r="AJ32" s="22">
        <f t="shared" si="26"/>
        <v>0.83189420588083929</v>
      </c>
      <c r="AK32" s="22">
        <f t="shared" si="27"/>
        <v>-0.45828012042484695</v>
      </c>
      <c r="AL32" s="22">
        <f t="shared" si="28"/>
        <v>-2.4597192522430644</v>
      </c>
      <c r="AM32" s="22">
        <f t="shared" si="29"/>
        <v>-2.8185596942067366</v>
      </c>
      <c r="AN32" s="105">
        <f t="shared" si="30"/>
        <v>4.5990419299559235</v>
      </c>
      <c r="AO32" s="105">
        <f t="shared" si="30"/>
        <v>4.5990416976117015</v>
      </c>
      <c r="AP32" s="105">
        <f t="shared" si="30"/>
        <v>4.5990445227348413</v>
      </c>
      <c r="AQ32" s="105">
        <f t="shared" si="30"/>
        <v>4.5990101762132678</v>
      </c>
      <c r="AR32" s="105">
        <f t="shared" si="30"/>
        <v>4.5994284503763101</v>
      </c>
      <c r="AS32" s="105">
        <f t="shared" si="30"/>
        <v>4.5944351606614893</v>
      </c>
      <c r="AT32" s="105">
        <f t="shared" si="30"/>
        <v>4.7251546728890519</v>
      </c>
      <c r="AU32" s="105">
        <f t="shared" si="31"/>
        <v>5.3215177135468217</v>
      </c>
      <c r="AV32" s="22"/>
      <c r="AW32" s="22">
        <v>-5000</v>
      </c>
      <c r="AX32" s="22">
        <f t="shared" si="0"/>
        <v>7.0293925470487906E-3</v>
      </c>
      <c r="AY32" s="22">
        <f t="shared" si="1"/>
        <v>-6.3530646459139084E-2</v>
      </c>
      <c r="AZ32" s="22">
        <f t="shared" si="2"/>
        <v>7.0560039006187875E-2</v>
      </c>
      <c r="BA32" s="22">
        <f t="shared" si="3"/>
        <v>0.34155197148127492</v>
      </c>
      <c r="BB32" s="22">
        <f t="shared" si="4"/>
        <v>0.94121678490297211</v>
      </c>
      <c r="BC32" s="22">
        <f t="shared" si="5"/>
        <v>-2.7034213318943867</v>
      </c>
      <c r="BD32" s="22">
        <f t="shared" si="6"/>
        <v>-4.4911613806286388</v>
      </c>
      <c r="BE32" s="22">
        <f t="shared" si="10"/>
        <v>4.1628614623237175</v>
      </c>
      <c r="BF32" s="22">
        <f t="shared" si="10"/>
        <v>4.1640669525506642</v>
      </c>
      <c r="BG32" s="22">
        <f t="shared" si="10"/>
        <v>4.1608946986417532</v>
      </c>
      <c r="BH32" s="22">
        <f t="shared" si="10"/>
        <v>4.1692781870252675</v>
      </c>
      <c r="BI32" s="22">
        <f t="shared" si="10"/>
        <v>4.1473650565593596</v>
      </c>
      <c r="BJ32" s="22">
        <f t="shared" si="10"/>
        <v>4.2064334259152361</v>
      </c>
      <c r="BK32" s="22">
        <f t="shared" si="10"/>
        <v>4.0580955420919294</v>
      </c>
      <c r="BL32" s="22">
        <f t="shared" si="8"/>
        <v>4.7834045484698198</v>
      </c>
      <c r="BM32" s="22"/>
      <c r="BN32" s="22"/>
      <c r="BO32" s="22"/>
      <c r="BP32" s="22"/>
      <c r="BQ32" s="22"/>
      <c r="BR32" s="22"/>
      <c r="BS32" s="22"/>
      <c r="BT32" s="22"/>
    </row>
    <row r="33" spans="1:72" s="105" customFormat="1" ht="12.95" customHeight="1" x14ac:dyDescent="0.2">
      <c r="A33" s="105" t="s">
        <v>32</v>
      </c>
      <c r="B33" s="302"/>
      <c r="C33" s="20">
        <v>41740.7166</v>
      </c>
      <c r="D33" s="307" t="s">
        <v>18</v>
      </c>
      <c r="E33" s="105">
        <f t="shared" si="11"/>
        <v>12102.882800301408</v>
      </c>
      <c r="F33" s="123">
        <f t="shared" si="12"/>
        <v>12103</v>
      </c>
      <c r="G33" s="105">
        <f t="shared" si="13"/>
        <v>-4.2243600000801962E-2</v>
      </c>
      <c r="H33" s="105">
        <f t="shared" si="14"/>
        <v>-4.2243600000801962E-2</v>
      </c>
      <c r="P33" s="22">
        <f t="shared" si="15"/>
        <v>-5.6333534276405764E-2</v>
      </c>
      <c r="Q33" s="304">
        <f t="shared" si="16"/>
        <v>26722.2166</v>
      </c>
      <c r="R33" s="105">
        <f t="shared" si="17"/>
        <v>1.9852624789083484E-4</v>
      </c>
      <c r="S33" s="302">
        <f t="shared" si="18"/>
        <v>0.2</v>
      </c>
      <c r="U33" s="105">
        <f>VLOOKUP(C33,'C (errors) (3)'!C$21:E$128,3,FALSE)</f>
        <v>12102.882800301408</v>
      </c>
      <c r="V33" s="134">
        <f t="shared" si="32"/>
        <v>-6.0303496203465472E-2</v>
      </c>
      <c r="W33" s="134"/>
      <c r="X33" s="134"/>
      <c r="Y33" s="123"/>
      <c r="Z33" s="22">
        <f t="shared" si="19"/>
        <v>12103</v>
      </c>
      <c r="AA33" s="105">
        <f t="shared" si="20"/>
        <v>-3.8273638073742254E-2</v>
      </c>
      <c r="AB33" s="105">
        <f t="shared" si="21"/>
        <v>-6.0303496203465472E-2</v>
      </c>
      <c r="AC33" s="105">
        <f t="shared" si="22"/>
        <v>1.4089934275603802E-2</v>
      </c>
      <c r="AD33" s="105">
        <f t="shared" si="33"/>
        <v>-3.9699619270597078E-3</v>
      </c>
      <c r="AE33" s="105">
        <f t="shared" si="23"/>
        <v>3.1521195404607258E-6</v>
      </c>
      <c r="AF33" s="22">
        <f t="shared" si="34"/>
        <v>1.4089934275603802E-2</v>
      </c>
      <c r="AG33" s="302"/>
      <c r="AH33" s="22">
        <f t="shared" si="24"/>
        <v>1.805989620266351E-2</v>
      </c>
      <c r="AI33" s="22">
        <f t="shared" si="25"/>
        <v>0.44427932098103851</v>
      </c>
      <c r="AJ33" s="22">
        <f t="shared" si="26"/>
        <v>0.82117818038687096</v>
      </c>
      <c r="AK33" s="22">
        <f t="shared" si="27"/>
        <v>-0.46894533281021061</v>
      </c>
      <c r="AL33" s="22">
        <f t="shared" si="28"/>
        <v>-2.4406793742715349</v>
      </c>
      <c r="AM33" s="22">
        <f t="shared" si="29"/>
        <v>-2.7356333242131141</v>
      </c>
      <c r="AN33" s="105">
        <f t="shared" si="30"/>
        <v>4.6287591326369961</v>
      </c>
      <c r="AO33" s="105">
        <f t="shared" si="30"/>
        <v>4.6287591135539063</v>
      </c>
      <c r="AP33" s="105">
        <f t="shared" si="30"/>
        <v>4.6287594277315902</v>
      </c>
      <c r="AQ33" s="105">
        <f t="shared" si="30"/>
        <v>4.6287542553637513</v>
      </c>
      <c r="AR33" s="105">
        <f t="shared" si="30"/>
        <v>4.6288394497172174</v>
      </c>
      <c r="AS33" s="105">
        <f t="shared" si="30"/>
        <v>4.6274470698658803</v>
      </c>
      <c r="AT33" s="105">
        <f t="shared" si="30"/>
        <v>4.7705440322363346</v>
      </c>
      <c r="AU33" s="105">
        <f t="shared" si="31"/>
        <v>5.3533596165801756</v>
      </c>
      <c r="AV33" s="22"/>
      <c r="AW33" s="22">
        <v>-4500</v>
      </c>
      <c r="AX33" s="22">
        <f t="shared" si="0"/>
        <v>4.5445493580599794E-3</v>
      </c>
      <c r="AY33" s="22">
        <f t="shared" si="1"/>
        <v>-6.4792326101406367E-2</v>
      </c>
      <c r="AZ33" s="22">
        <f t="shared" si="2"/>
        <v>6.9336875459466346E-2</v>
      </c>
      <c r="BA33" s="22">
        <f t="shared" si="3"/>
        <v>0.34343639466165032</v>
      </c>
      <c r="BB33" s="22">
        <f t="shared" si="4"/>
        <v>0.93914941113587114</v>
      </c>
      <c r="BC33" s="22">
        <f t="shared" si="5"/>
        <v>-2.6973525492956005</v>
      </c>
      <c r="BD33" s="22">
        <f t="shared" si="6"/>
        <v>-4.4277851992822193</v>
      </c>
      <c r="BE33" s="22">
        <f t="shared" si="10"/>
        <v>4.1750256899051212</v>
      </c>
      <c r="BF33" s="22">
        <f t="shared" si="10"/>
        <v>4.1760525957685228</v>
      </c>
      <c r="BG33" s="22">
        <f t="shared" si="10"/>
        <v>4.1732952361086699</v>
      </c>
      <c r="BH33" s="22">
        <f t="shared" si="10"/>
        <v>4.1807282371033692</v>
      </c>
      <c r="BI33" s="22">
        <f t="shared" si="10"/>
        <v>4.1608977041659365</v>
      </c>
      <c r="BJ33" s="22">
        <f t="shared" si="10"/>
        <v>4.2153871106036238</v>
      </c>
      <c r="BK33" s="22">
        <f t="shared" si="10"/>
        <v>4.0757183137427138</v>
      </c>
      <c r="BL33" s="22">
        <f t="shared" si="8"/>
        <v>4.8000669781052743</v>
      </c>
      <c r="BM33" s="22"/>
      <c r="BN33" s="22"/>
      <c r="BO33" s="22"/>
      <c r="BP33" s="22"/>
      <c r="BQ33" s="22"/>
      <c r="BR33" s="22"/>
      <c r="BS33" s="22"/>
      <c r="BT33" s="22"/>
    </row>
    <row r="34" spans="1:72" s="105" customFormat="1" ht="12.95" customHeight="1" x14ac:dyDescent="0.2">
      <c r="A34" s="305" t="s">
        <v>434</v>
      </c>
      <c r="B34" s="302" t="s">
        <v>36</v>
      </c>
      <c r="C34" s="20">
        <v>41740.908000000003</v>
      </c>
      <c r="D34" s="306" t="s">
        <v>197</v>
      </c>
      <c r="E34" s="105">
        <f t="shared" si="11"/>
        <v>12103.413816178625</v>
      </c>
      <c r="F34" s="123">
        <f t="shared" si="12"/>
        <v>12103.5</v>
      </c>
      <c r="G34" s="105">
        <f t="shared" si="13"/>
        <v>-3.1064199996762909E-2</v>
      </c>
      <c r="J34" s="105">
        <f>+G34</f>
        <v>-3.1064199996762909E-2</v>
      </c>
      <c r="P34" s="22">
        <f t="shared" si="15"/>
        <v>-5.6331807410618551E-2</v>
      </c>
      <c r="Q34" s="304">
        <f t="shared" si="16"/>
        <v>26722.408000000003</v>
      </c>
      <c r="R34" s="105">
        <f t="shared" si="17"/>
        <v>6.384519844207326E-4</v>
      </c>
      <c r="S34" s="302">
        <f t="shared" si="18"/>
        <v>0.2</v>
      </c>
      <c r="U34" s="105">
        <f>VLOOKUP(C34,'C (errors) (3)'!C$21:E$128,3,FALSE)</f>
        <v>12103.413816178625</v>
      </c>
      <c r="V34" s="134"/>
      <c r="W34" s="134"/>
      <c r="X34" s="134">
        <f>AB34</f>
        <v>-4.9122193077315982E-2</v>
      </c>
      <c r="Y34" s="123"/>
      <c r="Z34" s="22">
        <f t="shared" si="19"/>
        <v>12103.5</v>
      </c>
      <c r="AA34" s="105">
        <f t="shared" si="20"/>
        <v>-3.8273814330065478E-2</v>
      </c>
      <c r="AB34" s="105">
        <f t="shared" si="21"/>
        <v>-4.9122193077315982E-2</v>
      </c>
      <c r="AC34" s="105">
        <f t="shared" si="22"/>
        <v>2.5267607413855642E-2</v>
      </c>
      <c r="AD34" s="105">
        <f t="shared" si="33"/>
        <v>7.2096143333025692E-3</v>
      </c>
      <c r="AE34" s="105">
        <f t="shared" si="23"/>
        <v>1.0395707766992371E-5</v>
      </c>
      <c r="AF34" s="22">
        <f t="shared" si="34"/>
        <v>2.5267607413855642E-2</v>
      </c>
      <c r="AG34" s="302"/>
      <c r="AH34" s="22">
        <f t="shared" si="24"/>
        <v>1.8057993080553069E-2</v>
      </c>
      <c r="AI34" s="22">
        <f t="shared" si="25"/>
        <v>0.44428408839036071</v>
      </c>
      <c r="AJ34" s="22">
        <f t="shared" si="26"/>
        <v>0.82117237879387528</v>
      </c>
      <c r="AK34" s="22">
        <f t="shared" si="27"/>
        <v>-0.46895098233999083</v>
      </c>
      <c r="AL34" s="22">
        <f t="shared" si="28"/>
        <v>-2.4406692080959242</v>
      </c>
      <c r="AM34" s="22">
        <f t="shared" si="29"/>
        <v>-2.7355902014731761</v>
      </c>
      <c r="AN34" s="105">
        <f t="shared" si="30"/>
        <v>4.6287748410271661</v>
      </c>
      <c r="AO34" s="105">
        <f t="shared" si="30"/>
        <v>4.6287748219873146</v>
      </c>
      <c r="AP34" s="105">
        <f t="shared" si="30"/>
        <v>4.628775135511888</v>
      </c>
      <c r="AQ34" s="105">
        <f t="shared" si="30"/>
        <v>4.6287699729286542</v>
      </c>
      <c r="AR34" s="105">
        <f t="shared" si="30"/>
        <v>4.6288550219998763</v>
      </c>
      <c r="AS34" s="105">
        <f t="shared" si="30"/>
        <v>4.6274647429101723</v>
      </c>
      <c r="AT34" s="105">
        <f t="shared" si="30"/>
        <v>4.7705679397658178</v>
      </c>
      <c r="AU34" s="105">
        <f t="shared" si="31"/>
        <v>5.3533762790098107</v>
      </c>
      <c r="AV34" s="22"/>
      <c r="AW34" s="22">
        <v>-4000</v>
      </c>
      <c r="AX34" s="22">
        <f t="shared" si="0"/>
        <v>2.1319335769284242E-3</v>
      </c>
      <c r="AY34" s="22">
        <f t="shared" si="1"/>
        <v>-6.5965341971716537E-2</v>
      </c>
      <c r="AZ34" s="22">
        <f t="shared" si="2"/>
        <v>6.8097275548644962E-2</v>
      </c>
      <c r="BA34" s="22">
        <f t="shared" si="3"/>
        <v>0.3453653247943449</v>
      </c>
      <c r="BB34" s="22">
        <f t="shared" si="4"/>
        <v>0.93702502105709762</v>
      </c>
      <c r="BC34" s="22">
        <f t="shared" si="5"/>
        <v>-2.6912195474366412</v>
      </c>
      <c r="BD34" s="22">
        <f t="shared" si="6"/>
        <v>-4.3654453269579285</v>
      </c>
      <c r="BE34" s="22">
        <f t="shared" ref="BE34:BK70" si="35">$BL34+$AB$7*SIN(BF34)</f>
        <v>4.1872505837910587</v>
      </c>
      <c r="BF34" s="22">
        <f t="shared" si="35"/>
        <v>4.1881182439232116</v>
      </c>
      <c r="BG34" s="22">
        <f t="shared" si="35"/>
        <v>4.1857394135889479</v>
      </c>
      <c r="BH34" s="22">
        <f t="shared" si="35"/>
        <v>4.1922849030542002</v>
      </c>
      <c r="BI34" s="22">
        <f t="shared" si="35"/>
        <v>4.1744486127102558</v>
      </c>
      <c r="BJ34" s="22">
        <f t="shared" si="35"/>
        <v>4.2244375311495936</v>
      </c>
      <c r="BK34" s="22">
        <f t="shared" si="35"/>
        <v>4.0935421864130799</v>
      </c>
      <c r="BL34" s="22">
        <f t="shared" si="8"/>
        <v>4.8167294077407288</v>
      </c>
      <c r="BM34" s="22"/>
      <c r="BN34" s="22"/>
      <c r="BO34" s="22"/>
      <c r="BP34" s="22"/>
      <c r="BQ34" s="22"/>
      <c r="BR34" s="22"/>
      <c r="BS34" s="22"/>
      <c r="BT34" s="22"/>
    </row>
    <row r="35" spans="1:72" s="105" customFormat="1" ht="12.95" customHeight="1" x14ac:dyDescent="0.2">
      <c r="A35" s="305" t="s">
        <v>434</v>
      </c>
      <c r="B35" s="302" t="s">
        <v>37</v>
      </c>
      <c r="C35" s="20">
        <v>41742.89</v>
      </c>
      <c r="D35" s="306" t="s">
        <v>197</v>
      </c>
      <c r="E35" s="105">
        <f t="shared" si="11"/>
        <v>12108.912632629121</v>
      </c>
      <c r="F35" s="123">
        <f t="shared" si="12"/>
        <v>12109</v>
      </c>
      <c r="G35" s="105">
        <f t="shared" si="13"/>
        <v>-3.1490800000028685E-2</v>
      </c>
      <c r="J35" s="105">
        <f>+G35</f>
        <v>-3.1490800000028685E-2</v>
      </c>
      <c r="P35" s="22">
        <f t="shared" si="15"/>
        <v>-5.6312806035150348E-2</v>
      </c>
      <c r="Q35" s="304">
        <f t="shared" si="16"/>
        <v>26724.39</v>
      </c>
      <c r="R35" s="105">
        <f t="shared" si="17"/>
        <v>6.1613198360761627E-4</v>
      </c>
      <c r="S35" s="302">
        <f t="shared" si="18"/>
        <v>0.2</v>
      </c>
      <c r="U35" s="105">
        <f>VLOOKUP(C35,'C (errors) (3)'!C$21:E$128,3,FALSE)</f>
        <v>12108.912632629121</v>
      </c>
      <c r="V35" s="134"/>
      <c r="W35" s="134"/>
      <c r="X35" s="134">
        <f>AB35</f>
        <v>-4.9527857095314751E-2</v>
      </c>
      <c r="Y35" s="123"/>
      <c r="Z35" s="22">
        <f t="shared" si="19"/>
        <v>12109</v>
      </c>
      <c r="AA35" s="105">
        <f t="shared" si="20"/>
        <v>-3.8275748939864282E-2</v>
      </c>
      <c r="AB35" s="105">
        <f t="shared" si="21"/>
        <v>-4.9527857095314751E-2</v>
      </c>
      <c r="AC35" s="105">
        <f t="shared" si="22"/>
        <v>2.4822006035121663E-2</v>
      </c>
      <c r="AD35" s="105">
        <f t="shared" si="33"/>
        <v>6.7849489398355972E-3</v>
      </c>
      <c r="AE35" s="105">
        <f t="shared" si="23"/>
        <v>9.2071064232352401E-6</v>
      </c>
      <c r="AF35" s="22">
        <f t="shared" si="34"/>
        <v>2.4822006035121663E-2</v>
      </c>
      <c r="AG35" s="302"/>
      <c r="AH35" s="22">
        <f t="shared" si="24"/>
        <v>1.8037057095286062E-2</v>
      </c>
      <c r="AI35" s="22">
        <f t="shared" si="25"/>
        <v>0.44433654043833326</v>
      </c>
      <c r="AJ35" s="22">
        <f t="shared" si="26"/>
        <v>0.8211085474492239</v>
      </c>
      <c r="AK35" s="22">
        <f t="shared" si="27"/>
        <v>-0.46901313197152034</v>
      </c>
      <c r="AL35" s="22">
        <f t="shared" si="28"/>
        <v>-2.440557365761836</v>
      </c>
      <c r="AM35" s="22">
        <f t="shared" si="29"/>
        <v>-2.7351158694004791</v>
      </c>
      <c r="AN35" s="105">
        <f t="shared" si="30"/>
        <v>4.6289476444457023</v>
      </c>
      <c r="AO35" s="105">
        <f t="shared" si="30"/>
        <v>4.6289476258782711</v>
      </c>
      <c r="AP35" s="105">
        <f t="shared" si="30"/>
        <v>4.6289479322553229</v>
      </c>
      <c r="AQ35" s="105">
        <f t="shared" si="30"/>
        <v>4.6289428769392016</v>
      </c>
      <c r="AR35" s="105">
        <f t="shared" si="30"/>
        <v>4.6290263303315999</v>
      </c>
      <c r="AS35" s="105">
        <f t="shared" si="30"/>
        <v>4.6276591742348154</v>
      </c>
      <c r="AT35" s="105">
        <f t="shared" si="30"/>
        <v>4.7708309332690817</v>
      </c>
      <c r="AU35" s="105">
        <f t="shared" si="31"/>
        <v>5.3535595657358011</v>
      </c>
      <c r="AV35" s="22"/>
      <c r="AW35" s="22">
        <v>-3500</v>
      </c>
      <c r="AX35" s="22">
        <f t="shared" si="0"/>
        <v>-2.0864138026020773E-4</v>
      </c>
      <c r="AY35" s="22">
        <f t="shared" si="1"/>
        <v>-6.7049694070069596E-2</v>
      </c>
      <c r="AZ35" s="22">
        <f t="shared" si="2"/>
        <v>6.6841052689809388E-2</v>
      </c>
      <c r="BA35" s="22">
        <f t="shared" si="3"/>
        <v>0.34734017636281056</v>
      </c>
      <c r="BB35" s="22">
        <f t="shared" si="4"/>
        <v>0.93484179712146864</v>
      </c>
      <c r="BC35" s="22">
        <f t="shared" si="5"/>
        <v>-2.6850201040149431</v>
      </c>
      <c r="BD35" s="22">
        <f t="shared" si="6"/>
        <v>-4.3041037163399105</v>
      </c>
      <c r="BE35" s="22">
        <f t="shared" si="35"/>
        <v>4.1995382771102392</v>
      </c>
      <c r="BF35" s="22">
        <f t="shared" si="35"/>
        <v>4.2002648213474059</v>
      </c>
      <c r="BG35" s="22">
        <f t="shared" si="35"/>
        <v>4.1982294901326647</v>
      </c>
      <c r="BH35" s="22">
        <f t="shared" si="35"/>
        <v>4.2039499614875915</v>
      </c>
      <c r="BI35" s="22">
        <f t="shared" si="35"/>
        <v>4.1880167454864097</v>
      </c>
      <c r="BJ35" s="22">
        <f t="shared" si="35"/>
        <v>4.2335935663647843</v>
      </c>
      <c r="BK35" s="22">
        <f t="shared" si="35"/>
        <v>4.1115668376514396</v>
      </c>
      <c r="BL35" s="22">
        <f t="shared" si="8"/>
        <v>4.8333918373761833</v>
      </c>
      <c r="BM35" s="22"/>
      <c r="BN35" s="22"/>
      <c r="BO35" s="22"/>
      <c r="BP35" s="22"/>
      <c r="BQ35" s="22"/>
      <c r="BR35" s="22"/>
      <c r="BS35" s="22"/>
      <c r="BT35" s="22"/>
    </row>
    <row r="36" spans="1:72" s="105" customFormat="1" ht="12.95" customHeight="1" x14ac:dyDescent="0.2">
      <c r="A36" s="305" t="s">
        <v>434</v>
      </c>
      <c r="B36" s="302" t="s">
        <v>36</v>
      </c>
      <c r="C36" s="20">
        <v>41752.803999999996</v>
      </c>
      <c r="D36" s="306" t="s">
        <v>197</v>
      </c>
      <c r="E36" s="105">
        <f t="shared" si="11"/>
        <v>12136.417812392136</v>
      </c>
      <c r="F36" s="123">
        <f t="shared" si="12"/>
        <v>12136.5</v>
      </c>
      <c r="G36" s="105">
        <f t="shared" si="13"/>
        <v>-2.9623800000990741E-2</v>
      </c>
      <c r="J36" s="105">
        <f>+G36</f>
        <v>-2.9623800000990741E-2</v>
      </c>
      <c r="P36" s="22">
        <f t="shared" si="15"/>
        <v>-5.6217638233063215E-2</v>
      </c>
      <c r="Q36" s="304">
        <f t="shared" si="16"/>
        <v>26734.303999999996</v>
      </c>
      <c r="R36" s="105">
        <f t="shared" si="17"/>
        <v>7.0723223191363957E-4</v>
      </c>
      <c r="S36" s="302">
        <f t="shared" si="18"/>
        <v>0.2</v>
      </c>
      <c r="U36" s="105">
        <f>VLOOKUP(C36,'C (errors) (3)'!C$21:E$128,3,FALSE)</f>
        <v>12136.417812392136</v>
      </c>
      <c r="V36" s="134"/>
      <c r="W36" s="134"/>
      <c r="X36" s="134">
        <f>AB36</f>
        <v>-4.7556131999010182E-2</v>
      </c>
      <c r="Y36" s="123"/>
      <c r="Z36" s="22">
        <f t="shared" si="19"/>
        <v>12136.5</v>
      </c>
      <c r="AA36" s="105">
        <f t="shared" si="20"/>
        <v>-3.8285306235043767E-2</v>
      </c>
      <c r="AB36" s="105">
        <f t="shared" si="21"/>
        <v>-4.7556131999010182E-2</v>
      </c>
      <c r="AC36" s="105">
        <f t="shared" si="22"/>
        <v>2.6593838232072474E-2</v>
      </c>
      <c r="AD36" s="105">
        <f t="shared" si="33"/>
        <v>8.6615062340530263E-3</v>
      </c>
      <c r="AE36" s="105">
        <f t="shared" si="23"/>
        <v>1.5004338048507888E-5</v>
      </c>
      <c r="AF36" s="22">
        <f t="shared" si="34"/>
        <v>2.6593838232072474E-2</v>
      </c>
      <c r="AG36" s="302"/>
      <c r="AH36" s="22">
        <f t="shared" si="24"/>
        <v>1.7932331998019444E-2</v>
      </c>
      <c r="AI36" s="22">
        <f t="shared" si="25"/>
        <v>0.44459909099120354</v>
      </c>
      <c r="AJ36" s="22">
        <f t="shared" si="26"/>
        <v>0.8207890102082952</v>
      </c>
      <c r="AK36" s="22">
        <f t="shared" si="27"/>
        <v>-0.46932401230490789</v>
      </c>
      <c r="AL36" s="22">
        <f t="shared" si="28"/>
        <v>-2.4399977576345866</v>
      </c>
      <c r="AM36" s="22">
        <f t="shared" si="29"/>
        <v>-2.7327447052217329</v>
      </c>
      <c r="AN36" s="105">
        <f t="shared" si="30"/>
        <v>4.6298119677506531</v>
      </c>
      <c r="AO36" s="105">
        <f t="shared" si="30"/>
        <v>4.6298119514585547</v>
      </c>
      <c r="AP36" s="105">
        <f t="shared" si="30"/>
        <v>4.6298122230981464</v>
      </c>
      <c r="AQ36" s="105">
        <f t="shared" si="30"/>
        <v>4.6298076941439037</v>
      </c>
      <c r="AR36" s="105">
        <f t="shared" si="30"/>
        <v>4.6298832362600777</v>
      </c>
      <c r="AS36" s="105">
        <f t="shared" si="30"/>
        <v>4.6286320967017573</v>
      </c>
      <c r="AT36" s="105">
        <f t="shared" si="30"/>
        <v>4.7721461943748134</v>
      </c>
      <c r="AU36" s="105">
        <f t="shared" si="31"/>
        <v>5.3544759993657509</v>
      </c>
      <c r="AV36" s="22"/>
      <c r="AW36" s="22">
        <v>-3000</v>
      </c>
      <c r="AX36" s="22">
        <f t="shared" si="0"/>
        <v>-2.4773671729725055E-3</v>
      </c>
      <c r="AY36" s="22">
        <f t="shared" si="1"/>
        <v>-6.8045382396465529E-2</v>
      </c>
      <c r="AZ36" s="22">
        <f t="shared" si="2"/>
        <v>6.5568015223493023E-2</v>
      </c>
      <c r="BA36" s="22">
        <f t="shared" si="3"/>
        <v>0.34936242812826113</v>
      </c>
      <c r="BB36" s="22">
        <f t="shared" si="4"/>
        <v>0.93259783634737736</v>
      </c>
      <c r="BC36" s="22">
        <f t="shared" si="5"/>
        <v>-2.6787519182746204</v>
      </c>
      <c r="BD36" s="22">
        <f t="shared" si="6"/>
        <v>-4.2437238789916121</v>
      </c>
      <c r="BE36" s="22">
        <f t="shared" si="35"/>
        <v>4.2118909459993308</v>
      </c>
      <c r="BF36" s="22">
        <f t="shared" si="35"/>
        <v>4.2124932808181992</v>
      </c>
      <c r="BG36" s="22">
        <f t="shared" si="35"/>
        <v>4.2107678586430088</v>
      </c>
      <c r="BH36" s="22">
        <f t="shared" si="35"/>
        <v>4.2157250754792033</v>
      </c>
      <c r="BI36" s="22">
        <f t="shared" si="35"/>
        <v>4.2016012485084264</v>
      </c>
      <c r="BJ36" s="22">
        <f t="shared" si="35"/>
        <v>4.2428642773493399</v>
      </c>
      <c r="BK36" s="22">
        <f t="shared" si="35"/>
        <v>4.1297918892640197</v>
      </c>
      <c r="BL36" s="22">
        <f t="shared" si="8"/>
        <v>4.8500542670116378</v>
      </c>
      <c r="BM36" s="22"/>
      <c r="BN36" s="22"/>
      <c r="BO36" s="22"/>
      <c r="BP36" s="22"/>
      <c r="BQ36" s="22"/>
      <c r="BR36" s="22"/>
      <c r="BS36" s="22"/>
      <c r="BT36" s="22"/>
    </row>
    <row r="37" spans="1:72" s="105" customFormat="1" ht="12.95" customHeight="1" x14ac:dyDescent="0.2">
      <c r="A37" s="305" t="s">
        <v>434</v>
      </c>
      <c r="B37" s="302" t="s">
        <v>36</v>
      </c>
      <c r="C37" s="20">
        <v>41797.675000000003</v>
      </c>
      <c r="D37" s="306" t="s">
        <v>197</v>
      </c>
      <c r="E37" s="105">
        <f t="shared" si="11"/>
        <v>12260.906910752719</v>
      </c>
      <c r="F37" s="123">
        <f t="shared" si="12"/>
        <v>12261</v>
      </c>
      <c r="G37" s="105">
        <f t="shared" si="13"/>
        <v>-3.3553199995367322E-2</v>
      </c>
      <c r="J37" s="105">
        <f>+G37</f>
        <v>-3.3553199995367322E-2</v>
      </c>
      <c r="P37" s="22">
        <f t="shared" si="15"/>
        <v>-5.5783431891718666E-2</v>
      </c>
      <c r="Q37" s="304">
        <f t="shared" si="16"/>
        <v>26779.175000000003</v>
      </c>
      <c r="R37" s="105">
        <f t="shared" si="17"/>
        <v>4.9418321016555665E-4</v>
      </c>
      <c r="S37" s="302">
        <f t="shared" si="18"/>
        <v>0.2</v>
      </c>
      <c r="U37" s="105">
        <f>VLOOKUP(C37,'C (errors) (3)'!C$21:E$128,3,FALSE)</f>
        <v>12260.906910752719</v>
      </c>
      <c r="V37" s="134"/>
      <c r="W37" s="134"/>
      <c r="X37" s="134">
        <f>AB37</f>
        <v>-5.10104695464626E-2</v>
      </c>
      <c r="Y37" s="123"/>
      <c r="Z37" s="22">
        <f t="shared" si="19"/>
        <v>12261</v>
      </c>
      <c r="AA37" s="105">
        <f t="shared" si="20"/>
        <v>-3.8326162340623388E-2</v>
      </c>
      <c r="AB37" s="105">
        <f t="shared" si="21"/>
        <v>-5.10104695464626E-2</v>
      </c>
      <c r="AC37" s="105">
        <f t="shared" si="22"/>
        <v>2.2230231896351343E-2</v>
      </c>
      <c r="AD37" s="105">
        <f t="shared" si="33"/>
        <v>4.7729623452560654E-3</v>
      </c>
      <c r="AE37" s="105">
        <f t="shared" si="23"/>
        <v>4.5562339098464559E-6</v>
      </c>
      <c r="AF37" s="22">
        <f t="shared" si="34"/>
        <v>2.2230231896351343E-2</v>
      </c>
      <c r="AG37" s="302"/>
      <c r="AH37" s="22">
        <f t="shared" si="24"/>
        <v>1.7457269551095281E-2</v>
      </c>
      <c r="AI37" s="22">
        <f t="shared" si="25"/>
        <v>0.44579381373457527</v>
      </c>
      <c r="AJ37" s="22">
        <f t="shared" si="26"/>
        <v>0.81933440158886484</v>
      </c>
      <c r="AK37" s="22">
        <f t="shared" si="27"/>
        <v>-0.47073421519888281</v>
      </c>
      <c r="AL37" s="22">
        <f t="shared" si="28"/>
        <v>-2.4374559531693283</v>
      </c>
      <c r="AM37" s="22">
        <f t="shared" si="29"/>
        <v>-2.7220200817034752</v>
      </c>
      <c r="AN37" s="105">
        <f t="shared" ref="AN37:AT52" si="36">$AU37+$AB$7*SIN(AO37)</f>
        <v>4.6337314030296595</v>
      </c>
      <c r="AO37" s="105">
        <f t="shared" si="36"/>
        <v>4.6337313953530659</v>
      </c>
      <c r="AP37" s="105">
        <f t="shared" si="36"/>
        <v>4.6337315297090784</v>
      </c>
      <c r="AQ37" s="105">
        <f t="shared" si="36"/>
        <v>4.6337291782383803</v>
      </c>
      <c r="AR37" s="105">
        <f t="shared" si="36"/>
        <v>4.6337703433198589</v>
      </c>
      <c r="AS37" s="105">
        <f t="shared" si="36"/>
        <v>4.6330527828193073</v>
      </c>
      <c r="AT37" s="105">
        <f t="shared" si="36"/>
        <v>4.7781068542852374</v>
      </c>
      <c r="AU37" s="105">
        <f t="shared" si="31"/>
        <v>5.3586249443449789</v>
      </c>
      <c r="AV37" s="22"/>
      <c r="AW37" s="22">
        <v>-2500</v>
      </c>
      <c r="AX37" s="22">
        <f t="shared" si="0"/>
        <v>-4.674440223573717E-3</v>
      </c>
      <c r="AY37" s="22">
        <f t="shared" si="1"/>
        <v>-6.8952406950904377E-2</v>
      </c>
      <c r="AZ37" s="22">
        <f t="shared" si="2"/>
        <v>6.427796672733066E-2</v>
      </c>
      <c r="BA37" s="22">
        <f t="shared" si="3"/>
        <v>0.35143362604510231</v>
      </c>
      <c r="BB37" s="22">
        <f t="shared" si="4"/>
        <v>0.93029114626905096</v>
      </c>
      <c r="BC37" s="22">
        <f t="shared" si="5"/>
        <v>-2.6724126084858431</v>
      </c>
      <c r="BD37" s="22">
        <f t="shared" si="6"/>
        <v>-4.1842708118226897</v>
      </c>
      <c r="BE37" s="22">
        <f t="shared" si="35"/>
        <v>4.224310808448049</v>
      </c>
      <c r="BF37" s="22">
        <f t="shared" si="35"/>
        <v>4.2248046113659736</v>
      </c>
      <c r="BG37" s="22">
        <f t="shared" si="35"/>
        <v>4.2233570429113554</v>
      </c>
      <c r="BH37" s="22">
        <f t="shared" si="35"/>
        <v>4.2276117954630186</v>
      </c>
      <c r="BI37" s="22">
        <f t="shared" si="35"/>
        <v>4.2152014672263887</v>
      </c>
      <c r="BJ37" s="22">
        <f t="shared" si="35"/>
        <v>4.2522589002268569</v>
      </c>
      <c r="BK37" s="22">
        <f t="shared" si="35"/>
        <v>4.148216907419866</v>
      </c>
      <c r="BL37" s="22">
        <f t="shared" si="8"/>
        <v>4.8667166966470923</v>
      </c>
      <c r="BM37" s="22"/>
      <c r="BN37" s="22"/>
      <c r="BO37" s="22"/>
      <c r="BP37" s="22"/>
      <c r="BQ37" s="22"/>
      <c r="BR37" s="22"/>
      <c r="BS37" s="22"/>
      <c r="BT37" s="22"/>
    </row>
    <row r="38" spans="1:72" s="105" customFormat="1" ht="12.95" customHeight="1" x14ac:dyDescent="0.2">
      <c r="A38" s="123" t="s">
        <v>435</v>
      </c>
      <c r="B38" s="302" t="s">
        <v>36</v>
      </c>
      <c r="C38" s="20">
        <v>41815.697999999997</v>
      </c>
      <c r="D38" s="20" t="s">
        <v>151</v>
      </c>
      <c r="E38" s="105">
        <f t="shared" si="11"/>
        <v>12310.909518667668</v>
      </c>
      <c r="F38" s="123">
        <f t="shared" si="12"/>
        <v>12311</v>
      </c>
      <c r="G38" s="105">
        <f t="shared" si="13"/>
        <v>-3.2613200004561804E-2</v>
      </c>
      <c r="H38" s="105">
        <f t="shared" si="14"/>
        <v>-3.2613200004561804E-2</v>
      </c>
      <c r="P38" s="22">
        <f t="shared" si="15"/>
        <v>-5.560750465213312E-2</v>
      </c>
      <c r="Q38" s="304">
        <f t="shared" si="16"/>
        <v>26797.197999999997</v>
      </c>
      <c r="R38" s="105">
        <f t="shared" si="17"/>
        <v>5.2873804622531986E-4</v>
      </c>
      <c r="S38" s="302">
        <f t="shared" si="18"/>
        <v>0.2</v>
      </c>
      <c r="U38" s="105">
        <f>VLOOKUP(C38,'C (errors) (3)'!C$21:E$128,3,FALSE)</f>
        <v>12310.909518667668</v>
      </c>
      <c r="V38" s="134">
        <f t="shared" ref="V38:V44" si="37">AB38</f>
        <v>-4.9879245633622983E-2</v>
      </c>
      <c r="W38" s="134"/>
      <c r="X38" s="134"/>
      <c r="Y38" s="123"/>
      <c r="Z38" s="22">
        <f t="shared" si="19"/>
        <v>12311</v>
      </c>
      <c r="AA38" s="105">
        <f t="shared" si="20"/>
        <v>-3.8341459023071942E-2</v>
      </c>
      <c r="AB38" s="105">
        <f t="shared" si="21"/>
        <v>-4.9879245633622983E-2</v>
      </c>
      <c r="AC38" s="105">
        <f t="shared" si="22"/>
        <v>2.2994304647571316E-2</v>
      </c>
      <c r="AD38" s="105">
        <f t="shared" si="33"/>
        <v>5.7282590185101373E-3</v>
      </c>
      <c r="AE38" s="105">
        <f t="shared" si="23"/>
        <v>6.5625902766285446E-6</v>
      </c>
      <c r="AF38" s="22">
        <f t="shared" si="34"/>
        <v>2.2994304647571316E-2</v>
      </c>
      <c r="AG38" s="302"/>
      <c r="AH38" s="22">
        <f t="shared" si="24"/>
        <v>1.7266045629061179E-2</v>
      </c>
      <c r="AI38" s="22">
        <f t="shared" si="25"/>
        <v>0.44627644589289139</v>
      </c>
      <c r="AJ38" s="22">
        <f t="shared" si="26"/>
        <v>0.81874651916715513</v>
      </c>
      <c r="AK38" s="22">
        <f t="shared" si="27"/>
        <v>-0.47130183946253262</v>
      </c>
      <c r="AL38" s="22">
        <f t="shared" si="28"/>
        <v>-2.4364312957505367</v>
      </c>
      <c r="AM38" s="22">
        <f t="shared" si="29"/>
        <v>-2.7177177076555714</v>
      </c>
      <c r="AN38" s="105">
        <f t="shared" si="36"/>
        <v>4.6353084412368712</v>
      </c>
      <c r="AO38" s="105">
        <f t="shared" si="36"/>
        <v>4.6353084363140962</v>
      </c>
      <c r="AP38" s="105">
        <f t="shared" si="36"/>
        <v>4.635308524231827</v>
      </c>
      <c r="AQ38" s="105">
        <f t="shared" si="36"/>
        <v>4.6353069540902796</v>
      </c>
      <c r="AR38" s="105">
        <f t="shared" si="36"/>
        <v>4.6353350003910219</v>
      </c>
      <c r="AS38" s="105">
        <f t="shared" si="36"/>
        <v>4.6348355540743924</v>
      </c>
      <c r="AT38" s="105">
        <f t="shared" si="36"/>
        <v>4.7805035078288816</v>
      </c>
      <c r="AU38" s="105">
        <f t="shared" si="31"/>
        <v>5.3602911873085244</v>
      </c>
      <c r="AV38" s="22"/>
      <c r="AW38" s="22">
        <v>-2000</v>
      </c>
      <c r="AX38" s="22">
        <f t="shared" si="0"/>
        <v>-6.8000614138060411E-3</v>
      </c>
      <c r="AY38" s="22">
        <f t="shared" si="1"/>
        <v>-6.9770767733386099E-2</v>
      </c>
      <c r="AZ38" s="22">
        <f t="shared" si="2"/>
        <v>6.2970706319580058E-2</v>
      </c>
      <c r="BA38" s="22">
        <f t="shared" si="3"/>
        <v>0.3535553863853208</v>
      </c>
      <c r="BB38" s="22">
        <f t="shared" si="4"/>
        <v>0.9279196406109268</v>
      </c>
      <c r="BC38" s="22">
        <f t="shared" si="5"/>
        <v>-2.665999709107564</v>
      </c>
      <c r="BD38" s="22">
        <f t="shared" si="6"/>
        <v>-4.1257109260873612</v>
      </c>
      <c r="BE38" s="22">
        <f t="shared" si="35"/>
        <v>4.2368001234755681</v>
      </c>
      <c r="BF38" s="22">
        <f t="shared" si="35"/>
        <v>4.2371998462606104</v>
      </c>
      <c r="BG38" s="22">
        <f t="shared" si="35"/>
        <v>4.2359996941939277</v>
      </c>
      <c r="BH38" s="22">
        <f t="shared" si="35"/>
        <v>4.2396115609567158</v>
      </c>
      <c r="BI38" s="22">
        <f t="shared" si="35"/>
        <v>4.2288169640671551</v>
      </c>
      <c r="BJ38" s="22">
        <f t="shared" si="35"/>
        <v>4.2617868382427035</v>
      </c>
      <c r="BK38" s="22">
        <f t="shared" si="35"/>
        <v>4.1668414027712846</v>
      </c>
      <c r="BL38" s="22">
        <f t="shared" si="8"/>
        <v>4.8833791262825468</v>
      </c>
      <c r="BM38" s="22"/>
      <c r="BN38" s="22"/>
      <c r="BO38" s="22"/>
      <c r="BP38" s="22"/>
      <c r="BQ38" s="22"/>
      <c r="BR38" s="22"/>
      <c r="BS38" s="22"/>
      <c r="BT38" s="22"/>
    </row>
    <row r="39" spans="1:72" s="105" customFormat="1" ht="12.95" customHeight="1" x14ac:dyDescent="0.2">
      <c r="A39" s="123" t="s">
        <v>435</v>
      </c>
      <c r="B39" s="302" t="s">
        <v>37</v>
      </c>
      <c r="C39" s="20">
        <v>42537.3</v>
      </c>
      <c r="D39" s="20" t="s">
        <v>151</v>
      </c>
      <c r="E39" s="105">
        <f t="shared" si="11"/>
        <v>14312.90596080582</v>
      </c>
      <c r="F39" s="123">
        <f t="shared" si="12"/>
        <v>14313</v>
      </c>
      <c r="G39" s="105">
        <f t="shared" si="13"/>
        <v>-3.3895599997777026E-2</v>
      </c>
      <c r="H39" s="105">
        <f t="shared" si="14"/>
        <v>-3.3895599997777026E-2</v>
      </c>
      <c r="P39" s="22">
        <f t="shared" si="15"/>
        <v>-4.7834897986664085E-2</v>
      </c>
      <c r="Q39" s="304">
        <f t="shared" si="16"/>
        <v>27518.800000000003</v>
      </c>
      <c r="R39" s="105">
        <f t="shared" si="17"/>
        <v>1.9430402842299081E-4</v>
      </c>
      <c r="S39" s="302">
        <f t="shared" si="18"/>
        <v>0.2</v>
      </c>
      <c r="U39" s="105">
        <f>VLOOKUP(C39,'C (errors) (3)'!C$21:E$128,3,FALSE)</f>
        <v>14312.90596080582</v>
      </c>
      <c r="V39" s="134">
        <f t="shared" si="37"/>
        <v>-4.3295428994426829E-2</v>
      </c>
      <c r="W39" s="134"/>
      <c r="X39" s="134"/>
      <c r="Y39" s="123"/>
      <c r="Z39" s="22">
        <f t="shared" si="19"/>
        <v>14313</v>
      </c>
      <c r="AA39" s="105">
        <f t="shared" si="20"/>
        <v>-3.8435068990014282E-2</v>
      </c>
      <c r="AB39" s="105">
        <f t="shared" si="21"/>
        <v>-4.3295428994426829E-2</v>
      </c>
      <c r="AC39" s="105">
        <f t="shared" si="22"/>
        <v>1.3939297988887059E-2</v>
      </c>
      <c r="AD39" s="105">
        <f t="shared" si="33"/>
        <v>4.5394689922372555E-3</v>
      </c>
      <c r="AE39" s="105">
        <f t="shared" si="23"/>
        <v>4.1213557462967049E-6</v>
      </c>
      <c r="AF39" s="22">
        <f t="shared" si="34"/>
        <v>1.3939297988887059E-2</v>
      </c>
      <c r="AG39" s="302"/>
      <c r="AH39" s="22">
        <f t="shared" si="24"/>
        <v>9.3998289966497998E-3</v>
      </c>
      <c r="AI39" s="22">
        <f t="shared" si="25"/>
        <v>0.46703123891754583</v>
      </c>
      <c r="AJ39" s="22">
        <f t="shared" si="26"/>
        <v>0.7933292926503831</v>
      </c>
      <c r="AK39" s="22">
        <f t="shared" si="27"/>
        <v>-0.4946508849319981</v>
      </c>
      <c r="AL39" s="22">
        <f t="shared" si="28"/>
        <v>-2.3934652178497795</v>
      </c>
      <c r="AM39" s="22">
        <f t="shared" si="29"/>
        <v>-2.547474592927387</v>
      </c>
      <c r="AN39" s="105">
        <f t="shared" si="36"/>
        <v>4.6999222600536807</v>
      </c>
      <c r="AO39" s="105">
        <f t="shared" si="36"/>
        <v>4.6999222600943886</v>
      </c>
      <c r="AP39" s="105">
        <f t="shared" si="36"/>
        <v>4.6999222556037337</v>
      </c>
      <c r="AQ39" s="105">
        <f t="shared" si="36"/>
        <v>4.699922751006036</v>
      </c>
      <c r="AR39" s="105">
        <f t="shared" si="36"/>
        <v>4.6998682171491204</v>
      </c>
      <c r="AS39" s="105">
        <f t="shared" si="36"/>
        <v>4.7097866048305557</v>
      </c>
      <c r="AT39" s="105">
        <f t="shared" si="36"/>
        <v>4.8777659009964776</v>
      </c>
      <c r="AU39" s="105">
        <f t="shared" si="31"/>
        <v>5.4270075555688839</v>
      </c>
      <c r="AV39" s="22"/>
      <c r="AW39" s="22">
        <v>-1500</v>
      </c>
      <c r="AX39" s="22">
        <f t="shared" si="0"/>
        <v>-8.8544357955246539E-3</v>
      </c>
      <c r="AY39" s="22">
        <f t="shared" si="1"/>
        <v>-7.0500464743910723E-2</v>
      </c>
      <c r="AZ39" s="22">
        <f t="shared" si="2"/>
        <v>6.164602894838607E-2</v>
      </c>
      <c r="BA39" s="22">
        <f t="shared" si="3"/>
        <v>0.35572939909537082</v>
      </c>
      <c r="BB39" s="22">
        <f t="shared" si="4"/>
        <v>0.92548113465309045</v>
      </c>
      <c r="BC39" s="22">
        <f t="shared" si="5"/>
        <v>-2.659510667598342</v>
      </c>
      <c r="BD39" s="22">
        <f t="shared" si="6"/>
        <v>-4.0680119786920939</v>
      </c>
      <c r="BE39" s="22">
        <f t="shared" si="35"/>
        <v>4.2493611906755522</v>
      </c>
      <c r="BF39" s="22">
        <f t="shared" si="35"/>
        <v>4.2496800711404203</v>
      </c>
      <c r="BG39" s="22">
        <f t="shared" si="35"/>
        <v>4.2486985873487457</v>
      </c>
      <c r="BH39" s="22">
        <f t="shared" si="35"/>
        <v>4.2517257031837143</v>
      </c>
      <c r="BI39" s="22">
        <f t="shared" si="35"/>
        <v>4.2424475368054981</v>
      </c>
      <c r="BJ39" s="22">
        <f t="shared" si="35"/>
        <v>4.2714576532160393</v>
      </c>
      <c r="BK39" s="22">
        <f t="shared" si="35"/>
        <v>4.1856648305897002</v>
      </c>
      <c r="BL39" s="22">
        <f t="shared" si="8"/>
        <v>4.9000415559180013</v>
      </c>
      <c r="BM39" s="22"/>
      <c r="BN39" s="22"/>
      <c r="BO39" s="22"/>
      <c r="BP39" s="22"/>
      <c r="BQ39" s="22"/>
      <c r="BR39" s="22"/>
      <c r="BS39" s="22"/>
      <c r="BT39" s="22"/>
    </row>
    <row r="40" spans="1:72" s="105" customFormat="1" ht="12.95" customHeight="1" x14ac:dyDescent="0.2">
      <c r="A40" s="123" t="s">
        <v>435</v>
      </c>
      <c r="B40" s="302" t="s">
        <v>36</v>
      </c>
      <c r="C40" s="20">
        <v>43163.553999999996</v>
      </c>
      <c r="D40" s="20" t="s">
        <v>151</v>
      </c>
      <c r="E40" s="105">
        <f t="shared" si="11"/>
        <v>16050.371045263406</v>
      </c>
      <c r="F40" s="123">
        <f t="shared" si="12"/>
        <v>16050.5</v>
      </c>
      <c r="G40" s="105">
        <f t="shared" si="13"/>
        <v>-4.648060000181431E-2</v>
      </c>
      <c r="H40" s="105">
        <f t="shared" si="14"/>
        <v>-4.648060000181431E-2</v>
      </c>
      <c r="P40" s="22">
        <f t="shared" si="15"/>
        <v>-3.9937026993435369E-2</v>
      </c>
      <c r="Q40" s="304">
        <f t="shared" si="16"/>
        <v>28145.053999999996</v>
      </c>
      <c r="R40" s="105">
        <f t="shared" si="17"/>
        <v>4.2818347715985415E-5</v>
      </c>
      <c r="S40" s="302">
        <f t="shared" si="18"/>
        <v>0.2</v>
      </c>
      <c r="U40" s="105">
        <f>VLOOKUP(C40,'C (errors) (3)'!C$21:E$128,3,FALSE)</f>
        <v>16050.371045263406</v>
      </c>
      <c r="V40" s="134">
        <f t="shared" si="37"/>
        <v>-4.8709121019817017E-2</v>
      </c>
      <c r="W40" s="134"/>
      <c r="X40" s="134"/>
      <c r="Y40" s="123"/>
      <c r="Z40" s="22">
        <f t="shared" si="19"/>
        <v>16050.5</v>
      </c>
      <c r="AA40" s="105">
        <f t="shared" si="20"/>
        <v>-3.7708505975432662E-2</v>
      </c>
      <c r="AB40" s="105">
        <f t="shared" si="21"/>
        <v>-4.8709121019817017E-2</v>
      </c>
      <c r="AC40" s="105">
        <f t="shared" si="22"/>
        <v>-6.5435730083789403E-3</v>
      </c>
      <c r="AD40" s="105">
        <f t="shared" si="33"/>
        <v>-8.772094026381648E-3</v>
      </c>
      <c r="AE40" s="105">
        <f t="shared" si="23"/>
        <v>1.538992672153612E-5</v>
      </c>
      <c r="AF40" s="22">
        <f t="shared" si="34"/>
        <v>-6.5435730083789403E-3</v>
      </c>
      <c r="AG40" s="302"/>
      <c r="AH40" s="22">
        <f t="shared" si="24"/>
        <v>2.2285210180027085E-3</v>
      </c>
      <c r="AI40" s="22">
        <f t="shared" si="25"/>
        <v>0.487623537709445</v>
      </c>
      <c r="AJ40" s="22">
        <f t="shared" si="26"/>
        <v>0.76787124317380728</v>
      </c>
      <c r="AK40" s="22">
        <f t="shared" si="27"/>
        <v>-0.51595112088684369</v>
      </c>
      <c r="AL40" s="22">
        <f t="shared" si="28"/>
        <v>-2.3527183175638</v>
      </c>
      <c r="AM40" s="22">
        <f t="shared" si="29"/>
        <v>-2.4023947478025942</v>
      </c>
      <c r="AN40" s="105">
        <f t="shared" si="36"/>
        <v>4.758542004551165</v>
      </c>
      <c r="AO40" s="105">
        <f t="shared" si="36"/>
        <v>4.7585420385153787</v>
      </c>
      <c r="AP40" s="105">
        <f t="shared" si="36"/>
        <v>4.7585430509136764</v>
      </c>
      <c r="AQ40" s="105">
        <f t="shared" si="36"/>
        <v>4.7585732180911284</v>
      </c>
      <c r="AR40" s="105">
        <f t="shared" si="36"/>
        <v>4.7594632681308067</v>
      </c>
      <c r="AS40" s="105">
        <f t="shared" si="36"/>
        <v>4.7806932357813245</v>
      </c>
      <c r="AT40" s="105">
        <f t="shared" si="36"/>
        <v>4.964164157050166</v>
      </c>
      <c r="AU40" s="105">
        <f t="shared" si="31"/>
        <v>5.4849094985520885</v>
      </c>
      <c r="AV40" s="22"/>
      <c r="AW40" s="22">
        <v>-1000</v>
      </c>
      <c r="AX40" s="22">
        <f t="shared" si="0"/>
        <v>-1.0837772320790161E-2</v>
      </c>
      <c r="AY40" s="22">
        <f t="shared" si="1"/>
        <v>-7.1141497982478236E-2</v>
      </c>
      <c r="AZ40" s="22">
        <f t="shared" si="2"/>
        <v>6.0303725661688075E-2</v>
      </c>
      <c r="BA40" s="22">
        <f t="shared" si="3"/>
        <v>0.35795743141117198</v>
      </c>
      <c r="BB40" s="22">
        <f t="shared" si="4"/>
        <v>0.92297334025380995</v>
      </c>
      <c r="BC40" s="22">
        <f t="shared" si="5"/>
        <v>-2.6529428408383078</v>
      </c>
      <c r="BD40" s="22">
        <f t="shared" si="6"/>
        <v>-4.0111430056171651</v>
      </c>
      <c r="BE40" s="22">
        <f t="shared" si="35"/>
        <v>4.2619963501660738</v>
      </c>
      <c r="BF40" s="22">
        <f t="shared" si="35"/>
        <v>4.2622464322472879</v>
      </c>
      <c r="BG40" s="22">
        <f t="shared" si="35"/>
        <v>4.2614566165579708</v>
      </c>
      <c r="BH40" s="22">
        <f t="shared" si="35"/>
        <v>4.263955448658491</v>
      </c>
      <c r="BI40" s="22">
        <f t="shared" si="35"/>
        <v>4.256093237765846</v>
      </c>
      <c r="BJ40" s="22">
        <f t="shared" si="35"/>
        <v>4.2812810563373764</v>
      </c>
      <c r="BK40" s="22">
        <f t="shared" si="35"/>
        <v>4.2046865909168885</v>
      </c>
      <c r="BL40" s="22">
        <f t="shared" si="8"/>
        <v>4.9167039855534558</v>
      </c>
      <c r="BM40" s="22"/>
      <c r="BN40" s="22"/>
      <c r="BO40" s="22"/>
      <c r="BP40" s="22"/>
      <c r="BQ40" s="22"/>
      <c r="BR40" s="22"/>
      <c r="BS40" s="22"/>
      <c r="BT40" s="22"/>
    </row>
    <row r="41" spans="1:72" s="105" customFormat="1" ht="12.95" customHeight="1" x14ac:dyDescent="0.2">
      <c r="A41" s="123" t="s">
        <v>435</v>
      </c>
      <c r="B41" s="302" t="s">
        <v>37</v>
      </c>
      <c r="C41" s="20">
        <v>43192.214</v>
      </c>
      <c r="D41" s="20" t="s">
        <v>151</v>
      </c>
      <c r="E41" s="105">
        <f t="shared" si="11"/>
        <v>16129.884707963462</v>
      </c>
      <c r="F41" s="123">
        <f t="shared" si="12"/>
        <v>16130</v>
      </c>
      <c r="G41" s="105">
        <f t="shared" si="13"/>
        <v>-4.1556000003765803E-2</v>
      </c>
      <c r="H41" s="105">
        <f t="shared" si="14"/>
        <v>-4.1556000003765803E-2</v>
      </c>
      <c r="P41" s="22">
        <f t="shared" si="15"/>
        <v>-3.9550041551373594E-2</v>
      </c>
      <c r="Q41" s="304">
        <f t="shared" si="16"/>
        <v>28173.714</v>
      </c>
      <c r="R41" s="105">
        <f t="shared" si="17"/>
        <v>4.0238693127237467E-6</v>
      </c>
      <c r="S41" s="302">
        <f t="shared" si="18"/>
        <v>0.2</v>
      </c>
      <c r="U41" s="105">
        <f>VLOOKUP(C41,'C (errors) (3)'!C$21:E$128,3,FALSE)</f>
        <v>16129.884707963462</v>
      </c>
      <c r="V41" s="134">
        <f t="shared" si="37"/>
        <v>-4.3448436512563894E-2</v>
      </c>
      <c r="W41" s="134"/>
      <c r="X41" s="134"/>
      <c r="Y41" s="123"/>
      <c r="Z41" s="22">
        <f t="shared" si="19"/>
        <v>16130</v>
      </c>
      <c r="AA41" s="105">
        <f t="shared" si="20"/>
        <v>-3.7657605042575502E-2</v>
      </c>
      <c r="AB41" s="105">
        <f t="shared" si="21"/>
        <v>-4.3448436512563894E-2</v>
      </c>
      <c r="AC41" s="105">
        <f t="shared" si="22"/>
        <v>-2.0059584523922092E-3</v>
      </c>
      <c r="AD41" s="105">
        <f t="shared" si="33"/>
        <v>-3.8983949611903004E-3</v>
      </c>
      <c r="AE41" s="105">
        <f t="shared" si="23"/>
        <v>3.0394966546867851E-6</v>
      </c>
      <c r="AF41" s="22">
        <f t="shared" si="34"/>
        <v>-2.0059584523922092E-3</v>
      </c>
      <c r="AG41" s="302"/>
      <c r="AH41" s="22">
        <f t="shared" si="24"/>
        <v>1.8924365087980906E-3</v>
      </c>
      <c r="AI41" s="22">
        <f t="shared" si="25"/>
        <v>0.48863124050082807</v>
      </c>
      <c r="AJ41" s="22">
        <f t="shared" si="26"/>
        <v>0.76661983004337908</v>
      </c>
      <c r="AK41" s="22">
        <f t="shared" si="27"/>
        <v>-0.51694989124870983</v>
      </c>
      <c r="AL41" s="22">
        <f t="shared" si="28"/>
        <v>-2.3507671093457194</v>
      </c>
      <c r="AM41" s="22">
        <f t="shared" si="29"/>
        <v>-2.3958038895382447</v>
      </c>
      <c r="AN41" s="105">
        <f t="shared" si="36"/>
        <v>4.7612861254436911</v>
      </c>
      <c r="AO41" s="105">
        <f t="shared" si="36"/>
        <v>4.7612861691256736</v>
      </c>
      <c r="AP41" s="105">
        <f t="shared" si="36"/>
        <v>4.7612873981683448</v>
      </c>
      <c r="AQ41" s="105">
        <f t="shared" si="36"/>
        <v>4.7613219660501711</v>
      </c>
      <c r="AR41" s="105">
        <f t="shared" si="36"/>
        <v>4.7622844169061098</v>
      </c>
      <c r="AS41" s="105">
        <f t="shared" si="36"/>
        <v>4.7840719943256245</v>
      </c>
      <c r="AT41" s="105">
        <f t="shared" si="36"/>
        <v>4.9681598508797071</v>
      </c>
      <c r="AU41" s="105">
        <f t="shared" si="31"/>
        <v>5.4875588248641254</v>
      </c>
      <c r="AV41" s="22"/>
      <c r="AW41" s="22">
        <v>-500</v>
      </c>
      <c r="AX41" s="22">
        <f t="shared" si="0"/>
        <v>-1.2750283596320994E-2</v>
      </c>
      <c r="AY41" s="22">
        <f t="shared" si="1"/>
        <v>-7.169386744908865E-2</v>
      </c>
      <c r="AZ41" s="22">
        <f t="shared" si="2"/>
        <v>5.8943583852767656E-2</v>
      </c>
      <c r="BA41" s="22">
        <f t="shared" si="3"/>
        <v>0.36024133175902673</v>
      </c>
      <c r="BB41" s="22">
        <f t="shared" si="4"/>
        <v>0.92039386049208582</v>
      </c>
      <c r="BC41" s="22">
        <f t="shared" si="5"/>
        <v>-2.6462934911235871</v>
      </c>
      <c r="BD41" s="22">
        <f t="shared" si="6"/>
        <v>-3.9550742572820599</v>
      </c>
      <c r="BE41" s="22">
        <f t="shared" si="35"/>
        <v>4.2747079829792938</v>
      </c>
      <c r="BF41" s="22">
        <f t="shared" si="35"/>
        <v>4.2749001447298483</v>
      </c>
      <c r="BG41" s="22">
        <f t="shared" si="35"/>
        <v>4.2742767906678258</v>
      </c>
      <c r="BH41" s="22">
        <f t="shared" si="35"/>
        <v>4.2763019238045645</v>
      </c>
      <c r="BI41" s="22">
        <f t="shared" si="35"/>
        <v>4.2697543938484399</v>
      </c>
      <c r="BJ41" s="22">
        <f t="shared" si="35"/>
        <v>4.291266898305194</v>
      </c>
      <c r="BK41" s="22">
        <f t="shared" si="35"/>
        <v>4.2239060287315455</v>
      </c>
      <c r="BL41" s="22">
        <f t="shared" si="8"/>
        <v>4.9333664151889103</v>
      </c>
      <c r="BM41" s="22"/>
      <c r="BN41" s="22"/>
      <c r="BO41" s="22"/>
      <c r="BP41" s="22"/>
      <c r="BQ41" s="22"/>
      <c r="BR41" s="22"/>
      <c r="BS41" s="22"/>
      <c r="BT41" s="22"/>
    </row>
    <row r="42" spans="1:72" s="105" customFormat="1" ht="12.95" customHeight="1" x14ac:dyDescent="0.2">
      <c r="A42" s="123" t="s">
        <v>435</v>
      </c>
      <c r="B42" s="302" t="s">
        <v>37</v>
      </c>
      <c r="C42" s="20">
        <v>43256.370999999999</v>
      </c>
      <c r="D42" s="20" t="s">
        <v>151</v>
      </c>
      <c r="E42" s="105">
        <f t="shared" si="11"/>
        <v>16307.880453177935</v>
      </c>
      <c r="F42" s="123">
        <f t="shared" si="12"/>
        <v>16308</v>
      </c>
      <c r="G42" s="105">
        <f t="shared" si="13"/>
        <v>-4.3089600003440864E-2</v>
      </c>
      <c r="H42" s="105">
        <f t="shared" si="14"/>
        <v>-4.3089600003440864E-2</v>
      </c>
      <c r="P42" s="22">
        <f t="shared" si="15"/>
        <v>-3.8675455772492678E-2</v>
      </c>
      <c r="Q42" s="304">
        <f t="shared" si="16"/>
        <v>28237.870999999999</v>
      </c>
      <c r="R42" s="105">
        <f t="shared" si="17"/>
        <v>1.9484669291613151E-5</v>
      </c>
      <c r="S42" s="302">
        <f t="shared" si="18"/>
        <v>0.2</v>
      </c>
      <c r="U42" s="105">
        <f>VLOOKUP(C42,'C (errors) (3)'!C$21:E$128,3,FALSE)</f>
        <v>16307.880453177935</v>
      </c>
      <c r="V42" s="134">
        <f t="shared" si="37"/>
        <v>-4.4226967380776722E-2</v>
      </c>
      <c r="W42" s="134"/>
      <c r="X42" s="134"/>
      <c r="Y42" s="123"/>
      <c r="Z42" s="22">
        <f t="shared" si="19"/>
        <v>16308</v>
      </c>
      <c r="AA42" s="105">
        <f t="shared" si="20"/>
        <v>-3.7538088395156821E-2</v>
      </c>
      <c r="AB42" s="105">
        <f t="shared" si="21"/>
        <v>-4.4226967380776722E-2</v>
      </c>
      <c r="AC42" s="105">
        <f t="shared" si="22"/>
        <v>-4.414144230948186E-3</v>
      </c>
      <c r="AD42" s="105">
        <f t="shared" si="33"/>
        <v>-5.5515116082840432E-3</v>
      </c>
      <c r="AE42" s="105">
        <f t="shared" si="23"/>
        <v>6.1638562273824982E-6</v>
      </c>
      <c r="AF42" s="22">
        <f t="shared" si="34"/>
        <v>-4.414144230948186E-3</v>
      </c>
      <c r="AG42" s="302"/>
      <c r="AH42" s="22">
        <f t="shared" si="24"/>
        <v>1.1373673773358581E-3</v>
      </c>
      <c r="AI42" s="22">
        <f t="shared" si="25"/>
        <v>0.49090981468481021</v>
      </c>
      <c r="AJ42" s="22">
        <f t="shared" si="26"/>
        <v>0.76378835133192036</v>
      </c>
      <c r="AK42" s="22">
        <f t="shared" si="27"/>
        <v>-0.51919397287480196</v>
      </c>
      <c r="AL42" s="22">
        <f t="shared" si="28"/>
        <v>-2.3463689353279458</v>
      </c>
      <c r="AM42" s="22">
        <f t="shared" si="29"/>
        <v>-2.3810599709410609</v>
      </c>
      <c r="AN42" s="105">
        <f t="shared" si="36"/>
        <v>4.767450851404786</v>
      </c>
      <c r="AO42" s="105">
        <f t="shared" si="36"/>
        <v>4.7674509249724837</v>
      </c>
      <c r="AP42" s="105">
        <f t="shared" si="36"/>
        <v>4.7674527633247763</v>
      </c>
      <c r="AQ42" s="105">
        <f t="shared" si="36"/>
        <v>4.7674986812454101</v>
      </c>
      <c r="AR42" s="105">
        <f t="shared" si="36"/>
        <v>4.7686334594893651</v>
      </c>
      <c r="AS42" s="105">
        <f t="shared" si="36"/>
        <v>4.7916802340956073</v>
      </c>
      <c r="AT42" s="105">
        <f t="shared" si="36"/>
        <v>4.977119389227636</v>
      </c>
      <c r="AU42" s="105">
        <f t="shared" si="31"/>
        <v>5.4934906498143476</v>
      </c>
      <c r="AV42" s="22"/>
      <c r="AW42" s="22">
        <v>0</v>
      </c>
      <c r="AX42" s="22">
        <f t="shared" si="0"/>
        <v>-1.4592185667142904E-2</v>
      </c>
      <c r="AY42" s="22">
        <f t="shared" si="1"/>
        <v>-7.2157573143741938E-2</v>
      </c>
      <c r="AZ42" s="22">
        <f t="shared" si="2"/>
        <v>5.7565387476599034E-2</v>
      </c>
      <c r="BA42" s="22">
        <f t="shared" si="3"/>
        <v>0.3625830339726025</v>
      </c>
      <c r="BB42" s="22">
        <f t="shared" si="4"/>
        <v>0.91774018388982836</v>
      </c>
      <c r="BC42" s="22">
        <f t="shared" si="5"/>
        <v>-2.6395597816927712</v>
      </c>
      <c r="BD42" s="22">
        <f t="shared" si="6"/>
        <v>-3.8997771357087068</v>
      </c>
      <c r="BE42" s="22">
        <f t="shared" si="35"/>
        <v>4.2874985119240279</v>
      </c>
      <c r="BF42" s="22">
        <f t="shared" si="35"/>
        <v>4.2876425009751831</v>
      </c>
      <c r="BG42" s="22">
        <f t="shared" si="35"/>
        <v>4.2871622281858324</v>
      </c>
      <c r="BH42" s="22">
        <f t="shared" si="35"/>
        <v>4.2887661606774117</v>
      </c>
      <c r="BI42" s="22">
        <f t="shared" si="35"/>
        <v>4.2834316273665438</v>
      </c>
      <c r="BJ42" s="22">
        <f t="shared" si="35"/>
        <v>4.3014251587968122</v>
      </c>
      <c r="BK42" s="22">
        <f t="shared" si="35"/>
        <v>4.2433224341311364</v>
      </c>
      <c r="BL42" s="22">
        <f t="shared" si="8"/>
        <v>4.9500288448243648</v>
      </c>
      <c r="BM42" s="22"/>
      <c r="BN42" s="22"/>
      <c r="BO42" s="22"/>
      <c r="BP42" s="22"/>
      <c r="BQ42" s="22"/>
      <c r="BR42" s="22"/>
      <c r="BS42" s="22"/>
      <c r="BT42" s="22"/>
    </row>
    <row r="43" spans="1:72" s="105" customFormat="1" ht="12.95" customHeight="1" x14ac:dyDescent="0.2">
      <c r="A43" s="123" t="s">
        <v>435</v>
      </c>
      <c r="B43" s="302" t="s">
        <v>37</v>
      </c>
      <c r="C43" s="20">
        <v>43931.491999999998</v>
      </c>
      <c r="D43" s="20" t="s">
        <v>151</v>
      </c>
      <c r="E43" s="105">
        <f t="shared" si="11"/>
        <v>18180.921048981076</v>
      </c>
      <c r="F43" s="123">
        <f t="shared" si="12"/>
        <v>18181</v>
      </c>
      <c r="G43" s="105">
        <f t="shared" si="13"/>
        <v>-2.8457200001867022E-2</v>
      </c>
      <c r="H43" s="105">
        <f t="shared" si="14"/>
        <v>-2.8457200001867022E-2</v>
      </c>
      <c r="P43" s="22">
        <f t="shared" si="15"/>
        <v>-2.8791443642754544E-2</v>
      </c>
      <c r="Q43" s="304">
        <f t="shared" si="16"/>
        <v>28912.991999999998</v>
      </c>
      <c r="R43" s="105">
        <f t="shared" si="17"/>
        <v>1.1171881147374648E-7</v>
      </c>
      <c r="S43" s="302">
        <f t="shared" si="18"/>
        <v>0.2</v>
      </c>
      <c r="U43" s="105">
        <f>VLOOKUP(C43,'C (errors) (3)'!C$21:E$128,3,FALSE)</f>
        <v>18180.921048981076</v>
      </c>
      <c r="V43" s="134">
        <f t="shared" si="37"/>
        <v>-2.1428337214427835E-2</v>
      </c>
      <c r="W43" s="134"/>
      <c r="X43" s="134"/>
      <c r="Y43" s="123"/>
      <c r="Z43" s="22">
        <f t="shared" si="19"/>
        <v>18181</v>
      </c>
      <c r="AA43" s="105">
        <f t="shared" si="20"/>
        <v>-3.5820306430193731E-2</v>
      </c>
      <c r="AB43" s="105">
        <f t="shared" si="21"/>
        <v>-2.1428337214427835E-2</v>
      </c>
      <c r="AC43" s="105">
        <f t="shared" si="22"/>
        <v>3.3424364088752156E-4</v>
      </c>
      <c r="AD43" s="105">
        <f t="shared" si="33"/>
        <v>7.3631064283267086E-3</v>
      </c>
      <c r="AE43" s="105">
        <f t="shared" si="23"/>
        <v>1.0843067254973222E-5</v>
      </c>
      <c r="AF43" s="22">
        <f t="shared" si="34"/>
        <v>3.3424364088752156E-4</v>
      </c>
      <c r="AG43" s="302"/>
      <c r="AH43" s="22">
        <f t="shared" si="24"/>
        <v>-7.0288627874391853E-3</v>
      </c>
      <c r="AI43" s="22">
        <f t="shared" si="25"/>
        <v>0.51691852913019531</v>
      </c>
      <c r="AJ43" s="22">
        <f t="shared" si="26"/>
        <v>0.73129736746103169</v>
      </c>
      <c r="AK43" s="22">
        <f t="shared" si="27"/>
        <v>-0.54347722192934711</v>
      </c>
      <c r="AL43" s="22">
        <f t="shared" si="28"/>
        <v>-2.2974290125976231</v>
      </c>
      <c r="AM43" s="22">
        <f t="shared" si="29"/>
        <v>-2.2268150764890664</v>
      </c>
      <c r="AN43" s="105">
        <f t="shared" si="36"/>
        <v>4.8341501149186161</v>
      </c>
      <c r="AO43" s="105">
        <f t="shared" si="36"/>
        <v>4.8341528391835968</v>
      </c>
      <c r="AP43" s="105">
        <f t="shared" si="36"/>
        <v>4.8341836803512983</v>
      </c>
      <c r="AQ43" s="105">
        <f t="shared" si="36"/>
        <v>4.8345322901180783</v>
      </c>
      <c r="AR43" s="105">
        <f t="shared" si="36"/>
        <v>4.8384060546471908</v>
      </c>
      <c r="AS43" s="105">
        <f t="shared" si="36"/>
        <v>4.875400821492879</v>
      </c>
      <c r="AT43" s="105">
        <f t="shared" si="36"/>
        <v>5.0724764641328184</v>
      </c>
      <c r="AU43" s="105">
        <f t="shared" si="31"/>
        <v>5.55590811122876</v>
      </c>
      <c r="AV43" s="22"/>
      <c r="AW43" s="22">
        <v>500</v>
      </c>
      <c r="AX43" s="22">
        <f t="shared" si="0"/>
        <v>-1.6363697834018288E-2</v>
      </c>
      <c r="AY43" s="22">
        <f t="shared" si="1"/>
        <v>-7.2532615066438128E-2</v>
      </c>
      <c r="AZ43" s="22">
        <f t="shared" si="2"/>
        <v>5.6168917232419839E-2</v>
      </c>
      <c r="BA43" s="22">
        <f t="shared" si="3"/>
        <v>0.36498456185857564</v>
      </c>
      <c r="BB43" s="22">
        <f t="shared" si="4"/>
        <v>0.91500967816974421</v>
      </c>
      <c r="BC43" s="22">
        <f t="shared" si="5"/>
        <v>-2.6327387717432966</v>
      </c>
      <c r="BD43" s="22">
        <f t="shared" si="6"/>
        <v>-3.8452241333593835</v>
      </c>
      <c r="BE43" s="22">
        <f t="shared" si="35"/>
        <v>4.3003704029521961</v>
      </c>
      <c r="BF43" s="22">
        <f t="shared" si="35"/>
        <v>4.3004748789285685</v>
      </c>
      <c r="BG43" s="22">
        <f t="shared" si="35"/>
        <v>4.300116151983354</v>
      </c>
      <c r="BH43" s="22">
        <f t="shared" si="35"/>
        <v>4.3013491038674374</v>
      </c>
      <c r="BI43" s="22">
        <f t="shared" si="35"/>
        <v>4.2971258776733734</v>
      </c>
      <c r="BJ43" s="22">
        <f t="shared" si="35"/>
        <v>4.3117659352706292</v>
      </c>
      <c r="BK43" s="22">
        <f t="shared" si="35"/>
        <v>4.2629350425289907</v>
      </c>
      <c r="BL43" s="22">
        <f t="shared" si="8"/>
        <v>4.9666912744598193</v>
      </c>
      <c r="BM43" s="22"/>
      <c r="BN43" s="22"/>
      <c r="BO43" s="22"/>
      <c r="BP43" s="22"/>
      <c r="BQ43" s="22"/>
      <c r="BR43" s="22"/>
      <c r="BS43" s="22"/>
      <c r="BT43" s="22"/>
    </row>
    <row r="44" spans="1:72" s="105" customFormat="1" ht="12.95" customHeight="1" x14ac:dyDescent="0.2">
      <c r="A44" s="123" t="s">
        <v>435</v>
      </c>
      <c r="B44" s="302" t="s">
        <v>36</v>
      </c>
      <c r="C44" s="20">
        <v>44015.288</v>
      </c>
      <c r="D44" s="20" t="s">
        <v>151</v>
      </c>
      <c r="E44" s="105">
        <f t="shared" si="11"/>
        <v>18413.402796350696</v>
      </c>
      <c r="F44" s="123">
        <f t="shared" si="12"/>
        <v>18413.5</v>
      </c>
      <c r="G44" s="105">
        <f t="shared" si="13"/>
        <v>-3.503620000265073E-2</v>
      </c>
      <c r="H44" s="105">
        <f t="shared" si="14"/>
        <v>-3.503620000265073E-2</v>
      </c>
      <c r="P44" s="22">
        <f t="shared" si="15"/>
        <v>-2.7477710486447024E-2</v>
      </c>
      <c r="Q44" s="304">
        <f t="shared" si="16"/>
        <v>28996.788</v>
      </c>
      <c r="R44" s="105">
        <f t="shared" si="17"/>
        <v>5.7130763766561338E-5</v>
      </c>
      <c r="S44" s="302">
        <f t="shared" si="18"/>
        <v>0.2</v>
      </c>
      <c r="U44" s="105">
        <f>VLOOKUP(C44,'C (errors) (3)'!C$21:E$128,3,FALSE)</f>
        <v>18413.402796350696</v>
      </c>
      <c r="V44" s="134">
        <f t="shared" si="37"/>
        <v>-2.6964775978673423E-2</v>
      </c>
      <c r="W44" s="134"/>
      <c r="X44" s="134"/>
      <c r="Y44" s="123"/>
      <c r="Z44" s="22">
        <f t="shared" si="19"/>
        <v>18413.5</v>
      </c>
      <c r="AA44" s="105">
        <f t="shared" si="20"/>
        <v>-3.5549134510424331E-2</v>
      </c>
      <c r="AB44" s="105">
        <f t="shared" si="21"/>
        <v>-2.6964775978673423E-2</v>
      </c>
      <c r="AC44" s="105">
        <f t="shared" si="22"/>
        <v>-7.5584895162037063E-3</v>
      </c>
      <c r="AD44" s="105">
        <f t="shared" si="33"/>
        <v>5.1293450777360056E-4</v>
      </c>
      <c r="AE44" s="105">
        <f t="shared" si="23"/>
        <v>5.262036185298918E-8</v>
      </c>
      <c r="AF44" s="22">
        <f t="shared" si="34"/>
        <v>-7.5584895162037063E-3</v>
      </c>
      <c r="AG44" s="302"/>
      <c r="AH44" s="22">
        <f t="shared" si="24"/>
        <v>-8.0714240239773069E-3</v>
      </c>
      <c r="AI44" s="22">
        <f t="shared" si="25"/>
        <v>0.52043010428771397</v>
      </c>
      <c r="AJ44" s="22">
        <f t="shared" si="26"/>
        <v>0.72688777874649646</v>
      </c>
      <c r="AK44" s="22">
        <f t="shared" si="27"/>
        <v>-0.5465783689282645</v>
      </c>
      <c r="AL44" s="22">
        <f t="shared" si="28"/>
        <v>-2.290986106310029</v>
      </c>
      <c r="AM44" s="22">
        <f t="shared" si="29"/>
        <v>-2.2077560418815629</v>
      </c>
      <c r="AN44" s="105">
        <f t="shared" si="36"/>
        <v>4.8426776325521814</v>
      </c>
      <c r="AO44" s="105">
        <f t="shared" si="36"/>
        <v>4.842681372411791</v>
      </c>
      <c r="AP44" s="105">
        <f t="shared" si="36"/>
        <v>4.842720952887726</v>
      </c>
      <c r="AQ44" s="105">
        <f t="shared" si="36"/>
        <v>4.8431391191119015</v>
      </c>
      <c r="AR44" s="105">
        <f t="shared" si="36"/>
        <v>4.8474784234842758</v>
      </c>
      <c r="AS44" s="105">
        <f t="shared" si="36"/>
        <v>4.886264651665547</v>
      </c>
      <c r="AT44" s="105">
        <f t="shared" si="36"/>
        <v>5.0844474268797288</v>
      </c>
      <c r="AU44" s="105">
        <f t="shared" si="31"/>
        <v>5.563656141009246</v>
      </c>
      <c r="AV44" s="22"/>
      <c r="AW44" s="22">
        <v>1000</v>
      </c>
      <c r="AX44" s="22">
        <f t="shared" si="0"/>
        <v>-1.8065042508910424E-2</v>
      </c>
      <c r="AY44" s="22">
        <f t="shared" si="1"/>
        <v>-7.2818993217177191E-2</v>
      </c>
      <c r="AZ44" s="22">
        <f t="shared" si="2"/>
        <v>5.4753950708266767E-2</v>
      </c>
      <c r="BA44" s="22">
        <f t="shared" si="3"/>
        <v>0.36744803414615657</v>
      </c>
      <c r="BB44" s="22">
        <f t="shared" si="4"/>
        <v>0.91219958350125419</v>
      </c>
      <c r="BC44" s="22">
        <f t="shared" si="5"/>
        <v>-2.6258274108938289</v>
      </c>
      <c r="BD44" s="22">
        <f t="shared" si="6"/>
        <v>-3.7913887735477476</v>
      </c>
      <c r="BE44" s="22">
        <f t="shared" si="35"/>
        <v>4.3133261670576486</v>
      </c>
      <c r="BF44" s="22">
        <f t="shared" si="35"/>
        <v>4.3133987503603999</v>
      </c>
      <c r="BG44" s="22">
        <f t="shared" si="35"/>
        <v>4.3131418837601592</v>
      </c>
      <c r="BH44" s="22">
        <f t="shared" si="35"/>
        <v>4.3140516186610327</v>
      </c>
      <c r="BI44" s="22">
        <f t="shared" si="35"/>
        <v>4.3108384235485646</v>
      </c>
      <c r="BJ44" s="22">
        <f t="shared" si="35"/>
        <v>4.3222994310987346</v>
      </c>
      <c r="BK44" s="22">
        <f t="shared" si="35"/>
        <v>4.2827430348665718</v>
      </c>
      <c r="BL44" s="22">
        <f t="shared" si="8"/>
        <v>4.9833537040952738</v>
      </c>
      <c r="BM44" s="22"/>
      <c r="BN44" s="22"/>
      <c r="BO44" s="22"/>
      <c r="BP44" s="22"/>
      <c r="BQ44" s="22"/>
      <c r="BR44" s="22"/>
      <c r="BS44" s="22"/>
      <c r="BT44" s="22"/>
    </row>
    <row r="45" spans="1:72" s="105" customFormat="1" ht="12.95" customHeight="1" x14ac:dyDescent="0.2">
      <c r="A45" s="308" t="s">
        <v>198</v>
      </c>
      <c r="B45" s="302"/>
      <c r="C45" s="20">
        <v>47200.699000000001</v>
      </c>
      <c r="D45" s="20" t="s">
        <v>152</v>
      </c>
      <c r="E45" s="105">
        <f t="shared" si="11"/>
        <v>27250.935797572532</v>
      </c>
      <c r="F45" s="123">
        <f t="shared" si="12"/>
        <v>27251</v>
      </c>
      <c r="G45" s="105">
        <f t="shared" si="13"/>
        <v>-2.3141199999372475E-2</v>
      </c>
      <c r="I45" s="105">
        <f t="shared" ref="I45:I61" si="38">+G45</f>
        <v>-2.3141199999372475E-2</v>
      </c>
      <c r="P45" s="22">
        <f t="shared" si="15"/>
        <v>3.6672164392140674E-2</v>
      </c>
      <c r="Q45" s="304">
        <f t="shared" si="16"/>
        <v>32182.199000000001</v>
      </c>
      <c r="R45" s="105">
        <f t="shared" si="17"/>
        <v>3.5776385598319332E-3</v>
      </c>
      <c r="S45" s="302">
        <f t="shared" ref="S45:S61" si="39">S$12</f>
        <v>0.1</v>
      </c>
      <c r="U45" s="105">
        <f>VLOOKUP(C45,'C (errors) (3)'!C$21:E$128,3,FALSE)</f>
        <v>27250.935797572532</v>
      </c>
      <c r="V45" s="134"/>
      <c r="W45" s="134">
        <f>AB45</f>
        <v>2.9976455487531493E-2</v>
      </c>
      <c r="X45" s="134"/>
      <c r="Y45" s="123"/>
      <c r="Z45" s="22">
        <f t="shared" si="19"/>
        <v>27251</v>
      </c>
      <c r="AA45" s="105">
        <f t="shared" si="20"/>
        <v>-1.6445491094763294E-2</v>
      </c>
      <c r="AB45" s="105">
        <f t="shared" si="21"/>
        <v>2.9976455487531493E-2</v>
      </c>
      <c r="AC45" s="105">
        <f t="shared" si="22"/>
        <v>-5.9813364391513149E-2</v>
      </c>
      <c r="AD45" s="105">
        <f t="shared" si="33"/>
        <v>-6.6957089046091808E-3</v>
      </c>
      <c r="AE45" s="105">
        <f t="shared" si="23"/>
        <v>4.4832517735262677E-6</v>
      </c>
      <c r="AF45" s="22">
        <f t="shared" si="34"/>
        <v>-5.9813364391513149E-2</v>
      </c>
      <c r="AG45" s="302"/>
      <c r="AH45" s="22">
        <f t="shared" si="24"/>
        <v>-5.3117655486903968E-2</v>
      </c>
      <c r="AI45" s="22">
        <f t="shared" si="25"/>
        <v>0.73268720457436243</v>
      </c>
      <c r="AJ45" s="22">
        <f t="shared" si="26"/>
        <v>0.45292136961926527</v>
      </c>
      <c r="AK45" s="22">
        <f t="shared" si="27"/>
        <v>-0.67622412531312881</v>
      </c>
      <c r="AL45" s="22">
        <f t="shared" si="28"/>
        <v>-1.9472462136522284</v>
      </c>
      <c r="AM45" s="22">
        <f t="shared" si="29"/>
        <v>-1.4705991088620369</v>
      </c>
      <c r="AN45" s="105">
        <f t="shared" si="36"/>
        <v>5.2252676919803527</v>
      </c>
      <c r="AO45" s="105">
        <f t="shared" si="36"/>
        <v>5.2271916065956603</v>
      </c>
      <c r="AP45" s="105">
        <f t="shared" si="36"/>
        <v>5.2325401433244689</v>
      </c>
      <c r="AQ45" s="105">
        <f t="shared" si="36"/>
        <v>5.2471538242814164</v>
      </c>
      <c r="AR45" s="105">
        <f t="shared" si="36"/>
        <v>5.2853654156930228</v>
      </c>
      <c r="AS45" s="105">
        <f t="shared" si="36"/>
        <v>5.3760526617994646</v>
      </c>
      <c r="AT45" s="105">
        <f t="shared" si="36"/>
        <v>5.5583351815777382</v>
      </c>
      <c r="AU45" s="105">
        <f t="shared" si="31"/>
        <v>5.8581645848159036</v>
      </c>
      <c r="AV45" s="22"/>
      <c r="AW45" s="22">
        <v>1500</v>
      </c>
      <c r="AX45" s="22">
        <f t="shared" si="0"/>
        <v>-1.9696445112319966E-2</v>
      </c>
      <c r="AY45" s="22">
        <f t="shared" si="1"/>
        <v>-7.3016707595959157E-2</v>
      </c>
      <c r="AZ45" s="22">
        <f t="shared" si="2"/>
        <v>5.3320262483639191E-2</v>
      </c>
      <c r="BA45" s="22">
        <f t="shared" si="3"/>
        <v>0.36997566985848507</v>
      </c>
      <c r="BB45" s="22">
        <f t="shared" si="4"/>
        <v>0.90930700518274343</v>
      </c>
      <c r="BC45" s="22">
        <f t="shared" si="5"/>
        <v>-2.618822533046933</v>
      </c>
      <c r="BD45" s="22">
        <f t="shared" si="6"/>
        <v>-3.7382455523415192</v>
      </c>
      <c r="BE45" s="22">
        <f t="shared" si="35"/>
        <v>4.3263683627330609</v>
      </c>
      <c r="BF45" s="22">
        <f t="shared" si="35"/>
        <v>4.3264156890394485</v>
      </c>
      <c r="BG45" s="22">
        <f t="shared" si="35"/>
        <v>4.3262428383371425</v>
      </c>
      <c r="BH45" s="22">
        <f t="shared" si="35"/>
        <v>4.326874500540641</v>
      </c>
      <c r="BI45" s="22">
        <f t="shared" si="35"/>
        <v>4.3245709063042828</v>
      </c>
      <c r="BJ45" s="22">
        <f t="shared" si="35"/>
        <v>4.3330359430309828</v>
      </c>
      <c r="BK45" s="22">
        <f t="shared" si="35"/>
        <v>4.3027455378408721</v>
      </c>
      <c r="BL45" s="22">
        <f t="shared" si="8"/>
        <v>5.0000161337307283</v>
      </c>
      <c r="BM45" s="22"/>
      <c r="BN45" s="22"/>
      <c r="BO45" s="22"/>
      <c r="BP45" s="22"/>
      <c r="BQ45" s="22"/>
      <c r="BR45" s="22"/>
      <c r="BS45" s="22"/>
      <c r="BT45" s="22"/>
    </row>
    <row r="46" spans="1:72" s="105" customFormat="1" ht="12.95" customHeight="1" x14ac:dyDescent="0.2">
      <c r="A46" s="308" t="s">
        <v>198</v>
      </c>
      <c r="B46" s="302"/>
      <c r="C46" s="20">
        <v>47200.879000000001</v>
      </c>
      <c r="D46" s="20" t="s">
        <v>152</v>
      </c>
      <c r="E46" s="105">
        <f t="shared" si="11"/>
        <v>27251.435185544829</v>
      </c>
      <c r="F46" s="123">
        <f t="shared" si="12"/>
        <v>27251.5</v>
      </c>
      <c r="G46" s="105">
        <f t="shared" si="13"/>
        <v>-2.3361799998383503E-2</v>
      </c>
      <c r="I46" s="105">
        <f t="shared" si="38"/>
        <v>-2.3361799998383503E-2</v>
      </c>
      <c r="P46" s="22">
        <f t="shared" si="15"/>
        <v>3.66765774155631E-2</v>
      </c>
      <c r="Q46" s="304">
        <f t="shared" si="16"/>
        <v>32182.379000000001</v>
      </c>
      <c r="R46" s="105">
        <f t="shared" si="17"/>
        <v>3.6046067624994934E-3</v>
      </c>
      <c r="S46" s="302">
        <f t="shared" si="39"/>
        <v>0.1</v>
      </c>
      <c r="U46" s="105">
        <f>VLOOKUP(C46,'C (errors) (3)'!C$21:E$128,3,FALSE)</f>
        <v>27251.435185544829</v>
      </c>
      <c r="V46" s="134"/>
      <c r="W46" s="134">
        <f t="shared" ref="W46:W61" si="40">AB46</f>
        <v>2.9758743637365317E-2</v>
      </c>
      <c r="X46" s="134"/>
      <c r="Y46" s="123"/>
      <c r="Z46" s="22">
        <f t="shared" si="19"/>
        <v>27251.5</v>
      </c>
      <c r="AA46" s="105">
        <f t="shared" si="20"/>
        <v>-1.6443966220185721E-2</v>
      </c>
      <c r="AB46" s="105">
        <f t="shared" si="21"/>
        <v>2.9758743637365317E-2</v>
      </c>
      <c r="AC46" s="105">
        <f t="shared" si="22"/>
        <v>-6.0038377413946603E-2</v>
      </c>
      <c r="AD46" s="105">
        <f t="shared" si="33"/>
        <v>-6.9178337781977822E-3</v>
      </c>
      <c r="AE46" s="105">
        <f t="shared" si="23"/>
        <v>4.785642418277421E-6</v>
      </c>
      <c r="AF46" s="22">
        <f t="shared" si="34"/>
        <v>-6.0038377413946603E-2</v>
      </c>
      <c r="AG46" s="302"/>
      <c r="AH46" s="22">
        <f t="shared" si="24"/>
        <v>-5.3120543635748821E-2</v>
      </c>
      <c r="AI46" s="22">
        <f t="shared" si="25"/>
        <v>0.73270609033628997</v>
      </c>
      <c r="AJ46" s="22">
        <f t="shared" si="26"/>
        <v>0.45289647012853024</v>
      </c>
      <c r="AK46" s="22">
        <f t="shared" si="27"/>
        <v>-0.67623159058895144</v>
      </c>
      <c r="AL46" s="22">
        <f t="shared" si="28"/>
        <v>-1.9472182855482554</v>
      </c>
      <c r="AM46" s="22">
        <f t="shared" si="29"/>
        <v>-1.4705549461959986</v>
      </c>
      <c r="AN46" s="105">
        <f t="shared" si="36"/>
        <v>5.2252938587282536</v>
      </c>
      <c r="AO46" s="105">
        <f t="shared" si="36"/>
        <v>5.2272181530303428</v>
      </c>
      <c r="AP46" s="105">
        <f t="shared" si="36"/>
        <v>5.2325674920569689</v>
      </c>
      <c r="AQ46" s="105">
        <f t="shared" si="36"/>
        <v>5.2471826603050786</v>
      </c>
      <c r="AR46" s="105">
        <f t="shared" si="36"/>
        <v>5.2853962959885958</v>
      </c>
      <c r="AS46" s="105">
        <f t="shared" si="36"/>
        <v>5.3760844028162662</v>
      </c>
      <c r="AT46" s="105">
        <f t="shared" si="36"/>
        <v>5.5583628820443778</v>
      </c>
      <c r="AU46" s="105">
        <f t="shared" si="31"/>
        <v>5.8581812472455397</v>
      </c>
      <c r="AV46" s="22"/>
      <c r="AW46" s="22">
        <v>2000</v>
      </c>
      <c r="AX46" s="22">
        <f t="shared" si="0"/>
        <v>-2.1258134015823653E-2</v>
      </c>
      <c r="AY46" s="22">
        <f t="shared" si="1"/>
        <v>-7.3125758202784011E-2</v>
      </c>
      <c r="AZ46" s="22">
        <f t="shared" si="2"/>
        <v>5.1867624186960358E-2</v>
      </c>
      <c r="BA46" s="22">
        <f t="shared" si="3"/>
        <v>0.37256979414682889</v>
      </c>
      <c r="BB46" s="22">
        <f t="shared" si="4"/>
        <v>0.90632890570416236</v>
      </c>
      <c r="BC46" s="22">
        <f t="shared" si="5"/>
        <v>-2.6117208496044779</v>
      </c>
      <c r="BD46" s="22">
        <f t="shared" si="6"/>
        <v>-3.6857698818943825</v>
      </c>
      <c r="BE46" s="22">
        <f t="shared" si="35"/>
        <v>4.3394995990073753</v>
      </c>
      <c r="BF46" s="22">
        <f t="shared" si="35"/>
        <v>4.3395273787724795</v>
      </c>
      <c r="BG46" s="22">
        <f t="shared" si="35"/>
        <v>4.3394225178532349</v>
      </c>
      <c r="BH46" s="22">
        <f t="shared" si="35"/>
        <v>4.3398184861076636</v>
      </c>
      <c r="BI46" s="22">
        <f t="shared" si="35"/>
        <v>4.3383253535604078</v>
      </c>
      <c r="BJ46" s="22">
        <f t="shared" si="35"/>
        <v>4.3439858479937454</v>
      </c>
      <c r="BK46" s="22">
        <f t="shared" si="35"/>
        <v>4.3229416241468712</v>
      </c>
      <c r="BL46" s="22">
        <f t="shared" si="8"/>
        <v>5.0166785633661828</v>
      </c>
      <c r="BM46" s="22"/>
      <c r="BN46" s="22"/>
      <c r="BO46" s="22"/>
      <c r="BP46" s="22"/>
      <c r="BQ46" s="22"/>
      <c r="BR46" s="22"/>
      <c r="BS46" s="22"/>
      <c r="BT46" s="22"/>
    </row>
    <row r="47" spans="1:72" s="105" customFormat="1" ht="12.95" customHeight="1" x14ac:dyDescent="0.2">
      <c r="A47" s="308" t="s">
        <v>198</v>
      </c>
      <c r="B47" s="302"/>
      <c r="C47" s="20">
        <v>47203.762000000002</v>
      </c>
      <c r="D47" s="20" t="s">
        <v>152</v>
      </c>
      <c r="E47" s="105">
        <f t="shared" si="11"/>
        <v>27259.433716234442</v>
      </c>
      <c r="F47" s="123">
        <f t="shared" si="12"/>
        <v>27259.5</v>
      </c>
      <c r="G47" s="105">
        <f t="shared" si="13"/>
        <v>-2.3891400000138674E-2</v>
      </c>
      <c r="I47" s="105">
        <f t="shared" si="38"/>
        <v>-2.3891400000138674E-2</v>
      </c>
      <c r="P47" s="22">
        <f t="shared" si="15"/>
        <v>3.6747197848594787E-2</v>
      </c>
      <c r="Q47" s="304">
        <f t="shared" si="16"/>
        <v>32185.262000000002</v>
      </c>
      <c r="R47" s="105">
        <f t="shared" si="17"/>
        <v>3.6770395490604221E-3</v>
      </c>
      <c r="S47" s="302">
        <f t="shared" si="39"/>
        <v>0.1</v>
      </c>
      <c r="U47" s="105">
        <f>VLOOKUP(C47,'C (errors) (3)'!C$21:E$128,3,FALSE)</f>
        <v>27259.433716234442</v>
      </c>
      <c r="V47" s="134"/>
      <c r="W47" s="134">
        <f t="shared" si="40"/>
        <v>2.9275359948965268E-2</v>
      </c>
      <c r="X47" s="134"/>
      <c r="Y47" s="123"/>
      <c r="Z47" s="22">
        <f t="shared" si="19"/>
        <v>27259.5</v>
      </c>
      <c r="AA47" s="105">
        <f t="shared" si="20"/>
        <v>-1.6419562100509155E-2</v>
      </c>
      <c r="AB47" s="105">
        <f t="shared" si="21"/>
        <v>2.9275359948965268E-2</v>
      </c>
      <c r="AC47" s="105">
        <f t="shared" si="22"/>
        <v>-6.0638597848733461E-2</v>
      </c>
      <c r="AD47" s="105">
        <f t="shared" si="33"/>
        <v>-7.4718378996295187E-3</v>
      </c>
      <c r="AE47" s="105">
        <f t="shared" si="23"/>
        <v>5.5828361598340061E-6</v>
      </c>
      <c r="AF47" s="22">
        <f t="shared" si="34"/>
        <v>-6.0638597848733461E-2</v>
      </c>
      <c r="AG47" s="302"/>
      <c r="AH47" s="22">
        <f t="shared" si="24"/>
        <v>-5.3166759949103942E-2</v>
      </c>
      <c r="AI47" s="22">
        <f t="shared" si="25"/>
        <v>0.73300842830135138</v>
      </c>
      <c r="AJ47" s="22">
        <f t="shared" si="26"/>
        <v>0.45249784904661777</v>
      </c>
      <c r="AK47" s="22">
        <f t="shared" si="27"/>
        <v>-0.67635101751654092</v>
      </c>
      <c r="AL47" s="22">
        <f t="shared" si="28"/>
        <v>-1.9467712326906861</v>
      </c>
      <c r="AM47" s="22">
        <f t="shared" si="29"/>
        <v>-1.4698482690242953</v>
      </c>
      <c r="AN47" s="105">
        <f t="shared" si="36"/>
        <v>5.2257126252858326</v>
      </c>
      <c r="AO47" s="105">
        <f t="shared" si="36"/>
        <v>5.227643001870919</v>
      </c>
      <c r="AP47" s="105">
        <f t="shared" si="36"/>
        <v>5.2330051870911491</v>
      </c>
      <c r="AQ47" s="105">
        <f t="shared" si="36"/>
        <v>5.2476441568604999</v>
      </c>
      <c r="AR47" s="105">
        <f t="shared" si="36"/>
        <v>5.2858904844999044</v>
      </c>
      <c r="AS47" s="105">
        <f t="shared" si="36"/>
        <v>5.3765923155501065</v>
      </c>
      <c r="AT47" s="105">
        <f t="shared" si="36"/>
        <v>5.5588061008292229</v>
      </c>
      <c r="AU47" s="105">
        <f t="shared" si="31"/>
        <v>5.8584478461197067</v>
      </c>
      <c r="AV47" s="22"/>
      <c r="AW47" s="22">
        <v>2500</v>
      </c>
      <c r="AX47" s="22">
        <f t="shared" si="0"/>
        <v>-2.2750340532559643E-2</v>
      </c>
      <c r="AY47" s="22">
        <f t="shared" si="1"/>
        <v>-7.3146145037651766E-2</v>
      </c>
      <c r="AZ47" s="22">
        <f t="shared" si="2"/>
        <v>5.0395804505092123E-2</v>
      </c>
      <c r="BA47" s="22">
        <f t="shared" si="3"/>
        <v>0.37523284463167073</v>
      </c>
      <c r="BB47" s="22">
        <f t="shared" si="4"/>
        <v>0.90326209612938735</v>
      </c>
      <c r="BC47" s="22">
        <f t="shared" si="5"/>
        <v>-2.6045189419862305</v>
      </c>
      <c r="BD47" s="22">
        <f t="shared" si="6"/>
        <v>-3.633938035161945</v>
      </c>
      <c r="BE47" s="22">
        <f t="shared" si="35"/>
        <v>4.3527225390828477</v>
      </c>
      <c r="BF47" s="22">
        <f t="shared" si="35"/>
        <v>4.3527356212717159</v>
      </c>
      <c r="BG47" s="22">
        <f t="shared" si="35"/>
        <v>4.352684505953099</v>
      </c>
      <c r="BH47" s="22">
        <f t="shared" si="35"/>
        <v>4.352884265514902</v>
      </c>
      <c r="BI47" s="22">
        <f t="shared" si="35"/>
        <v>4.3521042036266699</v>
      </c>
      <c r="BJ47" s="22">
        <f t="shared" si="35"/>
        <v>4.3551595892288013</v>
      </c>
      <c r="BK47" s="22">
        <f t="shared" si="35"/>
        <v>4.3433303127349792</v>
      </c>
      <c r="BL47" s="22">
        <f t="shared" si="8"/>
        <v>5.0333409930016373</v>
      </c>
      <c r="BM47" s="22"/>
      <c r="BN47" s="22"/>
      <c r="BO47" s="22"/>
      <c r="BP47" s="22"/>
      <c r="BQ47" s="22"/>
      <c r="BR47" s="22"/>
      <c r="BS47" s="22"/>
      <c r="BT47" s="22"/>
    </row>
    <row r="48" spans="1:72" s="105" customFormat="1" ht="12.95" customHeight="1" x14ac:dyDescent="0.2">
      <c r="A48" s="308" t="s">
        <v>198</v>
      </c>
      <c r="B48" s="302"/>
      <c r="C48" s="20">
        <v>47203.944000000003</v>
      </c>
      <c r="D48" s="20" t="s">
        <v>152</v>
      </c>
      <c r="E48" s="105">
        <f t="shared" si="11"/>
        <v>27259.938652961988</v>
      </c>
      <c r="F48" s="123">
        <f t="shared" si="12"/>
        <v>27260</v>
      </c>
      <c r="G48" s="105">
        <f t="shared" si="13"/>
        <v>-2.2111999998742249E-2</v>
      </c>
      <c r="I48" s="105">
        <f t="shared" si="38"/>
        <v>-2.2111999998742249E-2</v>
      </c>
      <c r="P48" s="22">
        <f t="shared" si="15"/>
        <v>3.6751612379301329E-2</v>
      </c>
      <c r="Q48" s="304">
        <f t="shared" si="16"/>
        <v>32185.444000000003</v>
      </c>
      <c r="R48" s="105">
        <f t="shared" si="17"/>
        <v>3.464924862192565E-3</v>
      </c>
      <c r="S48" s="302">
        <f t="shared" si="39"/>
        <v>0.1</v>
      </c>
      <c r="U48" s="105">
        <f>VLOOKUP(C48,'C (errors) (3)'!C$21:E$128,3,FALSE)</f>
        <v>27259.938652961988</v>
      </c>
      <c r="V48" s="134"/>
      <c r="W48" s="134">
        <f t="shared" si="40"/>
        <v>3.1057648840725281E-2</v>
      </c>
      <c r="X48" s="134"/>
      <c r="Y48" s="123"/>
      <c r="Z48" s="22">
        <f t="shared" si="19"/>
        <v>27260</v>
      </c>
      <c r="AA48" s="105">
        <f t="shared" si="20"/>
        <v>-1.6418036460166201E-2</v>
      </c>
      <c r="AB48" s="105">
        <f t="shared" si="21"/>
        <v>3.1057648840725281E-2</v>
      </c>
      <c r="AC48" s="105">
        <f t="shared" si="22"/>
        <v>-5.8863612378043578E-2</v>
      </c>
      <c r="AD48" s="105">
        <f t="shared" si="33"/>
        <v>-5.6939635385760481E-3</v>
      </c>
      <c r="AE48" s="105">
        <f t="shared" si="23"/>
        <v>3.2421220778633474E-6</v>
      </c>
      <c r="AF48" s="22">
        <f t="shared" si="34"/>
        <v>-5.8863612378043578E-2</v>
      </c>
      <c r="AG48" s="302"/>
      <c r="AH48" s="22">
        <f t="shared" si="24"/>
        <v>-5.316964883946753E-2</v>
      </c>
      <c r="AI48" s="22">
        <f t="shared" si="25"/>
        <v>0.7330273347909162</v>
      </c>
      <c r="AJ48" s="22">
        <f t="shared" si="26"/>
        <v>0.45247292089374619</v>
      </c>
      <c r="AK48" s="22">
        <f t="shared" si="27"/>
        <v>-0.67635848060398651</v>
      </c>
      <c r="AL48" s="22">
        <f t="shared" si="28"/>
        <v>-1.9467432791802097</v>
      </c>
      <c r="AM48" s="22">
        <f t="shared" si="29"/>
        <v>-1.4698040970406725</v>
      </c>
      <c r="AN48" s="105">
        <f t="shared" si="36"/>
        <v>5.2257388043602955</v>
      </c>
      <c r="AO48" s="105">
        <f t="shared" si="36"/>
        <v>5.2276695615441158</v>
      </c>
      <c r="AP48" s="105">
        <f t="shared" si="36"/>
        <v>5.2330325502405337</v>
      </c>
      <c r="AQ48" s="105">
        <f t="shared" si="36"/>
        <v>5.2476730079079541</v>
      </c>
      <c r="AR48" s="105">
        <f t="shared" si="36"/>
        <v>5.2859213777684433</v>
      </c>
      <c r="AS48" s="105">
        <f t="shared" si="36"/>
        <v>5.3766240636245319</v>
      </c>
      <c r="AT48" s="105">
        <f t="shared" si="36"/>
        <v>5.5588338027105335</v>
      </c>
      <c r="AU48" s="105">
        <f t="shared" si="31"/>
        <v>5.8584645085493419</v>
      </c>
      <c r="AV48" s="22"/>
      <c r="AW48" s="22">
        <v>3000</v>
      </c>
      <c r="AX48" s="22">
        <f t="shared" si="0"/>
        <v>-2.417329895772264E-2</v>
      </c>
      <c r="AY48" s="22">
        <f t="shared" si="1"/>
        <v>-7.3077868100562396E-2</v>
      </c>
      <c r="AZ48" s="22">
        <f t="shared" si="2"/>
        <v>4.8904569142839756E-2</v>
      </c>
      <c r="BA48" s="22">
        <f t="shared" si="3"/>
        <v>0.37796737829812288</v>
      </c>
      <c r="BB48" s="22">
        <f t="shared" si="4"/>
        <v>0.90010322673282372</v>
      </c>
      <c r="BC48" s="22">
        <f t="shared" si="5"/>
        <v>-2.5972132534000512</v>
      </c>
      <c r="BD48" s="22">
        <f t="shared" si="6"/>
        <v>-3.582727091972596</v>
      </c>
      <c r="BE48" s="22">
        <f t="shared" si="35"/>
        <v>4.3660399045870051</v>
      </c>
      <c r="BF48" s="22">
        <f t="shared" si="35"/>
        <v>4.3660423438141454</v>
      </c>
      <c r="BG48" s="22">
        <f t="shared" si="35"/>
        <v>4.3660324620632629</v>
      </c>
      <c r="BH48" s="22">
        <f t="shared" si="35"/>
        <v>4.3660724964980693</v>
      </c>
      <c r="BI48" s="22">
        <f t="shared" si="35"/>
        <v>4.3659103304170301</v>
      </c>
      <c r="BJ48" s="22">
        <f t="shared" si="35"/>
        <v>4.366567661780139</v>
      </c>
      <c r="BK48" s="22">
        <f t="shared" si="35"/>
        <v>4.3639105690834104</v>
      </c>
      <c r="BL48" s="22">
        <f t="shared" si="8"/>
        <v>5.0500034226370918</v>
      </c>
      <c r="BM48" s="22"/>
      <c r="BN48" s="22"/>
      <c r="BO48" s="22"/>
      <c r="BP48" s="22"/>
      <c r="BQ48" s="22"/>
      <c r="BR48" s="22"/>
      <c r="BS48" s="22"/>
      <c r="BT48" s="22"/>
    </row>
    <row r="49" spans="1:72" s="105" customFormat="1" ht="12.95" customHeight="1" x14ac:dyDescent="0.2">
      <c r="A49" s="105" t="s">
        <v>34</v>
      </c>
      <c r="B49" s="302"/>
      <c r="C49" s="307">
        <v>50904.288</v>
      </c>
      <c r="D49" s="307">
        <v>2E-3</v>
      </c>
      <c r="E49" s="105">
        <f t="shared" si="11"/>
        <v>37526.090247174849</v>
      </c>
      <c r="F49" s="123">
        <f t="shared" si="12"/>
        <v>37526</v>
      </c>
      <c r="G49" s="105">
        <f t="shared" si="13"/>
        <v>3.2528800002182834E-2</v>
      </c>
      <c r="I49" s="105">
        <f t="shared" si="38"/>
        <v>3.2528800002182834E-2</v>
      </c>
      <c r="P49" s="22">
        <f t="shared" si="15"/>
        <v>0.14608035098102465</v>
      </c>
      <c r="Q49" s="304">
        <f t="shared" si="16"/>
        <v>35885.788</v>
      </c>
      <c r="R49" s="105">
        <f t="shared" si="17"/>
        <v>1.2893954729700511E-2</v>
      </c>
      <c r="S49" s="302">
        <f t="shared" si="39"/>
        <v>0.1</v>
      </c>
      <c r="U49" s="105">
        <f>VLOOKUP(C49,'C (errors) (3)'!C$21:E$128,3,FALSE)</f>
        <v>37526.090247174849</v>
      </c>
      <c r="V49" s="134"/>
      <c r="W49" s="134">
        <f t="shared" si="40"/>
        <v>0.14808743878464103</v>
      </c>
      <c r="X49" s="134"/>
      <c r="Y49" s="123"/>
      <c r="Z49" s="22">
        <f t="shared" si="19"/>
        <v>37526</v>
      </c>
      <c r="AA49" s="105">
        <f t="shared" si="20"/>
        <v>3.0521712198566461E-2</v>
      </c>
      <c r="AB49" s="105">
        <f t="shared" si="21"/>
        <v>0.14808743878464103</v>
      </c>
      <c r="AC49" s="105">
        <f t="shared" si="22"/>
        <v>-0.11355155097884181</v>
      </c>
      <c r="AD49" s="105">
        <f t="shared" si="33"/>
        <v>2.0070878036163725E-3</v>
      </c>
      <c r="AE49" s="105">
        <f t="shared" si="23"/>
        <v>4.0284014514255943E-7</v>
      </c>
      <c r="AF49" s="22">
        <f t="shared" si="34"/>
        <v>-0.11355155097884181</v>
      </c>
      <c r="AG49" s="302"/>
      <c r="AH49" s="22">
        <f t="shared" si="24"/>
        <v>-0.11555863878245819</v>
      </c>
      <c r="AI49" s="22">
        <f t="shared" si="25"/>
        <v>1.5712644187385565</v>
      </c>
      <c r="AJ49" s="22">
        <f t="shared" si="26"/>
        <v>-0.72437286503717579</v>
      </c>
      <c r="AK49" s="22">
        <f t="shared" si="27"/>
        <v>-0.44988016419606014</v>
      </c>
      <c r="AL49" s="22">
        <f t="shared" si="28"/>
        <v>-0.66708257427954831</v>
      </c>
      <c r="AM49" s="22">
        <f t="shared" si="29"/>
        <v>-0.34648645198851485</v>
      </c>
      <c r="AN49" s="105">
        <f t="shared" si="36"/>
        <v>6.0094710491027747</v>
      </c>
      <c r="AO49" s="105">
        <f t="shared" si="36"/>
        <v>6.0172428576281085</v>
      </c>
      <c r="AP49" s="105">
        <f t="shared" si="36"/>
        <v>6.0283040106716381</v>
      </c>
      <c r="AQ49" s="105">
        <f t="shared" si="36"/>
        <v>6.0439922674992408</v>
      </c>
      <c r="AR49" s="105">
        <f t="shared" si="36"/>
        <v>6.0661417580268315</v>
      </c>
      <c r="AS49" s="105">
        <f t="shared" si="36"/>
        <v>6.0972330607539922</v>
      </c>
      <c r="AT49" s="105">
        <f t="shared" si="36"/>
        <v>6.1405782282465324</v>
      </c>
      <c r="AU49" s="105">
        <f t="shared" si="31"/>
        <v>6.2005775138244932</v>
      </c>
      <c r="AV49" s="22"/>
      <c r="AW49" s="22">
        <v>3500</v>
      </c>
      <c r="AX49" s="22">
        <f t="shared" si="0"/>
        <v>-2.552724666037854E-2</v>
      </c>
      <c r="AY49" s="22">
        <f t="shared" si="1"/>
        <v>-7.2920927391515913E-2</v>
      </c>
      <c r="AZ49" s="22">
        <f t="shared" si="2"/>
        <v>4.7393680731137373E-2</v>
      </c>
      <c r="BA49" s="22">
        <f t="shared" si="3"/>
        <v>0.38077607899672683</v>
      </c>
      <c r="BB49" s="22">
        <f t="shared" si="4"/>
        <v>0.89684877681940212</v>
      </c>
      <c r="BC49" s="22">
        <f t="shared" si="5"/>
        <v>-2.5898000798098133</v>
      </c>
      <c r="BD49" s="22">
        <f t="shared" si="6"/>
        <v>-3.5321148864382685</v>
      </c>
      <c r="BE49" s="22">
        <f t="shared" si="35"/>
        <v>4.3794544804509243</v>
      </c>
      <c r="BF49" s="22">
        <f t="shared" si="35"/>
        <v>4.3794496066600583</v>
      </c>
      <c r="BG49" s="22">
        <f t="shared" si="35"/>
        <v>4.3794701158660319</v>
      </c>
      <c r="BH49" s="22">
        <f t="shared" si="35"/>
        <v>4.3793838200986386</v>
      </c>
      <c r="BI49" s="22">
        <f t="shared" si="35"/>
        <v>4.3797470688081228</v>
      </c>
      <c r="BJ49" s="22">
        <f t="shared" si="35"/>
        <v>4.3782205973388502</v>
      </c>
      <c r="BK49" s="22">
        <f t="shared" si="35"/>
        <v>4.3846813054853921</v>
      </c>
      <c r="BL49" s="22">
        <f t="shared" si="8"/>
        <v>5.0666658522725463</v>
      </c>
      <c r="BM49" s="22"/>
      <c r="BN49" s="22"/>
      <c r="BO49" s="22"/>
      <c r="BP49" s="22"/>
      <c r="BQ49" s="22"/>
      <c r="BR49" s="22"/>
      <c r="BS49" s="22"/>
      <c r="BT49" s="22"/>
    </row>
    <row r="50" spans="1:72" s="105" customFormat="1" ht="12.95" customHeight="1" x14ac:dyDescent="0.2">
      <c r="A50" s="308" t="s">
        <v>198</v>
      </c>
      <c r="B50" s="302"/>
      <c r="C50" s="307">
        <v>51159.305899999999</v>
      </c>
      <c r="D50" s="307" t="s">
        <v>152</v>
      </c>
      <c r="E50" s="105">
        <f t="shared" si="11"/>
        <v>38233.606202620562</v>
      </c>
      <c r="F50" s="123">
        <f t="shared" si="12"/>
        <v>38233.5</v>
      </c>
      <c r="G50" s="105">
        <f t="shared" si="13"/>
        <v>3.8279799999145325E-2</v>
      </c>
      <c r="I50" s="105">
        <f t="shared" si="38"/>
        <v>3.8279799999145325E-2</v>
      </c>
      <c r="P50" s="22">
        <f t="shared" si="15"/>
        <v>0.15499166613144219</v>
      </c>
      <c r="Q50" s="304">
        <f t="shared" si="16"/>
        <v>36140.805899999999</v>
      </c>
      <c r="R50" s="105">
        <f t="shared" si="17"/>
        <v>1.3621659696083184E-2</v>
      </c>
      <c r="S50" s="302">
        <f t="shared" si="39"/>
        <v>0.1</v>
      </c>
      <c r="U50" s="105">
        <f>VLOOKUP(C50,'C (errors) (3)'!C$21:E$128,3,FALSE)</f>
        <v>38233.606202620562</v>
      </c>
      <c r="V50" s="134"/>
      <c r="W50" s="134">
        <f t="shared" si="40"/>
        <v>0.15659829792405905</v>
      </c>
      <c r="X50" s="134"/>
      <c r="Y50" s="123"/>
      <c r="Z50" s="22">
        <f t="shared" si="19"/>
        <v>38233.5</v>
      </c>
      <c r="AA50" s="105">
        <f t="shared" si="20"/>
        <v>3.6673168206528481E-2</v>
      </c>
      <c r="AB50" s="105">
        <f t="shared" si="21"/>
        <v>0.15659829792405905</v>
      </c>
      <c r="AC50" s="105">
        <f t="shared" si="22"/>
        <v>-0.11671186613229687</v>
      </c>
      <c r="AD50" s="105">
        <f t="shared" si="33"/>
        <v>1.6066317926168444E-3</v>
      </c>
      <c r="AE50" s="105">
        <f t="shared" si="23"/>
        <v>2.5812657170472151E-7</v>
      </c>
      <c r="AF50" s="22">
        <f t="shared" si="34"/>
        <v>-0.11671186613229687</v>
      </c>
      <c r="AG50" s="302"/>
      <c r="AH50" s="22">
        <f t="shared" si="24"/>
        <v>-0.11831849792491371</v>
      </c>
      <c r="AI50" s="22">
        <f t="shared" si="25"/>
        <v>1.6421269721926801</v>
      </c>
      <c r="AJ50" s="22">
        <f t="shared" si="26"/>
        <v>-0.83536935359830722</v>
      </c>
      <c r="AK50" s="22">
        <f t="shared" si="27"/>
        <v>-0.34118638577240423</v>
      </c>
      <c r="AL50" s="22">
        <f t="shared" si="28"/>
        <v>-0.48840248762695343</v>
      </c>
      <c r="AM50" s="22">
        <f t="shared" si="29"/>
        <v>-0.24917415232063431</v>
      </c>
      <c r="AN50" s="105">
        <f t="shared" si="36"/>
        <v>6.0857505885697663</v>
      </c>
      <c r="AO50" s="105">
        <f t="shared" si="36"/>
        <v>6.0916767106411802</v>
      </c>
      <c r="AP50" s="105">
        <f t="shared" si="36"/>
        <v>6.0999717895223391</v>
      </c>
      <c r="AQ50" s="105">
        <f t="shared" si="36"/>
        <v>6.111561570439763</v>
      </c>
      <c r="AR50" s="105">
        <f t="shared" si="36"/>
        <v>6.1277161273127705</v>
      </c>
      <c r="AS50" s="105">
        <f t="shared" si="36"/>
        <v>6.1501662572098139</v>
      </c>
      <c r="AT50" s="105">
        <f t="shared" si="36"/>
        <v>6.181256264274352</v>
      </c>
      <c r="AU50" s="105">
        <f t="shared" si="31"/>
        <v>6.2241548517586605</v>
      </c>
      <c r="AV50" s="22"/>
      <c r="AW50" s="22">
        <v>4000</v>
      </c>
      <c r="AX50" s="22">
        <f t="shared" si="0"/>
        <v>-2.6812424227072994E-2</v>
      </c>
      <c r="AY50" s="22">
        <f t="shared" si="1"/>
        <v>-7.2675322910512333E-2</v>
      </c>
      <c r="AZ50" s="22">
        <f t="shared" si="2"/>
        <v>4.5862898683439339E-2</v>
      </c>
      <c r="BA50" s="22">
        <f t="shared" si="3"/>
        <v>0.38366176560458631</v>
      </c>
      <c r="BB50" s="22">
        <f t="shared" si="4"/>
        <v>0.89349504365136889</v>
      </c>
      <c r="BC50" s="22">
        <f t="shared" si="5"/>
        <v>-2.5822755600446965</v>
      </c>
      <c r="BD50" s="22">
        <f t="shared" si="6"/>
        <v>-3.4820799557026723</v>
      </c>
      <c r="BE50" s="22">
        <f t="shared" si="35"/>
        <v>4.3929691204211787</v>
      </c>
      <c r="BF50" s="22">
        <f t="shared" si="35"/>
        <v>4.3929596102027872</v>
      </c>
      <c r="BG50" s="22">
        <f t="shared" si="35"/>
        <v>4.3930012620926897</v>
      </c>
      <c r="BH50" s="22">
        <f t="shared" si="35"/>
        <v>4.3928188781728768</v>
      </c>
      <c r="BI50" s="22">
        <f t="shared" si="35"/>
        <v>4.3936182403390927</v>
      </c>
      <c r="BJ50" s="22">
        <f t="shared" si="35"/>
        <v>4.3901289484587558</v>
      </c>
      <c r="BK50" s="22">
        <f t="shared" si="35"/>
        <v>4.4056413813511526</v>
      </c>
      <c r="BL50" s="22">
        <f t="shared" si="8"/>
        <v>5.0833282819080008</v>
      </c>
      <c r="BM50" s="22"/>
      <c r="BN50" s="22"/>
      <c r="BO50" s="22"/>
      <c r="BP50" s="22"/>
      <c r="BQ50" s="22"/>
      <c r="BR50" s="22"/>
      <c r="BS50" s="22"/>
      <c r="BT50" s="22"/>
    </row>
    <row r="51" spans="1:72" s="105" customFormat="1" ht="12.95" customHeight="1" x14ac:dyDescent="0.2">
      <c r="A51" s="308" t="s">
        <v>198</v>
      </c>
      <c r="B51" s="302"/>
      <c r="C51" s="307">
        <v>51177.1469</v>
      </c>
      <c r="D51" s="307" t="s">
        <v>152</v>
      </c>
      <c r="E51" s="105">
        <f t="shared" si="11"/>
        <v>38283.103873807988</v>
      </c>
      <c r="F51" s="123">
        <f t="shared" si="12"/>
        <v>38283</v>
      </c>
      <c r="G51" s="105">
        <f t="shared" si="13"/>
        <v>3.7440399995830376E-2</v>
      </c>
      <c r="I51" s="105">
        <f t="shared" si="38"/>
        <v>3.7440399995830376E-2</v>
      </c>
      <c r="P51" s="22">
        <f t="shared" si="15"/>
        <v>0.15562178803357207</v>
      </c>
      <c r="Q51" s="304">
        <f t="shared" si="16"/>
        <v>36158.6469</v>
      </c>
      <c r="R51" s="105">
        <f t="shared" si="17"/>
        <v>1.3966840478527276E-2</v>
      </c>
      <c r="S51" s="302">
        <f t="shared" si="39"/>
        <v>0.1</v>
      </c>
      <c r="U51" s="105">
        <f>VLOOKUP(C51,'C (errors) (3)'!C$21:E$128,3,FALSE)</f>
        <v>38283.103873807988</v>
      </c>
      <c r="V51" s="134"/>
      <c r="W51" s="134">
        <f t="shared" si="40"/>
        <v>0.15592873673819663</v>
      </c>
      <c r="X51" s="134"/>
      <c r="Y51" s="123"/>
      <c r="Z51" s="22">
        <f t="shared" si="19"/>
        <v>38283</v>
      </c>
      <c r="AA51" s="105">
        <f t="shared" si="20"/>
        <v>3.7133451291205821E-2</v>
      </c>
      <c r="AB51" s="105">
        <f t="shared" si="21"/>
        <v>0.15592873673819663</v>
      </c>
      <c r="AC51" s="105">
        <f t="shared" si="22"/>
        <v>-0.1181813880377417</v>
      </c>
      <c r="AD51" s="105">
        <f t="shared" si="33"/>
        <v>3.0694870462455448E-4</v>
      </c>
      <c r="AE51" s="105">
        <f t="shared" si="23"/>
        <v>9.4217507270692009E-9</v>
      </c>
      <c r="AF51" s="22">
        <f t="shared" si="34"/>
        <v>-0.1181813880377417</v>
      </c>
      <c r="AG51" s="302"/>
      <c r="AH51" s="22">
        <f t="shared" si="24"/>
        <v>-0.11848833674236625</v>
      </c>
      <c r="AI51" s="22">
        <f t="shared" si="25"/>
        <v>1.6464959063343709</v>
      </c>
      <c r="AJ51" s="22">
        <f t="shared" si="26"/>
        <v>-0.84242492565740346</v>
      </c>
      <c r="AK51" s="22">
        <f t="shared" si="27"/>
        <v>-0.33283365416777677</v>
      </c>
      <c r="AL51" s="22">
        <f t="shared" si="28"/>
        <v>-0.47543885836585331</v>
      </c>
      <c r="AM51" s="22">
        <f t="shared" si="29"/>
        <v>-0.24230090108567134</v>
      </c>
      <c r="AN51" s="105">
        <f t="shared" si="36"/>
        <v>6.0911627768748655</v>
      </c>
      <c r="AO51" s="105">
        <f t="shared" si="36"/>
        <v>6.0969449228085368</v>
      </c>
      <c r="AP51" s="105">
        <f t="shared" si="36"/>
        <v>6.1050306626544995</v>
      </c>
      <c r="AQ51" s="105">
        <f t="shared" si="36"/>
        <v>6.1163181576806691</v>
      </c>
      <c r="AR51" s="105">
        <f t="shared" si="36"/>
        <v>6.1320397439573595</v>
      </c>
      <c r="AS51" s="105">
        <f t="shared" si="36"/>
        <v>6.1538755830828364</v>
      </c>
      <c r="AT51" s="105">
        <f t="shared" si="36"/>
        <v>6.1841032923487642</v>
      </c>
      <c r="AU51" s="105">
        <f t="shared" si="31"/>
        <v>6.2258044322925707</v>
      </c>
      <c r="AV51" s="22"/>
      <c r="AW51" s="22">
        <v>4500</v>
      </c>
      <c r="AX51" s="22">
        <f t="shared" si="0"/>
        <v>-2.8029075656810988E-2</v>
      </c>
      <c r="AY51" s="22">
        <f t="shared" si="1"/>
        <v>-7.234105465755164E-2</v>
      </c>
      <c r="AZ51" s="22">
        <f t="shared" si="2"/>
        <v>4.4311979000740652E-2</v>
      </c>
      <c r="BA51" s="22">
        <f t="shared" si="3"/>
        <v>0.38662740090601633</v>
      </c>
      <c r="BB51" s="22">
        <f t="shared" si="4"/>
        <v>0.89003813039900637</v>
      </c>
      <c r="BC51" s="22">
        <f t="shared" si="5"/>
        <v>-2.5746356649906756</v>
      </c>
      <c r="BD51" s="22">
        <f t="shared" si="6"/>
        <v>-3.432601490034989</v>
      </c>
      <c r="BE51" s="22">
        <f t="shared" si="35"/>
        <v>4.4065867532087406</v>
      </c>
      <c r="BF51" s="22">
        <f t="shared" si="35"/>
        <v>4.4065747018274761</v>
      </c>
      <c r="BG51" s="22">
        <f t="shared" si="35"/>
        <v>4.4066297557703082</v>
      </c>
      <c r="BH51" s="22">
        <f t="shared" si="35"/>
        <v>4.4063783327843371</v>
      </c>
      <c r="BI51" s="22">
        <f t="shared" si="35"/>
        <v>4.4075281791347276</v>
      </c>
      <c r="BJ51" s="22">
        <f t="shared" si="35"/>
        <v>4.402303272157976</v>
      </c>
      <c r="BK51" s="22">
        <f t="shared" si="35"/>
        <v>4.4267896035245746</v>
      </c>
      <c r="BL51" s="22">
        <f t="shared" si="8"/>
        <v>5.0999907115434553</v>
      </c>
      <c r="BM51" s="22"/>
      <c r="BN51" s="22"/>
      <c r="BO51" s="22"/>
      <c r="BP51" s="22"/>
      <c r="BQ51" s="22"/>
      <c r="BR51" s="22"/>
      <c r="BS51" s="22"/>
      <c r="BT51" s="22"/>
    </row>
    <row r="52" spans="1:72" s="105" customFormat="1" ht="12.95" customHeight="1" x14ac:dyDescent="0.2">
      <c r="A52" s="308" t="s">
        <v>198</v>
      </c>
      <c r="B52" s="302"/>
      <c r="C52" s="307">
        <v>51177.327499999999</v>
      </c>
      <c r="D52" s="307" t="s">
        <v>152</v>
      </c>
      <c r="E52" s="105">
        <f t="shared" si="11"/>
        <v>38283.604926406857</v>
      </c>
      <c r="F52" s="123">
        <f t="shared" si="12"/>
        <v>38283.5</v>
      </c>
      <c r="G52" s="105">
        <f t="shared" si="13"/>
        <v>3.7819799996213987E-2</v>
      </c>
      <c r="I52" s="105">
        <f t="shared" si="38"/>
        <v>3.7819799996213987E-2</v>
      </c>
      <c r="P52" s="22">
        <f t="shared" si="15"/>
        <v>0.15562815733445889</v>
      </c>
      <c r="Q52" s="304">
        <f t="shared" si="16"/>
        <v>36158.827499999999</v>
      </c>
      <c r="R52" s="105">
        <f t="shared" si="17"/>
        <v>1.3878809058735602E-2</v>
      </c>
      <c r="S52" s="302">
        <f t="shared" si="39"/>
        <v>0.1</v>
      </c>
      <c r="U52" s="105">
        <f>VLOOKUP(C52,'C (errors) (3)'!C$21:E$128,3,FALSE)</f>
        <v>38283.604926406857</v>
      </c>
      <c r="V52" s="134"/>
      <c r="W52" s="134">
        <f t="shared" si="40"/>
        <v>0.15630983597678175</v>
      </c>
      <c r="X52" s="134"/>
      <c r="Y52" s="123"/>
      <c r="Z52" s="22">
        <f t="shared" si="19"/>
        <v>38283.5</v>
      </c>
      <c r="AA52" s="105">
        <f t="shared" si="20"/>
        <v>3.7138121353891135E-2</v>
      </c>
      <c r="AB52" s="105">
        <f t="shared" si="21"/>
        <v>0.15630983597678175</v>
      </c>
      <c r="AC52" s="105">
        <f t="shared" si="22"/>
        <v>-0.11780835733824491</v>
      </c>
      <c r="AD52" s="105">
        <f t="shared" si="33"/>
        <v>6.8167864232285269E-4</v>
      </c>
      <c r="AE52" s="105">
        <f t="shared" si="23"/>
        <v>4.6468577139912775E-8</v>
      </c>
      <c r="AF52" s="22">
        <f t="shared" si="34"/>
        <v>-0.11780835733824491</v>
      </c>
      <c r="AG52" s="302"/>
      <c r="AH52" s="22">
        <f t="shared" si="24"/>
        <v>-0.11849003598056776</v>
      </c>
      <c r="AI52" s="22">
        <f t="shared" si="25"/>
        <v>1.6465395779762506</v>
      </c>
      <c r="AJ52" s="22">
        <f t="shared" si="26"/>
        <v>-0.84249562603711525</v>
      </c>
      <c r="AK52" s="22">
        <f t="shared" si="27"/>
        <v>-0.33274881271623868</v>
      </c>
      <c r="AL52" s="22">
        <f t="shared" si="28"/>
        <v>-0.47530763002379189</v>
      </c>
      <c r="AM52" s="22">
        <f t="shared" si="29"/>
        <v>-0.24223143582887879</v>
      </c>
      <c r="AN52" s="105">
        <f t="shared" si="36"/>
        <v>6.0912174902780629</v>
      </c>
      <c r="AO52" s="105">
        <f t="shared" si="36"/>
        <v>6.0969981728913583</v>
      </c>
      <c r="AP52" s="105">
        <f t="shared" si="36"/>
        <v>6.1050817887075279</v>
      </c>
      <c r="AQ52" s="105">
        <f t="shared" si="36"/>
        <v>6.1163662211067056</v>
      </c>
      <c r="AR52" s="105">
        <f t="shared" si="36"/>
        <v>6.132083425966127</v>
      </c>
      <c r="AS52" s="105">
        <f t="shared" si="36"/>
        <v>6.1539130544462042</v>
      </c>
      <c r="AT52" s="105">
        <f t="shared" si="36"/>
        <v>6.184132050792476</v>
      </c>
      <c r="AU52" s="105">
        <f t="shared" si="31"/>
        <v>6.2258210947222068</v>
      </c>
      <c r="AV52" s="22"/>
      <c r="AW52" s="22">
        <v>5000</v>
      </c>
      <c r="AX52" s="22">
        <f t="shared" si="0"/>
        <v>-2.9177448606024142E-2</v>
      </c>
      <c r="AY52" s="22">
        <f t="shared" si="1"/>
        <v>-7.1918122632633835E-2</v>
      </c>
      <c r="AZ52" s="22">
        <f t="shared" si="2"/>
        <v>4.2740674026609693E-2</v>
      </c>
      <c r="BA52" s="22">
        <f t="shared" si="3"/>
        <v>0.38967610125649343</v>
      </c>
      <c r="BB52" s="22">
        <f t="shared" si="4"/>
        <v>0.8864739330255953</v>
      </c>
      <c r="BC52" s="22">
        <f t="shared" si="5"/>
        <v>-2.5668761858018456</v>
      </c>
      <c r="BD52" s="22">
        <f t="shared" si="6"/>
        <v>-3.383659284285645</v>
      </c>
      <c r="BE52" s="22">
        <f t="shared" si="35"/>
        <v>4.4203103892740705</v>
      </c>
      <c r="BF52" s="22">
        <f t="shared" si="35"/>
        <v>4.4202973824639447</v>
      </c>
      <c r="BG52" s="22">
        <f t="shared" si="35"/>
        <v>4.4203595080697431</v>
      </c>
      <c r="BH52" s="22">
        <f t="shared" si="35"/>
        <v>4.4200628875791166</v>
      </c>
      <c r="BI52" s="22">
        <f t="shared" si="35"/>
        <v>4.4214817579174941</v>
      </c>
      <c r="BJ52" s="22">
        <f t="shared" si="35"/>
        <v>4.4147541129242063</v>
      </c>
      <c r="BK52" s="22">
        <f t="shared" si="35"/>
        <v>4.4481247266144575</v>
      </c>
      <c r="BL52" s="22">
        <f t="shared" si="8"/>
        <v>5.1166531411789098</v>
      </c>
      <c r="BM52" s="22"/>
      <c r="BN52" s="22"/>
      <c r="BO52" s="22"/>
      <c r="BP52" s="22"/>
      <c r="BQ52" s="22"/>
      <c r="BR52" s="22"/>
      <c r="BS52" s="22"/>
      <c r="BT52" s="22"/>
    </row>
    <row r="53" spans="1:72" s="105" customFormat="1" ht="12.95" customHeight="1" x14ac:dyDescent="0.2">
      <c r="A53" s="308" t="s">
        <v>198</v>
      </c>
      <c r="B53" s="302"/>
      <c r="C53" s="307">
        <v>51179.310299999997</v>
      </c>
      <c r="D53" s="307" t="s">
        <v>152</v>
      </c>
      <c r="E53" s="105">
        <f t="shared" ref="E53:E84" si="41">+(C53-C$7)/C$8</f>
        <v>38289.105962359456</v>
      </c>
      <c r="F53" s="123">
        <f t="shared" ref="F53:F71" si="42">ROUND(2*E53,0)/2</f>
        <v>38289</v>
      </c>
      <c r="G53" s="105">
        <f t="shared" ref="G53:G84" si="43">C53-($C$7+$C$8*$F53)</f>
        <v>3.8193199994566385E-2</v>
      </c>
      <c r="I53" s="105">
        <f t="shared" si="38"/>
        <v>3.8193199994566385E-2</v>
      </c>
      <c r="P53" s="22">
        <f t="shared" si="15"/>
        <v>0.15569822549602352</v>
      </c>
      <c r="Q53" s="304">
        <f t="shared" ref="Q53:Q84" si="44">+C53-15018.5</f>
        <v>36160.810299999997</v>
      </c>
      <c r="R53" s="105">
        <f t="shared" ref="R53:R84" si="45">+(P53-G53)^2</f>
        <v>1.3807431018098093E-2</v>
      </c>
      <c r="S53" s="302">
        <f t="shared" si="39"/>
        <v>0.1</v>
      </c>
      <c r="U53" s="105">
        <f>VLOOKUP(C53,'C (errors) (3)'!C$21:E$128,3,FALSE)</f>
        <v>38289.105962359456</v>
      </c>
      <c r="V53" s="134"/>
      <c r="W53" s="134">
        <f t="shared" si="40"/>
        <v>0.1567019060001435</v>
      </c>
      <c r="X53" s="134"/>
      <c r="Y53" s="123"/>
      <c r="Z53" s="22">
        <f t="shared" si="19"/>
        <v>38289</v>
      </c>
      <c r="AA53" s="105">
        <f t="shared" si="20"/>
        <v>3.7189519490446424E-2</v>
      </c>
      <c r="AB53" s="105">
        <f t="shared" si="21"/>
        <v>0.1567019060001435</v>
      </c>
      <c r="AC53" s="105">
        <f t="shared" si="22"/>
        <v>-0.11750502550145714</v>
      </c>
      <c r="AD53" s="105">
        <f t="shared" si="33"/>
        <v>1.0036805041199609E-3</v>
      </c>
      <c r="AE53" s="105">
        <f t="shared" si="23"/>
        <v>1.0073745543504991E-7</v>
      </c>
      <c r="AF53" s="22">
        <f t="shared" si="34"/>
        <v>-0.11750502550145714</v>
      </c>
      <c r="AG53" s="302"/>
      <c r="AH53" s="22">
        <f t="shared" si="24"/>
        <v>-0.1185087060055771</v>
      </c>
      <c r="AI53" s="22">
        <f t="shared" si="25"/>
        <v>1.6470193538636857</v>
      </c>
      <c r="AJ53" s="22">
        <f t="shared" si="26"/>
        <v>-0.84327257135651112</v>
      </c>
      <c r="AK53" s="22">
        <f t="shared" si="27"/>
        <v>-0.33181493935564976</v>
      </c>
      <c r="AL53" s="22">
        <f t="shared" si="28"/>
        <v>-0.47386374807089776</v>
      </c>
      <c r="AM53" s="22">
        <f t="shared" si="29"/>
        <v>-0.241467267696758</v>
      </c>
      <c r="AN53" s="105">
        <f t="shared" ref="AN53:AT68" si="46">$AU53+$AB$7*SIN(AO53)</f>
        <v>6.0918193963446319</v>
      </c>
      <c r="AO53" s="105">
        <f t="shared" si="46"/>
        <v>6.0975839706284347</v>
      </c>
      <c r="AP53" s="105">
        <f t="shared" si="46"/>
        <v>6.1056442096945087</v>
      </c>
      <c r="AQ53" s="105">
        <f t="shared" si="46"/>
        <v>6.1168949411223252</v>
      </c>
      <c r="AR53" s="105">
        <f t="shared" si="46"/>
        <v>6.132563939966893</v>
      </c>
      <c r="AS53" s="105">
        <f t="shared" si="46"/>
        <v>6.1543252439167917</v>
      </c>
      <c r="AT53" s="105">
        <f t="shared" si="46"/>
        <v>6.1844483944364628</v>
      </c>
      <c r="AU53" s="105">
        <f t="shared" si="31"/>
        <v>6.2260043814481962</v>
      </c>
      <c r="AV53" s="22"/>
      <c r="AW53" s="22">
        <v>5500</v>
      </c>
      <c r="AX53" s="22">
        <f t="shared" si="0"/>
        <v>-3.0257794681151591E-2</v>
      </c>
      <c r="AY53" s="22">
        <f t="shared" si="1"/>
        <v>-7.1406526835758918E-2</v>
      </c>
      <c r="AZ53" s="22">
        <f t="shared" si="2"/>
        <v>4.1148732154607327E-2</v>
      </c>
      <c r="BA53" s="22">
        <f t="shared" si="3"/>
        <v>0.39281114709877474</v>
      </c>
      <c r="BB53" s="22">
        <f t="shared" si="4"/>
        <v>0.88279812600940633</v>
      </c>
      <c r="BC53" s="22">
        <f t="shared" si="5"/>
        <v>-2.5589927210654637</v>
      </c>
      <c r="BD53" s="22">
        <f t="shared" si="6"/>
        <v>-3.3352336907268394</v>
      </c>
      <c r="BE53" s="22">
        <f t="shared" si="35"/>
        <v>4.4341431282438242</v>
      </c>
      <c r="BF53" s="22">
        <f t="shared" si="35"/>
        <v>4.4341303128275351</v>
      </c>
      <c r="BG53" s="22">
        <f t="shared" si="35"/>
        <v>4.4341944829162783</v>
      </c>
      <c r="BH53" s="22">
        <f t="shared" si="35"/>
        <v>4.4338733112449127</v>
      </c>
      <c r="BI53" s="22">
        <f t="shared" si="35"/>
        <v>4.4354844139568161</v>
      </c>
      <c r="BJ53" s="22">
        <f t="shared" si="35"/>
        <v>4.4274919851441599</v>
      </c>
      <c r="BK53" s="22">
        <f t="shared" si="35"/>
        <v>4.4696454533402736</v>
      </c>
      <c r="BL53" s="22">
        <f t="shared" si="8"/>
        <v>5.1333155708143643</v>
      </c>
      <c r="BM53" s="22"/>
      <c r="BN53" s="22"/>
      <c r="BO53" s="22"/>
      <c r="BP53" s="22"/>
      <c r="BQ53" s="22"/>
      <c r="BR53" s="22"/>
      <c r="BS53" s="22"/>
      <c r="BT53" s="22"/>
    </row>
    <row r="54" spans="1:72" s="105" customFormat="1" ht="12.95" customHeight="1" x14ac:dyDescent="0.2">
      <c r="A54" s="308" t="s">
        <v>198</v>
      </c>
      <c r="B54" s="302"/>
      <c r="C54" s="307">
        <v>51229.772700000001</v>
      </c>
      <c r="D54" s="307" t="s">
        <v>152</v>
      </c>
      <c r="E54" s="105">
        <f t="shared" si="41"/>
        <v>38429.107715766128</v>
      </c>
      <c r="F54" s="123">
        <f t="shared" si="42"/>
        <v>38429</v>
      </c>
      <c r="G54" s="105">
        <f t="shared" si="43"/>
        <v>3.8825199997518212E-2</v>
      </c>
      <c r="I54" s="105">
        <f t="shared" si="38"/>
        <v>3.8825199997518212E-2</v>
      </c>
      <c r="P54" s="22">
        <f t="shared" si="15"/>
        <v>0.15748539086155616</v>
      </c>
      <c r="Q54" s="304">
        <f t="shared" si="44"/>
        <v>36211.272700000001</v>
      </c>
      <c r="R54" s="105">
        <f t="shared" si="45"/>
        <v>1.4080240895889915E-2</v>
      </c>
      <c r="S54" s="302">
        <f t="shared" si="39"/>
        <v>0.1</v>
      </c>
      <c r="U54" s="105">
        <f>VLOOKUP(C54,'C (errors) (3)'!C$21:E$128,3,FALSE)</f>
        <v>38429.107715766128</v>
      </c>
      <c r="V54" s="134"/>
      <c r="W54" s="134">
        <f t="shared" si="40"/>
        <v>0.15779569793392384</v>
      </c>
      <c r="X54" s="134"/>
      <c r="Y54" s="123"/>
      <c r="Z54" s="22">
        <f t="shared" si="19"/>
        <v>38429</v>
      </c>
      <c r="AA54" s="105">
        <f t="shared" si="20"/>
        <v>3.8514892925150535E-2</v>
      </c>
      <c r="AB54" s="105">
        <f t="shared" si="21"/>
        <v>0.15779569793392384</v>
      </c>
      <c r="AC54" s="105">
        <f t="shared" si="22"/>
        <v>-0.11866019086403795</v>
      </c>
      <c r="AD54" s="105">
        <f t="shared" si="33"/>
        <v>3.1030707236767707E-4</v>
      </c>
      <c r="AE54" s="105">
        <f t="shared" si="23"/>
        <v>9.6290479161398787E-9</v>
      </c>
      <c r="AF54" s="22">
        <f t="shared" si="34"/>
        <v>-0.11866019086403795</v>
      </c>
      <c r="AG54" s="302"/>
      <c r="AH54" s="22">
        <f t="shared" si="24"/>
        <v>-0.11897049793640563</v>
      </c>
      <c r="AI54" s="22">
        <f t="shared" si="25"/>
        <v>1.65884383687251</v>
      </c>
      <c r="AJ54" s="22">
        <f t="shared" si="26"/>
        <v>-0.86256629988395883</v>
      </c>
      <c r="AK54" s="22">
        <f t="shared" si="27"/>
        <v>-0.30766864784843523</v>
      </c>
      <c r="AL54" s="22">
        <f t="shared" si="28"/>
        <v>-0.43688661244157889</v>
      </c>
      <c r="AM54" s="22">
        <f t="shared" si="29"/>
        <v>-0.2219854517383103</v>
      </c>
      <c r="AN54" s="105">
        <f t="shared" si="46"/>
        <v>6.1071759297918931</v>
      </c>
      <c r="AO54" s="105">
        <f t="shared" si="46"/>
        <v>6.1125233460248847</v>
      </c>
      <c r="AP54" s="105">
        <f t="shared" si="46"/>
        <v>6.1199810539225048</v>
      </c>
      <c r="AQ54" s="105">
        <f t="shared" si="46"/>
        <v>6.1303666773302306</v>
      </c>
      <c r="AR54" s="105">
        <f t="shared" si="46"/>
        <v>6.1448023498275264</v>
      </c>
      <c r="AS54" s="105">
        <f t="shared" si="46"/>
        <v>6.1648200233066337</v>
      </c>
      <c r="AT54" s="105">
        <f t="shared" si="46"/>
        <v>6.1925012358689404</v>
      </c>
      <c r="AU54" s="105">
        <f t="shared" si="31"/>
        <v>6.230669861746124</v>
      </c>
      <c r="AV54" s="22"/>
      <c r="AW54" s="22">
        <v>6000</v>
      </c>
      <c r="AX54" s="22">
        <f t="shared" si="0"/>
        <v>-3.1270369775430906E-2</v>
      </c>
      <c r="AY54" s="22">
        <f t="shared" si="1"/>
        <v>-7.0806267266926903E-2</v>
      </c>
      <c r="AZ54" s="22">
        <f t="shared" si="2"/>
        <v>3.9535897491495997E-2</v>
      </c>
      <c r="BA54" s="22">
        <f t="shared" si="3"/>
        <v>0.39603599440564652</v>
      </c>
      <c r="BB54" s="22">
        <f t="shared" si="4"/>
        <v>0.87900614679721811</v>
      </c>
      <c r="BC54" s="22">
        <f t="shared" si="5"/>
        <v>-2.5509806628502365</v>
      </c>
      <c r="BD54" s="22">
        <f t="shared" si="6"/>
        <v>-3.2873055733042755</v>
      </c>
      <c r="BE54" s="22">
        <f t="shared" si="35"/>
        <v>4.4480881669511021</v>
      </c>
      <c r="BF54" s="22">
        <f t="shared" si="35"/>
        <v>4.4480763193523671</v>
      </c>
      <c r="BG54" s="22">
        <f t="shared" si="35"/>
        <v>4.4481386945387413</v>
      </c>
      <c r="BH54" s="22">
        <f t="shared" si="35"/>
        <v>4.4478104631559683</v>
      </c>
      <c r="BI54" s="22">
        <f t="shared" si="35"/>
        <v>4.4495421747859751</v>
      </c>
      <c r="BJ54" s="22">
        <f t="shared" si="35"/>
        <v>4.4405273549802935</v>
      </c>
      <c r="BK54" s="22">
        <f t="shared" si="35"/>
        <v>4.4913504348923308</v>
      </c>
      <c r="BL54" s="22">
        <f t="shared" si="8"/>
        <v>5.1499780004498188</v>
      </c>
      <c r="BM54" s="22"/>
      <c r="BN54" s="22"/>
      <c r="BO54" s="22"/>
      <c r="BP54" s="22"/>
      <c r="BQ54" s="22"/>
      <c r="BR54" s="22"/>
      <c r="BS54" s="22"/>
      <c r="BT54" s="22"/>
    </row>
    <row r="55" spans="1:72" s="105" customFormat="1" ht="12.95" customHeight="1" x14ac:dyDescent="0.2">
      <c r="A55" s="308" t="s">
        <v>198</v>
      </c>
      <c r="B55" s="302"/>
      <c r="C55" s="307">
        <v>51231.749000000003</v>
      </c>
      <c r="D55" s="307" t="s">
        <v>152</v>
      </c>
      <c r="E55" s="105">
        <f t="shared" si="41"/>
        <v>38434.590718264182</v>
      </c>
      <c r="F55" s="123">
        <f t="shared" si="42"/>
        <v>38434.5</v>
      </c>
      <c r="G55" s="105">
        <f t="shared" si="43"/>
        <v>3.269860000727931E-2</v>
      </c>
      <c r="I55" s="105">
        <f t="shared" si="38"/>
        <v>3.269860000727931E-2</v>
      </c>
      <c r="P55" s="22">
        <f t="shared" si="15"/>
        <v>0.15755574283585477</v>
      </c>
      <c r="Q55" s="304">
        <f t="shared" si="44"/>
        <v>36213.249000000003</v>
      </c>
      <c r="R55" s="105">
        <f t="shared" si="45"/>
        <v>1.5589306115315293E-2</v>
      </c>
      <c r="S55" s="302">
        <f t="shared" si="39"/>
        <v>0.1</v>
      </c>
      <c r="U55" s="105">
        <f>VLOOKUP(C55,'C (errors) (3)'!C$21:E$128,3,FALSE)</f>
        <v>38434.590718264182</v>
      </c>
      <c r="V55" s="134"/>
      <c r="W55" s="134">
        <f t="shared" si="40"/>
        <v>0.1516867069675974</v>
      </c>
      <c r="X55" s="134"/>
      <c r="Y55" s="123"/>
      <c r="Z55" s="22">
        <f t="shared" si="19"/>
        <v>38434.5</v>
      </c>
      <c r="AA55" s="105">
        <f t="shared" si="20"/>
        <v>3.8567635875536702E-2</v>
      </c>
      <c r="AB55" s="105">
        <f t="shared" si="21"/>
        <v>0.1516867069675974</v>
      </c>
      <c r="AC55" s="105">
        <f t="shared" si="22"/>
        <v>-0.12485714282857546</v>
      </c>
      <c r="AD55" s="105">
        <f t="shared" si="33"/>
        <v>-5.8690358682573912E-3</v>
      </c>
      <c r="AE55" s="105">
        <f t="shared" si="23"/>
        <v>3.444558202289179E-6</v>
      </c>
      <c r="AF55" s="22">
        <f t="shared" si="34"/>
        <v>-0.12485714282857546</v>
      </c>
      <c r="AG55" s="302"/>
      <c r="AH55" s="22">
        <f t="shared" si="24"/>
        <v>-0.11898810696031807</v>
      </c>
      <c r="AI55" s="22">
        <f t="shared" si="25"/>
        <v>1.65929271963784</v>
      </c>
      <c r="AJ55" s="22">
        <f t="shared" si="26"/>
        <v>-0.863304698531419</v>
      </c>
      <c r="AK55" s="22">
        <f t="shared" si="27"/>
        <v>-0.30670557231050644</v>
      </c>
      <c r="AL55" s="22">
        <f t="shared" si="28"/>
        <v>-0.43542534446930314</v>
      </c>
      <c r="AM55" s="22">
        <f t="shared" si="29"/>
        <v>-0.22121893809066479</v>
      </c>
      <c r="AN55" s="105">
        <f t="shared" si="46"/>
        <v>6.1077805714701041</v>
      </c>
      <c r="AO55" s="105">
        <f t="shared" si="46"/>
        <v>6.1131113259213627</v>
      </c>
      <c r="AP55" s="105">
        <f t="shared" si="46"/>
        <v>6.1205450762972218</v>
      </c>
      <c r="AQ55" s="105">
        <f t="shared" si="46"/>
        <v>6.1308964356077071</v>
      </c>
      <c r="AR55" s="105">
        <f t="shared" si="46"/>
        <v>6.145283416879507</v>
      </c>
      <c r="AS55" s="105">
        <f t="shared" si="46"/>
        <v>6.1652324204896116</v>
      </c>
      <c r="AT55" s="105">
        <f t="shared" si="46"/>
        <v>6.1928176149392051</v>
      </c>
      <c r="AU55" s="105">
        <f t="shared" si="31"/>
        <v>6.2308531484721135</v>
      </c>
      <c r="AV55" s="22"/>
      <c r="AW55" s="22">
        <v>6500</v>
      </c>
      <c r="AX55" s="22">
        <f t="shared" si="0"/>
        <v>-3.2215434445477115E-2</v>
      </c>
      <c r="AY55" s="22">
        <f t="shared" si="1"/>
        <v>-7.0117343926137776E-2</v>
      </c>
      <c r="AZ55" s="22">
        <f t="shared" si="2"/>
        <v>3.7901909480660662E-2</v>
      </c>
      <c r="BA55" s="22">
        <f t="shared" si="3"/>
        <v>0.39935428713002485</v>
      </c>
      <c r="BB55" s="22">
        <f t="shared" si="4"/>
        <v>0.87509317887461613</v>
      </c>
      <c r="BC55" s="22">
        <f t="shared" si="5"/>
        <v>-2.5428351815621588</v>
      </c>
      <c r="BD55" s="22">
        <f t="shared" si="6"/>
        <v>-3.2398562633275838</v>
      </c>
      <c r="BE55" s="22">
        <f t="shared" si="35"/>
        <v>4.4621488080881866</v>
      </c>
      <c r="BF55" s="22">
        <f t="shared" si="35"/>
        <v>4.4621383998338366</v>
      </c>
      <c r="BG55" s="22">
        <f t="shared" si="35"/>
        <v>4.4621962061478229</v>
      </c>
      <c r="BH55" s="22">
        <f t="shared" si="35"/>
        <v>4.4618753213063931</v>
      </c>
      <c r="BI55" s="22">
        <f t="shared" si="35"/>
        <v>4.4636616834982235</v>
      </c>
      <c r="BJ55" s="22">
        <f t="shared" si="35"/>
        <v>4.4538706217206512</v>
      </c>
      <c r="BK55" s="22">
        <f t="shared" si="35"/>
        <v>4.5132382713062453</v>
      </c>
      <c r="BL55" s="22">
        <f t="shared" si="8"/>
        <v>5.1666404300852724</v>
      </c>
      <c r="BM55" s="22"/>
      <c r="BN55" s="22"/>
      <c r="BO55" s="22"/>
      <c r="BP55" s="22"/>
      <c r="BQ55" s="22"/>
      <c r="BR55" s="22"/>
      <c r="BS55" s="22"/>
      <c r="BT55" s="22"/>
    </row>
    <row r="56" spans="1:72" s="105" customFormat="1" ht="12.95" customHeight="1" x14ac:dyDescent="0.2">
      <c r="A56" s="308" t="s">
        <v>198</v>
      </c>
      <c r="B56" s="302"/>
      <c r="C56" s="307">
        <v>51245.8122</v>
      </c>
      <c r="D56" s="307" t="s">
        <v>152</v>
      </c>
      <c r="E56" s="105">
        <f t="shared" si="41"/>
        <v>38473.607345664146</v>
      </c>
      <c r="F56" s="123">
        <f t="shared" si="42"/>
        <v>38473.5</v>
      </c>
      <c r="G56" s="105">
        <f t="shared" si="43"/>
        <v>3.8691800000378862E-2</v>
      </c>
      <c r="I56" s="105">
        <f t="shared" si="38"/>
        <v>3.8691800000378862E-2</v>
      </c>
      <c r="P56" s="22">
        <f t="shared" si="15"/>
        <v>0.15805491004192504</v>
      </c>
      <c r="Q56" s="304">
        <f t="shared" si="44"/>
        <v>36227.3122</v>
      </c>
      <c r="R56" s="105">
        <f t="shared" si="45"/>
        <v>1.4247552038790263E-2</v>
      </c>
      <c r="S56" s="302">
        <f t="shared" si="39"/>
        <v>0.1</v>
      </c>
      <c r="U56" s="105">
        <f>VLOOKUP(C56,'C (errors) (3)'!C$21:E$128,3,FALSE)</f>
        <v>38473.607345664146</v>
      </c>
      <c r="V56" s="134"/>
      <c r="W56" s="134">
        <f t="shared" si="40"/>
        <v>0.15780360349420686</v>
      </c>
      <c r="X56" s="134"/>
      <c r="Y56" s="123"/>
      <c r="Z56" s="22">
        <f t="shared" si="19"/>
        <v>38473.5</v>
      </c>
      <c r="AA56" s="105">
        <f t="shared" si="20"/>
        <v>3.8943106548097045E-2</v>
      </c>
      <c r="AB56" s="105">
        <f t="shared" si="21"/>
        <v>0.15780360349420686</v>
      </c>
      <c r="AC56" s="105">
        <f t="shared" si="22"/>
        <v>-0.11936311004154618</v>
      </c>
      <c r="AD56" s="105">
        <f t="shared" si="33"/>
        <v>-2.5130654771818306E-4</v>
      </c>
      <c r="AE56" s="105">
        <f t="shared" si="23"/>
        <v>6.3154980926031415E-9</v>
      </c>
      <c r="AF56" s="22">
        <f t="shared" si="34"/>
        <v>-0.11936311004154618</v>
      </c>
      <c r="AG56" s="302"/>
      <c r="AH56" s="22">
        <f t="shared" si="24"/>
        <v>-0.11911180349382799</v>
      </c>
      <c r="AI56" s="22">
        <f t="shared" si="25"/>
        <v>1.6624406961424181</v>
      </c>
      <c r="AJ56" s="22">
        <f t="shared" si="26"/>
        <v>-0.868496619470153</v>
      </c>
      <c r="AK56" s="22">
        <f t="shared" si="27"/>
        <v>-0.29984583096672085</v>
      </c>
      <c r="AL56" s="22">
        <f t="shared" si="28"/>
        <v>-0.42504552101578014</v>
      </c>
      <c r="AM56" s="22">
        <f t="shared" si="29"/>
        <v>-0.21578123764416385</v>
      </c>
      <c r="AN56" s="105">
        <f t="shared" si="46"/>
        <v>6.1120708577008687</v>
      </c>
      <c r="AO56" s="105">
        <f t="shared" si="46"/>
        <v>6.1172828898516212</v>
      </c>
      <c r="AP56" s="105">
        <f t="shared" si="46"/>
        <v>6.1245461580331053</v>
      </c>
      <c r="AQ56" s="105">
        <f t="shared" si="46"/>
        <v>6.1346539720888247</v>
      </c>
      <c r="AR56" s="105">
        <f t="shared" si="46"/>
        <v>6.1486951883061609</v>
      </c>
      <c r="AS56" s="105">
        <f t="shared" si="46"/>
        <v>6.1681569048677742</v>
      </c>
      <c r="AT56" s="105">
        <f t="shared" si="46"/>
        <v>6.1950610665582646</v>
      </c>
      <c r="AU56" s="105">
        <f t="shared" si="31"/>
        <v>6.2321528179836791</v>
      </c>
      <c r="AV56" s="22"/>
      <c r="AW56" s="22">
        <v>7000</v>
      </c>
      <c r="AX56" s="22">
        <f t="shared" si="0"/>
        <v>-3.3093254322223119E-2</v>
      </c>
      <c r="AY56" s="22">
        <f t="shared" si="1"/>
        <v>-6.9339756813391537E-2</v>
      </c>
      <c r="AZ56" s="22">
        <f t="shared" si="2"/>
        <v>3.6246502491168418E-2</v>
      </c>
      <c r="BA56" s="22">
        <f t="shared" si="3"/>
        <v>0.40276987075014548</v>
      </c>
      <c r="BB56" s="22">
        <f t="shared" si="4"/>
        <v>0.8710541333279731</v>
      </c>
      <c r="BC56" s="22">
        <f t="shared" si="5"/>
        <v>-2.534551209525993</v>
      </c>
      <c r="BD56" s="22">
        <f t="shared" si="6"/>
        <v>-3.1928675166249145</v>
      </c>
      <c r="BE56" s="22">
        <f t="shared" si="35"/>
        <v>4.4763284694584611</v>
      </c>
      <c r="BF56" s="22">
        <f t="shared" si="35"/>
        <v>4.4763197288116858</v>
      </c>
      <c r="BG56" s="22">
        <f t="shared" si="35"/>
        <v>4.4763711299497508</v>
      </c>
      <c r="BH56" s="22">
        <f t="shared" si="35"/>
        <v>4.4760690126337215</v>
      </c>
      <c r="BI56" s="22">
        <f t="shared" si="35"/>
        <v>4.4778502234143236</v>
      </c>
      <c r="BJ56" s="22">
        <f t="shared" si="35"/>
        <v>4.4675320986304392</v>
      </c>
      <c r="BK56" s="22">
        <f t="shared" si="35"/>
        <v>4.5353075118516131</v>
      </c>
      <c r="BL56" s="22">
        <f t="shared" si="8"/>
        <v>5.1833028597207269</v>
      </c>
      <c r="BM56" s="22"/>
      <c r="BN56" s="22"/>
      <c r="BO56" s="22"/>
      <c r="BP56" s="22"/>
      <c r="BQ56" s="22"/>
      <c r="BR56" s="22"/>
      <c r="BS56" s="22"/>
      <c r="BT56" s="22"/>
    </row>
    <row r="57" spans="1:72" s="105" customFormat="1" ht="12.95" customHeight="1" x14ac:dyDescent="0.2">
      <c r="A57" s="308" t="s">
        <v>198</v>
      </c>
      <c r="B57" s="302"/>
      <c r="C57" s="307">
        <v>51250.679799999998</v>
      </c>
      <c r="D57" s="307" t="s">
        <v>152</v>
      </c>
      <c r="E57" s="105">
        <f t="shared" si="41"/>
        <v>38487.111906186081</v>
      </c>
      <c r="F57" s="123">
        <f t="shared" si="42"/>
        <v>38487</v>
      </c>
      <c r="G57" s="105">
        <f t="shared" si="43"/>
        <v>4.033559999516001E-2</v>
      </c>
      <c r="I57" s="105">
        <f t="shared" si="38"/>
        <v>4.033559999516001E-2</v>
      </c>
      <c r="P57" s="22">
        <f t="shared" si="15"/>
        <v>0.15822782437107685</v>
      </c>
      <c r="Q57" s="304">
        <f t="shared" si="44"/>
        <v>36232.179799999998</v>
      </c>
      <c r="R57" s="105">
        <f t="shared" si="45"/>
        <v>1.3898576568301521E-2</v>
      </c>
      <c r="S57" s="302">
        <f t="shared" si="39"/>
        <v>0.1</v>
      </c>
      <c r="U57" s="105">
        <f>VLOOKUP(C57,'C (errors) (3)'!C$21:E$128,3,FALSE)</f>
        <v>38487.111906186081</v>
      </c>
      <c r="V57" s="134"/>
      <c r="W57" s="134">
        <f t="shared" si="40"/>
        <v>0.15948974324528237</v>
      </c>
      <c r="X57" s="134"/>
      <c r="Y57" s="123"/>
      <c r="Z57" s="22">
        <f t="shared" si="19"/>
        <v>38487</v>
      </c>
      <c r="AA57" s="105">
        <f t="shared" si="20"/>
        <v>3.9073681120954509E-2</v>
      </c>
      <c r="AB57" s="105">
        <f t="shared" si="21"/>
        <v>0.15948974324528237</v>
      </c>
      <c r="AC57" s="105">
        <f t="shared" si="22"/>
        <v>-0.11789222437591684</v>
      </c>
      <c r="AD57" s="105">
        <f t="shared" si="33"/>
        <v>1.2619188742055004E-3</v>
      </c>
      <c r="AE57" s="105">
        <f t="shared" si="23"/>
        <v>1.5924392450760777E-7</v>
      </c>
      <c r="AF57" s="22">
        <f t="shared" si="34"/>
        <v>-0.11789222437591684</v>
      </c>
      <c r="AG57" s="302"/>
      <c r="AH57" s="22">
        <f t="shared" si="24"/>
        <v>-0.11915414325012234</v>
      </c>
      <c r="AI57" s="22">
        <f t="shared" si="25"/>
        <v>1.663515947090132</v>
      </c>
      <c r="AJ57" s="22">
        <f t="shared" si="26"/>
        <v>-0.87027565716604549</v>
      </c>
      <c r="AK57" s="22">
        <f t="shared" si="27"/>
        <v>-0.29745888154644179</v>
      </c>
      <c r="AL57" s="22">
        <f t="shared" si="28"/>
        <v>-0.42144518181303187</v>
      </c>
      <c r="AM57" s="22">
        <f t="shared" si="29"/>
        <v>-0.21389797887340653</v>
      </c>
      <c r="AN57" s="105">
        <f t="shared" si="46"/>
        <v>6.1135570984403378</v>
      </c>
      <c r="AO57" s="105">
        <f t="shared" si="46"/>
        <v>6.1187278018857247</v>
      </c>
      <c r="AP57" s="105">
        <f t="shared" si="46"/>
        <v>6.12593181394036</v>
      </c>
      <c r="AQ57" s="105">
        <f t="shared" si="46"/>
        <v>6.1359550890030512</v>
      </c>
      <c r="AR57" s="105">
        <f t="shared" si="46"/>
        <v>6.1498764155224279</v>
      </c>
      <c r="AS57" s="105">
        <f t="shared" si="46"/>
        <v>6.1691693124757787</v>
      </c>
      <c r="AT57" s="105">
        <f t="shared" si="46"/>
        <v>6.1958376606432672</v>
      </c>
      <c r="AU57" s="105">
        <f t="shared" si="31"/>
        <v>6.2326027035838365</v>
      </c>
      <c r="AV57" s="22"/>
      <c r="AW57" s="22">
        <v>7500</v>
      </c>
      <c r="AX57" s="22">
        <f t="shared" si="0"/>
        <v>-3.3904100549844475E-2</v>
      </c>
      <c r="AY57" s="22">
        <f t="shared" si="1"/>
        <v>-6.8473505928688186E-2</v>
      </c>
      <c r="AZ57" s="22">
        <f t="shared" si="2"/>
        <v>3.4569405378843711E-2</v>
      </c>
      <c r="BA57" s="22">
        <f t="shared" si="3"/>
        <v>0.40628680700552477</v>
      </c>
      <c r="BB57" s="22">
        <f t="shared" si="4"/>
        <v>0.86688362876134417</v>
      </c>
      <c r="BC57" s="22">
        <f t="shared" si="5"/>
        <v>-2.526123423202987</v>
      </c>
      <c r="BD57" s="22">
        <f t="shared" si="6"/>
        <v>-3.1463214721821275</v>
      </c>
      <c r="BE57" s="22">
        <f t="shared" si="35"/>
        <v>4.4906306938128671</v>
      </c>
      <c r="BF57" s="22">
        <f t="shared" si="35"/>
        <v>4.4906236627416112</v>
      </c>
      <c r="BG57" s="22">
        <f t="shared" si="35"/>
        <v>4.4906676287173868</v>
      </c>
      <c r="BH57" s="22">
        <f t="shared" si="35"/>
        <v>4.4903928458326874</v>
      </c>
      <c r="BI57" s="22">
        <f t="shared" si="35"/>
        <v>4.4921157418938824</v>
      </c>
      <c r="BJ57" s="22">
        <f t="shared" si="35"/>
        <v>4.4815219933366226</v>
      </c>
      <c r="BK57" s="22">
        <f t="shared" si="35"/>
        <v>4.5575566554347766</v>
      </c>
      <c r="BL57" s="22">
        <f t="shared" si="8"/>
        <v>5.1999652893561814</v>
      </c>
      <c r="BM57" s="22"/>
      <c r="BN57" s="22"/>
      <c r="BO57" s="22"/>
      <c r="BP57" s="22"/>
      <c r="BQ57" s="22"/>
      <c r="BR57" s="22"/>
      <c r="BS57" s="22"/>
      <c r="BT57" s="22"/>
    </row>
    <row r="58" spans="1:72" s="105" customFormat="1" ht="12.95" customHeight="1" x14ac:dyDescent="0.2">
      <c r="A58" s="308" t="s">
        <v>198</v>
      </c>
      <c r="B58" s="302"/>
      <c r="C58" s="307">
        <v>51273.0268</v>
      </c>
      <c r="D58" s="307" t="s">
        <v>152</v>
      </c>
      <c r="E58" s="105">
        <f t="shared" si="41"/>
        <v>38549.110922946653</v>
      </c>
      <c r="F58" s="123">
        <f t="shared" si="42"/>
        <v>38549</v>
      </c>
      <c r="G58" s="105">
        <f t="shared" si="43"/>
        <v>3.9981200003239792E-2</v>
      </c>
      <c r="I58" s="105">
        <f t="shared" si="38"/>
        <v>3.9981200003239792E-2</v>
      </c>
      <c r="P58" s="22">
        <f t="shared" si="15"/>
        <v>0.15902277950852567</v>
      </c>
      <c r="Q58" s="304">
        <f t="shared" si="44"/>
        <v>36254.5268</v>
      </c>
      <c r="R58" s="105">
        <f t="shared" si="45"/>
        <v>1.4170897651113299E-2</v>
      </c>
      <c r="S58" s="302">
        <f t="shared" si="39"/>
        <v>0.1</v>
      </c>
      <c r="U58" s="105">
        <f>VLOOKUP(C58,'C (errors) (3)'!C$21:E$128,3,FALSE)</f>
        <v>38549.110922946653</v>
      </c>
      <c r="V58" s="134"/>
      <c r="W58" s="134">
        <f t="shared" si="40"/>
        <v>0.15932661432832201</v>
      </c>
      <c r="X58" s="134"/>
      <c r="Y58" s="123"/>
      <c r="Z58" s="22">
        <f t="shared" si="19"/>
        <v>38549</v>
      </c>
      <c r="AA58" s="105">
        <f t="shared" si="20"/>
        <v>3.9677365183443433E-2</v>
      </c>
      <c r="AB58" s="105">
        <f t="shared" si="21"/>
        <v>0.15932661432832201</v>
      </c>
      <c r="AC58" s="105">
        <f t="shared" si="22"/>
        <v>-0.11904157950528588</v>
      </c>
      <c r="AD58" s="105">
        <f t="shared" si="33"/>
        <v>3.0383481979635862E-4</v>
      </c>
      <c r="AE58" s="105">
        <f t="shared" si="23"/>
        <v>9.2315597720685723E-9</v>
      </c>
      <c r="AF58" s="22">
        <f t="shared" si="34"/>
        <v>-0.11904157950528588</v>
      </c>
      <c r="AG58" s="302"/>
      <c r="AH58" s="22">
        <f t="shared" si="24"/>
        <v>-0.11934541432508224</v>
      </c>
      <c r="AI58" s="22">
        <f t="shared" si="25"/>
        <v>1.6683570587336407</v>
      </c>
      <c r="AJ58" s="22">
        <f t="shared" si="26"/>
        <v>-0.87832350783210744</v>
      </c>
      <c r="AK58" s="22">
        <f t="shared" si="27"/>
        <v>-0.28641585203108372</v>
      </c>
      <c r="AL58" s="22">
        <f t="shared" si="28"/>
        <v>-0.40486285538877503</v>
      </c>
      <c r="AM58" s="22">
        <f t="shared" si="29"/>
        <v>-0.20524262711143346</v>
      </c>
      <c r="AN58" s="105">
        <f t="shared" si="46"/>
        <v>6.1203901680539987</v>
      </c>
      <c r="AO58" s="105">
        <f t="shared" si="46"/>
        <v>6.1253695608511087</v>
      </c>
      <c r="AP58" s="105">
        <f t="shared" si="46"/>
        <v>6.1322998627949064</v>
      </c>
      <c r="AQ58" s="105">
        <f t="shared" si="46"/>
        <v>6.1419333685550512</v>
      </c>
      <c r="AR58" s="105">
        <f t="shared" si="46"/>
        <v>6.1553027891292267</v>
      </c>
      <c r="AS58" s="105">
        <f t="shared" si="46"/>
        <v>6.1738194427451729</v>
      </c>
      <c r="AT58" s="105">
        <f t="shared" si="46"/>
        <v>6.1994043354294588</v>
      </c>
      <c r="AU58" s="105">
        <f t="shared" si="31"/>
        <v>6.2346688448586329</v>
      </c>
      <c r="AV58" s="22"/>
      <c r="AW58" s="22">
        <v>8000</v>
      </c>
      <c r="AX58" s="22">
        <f t="shared" si="0"/>
        <v>-3.4648250245428114E-2</v>
      </c>
      <c r="AY58" s="22">
        <f t="shared" si="1"/>
        <v>-6.7518591272027723E-2</v>
      </c>
      <c r="AZ58" s="22">
        <f t="shared" si="2"/>
        <v>3.2870341026599609E-2</v>
      </c>
      <c r="BA58" s="22">
        <f t="shared" si="3"/>
        <v>0.40990938992842996</v>
      </c>
      <c r="BB58" s="22">
        <f t="shared" si="4"/>
        <v>0.86257596941824011</v>
      </c>
      <c r="BC58" s="22">
        <f t="shared" si="5"/>
        <v>-2.5175462239463782</v>
      </c>
      <c r="BD58" s="22">
        <f t="shared" si="6"/>
        <v>-3.1002006122782513</v>
      </c>
      <c r="BE58" s="22">
        <f t="shared" si="35"/>
        <v>4.5050591592561862</v>
      </c>
      <c r="BF58" s="22">
        <f t="shared" si="35"/>
        <v>4.5050537450225292</v>
      </c>
      <c r="BG58" s="22">
        <f t="shared" si="35"/>
        <v>4.5050899191571938</v>
      </c>
      <c r="BH58" s="22">
        <f t="shared" si="35"/>
        <v>4.5048483467557912</v>
      </c>
      <c r="BI58" s="22">
        <f t="shared" si="35"/>
        <v>4.5064668730426085</v>
      </c>
      <c r="BJ58" s="22">
        <f t="shared" si="35"/>
        <v>4.4958503877796581</v>
      </c>
      <c r="BK58" s="22">
        <f t="shared" si="35"/>
        <v>4.5799841510155703</v>
      </c>
      <c r="BL58" s="22">
        <f t="shared" si="8"/>
        <v>5.2166277189916359</v>
      </c>
      <c r="BM58" s="22"/>
      <c r="BN58" s="22"/>
      <c r="BO58" s="22"/>
      <c r="BP58" s="22"/>
      <c r="BQ58" s="22"/>
      <c r="BR58" s="22"/>
      <c r="BS58" s="22"/>
      <c r="BT58" s="22"/>
    </row>
    <row r="59" spans="1:72" s="105" customFormat="1" ht="12.95" customHeight="1" x14ac:dyDescent="0.2">
      <c r="A59" s="105" t="s">
        <v>35</v>
      </c>
      <c r="B59" s="302" t="s">
        <v>36</v>
      </c>
      <c r="C59" s="307">
        <v>51585.184699999998</v>
      </c>
      <c r="D59" s="307">
        <v>2.0000000000000001E-4</v>
      </c>
      <c r="E59" s="105">
        <f t="shared" si="41"/>
        <v>39415.154815820162</v>
      </c>
      <c r="F59" s="123">
        <f t="shared" si="42"/>
        <v>39415</v>
      </c>
      <c r="G59" s="105">
        <f t="shared" si="43"/>
        <v>5.5801999995310325E-2</v>
      </c>
      <c r="I59" s="105">
        <f t="shared" si="38"/>
        <v>5.5801999995310325E-2</v>
      </c>
      <c r="P59" s="22">
        <f t="shared" si="15"/>
        <v>0.17026901664470964</v>
      </c>
      <c r="Q59" s="304">
        <f t="shared" si="44"/>
        <v>36566.684699999998</v>
      </c>
      <c r="R59" s="105">
        <f t="shared" si="45"/>
        <v>1.3102697900613861E-2</v>
      </c>
      <c r="S59" s="302">
        <f t="shared" si="39"/>
        <v>0.1</v>
      </c>
      <c r="U59" s="105">
        <f>VLOOKUP(C59,'C (errors) (3)'!C$21:E$128,3,FALSE)</f>
        <v>39415.154815820162</v>
      </c>
      <c r="V59" s="134"/>
      <c r="W59" s="134">
        <f t="shared" si="40"/>
        <v>0.17724927343941821</v>
      </c>
      <c r="X59" s="134"/>
      <c r="Y59" s="123"/>
      <c r="Z59" s="22">
        <f t="shared" si="19"/>
        <v>39415</v>
      </c>
      <c r="AA59" s="105">
        <f t="shared" si="20"/>
        <v>4.8821743200601744E-2</v>
      </c>
      <c r="AB59" s="105">
        <f t="shared" si="21"/>
        <v>0.17724927343941821</v>
      </c>
      <c r="AC59" s="105">
        <f t="shared" si="22"/>
        <v>-0.11446701664939932</v>
      </c>
      <c r="AD59" s="105">
        <f t="shared" si="33"/>
        <v>6.9802567947085808E-3</v>
      </c>
      <c r="AE59" s="105">
        <f t="shared" si="23"/>
        <v>4.8723984920075311E-6</v>
      </c>
      <c r="AF59" s="22">
        <f t="shared" si="34"/>
        <v>-0.11446701664939932</v>
      </c>
      <c r="AG59" s="302"/>
      <c r="AH59" s="22">
        <f t="shared" si="24"/>
        <v>-0.1214472734441079</v>
      </c>
      <c r="AI59" s="22">
        <f t="shared" si="25"/>
        <v>1.7170775251546462</v>
      </c>
      <c r="AJ59" s="22">
        <f t="shared" si="26"/>
        <v>-0.9663487625578433</v>
      </c>
      <c r="AK59" s="22">
        <f t="shared" si="27"/>
        <v>-0.12056127558989613</v>
      </c>
      <c r="AL59" s="22">
        <f t="shared" si="28"/>
        <v>-0.16657080867446128</v>
      </c>
      <c r="AM59" s="22">
        <f t="shared" si="29"/>
        <v>-8.3478508724880607E-2</v>
      </c>
      <c r="AN59" s="105">
        <f t="shared" si="46"/>
        <v>6.2168492148101526</v>
      </c>
      <c r="AO59" s="105">
        <f t="shared" si="46"/>
        <v>6.2189460095488789</v>
      </c>
      <c r="AP59" s="105">
        <f t="shared" si="46"/>
        <v>6.221835317077173</v>
      </c>
      <c r="AQ59" s="105">
        <f t="shared" si="46"/>
        <v>6.2258158436673634</v>
      </c>
      <c r="AR59" s="105">
        <f t="shared" si="46"/>
        <v>6.2312982384514317</v>
      </c>
      <c r="AS59" s="105">
        <f t="shared" si="46"/>
        <v>6.2388466415158206</v>
      </c>
      <c r="AT59" s="105">
        <f t="shared" si="46"/>
        <v>6.2492355695271069</v>
      </c>
      <c r="AU59" s="105">
        <f t="shared" si="31"/>
        <v>6.2635281729872396</v>
      </c>
      <c r="AV59" s="22"/>
      <c r="AW59" s="22">
        <v>8500</v>
      </c>
      <c r="AX59" s="22">
        <f t="shared" si="0"/>
        <v>-3.5325986971400603E-2</v>
      </c>
      <c r="AY59" s="22">
        <f t="shared" si="1"/>
        <v>-6.6475012843410161E-2</v>
      </c>
      <c r="AZ59" s="22">
        <f t="shared" si="2"/>
        <v>3.1149025872009555E-2</v>
      </c>
      <c r="BA59" s="22">
        <f t="shared" si="3"/>
        <v>0.41364216328598757</v>
      </c>
      <c r="BB59" s="22">
        <f t="shared" si="4"/>
        <v>0.85812512134308805</v>
      </c>
      <c r="BC59" s="22">
        <f t="shared" si="5"/>
        <v>-2.5088137171852956</v>
      </c>
      <c r="BD59" s="22">
        <f t="shared" si="6"/>
        <v>-3.0544877241165205</v>
      </c>
      <c r="BE59" s="22">
        <f t="shared" si="35"/>
        <v>4.5196176902098015</v>
      </c>
      <c r="BF59" s="22">
        <f t="shared" si="35"/>
        <v>4.5196137109682404</v>
      </c>
      <c r="BG59" s="22">
        <f t="shared" si="35"/>
        <v>4.5196422773272964</v>
      </c>
      <c r="BH59" s="22">
        <f t="shared" si="35"/>
        <v>4.5194372964918097</v>
      </c>
      <c r="BI59" s="22">
        <f t="shared" si="35"/>
        <v>4.5209129590472568</v>
      </c>
      <c r="BJ59" s="22">
        <f t="shared" si="35"/>
        <v>4.5105272177691518</v>
      </c>
      <c r="BK59" s="22">
        <f t="shared" si="35"/>
        <v>4.6025883980379412</v>
      </c>
      <c r="BL59" s="22">
        <f t="shared" si="8"/>
        <v>5.2332901486270904</v>
      </c>
      <c r="BM59" s="22"/>
      <c r="BN59" s="22"/>
      <c r="BO59" s="22"/>
      <c r="BP59" s="22"/>
      <c r="BQ59" s="22"/>
      <c r="BR59" s="22"/>
      <c r="BS59" s="22"/>
      <c r="BT59" s="22"/>
    </row>
    <row r="60" spans="1:72" s="105" customFormat="1" ht="12.95" customHeight="1" x14ac:dyDescent="0.2">
      <c r="A60" s="133" t="s">
        <v>59</v>
      </c>
      <c r="B60" s="309" t="s">
        <v>36</v>
      </c>
      <c r="C60" s="310">
        <v>51939.146800000002</v>
      </c>
      <c r="D60" s="310"/>
      <c r="E60" s="105">
        <f t="shared" si="41"/>
        <v>40397.179345757373</v>
      </c>
      <c r="F60" s="123">
        <f t="shared" si="42"/>
        <v>40397</v>
      </c>
      <c r="G60" s="105">
        <f t="shared" si="43"/>
        <v>6.4643600002455059E-2</v>
      </c>
      <c r="I60" s="105">
        <f t="shared" si="38"/>
        <v>6.4643600002455059E-2</v>
      </c>
      <c r="P60" s="22">
        <f t="shared" si="15"/>
        <v>0.18334348083252622</v>
      </c>
      <c r="Q60" s="304">
        <f t="shared" si="44"/>
        <v>36920.646800000002</v>
      </c>
      <c r="R60" s="105">
        <f t="shared" si="45"/>
        <v>1.4089661709073095E-2</v>
      </c>
      <c r="S60" s="302">
        <f t="shared" si="39"/>
        <v>0.1</v>
      </c>
      <c r="U60" s="105">
        <f>VLOOKUP(C60,'C (errors) (3)'!C$21:E$128,3,FALSE)</f>
        <v>40397.179345757373</v>
      </c>
      <c r="V60" s="134"/>
      <c r="W60" s="134">
        <f t="shared" si="40"/>
        <v>0.18711031231675318</v>
      </c>
      <c r="X60" s="134"/>
      <c r="Y60" s="123"/>
      <c r="Z60" s="22">
        <f t="shared" si="19"/>
        <v>40397</v>
      </c>
      <c r="AA60" s="105">
        <f t="shared" si="20"/>
        <v>6.0876768518228083E-2</v>
      </c>
      <c r="AB60" s="105">
        <f t="shared" si="21"/>
        <v>0.18711031231675318</v>
      </c>
      <c r="AC60" s="105">
        <f t="shared" si="22"/>
        <v>-0.11869988083007116</v>
      </c>
      <c r="AD60" s="105">
        <f t="shared" si="33"/>
        <v>3.7668314842269762E-3</v>
      </c>
      <c r="AE60" s="105">
        <f t="shared" si="23"/>
        <v>1.4189019430563606E-6</v>
      </c>
      <c r="AF60" s="22">
        <f t="shared" si="34"/>
        <v>-0.11869988083007116</v>
      </c>
      <c r="AG60" s="302"/>
      <c r="AH60" s="22">
        <f t="shared" si="24"/>
        <v>-0.12246671231429813</v>
      </c>
      <c r="AI60" s="22">
        <f t="shared" si="25"/>
        <v>1.7226728852003337</v>
      </c>
      <c r="AJ60" s="22">
        <f t="shared" si="26"/>
        <v>-0.99984974447246511</v>
      </c>
      <c r="AK60" s="22">
        <f t="shared" si="27"/>
        <v>8.0492852167133658E-2</v>
      </c>
      <c r="AL60" s="22">
        <f t="shared" si="28"/>
        <v>0.11092493644341825</v>
      </c>
      <c r="AM60" s="22">
        <f t="shared" si="29"/>
        <v>5.5519407378520166E-2</v>
      </c>
      <c r="AN60" s="105">
        <f t="shared" si="46"/>
        <v>6.3273127584006108</v>
      </c>
      <c r="AO60" s="105">
        <f t="shared" si="46"/>
        <v>6.3259129102916445</v>
      </c>
      <c r="AP60" s="105">
        <f t="shared" si="46"/>
        <v>6.3239860920927571</v>
      </c>
      <c r="AQ60" s="105">
        <f t="shared" si="46"/>
        <v>6.3213341733319339</v>
      </c>
      <c r="AR60" s="105">
        <f t="shared" si="46"/>
        <v>6.3176847190970848</v>
      </c>
      <c r="AS60" s="105">
        <f t="shared" si="46"/>
        <v>6.3126632417700153</v>
      </c>
      <c r="AT60" s="105">
        <f t="shared" si="46"/>
        <v>6.3057551144032873</v>
      </c>
      <c r="AU60" s="105">
        <f t="shared" si="31"/>
        <v>6.2962531847912722</v>
      </c>
      <c r="AV60" s="22"/>
      <c r="AW60" s="22">
        <v>9000</v>
      </c>
      <c r="AX60" s="22">
        <f t="shared" si="0"/>
        <v>-3.5937601212160539E-2</v>
      </c>
      <c r="AY60" s="22">
        <f t="shared" si="1"/>
        <v>-6.5342770642835474E-2</v>
      </c>
      <c r="AZ60" s="22">
        <f t="shared" si="2"/>
        <v>2.9405169430674935E-2</v>
      </c>
      <c r="BA60" s="22">
        <f t="shared" si="3"/>
        <v>0.41748993956007729</v>
      </c>
      <c r="BB60" s="22">
        <f t="shared" si="4"/>
        <v>0.85352468639972845</v>
      </c>
      <c r="BC60" s="22">
        <f t="shared" si="5"/>
        <v>-2.4999196899143925</v>
      </c>
      <c r="BD60" s="22">
        <f t="shared" si="6"/>
        <v>-3.0091658629335591</v>
      </c>
      <c r="BE60" s="22">
        <f t="shared" si="35"/>
        <v>4.534310268920918</v>
      </c>
      <c r="BF60" s="22">
        <f t="shared" si="35"/>
        <v>4.5343074928366622</v>
      </c>
      <c r="BG60" s="22">
        <f t="shared" si="35"/>
        <v>4.5343290463790114</v>
      </c>
      <c r="BH60" s="22">
        <f t="shared" si="35"/>
        <v>4.5341617722055538</v>
      </c>
      <c r="BI60" s="22">
        <f t="shared" si="35"/>
        <v>4.5354640698497288</v>
      </c>
      <c r="BJ60" s="22">
        <f t="shared" si="35"/>
        <v>4.5255622521829517</v>
      </c>
      <c r="BK60" s="22">
        <f t="shared" si="35"/>
        <v>4.6253677468743088</v>
      </c>
      <c r="BL60" s="22">
        <f t="shared" si="8"/>
        <v>5.2499525782625449</v>
      </c>
      <c r="BM60" s="22"/>
      <c r="BN60" s="22"/>
      <c r="BO60" s="22"/>
      <c r="BP60" s="22"/>
      <c r="BQ60" s="22"/>
      <c r="BR60" s="22"/>
      <c r="BS60" s="22"/>
      <c r="BT60" s="22"/>
    </row>
    <row r="61" spans="1:72" s="105" customFormat="1" ht="12.95" customHeight="1" x14ac:dyDescent="0.2">
      <c r="A61" s="133" t="s">
        <v>59</v>
      </c>
      <c r="B61" s="309" t="s">
        <v>36</v>
      </c>
      <c r="C61" s="310">
        <v>51940.227700000003</v>
      </c>
      <c r="D61" s="310"/>
      <c r="E61" s="105">
        <f t="shared" si="41"/>
        <v>40400.178170531013</v>
      </c>
      <c r="F61" s="123">
        <f t="shared" si="42"/>
        <v>40400</v>
      </c>
      <c r="G61" s="105">
        <f t="shared" si="43"/>
        <v>6.4220000000204891E-2</v>
      </c>
      <c r="I61" s="105">
        <f t="shared" si="38"/>
        <v>6.4220000000204891E-2</v>
      </c>
      <c r="P61" s="22">
        <f t="shared" si="15"/>
        <v>0.1833839471903711</v>
      </c>
      <c r="Q61" s="304">
        <f t="shared" si="44"/>
        <v>36921.727700000003</v>
      </c>
      <c r="R61" s="105">
        <f t="shared" si="45"/>
        <v>1.4200046309940722E-2</v>
      </c>
      <c r="S61" s="302">
        <f t="shared" si="39"/>
        <v>0.1</v>
      </c>
      <c r="U61" s="105">
        <f>VLOOKUP(C61,'C (errors) (3)'!C$21:E$128,3,FALSE)</f>
        <v>40400.178170531013</v>
      </c>
      <c r="V61" s="134"/>
      <c r="W61" s="134">
        <f t="shared" si="40"/>
        <v>0.1866875405834256</v>
      </c>
      <c r="X61" s="311"/>
      <c r="Y61" s="123"/>
      <c r="Z61" s="22">
        <f t="shared" si="19"/>
        <v>40400</v>
      </c>
      <c r="AA61" s="105">
        <f t="shared" si="20"/>
        <v>6.0916406607150392E-2</v>
      </c>
      <c r="AB61" s="105">
        <f t="shared" si="21"/>
        <v>0.1866875405834256</v>
      </c>
      <c r="AC61" s="105">
        <f t="shared" si="22"/>
        <v>-0.11916394719016621</v>
      </c>
      <c r="AD61" s="105">
        <f t="shared" si="33"/>
        <v>3.3035933930544992E-3</v>
      </c>
      <c r="AE61" s="105">
        <f t="shared" si="23"/>
        <v>1.0913729306633338E-6</v>
      </c>
      <c r="AF61" s="22">
        <f t="shared" si="34"/>
        <v>-0.11916394719016621</v>
      </c>
      <c r="AG61" s="302"/>
      <c r="AH61" s="22">
        <f t="shared" si="24"/>
        <v>-0.12246754058322071</v>
      </c>
      <c r="AI61" s="22">
        <f t="shared" si="25"/>
        <v>1.7226045067386417</v>
      </c>
      <c r="AJ61" s="22">
        <f t="shared" si="26"/>
        <v>-0.99983471646152045</v>
      </c>
      <c r="AK61" s="22">
        <f t="shared" si="27"/>
        <v>8.1104408602608508E-2</v>
      </c>
      <c r="AL61" s="22">
        <f t="shared" si="28"/>
        <v>0.11177121882822048</v>
      </c>
      <c r="AM61" s="22">
        <f t="shared" si="29"/>
        <v>5.5943862860150934E-2</v>
      </c>
      <c r="AN61" s="105">
        <f t="shared" si="46"/>
        <v>6.3276500096705934</v>
      </c>
      <c r="AO61" s="105">
        <f t="shared" si="46"/>
        <v>6.3262395248682148</v>
      </c>
      <c r="AP61" s="105">
        <f t="shared" si="46"/>
        <v>6.3242980398060489</v>
      </c>
      <c r="AQ61" s="105">
        <f t="shared" si="46"/>
        <v>6.3216259027565549</v>
      </c>
      <c r="AR61" s="105">
        <f t="shared" si="46"/>
        <v>6.3179485877034107</v>
      </c>
      <c r="AS61" s="105">
        <f t="shared" si="46"/>
        <v>6.3128887353510432</v>
      </c>
      <c r="AT61" s="105">
        <f t="shared" si="46"/>
        <v>6.3059277784210108</v>
      </c>
      <c r="AU61" s="105">
        <f t="shared" si="31"/>
        <v>6.2963531593690849</v>
      </c>
      <c r="AV61" s="22"/>
      <c r="AW61" s="22">
        <v>9500</v>
      </c>
      <c r="AX61" s="22">
        <f t="shared" si="0"/>
        <v>-3.6483390845990608E-2</v>
      </c>
      <c r="AY61" s="22">
        <f t="shared" si="1"/>
        <v>-6.4121864670303674E-2</v>
      </c>
      <c r="AZ61" s="22">
        <f t="shared" si="2"/>
        <v>2.7638473824313066E-2</v>
      </c>
      <c r="BA61" s="22">
        <f t="shared" si="3"/>
        <v>0.42145782060610359</v>
      </c>
      <c r="BB61" s="22">
        <f t="shared" si="4"/>
        <v>0.84876787394411801</v>
      </c>
      <c r="BC61" s="22">
        <f t="shared" si="5"/>
        <v>-2.49085758635051</v>
      </c>
      <c r="BD61" s="22">
        <f t="shared" si="6"/>
        <v>-2.9642183165482772</v>
      </c>
      <c r="BE61" s="22">
        <f t="shared" si="35"/>
        <v>4.5491410475136762</v>
      </c>
      <c r="BF61" s="22">
        <f t="shared" si="35"/>
        <v>4.5491392250571581</v>
      </c>
      <c r="BG61" s="22">
        <f t="shared" si="35"/>
        <v>4.5491546469115773</v>
      </c>
      <c r="BH61" s="22">
        <f t="shared" si="35"/>
        <v>4.5490241908114113</v>
      </c>
      <c r="BI61" s="22">
        <f t="shared" si="35"/>
        <v>4.5501310208517776</v>
      </c>
      <c r="BJ61" s="22">
        <f t="shared" si="35"/>
        <v>4.5409650718518435</v>
      </c>
      <c r="BK61" s="22">
        <f t="shared" si="35"/>
        <v>4.6483204992835514</v>
      </c>
      <c r="BL61" s="22">
        <f t="shared" si="8"/>
        <v>5.2666150078979994</v>
      </c>
      <c r="BM61" s="22"/>
      <c r="BN61" s="22"/>
      <c r="BO61" s="22"/>
      <c r="BP61" s="22"/>
      <c r="BQ61" s="22"/>
      <c r="BR61" s="22"/>
      <c r="BS61" s="22"/>
      <c r="BT61" s="22"/>
    </row>
    <row r="62" spans="1:72" s="105" customFormat="1" ht="12.95" customHeight="1" x14ac:dyDescent="0.2">
      <c r="A62" s="308" t="s">
        <v>198</v>
      </c>
      <c r="B62" s="302"/>
      <c r="C62" s="307">
        <v>51940.227800000001</v>
      </c>
      <c r="D62" s="20" t="s">
        <v>152</v>
      </c>
      <c r="E62" s="105">
        <f t="shared" si="41"/>
        <v>40400.17844796877</v>
      </c>
      <c r="F62" s="123">
        <f t="shared" si="42"/>
        <v>40400</v>
      </c>
      <c r="G62" s="105">
        <f t="shared" si="43"/>
        <v>6.4319999997678678E-2</v>
      </c>
      <c r="K62" s="105">
        <f t="shared" ref="K62:K93" si="47">G62</f>
        <v>6.4319999997678678E-2</v>
      </c>
      <c r="P62" s="22">
        <f t="shared" si="15"/>
        <v>0.1833839471903711</v>
      </c>
      <c r="Q62" s="304">
        <f t="shared" si="44"/>
        <v>36921.727800000001</v>
      </c>
      <c r="R62" s="105">
        <f t="shared" si="45"/>
        <v>1.417622352110425E-2</v>
      </c>
      <c r="S62" s="302">
        <f t="shared" ref="S62:S93" si="48">S$14</f>
        <v>1</v>
      </c>
      <c r="U62" s="105">
        <f>VLOOKUP(C62,'C (errors) (3)'!C$21:E$128,3,FALSE)</f>
        <v>40400.17844796877</v>
      </c>
      <c r="V62" s="134"/>
      <c r="W62" s="134"/>
      <c r="X62" s="311"/>
      <c r="Y62" s="123">
        <f>AB62</f>
        <v>0.18678754058089939</v>
      </c>
      <c r="Z62" s="22">
        <f t="shared" si="19"/>
        <v>40400</v>
      </c>
      <c r="AA62" s="105">
        <f t="shared" si="20"/>
        <v>6.0916406607150392E-2</v>
      </c>
      <c r="AB62" s="105">
        <f t="shared" si="21"/>
        <v>0.18678754058089939</v>
      </c>
      <c r="AC62" s="105">
        <f t="shared" si="22"/>
        <v>-0.11906394719269242</v>
      </c>
      <c r="AD62" s="105">
        <f t="shared" si="33"/>
        <v>3.4035933905282867E-3</v>
      </c>
      <c r="AE62" s="105">
        <f t="shared" si="23"/>
        <v>1.1584447968047839E-5</v>
      </c>
      <c r="AF62" s="22">
        <f t="shared" si="34"/>
        <v>-0.11906394719269242</v>
      </c>
      <c r="AG62" s="302"/>
      <c r="AH62" s="22">
        <f t="shared" si="24"/>
        <v>-0.12246754058322071</v>
      </c>
      <c r="AI62" s="22">
        <f t="shared" si="25"/>
        <v>1.7226045067386417</v>
      </c>
      <c r="AJ62" s="22">
        <f t="shared" si="26"/>
        <v>-0.99983471646152045</v>
      </c>
      <c r="AK62" s="22">
        <f t="shared" si="27"/>
        <v>8.1104408602608508E-2</v>
      </c>
      <c r="AL62" s="22">
        <f t="shared" si="28"/>
        <v>0.11177121882822048</v>
      </c>
      <c r="AM62" s="22">
        <f t="shared" si="29"/>
        <v>5.5943862860150934E-2</v>
      </c>
      <c r="AN62" s="105">
        <f t="shared" si="46"/>
        <v>6.3276500096705934</v>
      </c>
      <c r="AO62" s="105">
        <f t="shared" si="46"/>
        <v>6.3262395248682148</v>
      </c>
      <c r="AP62" s="105">
        <f t="shared" si="46"/>
        <v>6.3242980398060489</v>
      </c>
      <c r="AQ62" s="105">
        <f t="shared" si="46"/>
        <v>6.3216259027565549</v>
      </c>
      <c r="AR62" s="105">
        <f t="shared" si="46"/>
        <v>6.3179485877034107</v>
      </c>
      <c r="AS62" s="105">
        <f t="shared" si="46"/>
        <v>6.3128887353510432</v>
      </c>
      <c r="AT62" s="105">
        <f t="shared" si="46"/>
        <v>6.3059277784210108</v>
      </c>
      <c r="AU62" s="105">
        <f t="shared" si="31"/>
        <v>6.2963531593690849</v>
      </c>
      <c r="AV62" s="22"/>
      <c r="AW62" s="22">
        <v>10000</v>
      </c>
      <c r="AX62" s="22">
        <f t="shared" si="0"/>
        <v>-3.6963661603234658E-2</v>
      </c>
      <c r="AY62" s="22">
        <f t="shared" si="1"/>
        <v>-6.2812294925814777E-2</v>
      </c>
      <c r="AZ62" s="22">
        <f t="shared" si="2"/>
        <v>2.5848633322580118E-2</v>
      </c>
      <c r="BA62" s="22">
        <f t="shared" si="3"/>
        <v>0.4255512201480669</v>
      </c>
      <c r="BB62" s="22">
        <f t="shared" si="4"/>
        <v>0.84384746992487891</v>
      </c>
      <c r="BC62" s="22">
        <f t="shared" si="5"/>
        <v>-2.4816204815981804</v>
      </c>
      <c r="BD62" s="22">
        <f t="shared" si="6"/>
        <v>-2.9196285712859318</v>
      </c>
      <c r="BE62" s="22">
        <f t="shared" si="35"/>
        <v>4.5641143605858225</v>
      </c>
      <c r="BF62" s="22">
        <f t="shared" si="35"/>
        <v>4.5641132498269261</v>
      </c>
      <c r="BG62" s="22">
        <f t="shared" si="35"/>
        <v>4.5641235902472896</v>
      </c>
      <c r="BH62" s="22">
        <f t="shared" si="35"/>
        <v>4.5640273555388378</v>
      </c>
      <c r="BI62" s="22">
        <f t="shared" si="35"/>
        <v>4.5649253883223606</v>
      </c>
      <c r="BJ62" s="22">
        <f t="shared" si="35"/>
        <v>4.5567450481746405</v>
      </c>
      <c r="BK62" s="22">
        <f t="shared" si="35"/>
        <v>4.6714449088824912</v>
      </c>
      <c r="BL62" s="22">
        <f t="shared" si="8"/>
        <v>5.2832774375334539</v>
      </c>
      <c r="BM62" s="22"/>
      <c r="BN62" s="22"/>
      <c r="BO62" s="22"/>
      <c r="BP62" s="22"/>
      <c r="BQ62" s="22"/>
      <c r="BR62" s="22"/>
      <c r="BS62" s="22"/>
      <c r="BT62" s="22"/>
    </row>
    <row r="63" spans="1:72" s="105" customFormat="1" ht="12.95" customHeight="1" x14ac:dyDescent="0.2">
      <c r="A63" s="312" t="s">
        <v>58</v>
      </c>
      <c r="B63" s="44" t="s">
        <v>37</v>
      </c>
      <c r="C63" s="43">
        <v>51956.9876</v>
      </c>
      <c r="D63" s="313"/>
      <c r="E63" s="105">
        <f t="shared" si="41"/>
        <v>40446.676462069263</v>
      </c>
      <c r="F63" s="123">
        <f t="shared" si="42"/>
        <v>40446.5</v>
      </c>
      <c r="G63" s="105">
        <f t="shared" si="43"/>
        <v>6.3604200004192535E-2</v>
      </c>
      <c r="K63" s="105">
        <f t="shared" si="47"/>
        <v>6.3604200004192535E-2</v>
      </c>
      <c r="P63" s="22">
        <f t="shared" si="15"/>
        <v>0.18401158390064068</v>
      </c>
      <c r="Q63" s="304">
        <f t="shared" si="44"/>
        <v>36938.4876</v>
      </c>
      <c r="R63" s="105">
        <f t="shared" si="45"/>
        <v>1.449793809678664E-2</v>
      </c>
      <c r="S63" s="302">
        <f t="shared" si="48"/>
        <v>1</v>
      </c>
      <c r="U63" s="105">
        <f>VLOOKUP(C63,'C (errors) (3)'!C$21:E$128,3,FALSE)</f>
        <v>40446.676462069263</v>
      </c>
      <c r="V63" s="134"/>
      <c r="W63" s="134"/>
      <c r="X63" s="134"/>
      <c r="Y63" s="123">
        <f t="shared" ref="Y63:Y109" si="49">AB63</f>
        <v>0.18608279564103289</v>
      </c>
      <c r="Z63" s="22">
        <f t="shared" si="19"/>
        <v>40446.5</v>
      </c>
      <c r="AA63" s="105">
        <f t="shared" si="20"/>
        <v>6.1532988263800326E-2</v>
      </c>
      <c r="AB63" s="105">
        <f t="shared" si="21"/>
        <v>0.18608279564103289</v>
      </c>
      <c r="AC63" s="105">
        <f t="shared" si="22"/>
        <v>-0.12040738389644814</v>
      </c>
      <c r="AD63" s="105">
        <f t="shared" si="33"/>
        <v>2.0712117403922092E-3</v>
      </c>
      <c r="AE63" s="105">
        <f t="shared" si="23"/>
        <v>4.2899180735385241E-6</v>
      </c>
      <c r="AF63" s="22">
        <f t="shared" si="34"/>
        <v>-0.12040738389644814</v>
      </c>
      <c r="AG63" s="302"/>
      <c r="AH63" s="22">
        <f t="shared" si="24"/>
        <v>-0.12247859563684035</v>
      </c>
      <c r="AI63" s="22">
        <f t="shared" si="25"/>
        <v>1.7214791328686587</v>
      </c>
      <c r="AJ63" s="22">
        <f t="shared" si="26"/>
        <v>-0.99951044311479753</v>
      </c>
      <c r="AK63" s="22">
        <f t="shared" si="27"/>
        <v>9.0570740798908075E-2</v>
      </c>
      <c r="AL63" s="22">
        <f t="shared" si="28"/>
        <v>0.12488153508212448</v>
      </c>
      <c r="AM63" s="22">
        <f t="shared" si="29"/>
        <v>6.2522043347020106E-2</v>
      </c>
      <c r="AN63" s="105">
        <f t="shared" si="46"/>
        <v>6.3328763704150326</v>
      </c>
      <c r="AO63" s="105">
        <f t="shared" si="46"/>
        <v>6.3313012365878185</v>
      </c>
      <c r="AP63" s="105">
        <f t="shared" si="46"/>
        <v>6.3291326391841256</v>
      </c>
      <c r="AQ63" s="105">
        <f t="shared" si="46"/>
        <v>6.3261473304249645</v>
      </c>
      <c r="AR63" s="105">
        <f t="shared" si="46"/>
        <v>6.3220383513395539</v>
      </c>
      <c r="AS63" s="105">
        <f t="shared" si="46"/>
        <v>6.3163838112834743</v>
      </c>
      <c r="AT63" s="105">
        <f t="shared" si="46"/>
        <v>6.3086040580093714</v>
      </c>
      <c r="AU63" s="105">
        <f t="shared" si="31"/>
        <v>6.2979027653251825</v>
      </c>
      <c r="AV63" s="22"/>
      <c r="AW63" s="22">
        <v>10500</v>
      </c>
      <c r="AX63" s="22">
        <f t="shared" si="0"/>
        <v>-3.7378727501937825E-2</v>
      </c>
      <c r="AY63" s="22">
        <f t="shared" si="1"/>
        <v>-6.1414061409368774E-2</v>
      </c>
      <c r="AZ63" s="22">
        <f t="shared" si="2"/>
        <v>2.4035333907430952E-2</v>
      </c>
      <c r="BA63" s="22">
        <f t="shared" si="3"/>
        <v>0.42977588828649094</v>
      </c>
      <c r="BB63" s="22">
        <f t="shared" si="4"/>
        <v>0.8387558031578588</v>
      </c>
      <c r="BC63" s="22">
        <f t="shared" si="5"/>
        <v>-2.4722010531422862</v>
      </c>
      <c r="BD63" s="22">
        <f t="shared" si="6"/>
        <v>-2.8753802791815701</v>
      </c>
      <c r="BE63" s="22">
        <f t="shared" si="35"/>
        <v>4.5792347383659067</v>
      </c>
      <c r="BF63" s="22">
        <f t="shared" si="35"/>
        <v>4.5792341232811236</v>
      </c>
      <c r="BG63" s="22">
        <f t="shared" si="35"/>
        <v>4.5792404949515424</v>
      </c>
      <c r="BH63" s="22">
        <f t="shared" si="35"/>
        <v>4.5791745054293633</v>
      </c>
      <c r="BI63" s="22">
        <f t="shared" si="35"/>
        <v>4.5798595221612128</v>
      </c>
      <c r="BJ63" s="22">
        <f t="shared" si="35"/>
        <v>4.5729113215109551</v>
      </c>
      <c r="BK63" s="22">
        <f t="shared" si="35"/>
        <v>4.6947391816307373</v>
      </c>
      <c r="BL63" s="22">
        <f t="shared" si="8"/>
        <v>5.2999398671689084</v>
      </c>
      <c r="BM63" s="22"/>
      <c r="BN63" s="22"/>
      <c r="BO63" s="22"/>
      <c r="BP63" s="22"/>
      <c r="BQ63" s="22"/>
      <c r="BR63" s="22"/>
      <c r="BS63" s="22"/>
      <c r="BT63" s="22"/>
    </row>
    <row r="64" spans="1:72" s="105" customFormat="1" ht="12.95" customHeight="1" x14ac:dyDescent="0.2">
      <c r="A64" s="312" t="s">
        <v>58</v>
      </c>
      <c r="B64" s="44" t="s">
        <v>36</v>
      </c>
      <c r="C64" s="43">
        <v>51957.164199999999</v>
      </c>
      <c r="D64" s="313"/>
      <c r="E64" s="105">
        <f t="shared" si="41"/>
        <v>40447.166417157634</v>
      </c>
      <c r="F64" s="123">
        <f t="shared" si="42"/>
        <v>40447</v>
      </c>
      <c r="G64" s="105">
        <f t="shared" si="43"/>
        <v>5.9983599996485282E-2</v>
      </c>
      <c r="K64" s="105">
        <f t="shared" si="47"/>
        <v>5.9983599996485282E-2</v>
      </c>
      <c r="P64" s="22">
        <f t="shared" si="15"/>
        <v>0.18401833684966881</v>
      </c>
      <c r="Q64" s="304">
        <f t="shared" si="44"/>
        <v>36938.664199999999</v>
      </c>
      <c r="R64" s="105">
        <f t="shared" si="45"/>
        <v>1.5384615946238484E-2</v>
      </c>
      <c r="S64" s="302">
        <f t="shared" si="48"/>
        <v>1</v>
      </c>
      <c r="U64" s="105">
        <f>VLOOKUP(C64,'C (errors) (3)'!C$21:E$128,3,FALSE)</f>
        <v>40447.166417157634</v>
      </c>
      <c r="V64" s="134"/>
      <c r="W64" s="134"/>
      <c r="X64" s="134"/>
      <c r="Y64" s="123">
        <f t="shared" si="49"/>
        <v>0.18246229630585381</v>
      </c>
      <c r="Z64" s="22">
        <f t="shared" si="19"/>
        <v>40447</v>
      </c>
      <c r="AA64" s="105">
        <f t="shared" si="20"/>
        <v>6.1539640540300269E-2</v>
      </c>
      <c r="AB64" s="105">
        <f t="shared" si="21"/>
        <v>0.18246229630585381</v>
      </c>
      <c r="AC64" s="105">
        <f t="shared" si="22"/>
        <v>-0.12403473685318353</v>
      </c>
      <c r="AD64" s="105">
        <f t="shared" si="33"/>
        <v>-1.5560405438149877E-3</v>
      </c>
      <c r="AE64" s="105">
        <f t="shared" si="23"/>
        <v>2.4212621739960425E-6</v>
      </c>
      <c r="AF64" s="22">
        <f t="shared" si="34"/>
        <v>-0.12403473685318353</v>
      </c>
      <c r="AG64" s="302"/>
      <c r="AH64" s="22">
        <f t="shared" si="24"/>
        <v>-0.12247869630936854</v>
      </c>
      <c r="AI64" s="22">
        <f t="shared" si="25"/>
        <v>1.7214663646363952</v>
      </c>
      <c r="AJ64" s="22">
        <f t="shared" si="26"/>
        <v>-0.99950602498025798</v>
      </c>
      <c r="AK64" s="22">
        <f t="shared" si="27"/>
        <v>9.067239355018053E-2</v>
      </c>
      <c r="AL64" s="22">
        <f t="shared" si="28"/>
        <v>0.12502243125773199</v>
      </c>
      <c r="AM64" s="22">
        <f t="shared" si="29"/>
        <v>6.2592767128439059E-2</v>
      </c>
      <c r="AN64" s="105">
        <f t="shared" si="46"/>
        <v>6.3329325568600492</v>
      </c>
      <c r="AO64" s="105">
        <f t="shared" si="46"/>
        <v>6.3313556549464574</v>
      </c>
      <c r="AP64" s="105">
        <f t="shared" si="46"/>
        <v>6.3291846178540263</v>
      </c>
      <c r="AQ64" s="105">
        <f t="shared" si="46"/>
        <v>6.3261959439065256</v>
      </c>
      <c r="AR64" s="105">
        <f t="shared" si="46"/>
        <v>6.3220823251702614</v>
      </c>
      <c r="AS64" s="105">
        <f t="shared" si="46"/>
        <v>6.3164213919527805</v>
      </c>
      <c r="AT64" s="105">
        <f t="shared" si="46"/>
        <v>6.3086328350744534</v>
      </c>
      <c r="AU64" s="105">
        <f t="shared" si="31"/>
        <v>6.2979194277548176</v>
      </c>
      <c r="AV64" s="22"/>
      <c r="AW64" s="22">
        <v>11000</v>
      </c>
      <c r="AX64" s="22">
        <f t="shared" si="0"/>
        <v>-3.7728911252748368E-2</v>
      </c>
      <c r="AY64" s="22">
        <f t="shared" si="1"/>
        <v>-5.9927164120965659E-2</v>
      </c>
      <c r="AZ64" s="22">
        <f t="shared" si="2"/>
        <v>2.2198252868217295E-2</v>
      </c>
      <c r="BA64" s="22">
        <f t="shared" si="3"/>
        <v>0.43413793821834046</v>
      </c>
      <c r="BB64" s="22">
        <f t="shared" si="4"/>
        <v>0.8334847084885576</v>
      </c>
      <c r="BC64" s="22">
        <f t="shared" si="5"/>
        <v>-2.4625915499577493</v>
      </c>
      <c r="BD64" s="22">
        <f t="shared" si="6"/>
        <v>-2.8314572263300986</v>
      </c>
      <c r="BE64" s="22">
        <f t="shared" si="35"/>
        <v>4.5945069204609919</v>
      </c>
      <c r="BF64" s="22">
        <f t="shared" si="35"/>
        <v>4.5945066224784599</v>
      </c>
      <c r="BG64" s="22">
        <f t="shared" si="35"/>
        <v>4.5945101069392358</v>
      </c>
      <c r="BH64" s="22">
        <f t="shared" si="35"/>
        <v>4.5944693677810262</v>
      </c>
      <c r="BI64" s="22">
        <f t="shared" si="35"/>
        <v>4.5949465556549187</v>
      </c>
      <c r="BJ64" s="22">
        <f t="shared" si="35"/>
        <v>4.5894727794014534</v>
      </c>
      <c r="BK64" s="22">
        <f t="shared" si="35"/>
        <v>4.7182014763287743</v>
      </c>
      <c r="BL64" s="22">
        <f t="shared" si="8"/>
        <v>5.3166022968043629</v>
      </c>
      <c r="BM64" s="22"/>
      <c r="BN64" s="22"/>
      <c r="BO64" s="22"/>
      <c r="BP64" s="22"/>
      <c r="BQ64" s="22"/>
      <c r="BR64" s="22"/>
      <c r="BS64" s="22"/>
      <c r="BT64" s="22"/>
    </row>
    <row r="65" spans="1:72" s="105" customFormat="1" ht="12.95" customHeight="1" x14ac:dyDescent="0.2">
      <c r="A65" s="312" t="s">
        <v>58</v>
      </c>
      <c r="B65" s="44" t="s">
        <v>37</v>
      </c>
      <c r="C65" s="43">
        <v>51958.066200000001</v>
      </c>
      <c r="D65" s="313"/>
      <c r="E65" s="105">
        <f t="shared" si="41"/>
        <v>40449.668905774372</v>
      </c>
      <c r="F65" s="123">
        <f t="shared" si="42"/>
        <v>40449.5</v>
      </c>
      <c r="G65" s="105">
        <f t="shared" si="43"/>
        <v>6.0880600001837593E-2</v>
      </c>
      <c r="K65" s="105">
        <f t="shared" si="47"/>
        <v>6.0880600001837593E-2</v>
      </c>
      <c r="P65" s="22">
        <f t="shared" si="15"/>
        <v>0.18405210292476609</v>
      </c>
      <c r="Q65" s="304">
        <f t="shared" si="44"/>
        <v>36939.566200000001</v>
      </c>
      <c r="R65" s="105">
        <f t="shared" si="45"/>
        <v>1.5171219132292984E-2</v>
      </c>
      <c r="S65" s="302">
        <f t="shared" si="48"/>
        <v>1</v>
      </c>
      <c r="U65" s="105">
        <f>VLOOKUP(C65,'C (errors) (3)'!C$21:E$128,3,FALSE)</f>
        <v>40449.668905774372</v>
      </c>
      <c r="V65" s="134"/>
      <c r="W65" s="134"/>
      <c r="X65" s="134"/>
      <c r="Y65" s="123">
        <f t="shared" si="49"/>
        <v>0.18335979386763196</v>
      </c>
      <c r="Z65" s="22">
        <f t="shared" si="19"/>
        <v>40449.5</v>
      </c>
      <c r="AA65" s="105">
        <f t="shared" si="20"/>
        <v>6.1572909058971739E-2</v>
      </c>
      <c r="AB65" s="105">
        <f t="shared" si="21"/>
        <v>0.18335979386763196</v>
      </c>
      <c r="AC65" s="105">
        <f t="shared" si="22"/>
        <v>-0.1231715029229285</v>
      </c>
      <c r="AD65" s="105">
        <f t="shared" si="33"/>
        <v>-6.923090571341467E-4</v>
      </c>
      <c r="AE65" s="105">
        <f t="shared" si="23"/>
        <v>4.7929183058997117E-7</v>
      </c>
      <c r="AF65" s="22">
        <f t="shared" si="34"/>
        <v>-0.1231715029229285</v>
      </c>
      <c r="AG65" s="302"/>
      <c r="AH65" s="22">
        <f t="shared" si="24"/>
        <v>-0.12247919386579435</v>
      </c>
      <c r="AI65" s="22">
        <f t="shared" si="25"/>
        <v>1.7214023109091694</v>
      </c>
      <c r="AJ65" s="22">
        <f t="shared" si="26"/>
        <v>-0.99948363747839852</v>
      </c>
      <c r="AK65" s="22">
        <f t="shared" si="27"/>
        <v>9.1180612350897847E-2</v>
      </c>
      <c r="AL65" s="22">
        <f t="shared" si="28"/>
        <v>0.12572688730188006</v>
      </c>
      <c r="AM65" s="22">
        <f t="shared" si="29"/>
        <v>6.294638293941883E-2</v>
      </c>
      <c r="AN65" s="105">
        <f t="shared" si="46"/>
        <v>6.3332134854455742</v>
      </c>
      <c r="AO65" s="105">
        <f t="shared" si="46"/>
        <v>6.3316277438731259</v>
      </c>
      <c r="AP65" s="105">
        <f t="shared" si="46"/>
        <v>6.3294445091254712</v>
      </c>
      <c r="AQ65" s="105">
        <f t="shared" si="46"/>
        <v>6.3264390099817476</v>
      </c>
      <c r="AR65" s="105">
        <f t="shared" si="46"/>
        <v>6.3223021936202706</v>
      </c>
      <c r="AS65" s="105">
        <f t="shared" si="46"/>
        <v>6.3166092950366632</v>
      </c>
      <c r="AT65" s="105">
        <f t="shared" si="46"/>
        <v>6.3087767203551826</v>
      </c>
      <c r="AU65" s="105">
        <f t="shared" si="31"/>
        <v>6.2980027399029952</v>
      </c>
      <c r="AV65" s="22"/>
      <c r="AW65" s="22">
        <v>11500</v>
      </c>
      <c r="AX65" s="22">
        <f t="shared" si="0"/>
        <v>-3.8014544625908281E-2</v>
      </c>
      <c r="AY65" s="22">
        <f t="shared" si="1"/>
        <v>-5.8351603060605425E-2</v>
      </c>
      <c r="AZ65" s="22">
        <f t="shared" si="2"/>
        <v>2.0337058434697144E-2</v>
      </c>
      <c r="BA65" s="22">
        <f t="shared" si="3"/>
        <v>0.43864387539474892</v>
      </c>
      <c r="BB65" s="22">
        <f t="shared" si="4"/>
        <v>0.82802548651820185</v>
      </c>
      <c r="BC65" s="22">
        <f t="shared" si="5"/>
        <v>-2.4527837589918655</v>
      </c>
      <c r="BD65" s="22">
        <f t="shared" si="6"/>
        <v>-2.78784330220721</v>
      </c>
      <c r="BE65" s="22">
        <f t="shared" si="35"/>
        <v>4.6099358702441027</v>
      </c>
      <c r="BF65" s="22">
        <f t="shared" si="35"/>
        <v>4.6099357534845922</v>
      </c>
      <c r="BG65" s="22">
        <f t="shared" si="35"/>
        <v>4.6099373235251324</v>
      </c>
      <c r="BH65" s="22">
        <f t="shared" si="35"/>
        <v>4.60991621352668</v>
      </c>
      <c r="BI65" s="22">
        <f t="shared" si="35"/>
        <v>4.6102004118462485</v>
      </c>
      <c r="BJ65" s="22">
        <f t="shared" si="35"/>
        <v>4.6064380346676872</v>
      </c>
      <c r="BK65" s="22">
        <f t="shared" si="35"/>
        <v>4.7418299051291255</v>
      </c>
      <c r="BL65" s="22">
        <f t="shared" si="8"/>
        <v>5.3332647264398174</v>
      </c>
      <c r="BM65" s="22"/>
      <c r="BN65" s="22"/>
      <c r="BO65" s="22"/>
      <c r="BP65" s="22"/>
      <c r="BQ65" s="22"/>
      <c r="BR65" s="22"/>
      <c r="BS65" s="22"/>
      <c r="BT65" s="22"/>
    </row>
    <row r="66" spans="1:72" s="105" customFormat="1" ht="12.95" customHeight="1" x14ac:dyDescent="0.2">
      <c r="A66" s="312" t="s">
        <v>58</v>
      </c>
      <c r="B66" s="44" t="s">
        <v>36</v>
      </c>
      <c r="C66" s="43">
        <v>51958.246500000001</v>
      </c>
      <c r="D66" s="313"/>
      <c r="E66" s="105">
        <f t="shared" si="41"/>
        <v>40450.169126059955</v>
      </c>
      <c r="F66" s="123">
        <f t="shared" si="42"/>
        <v>40450</v>
      </c>
      <c r="G66" s="105">
        <f t="shared" si="43"/>
        <v>6.0960000002523884E-2</v>
      </c>
      <c r="K66" s="105">
        <f t="shared" si="47"/>
        <v>6.0960000002523884E-2</v>
      </c>
      <c r="P66" s="22">
        <f t="shared" si="15"/>
        <v>0.18405885640577685</v>
      </c>
      <c r="Q66" s="304">
        <f t="shared" si="44"/>
        <v>36939.746500000001</v>
      </c>
      <c r="R66" s="105">
        <f t="shared" si="45"/>
        <v>1.5153328447788694E-2</v>
      </c>
      <c r="S66" s="302">
        <f t="shared" si="48"/>
        <v>1</v>
      </c>
      <c r="U66" s="105">
        <f>VLOOKUP(C66,'C (errors) (3)'!C$21:E$128,3,FALSE)</f>
        <v>40450.169126059955</v>
      </c>
      <c r="V66" s="134"/>
      <c r="W66" s="134"/>
      <c r="X66" s="134"/>
      <c r="Y66" s="123">
        <f t="shared" si="49"/>
        <v>0.18343929221838987</v>
      </c>
      <c r="Z66" s="22">
        <f t="shared" si="19"/>
        <v>40450</v>
      </c>
      <c r="AA66" s="105">
        <f t="shared" si="20"/>
        <v>6.1579564189910868E-2</v>
      </c>
      <c r="AB66" s="105">
        <f t="shared" si="21"/>
        <v>0.18343929221838987</v>
      </c>
      <c r="AC66" s="105">
        <f t="shared" si="22"/>
        <v>-0.12309885640325297</v>
      </c>
      <c r="AD66" s="105">
        <f t="shared" si="33"/>
        <v>-6.1956418738698393E-4</v>
      </c>
      <c r="AE66" s="105">
        <f t="shared" si="23"/>
        <v>3.8385978229249377E-7</v>
      </c>
      <c r="AF66" s="22">
        <f t="shared" si="34"/>
        <v>-0.12309885640325297</v>
      </c>
      <c r="AG66" s="302"/>
      <c r="AH66" s="22">
        <f t="shared" si="24"/>
        <v>-0.12247929221586598</v>
      </c>
      <c r="AI66" s="22">
        <f t="shared" si="25"/>
        <v>1.7213894576570279</v>
      </c>
      <c r="AJ66" s="22">
        <f t="shared" si="26"/>
        <v>-0.99947910061812628</v>
      </c>
      <c r="AK66" s="22">
        <f t="shared" si="27"/>
        <v>9.1282247096979074E-2</v>
      </c>
      <c r="AL66" s="22">
        <f t="shared" si="28"/>
        <v>0.12586777353110237</v>
      </c>
      <c r="AM66" s="22">
        <f t="shared" si="29"/>
        <v>6.3017105480768915E-2</v>
      </c>
      <c r="AN66" s="105">
        <f t="shared" si="46"/>
        <v>6.3332696704328635</v>
      </c>
      <c r="AO66" s="105">
        <f t="shared" si="46"/>
        <v>6.3316821610836511</v>
      </c>
      <c r="AP66" s="105">
        <f t="shared" si="46"/>
        <v>6.3294964869630554</v>
      </c>
      <c r="AQ66" s="105">
        <f t="shared" si="46"/>
        <v>6.326487622929573</v>
      </c>
      <c r="AR66" s="105">
        <f t="shared" si="46"/>
        <v>6.3223461671691936</v>
      </c>
      <c r="AS66" s="105">
        <f t="shared" si="46"/>
        <v>6.3166468756007692</v>
      </c>
      <c r="AT66" s="105">
        <f t="shared" si="46"/>
        <v>6.3088054974023668</v>
      </c>
      <c r="AU66" s="105">
        <f t="shared" si="31"/>
        <v>6.2980194023326304</v>
      </c>
      <c r="AV66" s="22"/>
      <c r="AW66" s="22">
        <v>12000</v>
      </c>
      <c r="AX66" s="22">
        <f t="shared" ref="AX66:AX127" si="50">AB$3+AB$4*AW66+AB$5*AW66^2+AZ66</f>
        <v>-3.8235968774686262E-2</v>
      </c>
      <c r="AY66" s="22">
        <f t="shared" ref="AY66:AY127" si="51">AB$3+AB$4*AW66+AB$5*AW66^2</f>
        <v>-5.6687378228288093E-2</v>
      </c>
      <c r="AZ66" s="22">
        <f t="shared" ref="AZ66:AZ127" si="52">$AB$6*($AB$11/BA66*BB66+$AB$12)</f>
        <v>1.8451409453601832E-2</v>
      </c>
      <c r="BA66" s="22">
        <f t="shared" ref="BA66:BA127" si="53">1+$AB$7*COS(BC66)</f>
        <v>0.44330062937402437</v>
      </c>
      <c r="BB66" s="22">
        <f t="shared" ref="BB66:BB127" si="54">SIN(BC66+RADIANS($AB$9))</f>
        <v>0.82236885952420102</v>
      </c>
      <c r="BC66" s="22">
        <f t="shared" ref="BC66:BC127" si="55">2*ATAN(BD66)</f>
        <v>-2.4427689687336254</v>
      </c>
      <c r="BD66" s="22">
        <f t="shared" ref="BD66:BD127" si="56">SQRT((1+$AB$7)/(1-$AB$7))*TAN(BE66/2)</f>
        <v>-2.7445224697358563</v>
      </c>
      <c r="BE66" s="22">
        <f t="shared" si="35"/>
        <v>4.6255267899547832</v>
      </c>
      <c r="BF66" s="22">
        <f t="shared" si="35"/>
        <v>4.6255267608798007</v>
      </c>
      <c r="BG66" s="22">
        <f t="shared" si="35"/>
        <v>4.625527221790561</v>
      </c>
      <c r="BH66" s="22">
        <f t="shared" si="35"/>
        <v>4.6255199154962909</v>
      </c>
      <c r="BI66" s="22">
        <f t="shared" si="35"/>
        <v>4.6256358061239595</v>
      </c>
      <c r="BJ66" s="22">
        <f t="shared" si="35"/>
        <v>4.6238154034459091</v>
      </c>
      <c r="BK66" s="22">
        <f t="shared" si="35"/>
        <v>4.7656225340604834</v>
      </c>
      <c r="BL66" s="22">
        <f t="shared" ref="BL66:BL127" si="57">RADIANS($AB$9)+$AB$18*(AW66-AB$15)</f>
        <v>5.3499271560752719</v>
      </c>
      <c r="BM66" s="22"/>
      <c r="BN66" s="22"/>
      <c r="BO66" s="22"/>
      <c r="BP66" s="22"/>
      <c r="BQ66" s="22"/>
      <c r="BR66" s="22"/>
      <c r="BS66" s="22"/>
      <c r="BT66" s="22"/>
    </row>
    <row r="67" spans="1:72" s="105" customFormat="1" ht="12.95" customHeight="1" x14ac:dyDescent="0.2">
      <c r="A67" s="312" t="s">
        <v>58</v>
      </c>
      <c r="B67" s="44" t="s">
        <v>37</v>
      </c>
      <c r="C67" s="43">
        <v>51959.147799999999</v>
      </c>
      <c r="D67" s="313"/>
      <c r="E67" s="105">
        <f t="shared" si="41"/>
        <v>40452.669672612341</v>
      </c>
      <c r="F67" s="123">
        <f t="shared" si="42"/>
        <v>40452.5</v>
      </c>
      <c r="G67" s="105">
        <f t="shared" si="43"/>
        <v>6.1156999996455852E-2</v>
      </c>
      <c r="K67" s="105">
        <f t="shared" si="47"/>
        <v>6.1156999996455852E-2</v>
      </c>
      <c r="P67" s="22">
        <f t="shared" si="15"/>
        <v>0.18409262514078725</v>
      </c>
      <c r="Q67" s="304">
        <f t="shared" si="44"/>
        <v>36940.647799999999</v>
      </c>
      <c r="R67" s="105">
        <f t="shared" si="45"/>
        <v>1.5113167929627566E-2</v>
      </c>
      <c r="S67" s="302">
        <f t="shared" si="48"/>
        <v>1</v>
      </c>
      <c r="U67" s="105">
        <f>VLOOKUP(C67,'C (errors) (3)'!C$21:E$128,3,FALSE)</f>
        <v>40452.669672612341</v>
      </c>
      <c r="V67" s="134"/>
      <c r="W67" s="314"/>
      <c r="X67" s="134"/>
      <c r="Y67" s="123">
        <f t="shared" si="49"/>
        <v>0.18363677815684615</v>
      </c>
      <c r="Z67" s="22">
        <f t="shared" si="19"/>
        <v>40452.5</v>
      </c>
      <c r="AA67" s="105">
        <f t="shared" si="20"/>
        <v>6.1612846980396957E-2</v>
      </c>
      <c r="AB67" s="105">
        <f t="shared" si="21"/>
        <v>0.18363677815684615</v>
      </c>
      <c r="AC67" s="105">
        <f t="shared" si="22"/>
        <v>-0.1229356251443314</v>
      </c>
      <c r="AD67" s="105">
        <f t="shared" si="33"/>
        <v>-4.5584698394110501E-4</v>
      </c>
      <c r="AE67" s="105">
        <f t="shared" si="23"/>
        <v>2.0779647276820206E-7</v>
      </c>
      <c r="AF67" s="22">
        <f t="shared" si="34"/>
        <v>-0.1229356251443314</v>
      </c>
      <c r="AG67" s="302"/>
      <c r="AH67" s="22">
        <f t="shared" si="24"/>
        <v>-0.1224797781603903</v>
      </c>
      <c r="AI67" s="22">
        <f t="shared" si="25"/>
        <v>1.7213249789139495</v>
      </c>
      <c r="AJ67" s="22">
        <f t="shared" si="26"/>
        <v>-0.99945611956410396</v>
      </c>
      <c r="AK67" s="22">
        <f t="shared" si="27"/>
        <v>9.179037557699217E-2</v>
      </c>
      <c r="AL67" s="22">
        <f t="shared" si="28"/>
        <v>0.1265721796784619</v>
      </c>
      <c r="AM67" s="22">
        <f t="shared" si="29"/>
        <v>6.3370715070573111E-2</v>
      </c>
      <c r="AN67" s="105">
        <f t="shared" si="46"/>
        <v>6.3335505917052988</v>
      </c>
      <c r="AO67" s="105">
        <f t="shared" si="46"/>
        <v>6.3319542442504568</v>
      </c>
      <c r="AP67" s="105">
        <f t="shared" si="46"/>
        <v>6.3297563740589071</v>
      </c>
      <c r="AQ67" s="105">
        <f t="shared" si="46"/>
        <v>6.3267306863271182</v>
      </c>
      <c r="AR67" s="105">
        <f t="shared" si="46"/>
        <v>6.3225660342055257</v>
      </c>
      <c r="AS67" s="105">
        <f t="shared" si="46"/>
        <v>6.3168347781568723</v>
      </c>
      <c r="AT67" s="105">
        <f t="shared" si="46"/>
        <v>6.3089493825933083</v>
      </c>
      <c r="AU67" s="105">
        <f t="shared" si="31"/>
        <v>6.2981027144808079</v>
      </c>
      <c r="AV67" s="22"/>
      <c r="AW67" s="22">
        <v>12500</v>
      </c>
      <c r="AX67" s="22">
        <f t="shared" si="50"/>
        <v>-3.8393534511681135E-2</v>
      </c>
      <c r="AY67" s="22">
        <f t="shared" si="51"/>
        <v>-5.4934489624013649E-2</v>
      </c>
      <c r="AZ67" s="22">
        <f t="shared" si="52"/>
        <v>1.6540955112332511E-2</v>
      </c>
      <c r="BA67" s="22">
        <f t="shared" si="53"/>
        <v>0.44811558866499679</v>
      </c>
      <c r="BB67" s="22">
        <f t="shared" si="54"/>
        <v>0.81650492315230883</v>
      </c>
      <c r="BC67" s="22">
        <f t="shared" si="55"/>
        <v>-2.4325379295347931</v>
      </c>
      <c r="BD67" s="22">
        <f t="shared" si="56"/>
        <v>-2.7014787358166057</v>
      </c>
      <c r="BE67" s="22">
        <f t="shared" si="35"/>
        <v>4.6412851366157932</v>
      </c>
      <c r="BF67" s="22">
        <f t="shared" si="35"/>
        <v>4.6412851390651175</v>
      </c>
      <c r="BG67" s="22">
        <f t="shared" si="35"/>
        <v>4.6412850916518407</v>
      </c>
      <c r="BH67" s="22">
        <f t="shared" si="35"/>
        <v>4.6412860094693027</v>
      </c>
      <c r="BI67" s="22">
        <f t="shared" si="35"/>
        <v>4.6412682446293303</v>
      </c>
      <c r="BJ67" s="22">
        <f t="shared" si="35"/>
        <v>4.6416128832113452</v>
      </c>
      <c r="BK67" s="22">
        <f t="shared" si="35"/>
        <v>4.789577383564632</v>
      </c>
      <c r="BL67" s="22">
        <f t="shared" si="57"/>
        <v>5.3665895857107264</v>
      </c>
      <c r="BM67" s="22"/>
      <c r="BN67" s="22"/>
      <c r="BO67" s="22"/>
      <c r="BP67" s="22"/>
      <c r="BQ67" s="22"/>
      <c r="BR67" s="22"/>
      <c r="BS67" s="22"/>
      <c r="BT67" s="22"/>
    </row>
    <row r="68" spans="1:72" s="105" customFormat="1" ht="12.95" customHeight="1" x14ac:dyDescent="0.2">
      <c r="A68" s="308" t="s">
        <v>198</v>
      </c>
      <c r="B68" s="44"/>
      <c r="C68" s="43">
        <v>52314.1944</v>
      </c>
      <c r="D68" s="20" t="s">
        <v>152</v>
      </c>
      <c r="E68" s="105">
        <f t="shared" si="41"/>
        <v>41437.703015082625</v>
      </c>
      <c r="F68" s="123">
        <f t="shared" si="42"/>
        <v>41437.5</v>
      </c>
      <c r="G68" s="105">
        <f t="shared" si="43"/>
        <v>7.317499999771826E-2</v>
      </c>
      <c r="K68" s="105">
        <f t="shared" si="47"/>
        <v>7.317499999771826E-2</v>
      </c>
      <c r="P68" s="22">
        <f t="shared" si="15"/>
        <v>0.1975699910202664</v>
      </c>
      <c r="Q68" s="304">
        <f t="shared" si="44"/>
        <v>37295.6944</v>
      </c>
      <c r="R68" s="105">
        <f t="shared" si="45"/>
        <v>1.5474113791499832E-2</v>
      </c>
      <c r="S68" s="302">
        <f t="shared" si="48"/>
        <v>1</v>
      </c>
      <c r="U68" s="105">
        <f>VLOOKUP(C68,'C (errors) (3)'!C$21:E$128,3,FALSE)</f>
        <v>41437.703015082625</v>
      </c>
      <c r="V68" s="134"/>
      <c r="W68" s="314"/>
      <c r="X68" s="134"/>
      <c r="Y68" s="123">
        <f t="shared" si="49"/>
        <v>0.19510409382370322</v>
      </c>
      <c r="Z68" s="22">
        <f t="shared" si="19"/>
        <v>41437.5</v>
      </c>
      <c r="AA68" s="105">
        <f t="shared" si="20"/>
        <v>7.5640897194281437E-2</v>
      </c>
      <c r="AB68" s="105">
        <f t="shared" si="21"/>
        <v>0.19510409382370322</v>
      </c>
      <c r="AC68" s="105">
        <f t="shared" si="22"/>
        <v>-0.12439499102254814</v>
      </c>
      <c r="AD68" s="105">
        <f t="shared" si="33"/>
        <v>-2.4658971965631771E-3</v>
      </c>
      <c r="AE68" s="105">
        <f t="shared" si="23"/>
        <v>6.0806489840181363E-6</v>
      </c>
      <c r="AF68" s="22">
        <f t="shared" si="34"/>
        <v>-0.12439499102254814</v>
      </c>
      <c r="AG68" s="302"/>
      <c r="AH68" s="22">
        <f t="shared" si="24"/>
        <v>-0.12192909382598496</v>
      </c>
      <c r="AI68" s="22">
        <f t="shared" si="25"/>
        <v>1.670129066768943</v>
      </c>
      <c r="AJ68" s="22">
        <f t="shared" si="26"/>
        <v>-0.95383458063721327</v>
      </c>
      <c r="AK68" s="22">
        <f t="shared" si="27"/>
        <v>0.28224498600535064</v>
      </c>
      <c r="AL68" s="22">
        <f t="shared" si="28"/>
        <v>0.39863066149976989</v>
      </c>
      <c r="AM68" s="22">
        <f t="shared" si="29"/>
        <v>0.20199733107335416</v>
      </c>
      <c r="AN68" s="105">
        <f t="shared" si="46"/>
        <v>6.4434174182777095</v>
      </c>
      <c r="AO68" s="105">
        <f t="shared" si="46"/>
        <v>6.4385103238938477</v>
      </c>
      <c r="AP68" s="105">
        <f t="shared" si="46"/>
        <v>6.4316832176152232</v>
      </c>
      <c r="AQ68" s="105">
        <f t="shared" si="46"/>
        <v>6.4221963651555756</v>
      </c>
      <c r="AR68" s="105">
        <f t="shared" si="46"/>
        <v>6.4090342520630941</v>
      </c>
      <c r="AS68" s="105">
        <f t="shared" si="46"/>
        <v>6.3908087960636415</v>
      </c>
      <c r="AT68" s="105">
        <f t="shared" si="46"/>
        <v>6.3656300044303702</v>
      </c>
      <c r="AU68" s="105">
        <f t="shared" si="31"/>
        <v>6.3309277008626532</v>
      </c>
      <c r="AV68" s="22"/>
      <c r="AW68" s="22">
        <v>13000</v>
      </c>
      <c r="AX68" s="22">
        <f t="shared" si="50"/>
        <v>-3.8487602537098216E-2</v>
      </c>
      <c r="AY68" s="22">
        <f t="shared" si="51"/>
        <v>-5.3092937247782093E-2</v>
      </c>
      <c r="AZ68" s="22">
        <f t="shared" si="52"/>
        <v>1.4605334710683879E-2</v>
      </c>
      <c r="BA68" s="22">
        <f t="shared" si="53"/>
        <v>0.45309663890050333</v>
      </c>
      <c r="BB68" s="22">
        <f t="shared" si="54"/>
        <v>0.81042309339434426</v>
      </c>
      <c r="BC68" s="22">
        <f t="shared" si="55"/>
        <v>-2.4220808102880609</v>
      </c>
      <c r="BD68" s="22">
        <f t="shared" si="56"/>
        <v>-2.6586961219767562</v>
      </c>
      <c r="BE68" s="22">
        <f t="shared" si="35"/>
        <v>4.6572166389048748</v>
      </c>
      <c r="BF68" s="22">
        <f t="shared" si="35"/>
        <v>4.6572166457923352</v>
      </c>
      <c r="BG68" s="22">
        <f t="shared" si="35"/>
        <v>4.6572164740258968</v>
      </c>
      <c r="BH68" s="22">
        <f t="shared" si="35"/>
        <v>4.657220757870272</v>
      </c>
      <c r="BI68" s="22">
        <f t="shared" si="35"/>
        <v>4.657114018067702</v>
      </c>
      <c r="BJ68" s="22">
        <f t="shared" si="35"/>
        <v>4.6598381308514156</v>
      </c>
      <c r="BK68" s="22">
        <f t="shared" si="35"/>
        <v>4.8136924290460392</v>
      </c>
      <c r="BL68" s="22">
        <f t="shared" si="57"/>
        <v>5.3832520153461809</v>
      </c>
      <c r="BM68" s="22"/>
      <c r="BN68" s="22"/>
      <c r="BO68" s="22"/>
      <c r="BP68" s="22"/>
      <c r="BQ68" s="22"/>
      <c r="BR68" s="22"/>
      <c r="BS68" s="22"/>
      <c r="BT68" s="22"/>
    </row>
    <row r="69" spans="1:72" s="105" customFormat="1" ht="12.95" customHeight="1" x14ac:dyDescent="0.2">
      <c r="A69" s="308" t="s">
        <v>198</v>
      </c>
      <c r="B69" s="44"/>
      <c r="C69" s="43">
        <v>52314.200100000002</v>
      </c>
      <c r="D69" s="20" t="s">
        <v>152</v>
      </c>
      <c r="E69" s="105">
        <f t="shared" si="41"/>
        <v>41437.718829035082</v>
      </c>
      <c r="F69" s="123">
        <f t="shared" si="42"/>
        <v>41437.5</v>
      </c>
      <c r="G69" s="105">
        <f t="shared" si="43"/>
        <v>7.88749999992433E-2</v>
      </c>
      <c r="K69" s="105">
        <f t="shared" si="47"/>
        <v>7.88749999992433E-2</v>
      </c>
      <c r="P69" s="22">
        <f t="shared" si="15"/>
        <v>0.1975699910202664</v>
      </c>
      <c r="Q69" s="304">
        <f t="shared" si="44"/>
        <v>37295.700100000002</v>
      </c>
      <c r="R69" s="105">
        <f t="shared" si="45"/>
        <v>1.4088500893480755E-2</v>
      </c>
      <c r="S69" s="302">
        <f t="shared" si="48"/>
        <v>1</v>
      </c>
      <c r="U69" s="105">
        <f>VLOOKUP(C69,'C (errors) (3)'!C$21:E$128,3,FALSE)</f>
        <v>41437.718829035082</v>
      </c>
      <c r="V69" s="134"/>
      <c r="W69" s="134"/>
      <c r="X69" s="134"/>
      <c r="Y69" s="123">
        <f t="shared" si="49"/>
        <v>0.20080409382522826</v>
      </c>
      <c r="Z69" s="22">
        <f t="shared" si="19"/>
        <v>41437.5</v>
      </c>
      <c r="AA69" s="105">
        <f t="shared" si="20"/>
        <v>7.5640897194281437E-2</v>
      </c>
      <c r="AB69" s="105">
        <f t="shared" si="21"/>
        <v>0.20080409382522826</v>
      </c>
      <c r="AC69" s="105">
        <f t="shared" si="22"/>
        <v>-0.1186949910210231</v>
      </c>
      <c r="AD69" s="105">
        <f t="shared" si="33"/>
        <v>3.2341028049618636E-3</v>
      </c>
      <c r="AE69" s="105">
        <f t="shared" si="23"/>
        <v>1.0459420953062194E-5</v>
      </c>
      <c r="AF69" s="22">
        <f t="shared" si="34"/>
        <v>-0.1186949910210231</v>
      </c>
      <c r="AG69" s="302"/>
      <c r="AH69" s="22">
        <f t="shared" si="24"/>
        <v>-0.12192909382598496</v>
      </c>
      <c r="AI69" s="22">
        <f t="shared" si="25"/>
        <v>1.670129066768943</v>
      </c>
      <c r="AJ69" s="22">
        <f t="shared" si="26"/>
        <v>-0.95383458063721327</v>
      </c>
      <c r="AK69" s="22">
        <f t="shared" si="27"/>
        <v>0.28224498600535064</v>
      </c>
      <c r="AL69" s="22">
        <f t="shared" si="28"/>
        <v>0.39863066149976989</v>
      </c>
      <c r="AM69" s="22">
        <f t="shared" si="29"/>
        <v>0.20199733107335416</v>
      </c>
      <c r="AN69" s="105">
        <f t="shared" ref="AN69:AT84" si="58">$AU69+$AB$7*SIN(AO69)</f>
        <v>6.4434174182777095</v>
      </c>
      <c r="AO69" s="105">
        <f t="shared" si="58"/>
        <v>6.4385103238938477</v>
      </c>
      <c r="AP69" s="105">
        <f t="shared" si="58"/>
        <v>6.4316832176152232</v>
      </c>
      <c r="AQ69" s="105">
        <f t="shared" si="58"/>
        <v>6.4221963651555756</v>
      </c>
      <c r="AR69" s="105">
        <f t="shared" si="58"/>
        <v>6.4090342520630941</v>
      </c>
      <c r="AS69" s="105">
        <f t="shared" si="58"/>
        <v>6.3908087960636415</v>
      </c>
      <c r="AT69" s="105">
        <f t="shared" si="58"/>
        <v>6.3656300044303702</v>
      </c>
      <c r="AU69" s="105">
        <f t="shared" si="31"/>
        <v>6.3309277008626532</v>
      </c>
      <c r="AV69" s="22"/>
      <c r="AW69" s="22">
        <v>13500</v>
      </c>
      <c r="AX69" s="22">
        <f t="shared" si="50"/>
        <v>-3.8518543621428092E-2</v>
      </c>
      <c r="AY69" s="22">
        <f t="shared" si="51"/>
        <v>-5.1162721099593432E-2</v>
      </c>
      <c r="AZ69" s="22">
        <f t="shared" si="52"/>
        <v>1.264417747816534E-2</v>
      </c>
      <c r="BA69" s="22">
        <f t="shared" si="53"/>
        <v>0.45825220473411288</v>
      </c>
      <c r="BB69" s="22">
        <f t="shared" si="54"/>
        <v>0.80411204828977467</v>
      </c>
      <c r="BC69" s="22">
        <f t="shared" si="55"/>
        <v>-2.4113871509964038</v>
      </c>
      <c r="BD69" s="22">
        <f t="shared" si="56"/>
        <v>-2.6161586347220163</v>
      </c>
      <c r="BE69" s="22">
        <f t="shared" si="35"/>
        <v>4.6733273151634585</v>
      </c>
      <c r="BF69" s="22">
        <f t="shared" si="35"/>
        <v>4.6733273183978659</v>
      </c>
      <c r="BG69" s="22">
        <f t="shared" si="35"/>
        <v>4.6733272044949929</v>
      </c>
      <c r="BH69" s="22">
        <f t="shared" si="35"/>
        <v>4.673331215898223</v>
      </c>
      <c r="BI69" s="22">
        <f t="shared" si="35"/>
        <v>4.6731901905089064</v>
      </c>
      <c r="BJ69" s="22">
        <f t="shared" si="35"/>
        <v>4.6784984408482</v>
      </c>
      <c r="BK69" s="22">
        <f t="shared" si="35"/>
        <v>4.8379656014339396</v>
      </c>
      <c r="BL69" s="22">
        <f t="shared" si="57"/>
        <v>5.3999144449816354</v>
      </c>
      <c r="BM69" s="22"/>
      <c r="BN69" s="22"/>
      <c r="BO69" s="22"/>
      <c r="BP69" s="22"/>
      <c r="BQ69" s="22"/>
      <c r="BR69" s="22"/>
      <c r="BS69" s="22"/>
      <c r="BT69" s="22"/>
    </row>
    <row r="70" spans="1:72" s="105" customFormat="1" ht="12.95" customHeight="1" x14ac:dyDescent="0.2">
      <c r="A70" s="308" t="s">
        <v>198</v>
      </c>
      <c r="B70" s="44"/>
      <c r="C70" s="43">
        <v>52315.094299999997</v>
      </c>
      <c r="D70" s="20" t="s">
        <v>152</v>
      </c>
      <c r="E70" s="105">
        <f t="shared" si="41"/>
        <v>41440.199677506338</v>
      </c>
      <c r="F70" s="123">
        <f t="shared" si="42"/>
        <v>41440</v>
      </c>
      <c r="G70" s="105">
        <f t="shared" si="43"/>
        <v>7.1971999997913372E-2</v>
      </c>
      <c r="K70" s="105">
        <f t="shared" si="47"/>
        <v>7.1971999997913372E-2</v>
      </c>
      <c r="P70" s="22">
        <f t="shared" si="15"/>
        <v>0.1976046353100249</v>
      </c>
      <c r="Q70" s="304">
        <f t="shared" si="44"/>
        <v>37296.594299999997</v>
      </c>
      <c r="R70" s="105">
        <f t="shared" si="45"/>
        <v>1.5783559055466013E-2</v>
      </c>
      <c r="S70" s="302">
        <f t="shared" si="48"/>
        <v>1</v>
      </c>
      <c r="U70" s="105">
        <f>VLOOKUP(C70,'C (errors) (3)'!C$21:E$128,3,FALSE)</f>
        <v>41440.199677506338</v>
      </c>
      <c r="V70" s="134"/>
      <c r="W70" s="134"/>
      <c r="X70" s="134"/>
      <c r="Y70" s="123">
        <f t="shared" si="49"/>
        <v>0.19389785326699097</v>
      </c>
      <c r="Z70" s="22">
        <f t="shared" si="19"/>
        <v>41440</v>
      </c>
      <c r="AA70" s="105">
        <f t="shared" si="20"/>
        <v>7.5678782040947301E-2</v>
      </c>
      <c r="AB70" s="105">
        <f t="shared" si="21"/>
        <v>0.19389785326699097</v>
      </c>
      <c r="AC70" s="105">
        <f t="shared" si="22"/>
        <v>-0.12563263531211152</v>
      </c>
      <c r="AD70" s="105">
        <f t="shared" si="33"/>
        <v>-3.7067820430339293E-3</v>
      </c>
      <c r="AE70" s="105">
        <f t="shared" si="23"/>
        <v>1.3740233114558792E-5</v>
      </c>
      <c r="AF70" s="22">
        <f t="shared" si="34"/>
        <v>-0.12563263531211152</v>
      </c>
      <c r="AG70" s="302"/>
      <c r="AH70" s="22">
        <f t="shared" si="24"/>
        <v>-0.12192585326907759</v>
      </c>
      <c r="AI70" s="22">
        <f t="shared" si="25"/>
        <v>1.6699394525056857</v>
      </c>
      <c r="AJ70" s="22">
        <f t="shared" si="26"/>
        <v>-0.95363276082432891</v>
      </c>
      <c r="AK70" s="22">
        <f t="shared" si="27"/>
        <v>0.28269476158952239</v>
      </c>
      <c r="AL70" s="22">
        <f t="shared" si="28"/>
        <v>0.39930193399190472</v>
      </c>
      <c r="AM70" s="22">
        <f t="shared" si="29"/>
        <v>0.20234668595746017</v>
      </c>
      <c r="AN70" s="105">
        <f t="shared" si="58"/>
        <v>6.4436933527539342</v>
      </c>
      <c r="AO70" s="105">
        <f t="shared" si="58"/>
        <v>6.4387784608683241</v>
      </c>
      <c r="AP70" s="105">
        <f t="shared" si="58"/>
        <v>6.4319402309773395</v>
      </c>
      <c r="AQ70" s="105">
        <f t="shared" si="58"/>
        <v>6.4224375782216301</v>
      </c>
      <c r="AR70" s="105">
        <f t="shared" si="58"/>
        <v>6.4092531390009251</v>
      </c>
      <c r="AS70" s="105">
        <f t="shared" si="58"/>
        <v>6.3909963319032661</v>
      </c>
      <c r="AT70" s="105">
        <f t="shared" si="58"/>
        <v>6.3657738271757962</v>
      </c>
      <c r="AU70" s="105">
        <f t="shared" si="31"/>
        <v>6.3310110130108299</v>
      </c>
      <c r="AV70" s="22"/>
      <c r="AW70" s="22">
        <v>14000</v>
      </c>
      <c r="AX70" s="22">
        <f t="shared" si="50"/>
        <v>-3.8486738748941471E-2</v>
      </c>
      <c r="AY70" s="22">
        <f t="shared" si="51"/>
        <v>-4.9143841179447659E-2</v>
      </c>
      <c r="AZ70" s="22">
        <f t="shared" si="52"/>
        <v>1.0657102430506191E-2</v>
      </c>
      <c r="BA70" s="22">
        <f t="shared" si="53"/>
        <v>0.46359129591667569</v>
      </c>
      <c r="BB70" s="22">
        <f t="shared" si="54"/>
        <v>0.79755966369947029</v>
      </c>
      <c r="BC70" s="22">
        <f t="shared" si="55"/>
        <v>-2.4004458106827715</v>
      </c>
      <c r="BD70" s="22">
        <f t="shared" si="56"/>
        <v>-2.5738502350960646</v>
      </c>
      <c r="BE70" s="22">
        <f t="shared" si="35"/>
        <v>4.6896234927747997</v>
      </c>
      <c r="BF70" s="22">
        <f t="shared" si="35"/>
        <v>4.6896234932780612</v>
      </c>
      <c r="BG70" s="22">
        <f t="shared" si="35"/>
        <v>4.6896234628737714</v>
      </c>
      <c r="BH70" s="22">
        <f t="shared" ref="BH70:BK127" si="59">$BL70+$AB$7*SIN(BI70)</f>
        <v>4.6896252998065542</v>
      </c>
      <c r="BI70" s="22">
        <f t="shared" si="59"/>
        <v>4.6895145827600713</v>
      </c>
      <c r="BJ70" s="22">
        <f t="shared" si="59"/>
        <v>4.6976007236321129</v>
      </c>
      <c r="BK70" s="22">
        <f t="shared" si="59"/>
        <v>4.8623947877567728</v>
      </c>
      <c r="BL70" s="22">
        <f t="shared" si="57"/>
        <v>5.4165768746170899</v>
      </c>
      <c r="BM70" s="22"/>
      <c r="BN70" s="22"/>
      <c r="BO70" s="22"/>
      <c r="BP70" s="22"/>
      <c r="BQ70" s="22"/>
      <c r="BR70" s="22"/>
      <c r="BS70" s="22"/>
      <c r="BT70" s="22"/>
    </row>
    <row r="71" spans="1:72" s="105" customFormat="1" ht="12.95" customHeight="1" x14ac:dyDescent="0.2">
      <c r="A71" s="308" t="s">
        <v>198</v>
      </c>
      <c r="B71" s="44"/>
      <c r="C71" s="43">
        <v>52315.277099999999</v>
      </c>
      <c r="D71" s="20" t="s">
        <v>152</v>
      </c>
      <c r="E71" s="105">
        <f t="shared" si="41"/>
        <v>41440.706833735981</v>
      </c>
      <c r="F71" s="123">
        <f t="shared" si="42"/>
        <v>41440.5</v>
      </c>
      <c r="G71" s="105">
        <f t="shared" si="43"/>
        <v>7.455140000092797E-2</v>
      </c>
      <c r="K71" s="105">
        <f t="shared" si="47"/>
        <v>7.455140000092797E-2</v>
      </c>
      <c r="P71" s="22">
        <f t="shared" si="15"/>
        <v>0.19761156443396791</v>
      </c>
      <c r="Q71" s="304">
        <f t="shared" si="44"/>
        <v>37296.777099999999</v>
      </c>
      <c r="R71" s="105">
        <f t="shared" si="45"/>
        <v>1.5143804070286827E-2</v>
      </c>
      <c r="S71" s="302">
        <f t="shared" si="48"/>
        <v>1</v>
      </c>
      <c r="U71" s="105">
        <f>VLOOKUP(C71,'C (errors) (3)'!C$21:E$128,3,FALSE)</f>
        <v>41440.706833735981</v>
      </c>
      <c r="V71" s="134"/>
      <c r="W71" s="134"/>
      <c r="X71" s="134"/>
      <c r="Y71" s="123">
        <f t="shared" si="49"/>
        <v>0.19647660407127049</v>
      </c>
      <c r="Z71" s="22">
        <f t="shared" si="19"/>
        <v>41440.5</v>
      </c>
      <c r="AA71" s="105">
        <f t="shared" si="20"/>
        <v>7.5686360363625374E-2</v>
      </c>
      <c r="AB71" s="105">
        <f t="shared" si="21"/>
        <v>0.19647660407127049</v>
      </c>
      <c r="AC71" s="105">
        <f t="shared" si="22"/>
        <v>-0.12306016443303994</v>
      </c>
      <c r="AD71" s="105">
        <f t="shared" si="33"/>
        <v>-1.1349603626974042E-3</v>
      </c>
      <c r="AE71" s="105">
        <f t="shared" si="23"/>
        <v>1.2881350248942233E-6</v>
      </c>
      <c r="AF71" s="22">
        <f t="shared" si="34"/>
        <v>-0.12306016443303994</v>
      </c>
      <c r="AG71" s="302"/>
      <c r="AH71" s="22">
        <f t="shared" si="24"/>
        <v>-0.12192520407034253</v>
      </c>
      <c r="AI71" s="22">
        <f t="shared" si="25"/>
        <v>1.6699014975706776</v>
      </c>
      <c r="AJ71" s="22">
        <f t="shared" si="26"/>
        <v>-0.95359234970765416</v>
      </c>
      <c r="AK71" s="22">
        <f t="shared" si="27"/>
        <v>0.28278469160535946</v>
      </c>
      <c r="AL71" s="22">
        <f t="shared" si="28"/>
        <v>0.39943617382939717</v>
      </c>
      <c r="AM71" s="22">
        <f t="shared" si="29"/>
        <v>0.20241655499536035</v>
      </c>
      <c r="AN71" s="105">
        <f t="shared" si="58"/>
        <v>6.4437485373832697</v>
      </c>
      <c r="AO71" s="105">
        <f t="shared" si="58"/>
        <v>6.4388320864616437</v>
      </c>
      <c r="AP71" s="105">
        <f t="shared" si="58"/>
        <v>6.4319916323318393</v>
      </c>
      <c r="AQ71" s="105">
        <f t="shared" si="58"/>
        <v>6.4224858199827981</v>
      </c>
      <c r="AR71" s="105">
        <f t="shared" si="58"/>
        <v>6.409296915935685</v>
      </c>
      <c r="AS71" s="105">
        <f t="shared" si="58"/>
        <v>6.391033838901393</v>
      </c>
      <c r="AT71" s="105">
        <f t="shared" si="58"/>
        <v>6.3658025916959415</v>
      </c>
      <c r="AU71" s="105">
        <f t="shared" si="31"/>
        <v>6.331027675440466</v>
      </c>
      <c r="AV71" s="22"/>
      <c r="AW71" s="22">
        <v>14500</v>
      </c>
      <c r="AX71" s="22">
        <f t="shared" si="50"/>
        <v>-3.8392579233091362E-2</v>
      </c>
      <c r="AY71" s="22">
        <f t="shared" si="51"/>
        <v>-4.7036297487344773E-2</v>
      </c>
      <c r="AZ71" s="22">
        <f t="shared" si="52"/>
        <v>8.6437182542534133E-3</v>
      </c>
      <c r="BA71" s="22">
        <f t="shared" si="53"/>
        <v>0.46912355808500261</v>
      </c>
      <c r="BB71" s="22">
        <f t="shared" si="54"/>
        <v>0.79075294239261551</v>
      </c>
      <c r="BC71" s="22">
        <f t="shared" si="55"/>
        <v>-2.3892449099878577</v>
      </c>
      <c r="BD71" s="22">
        <f t="shared" si="56"/>
        <v>-2.5317548068670286</v>
      </c>
      <c r="BE71" s="22">
        <f t="shared" ref="BE71:BG127" si="60">$BL71+$AB$7*SIN(BF71)</f>
        <v>4.7061118292032003</v>
      </c>
      <c r="BF71" s="22">
        <f t="shared" si="60"/>
        <v>4.7061118292037811</v>
      </c>
      <c r="BG71" s="22">
        <f t="shared" si="60"/>
        <v>4.7061118290764901</v>
      </c>
      <c r="BH71" s="22">
        <f t="shared" si="59"/>
        <v>4.706111856964708</v>
      </c>
      <c r="BI71" s="22">
        <f t="shared" si="59"/>
        <v>4.7061057498984979</v>
      </c>
      <c r="BJ71" s="22">
        <f t="shared" si="59"/>
        <v>4.7171514841702367</v>
      </c>
      <c r="BK71" s="22">
        <f t="shared" si="59"/>
        <v>4.8869778317288084</v>
      </c>
      <c r="BL71" s="22">
        <f t="shared" si="57"/>
        <v>5.4332393042525444</v>
      </c>
      <c r="BM71" s="22"/>
      <c r="BN71" s="22"/>
      <c r="BO71" s="22"/>
      <c r="BP71" s="22"/>
      <c r="BQ71" s="22"/>
      <c r="BR71" s="22"/>
      <c r="BS71" s="22"/>
      <c r="BT71" s="22"/>
    </row>
    <row r="72" spans="1:72" s="105" customFormat="1" ht="12.95" customHeight="1" x14ac:dyDescent="0.2">
      <c r="A72" s="312" t="s">
        <v>58</v>
      </c>
      <c r="B72" s="44" t="s">
        <v>36</v>
      </c>
      <c r="C72" s="43">
        <v>52995.284200000002</v>
      </c>
      <c r="D72" s="313"/>
      <c r="E72" s="105">
        <f t="shared" si="41"/>
        <v>43327.303316047117</v>
      </c>
      <c r="F72" s="315">
        <f t="shared" ref="F72:F93" si="61">ROUND(2*E72,0)/2-0.5</f>
        <v>43327</v>
      </c>
      <c r="G72" s="105">
        <f t="shared" si="43"/>
        <v>0.10932760000287089</v>
      </c>
      <c r="K72" s="105">
        <f t="shared" si="47"/>
        <v>0.10932760000287089</v>
      </c>
      <c r="P72" s="22">
        <f t="shared" si="15"/>
        <v>0.2243864041836473</v>
      </c>
      <c r="Q72" s="304">
        <f t="shared" si="44"/>
        <v>37976.784200000002</v>
      </c>
      <c r="R72" s="105">
        <f t="shared" si="45"/>
        <v>1.3238528419510251E-2</v>
      </c>
      <c r="S72" s="302">
        <f t="shared" si="48"/>
        <v>1</v>
      </c>
      <c r="U72" s="105">
        <f>VLOOKUP(C72,'C (errors) (3)'!C$21:E$128,3,FALSE)</f>
        <v>43327.303316047117</v>
      </c>
      <c r="V72" s="134"/>
      <c r="W72" s="134"/>
      <c r="X72" s="134"/>
      <c r="Y72" s="123">
        <f t="shared" si="49"/>
        <v>0.22645193961958704</v>
      </c>
      <c r="Z72" s="22">
        <f t="shared" si="19"/>
        <v>43327</v>
      </c>
      <c r="AA72" s="105">
        <f t="shared" si="20"/>
        <v>0.10726206456693117</v>
      </c>
      <c r="AB72" s="105">
        <f t="shared" si="21"/>
        <v>0.22645193961958704</v>
      </c>
      <c r="AC72" s="105">
        <f t="shared" si="22"/>
        <v>-0.11505880418077641</v>
      </c>
      <c r="AD72" s="105">
        <f t="shared" si="33"/>
        <v>2.0655354359397221E-3</v>
      </c>
      <c r="AE72" s="105">
        <f t="shared" si="23"/>
        <v>4.266436637122698E-6</v>
      </c>
      <c r="AF72" s="22">
        <f t="shared" si="34"/>
        <v>-0.11505880418077641</v>
      </c>
      <c r="AG72" s="302"/>
      <c r="AH72" s="22">
        <f t="shared" si="24"/>
        <v>-0.11712433961671613</v>
      </c>
      <c r="AI72" s="22">
        <f t="shared" si="25"/>
        <v>1.473398734470877</v>
      </c>
      <c r="AJ72" s="22">
        <f t="shared" si="26"/>
        <v>-0.71912608743875939</v>
      </c>
      <c r="AK72" s="22">
        <f t="shared" si="27"/>
        <v>0.55193191287979249</v>
      </c>
      <c r="AL72" s="22">
        <f t="shared" si="28"/>
        <v>0.86184193838339196</v>
      </c>
      <c r="AM72" s="22">
        <f t="shared" si="29"/>
        <v>0.4597361744423113</v>
      </c>
      <c r="AN72" s="105">
        <f t="shared" si="58"/>
        <v>6.6446600149235087</v>
      </c>
      <c r="AO72" s="105">
        <f t="shared" si="58"/>
        <v>6.6352791449942137</v>
      </c>
      <c r="AP72" s="105">
        <f t="shared" si="58"/>
        <v>6.6215690569916852</v>
      </c>
      <c r="AQ72" s="105">
        <f t="shared" si="58"/>
        <v>6.6016493071748235</v>
      </c>
      <c r="AR72" s="105">
        <f t="shared" si="58"/>
        <v>6.5729362688863811</v>
      </c>
      <c r="AS72" s="105">
        <f t="shared" si="58"/>
        <v>6.5319697831724719</v>
      </c>
      <c r="AT72" s="105">
        <f t="shared" si="58"/>
        <v>6.4742323382567371</v>
      </c>
      <c r="AU72" s="105">
        <f t="shared" si="31"/>
        <v>6.3938950224550357</v>
      </c>
      <c r="AV72" s="22"/>
      <c r="AW72" s="22">
        <v>15000</v>
      </c>
      <c r="AX72" s="22">
        <f t="shared" si="50"/>
        <v>-3.8236466820230547E-2</v>
      </c>
      <c r="AY72" s="22">
        <f t="shared" si="51"/>
        <v>-4.4840090023284783E-2</v>
      </c>
      <c r="AZ72" s="22">
        <f t="shared" si="52"/>
        <v>6.6036232030542387E-3</v>
      </c>
      <c r="BA72" s="22">
        <f t="shared" si="53"/>
        <v>0.47485932888513738</v>
      </c>
      <c r="BB72" s="22">
        <f t="shared" si="54"/>
        <v>0.78367793555981358</v>
      </c>
      <c r="BC72" s="22">
        <f t="shared" si="55"/>
        <v>-2.37777176768313</v>
      </c>
      <c r="BD72" s="22">
        <f t="shared" si="56"/>
        <v>-2.489856122666255</v>
      </c>
      <c r="BE72" s="22">
        <f t="shared" si="60"/>
        <v>4.7227993350543089</v>
      </c>
      <c r="BF72" s="22">
        <f t="shared" si="60"/>
        <v>4.7227993351340505</v>
      </c>
      <c r="BG72" s="22">
        <f t="shared" si="60"/>
        <v>4.7227993456684567</v>
      </c>
      <c r="BH72" s="22">
        <f t="shared" si="59"/>
        <v>4.7228007372344107</v>
      </c>
      <c r="BI72" s="22">
        <f t="shared" si="59"/>
        <v>4.7229829525617415</v>
      </c>
      <c r="BJ72" s="22">
        <f t="shared" si="59"/>
        <v>4.7371568008540184</v>
      </c>
      <c r="BK72" s="22">
        <f t="shared" si="59"/>
        <v>4.9117125343487968</v>
      </c>
      <c r="BL72" s="22">
        <f t="shared" si="57"/>
        <v>5.4499017338879989</v>
      </c>
      <c r="BM72" s="22"/>
      <c r="BN72" s="22"/>
      <c r="BO72" s="22"/>
      <c r="BP72" s="22"/>
      <c r="BQ72" s="22"/>
      <c r="BR72" s="22"/>
      <c r="BS72" s="22"/>
      <c r="BT72" s="22"/>
    </row>
    <row r="73" spans="1:72" s="105" customFormat="1" ht="12.95" customHeight="1" x14ac:dyDescent="0.2">
      <c r="A73" s="312" t="s">
        <v>58</v>
      </c>
      <c r="B73" s="44" t="s">
        <v>36</v>
      </c>
      <c r="C73" s="43">
        <v>52996.364000000001</v>
      </c>
      <c r="D73" s="313"/>
      <c r="E73" s="105">
        <f t="shared" si="41"/>
        <v>43330.299089005362</v>
      </c>
      <c r="F73" s="315">
        <f t="shared" si="61"/>
        <v>43330</v>
      </c>
      <c r="G73" s="105">
        <f t="shared" si="43"/>
        <v>0.10780399999930523</v>
      </c>
      <c r="K73" s="105">
        <f t="shared" si="47"/>
        <v>0.10780399999930523</v>
      </c>
      <c r="P73" s="22">
        <f t="shared" si="15"/>
        <v>0.22442998795971419</v>
      </c>
      <c r="Q73" s="304">
        <f t="shared" si="44"/>
        <v>37977.864000000001</v>
      </c>
      <c r="R73" s="105">
        <f t="shared" si="45"/>
        <v>1.3601621067741456E-2</v>
      </c>
      <c r="S73" s="302">
        <f t="shared" si="48"/>
        <v>1</v>
      </c>
      <c r="U73" s="105">
        <f>VLOOKUP(C73,'C (errors) (3)'!C$21:E$128,3,FALSE)</f>
        <v>43330.299089005362</v>
      </c>
      <c r="V73" s="134"/>
      <c r="W73" s="134"/>
      <c r="X73" s="134"/>
      <c r="Y73" s="123">
        <f t="shared" si="49"/>
        <v>0.22491738797417321</v>
      </c>
      <c r="Z73" s="22">
        <f t="shared" si="19"/>
        <v>43330</v>
      </c>
      <c r="AA73" s="105">
        <f t="shared" si="20"/>
        <v>0.1073165999848462</v>
      </c>
      <c r="AB73" s="105">
        <f t="shared" si="21"/>
        <v>0.22491738797417321</v>
      </c>
      <c r="AC73" s="105">
        <f t="shared" si="22"/>
        <v>-0.11662598796040896</v>
      </c>
      <c r="AD73" s="105">
        <f t="shared" si="33"/>
        <v>4.8740001445903014E-4</v>
      </c>
      <c r="AE73" s="105">
        <f t="shared" si="23"/>
        <v>2.3755877409466278E-7</v>
      </c>
      <c r="AF73" s="22">
        <f t="shared" si="34"/>
        <v>-0.11662598796040896</v>
      </c>
      <c r="AG73" s="302"/>
      <c r="AH73" s="22">
        <f t="shared" si="24"/>
        <v>-0.11711338797486799</v>
      </c>
      <c r="AI73" s="22">
        <f t="shared" si="25"/>
        <v>1.4730371045653432</v>
      </c>
      <c r="AJ73" s="22">
        <f t="shared" si="26"/>
        <v>-0.71867077072441032</v>
      </c>
      <c r="AK73" s="22">
        <f t="shared" si="27"/>
        <v>0.5522418817494843</v>
      </c>
      <c r="AL73" s="22">
        <f t="shared" si="28"/>
        <v>0.86249696188487834</v>
      </c>
      <c r="AM73" s="22">
        <f t="shared" si="29"/>
        <v>0.46013296796780645</v>
      </c>
      <c r="AN73" s="105">
        <f t="shared" si="58"/>
        <v>6.6449652415303193</v>
      </c>
      <c r="AO73" s="105">
        <f t="shared" si="58"/>
        <v>6.6355798823816308</v>
      </c>
      <c r="AP73" s="105">
        <f t="shared" si="58"/>
        <v>6.6218617687567249</v>
      </c>
      <c r="AQ73" s="105">
        <f t="shared" si="58"/>
        <v>6.6019284149692652</v>
      </c>
      <c r="AR73" s="105">
        <f t="shared" si="58"/>
        <v>6.5731933471447164</v>
      </c>
      <c r="AS73" s="105">
        <f t="shared" si="58"/>
        <v>6.5321927090957477</v>
      </c>
      <c r="AT73" s="105">
        <f t="shared" si="58"/>
        <v>6.4744045630798048</v>
      </c>
      <c r="AU73" s="105">
        <f t="shared" si="31"/>
        <v>6.3939949970328485</v>
      </c>
      <c r="AV73" s="22"/>
      <c r="AW73" s="22">
        <v>15500</v>
      </c>
      <c r="AX73" s="22">
        <f t="shared" si="50"/>
        <v>-3.8018813803975086E-2</v>
      </c>
      <c r="AY73" s="22">
        <f t="shared" si="51"/>
        <v>-4.255521878726768E-2</v>
      </c>
      <c r="AZ73" s="22">
        <f t="shared" si="52"/>
        <v>4.5364049832925966E-3</v>
      </c>
      <c r="BA73" s="22">
        <f t="shared" si="53"/>
        <v>0.48080970016008551</v>
      </c>
      <c r="BB73" s="22">
        <f t="shared" si="54"/>
        <v>0.77631965571282724</v>
      </c>
      <c r="BC73" s="22">
        <f t="shared" si="55"/>
        <v>-2.366012830183073</v>
      </c>
      <c r="BD73" s="22">
        <f t="shared" si="56"/>
        <v>-2.4481378073039091</v>
      </c>
      <c r="BE73" s="22">
        <f t="shared" si="60"/>
        <v>4.7396933995947172</v>
      </c>
      <c r="BF73" s="22">
        <f t="shared" si="60"/>
        <v>4.7396934032516</v>
      </c>
      <c r="BG73" s="22">
        <f t="shared" si="60"/>
        <v>4.7396935874608488</v>
      </c>
      <c r="BH73" s="22">
        <f t="shared" si="59"/>
        <v>4.7397028650811759</v>
      </c>
      <c r="BI73" s="22">
        <f t="shared" si="59"/>
        <v>4.7401661216070146</v>
      </c>
      <c r="BJ73" s="22">
        <f t="shared" si="59"/>
        <v>4.7576223047521342</v>
      </c>
      <c r="BK73" s="22">
        <f t="shared" si="59"/>
        <v>4.9365966545104749</v>
      </c>
      <c r="BL73" s="22">
        <f t="shared" si="57"/>
        <v>5.4665641635234534</v>
      </c>
      <c r="BM73" s="22"/>
      <c r="BN73" s="22"/>
      <c r="BO73" s="22"/>
      <c r="BP73" s="22"/>
      <c r="BQ73" s="22"/>
      <c r="BR73" s="22"/>
      <c r="BS73" s="22"/>
      <c r="BT73" s="22"/>
    </row>
    <row r="74" spans="1:72" s="105" customFormat="1" ht="12.95" customHeight="1" x14ac:dyDescent="0.2">
      <c r="A74" s="312" t="s">
        <v>58</v>
      </c>
      <c r="B74" s="44" t="s">
        <v>37</v>
      </c>
      <c r="C74" s="43">
        <v>52997.264199999998</v>
      </c>
      <c r="D74" s="313"/>
      <c r="E74" s="105">
        <f t="shared" si="41"/>
        <v>43332.796583742362</v>
      </c>
      <c r="F74" s="315">
        <f t="shared" si="61"/>
        <v>43332.5</v>
      </c>
      <c r="G74" s="105">
        <f t="shared" si="43"/>
        <v>0.10690099999919767</v>
      </c>
      <c r="K74" s="105">
        <f t="shared" si="47"/>
        <v>0.10690099999919767</v>
      </c>
      <c r="P74" s="22">
        <f t="shared" si="15"/>
        <v>0.22446631021135699</v>
      </c>
      <c r="Q74" s="304">
        <f t="shared" si="44"/>
        <v>37978.764199999998</v>
      </c>
      <c r="R74" s="105">
        <f t="shared" si="45"/>
        <v>1.3821602165281253E-2</v>
      </c>
      <c r="S74" s="302">
        <f t="shared" si="48"/>
        <v>1</v>
      </c>
      <c r="U74" s="105">
        <f>VLOOKUP(C74,'C (errors) (3)'!C$21:E$128,3,FALSE)</f>
        <v>43332.796583742362</v>
      </c>
      <c r="V74" s="134"/>
      <c r="W74" s="314"/>
      <c r="X74" s="134"/>
      <c r="Y74" s="123">
        <f t="shared" si="49"/>
        <v>0.22400525470704985</v>
      </c>
      <c r="Z74" s="22">
        <f t="shared" si="19"/>
        <v>43332.5</v>
      </c>
      <c r="AA74" s="105">
        <f t="shared" si="20"/>
        <v>0.10736205550350482</v>
      </c>
      <c r="AB74" s="105">
        <f t="shared" si="21"/>
        <v>0.22400525470704985</v>
      </c>
      <c r="AC74" s="105">
        <f t="shared" si="22"/>
        <v>-0.11756531021215932</v>
      </c>
      <c r="AD74" s="105">
        <f t="shared" si="33"/>
        <v>-4.6105550430715347E-4</v>
      </c>
      <c r="AE74" s="105">
        <f t="shared" si="23"/>
        <v>2.1257217805192361E-7</v>
      </c>
      <c r="AF74" s="22">
        <f t="shared" si="34"/>
        <v>-0.11756531021215932</v>
      </c>
      <c r="AG74" s="302"/>
      <c r="AH74" s="22">
        <f t="shared" si="24"/>
        <v>-0.11710425470785217</v>
      </c>
      <c r="AI74" s="22">
        <f t="shared" si="25"/>
        <v>1.4727357065028397</v>
      </c>
      <c r="AJ74" s="22">
        <f t="shared" si="26"/>
        <v>-0.71829124968952984</v>
      </c>
      <c r="AK74" s="22">
        <f t="shared" si="27"/>
        <v>0.5524999095484413</v>
      </c>
      <c r="AL74" s="22">
        <f t="shared" si="28"/>
        <v>0.86304260622892293</v>
      </c>
      <c r="AM74" s="22">
        <f t="shared" si="29"/>
        <v>0.46046359420392757</v>
      </c>
      <c r="AN74" s="105">
        <f t="shared" si="58"/>
        <v>6.6452195570735428</v>
      </c>
      <c r="AO74" s="105">
        <f t="shared" si="58"/>
        <v>6.6358304637171752</v>
      </c>
      <c r="AP74" s="105">
        <f t="shared" si="58"/>
        <v>6.622105669938148</v>
      </c>
      <c r="AQ74" s="105">
        <f t="shared" si="58"/>
        <v>6.6021609878090359</v>
      </c>
      <c r="AR74" s="105">
        <f t="shared" si="58"/>
        <v>6.5734075697089605</v>
      </c>
      <c r="AS74" s="105">
        <f t="shared" si="58"/>
        <v>6.5323784771291056</v>
      </c>
      <c r="AT74" s="105">
        <f t="shared" si="58"/>
        <v>6.4745480831517979</v>
      </c>
      <c r="AU74" s="105">
        <f t="shared" si="31"/>
        <v>6.394078309181026</v>
      </c>
      <c r="AV74" s="22"/>
      <c r="AW74" s="22">
        <v>16000</v>
      </c>
      <c r="AX74" s="22">
        <f t="shared" si="50"/>
        <v>-3.7740043178927658E-2</v>
      </c>
      <c r="AY74" s="22">
        <f t="shared" si="51"/>
        <v>-4.0181683779293466E-2</v>
      </c>
      <c r="AZ74" s="22">
        <f t="shared" si="52"/>
        <v>2.4416406003658071E-3</v>
      </c>
      <c r="BA74" s="22">
        <f t="shared" si="53"/>
        <v>0.4869865870595329</v>
      </c>
      <c r="BB74" s="22">
        <f t="shared" si="54"/>
        <v>0.76866197974960582</v>
      </c>
      <c r="BC74" s="22">
        <f t="shared" si="55"/>
        <v>-2.3539535929709778</v>
      </c>
      <c r="BD74" s="22">
        <f t="shared" si="56"/>
        <v>-2.4065832973788335</v>
      </c>
      <c r="BE74" s="22">
        <f t="shared" si="60"/>
        <v>4.7568018192576202</v>
      </c>
      <c r="BF74" s="22">
        <f t="shared" si="60"/>
        <v>4.756801848005507</v>
      </c>
      <c r="BG74" s="22">
        <f t="shared" si="60"/>
        <v>4.7568027384696565</v>
      </c>
      <c r="BH74" s="22">
        <f t="shared" si="59"/>
        <v>4.7568303117155279</v>
      </c>
      <c r="BI74" s="22">
        <f t="shared" si="59"/>
        <v>4.7576758157733998</v>
      </c>
      <c r="BJ74" s="22">
        <f t="shared" si="59"/>
        <v>4.778553159295166</v>
      </c>
      <c r="BK74" s="22">
        <f t="shared" si="59"/>
        <v>4.9616279096247684</v>
      </c>
      <c r="BL74" s="22">
        <f t="shared" si="57"/>
        <v>5.4832265931589079</v>
      </c>
      <c r="BM74" s="22"/>
      <c r="BN74" s="22"/>
      <c r="BO74" s="22"/>
      <c r="BP74" s="22"/>
      <c r="BQ74" s="22"/>
      <c r="BR74" s="22"/>
      <c r="BS74" s="22"/>
      <c r="BT74" s="22"/>
    </row>
    <row r="75" spans="1:72" s="105" customFormat="1" ht="12.95" customHeight="1" x14ac:dyDescent="0.2">
      <c r="A75" s="312" t="s">
        <v>58</v>
      </c>
      <c r="B75" s="44" t="s">
        <v>37</v>
      </c>
      <c r="C75" s="43">
        <v>53001.228999999999</v>
      </c>
      <c r="D75" s="307"/>
      <c r="E75" s="105">
        <f t="shared" si="41"/>
        <v>43343.796436145472</v>
      </c>
      <c r="F75" s="315">
        <f t="shared" si="61"/>
        <v>43343.5</v>
      </c>
      <c r="G75" s="105">
        <f t="shared" si="43"/>
        <v>0.10684780000156024</v>
      </c>
      <c r="K75" s="105">
        <f t="shared" si="47"/>
        <v>0.10684780000156024</v>
      </c>
      <c r="P75" s="22">
        <f t="shared" si="15"/>
        <v>0.22462615445172551</v>
      </c>
      <c r="Q75" s="304">
        <f t="shared" si="44"/>
        <v>37982.728999999999</v>
      </c>
      <c r="R75" s="105">
        <f t="shared" si="45"/>
        <v>1.3871740776988765E-2</v>
      </c>
      <c r="S75" s="302">
        <f t="shared" si="48"/>
        <v>1</v>
      </c>
      <c r="U75" s="105">
        <f>VLOOKUP(C75,'C (errors) (3)'!C$21:E$128,3,FALSE)</f>
        <v>43343.796436145472</v>
      </c>
      <c r="V75" s="134"/>
      <c r="W75" s="134"/>
      <c r="X75" s="134"/>
      <c r="Y75" s="123">
        <f t="shared" si="49"/>
        <v>0.22391179394192828</v>
      </c>
      <c r="Z75" s="22">
        <f t="shared" si="19"/>
        <v>43343.5</v>
      </c>
      <c r="AA75" s="105">
        <f t="shared" si="20"/>
        <v>0.10756216051135749</v>
      </c>
      <c r="AB75" s="105">
        <f t="shared" si="21"/>
        <v>0.22391179394192828</v>
      </c>
      <c r="AC75" s="105">
        <f t="shared" si="22"/>
        <v>-0.11777835445016527</v>
      </c>
      <c r="AD75" s="105">
        <f t="shared" si="33"/>
        <v>-7.143605097972433E-4</v>
      </c>
      <c r="AE75" s="105">
        <f t="shared" si="23"/>
        <v>5.103109379577773E-7</v>
      </c>
      <c r="AF75" s="22">
        <f t="shared" si="34"/>
        <v>-0.11777835445016527</v>
      </c>
      <c r="AG75" s="302"/>
      <c r="AH75" s="22">
        <f t="shared" si="24"/>
        <v>-0.11706399394036802</v>
      </c>
      <c r="AI75" s="22">
        <f t="shared" si="25"/>
        <v>1.4714091314798248</v>
      </c>
      <c r="AJ75" s="22">
        <f t="shared" si="26"/>
        <v>-0.71662038941675177</v>
      </c>
      <c r="AK75" s="22">
        <f t="shared" si="27"/>
        <v>0.55363221457138145</v>
      </c>
      <c r="AL75" s="22">
        <f t="shared" si="28"/>
        <v>0.86544118838395556</v>
      </c>
      <c r="AM75" s="22">
        <f t="shared" si="29"/>
        <v>0.46191797088437453</v>
      </c>
      <c r="AN75" s="105">
        <f t="shared" si="58"/>
        <v>6.6463381134738251</v>
      </c>
      <c r="AO75" s="105">
        <f t="shared" si="58"/>
        <v>6.6369326631442238</v>
      </c>
      <c r="AP75" s="105">
        <f t="shared" si="58"/>
        <v>6.6231785616708558</v>
      </c>
      <c r="AQ75" s="105">
        <f t="shared" si="58"/>
        <v>6.6031841245673863</v>
      </c>
      <c r="AR75" s="105">
        <f t="shared" si="58"/>
        <v>6.5743500482071191</v>
      </c>
      <c r="AS75" s="105">
        <f t="shared" si="58"/>
        <v>6.5331958178645841</v>
      </c>
      <c r="AT75" s="105">
        <f t="shared" si="58"/>
        <v>6.4751795648275579</v>
      </c>
      <c r="AU75" s="105">
        <f t="shared" si="31"/>
        <v>6.3944448826330058</v>
      </c>
      <c r="AV75" s="22"/>
      <c r="AW75" s="22">
        <v>16500</v>
      </c>
      <c r="AX75" s="22">
        <f t="shared" si="50"/>
        <v>-3.740058886916009E-2</v>
      </c>
      <c r="AY75" s="22">
        <f t="shared" si="51"/>
        <v>-3.7719484999362132E-2</v>
      </c>
      <c r="AZ75" s="22">
        <f t="shared" si="52"/>
        <v>3.1889613020204434E-4</v>
      </c>
      <c r="BA75" s="22">
        <f t="shared" si="53"/>
        <v>0.49340280508073131</v>
      </c>
      <c r="BB75" s="22">
        <f t="shared" si="54"/>
        <v>0.76068754074679501</v>
      </c>
      <c r="BC75" s="22">
        <f t="shared" si="55"/>
        <v>-2.3415785126519952</v>
      </c>
      <c r="BD75" s="22">
        <f t="shared" si="56"/>
        <v>-2.3651757961876907</v>
      </c>
      <c r="BE75" s="22">
        <f t="shared" si="60"/>
        <v>4.7741328297605854</v>
      </c>
      <c r="BF75" s="22">
        <f t="shared" si="60"/>
        <v>4.7741329520063216</v>
      </c>
      <c r="BG75" s="22">
        <f t="shared" si="60"/>
        <v>4.7741356765040965</v>
      </c>
      <c r="BH75" s="22">
        <f t="shared" si="59"/>
        <v>4.7741963664176481</v>
      </c>
      <c r="BI75" s="22">
        <f t="shared" si="59"/>
        <v>4.7755331720082754</v>
      </c>
      <c r="BJ75" s="22">
        <f t="shared" si="59"/>
        <v>4.7999540404593564</v>
      </c>
      <c r="BK75" s="22">
        <f t="shared" si="59"/>
        <v>4.9868039762535048</v>
      </c>
      <c r="BL75" s="22">
        <f t="shared" si="57"/>
        <v>5.4998890227943615</v>
      </c>
      <c r="BM75" s="22"/>
      <c r="BN75" s="22"/>
      <c r="BO75" s="22"/>
      <c r="BP75" s="22"/>
      <c r="BQ75" s="22"/>
      <c r="BR75" s="22"/>
      <c r="BS75" s="22"/>
      <c r="BT75" s="22"/>
    </row>
    <row r="76" spans="1:72" s="105" customFormat="1" ht="12.95" customHeight="1" x14ac:dyDescent="0.2">
      <c r="A76" s="312" t="s">
        <v>58</v>
      </c>
      <c r="B76" s="44" t="s">
        <v>37</v>
      </c>
      <c r="C76" s="43">
        <v>53004.113499999999</v>
      </c>
      <c r="D76" s="307"/>
      <c r="E76" s="105">
        <f t="shared" si="41"/>
        <v>43351.799128401522</v>
      </c>
      <c r="F76" s="315">
        <f t="shared" si="61"/>
        <v>43351.5</v>
      </c>
      <c r="G76" s="105">
        <f t="shared" si="43"/>
        <v>0.10781819999829168</v>
      </c>
      <c r="K76" s="105">
        <f t="shared" si="47"/>
        <v>0.10781819999829168</v>
      </c>
      <c r="P76" s="22">
        <f t="shared" si="15"/>
        <v>0.22474243176214387</v>
      </c>
      <c r="Q76" s="304">
        <f t="shared" si="44"/>
        <v>37985.613499999999</v>
      </c>
      <c r="R76" s="105">
        <f t="shared" si="45"/>
        <v>1.3671275973567022E-2</v>
      </c>
      <c r="S76" s="302">
        <f t="shared" si="48"/>
        <v>1</v>
      </c>
      <c r="U76" s="105">
        <f>VLOOKUP(C76,'C (errors) (3)'!C$21:E$128,3,FALSE)</f>
        <v>43351.799128401522</v>
      </c>
      <c r="V76" s="134"/>
      <c r="W76" s="134"/>
      <c r="X76" s="134"/>
      <c r="Y76" s="123">
        <f t="shared" si="49"/>
        <v>0.22485283738730227</v>
      </c>
      <c r="Z76" s="22">
        <f t="shared" si="19"/>
        <v>43351.5</v>
      </c>
      <c r="AA76" s="105">
        <f t="shared" si="20"/>
        <v>0.10770779437313328</v>
      </c>
      <c r="AB76" s="105">
        <f t="shared" si="21"/>
        <v>0.22485283738730227</v>
      </c>
      <c r="AC76" s="105">
        <f t="shared" si="22"/>
        <v>-0.11692423176385219</v>
      </c>
      <c r="AD76" s="105">
        <f t="shared" si="33"/>
        <v>1.1040562515839125E-4</v>
      </c>
      <c r="AE76" s="105">
        <f t="shared" si="23"/>
        <v>1.2189402066615196E-8</v>
      </c>
      <c r="AF76" s="22">
        <f t="shared" si="34"/>
        <v>-0.11692423176385219</v>
      </c>
      <c r="AG76" s="302"/>
      <c r="AH76" s="22">
        <f t="shared" si="24"/>
        <v>-0.11703463738901058</v>
      </c>
      <c r="AI76" s="22">
        <f t="shared" si="25"/>
        <v>1.4704439245965897</v>
      </c>
      <c r="AJ76" s="22">
        <f t="shared" si="26"/>
        <v>-0.71540423979392476</v>
      </c>
      <c r="AK76" s="22">
        <f t="shared" si="27"/>
        <v>0.55445262382275107</v>
      </c>
      <c r="AL76" s="22">
        <f t="shared" si="28"/>
        <v>0.86718330524302067</v>
      </c>
      <c r="AM76" s="22">
        <f t="shared" si="29"/>
        <v>0.46297531118967539</v>
      </c>
      <c r="AN76" s="105">
        <f t="shared" si="58"/>
        <v>6.6471511663406986</v>
      </c>
      <c r="AO76" s="105">
        <f t="shared" si="58"/>
        <v>6.6377338953157343</v>
      </c>
      <c r="AP76" s="105">
        <f t="shared" si="58"/>
        <v>6.6239585662043456</v>
      </c>
      <c r="AQ76" s="105">
        <f t="shared" si="58"/>
        <v>6.603928035619516</v>
      </c>
      <c r="AR76" s="105">
        <f t="shared" si="58"/>
        <v>6.5750353837505635</v>
      </c>
      <c r="AS76" s="105">
        <f t="shared" si="58"/>
        <v>6.5337902078862724</v>
      </c>
      <c r="AT76" s="105">
        <f t="shared" si="58"/>
        <v>6.4756388174160131</v>
      </c>
      <c r="AU76" s="105">
        <f t="shared" si="31"/>
        <v>6.3947114815071728</v>
      </c>
      <c r="AV76" s="22"/>
      <c r="AW76" s="22">
        <v>17000</v>
      </c>
      <c r="AX76" s="22">
        <f t="shared" si="50"/>
        <v>-3.700089607353909E-2</v>
      </c>
      <c r="AY76" s="22">
        <f t="shared" si="51"/>
        <v>-3.5168622447473701E-2</v>
      </c>
      <c r="AZ76" s="22">
        <f t="shared" si="52"/>
        <v>-1.8322736260653902E-3</v>
      </c>
      <c r="BA76" s="22">
        <f t="shared" si="53"/>
        <v>0.50007215622937318</v>
      </c>
      <c r="BB76" s="22">
        <f t="shared" si="54"/>
        <v>0.75237760678464383</v>
      </c>
      <c r="BC76" s="22">
        <f t="shared" si="55"/>
        <v>-2.3288709081105972</v>
      </c>
      <c r="BD76" s="22">
        <f t="shared" si="56"/>
        <v>-2.3238982228225735</v>
      </c>
      <c r="BE76" s="22">
        <f t="shared" si="60"/>
        <v>4.7916951425714309</v>
      </c>
      <c r="BF76" s="22">
        <f t="shared" si="60"/>
        <v>4.7916955196744109</v>
      </c>
      <c r="BG76" s="22">
        <f t="shared" si="60"/>
        <v>4.7917020655736433</v>
      </c>
      <c r="BH76" s="22">
        <f t="shared" si="59"/>
        <v>4.7918156060440813</v>
      </c>
      <c r="BI76" s="22">
        <f t="shared" si="59"/>
        <v>4.7937598481546093</v>
      </c>
      <c r="BJ76" s="22">
        <f t="shared" si="59"/>
        <v>4.8218291175170904</v>
      </c>
      <c r="BK76" s="22">
        <f t="shared" si="59"/>
        <v>5.0121224907544741</v>
      </c>
      <c r="BL76" s="22">
        <f t="shared" si="57"/>
        <v>5.516551452429816</v>
      </c>
      <c r="BM76" s="22"/>
      <c r="BN76" s="22"/>
      <c r="BO76" s="22"/>
      <c r="BP76" s="22"/>
      <c r="BQ76" s="22"/>
      <c r="BR76" s="22"/>
      <c r="BS76" s="22"/>
      <c r="BT76" s="22"/>
    </row>
    <row r="77" spans="1:72" s="105" customFormat="1" ht="12.95" customHeight="1" x14ac:dyDescent="0.2">
      <c r="A77" s="312" t="s">
        <v>58</v>
      </c>
      <c r="B77" s="44" t="s">
        <v>36</v>
      </c>
      <c r="C77" s="43">
        <v>53004.295100000003</v>
      </c>
      <c r="D77" s="307"/>
      <c r="E77" s="105">
        <f t="shared" si="41"/>
        <v>43352.302955378029</v>
      </c>
      <c r="F77" s="315">
        <f t="shared" si="61"/>
        <v>43352</v>
      </c>
      <c r="G77" s="105">
        <f t="shared" si="43"/>
        <v>0.10919760000251699</v>
      </c>
      <c r="K77" s="105">
        <f t="shared" si="47"/>
        <v>0.10919760000251699</v>
      </c>
      <c r="P77" s="22">
        <f t="shared" si="15"/>
        <v>0.22474969984768711</v>
      </c>
      <c r="Q77" s="304">
        <f t="shared" si="44"/>
        <v>37985.795100000003</v>
      </c>
      <c r="R77" s="105">
        <f t="shared" si="45"/>
        <v>1.3352287778628165E-2</v>
      </c>
      <c r="S77" s="302">
        <f t="shared" si="48"/>
        <v>1</v>
      </c>
      <c r="U77" s="105">
        <f>VLOOKUP(C77,'C (errors) (3)'!C$21:E$128,3,FALSE)</f>
        <v>43352.302955378029</v>
      </c>
      <c r="V77" s="134"/>
      <c r="W77" s="134"/>
      <c r="X77" s="134"/>
      <c r="Y77" s="123">
        <f t="shared" si="49"/>
        <v>0.22623040048613391</v>
      </c>
      <c r="Z77" s="22">
        <f t="shared" si="19"/>
        <v>43352</v>
      </c>
      <c r="AA77" s="105">
        <f t="shared" si="20"/>
        <v>0.10771689936407021</v>
      </c>
      <c r="AB77" s="105">
        <f t="shared" si="21"/>
        <v>0.22623040048613391</v>
      </c>
      <c r="AC77" s="105">
        <f t="shared" si="22"/>
        <v>-0.11555209984517012</v>
      </c>
      <c r="AD77" s="105">
        <f t="shared" si="33"/>
        <v>1.480700638446783E-3</v>
      </c>
      <c r="AE77" s="105">
        <f t="shared" si="23"/>
        <v>2.1924743806967109E-6</v>
      </c>
      <c r="AF77" s="22">
        <f t="shared" si="34"/>
        <v>-0.11555209984517012</v>
      </c>
      <c r="AG77" s="302"/>
      <c r="AH77" s="22">
        <f t="shared" si="24"/>
        <v>-0.1170328004836169</v>
      </c>
      <c r="AI77" s="22">
        <f t="shared" si="25"/>
        <v>1.4703835874963909</v>
      </c>
      <c r="AJ77" s="22">
        <f t="shared" si="26"/>
        <v>-0.71532820338665204</v>
      </c>
      <c r="AK77" s="22">
        <f t="shared" si="27"/>
        <v>0.55450381321303832</v>
      </c>
      <c r="AL77" s="22">
        <f t="shared" si="28"/>
        <v>0.86729212304347569</v>
      </c>
      <c r="AM77" s="22">
        <f t="shared" si="29"/>
        <v>0.46304138409202161</v>
      </c>
      <c r="AN77" s="105">
        <f t="shared" si="58"/>
        <v>6.6472019697535538</v>
      </c>
      <c r="AO77" s="105">
        <f t="shared" si="58"/>
        <v>6.637783962040416</v>
      </c>
      <c r="AP77" s="105">
        <f t="shared" si="58"/>
        <v>6.6240073086371405</v>
      </c>
      <c r="AQ77" s="105">
        <f t="shared" si="58"/>
        <v>6.6039745247836237</v>
      </c>
      <c r="AR77" s="105">
        <f t="shared" si="58"/>
        <v>6.5750782143267266</v>
      </c>
      <c r="AS77" s="105">
        <f t="shared" si="58"/>
        <v>6.5338273561531768</v>
      </c>
      <c r="AT77" s="105">
        <f t="shared" si="58"/>
        <v>6.4756675205119523</v>
      </c>
      <c r="AU77" s="105">
        <f t="shared" si="31"/>
        <v>6.394728143936808</v>
      </c>
      <c r="AV77" s="22"/>
      <c r="AW77" s="22">
        <v>17500</v>
      </c>
      <c r="AX77" s="22">
        <f t="shared" si="50"/>
        <v>-3.6541421776299071E-2</v>
      </c>
      <c r="AY77" s="22">
        <f t="shared" si="51"/>
        <v>-3.2529096123628164E-2</v>
      </c>
      <c r="AZ77" s="22">
        <f t="shared" si="52"/>
        <v>-4.012325652670911E-3</v>
      </c>
      <c r="BA77" s="22">
        <f t="shared" si="53"/>
        <v>0.50700952570166447</v>
      </c>
      <c r="BB77" s="22">
        <f t="shared" si="54"/>
        <v>0.74371194480391423</v>
      </c>
      <c r="BC77" s="22">
        <f t="shared" si="55"/>
        <v>-2.3158128489711625</v>
      </c>
      <c r="BD77" s="22">
        <f t="shared" si="56"/>
        <v>-2.2827331542293066</v>
      </c>
      <c r="BE77" s="22">
        <f t="shared" si="60"/>
        <v>4.8094979865784824</v>
      </c>
      <c r="BF77" s="22">
        <f t="shared" si="60"/>
        <v>4.8094989395897656</v>
      </c>
      <c r="BG77" s="22">
        <f t="shared" si="60"/>
        <v>4.8095124562014373</v>
      </c>
      <c r="BH77" s="22">
        <f t="shared" si="59"/>
        <v>4.8097039615463384</v>
      </c>
      <c r="BI77" s="22">
        <f t="shared" si="59"/>
        <v>4.8123779577384251</v>
      </c>
      <c r="BJ77" s="22">
        <f t="shared" si="59"/>
        <v>4.8441820344218671</v>
      </c>
      <c r="BK77" s="22">
        <f t="shared" si="59"/>
        <v>5.0375810499376392</v>
      </c>
      <c r="BL77" s="22">
        <f t="shared" si="57"/>
        <v>5.5332138820652705</v>
      </c>
      <c r="BM77" s="22"/>
      <c r="BN77" s="22"/>
      <c r="BO77" s="22"/>
      <c r="BP77" s="22"/>
      <c r="BQ77" s="22"/>
      <c r="BR77" s="22"/>
      <c r="BS77" s="22"/>
      <c r="BT77" s="22"/>
    </row>
    <row r="78" spans="1:72" s="105" customFormat="1" ht="12.95" customHeight="1" x14ac:dyDescent="0.2">
      <c r="A78" s="312" t="s">
        <v>58</v>
      </c>
      <c r="B78" s="44" t="s">
        <v>37</v>
      </c>
      <c r="C78" s="43">
        <v>53005.194799999997</v>
      </c>
      <c r="D78" s="307"/>
      <c r="E78" s="105">
        <f t="shared" si="41"/>
        <v>43354.799062926206</v>
      </c>
      <c r="F78" s="315">
        <f t="shared" si="61"/>
        <v>43354.5</v>
      </c>
      <c r="G78" s="105">
        <f t="shared" si="43"/>
        <v>0.10779460000048857</v>
      </c>
      <c r="K78" s="105">
        <f t="shared" si="47"/>
        <v>0.10779460000048857</v>
      </c>
      <c r="P78" s="22">
        <f t="shared" si="15"/>
        <v>0.22478604160535973</v>
      </c>
      <c r="Q78" s="304">
        <f t="shared" si="44"/>
        <v>37986.694799999997</v>
      </c>
      <c r="R78" s="105">
        <f t="shared" si="45"/>
        <v>1.3686997408785977E-2</v>
      </c>
      <c r="S78" s="302">
        <f t="shared" si="48"/>
        <v>1</v>
      </c>
      <c r="U78" s="105">
        <f>VLOOKUP(C78,'C (errors) (3)'!C$21:E$128,3,FALSE)</f>
        <v>43354.799062926206</v>
      </c>
      <c r="V78" s="134"/>
      <c r="W78" s="134"/>
      <c r="X78" s="134"/>
      <c r="Y78" s="123">
        <f t="shared" si="49"/>
        <v>0.22481821221817155</v>
      </c>
      <c r="Z78" s="22">
        <f t="shared" si="19"/>
        <v>43354.5</v>
      </c>
      <c r="AA78" s="105">
        <f t="shared" si="20"/>
        <v>0.10776242938767674</v>
      </c>
      <c r="AB78" s="105">
        <f t="shared" si="21"/>
        <v>0.22481821221817155</v>
      </c>
      <c r="AC78" s="105">
        <f t="shared" si="22"/>
        <v>-0.11699144160487115</v>
      </c>
      <c r="AD78" s="105">
        <f t="shared" si="33"/>
        <v>3.2170612811827093E-5</v>
      </c>
      <c r="AE78" s="105">
        <f t="shared" si="23"/>
        <v>1.0349483286884936E-9</v>
      </c>
      <c r="AF78" s="22">
        <f t="shared" si="34"/>
        <v>-0.11699144160487115</v>
      </c>
      <c r="AG78" s="302"/>
      <c r="AH78" s="22">
        <f t="shared" si="24"/>
        <v>-0.11702361221768298</v>
      </c>
      <c r="AI78" s="22">
        <f t="shared" si="25"/>
        <v>1.4700818816143537</v>
      </c>
      <c r="AJ78" s="22">
        <f t="shared" si="26"/>
        <v>-0.71494797390658438</v>
      </c>
      <c r="AK78" s="22">
        <f t="shared" si="27"/>
        <v>0.5547596081472439</v>
      </c>
      <c r="AL78" s="22">
        <f t="shared" si="28"/>
        <v>0.8678360982053489</v>
      </c>
      <c r="AM78" s="22">
        <f t="shared" si="29"/>
        <v>0.46337172941451332</v>
      </c>
      <c r="AN78" s="105">
        <f t="shared" si="58"/>
        <v>6.6474559649376133</v>
      </c>
      <c r="AO78" s="105">
        <f t="shared" si="58"/>
        <v>6.6380342774990808</v>
      </c>
      <c r="AP78" s="105">
        <f t="shared" si="58"/>
        <v>6.6242510069358325</v>
      </c>
      <c r="AQ78" s="105">
        <f t="shared" si="58"/>
        <v>6.604206961283829</v>
      </c>
      <c r="AR78" s="105">
        <f t="shared" si="58"/>
        <v>6.5752923620930321</v>
      </c>
      <c r="AS78" s="105">
        <f t="shared" si="58"/>
        <v>6.5340130955277553</v>
      </c>
      <c r="AT78" s="105">
        <f t="shared" si="58"/>
        <v>6.4758110356545062</v>
      </c>
      <c r="AU78" s="105">
        <f t="shared" si="31"/>
        <v>6.3948114560849856</v>
      </c>
      <c r="AV78" s="22"/>
      <c r="AW78" s="22">
        <v>18000</v>
      </c>
      <c r="AX78" s="22">
        <f t="shared" si="50"/>
        <v>-3.6022635476668556E-2</v>
      </c>
      <c r="AY78" s="22">
        <f t="shared" si="51"/>
        <v>-2.9800906027825508E-2</v>
      </c>
      <c r="AZ78" s="22">
        <f t="shared" si="52"/>
        <v>-6.2217294488430509E-3</v>
      </c>
      <c r="BA78" s="22">
        <f t="shared" si="53"/>
        <v>0.51423099073904299</v>
      </c>
      <c r="BB78" s="22">
        <f t="shared" si="54"/>
        <v>0.73466866713298773</v>
      </c>
      <c r="BC78" s="22">
        <f t="shared" si="55"/>
        <v>-2.3023850292336308</v>
      </c>
      <c r="BD78" s="22">
        <f t="shared" si="56"/>
        <v>-2.2416627588837907</v>
      </c>
      <c r="BE78" s="22">
        <f t="shared" si="60"/>
        <v>4.8275511559511575</v>
      </c>
      <c r="BF78" s="22">
        <f t="shared" si="60"/>
        <v>4.8275532565270156</v>
      </c>
      <c r="BG78" s="22">
        <f t="shared" si="60"/>
        <v>4.8275783936002687</v>
      </c>
      <c r="BH78" s="22">
        <f t="shared" si="59"/>
        <v>4.8278787801499901</v>
      </c>
      <c r="BI78" s="22">
        <f t="shared" si="59"/>
        <v>4.8314099966464648</v>
      </c>
      <c r="BJ78" s="22">
        <f t="shared" si="59"/>
        <v>4.8670158918954165</v>
      </c>
      <c r="BK78" s="22">
        <f t="shared" si="59"/>
        <v>5.0631772117323406</v>
      </c>
      <c r="BL78" s="22">
        <f t="shared" si="57"/>
        <v>5.549876311700725</v>
      </c>
      <c r="BM78" s="22"/>
      <c r="BN78" s="22"/>
      <c r="BO78" s="22"/>
      <c r="BP78" s="22"/>
      <c r="BQ78" s="22"/>
      <c r="BR78" s="22"/>
      <c r="BS78" s="22"/>
      <c r="BT78" s="22"/>
    </row>
    <row r="79" spans="1:72" s="105" customFormat="1" ht="12.95" customHeight="1" x14ac:dyDescent="0.2">
      <c r="A79" s="312" t="s">
        <v>58</v>
      </c>
      <c r="B79" s="44" t="s">
        <v>36</v>
      </c>
      <c r="C79" s="43">
        <v>53005.3747</v>
      </c>
      <c r="D79" s="307"/>
      <c r="E79" s="105">
        <f t="shared" si="41"/>
        <v>43355.298173460746</v>
      </c>
      <c r="F79" s="315">
        <f t="shared" si="61"/>
        <v>43355</v>
      </c>
      <c r="G79" s="105">
        <f t="shared" si="43"/>
        <v>0.10747400000400376</v>
      </c>
      <c r="K79" s="105">
        <f t="shared" si="47"/>
        <v>0.10747400000400376</v>
      </c>
      <c r="P79" s="22">
        <f t="shared" si="15"/>
        <v>0.22479331022288554</v>
      </c>
      <c r="Q79" s="304">
        <f t="shared" si="44"/>
        <v>37986.8747</v>
      </c>
      <c r="R79" s="105">
        <f t="shared" si="45"/>
        <v>1.3763820550234221E-2</v>
      </c>
      <c r="S79" s="302">
        <f t="shared" si="48"/>
        <v>1</v>
      </c>
      <c r="U79" s="105">
        <f>VLOOKUP(C79,'C (errors) (3)'!C$21:E$128,3,FALSE)</f>
        <v>43355.298173460746</v>
      </c>
      <c r="V79" s="134"/>
      <c r="W79" s="134"/>
      <c r="X79" s="134"/>
      <c r="Y79" s="123">
        <f t="shared" si="49"/>
        <v>0.22449577382095251</v>
      </c>
      <c r="Z79" s="22">
        <f t="shared" si="19"/>
        <v>43355</v>
      </c>
      <c r="AA79" s="105">
        <f t="shared" si="20"/>
        <v>0.10777153640593679</v>
      </c>
      <c r="AB79" s="105">
        <f t="shared" si="21"/>
        <v>0.22449577382095251</v>
      </c>
      <c r="AC79" s="105">
        <f t="shared" si="22"/>
        <v>-0.11731931021888178</v>
      </c>
      <c r="AD79" s="105">
        <f t="shared" si="33"/>
        <v>-2.9753640193302955E-4</v>
      </c>
      <c r="AE79" s="105">
        <f t="shared" si="23"/>
        <v>8.8527910475253314E-8</v>
      </c>
      <c r="AF79" s="22">
        <f t="shared" si="34"/>
        <v>-0.11731931021888178</v>
      </c>
      <c r="AG79" s="302"/>
      <c r="AH79" s="22">
        <f t="shared" si="24"/>
        <v>-0.11702177381694875</v>
      </c>
      <c r="AI79" s="22">
        <f t="shared" si="25"/>
        <v>1.4700215363752815</v>
      </c>
      <c r="AJ79" s="22">
        <f t="shared" si="26"/>
        <v>-0.71487191854102339</v>
      </c>
      <c r="AK79" s="22">
        <f t="shared" si="27"/>
        <v>0.55481073673568604</v>
      </c>
      <c r="AL79" s="22">
        <f t="shared" si="28"/>
        <v>0.8679448704689392</v>
      </c>
      <c r="AM79" s="22">
        <f t="shared" si="29"/>
        <v>0.46343779464035761</v>
      </c>
      <c r="AN79" s="105">
        <f t="shared" si="58"/>
        <v>6.647506759597543</v>
      </c>
      <c r="AO79" s="105">
        <f t="shared" si="58"/>
        <v>6.6380843369570419</v>
      </c>
      <c r="AP79" s="105">
        <f t="shared" si="58"/>
        <v>6.6242997438217888</v>
      </c>
      <c r="AQ79" s="105">
        <f t="shared" si="58"/>
        <v>6.6042534467192535</v>
      </c>
      <c r="AR79" s="105">
        <f t="shared" si="58"/>
        <v>6.5753351906230613</v>
      </c>
      <c r="AS79" s="105">
        <f t="shared" si="58"/>
        <v>6.5340502430105483</v>
      </c>
      <c r="AT79" s="105">
        <f t="shared" si="58"/>
        <v>6.4758397386155648</v>
      </c>
      <c r="AU79" s="105">
        <f t="shared" si="31"/>
        <v>6.3948281185146207</v>
      </c>
      <c r="AV79" s="22"/>
      <c r="AW79" s="22">
        <v>18500</v>
      </c>
      <c r="AX79" s="22">
        <f t="shared" si="50"/>
        <v>-3.5445020195134014E-2</v>
      </c>
      <c r="AY79" s="22">
        <f t="shared" si="51"/>
        <v>-2.6984052160065754E-2</v>
      </c>
      <c r="AZ79" s="22">
        <f t="shared" si="52"/>
        <v>-8.4609680350682583E-3</v>
      </c>
      <c r="BA79" s="22">
        <f t="shared" si="53"/>
        <v>0.52175394360074168</v>
      </c>
      <c r="BB79" s="22">
        <f t="shared" si="54"/>
        <v>0.72522405789683442</v>
      </c>
      <c r="BC79" s="22">
        <f t="shared" si="55"/>
        <v>-2.2885666235737796</v>
      </c>
      <c r="BD79" s="22">
        <f t="shared" si="56"/>
        <v>-2.2006687206356541</v>
      </c>
      <c r="BE79" s="22">
        <f t="shared" si="60"/>
        <v>4.8458650653140385</v>
      </c>
      <c r="BF79" s="22">
        <f t="shared" si="60"/>
        <v>4.8458692541777308</v>
      </c>
      <c r="BG79" s="22">
        <f t="shared" si="60"/>
        <v>4.8459125334997184</v>
      </c>
      <c r="BH79" s="22">
        <f t="shared" si="59"/>
        <v>4.8463588816509997</v>
      </c>
      <c r="BI79" s="22">
        <f t="shared" si="59"/>
        <v>4.8508787615427238</v>
      </c>
      <c r="BJ79" s="22">
        <f t="shared" si="59"/>
        <v>4.8903332302841793</v>
      </c>
      <c r="BK79" s="22">
        <f t="shared" si="59"/>
        <v>5.0889084958652875</v>
      </c>
      <c r="BL79" s="22">
        <f t="shared" si="57"/>
        <v>5.5665387413361795</v>
      </c>
      <c r="BM79" s="22"/>
      <c r="BN79" s="22"/>
      <c r="BO79" s="22"/>
      <c r="BP79" s="22"/>
      <c r="BQ79" s="22"/>
      <c r="BR79" s="22"/>
      <c r="BS79" s="22"/>
      <c r="BT79" s="22"/>
    </row>
    <row r="80" spans="1:72" s="105" customFormat="1" ht="12.95" customHeight="1" x14ac:dyDescent="0.2">
      <c r="A80" s="312" t="s">
        <v>58</v>
      </c>
      <c r="B80" s="44" t="s">
        <v>37</v>
      </c>
      <c r="C80" s="43">
        <v>53006.275800000003</v>
      </c>
      <c r="D80" s="307"/>
      <c r="E80" s="105">
        <f t="shared" si="41"/>
        <v>43357.798165137625</v>
      </c>
      <c r="F80" s="315">
        <f t="shared" si="61"/>
        <v>43357.5</v>
      </c>
      <c r="G80" s="105">
        <f t="shared" si="43"/>
        <v>0.10747100000298815</v>
      </c>
      <c r="K80" s="105">
        <f t="shared" si="47"/>
        <v>0.10747100000298815</v>
      </c>
      <c r="P80" s="22">
        <f t="shared" si="15"/>
        <v>0.22482965464047133</v>
      </c>
      <c r="Q80" s="304">
        <f t="shared" si="44"/>
        <v>37987.775800000003</v>
      </c>
      <c r="R80" s="105">
        <f t="shared" si="45"/>
        <v>1.3773053818320053E-2</v>
      </c>
      <c r="S80" s="302">
        <f t="shared" si="48"/>
        <v>1</v>
      </c>
      <c r="U80" s="105">
        <f>VLOOKUP(C80,'C (errors) (3)'!C$21:E$128,3,FALSE)</f>
        <v>43357.798165137625</v>
      </c>
      <c r="V80" s="134"/>
      <c r="W80" s="134"/>
      <c r="X80" s="134"/>
      <c r="Y80" s="123">
        <f t="shared" si="49"/>
        <v>0.22448357808045821</v>
      </c>
      <c r="Z80" s="22">
        <f t="shared" si="19"/>
        <v>43357.5</v>
      </c>
      <c r="AA80" s="105">
        <f t="shared" si="20"/>
        <v>0.10781707656300128</v>
      </c>
      <c r="AB80" s="105">
        <f t="shared" si="21"/>
        <v>0.22448357808045821</v>
      </c>
      <c r="AC80" s="105">
        <f t="shared" si="22"/>
        <v>-0.11735865463748318</v>
      </c>
      <c r="AD80" s="105">
        <f t="shared" si="33"/>
        <v>-3.460765600131338E-4</v>
      </c>
      <c r="AE80" s="105">
        <f t="shared" si="23"/>
        <v>1.1976898539052421E-7</v>
      </c>
      <c r="AF80" s="22">
        <f t="shared" si="34"/>
        <v>-0.11735865463748318</v>
      </c>
      <c r="AG80" s="302"/>
      <c r="AH80" s="22">
        <f t="shared" si="24"/>
        <v>-0.11701257807747005</v>
      </c>
      <c r="AI80" s="22">
        <f t="shared" si="25"/>
        <v>1.4697197899729175</v>
      </c>
      <c r="AJ80" s="22">
        <f t="shared" si="26"/>
        <v>-0.71449159451616484</v>
      </c>
      <c r="AK80" s="22">
        <f t="shared" si="27"/>
        <v>0.55506622772564096</v>
      </c>
      <c r="AL80" s="22">
        <f t="shared" si="28"/>
        <v>0.86848861793751708</v>
      </c>
      <c r="AM80" s="22">
        <f t="shared" si="29"/>
        <v>0.46376810157000098</v>
      </c>
      <c r="AN80" s="105">
        <f t="shared" si="58"/>
        <v>6.6477607110062129</v>
      </c>
      <c r="AO80" s="105">
        <f t="shared" si="58"/>
        <v>6.6383346160715444</v>
      </c>
      <c r="AP80" s="105">
        <f t="shared" si="58"/>
        <v>6.6245434143769844</v>
      </c>
      <c r="AQ80" s="105">
        <f t="shared" si="58"/>
        <v>6.6044858645690132</v>
      </c>
      <c r="AR80" s="105">
        <f t="shared" si="58"/>
        <v>6.5755493281544846</v>
      </c>
      <c r="AS80" s="105">
        <f t="shared" si="58"/>
        <v>6.5342359784628634</v>
      </c>
      <c r="AT80" s="105">
        <f t="shared" si="58"/>
        <v>6.4759832530834149</v>
      </c>
      <c r="AU80" s="105">
        <f t="shared" si="31"/>
        <v>6.3949114306627983</v>
      </c>
      <c r="AV80" s="22"/>
      <c r="AW80" s="22">
        <v>19000</v>
      </c>
      <c r="AX80" s="22">
        <f t="shared" si="50"/>
        <v>-3.4809073815151394E-2</v>
      </c>
      <c r="AY80" s="22">
        <f t="shared" si="51"/>
        <v>-2.4078534520348888E-2</v>
      </c>
      <c r="AZ80" s="22">
        <f t="shared" si="52"/>
        <v>-1.0730539294802506E-2</v>
      </c>
      <c r="BA80" s="22">
        <f t="shared" si="53"/>
        <v>0.52959723094266575</v>
      </c>
      <c r="BB80" s="22">
        <f t="shared" si="54"/>
        <v>0.71535237601789448</v>
      </c>
      <c r="BC80" s="22">
        <f t="shared" si="55"/>
        <v>-2.2743351233515163</v>
      </c>
      <c r="BD80" s="22">
        <f t="shared" si="56"/>
        <v>-2.1597321511725953</v>
      </c>
      <c r="BE80" s="22">
        <f t="shared" si="60"/>
        <v>4.8644508134997437</v>
      </c>
      <c r="BF80" s="22">
        <f t="shared" si="60"/>
        <v>4.8644585495567076</v>
      </c>
      <c r="BG80" s="22">
        <f t="shared" si="60"/>
        <v>4.8645287652034428</v>
      </c>
      <c r="BH80" s="22">
        <f t="shared" si="59"/>
        <v>4.8651646070865517</v>
      </c>
      <c r="BI80" s="22">
        <f t="shared" si="59"/>
        <v>4.8708072599395873</v>
      </c>
      <c r="BJ80" s="22">
        <f t="shared" si="59"/>
        <v>4.9141360132517118</v>
      </c>
      <c r="BK80" s="22">
        <f t="shared" si="59"/>
        <v>5.1147723845491555</v>
      </c>
      <c r="BL80" s="22">
        <f t="shared" si="57"/>
        <v>5.583201170971634</v>
      </c>
      <c r="BM80" s="22"/>
      <c r="BN80" s="22"/>
      <c r="BO80" s="22"/>
      <c r="BP80" s="22"/>
      <c r="BQ80" s="22"/>
      <c r="BR80" s="22"/>
      <c r="BS80" s="22"/>
      <c r="BT80" s="22"/>
    </row>
    <row r="81" spans="1:72" s="105" customFormat="1" ht="12.95" customHeight="1" x14ac:dyDescent="0.2">
      <c r="A81" s="312" t="s">
        <v>58</v>
      </c>
      <c r="B81" s="44" t="s">
        <v>36</v>
      </c>
      <c r="C81" s="43">
        <v>53007.181799999998</v>
      </c>
      <c r="D81" s="20"/>
      <c r="E81" s="105">
        <f t="shared" si="41"/>
        <v>43360.311751264831</v>
      </c>
      <c r="F81" s="315">
        <f t="shared" si="61"/>
        <v>43360</v>
      </c>
      <c r="G81" s="105">
        <f t="shared" si="43"/>
        <v>0.11236799999460345</v>
      </c>
      <c r="K81" s="105">
        <f t="shared" si="47"/>
        <v>0.11236799999460345</v>
      </c>
      <c r="P81" s="22">
        <f t="shared" si="15"/>
        <v>0.22486600127465142</v>
      </c>
      <c r="Q81" s="304">
        <f t="shared" si="44"/>
        <v>37988.681799999998</v>
      </c>
      <c r="R81" s="105">
        <f t="shared" si="45"/>
        <v>1.2655800292005675E-2</v>
      </c>
      <c r="S81" s="302">
        <f t="shared" si="48"/>
        <v>1</v>
      </c>
      <c r="U81" s="105">
        <f>VLOOKUP(C81,'C (errors) (3)'!C$21:E$128,3,FALSE)</f>
        <v>43360.311751264831</v>
      </c>
      <c r="V81" s="134"/>
      <c r="W81" s="134"/>
      <c r="X81" s="134"/>
      <c r="Y81" s="123">
        <f t="shared" si="49"/>
        <v>0.22937137610946584</v>
      </c>
      <c r="Z81" s="22">
        <f t="shared" si="19"/>
        <v>43360</v>
      </c>
      <c r="AA81" s="105">
        <f t="shared" si="20"/>
        <v>0.10786262515978903</v>
      </c>
      <c r="AB81" s="105">
        <f t="shared" si="21"/>
        <v>0.22937137610946584</v>
      </c>
      <c r="AC81" s="105">
        <f t="shared" si="22"/>
        <v>-0.11249800128004797</v>
      </c>
      <c r="AD81" s="105">
        <f t="shared" si="33"/>
        <v>4.5053748348144185E-3</v>
      </c>
      <c r="AE81" s="105">
        <f t="shared" si="23"/>
        <v>2.0298402402179047E-5</v>
      </c>
      <c r="AF81" s="22">
        <f t="shared" si="34"/>
        <v>-0.11249800128004797</v>
      </c>
      <c r="AG81" s="302"/>
      <c r="AH81" s="22">
        <f t="shared" si="24"/>
        <v>-0.11700337611486239</v>
      </c>
      <c r="AI81" s="22">
        <f t="shared" si="25"/>
        <v>1.4694180100692733</v>
      </c>
      <c r="AJ81" s="22">
        <f t="shared" si="26"/>
        <v>-0.71411119208051255</v>
      </c>
      <c r="AK81" s="22">
        <f t="shared" si="27"/>
        <v>0.55532146552819162</v>
      </c>
      <c r="AL81" s="22">
        <f t="shared" si="28"/>
        <v>0.86903217564812141</v>
      </c>
      <c r="AM81" s="22">
        <f t="shared" si="29"/>
        <v>0.46409837648982971</v>
      </c>
      <c r="AN81" s="105">
        <f t="shared" si="58"/>
        <v>6.6480146259189725</v>
      </c>
      <c r="AO81" s="105">
        <f t="shared" si="58"/>
        <v>6.6385848648831329</v>
      </c>
      <c r="AP81" s="105">
        <f t="shared" si="58"/>
        <v>6.624787061798397</v>
      </c>
      <c r="AQ81" s="105">
        <f t="shared" si="58"/>
        <v>6.6047182668659925</v>
      </c>
      <c r="AR81" s="105">
        <f t="shared" si="58"/>
        <v>6.5757634571503987</v>
      </c>
      <c r="AS81" s="105">
        <f t="shared" si="58"/>
        <v>6.5344217106440157</v>
      </c>
      <c r="AT81" s="105">
        <f t="shared" si="58"/>
        <v>6.4761267669885534</v>
      </c>
      <c r="AU81" s="105">
        <f t="shared" si="31"/>
        <v>6.3949947428109759</v>
      </c>
      <c r="AV81" s="22"/>
      <c r="AW81" s="22">
        <v>19500</v>
      </c>
      <c r="AX81" s="22">
        <f t="shared" si="50"/>
        <v>-3.4115310816561863E-2</v>
      </c>
      <c r="AY81" s="22">
        <f t="shared" si="51"/>
        <v>-2.1084353108674903E-2</v>
      </c>
      <c r="AZ81" s="22">
        <f t="shared" si="52"/>
        <v>-1.3030957707886962E-2</v>
      </c>
      <c r="BA81" s="22">
        <f t="shared" si="53"/>
        <v>0.53778131228983983</v>
      </c>
      <c r="BB81" s="22">
        <f t="shared" si="54"/>
        <v>0.7050256309317976</v>
      </c>
      <c r="BC81" s="22">
        <f t="shared" si="55"/>
        <v>-2.2596661488520393</v>
      </c>
      <c r="BD81" s="22">
        <f t="shared" si="56"/>
        <v>-2.1188334894831944</v>
      </c>
      <c r="BE81" s="22">
        <f t="shared" si="60"/>
        <v>4.8833202572886814</v>
      </c>
      <c r="BF81" s="22">
        <f t="shared" si="60"/>
        <v>4.8833337000516872</v>
      </c>
      <c r="BG81" s="22">
        <f t="shared" si="60"/>
        <v>4.8834423411970009</v>
      </c>
      <c r="BH81" s="22">
        <f t="shared" si="59"/>
        <v>4.8843178578341817</v>
      </c>
      <c r="BI81" s="22">
        <f t="shared" si="59"/>
        <v>4.8912186119144785</v>
      </c>
      <c r="BJ81" s="22">
        <f t="shared" si="59"/>
        <v>4.9384256123726162</v>
      </c>
      <c r="BK81" s="22">
        <f t="shared" si="59"/>
        <v>5.140766323181599</v>
      </c>
      <c r="BL81" s="22">
        <f t="shared" si="57"/>
        <v>5.5998636006070885</v>
      </c>
      <c r="BM81" s="22"/>
      <c r="BN81" s="22"/>
      <c r="BO81" s="22"/>
      <c r="BP81" s="22"/>
      <c r="BQ81" s="22"/>
      <c r="BR81" s="22"/>
      <c r="BS81" s="22"/>
      <c r="BT81" s="22"/>
    </row>
    <row r="82" spans="1:72" s="105" customFormat="1" ht="12.95" customHeight="1" x14ac:dyDescent="0.2">
      <c r="A82" s="312" t="s">
        <v>58</v>
      </c>
      <c r="B82" s="44" t="s">
        <v>36</v>
      </c>
      <c r="C82" s="43">
        <v>53008.260900000001</v>
      </c>
      <c r="D82" s="20"/>
      <c r="E82" s="105">
        <f t="shared" si="41"/>
        <v>43363.305582158755</v>
      </c>
      <c r="F82" s="315">
        <f t="shared" si="61"/>
        <v>43363</v>
      </c>
      <c r="G82" s="105">
        <f t="shared" si="43"/>
        <v>0.11014440000144532</v>
      </c>
      <c r="K82" s="105">
        <f t="shared" si="47"/>
        <v>0.11014440000144532</v>
      </c>
      <c r="P82" s="22">
        <f t="shared" si="15"/>
        <v>0.22490962016157201</v>
      </c>
      <c r="Q82" s="304">
        <f t="shared" si="44"/>
        <v>37989.760900000001</v>
      </c>
      <c r="R82" s="105">
        <f t="shared" si="45"/>
        <v>1.3171055758402351E-2</v>
      </c>
      <c r="S82" s="302">
        <f t="shared" si="48"/>
        <v>1</v>
      </c>
      <c r="U82" s="105">
        <f>VLOOKUP(C82,'C (errors) (3)'!C$21:E$128,3,FALSE)</f>
        <v>43363.305582158755</v>
      </c>
      <c r="V82" s="134"/>
      <c r="W82" s="134"/>
      <c r="X82" s="134"/>
      <c r="Y82" s="123">
        <f t="shared" si="49"/>
        <v>0.2271367255528253</v>
      </c>
      <c r="Z82" s="22">
        <f t="shared" si="19"/>
        <v>43363</v>
      </c>
      <c r="AA82" s="105">
        <f t="shared" si="20"/>
        <v>0.10791729461019203</v>
      </c>
      <c r="AB82" s="105">
        <f t="shared" si="21"/>
        <v>0.2271367255528253</v>
      </c>
      <c r="AC82" s="105">
        <f t="shared" si="22"/>
        <v>-0.11476522016012669</v>
      </c>
      <c r="AD82" s="105">
        <f t="shared" si="33"/>
        <v>2.2271053912532868E-3</v>
      </c>
      <c r="AE82" s="105">
        <f t="shared" si="23"/>
        <v>4.9599984237494554E-6</v>
      </c>
      <c r="AF82" s="22">
        <f t="shared" si="34"/>
        <v>-0.11476522016012669</v>
      </c>
      <c r="AG82" s="302"/>
      <c r="AH82" s="22">
        <f t="shared" si="24"/>
        <v>-0.11699232555137998</v>
      </c>
      <c r="AI82" s="22">
        <f t="shared" si="25"/>
        <v>1.4690558303028285</v>
      </c>
      <c r="AJ82" s="22">
        <f t="shared" si="26"/>
        <v>-0.71365460613690845</v>
      </c>
      <c r="AK82" s="22">
        <f t="shared" si="27"/>
        <v>0.5556274168115708</v>
      </c>
      <c r="AL82" s="22">
        <f t="shared" si="28"/>
        <v>0.86968419440320732</v>
      </c>
      <c r="AM82" s="22">
        <f t="shared" si="29"/>
        <v>0.46449466412049961</v>
      </c>
      <c r="AN82" s="105">
        <f t="shared" si="58"/>
        <v>6.6483192756186957</v>
      </c>
      <c r="AO82" s="105">
        <f t="shared" si="58"/>
        <v>6.6388851234365873</v>
      </c>
      <c r="AP82" s="105">
        <f t="shared" si="58"/>
        <v>6.6250794081493272</v>
      </c>
      <c r="AQ82" s="105">
        <f t="shared" si="58"/>
        <v>6.6049971290789484</v>
      </c>
      <c r="AR82" s="105">
        <f t="shared" si="58"/>
        <v>6.5760204006703766</v>
      </c>
      <c r="AS82" s="105">
        <f t="shared" si="58"/>
        <v>6.5346445849401178</v>
      </c>
      <c r="AT82" s="105">
        <f t="shared" si="58"/>
        <v>6.4762989829313495</v>
      </c>
      <c r="AU82" s="105">
        <f t="shared" si="31"/>
        <v>6.3950947173887887</v>
      </c>
      <c r="AV82" s="22"/>
      <c r="AW82" s="22">
        <v>20000</v>
      </c>
      <c r="AX82" s="22">
        <f t="shared" si="50"/>
        <v>-3.3364264449122792E-2</v>
      </c>
      <c r="AY82" s="22">
        <f t="shared" si="51"/>
        <v>-1.8001507925043819E-2</v>
      </c>
      <c r="AZ82" s="22">
        <f t="shared" si="52"/>
        <v>-1.5362756524078975E-2</v>
      </c>
      <c r="BA82" s="22">
        <f t="shared" si="53"/>
        <v>0.54632844074982745</v>
      </c>
      <c r="BB82" s="22">
        <f t="shared" si="54"/>
        <v>0.69421332645733125</v>
      </c>
      <c r="BC82" s="22">
        <f t="shared" si="55"/>
        <v>-2.2445332336843351</v>
      </c>
      <c r="BD82" s="22">
        <f t="shared" si="56"/>
        <v>-2.077952386650042</v>
      </c>
      <c r="BE82" s="22">
        <f t="shared" si="60"/>
        <v>4.9024860966813835</v>
      </c>
      <c r="BF82" s="22">
        <f t="shared" si="60"/>
        <v>4.9025083239966509</v>
      </c>
      <c r="BG82" s="22">
        <f t="shared" si="60"/>
        <v>4.9026700123121199</v>
      </c>
      <c r="BH82" s="22">
        <f t="shared" si="59"/>
        <v>4.9038421229905236</v>
      </c>
      <c r="BI82" s="22">
        <f t="shared" si="59"/>
        <v>4.9121359435462351</v>
      </c>
      <c r="BJ82" s="22">
        <f t="shared" si="59"/>
        <v>4.963202792692341</v>
      </c>
      <c r="BK82" s="22">
        <f t="shared" si="59"/>
        <v>5.1668877210544881</v>
      </c>
      <c r="BL82" s="22">
        <f t="shared" si="57"/>
        <v>5.616526030242543</v>
      </c>
      <c r="BM82" s="22"/>
      <c r="BN82" s="22"/>
      <c r="BO82" s="22"/>
      <c r="BP82" s="22"/>
      <c r="BQ82" s="22"/>
      <c r="BR82" s="22"/>
      <c r="BS82" s="22"/>
      <c r="BT82" s="22"/>
    </row>
    <row r="83" spans="1:72" s="105" customFormat="1" ht="12.95" customHeight="1" x14ac:dyDescent="0.2">
      <c r="A83" s="312" t="s">
        <v>58</v>
      </c>
      <c r="B83" s="44" t="s">
        <v>36</v>
      </c>
      <c r="C83" s="43">
        <v>53009.343500000003</v>
      </c>
      <c r="D83" s="20"/>
      <c r="E83" s="105">
        <f t="shared" si="41"/>
        <v>43366.309123374362</v>
      </c>
      <c r="F83" s="315">
        <f t="shared" si="61"/>
        <v>43366</v>
      </c>
      <c r="G83" s="105">
        <f t="shared" si="43"/>
        <v>0.11142079999990528</v>
      </c>
      <c r="K83" s="105">
        <f t="shared" si="47"/>
        <v>0.11142079999990528</v>
      </c>
      <c r="P83" s="22">
        <f t="shared" si="15"/>
        <v>0.22495324224038835</v>
      </c>
      <c r="Q83" s="304">
        <f t="shared" si="44"/>
        <v>37990.843500000003</v>
      </c>
      <c r="R83" s="105">
        <f t="shared" si="45"/>
        <v>1.2889615441088622E-2</v>
      </c>
      <c r="S83" s="302">
        <f t="shared" si="48"/>
        <v>1</v>
      </c>
      <c r="U83" s="105">
        <f>VLOOKUP(C83,'C (errors) (3)'!C$21:E$128,3,FALSE)</f>
        <v>43366.309123374362</v>
      </c>
      <c r="V83" s="134"/>
      <c r="W83" s="134"/>
      <c r="X83" s="134"/>
      <c r="Y83" s="123">
        <f t="shared" si="49"/>
        <v>0.22840206604039598</v>
      </c>
      <c r="Z83" s="22">
        <f t="shared" si="19"/>
        <v>43366</v>
      </c>
      <c r="AA83" s="105">
        <f t="shared" si="20"/>
        <v>0.10797197619989767</v>
      </c>
      <c r="AB83" s="105">
        <f t="shared" si="21"/>
        <v>0.22840206604039598</v>
      </c>
      <c r="AC83" s="105">
        <f t="shared" si="22"/>
        <v>-0.11353244224048306</v>
      </c>
      <c r="AD83" s="105">
        <f t="shared" si="33"/>
        <v>3.4488238000076193E-3</v>
      </c>
      <c r="AE83" s="105">
        <f t="shared" si="23"/>
        <v>1.1894385603498996E-5</v>
      </c>
      <c r="AF83" s="22">
        <f t="shared" si="34"/>
        <v>-0.11353244224048306</v>
      </c>
      <c r="AG83" s="302"/>
      <c r="AH83" s="22">
        <f t="shared" si="24"/>
        <v>-0.11698126604049068</v>
      </c>
      <c r="AI83" s="22">
        <f t="shared" si="25"/>
        <v>1.4686936030581801</v>
      </c>
      <c r="AJ83" s="22">
        <f t="shared" si="26"/>
        <v>-0.71319790836434038</v>
      </c>
      <c r="AK83" s="22">
        <f t="shared" si="27"/>
        <v>0.55593300379282751</v>
      </c>
      <c r="AL83" s="22">
        <f t="shared" si="28"/>
        <v>0.87033593986861246</v>
      </c>
      <c r="AM83" s="22">
        <f t="shared" si="29"/>
        <v>0.46489090561169921</v>
      </c>
      <c r="AN83" s="105">
        <f t="shared" si="58"/>
        <v>6.6486238727171365</v>
      </c>
      <c r="AO83" s="105">
        <f t="shared" si="58"/>
        <v>6.6391853383075201</v>
      </c>
      <c r="AP83" s="105">
        <f t="shared" si="58"/>
        <v>6.6253717211467471</v>
      </c>
      <c r="AQ83" s="105">
        <f t="shared" si="58"/>
        <v>6.6052759688649791</v>
      </c>
      <c r="AR83" s="105">
        <f t="shared" si="58"/>
        <v>6.5762773318806733</v>
      </c>
      <c r="AS83" s="105">
        <f t="shared" si="58"/>
        <v>6.5348674545182242</v>
      </c>
      <c r="AT83" s="105">
        <f t="shared" si="58"/>
        <v>6.4764711980625158</v>
      </c>
      <c r="AU83" s="105">
        <f t="shared" si="31"/>
        <v>6.3951946919666014</v>
      </c>
      <c r="AV83" s="22"/>
      <c r="AW83" s="22">
        <v>20500</v>
      </c>
      <c r="AX83" s="22">
        <f t="shared" si="50"/>
        <v>-3.2556489379456342E-2</v>
      </c>
      <c r="AY83" s="22">
        <f t="shared" si="51"/>
        <v>-1.4829998969455624E-2</v>
      </c>
      <c r="AZ83" s="22">
        <f t="shared" si="52"/>
        <v>-1.7726490410000718E-2</v>
      </c>
      <c r="BA83" s="22">
        <f t="shared" si="53"/>
        <v>0.5552628696406855</v>
      </c>
      <c r="BB83" s="22">
        <f t="shared" si="54"/>
        <v>0.68288216747008479</v>
      </c>
      <c r="BC83" s="22">
        <f t="shared" si="55"/>
        <v>-2.2289075765698967</v>
      </c>
      <c r="BD83" s="22">
        <f t="shared" si="56"/>
        <v>-2.0370675743017235</v>
      </c>
      <c r="BE83" s="22">
        <f t="shared" si="60"/>
        <v>4.9219619733732216</v>
      </c>
      <c r="BF83" s="22">
        <f t="shared" si="60"/>
        <v>4.9219972355151862</v>
      </c>
      <c r="BG83" s="22">
        <f t="shared" si="60"/>
        <v>4.9222301670756927</v>
      </c>
      <c r="BH83" s="22">
        <f t="shared" si="59"/>
        <v>4.9237624926855865</v>
      </c>
      <c r="BI83" s="22">
        <f t="shared" si="59"/>
        <v>4.9335822722365243</v>
      </c>
      <c r="BJ83" s="22">
        <f t="shared" si="59"/>
        <v>4.9884676993156729</v>
      </c>
      <c r="BK83" s="22">
        <f t="shared" si="59"/>
        <v>5.1931339520731683</v>
      </c>
      <c r="BL83" s="22">
        <f t="shared" si="57"/>
        <v>5.6331884598779975</v>
      </c>
      <c r="BM83" s="22"/>
      <c r="BN83" s="22"/>
      <c r="BO83" s="22"/>
      <c r="BP83" s="22"/>
      <c r="BQ83" s="22"/>
      <c r="BR83" s="22"/>
      <c r="BS83" s="22"/>
      <c r="BT83" s="22"/>
    </row>
    <row r="84" spans="1:72" s="105" customFormat="1" ht="12.95" customHeight="1" x14ac:dyDescent="0.2">
      <c r="A84" s="20" t="s">
        <v>39</v>
      </c>
      <c r="B84" s="302" t="s">
        <v>37</v>
      </c>
      <c r="C84" s="307">
        <v>53047.370199999998</v>
      </c>
      <c r="D84" s="316">
        <v>5.0000000000000001E-3</v>
      </c>
      <c r="E84" s="105">
        <f t="shared" si="41"/>
        <v>43471.809548963873</v>
      </c>
      <c r="F84" s="315">
        <f t="shared" si="61"/>
        <v>43471.5</v>
      </c>
      <c r="G84" s="105">
        <f t="shared" si="43"/>
        <v>0.11157419999653939</v>
      </c>
      <c r="K84" s="105">
        <f t="shared" si="47"/>
        <v>0.11157419999653939</v>
      </c>
      <c r="P84" s="22">
        <f t="shared" si="15"/>
        <v>0.22648931516949364</v>
      </c>
      <c r="Q84" s="304">
        <f t="shared" si="44"/>
        <v>38028.870199999998</v>
      </c>
      <c r="R84" s="105">
        <f t="shared" si="45"/>
        <v>1.3205483695213339E-2</v>
      </c>
      <c r="S84" s="302">
        <f t="shared" si="48"/>
        <v>1</v>
      </c>
      <c r="U84" s="105">
        <f>VLOOKUP(C84,'C (errors) (3)'!C$21:E$128,3,FALSE)</f>
        <v>43471.809548963873</v>
      </c>
      <c r="V84" s="134"/>
      <c r="W84" s="134"/>
      <c r="X84" s="134"/>
      <c r="Y84" s="123">
        <f t="shared" si="49"/>
        <v>0.22816090977264725</v>
      </c>
      <c r="Z84" s="22">
        <f t="shared" si="19"/>
        <v>43471.5</v>
      </c>
      <c r="AA84" s="105">
        <f t="shared" si="20"/>
        <v>0.10990260539338577</v>
      </c>
      <c r="AB84" s="105">
        <f t="shared" si="21"/>
        <v>0.22816090977264725</v>
      </c>
      <c r="AC84" s="105">
        <f t="shared" si="22"/>
        <v>-0.11491511517295425</v>
      </c>
      <c r="AD84" s="105">
        <f t="shared" si="33"/>
        <v>1.6715946031536227E-3</v>
      </c>
      <c r="AE84" s="105">
        <f t="shared" si="23"/>
        <v>2.7942285172923173E-6</v>
      </c>
      <c r="AF84" s="22">
        <f t="shared" si="34"/>
        <v>-0.11491511517295425</v>
      </c>
      <c r="AG84" s="302"/>
      <c r="AH84" s="22">
        <f t="shared" si="24"/>
        <v>-0.11658670977610787</v>
      </c>
      <c r="AI84" s="22">
        <f t="shared" si="25"/>
        <v>1.4559283224027004</v>
      </c>
      <c r="AJ84" s="22">
        <f t="shared" si="26"/>
        <v>-0.69707085045092199</v>
      </c>
      <c r="AK84" s="22">
        <f t="shared" si="27"/>
        <v>0.56644908251742632</v>
      </c>
      <c r="AL84" s="22">
        <f t="shared" si="28"/>
        <v>0.89308172393136853</v>
      </c>
      <c r="AM84" s="22">
        <f t="shared" si="29"/>
        <v>0.47879586465711288</v>
      </c>
      <c r="AN84" s="105">
        <f t="shared" si="58"/>
        <v>6.6593018874572731</v>
      </c>
      <c r="AO84" s="105">
        <f t="shared" si="58"/>
        <v>6.6497149189392299</v>
      </c>
      <c r="AP84" s="105">
        <f t="shared" si="58"/>
        <v>6.6356300101984234</v>
      </c>
      <c r="AQ84" s="105">
        <f t="shared" si="58"/>
        <v>6.6150674404561158</v>
      </c>
      <c r="AR84" s="105">
        <f t="shared" si="58"/>
        <v>6.5853048384836086</v>
      </c>
      <c r="AS84" s="105">
        <f t="shared" si="58"/>
        <v>6.5427020020703948</v>
      </c>
      <c r="AT84" s="105">
        <f t="shared" si="58"/>
        <v>6.4825269083469808</v>
      </c>
      <c r="AU84" s="105">
        <f t="shared" si="31"/>
        <v>6.3987104646196817</v>
      </c>
      <c r="AV84" s="22"/>
      <c r="AW84" s="22">
        <v>21000</v>
      </c>
      <c r="AX84" s="22">
        <f t="shared" si="50"/>
        <v>-3.1692564819967781E-2</v>
      </c>
      <c r="AY84" s="22">
        <f t="shared" si="51"/>
        <v>-1.1569826241910316E-2</v>
      </c>
      <c r="AZ84" s="22">
        <f t="shared" si="52"/>
        <v>-2.0122738578057464E-2</v>
      </c>
      <c r="BA84" s="22">
        <f t="shared" si="53"/>
        <v>0.56461108930204928</v>
      </c>
      <c r="BB84" s="22">
        <f t="shared" si="54"/>
        <v>0.67099572312403</v>
      </c>
      <c r="BC84" s="22">
        <f t="shared" si="55"/>
        <v>-2.2127577549621829</v>
      </c>
      <c r="BD84" s="22">
        <f t="shared" si="56"/>
        <v>-1.9961567151070485</v>
      </c>
      <c r="BE84" s="22">
        <f t="shared" si="60"/>
        <v>4.9417625842008386</v>
      </c>
      <c r="BF84" s="22">
        <f t="shared" si="60"/>
        <v>4.9418165941774648</v>
      </c>
      <c r="BG84" s="22">
        <f t="shared" si="60"/>
        <v>4.942142973424259</v>
      </c>
      <c r="BH84" s="22">
        <f t="shared" si="59"/>
        <v>4.9441056548074336</v>
      </c>
      <c r="BI84" s="22">
        <f t="shared" si="59"/>
        <v>4.9555803841799424</v>
      </c>
      <c r="BJ84" s="22">
        <f t="shared" si="59"/>
        <v>5.0142198450849307</v>
      </c>
      <c r="BK84" s="22">
        <f t="shared" si="59"/>
        <v>5.2195023554855382</v>
      </c>
      <c r="BL84" s="22">
        <f t="shared" si="57"/>
        <v>5.649850889513452</v>
      </c>
      <c r="BM84" s="22"/>
      <c r="BN84" s="22"/>
      <c r="BO84" s="22"/>
      <c r="BP84" s="22"/>
      <c r="BQ84" s="22"/>
      <c r="BR84" s="22"/>
      <c r="BS84" s="22"/>
      <c r="BT84" s="22"/>
    </row>
    <row r="85" spans="1:72" s="105" customFormat="1" ht="12.95" customHeight="1" x14ac:dyDescent="0.2">
      <c r="A85" s="308" t="s">
        <v>198</v>
      </c>
      <c r="B85" s="302"/>
      <c r="C85" s="307">
        <v>53083.053999999996</v>
      </c>
      <c r="D85" s="20" t="s">
        <v>152</v>
      </c>
      <c r="E85" s="105">
        <f t="shared" ref="E85:E128" si="62">+(C85-C$7)/C$8</f>
        <v>43570.809885218434</v>
      </c>
      <c r="F85" s="315">
        <f t="shared" si="61"/>
        <v>43570.5</v>
      </c>
      <c r="G85" s="105">
        <f t="shared" ref="G85:G128" si="63">C85-($C$7+$C$8*$F85)</f>
        <v>0.11169539999536937</v>
      </c>
      <c r="K85" s="105">
        <f t="shared" si="47"/>
        <v>0.11169539999536937</v>
      </c>
      <c r="P85" s="22">
        <f t="shared" ref="P85:P128" si="64">+D$11+D$12*F85+D$13*F85^2</f>
        <v>0.22793433861903684</v>
      </c>
      <c r="Q85" s="304">
        <f t="shared" ref="Q85:Q128" si="65">+C85-15018.5</f>
        <v>38064.553999999996</v>
      </c>
      <c r="R85" s="105">
        <f t="shared" ref="R85:R128" si="66">+(P85-G85)^2</f>
        <v>1.3511490852356731E-2</v>
      </c>
      <c r="S85" s="302">
        <f t="shared" si="48"/>
        <v>1</v>
      </c>
      <c r="U85" s="105">
        <f>VLOOKUP(C85,'C (errors) (3)'!C$21:E$128,3,FALSE)</f>
        <v>43570.809885218434</v>
      </c>
      <c r="V85" s="134"/>
      <c r="W85" s="134"/>
      <c r="X85" s="134"/>
      <c r="Y85" s="123">
        <f t="shared" si="49"/>
        <v>0.22790210198059013</v>
      </c>
      <c r="Z85" s="22">
        <f t="shared" ref="Z85:Z120" si="67">F85</f>
        <v>43570.5</v>
      </c>
      <c r="AA85" s="105">
        <f t="shared" ref="AA85:AA120" si="68">AB$3+AB$4*Z85+AB$5*Z85^2+AH85</f>
        <v>0.11172763663381606</v>
      </c>
      <c r="AB85" s="105">
        <f t="shared" ref="AB85:AB120" si="69">IF(S85&lt;&gt;0,G85-AH85, -9999)</f>
        <v>0.22790210198059013</v>
      </c>
      <c r="AC85" s="105">
        <f t="shared" ref="AC85:AC120" si="70">+G85-P85</f>
        <v>-0.11623893862366746</v>
      </c>
      <c r="AD85" s="105">
        <f t="shared" si="33"/>
        <v>-3.2236638446689336E-5</v>
      </c>
      <c r="AE85" s="105">
        <f t="shared" ref="AE85:AE120" si="71">+(G85-AA85)^2*S85</f>
        <v>1.0392008583425691E-9</v>
      </c>
      <c r="AF85" s="22">
        <f t="shared" si="34"/>
        <v>-0.11623893862366746</v>
      </c>
      <c r="AG85" s="302"/>
      <c r="AH85" s="22">
        <f t="shared" ref="AH85:AH120" si="72">$AB$6*($AB$11/AI85*AJ85+$AB$12)</f>
        <v>-0.11620670198522078</v>
      </c>
      <c r="AI85" s="22">
        <f t="shared" ref="AI85:AI120" si="73">1+$AB$7*COS(AL85)</f>
        <v>1.4439122453419235</v>
      </c>
      <c r="AJ85" s="22">
        <f t="shared" ref="AJ85:AJ120" si="74">SIN(AL85+RADIANS($AB$9))</f>
        <v>-0.68183454795658105</v>
      </c>
      <c r="AK85" s="22">
        <f t="shared" ref="AK85:AK120" si="75">$AB$7*SIN(AL85)</f>
        <v>0.57591415739610585</v>
      </c>
      <c r="AL85" s="22">
        <f t="shared" ref="AL85:AL120" si="76">2*ATAN(AM85)</f>
        <v>0.91411817453228128</v>
      </c>
      <c r="AM85" s="22">
        <f t="shared" ref="AM85:AM120" si="77">SQRT((1+$AB$7)/(1-$AB$7))*TAN(AN85/2)</f>
        <v>0.49179127075032963</v>
      </c>
      <c r="AN85" s="105">
        <f t="shared" ref="AN85:AT100" si="78">$AU85+$AB$7*SIN(AO85)</f>
        <v>6.6692618649495072</v>
      </c>
      <c r="AO85" s="105">
        <f t="shared" si="78"/>
        <v>6.6595456451881621</v>
      </c>
      <c r="AP85" s="105">
        <f t="shared" si="78"/>
        <v>6.6452178845605667</v>
      </c>
      <c r="AQ85" s="105">
        <f t="shared" si="78"/>
        <v>6.6242297558209442</v>
      </c>
      <c r="AR85" s="105">
        <f t="shared" si="78"/>
        <v>6.5937619013476079</v>
      </c>
      <c r="AS85" s="105">
        <f t="shared" si="78"/>
        <v>6.550048382544623</v>
      </c>
      <c r="AT85" s="105">
        <f t="shared" si="78"/>
        <v>6.4882085763388178</v>
      </c>
      <c r="AU85" s="105">
        <f t="shared" ref="AU85:AU120" si="79">RADIANS($AB$9)+$AB$18*(F85-AB$15)</f>
        <v>6.4020096256875014</v>
      </c>
      <c r="AV85" s="22"/>
      <c r="AW85" s="22">
        <v>21500</v>
      </c>
      <c r="AX85" s="22">
        <f t="shared" si="50"/>
        <v>-3.0773098110897349E-2</v>
      </c>
      <c r="AY85" s="22">
        <f t="shared" si="51"/>
        <v>-8.2209897424078832E-3</v>
      </c>
      <c r="AZ85" s="22">
        <f t="shared" si="52"/>
        <v>-2.2552108368489466E-2</v>
      </c>
      <c r="BA85" s="22">
        <f t="shared" si="53"/>
        <v>0.5744020990209604</v>
      </c>
      <c r="BB85" s="22">
        <f t="shared" si="54"/>
        <v>0.65851403934006436</v>
      </c>
      <c r="BC85" s="22">
        <f t="shared" si="55"/>
        <v>-2.1960493940358852</v>
      </c>
      <c r="BD85" s="22">
        <f t="shared" si="56"/>
        <v>-1.9551962338281785</v>
      </c>
      <c r="BE85" s="22">
        <f t="shared" si="60"/>
        <v>4.9619038113895737</v>
      </c>
      <c r="BF85" s="22">
        <f t="shared" si="60"/>
        <v>4.9619840697242248</v>
      </c>
      <c r="BG85" s="22">
        <f t="shared" si="60"/>
        <v>4.9624305204411137</v>
      </c>
      <c r="BH85" s="22">
        <f t="shared" si="59"/>
        <v>4.9648998724541986</v>
      </c>
      <c r="BI85" s="22">
        <f t="shared" si="59"/>
        <v>4.9781527043514346</v>
      </c>
      <c r="BJ85" s="22">
        <f t="shared" si="59"/>
        <v>5.0404580994067336</v>
      </c>
      <c r="BK85" s="22">
        <f t="shared" si="59"/>
        <v>5.2459902366207594</v>
      </c>
      <c r="BL85" s="22">
        <f t="shared" si="57"/>
        <v>5.6665133191489065</v>
      </c>
      <c r="BM85" s="22"/>
      <c r="BN85" s="22"/>
      <c r="BO85" s="22"/>
      <c r="BP85" s="22"/>
      <c r="BQ85" s="22"/>
      <c r="BR85" s="22"/>
      <c r="BS85" s="22"/>
      <c r="BT85" s="22"/>
    </row>
    <row r="86" spans="1:72" s="105" customFormat="1" ht="12.95" customHeight="1" x14ac:dyDescent="0.2">
      <c r="A86" s="308" t="s">
        <v>198</v>
      </c>
      <c r="B86" s="302"/>
      <c r="C86" s="307">
        <v>53084.1348</v>
      </c>
      <c r="D86" s="20" t="s">
        <v>152</v>
      </c>
      <c r="E86" s="105">
        <f t="shared" si="62"/>
        <v>43573.808432554324</v>
      </c>
      <c r="F86" s="315">
        <f t="shared" si="61"/>
        <v>43573.5</v>
      </c>
      <c r="G86" s="105">
        <f t="shared" si="63"/>
        <v>0.11117180000292137</v>
      </c>
      <c r="K86" s="105">
        <f t="shared" si="47"/>
        <v>0.11117180000292137</v>
      </c>
      <c r="P86" s="22">
        <f t="shared" si="64"/>
        <v>0.22797818147064533</v>
      </c>
      <c r="Q86" s="304">
        <f t="shared" si="65"/>
        <v>38065.6348</v>
      </c>
      <c r="R86" s="105">
        <f t="shared" si="66"/>
        <v>1.3643730751583446E-2</v>
      </c>
      <c r="S86" s="302">
        <f t="shared" si="48"/>
        <v>1</v>
      </c>
      <c r="U86" s="105">
        <f>VLOOKUP(C86,'C (errors) (3)'!C$21:E$128,3,FALSE)</f>
        <v>43573.808432554324</v>
      </c>
      <c r="V86" s="134"/>
      <c r="W86" s="134"/>
      <c r="X86" s="134"/>
      <c r="Y86" s="123">
        <f t="shared" si="49"/>
        <v>0.2273668420567419</v>
      </c>
      <c r="Z86" s="22">
        <f t="shared" si="67"/>
        <v>43573.5</v>
      </c>
      <c r="AA86" s="105">
        <f t="shared" si="68"/>
        <v>0.1117831394168248</v>
      </c>
      <c r="AB86" s="105">
        <f t="shared" si="69"/>
        <v>0.2273668420567419</v>
      </c>
      <c r="AC86" s="105">
        <f t="shared" si="70"/>
        <v>-0.11680638146772396</v>
      </c>
      <c r="AD86" s="105">
        <f t="shared" ref="AD86:AD120" si="80">IF(S86&lt;&gt;0,G86-AA86, -9999)</f>
        <v>-6.1133941390342783E-4</v>
      </c>
      <c r="AE86" s="105">
        <f t="shared" si="71"/>
        <v>3.7373587899178663E-7</v>
      </c>
      <c r="AF86" s="22">
        <f t="shared" ref="AF86:AF120" si="81">IF(S86&lt;&gt;0,G86-P86, -9999)</f>
        <v>-0.11680638146772396</v>
      </c>
      <c r="AG86" s="302"/>
      <c r="AH86" s="22">
        <f t="shared" si="72"/>
        <v>-0.11619504205382053</v>
      </c>
      <c r="AI86" s="22">
        <f t="shared" si="73"/>
        <v>1.443547711399227</v>
      </c>
      <c r="AJ86" s="22">
        <f t="shared" si="74"/>
        <v>-0.6813715058110783</v>
      </c>
      <c r="AK86" s="22">
        <f t="shared" si="75"/>
        <v>0.57619495482543315</v>
      </c>
      <c r="AL86" s="22">
        <f t="shared" si="76"/>
        <v>0.91475098600241866</v>
      </c>
      <c r="AM86" s="22">
        <f t="shared" si="77"/>
        <v>0.49218426311551439</v>
      </c>
      <c r="AN86" s="105">
        <f t="shared" si="78"/>
        <v>6.6695627640349935</v>
      </c>
      <c r="AO86" s="105">
        <f t="shared" si="78"/>
        <v>6.6598427792135837</v>
      </c>
      <c r="AP86" s="105">
        <f t="shared" si="78"/>
        <v>6.6455078375894425</v>
      </c>
      <c r="AQ86" s="105">
        <f t="shared" si="78"/>
        <v>6.6245070039569276</v>
      </c>
      <c r="AR86" s="105">
        <f t="shared" si="78"/>
        <v>6.5940179567253967</v>
      </c>
      <c r="AS86" s="105">
        <f t="shared" si="78"/>
        <v>6.5502709158587713</v>
      </c>
      <c r="AT86" s="105">
        <f t="shared" si="78"/>
        <v>6.4883807335806125</v>
      </c>
      <c r="AU86" s="105">
        <f t="shared" si="79"/>
        <v>6.4021096002653142</v>
      </c>
      <c r="AV86" s="22"/>
      <c r="AW86" s="22">
        <v>22000</v>
      </c>
      <c r="AX86" s="22">
        <f t="shared" si="50"/>
        <v>-2.9798728673064163E-2</v>
      </c>
      <c r="AY86" s="22">
        <f t="shared" si="51"/>
        <v>-4.7834894709483516E-3</v>
      </c>
      <c r="AZ86" s="22">
        <f t="shared" si="52"/>
        <v>-2.5015239202115812E-2</v>
      </c>
      <c r="BA86" s="22">
        <f t="shared" si="53"/>
        <v>0.58466771972840359</v>
      </c>
      <c r="BB86" s="22">
        <f t="shared" si="54"/>
        <v>0.64539319213642543</v>
      </c>
      <c r="BC86" s="22">
        <f t="shared" si="55"/>
        <v>-2.1787447835678511</v>
      </c>
      <c r="BD86" s="22">
        <f t="shared" si="56"/>
        <v>-1.9141611276852755</v>
      </c>
      <c r="BE86" s="22">
        <f t="shared" si="60"/>
        <v>4.9824028714321393</v>
      </c>
      <c r="BF86" s="22">
        <f t="shared" si="60"/>
        <v>4.9825190217130242</v>
      </c>
      <c r="BG86" s="22">
        <f t="shared" si="60"/>
        <v>4.9831169571691341</v>
      </c>
      <c r="BH86" s="22">
        <f t="shared" si="59"/>
        <v>4.986174939305525</v>
      </c>
      <c r="BI86" s="22">
        <f t="shared" si="59"/>
        <v>5.0013211594903852</v>
      </c>
      <c r="BJ86" s="22">
        <f t="shared" si="59"/>
        <v>5.0671806782838553</v>
      </c>
      <c r="BK86" s="22">
        <f t="shared" si="59"/>
        <v>5.2725948676373777</v>
      </c>
      <c r="BL86" s="22">
        <f t="shared" si="57"/>
        <v>5.683175748784361</v>
      </c>
      <c r="BM86" s="22"/>
      <c r="BN86" s="22"/>
      <c r="BO86" s="22"/>
      <c r="BP86" s="22"/>
      <c r="BQ86" s="22"/>
      <c r="BR86" s="22"/>
      <c r="BS86" s="22"/>
      <c r="BT86" s="22"/>
    </row>
    <row r="87" spans="1:72" s="105" customFormat="1" ht="12.95" customHeight="1" x14ac:dyDescent="0.2">
      <c r="A87" s="123" t="s">
        <v>272</v>
      </c>
      <c r="B87" s="123" t="s">
        <v>36</v>
      </c>
      <c r="C87" s="306">
        <v>53380.254099999998</v>
      </c>
      <c r="D87" s="306" t="s">
        <v>205</v>
      </c>
      <c r="E87" s="105">
        <f t="shared" si="62"/>
        <v>44395.355192469666</v>
      </c>
      <c r="F87" s="315">
        <f t="shared" si="61"/>
        <v>44395</v>
      </c>
      <c r="G87" s="105">
        <f t="shared" si="63"/>
        <v>0.12802599999849917</v>
      </c>
      <c r="K87" s="105">
        <f t="shared" si="47"/>
        <v>0.12802599999849917</v>
      </c>
      <c r="P87" s="22">
        <f t="shared" si="64"/>
        <v>0.24010392435845374</v>
      </c>
      <c r="Q87" s="304">
        <f t="shared" si="65"/>
        <v>38361.754099999998</v>
      </c>
      <c r="R87" s="105">
        <f t="shared" si="66"/>
        <v>1.2561461128835697E-2</v>
      </c>
      <c r="S87" s="302">
        <f t="shared" si="48"/>
        <v>1</v>
      </c>
      <c r="U87" s="105">
        <f>VLOOKUP(C87,'C (errors) (3)'!C$21:E$128,3,FALSE)</f>
        <v>44395.355192469666</v>
      </c>
      <c r="V87" s="134"/>
      <c r="W87" s="134"/>
      <c r="X87" s="134"/>
      <c r="Y87" s="123">
        <f t="shared" si="49"/>
        <v>0.24073754782936441</v>
      </c>
      <c r="Z87" s="22">
        <f t="shared" si="67"/>
        <v>44395</v>
      </c>
      <c r="AA87" s="105">
        <f t="shared" si="68"/>
        <v>0.1273923765275885</v>
      </c>
      <c r="AB87" s="105">
        <f t="shared" si="69"/>
        <v>0.24073754782936441</v>
      </c>
      <c r="AC87" s="105">
        <f t="shared" si="70"/>
        <v>-0.11207792435995456</v>
      </c>
      <c r="AD87" s="105">
        <f t="shared" si="80"/>
        <v>6.3362347091067139E-4</v>
      </c>
      <c r="AE87" s="105">
        <f t="shared" si="71"/>
        <v>4.0147870288888646E-7</v>
      </c>
      <c r="AF87" s="22">
        <f t="shared" si="81"/>
        <v>-0.11207792435995456</v>
      </c>
      <c r="AG87" s="302"/>
      <c r="AH87" s="22">
        <f t="shared" si="72"/>
        <v>-0.11271154783086523</v>
      </c>
      <c r="AI87" s="22">
        <f t="shared" si="73"/>
        <v>1.3441338059017449</v>
      </c>
      <c r="AJ87" s="22">
        <f t="shared" si="74"/>
        <v>-0.55352234452089677</v>
      </c>
      <c r="AK87" s="22">
        <f t="shared" si="75"/>
        <v>0.64055220075287778</v>
      </c>
      <c r="AL87" s="22">
        <f t="shared" si="76"/>
        <v>1.0777981226335256</v>
      </c>
      <c r="AM87" s="22">
        <f t="shared" si="77"/>
        <v>0.59793408608844623</v>
      </c>
      <c r="AN87" s="105">
        <f t="shared" si="78"/>
        <v>6.7498495991140537</v>
      </c>
      <c r="AO87" s="105">
        <f t="shared" si="78"/>
        <v>6.7394291866138643</v>
      </c>
      <c r="AP87" s="105">
        <f t="shared" si="78"/>
        <v>6.7235270746946112</v>
      </c>
      <c r="AQ87" s="105">
        <f t="shared" si="78"/>
        <v>6.6994853874804283</v>
      </c>
      <c r="AR87" s="105">
        <f t="shared" si="78"/>
        <v>6.6636113018264043</v>
      </c>
      <c r="AS87" s="105">
        <f t="shared" si="78"/>
        <v>6.6110057347296882</v>
      </c>
      <c r="AT87" s="105">
        <f t="shared" si="78"/>
        <v>6.535488211436788</v>
      </c>
      <c r="AU87" s="105">
        <f t="shared" si="79"/>
        <v>6.4294859721563666</v>
      </c>
      <c r="AV87" s="22"/>
      <c r="AW87" s="22">
        <v>22500</v>
      </c>
      <c r="AX87" s="22">
        <f t="shared" si="50"/>
        <v>-2.8770132174706003E-2</v>
      </c>
      <c r="AY87" s="22">
        <f t="shared" si="51"/>
        <v>-1.2573254275317219E-3</v>
      </c>
      <c r="AZ87" s="22">
        <f t="shared" si="52"/>
        <v>-2.7512806747174282E-2</v>
      </c>
      <c r="BA87" s="22">
        <f t="shared" si="53"/>
        <v>0.59544295389221902</v>
      </c>
      <c r="BB87" s="22">
        <f t="shared" si="54"/>
        <v>0.63158477212483455</v>
      </c>
      <c r="BC87" s="22">
        <f t="shared" si="55"/>
        <v>-2.1608024340956322</v>
      </c>
      <c r="BD87" s="22">
        <f t="shared" si="56"/>
        <v>-1.8730247551546217</v>
      </c>
      <c r="BE87" s="22">
        <f t="shared" si="60"/>
        <v>5.0032784843453646</v>
      </c>
      <c r="BF87" s="22">
        <f t="shared" si="60"/>
        <v>5.0034426934116789</v>
      </c>
      <c r="BG87" s="22">
        <f t="shared" si="60"/>
        <v>5.0042286248655996</v>
      </c>
      <c r="BH87" s="22">
        <f t="shared" si="59"/>
        <v>5.0079621100247937</v>
      </c>
      <c r="BI87" s="22">
        <f t="shared" si="59"/>
        <v>5.0251070346761013</v>
      </c>
      <c r="BJ87" s="22">
        <f t="shared" si="59"/>
        <v>5.0943851356059664</v>
      </c>
      <c r="BK87" s="22">
        <f t="shared" si="59"/>
        <v>5.299313488280653</v>
      </c>
      <c r="BL87" s="22">
        <f t="shared" si="57"/>
        <v>5.6998381784198155</v>
      </c>
      <c r="BM87" s="22"/>
      <c r="BN87" s="22"/>
      <c r="BO87" s="22"/>
      <c r="BP87" s="22"/>
      <c r="BQ87" s="22"/>
      <c r="BR87" s="22"/>
      <c r="BS87" s="22"/>
      <c r="BT87" s="22"/>
    </row>
    <row r="88" spans="1:72" s="105" customFormat="1" ht="12.95" customHeight="1" x14ac:dyDescent="0.2">
      <c r="A88" s="308" t="s">
        <v>198</v>
      </c>
      <c r="B88" s="302"/>
      <c r="C88" s="307">
        <v>53426.392599999999</v>
      </c>
      <c r="D88" s="20" t="s">
        <v>152</v>
      </c>
      <c r="E88" s="105">
        <f t="shared" si="62"/>
        <v>44523.360814468484</v>
      </c>
      <c r="F88" s="315">
        <f t="shared" si="61"/>
        <v>44523</v>
      </c>
      <c r="G88" s="105">
        <f t="shared" si="63"/>
        <v>0.13005239999620244</v>
      </c>
      <c r="K88" s="105">
        <f t="shared" si="47"/>
        <v>0.13005239999620244</v>
      </c>
      <c r="P88" s="22">
        <f t="shared" si="64"/>
        <v>0.24201481881380288</v>
      </c>
      <c r="Q88" s="304">
        <f t="shared" si="65"/>
        <v>38407.892599999999</v>
      </c>
      <c r="R88" s="105">
        <f t="shared" si="66"/>
        <v>1.2535583227487769E-2</v>
      </c>
      <c r="S88" s="302">
        <f t="shared" si="48"/>
        <v>1</v>
      </c>
      <c r="U88" s="105">
        <f>VLOOKUP(C88,'C (errors) (3)'!C$21:E$128,3,FALSE)</f>
        <v>44523.360814468484</v>
      </c>
      <c r="V88" s="134"/>
      <c r="W88" s="134"/>
      <c r="X88" s="134"/>
      <c r="Y88" s="123">
        <f t="shared" si="49"/>
        <v>0.24217439581999389</v>
      </c>
      <c r="Z88" s="22">
        <f t="shared" si="67"/>
        <v>44523</v>
      </c>
      <c r="AA88" s="105">
        <f t="shared" si="68"/>
        <v>0.12989282299001143</v>
      </c>
      <c r="AB88" s="105">
        <f t="shared" si="69"/>
        <v>0.24217439581999389</v>
      </c>
      <c r="AC88" s="105">
        <f t="shared" si="70"/>
        <v>-0.11196241881760044</v>
      </c>
      <c r="AD88" s="105">
        <f t="shared" si="80"/>
        <v>1.59577006191014E-4</v>
      </c>
      <c r="AE88" s="105">
        <f t="shared" si="71"/>
        <v>2.5464820904886921E-8</v>
      </c>
      <c r="AF88" s="22">
        <f t="shared" si="81"/>
        <v>-0.11196241881760044</v>
      </c>
      <c r="AG88" s="302"/>
      <c r="AH88" s="22">
        <f t="shared" si="72"/>
        <v>-0.11212199582379144</v>
      </c>
      <c r="AI88" s="22">
        <f t="shared" si="73"/>
        <v>1.3289248046069218</v>
      </c>
      <c r="AJ88" s="22">
        <f t="shared" si="74"/>
        <v>-0.53371834562320608</v>
      </c>
      <c r="AK88" s="22">
        <f t="shared" si="75"/>
        <v>0.64849338560086578</v>
      </c>
      <c r="AL88" s="22">
        <f t="shared" si="76"/>
        <v>1.101394333311402</v>
      </c>
      <c r="AM88" s="22">
        <f t="shared" si="77"/>
        <v>0.61406485383805043</v>
      </c>
      <c r="AN88" s="105">
        <f t="shared" si="78"/>
        <v>6.7619694114143698</v>
      </c>
      <c r="AO88" s="105">
        <f t="shared" si="78"/>
        <v>6.7514974635855696</v>
      </c>
      <c r="AP88" s="105">
        <f t="shared" si="78"/>
        <v>6.7354229164376198</v>
      </c>
      <c r="AQ88" s="105">
        <f t="shared" si="78"/>
        <v>6.7109883182307195</v>
      </c>
      <c r="AR88" s="105">
        <f t="shared" si="78"/>
        <v>6.6743541064929106</v>
      </c>
      <c r="AS88" s="105">
        <f t="shared" si="78"/>
        <v>6.6204298160916482</v>
      </c>
      <c r="AT88" s="105">
        <f t="shared" si="78"/>
        <v>6.5428213678531</v>
      </c>
      <c r="AU88" s="105">
        <f t="shared" si="79"/>
        <v>6.4337515541430426</v>
      </c>
      <c r="AV88" s="22"/>
      <c r="AW88" s="22">
        <v>23000</v>
      </c>
      <c r="AX88" s="22">
        <f t="shared" si="50"/>
        <v>-2.7688024656053873E-2</v>
      </c>
      <c r="AY88" s="22">
        <f t="shared" si="51"/>
        <v>2.3575023878420337E-3</v>
      </c>
      <c r="AZ88" s="22">
        <f t="shared" si="52"/>
        <v>-3.0045527043895907E-2</v>
      </c>
      <c r="BA88" s="22">
        <f t="shared" si="53"/>
        <v>0.60676639981693103</v>
      </c>
      <c r="BB88" s="22">
        <f t="shared" si="54"/>
        <v>0.61703528916678507</v>
      </c>
      <c r="BC88" s="22">
        <f t="shared" si="55"/>
        <v>-2.1421765624877409</v>
      </c>
      <c r="BD88" s="22">
        <f t="shared" si="56"/>
        <v>-1.8317586028608639</v>
      </c>
      <c r="BE88" s="22">
        <f t="shared" si="60"/>
        <v>5.0245510648519671</v>
      </c>
      <c r="BF88" s="22">
        <f t="shared" si="60"/>
        <v>5.024778418574205</v>
      </c>
      <c r="BG88" s="22">
        <f t="shared" si="60"/>
        <v>5.025794178297212</v>
      </c>
      <c r="BH88" s="22">
        <f t="shared" si="59"/>
        <v>5.0302940027794163</v>
      </c>
      <c r="BI88" s="22">
        <f t="shared" si="59"/>
        <v>5.049530824208162</v>
      </c>
      <c r="BJ88" s="22">
        <f t="shared" si="59"/>
        <v>5.1220683557501347</v>
      </c>
      <c r="BK88" s="22">
        <f t="shared" si="59"/>
        <v>5.3261433066488886</v>
      </c>
      <c r="BL88" s="22">
        <f t="shared" si="57"/>
        <v>5.71650060805527</v>
      </c>
      <c r="BM88" s="22"/>
      <c r="BN88" s="22"/>
      <c r="BO88" s="22"/>
      <c r="BP88" s="22"/>
      <c r="BQ88" s="22"/>
      <c r="BR88" s="22"/>
      <c r="BS88" s="22"/>
      <c r="BT88" s="22"/>
    </row>
    <row r="89" spans="1:72" s="105" customFormat="1" ht="12.95" customHeight="1" x14ac:dyDescent="0.2">
      <c r="A89" s="308" t="s">
        <v>198</v>
      </c>
      <c r="B89" s="302"/>
      <c r="C89" s="307">
        <v>53426.393100000001</v>
      </c>
      <c r="D89" s="20" t="s">
        <v>152</v>
      </c>
      <c r="E89" s="105">
        <f t="shared" si="62"/>
        <v>44523.362201657306</v>
      </c>
      <c r="F89" s="315">
        <f t="shared" si="61"/>
        <v>44523</v>
      </c>
      <c r="G89" s="105">
        <f t="shared" si="63"/>
        <v>0.13055239999812329</v>
      </c>
      <c r="K89" s="105">
        <f t="shared" si="47"/>
        <v>0.13055239999812329</v>
      </c>
      <c r="P89" s="22">
        <f t="shared" si="64"/>
        <v>0.24201481881380288</v>
      </c>
      <c r="Q89" s="304">
        <f t="shared" si="65"/>
        <v>38407.893100000001</v>
      </c>
      <c r="R89" s="105">
        <f t="shared" si="66"/>
        <v>1.2423870808241963E-2</v>
      </c>
      <c r="S89" s="302">
        <f t="shared" si="48"/>
        <v>1</v>
      </c>
      <c r="U89" s="105">
        <f>VLOOKUP(C89,'C (errors) (3)'!C$21:E$128,3,FALSE)</f>
        <v>44523.362201657306</v>
      </c>
      <c r="V89" s="134"/>
      <c r="W89" s="134"/>
      <c r="X89" s="134"/>
      <c r="Y89" s="123">
        <f t="shared" si="49"/>
        <v>0.24267439582191475</v>
      </c>
      <c r="Z89" s="22">
        <f t="shared" si="67"/>
        <v>44523</v>
      </c>
      <c r="AA89" s="105">
        <f t="shared" si="68"/>
        <v>0.12989282299001143</v>
      </c>
      <c r="AB89" s="105">
        <f t="shared" si="69"/>
        <v>0.24267439582191475</v>
      </c>
      <c r="AC89" s="105">
        <f t="shared" si="70"/>
        <v>-0.11146241881567959</v>
      </c>
      <c r="AD89" s="105">
        <f t="shared" si="80"/>
        <v>6.5957700811186681E-4</v>
      </c>
      <c r="AE89" s="105">
        <f t="shared" si="71"/>
        <v>4.3504182962980163E-7</v>
      </c>
      <c r="AF89" s="22">
        <f t="shared" si="81"/>
        <v>-0.11146241881567959</v>
      </c>
      <c r="AG89" s="302"/>
      <c r="AH89" s="22">
        <f t="shared" si="72"/>
        <v>-0.11212199582379144</v>
      </c>
      <c r="AI89" s="22">
        <f t="shared" si="73"/>
        <v>1.3289248046069218</v>
      </c>
      <c r="AJ89" s="22">
        <f t="shared" si="74"/>
        <v>-0.53371834562320608</v>
      </c>
      <c r="AK89" s="22">
        <f t="shared" si="75"/>
        <v>0.64849338560086578</v>
      </c>
      <c r="AL89" s="22">
        <f t="shared" si="76"/>
        <v>1.101394333311402</v>
      </c>
      <c r="AM89" s="22">
        <f t="shared" si="77"/>
        <v>0.61406485383805043</v>
      </c>
      <c r="AN89" s="105">
        <f t="shared" si="78"/>
        <v>6.7619694114143698</v>
      </c>
      <c r="AO89" s="105">
        <f t="shared" si="78"/>
        <v>6.7514974635855696</v>
      </c>
      <c r="AP89" s="105">
        <f t="shared" si="78"/>
        <v>6.7354229164376198</v>
      </c>
      <c r="AQ89" s="105">
        <f t="shared" si="78"/>
        <v>6.7109883182307195</v>
      </c>
      <c r="AR89" s="105">
        <f t="shared" si="78"/>
        <v>6.6743541064929106</v>
      </c>
      <c r="AS89" s="105">
        <f t="shared" si="78"/>
        <v>6.6204298160916482</v>
      </c>
      <c r="AT89" s="105">
        <f t="shared" si="78"/>
        <v>6.5428213678531</v>
      </c>
      <c r="AU89" s="105">
        <f t="shared" si="79"/>
        <v>6.4337515541430426</v>
      </c>
      <c r="AV89" s="22"/>
      <c r="AW89" s="22">
        <v>23500</v>
      </c>
      <c r="AX89" s="22">
        <f t="shared" si="50"/>
        <v>-2.6553166224040387E-2</v>
      </c>
      <c r="AY89" s="22">
        <f t="shared" si="51"/>
        <v>6.0609939751728875E-3</v>
      </c>
      <c r="AZ89" s="22">
        <f t="shared" si="52"/>
        <v>-3.2614160199213274E-2</v>
      </c>
      <c r="BA89" s="22">
        <f t="shared" si="53"/>
        <v>0.61868072830953036</v>
      </c>
      <c r="BB89" s="22">
        <f t="shared" si="54"/>
        <v>0.60168548483115014</v>
      </c>
      <c r="BC89" s="22">
        <f t="shared" si="55"/>
        <v>-2.1228164957036233</v>
      </c>
      <c r="BD89" s="22">
        <f t="shared" si="56"/>
        <v>-1.7903320309756736</v>
      </c>
      <c r="BE89" s="22">
        <f t="shared" si="60"/>
        <v>5.046242936677487</v>
      </c>
      <c r="BF89" s="22">
        <f t="shared" si="60"/>
        <v>5.0465518388559705</v>
      </c>
      <c r="BG89" s="22">
        <f t="shared" si="60"/>
        <v>5.0478446908304138</v>
      </c>
      <c r="BH89" s="22">
        <f t="shared" si="59"/>
        <v>5.053204471011842</v>
      </c>
      <c r="BI89" s="22">
        <f t="shared" si="59"/>
        <v>5.074612077625769</v>
      </c>
      <c r="BJ89" s="22">
        <f t="shared" si="59"/>
        <v>5.1502265475386935</v>
      </c>
      <c r="BK89" s="22">
        <f t="shared" si="59"/>
        <v>5.353081499968547</v>
      </c>
      <c r="BL89" s="22">
        <f t="shared" si="57"/>
        <v>5.7331630376907246</v>
      </c>
      <c r="BM89" s="22"/>
      <c r="BN89" s="22"/>
      <c r="BO89" s="22"/>
      <c r="BP89" s="22"/>
      <c r="BQ89" s="22"/>
      <c r="BR89" s="22"/>
      <c r="BS89" s="22"/>
      <c r="BT89" s="22"/>
    </row>
    <row r="90" spans="1:72" s="105" customFormat="1" ht="12.95" customHeight="1" x14ac:dyDescent="0.2">
      <c r="A90" s="105" t="s">
        <v>44</v>
      </c>
      <c r="B90" s="317" t="s">
        <v>37</v>
      </c>
      <c r="C90" s="303">
        <v>53437.746599999999</v>
      </c>
      <c r="D90" s="303">
        <v>1.1999999999999999E-3</v>
      </c>
      <c r="E90" s="105">
        <f t="shared" si="62"/>
        <v>44554.861098009875</v>
      </c>
      <c r="F90" s="315">
        <f t="shared" si="61"/>
        <v>44554.5</v>
      </c>
      <c r="G90" s="105">
        <f t="shared" si="63"/>
        <v>0.1301545999958762</v>
      </c>
      <c r="K90" s="105">
        <f t="shared" si="47"/>
        <v>0.1301545999958762</v>
      </c>
      <c r="P90" s="22">
        <f t="shared" si="64"/>
        <v>0.24248596893408647</v>
      </c>
      <c r="Q90" s="304">
        <f t="shared" si="65"/>
        <v>38419.246599999999</v>
      </c>
      <c r="R90" s="105">
        <f t="shared" si="66"/>
        <v>1.2618336447532312E-2</v>
      </c>
      <c r="S90" s="302">
        <f t="shared" si="48"/>
        <v>1</v>
      </c>
      <c r="U90" s="105">
        <f>VLOOKUP(C90,'C (errors) (3)'!C$21:E$128,3,FALSE)</f>
        <v>44554.861098009875</v>
      </c>
      <c r="V90" s="134"/>
      <c r="W90" s="134"/>
      <c r="X90" s="134"/>
      <c r="Y90" s="123">
        <f t="shared" si="49"/>
        <v>0.24212980127783257</v>
      </c>
      <c r="Z90" s="22">
        <f t="shared" si="67"/>
        <v>44554.5</v>
      </c>
      <c r="AA90" s="105">
        <f t="shared" si="68"/>
        <v>0.1305107676521301</v>
      </c>
      <c r="AB90" s="105">
        <f t="shared" si="69"/>
        <v>0.24212980127783257</v>
      </c>
      <c r="AC90" s="105">
        <f t="shared" si="70"/>
        <v>-0.11233136893821027</v>
      </c>
      <c r="AD90" s="105">
        <f t="shared" si="80"/>
        <v>-3.561676562539029E-4</v>
      </c>
      <c r="AE90" s="105">
        <f t="shared" si="71"/>
        <v>1.2685539936139833E-7</v>
      </c>
      <c r="AF90" s="22">
        <f t="shared" si="81"/>
        <v>-0.11233136893821027</v>
      </c>
      <c r="AG90" s="302"/>
      <c r="AH90" s="22">
        <f t="shared" si="72"/>
        <v>-0.11197520128195639</v>
      </c>
      <c r="AI90" s="22">
        <f t="shared" si="73"/>
        <v>1.3252010489063299</v>
      </c>
      <c r="AJ90" s="22">
        <f t="shared" si="74"/>
        <v>-0.52886069103549038</v>
      </c>
      <c r="AK90" s="22">
        <f t="shared" si="75"/>
        <v>0.65036872314403127</v>
      </c>
      <c r="AL90" s="22">
        <f t="shared" si="76"/>
        <v>1.1071281913912023</v>
      </c>
      <c r="AM90" s="22">
        <f t="shared" si="77"/>
        <v>0.6180198054442968</v>
      </c>
      <c r="AN90" s="105">
        <f t="shared" si="78"/>
        <v>6.7649355259444546</v>
      </c>
      <c r="AO90" s="105">
        <f t="shared" si="78"/>
        <v>6.7544531753662138</v>
      </c>
      <c r="AP90" s="105">
        <f t="shared" si="78"/>
        <v>6.7383391336157024</v>
      </c>
      <c r="AQ90" s="105">
        <f t="shared" si="78"/>
        <v>6.7138112573762472</v>
      </c>
      <c r="AR90" s="105">
        <f t="shared" si="78"/>
        <v>6.6769933958089078</v>
      </c>
      <c r="AS90" s="105">
        <f t="shared" si="78"/>
        <v>6.6227472828613561</v>
      </c>
      <c r="AT90" s="105">
        <f t="shared" si="78"/>
        <v>6.5446257096789129</v>
      </c>
      <c r="AU90" s="105">
        <f t="shared" si="79"/>
        <v>6.4348012872100764</v>
      </c>
      <c r="AV90" s="22"/>
      <c r="AW90" s="22">
        <v>24000</v>
      </c>
      <c r="AX90" s="22">
        <f t="shared" si="50"/>
        <v>-2.5366363760267713E-2</v>
      </c>
      <c r="AY90" s="22">
        <f t="shared" si="51"/>
        <v>9.8531493344608534E-3</v>
      </c>
      <c r="AZ90" s="22">
        <f t="shared" si="52"/>
        <v>-3.5219513094728566E-2</v>
      </c>
      <c r="BA90" s="22">
        <f t="shared" si="53"/>
        <v>0.63123323029927991</v>
      </c>
      <c r="BB90" s="22">
        <f t="shared" si="54"/>
        <v>0.58546953901093246</v>
      </c>
      <c r="BC90" s="22">
        <f t="shared" si="55"/>
        <v>-2.1026659800863148</v>
      </c>
      <c r="BD90" s="22">
        <f t="shared" si="56"/>
        <v>-1.7487119985496868</v>
      </c>
      <c r="BE90" s="22">
        <f t="shared" si="60"/>
        <v>5.0683785705888234</v>
      </c>
      <c r="BF90" s="22">
        <f t="shared" si="60"/>
        <v>5.0687911285259606</v>
      </c>
      <c r="BG90" s="22">
        <f t="shared" si="60"/>
        <v>5.0704137371666897</v>
      </c>
      <c r="BH90" s="22">
        <f t="shared" si="59"/>
        <v>5.0767284417224632</v>
      </c>
      <c r="BI90" s="22">
        <f t="shared" si="59"/>
        <v>5.1003692418210722</v>
      </c>
      <c r="BJ90" s="22">
        <f t="shared" si="59"/>
        <v>5.1788552395986258</v>
      </c>
      <c r="BK90" s="22">
        <f t="shared" si="59"/>
        <v>5.3801252153779417</v>
      </c>
      <c r="BL90" s="22">
        <f t="shared" si="57"/>
        <v>5.7498254673261791</v>
      </c>
      <c r="BM90" s="22"/>
      <c r="BN90" s="22"/>
      <c r="BO90" s="22"/>
      <c r="BP90" s="22"/>
      <c r="BQ90" s="22"/>
      <c r="BR90" s="22"/>
      <c r="BS90" s="22"/>
      <c r="BT90" s="22"/>
    </row>
    <row r="91" spans="1:72" s="105" customFormat="1" ht="12.95" customHeight="1" x14ac:dyDescent="0.2">
      <c r="A91" s="133" t="s">
        <v>59</v>
      </c>
      <c r="B91" s="309" t="s">
        <v>37</v>
      </c>
      <c r="C91" s="310">
        <v>53439.186699999998</v>
      </c>
      <c r="D91" s="310"/>
      <c r="E91" s="105">
        <f t="shared" si="62"/>
        <v>44558.856479226008</v>
      </c>
      <c r="F91" s="315">
        <f t="shared" si="61"/>
        <v>44558.5</v>
      </c>
      <c r="G91" s="105">
        <f t="shared" si="63"/>
        <v>0.1284897999939858</v>
      </c>
      <c r="K91" s="105">
        <f t="shared" si="47"/>
        <v>0.1284897999939858</v>
      </c>
      <c r="P91" s="22">
        <f t="shared" si="64"/>
        <v>0.24254582270130037</v>
      </c>
      <c r="Q91" s="304">
        <f t="shared" si="65"/>
        <v>38420.686699999998</v>
      </c>
      <c r="R91" s="105">
        <f t="shared" si="66"/>
        <v>1.3008776315811458E-2</v>
      </c>
      <c r="S91" s="302">
        <f t="shared" si="48"/>
        <v>1</v>
      </c>
      <c r="U91" s="105">
        <f>VLOOKUP(C91,'C (errors) (3)'!C$21:E$128,3,FALSE)</f>
        <v>44558.856479226008</v>
      </c>
      <c r="V91" s="134"/>
      <c r="W91" s="134"/>
      <c r="X91" s="134"/>
      <c r="Y91" s="123">
        <f t="shared" si="49"/>
        <v>0.24044631341539432</v>
      </c>
      <c r="Z91" s="22">
        <f t="shared" si="67"/>
        <v>44558.5</v>
      </c>
      <c r="AA91" s="105">
        <f t="shared" si="68"/>
        <v>0.13058930927989185</v>
      </c>
      <c r="AB91" s="105">
        <f t="shared" si="69"/>
        <v>0.24044631341539432</v>
      </c>
      <c r="AC91" s="105">
        <f t="shared" si="70"/>
        <v>-0.11405602270731457</v>
      </c>
      <c r="AD91" s="105">
        <f t="shared" si="80"/>
        <v>-2.0995092859060482E-3</v>
      </c>
      <c r="AE91" s="105">
        <f t="shared" si="71"/>
        <v>4.4079392416057244E-6</v>
      </c>
      <c r="AF91" s="22">
        <f t="shared" si="81"/>
        <v>-0.11405602270731457</v>
      </c>
      <c r="AG91" s="302"/>
      <c r="AH91" s="22">
        <f t="shared" si="72"/>
        <v>-0.11195651342140853</v>
      </c>
      <c r="AI91" s="22">
        <f t="shared" si="73"/>
        <v>1.3247287594221231</v>
      </c>
      <c r="AJ91" s="22">
        <f t="shared" si="74"/>
        <v>-0.5282443420837466</v>
      </c>
      <c r="AK91" s="22">
        <f t="shared" si="75"/>
        <v>0.65060466572100739</v>
      </c>
      <c r="AL91" s="22">
        <f t="shared" si="76"/>
        <v>1.1078542469239312</v>
      </c>
      <c r="AM91" s="22">
        <f t="shared" si="77"/>
        <v>0.61852160371886999</v>
      </c>
      <c r="AN91" s="105">
        <f t="shared" si="78"/>
        <v>6.7653117079057052</v>
      </c>
      <c r="AO91" s="105">
        <f t="shared" si="78"/>
        <v>6.7548281001767805</v>
      </c>
      <c r="AP91" s="105">
        <f t="shared" si="78"/>
        <v>6.7387091260922185</v>
      </c>
      <c r="AQ91" s="105">
        <f t="shared" si="78"/>
        <v>6.714169501751603</v>
      </c>
      <c r="AR91" s="105">
        <f t="shared" si="78"/>
        <v>6.6773284166449915</v>
      </c>
      <c r="AS91" s="105">
        <f t="shared" si="78"/>
        <v>6.6230415145884107</v>
      </c>
      <c r="AT91" s="105">
        <f t="shared" si="78"/>
        <v>6.5448548238082349</v>
      </c>
      <c r="AU91" s="105">
        <f t="shared" si="79"/>
        <v>6.4349345866471594</v>
      </c>
      <c r="AV91" s="22"/>
      <c r="AW91" s="22">
        <v>24500</v>
      </c>
      <c r="AX91" s="22">
        <f t="shared" si="50"/>
        <v>-2.4128471870964723E-2</v>
      </c>
      <c r="AY91" s="22">
        <f t="shared" si="51"/>
        <v>1.3733968465705917E-2</v>
      </c>
      <c r="AZ91" s="22">
        <f t="shared" si="52"/>
        <v>-3.786244033667064E-2</v>
      </c>
      <c r="BA91" s="22">
        <f t="shared" si="53"/>
        <v>0.6444764443799722</v>
      </c>
      <c r="BB91" s="22">
        <f t="shared" si="54"/>
        <v>0.56831415599553314</v>
      </c>
      <c r="BC91" s="22">
        <f t="shared" si="55"/>
        <v>-2.0816623820618188</v>
      </c>
      <c r="BD91" s="22">
        <f t="shared" si="56"/>
        <v>-1.7068627715387863</v>
      </c>
      <c r="BE91" s="22">
        <f t="shared" si="60"/>
        <v>5.0909848459695954</v>
      </c>
      <c r="BF91" s="22">
        <f t="shared" si="60"/>
        <v>5.0915272217840721</v>
      </c>
      <c r="BG91" s="22">
        <f t="shared" si="60"/>
        <v>5.0935374466256604</v>
      </c>
      <c r="BH91" s="22">
        <f t="shared" si="59"/>
        <v>5.1009017177506868</v>
      </c>
      <c r="BI91" s="22">
        <f t="shared" si="59"/>
        <v>5.1268195003206118</v>
      </c>
      <c r="BJ91" s="22">
        <f t="shared" si="59"/>
        <v>5.2079492771628253</v>
      </c>
      <c r="BK91" s="22">
        <f t="shared" si="59"/>
        <v>5.4072715707192698</v>
      </c>
      <c r="BL91" s="22">
        <f t="shared" si="57"/>
        <v>5.7664878969616336</v>
      </c>
      <c r="BM91" s="22"/>
      <c r="BN91" s="22"/>
      <c r="BO91" s="22"/>
      <c r="BP91" s="22"/>
      <c r="BQ91" s="22"/>
      <c r="BR91" s="22"/>
      <c r="BS91" s="22"/>
      <c r="BT91" s="22"/>
    </row>
    <row r="92" spans="1:72" s="105" customFormat="1" ht="12.95" customHeight="1" x14ac:dyDescent="0.2">
      <c r="A92" s="133" t="s">
        <v>60</v>
      </c>
      <c r="B92" s="318" t="s">
        <v>37</v>
      </c>
      <c r="C92" s="306">
        <v>53439.187400000003</v>
      </c>
      <c r="D92" s="306"/>
      <c r="E92" s="105">
        <f t="shared" si="62"/>
        <v>44558.858421290359</v>
      </c>
      <c r="F92" s="315">
        <f t="shared" si="61"/>
        <v>44558.5</v>
      </c>
      <c r="G92" s="105">
        <f t="shared" si="63"/>
        <v>0.12918979999813018</v>
      </c>
      <c r="K92" s="105">
        <f t="shared" si="47"/>
        <v>0.12918979999813018</v>
      </c>
      <c r="P92" s="22">
        <f t="shared" si="64"/>
        <v>0.24254582270130037</v>
      </c>
      <c r="Q92" s="304">
        <f t="shared" si="65"/>
        <v>38420.687400000003</v>
      </c>
      <c r="R92" s="105">
        <f t="shared" si="66"/>
        <v>1.2849587883081635E-2</v>
      </c>
      <c r="S92" s="302">
        <f t="shared" si="48"/>
        <v>1</v>
      </c>
      <c r="U92" s="105">
        <f>VLOOKUP(C92,'C (errors) (3)'!C$21:E$128,3,FALSE)</f>
        <v>44558.858421290359</v>
      </c>
      <c r="V92" s="134"/>
      <c r="W92" s="134"/>
      <c r="X92" s="134"/>
      <c r="Y92" s="123">
        <f t="shared" si="49"/>
        <v>0.24114631341953871</v>
      </c>
      <c r="Z92" s="22">
        <f t="shared" si="67"/>
        <v>44558.5</v>
      </c>
      <c r="AA92" s="105">
        <f t="shared" si="68"/>
        <v>0.13058930927989185</v>
      </c>
      <c r="AB92" s="105">
        <f t="shared" si="69"/>
        <v>0.24114631341953871</v>
      </c>
      <c r="AC92" s="105">
        <f t="shared" si="70"/>
        <v>-0.11335602270317019</v>
      </c>
      <c r="AD92" s="105">
        <f t="shared" si="80"/>
        <v>-1.3995092817616628E-3</v>
      </c>
      <c r="AE92" s="105">
        <f t="shared" si="71"/>
        <v>1.9586262297370452E-6</v>
      </c>
      <c r="AF92" s="22">
        <f t="shared" si="81"/>
        <v>-0.11335602270317019</v>
      </c>
      <c r="AG92" s="302"/>
      <c r="AH92" s="22">
        <f t="shared" si="72"/>
        <v>-0.11195651342140853</v>
      </c>
      <c r="AI92" s="22">
        <f t="shared" si="73"/>
        <v>1.3247287594221231</v>
      </c>
      <c r="AJ92" s="22">
        <f t="shared" si="74"/>
        <v>-0.5282443420837466</v>
      </c>
      <c r="AK92" s="22">
        <f t="shared" si="75"/>
        <v>0.65060466572100739</v>
      </c>
      <c r="AL92" s="22">
        <f t="shared" si="76"/>
        <v>1.1078542469239312</v>
      </c>
      <c r="AM92" s="22">
        <f t="shared" si="77"/>
        <v>0.61852160371886999</v>
      </c>
      <c r="AN92" s="105">
        <f t="shared" si="78"/>
        <v>6.7653117079057052</v>
      </c>
      <c r="AO92" s="105">
        <f t="shared" si="78"/>
        <v>6.7548281001767805</v>
      </c>
      <c r="AP92" s="105">
        <f t="shared" si="78"/>
        <v>6.7387091260922185</v>
      </c>
      <c r="AQ92" s="105">
        <f t="shared" si="78"/>
        <v>6.714169501751603</v>
      </c>
      <c r="AR92" s="105">
        <f t="shared" si="78"/>
        <v>6.6773284166449915</v>
      </c>
      <c r="AS92" s="105">
        <f t="shared" si="78"/>
        <v>6.6230415145884107</v>
      </c>
      <c r="AT92" s="105">
        <f t="shared" si="78"/>
        <v>6.5448548238082349</v>
      </c>
      <c r="AU92" s="105">
        <f t="shared" si="79"/>
        <v>6.4349345866471594</v>
      </c>
      <c r="AV92" s="22"/>
      <c r="AW92" s="22">
        <v>25000</v>
      </c>
      <c r="AX92" s="22">
        <f t="shared" si="50"/>
        <v>-2.2840391040924522E-2</v>
      </c>
      <c r="AY92" s="22">
        <f t="shared" si="51"/>
        <v>1.7703451368908107E-2</v>
      </c>
      <c r="AZ92" s="22">
        <f t="shared" si="52"/>
        <v>-4.054384240983263E-2</v>
      </c>
      <c r="BA92" s="22">
        <f t="shared" si="53"/>
        <v>0.65846887317893599</v>
      </c>
      <c r="BB92" s="22">
        <f t="shared" si="54"/>
        <v>0.55013751469305605</v>
      </c>
      <c r="BC92" s="22">
        <f t="shared" si="55"/>
        <v>-2.0597357646899979</v>
      </c>
      <c r="BD92" s="22">
        <f t="shared" si="56"/>
        <v>-1.6647456180009552</v>
      </c>
      <c r="BE92" s="22">
        <f t="shared" si="60"/>
        <v>5.1140913345569015</v>
      </c>
      <c r="BF92" s="22">
        <f t="shared" si="60"/>
        <v>5.1147940363619968</v>
      </c>
      <c r="BG92" s="22">
        <f t="shared" si="60"/>
        <v>5.1172545189215448</v>
      </c>
      <c r="BH92" s="22">
        <f t="shared" si="59"/>
        <v>5.1257607418750712</v>
      </c>
      <c r="BI92" s="22">
        <f t="shared" si="59"/>
        <v>5.1539786109245576</v>
      </c>
      <c r="BJ92" s="22">
        <f t="shared" si="59"/>
        <v>5.2375028203496488</v>
      </c>
      <c r="BK92" s="22">
        <f t="shared" si="59"/>
        <v>5.4345176553387926</v>
      </c>
      <c r="BL92" s="22">
        <f t="shared" si="57"/>
        <v>5.7831503265970881</v>
      </c>
      <c r="BM92" s="22"/>
      <c r="BN92" s="22"/>
      <c r="BO92" s="22"/>
      <c r="BP92" s="22"/>
      <c r="BQ92" s="22"/>
      <c r="BR92" s="22"/>
      <c r="BS92" s="22"/>
      <c r="BT92" s="22"/>
    </row>
    <row r="93" spans="1:72" s="105" customFormat="1" ht="12.95" customHeight="1" x14ac:dyDescent="0.2">
      <c r="A93" s="133" t="s">
        <v>61</v>
      </c>
      <c r="B93" s="309" t="s">
        <v>37</v>
      </c>
      <c r="C93" s="310">
        <v>53439.188600000001</v>
      </c>
      <c r="D93" s="310"/>
      <c r="E93" s="105">
        <f t="shared" si="62"/>
        <v>44558.861750543503</v>
      </c>
      <c r="F93" s="315">
        <f t="shared" si="61"/>
        <v>44558.5</v>
      </c>
      <c r="G93" s="105">
        <f t="shared" si="63"/>
        <v>0.13038979999691946</v>
      </c>
      <c r="K93" s="105">
        <f t="shared" si="47"/>
        <v>0.13038979999691946</v>
      </c>
      <c r="P93" s="22">
        <f t="shared" si="64"/>
        <v>0.24254582270130037</v>
      </c>
      <c r="Q93" s="304">
        <f t="shared" si="65"/>
        <v>38420.688600000001</v>
      </c>
      <c r="R93" s="105">
        <f t="shared" si="66"/>
        <v>1.2578973428865606E-2</v>
      </c>
      <c r="S93" s="302">
        <f t="shared" si="48"/>
        <v>1</v>
      </c>
      <c r="U93" s="105">
        <f>VLOOKUP(C93,'C (errors) (3)'!C$21:E$128,3,FALSE)</f>
        <v>44558.861750543503</v>
      </c>
      <c r="V93" s="134"/>
      <c r="W93" s="134"/>
      <c r="X93" s="134"/>
      <c r="Y93" s="123">
        <f t="shared" si="49"/>
        <v>0.24234631341832799</v>
      </c>
      <c r="Z93" s="22">
        <f t="shared" si="67"/>
        <v>44558.5</v>
      </c>
      <c r="AA93" s="105">
        <f t="shared" si="68"/>
        <v>0.13058930927989185</v>
      </c>
      <c r="AB93" s="105">
        <f t="shared" si="69"/>
        <v>0.24234631341832799</v>
      </c>
      <c r="AC93" s="105">
        <f t="shared" si="70"/>
        <v>-0.11215602270438091</v>
      </c>
      <c r="AD93" s="105">
        <f t="shared" si="80"/>
        <v>-1.9950928297238213E-4</v>
      </c>
      <c r="AE93" s="105">
        <f t="shared" si="71"/>
        <v>3.9803953992154048E-8</v>
      </c>
      <c r="AF93" s="22">
        <f t="shared" si="81"/>
        <v>-0.11215602270438091</v>
      </c>
      <c r="AG93" s="302"/>
      <c r="AH93" s="22">
        <f t="shared" si="72"/>
        <v>-0.11195651342140853</v>
      </c>
      <c r="AI93" s="22">
        <f t="shared" si="73"/>
        <v>1.3247287594221231</v>
      </c>
      <c r="AJ93" s="22">
        <f t="shared" si="74"/>
        <v>-0.5282443420837466</v>
      </c>
      <c r="AK93" s="22">
        <f t="shared" si="75"/>
        <v>0.65060466572100739</v>
      </c>
      <c r="AL93" s="22">
        <f t="shared" si="76"/>
        <v>1.1078542469239312</v>
      </c>
      <c r="AM93" s="22">
        <f t="shared" si="77"/>
        <v>0.61852160371886999</v>
      </c>
      <c r="AN93" s="105">
        <f t="shared" si="78"/>
        <v>6.7653117079057052</v>
      </c>
      <c r="AO93" s="105">
        <f t="shared" si="78"/>
        <v>6.7548281001767805</v>
      </c>
      <c r="AP93" s="105">
        <f t="shared" si="78"/>
        <v>6.7387091260922185</v>
      </c>
      <c r="AQ93" s="105">
        <f t="shared" si="78"/>
        <v>6.714169501751603</v>
      </c>
      <c r="AR93" s="105">
        <f t="shared" si="78"/>
        <v>6.6773284166449915</v>
      </c>
      <c r="AS93" s="105">
        <f t="shared" si="78"/>
        <v>6.6230415145884107</v>
      </c>
      <c r="AT93" s="105">
        <f t="shared" si="78"/>
        <v>6.5448548238082349</v>
      </c>
      <c r="AU93" s="105">
        <f t="shared" si="79"/>
        <v>6.4349345866471594</v>
      </c>
      <c r="AV93" s="22"/>
      <c r="AW93" s="22">
        <v>25500</v>
      </c>
      <c r="AX93" s="22">
        <f t="shared" si="50"/>
        <v>-2.1503061627638639E-2</v>
      </c>
      <c r="AY93" s="22">
        <f t="shared" si="51"/>
        <v>2.1761598044067396E-2</v>
      </c>
      <c r="AZ93" s="22">
        <f t="shared" si="52"/>
        <v>-4.3264659671706035E-2</v>
      </c>
      <c r="BA93" s="22">
        <f t="shared" si="53"/>
        <v>0.67327579665697745</v>
      </c>
      <c r="BB93" s="22">
        <f t="shared" si="54"/>
        <v>0.53084806791734573</v>
      </c>
      <c r="BC93" s="22">
        <f t="shared" si="55"/>
        <v>-2.0368078232364346</v>
      </c>
      <c r="BD93" s="22">
        <f t="shared" si="56"/>
        <v>-1.6223184970994702</v>
      </c>
      <c r="BE93" s="22">
        <f t="shared" si="60"/>
        <v>5.1377306033705983</v>
      </c>
      <c r="BF93" s="22">
        <f t="shared" si="60"/>
        <v>5.1386286851564202</v>
      </c>
      <c r="BG93" s="22">
        <f t="shared" si="60"/>
        <v>5.1416061934537014</v>
      </c>
      <c r="BH93" s="22">
        <f t="shared" si="59"/>
        <v>5.1513423210090341</v>
      </c>
      <c r="BI93" s="22">
        <f t="shared" si="59"/>
        <v>5.1818607430029795</v>
      </c>
      <c r="BJ93" s="22">
        <f t="shared" si="59"/>
        <v>5.2675093439529004</v>
      </c>
      <c r="BK93" s="22">
        <f t="shared" si="59"/>
        <v>5.4618605308949171</v>
      </c>
      <c r="BL93" s="22">
        <f t="shared" si="57"/>
        <v>5.7998127562325426</v>
      </c>
      <c r="BM93" s="22"/>
      <c r="BN93" s="22"/>
      <c r="BO93" s="22"/>
      <c r="BP93" s="22"/>
      <c r="BQ93" s="22"/>
      <c r="BR93" s="22"/>
      <c r="BS93" s="22"/>
      <c r="BT93" s="22"/>
    </row>
    <row r="94" spans="1:72" s="105" customFormat="1" ht="12.95" customHeight="1" x14ac:dyDescent="0.2">
      <c r="A94" s="239" t="s">
        <v>41</v>
      </c>
      <c r="B94" s="302"/>
      <c r="C94" s="307">
        <v>53442.792870341123</v>
      </c>
      <c r="D94" s="307">
        <v>2.0000000000000001E-4</v>
      </c>
      <c r="E94" s="105">
        <f t="shared" si="62"/>
        <v>44568.86135752828</v>
      </c>
      <c r="F94" s="315">
        <f t="shared" ref="F94:F114" si="82">ROUND(2*E94,0)/2-0.5</f>
        <v>44568.5</v>
      </c>
      <c r="G94" s="105">
        <f t="shared" si="63"/>
        <v>0.13024814111849992</v>
      </c>
      <c r="K94" s="105">
        <f t="shared" ref="K94:K109" si="83">G94</f>
        <v>0.13024814111849992</v>
      </c>
      <c r="P94" s="22">
        <f t="shared" si="64"/>
        <v>0.24269548194519128</v>
      </c>
      <c r="Q94" s="304">
        <f t="shared" si="65"/>
        <v>38424.292870341123</v>
      </c>
      <c r="R94" s="105">
        <f t="shared" si="66"/>
        <v>1.2644404458994089E-2</v>
      </c>
      <c r="S94" s="302">
        <f t="shared" ref="S94:S109" si="84">S$14</f>
        <v>1</v>
      </c>
      <c r="U94" s="105">
        <f>VLOOKUP(C94,'C (errors) (3)'!C$21:E$128,3,FALSE)</f>
        <v>44568.86135752828</v>
      </c>
      <c r="V94" s="134"/>
      <c r="W94" s="134"/>
      <c r="X94" s="134"/>
      <c r="Y94" s="123">
        <f t="shared" si="49"/>
        <v>0.2421578885520394</v>
      </c>
      <c r="Z94" s="22">
        <f t="shared" si="67"/>
        <v>44568.5</v>
      </c>
      <c r="AA94" s="105">
        <f t="shared" si="68"/>
        <v>0.13078573451165179</v>
      </c>
      <c r="AB94" s="105">
        <f t="shared" si="69"/>
        <v>0.2421578885520394</v>
      </c>
      <c r="AC94" s="105">
        <f t="shared" si="70"/>
        <v>-0.11244734082669136</v>
      </c>
      <c r="AD94" s="105">
        <f t="shared" si="80"/>
        <v>-5.3759339315187504E-4</v>
      </c>
      <c r="AE94" s="105">
        <f t="shared" si="71"/>
        <v>2.8900665636054647E-7</v>
      </c>
      <c r="AF94" s="22">
        <f t="shared" si="81"/>
        <v>-0.11244734082669136</v>
      </c>
      <c r="AG94" s="302"/>
      <c r="AH94" s="22">
        <f t="shared" si="72"/>
        <v>-0.11190974743353949</v>
      </c>
      <c r="AI94" s="22">
        <f t="shared" si="73"/>
        <v>1.3235486037635464</v>
      </c>
      <c r="AJ94" s="22">
        <f t="shared" si="74"/>
        <v>-0.52670397055532203</v>
      </c>
      <c r="AK94" s="22">
        <f t="shared" si="75"/>
        <v>0.65119236732046726</v>
      </c>
      <c r="AL94" s="22">
        <f t="shared" si="76"/>
        <v>1.10966736418464</v>
      </c>
      <c r="AM94" s="22">
        <f t="shared" si="77"/>
        <v>0.61977568709538566</v>
      </c>
      <c r="AN94" s="105">
        <f t="shared" si="78"/>
        <v>6.7662517015590673</v>
      </c>
      <c r="AO94" s="105">
        <f t="shared" si="78"/>
        <v>6.7557650137178999</v>
      </c>
      <c r="AP94" s="105">
        <f t="shared" si="78"/>
        <v>6.739633790407952</v>
      </c>
      <c r="AQ94" s="105">
        <f t="shared" si="78"/>
        <v>6.7150648912331361</v>
      </c>
      <c r="AR94" s="105">
        <f t="shared" si="78"/>
        <v>6.6781658431537387</v>
      </c>
      <c r="AS94" s="105">
        <f t="shared" si="78"/>
        <v>6.623777044683675</v>
      </c>
      <c r="AT94" s="105">
        <f t="shared" si="78"/>
        <v>6.5454276005828156</v>
      </c>
      <c r="AU94" s="105">
        <f t="shared" si="79"/>
        <v>6.4352678352398689</v>
      </c>
      <c r="AV94" s="22"/>
      <c r="AW94" s="22">
        <v>26000</v>
      </c>
      <c r="AX94" s="22">
        <f t="shared" si="50"/>
        <v>-2.0117451941985047E-2</v>
      </c>
      <c r="AY94" s="22">
        <f t="shared" si="51"/>
        <v>2.5908408491183796E-2</v>
      </c>
      <c r="AZ94" s="22">
        <f t="shared" si="52"/>
        <v>-4.6025860433168843E-2</v>
      </c>
      <c r="BA94" s="22">
        <f t="shared" si="53"/>
        <v>0.68897018847994762</v>
      </c>
      <c r="BB94" s="22">
        <f t="shared" si="54"/>
        <v>0.5103431772389504</v>
      </c>
      <c r="BC94" s="22">
        <f t="shared" si="55"/>
        <v>-2.0127906619844773</v>
      </c>
      <c r="BD94" s="22">
        <f t="shared" si="56"/>
        <v>-1.5795357512113615</v>
      </c>
      <c r="BE94" s="22">
        <f t="shared" si="60"/>
        <v>5.1619385317572481</v>
      </c>
      <c r="BF94" s="22">
        <f t="shared" si="60"/>
        <v>5.1630716654038178</v>
      </c>
      <c r="BG94" s="22">
        <f t="shared" si="60"/>
        <v>5.1666361622959984</v>
      </c>
      <c r="BH94" s="22">
        <f t="shared" si="59"/>
        <v>5.1776833093546397</v>
      </c>
      <c r="BI94" s="22">
        <f t="shared" si="59"/>
        <v>5.2104783158499117</v>
      </c>
      <c r="BJ94" s="22">
        <f t="shared" si="59"/>
        <v>5.2979616387699897</v>
      </c>
      <c r="BK94" s="22">
        <f t="shared" si="59"/>
        <v>5.4892972321739695</v>
      </c>
      <c r="BL94" s="22">
        <f t="shared" si="57"/>
        <v>5.8164751858679971</v>
      </c>
      <c r="BM94" s="22"/>
      <c r="BN94" s="22"/>
      <c r="BO94" s="22"/>
      <c r="BP94" s="22"/>
      <c r="BQ94" s="22"/>
      <c r="BR94" s="22"/>
      <c r="BS94" s="22"/>
      <c r="BT94" s="22"/>
    </row>
    <row r="95" spans="1:72" s="105" customFormat="1" ht="12.95" customHeight="1" x14ac:dyDescent="0.2">
      <c r="A95" s="133" t="s">
        <v>62</v>
      </c>
      <c r="B95" s="318" t="s">
        <v>36</v>
      </c>
      <c r="C95" s="306">
        <v>53471.083100000003</v>
      </c>
      <c r="D95" s="306"/>
      <c r="E95" s="105">
        <f t="shared" si="62"/>
        <v>44647.349137667952</v>
      </c>
      <c r="F95" s="315">
        <f t="shared" si="82"/>
        <v>44647</v>
      </c>
      <c r="G95" s="105">
        <f t="shared" si="63"/>
        <v>0.12584360000619199</v>
      </c>
      <c r="K95" s="105">
        <f t="shared" si="83"/>
        <v>0.12584360000619199</v>
      </c>
      <c r="P95" s="22">
        <f t="shared" si="64"/>
        <v>0.24387153894851457</v>
      </c>
      <c r="Q95" s="304">
        <f t="shared" si="65"/>
        <v>38452.583100000003</v>
      </c>
      <c r="R95" s="105">
        <f t="shared" si="66"/>
        <v>1.3930594370972627E-2</v>
      </c>
      <c r="S95" s="302">
        <f t="shared" si="84"/>
        <v>1</v>
      </c>
      <c r="U95" s="105">
        <f>VLOOKUP(C95,'C (errors) (3)'!C$21:E$128,3,FALSE)</f>
        <v>44647.349137667952</v>
      </c>
      <c r="V95" s="134"/>
      <c r="W95" s="134"/>
      <c r="X95" s="134"/>
      <c r="Y95" s="123">
        <f t="shared" si="49"/>
        <v>0.23738396333515591</v>
      </c>
      <c r="Z95" s="22">
        <f t="shared" si="67"/>
        <v>44647</v>
      </c>
      <c r="AA95" s="105">
        <f t="shared" si="68"/>
        <v>0.13233117561955066</v>
      </c>
      <c r="AB95" s="105">
        <f t="shared" si="69"/>
        <v>0.23738396333515591</v>
      </c>
      <c r="AC95" s="105">
        <f t="shared" si="70"/>
        <v>-0.11802793894232258</v>
      </c>
      <c r="AD95" s="105">
        <f t="shared" si="80"/>
        <v>-6.4875756133586648E-3</v>
      </c>
      <c r="AE95" s="105">
        <f t="shared" si="71"/>
        <v>4.2088637339046055E-5</v>
      </c>
      <c r="AF95" s="22">
        <f t="shared" si="81"/>
        <v>-0.11802793894232258</v>
      </c>
      <c r="AG95" s="302"/>
      <c r="AH95" s="22">
        <f t="shared" si="72"/>
        <v>-0.11154036332896392</v>
      </c>
      <c r="AI95" s="22">
        <f t="shared" si="73"/>
        <v>1.3143133247027119</v>
      </c>
      <c r="AJ95" s="22">
        <f t="shared" si="74"/>
        <v>-0.51463806728795658</v>
      </c>
      <c r="AK95" s="22">
        <f t="shared" si="75"/>
        <v>0.65569987964624665</v>
      </c>
      <c r="AL95" s="22">
        <f t="shared" si="76"/>
        <v>1.123800320226263</v>
      </c>
      <c r="AM95" s="22">
        <f t="shared" si="77"/>
        <v>0.62959974336257452</v>
      </c>
      <c r="AN95" s="105">
        <f t="shared" si="78"/>
        <v>6.773607731230511</v>
      </c>
      <c r="AO95" s="105">
        <f t="shared" si="78"/>
        <v>6.7630999615774927</v>
      </c>
      <c r="AP95" s="105">
        <f t="shared" si="78"/>
        <v>6.7468766233811355</v>
      </c>
      <c r="AQ95" s="105">
        <f t="shared" si="78"/>
        <v>6.7220826566430771</v>
      </c>
      <c r="AR95" s="105">
        <f t="shared" si="78"/>
        <v>6.6847333736145069</v>
      </c>
      <c r="AS95" s="105">
        <f t="shared" si="78"/>
        <v>6.6295484976560992</v>
      </c>
      <c r="AT95" s="105">
        <f t="shared" si="78"/>
        <v>6.5499234711990706</v>
      </c>
      <c r="AU95" s="105">
        <f t="shared" si="79"/>
        <v>6.4378838366926354</v>
      </c>
      <c r="AV95" s="22"/>
      <c r="AW95" s="22">
        <v>26500</v>
      </c>
      <c r="AX95" s="22">
        <f t="shared" si="50"/>
        <v>-1.8684538206124042E-2</v>
      </c>
      <c r="AY95" s="22">
        <f t="shared" si="51"/>
        <v>3.0143882710257308E-2</v>
      </c>
      <c r="AZ95" s="22">
        <f t="shared" si="52"/>
        <v>-4.882842091638135E-2</v>
      </c>
      <c r="BA95" s="22">
        <f t="shared" si="53"/>
        <v>0.7056337378562455</v>
      </c>
      <c r="BB95" s="22">
        <f t="shared" si="54"/>
        <v>0.48850757364768127</v>
      </c>
      <c r="BC95" s="22">
        <f t="shared" si="55"/>
        <v>-1.9875853941325212</v>
      </c>
      <c r="BD95" s="22">
        <f t="shared" si="56"/>
        <v>-1.5363478136544582</v>
      </c>
      <c r="BE95" s="22">
        <f t="shared" si="60"/>
        <v>5.1867546347473832</v>
      </c>
      <c r="BF95" s="22">
        <f t="shared" si="60"/>
        <v>5.1881670123678001</v>
      </c>
      <c r="BG95" s="22">
        <f t="shared" si="60"/>
        <v>5.1923904163936925</v>
      </c>
      <c r="BH95" s="22">
        <f t="shared" si="59"/>
        <v>5.2048202500995737</v>
      </c>
      <c r="BI95" s="22">
        <f t="shared" si="59"/>
        <v>5.2398418395869237</v>
      </c>
      <c r="BJ95" s="22">
        <f t="shared" si="59"/>
        <v>5.3288518144913377</v>
      </c>
      <c r="BK95" s="22">
        <f t="shared" si="59"/>
        <v>5.5168247679134277</v>
      </c>
      <c r="BL95" s="22">
        <f t="shared" si="57"/>
        <v>5.8331376155034516</v>
      </c>
      <c r="BM95" s="22"/>
      <c r="BN95" s="22"/>
      <c r="BO95" s="22"/>
      <c r="BP95" s="22"/>
      <c r="BQ95" s="22"/>
      <c r="BR95" s="22"/>
      <c r="BS95" s="22"/>
      <c r="BT95" s="22"/>
    </row>
    <row r="96" spans="1:72" s="105" customFormat="1" ht="12.95" customHeight="1" x14ac:dyDescent="0.2">
      <c r="A96" s="133" t="s">
        <v>63</v>
      </c>
      <c r="B96" s="318" t="s">
        <v>36</v>
      </c>
      <c r="C96" s="306">
        <v>53471.087899999999</v>
      </c>
      <c r="D96" s="306"/>
      <c r="E96" s="105">
        <f t="shared" si="62"/>
        <v>44647.362454680537</v>
      </c>
      <c r="F96" s="315">
        <f t="shared" si="82"/>
        <v>44647</v>
      </c>
      <c r="G96" s="105">
        <f t="shared" si="63"/>
        <v>0.13064360000134911</v>
      </c>
      <c r="K96" s="105">
        <f t="shared" si="83"/>
        <v>0.13064360000134911</v>
      </c>
      <c r="P96" s="22">
        <f t="shared" si="64"/>
        <v>0.24387153894851457</v>
      </c>
      <c r="Q96" s="304">
        <f t="shared" si="65"/>
        <v>38452.587899999999</v>
      </c>
      <c r="R96" s="105">
        <f t="shared" si="66"/>
        <v>1.2820566158223029E-2</v>
      </c>
      <c r="S96" s="302">
        <f t="shared" si="84"/>
        <v>1</v>
      </c>
      <c r="U96" s="105">
        <f>VLOOKUP(C96,'C (errors) (3)'!C$21:E$128,3,FALSE)</f>
        <v>44647.362454680537</v>
      </c>
      <c r="V96" s="134"/>
      <c r="W96" s="134"/>
      <c r="X96" s="134"/>
      <c r="Y96" s="123">
        <f t="shared" si="49"/>
        <v>0.24218396333031303</v>
      </c>
      <c r="Z96" s="22">
        <f t="shared" si="67"/>
        <v>44647</v>
      </c>
      <c r="AA96" s="105">
        <f t="shared" si="68"/>
        <v>0.13233117561955066</v>
      </c>
      <c r="AB96" s="105">
        <f t="shared" si="69"/>
        <v>0.24218396333031303</v>
      </c>
      <c r="AC96" s="105">
        <f t="shared" si="70"/>
        <v>-0.11322793894716546</v>
      </c>
      <c r="AD96" s="105">
        <f t="shared" si="80"/>
        <v>-1.6875756182015422E-3</v>
      </c>
      <c r="AE96" s="105">
        <f t="shared" si="71"/>
        <v>2.8479114671483172E-6</v>
      </c>
      <c r="AF96" s="22">
        <f t="shared" si="81"/>
        <v>-0.11322793894716546</v>
      </c>
      <c r="AG96" s="302"/>
      <c r="AH96" s="22">
        <f t="shared" si="72"/>
        <v>-0.11154036332896392</v>
      </c>
      <c r="AI96" s="22">
        <f t="shared" si="73"/>
        <v>1.3143133247027119</v>
      </c>
      <c r="AJ96" s="22">
        <f t="shared" si="74"/>
        <v>-0.51463806728795658</v>
      </c>
      <c r="AK96" s="22">
        <f t="shared" si="75"/>
        <v>0.65569987964624665</v>
      </c>
      <c r="AL96" s="22">
        <f t="shared" si="76"/>
        <v>1.123800320226263</v>
      </c>
      <c r="AM96" s="22">
        <f t="shared" si="77"/>
        <v>0.62959974336257452</v>
      </c>
      <c r="AN96" s="105">
        <f t="shared" si="78"/>
        <v>6.773607731230511</v>
      </c>
      <c r="AO96" s="105">
        <f t="shared" si="78"/>
        <v>6.7630999615774927</v>
      </c>
      <c r="AP96" s="105">
        <f t="shared" si="78"/>
        <v>6.7468766233811355</v>
      </c>
      <c r="AQ96" s="105">
        <f t="shared" si="78"/>
        <v>6.7220826566430771</v>
      </c>
      <c r="AR96" s="105">
        <f t="shared" si="78"/>
        <v>6.6847333736145069</v>
      </c>
      <c r="AS96" s="105">
        <f t="shared" si="78"/>
        <v>6.6295484976560992</v>
      </c>
      <c r="AT96" s="105">
        <f t="shared" si="78"/>
        <v>6.5499234711990706</v>
      </c>
      <c r="AU96" s="105">
        <f t="shared" si="79"/>
        <v>6.4378838366926354</v>
      </c>
      <c r="AV96" s="22"/>
      <c r="AW96" s="22">
        <v>27000</v>
      </c>
      <c r="AX96" s="22">
        <f t="shared" si="50"/>
        <v>-1.7205273661735319E-2</v>
      </c>
      <c r="AY96" s="22">
        <f t="shared" si="51"/>
        <v>3.4468020701287932E-2</v>
      </c>
      <c r="AZ96" s="22">
        <f t="shared" si="52"/>
        <v>-5.1673294363023252E-2</v>
      </c>
      <c r="BA96" s="22">
        <f t="shared" si="53"/>
        <v>0.72335797281730674</v>
      </c>
      <c r="BB96" s="22">
        <f t="shared" si="54"/>
        <v>0.46521164135122206</v>
      </c>
      <c r="BC96" s="22">
        <f t="shared" si="55"/>
        <v>-1.9610805471845953</v>
      </c>
      <c r="BD96" s="22">
        <f t="shared" si="56"/>
        <v>-1.4927009483343834</v>
      </c>
      <c r="BE96" s="22">
        <f t="shared" si="60"/>
        <v>5.2122223814893038</v>
      </c>
      <c r="BF96" s="22">
        <f t="shared" si="60"/>
        <v>5.213962401711842</v>
      </c>
      <c r="BG96" s="22">
        <f t="shared" si="60"/>
        <v>5.2189170140465517</v>
      </c>
      <c r="BH96" s="22">
        <f t="shared" si="59"/>
        <v>5.232788976103719</v>
      </c>
      <c r="BI96" s="22">
        <f t="shared" si="59"/>
        <v>5.2699597601860741</v>
      </c>
      <c r="BJ96" s="22">
        <f t="shared" si="59"/>
        <v>5.3601713041693078</v>
      </c>
      <c r="BK96" s="22">
        <f t="shared" si="59"/>
        <v>5.5444401216323849</v>
      </c>
      <c r="BL96" s="22">
        <f t="shared" si="57"/>
        <v>5.8498000451389061</v>
      </c>
      <c r="BM96" s="22"/>
      <c r="BN96" s="22"/>
      <c r="BO96" s="22"/>
      <c r="BP96" s="22"/>
      <c r="BQ96" s="22"/>
      <c r="BR96" s="22"/>
      <c r="BS96" s="22"/>
      <c r="BT96" s="22"/>
    </row>
    <row r="97" spans="1:72" s="105" customFormat="1" ht="12.95" customHeight="1" x14ac:dyDescent="0.2">
      <c r="A97" s="133" t="s">
        <v>64</v>
      </c>
      <c r="B97" s="318" t="s">
        <v>36</v>
      </c>
      <c r="C97" s="306">
        <v>53471.089599999999</v>
      </c>
      <c r="D97" s="306"/>
      <c r="E97" s="105">
        <f t="shared" si="62"/>
        <v>44647.367171122496</v>
      </c>
      <c r="F97" s="315">
        <f t="shared" si="82"/>
        <v>44647</v>
      </c>
      <c r="G97" s="105">
        <f t="shared" si="63"/>
        <v>0.13234360000205925</v>
      </c>
      <c r="K97" s="105">
        <f t="shared" si="83"/>
        <v>0.13234360000205925</v>
      </c>
      <c r="P97" s="22">
        <f t="shared" si="64"/>
        <v>0.24387153894851457</v>
      </c>
      <c r="Q97" s="304">
        <f t="shared" si="65"/>
        <v>38452.589599999999</v>
      </c>
      <c r="R97" s="105">
        <f t="shared" si="66"/>
        <v>1.2438481165644267E-2</v>
      </c>
      <c r="S97" s="302">
        <f t="shared" si="84"/>
        <v>1</v>
      </c>
      <c r="U97" s="105">
        <f>VLOOKUP(C97,'C (errors) (3)'!C$21:E$128,3,FALSE)</f>
        <v>44647.367171122496</v>
      </c>
      <c r="V97" s="134"/>
      <c r="W97" s="134"/>
      <c r="X97" s="134"/>
      <c r="Y97" s="123">
        <f t="shared" si="49"/>
        <v>0.24388396333102316</v>
      </c>
      <c r="Z97" s="22">
        <f t="shared" si="67"/>
        <v>44647</v>
      </c>
      <c r="AA97" s="105">
        <f t="shared" si="68"/>
        <v>0.13233117561955066</v>
      </c>
      <c r="AB97" s="105">
        <f t="shared" si="69"/>
        <v>0.24388396333102316</v>
      </c>
      <c r="AC97" s="105">
        <f t="shared" si="70"/>
        <v>-0.11152793894645532</v>
      </c>
      <c r="AD97" s="105">
        <f t="shared" si="80"/>
        <v>1.2424382508591236E-5</v>
      </c>
      <c r="AE97" s="105">
        <f t="shared" si="71"/>
        <v>1.5436528071978785E-10</v>
      </c>
      <c r="AF97" s="22">
        <f t="shared" si="81"/>
        <v>-0.11152793894645532</v>
      </c>
      <c r="AG97" s="302"/>
      <c r="AH97" s="22">
        <f t="shared" si="72"/>
        <v>-0.11154036332896392</v>
      </c>
      <c r="AI97" s="22">
        <f t="shared" si="73"/>
        <v>1.3143133247027119</v>
      </c>
      <c r="AJ97" s="22">
        <f t="shared" si="74"/>
        <v>-0.51463806728795658</v>
      </c>
      <c r="AK97" s="22">
        <f t="shared" si="75"/>
        <v>0.65569987964624665</v>
      </c>
      <c r="AL97" s="22">
        <f t="shared" si="76"/>
        <v>1.123800320226263</v>
      </c>
      <c r="AM97" s="22">
        <f t="shared" si="77"/>
        <v>0.62959974336257452</v>
      </c>
      <c r="AN97" s="105">
        <f t="shared" si="78"/>
        <v>6.773607731230511</v>
      </c>
      <c r="AO97" s="105">
        <f t="shared" si="78"/>
        <v>6.7630999615774927</v>
      </c>
      <c r="AP97" s="105">
        <f t="shared" si="78"/>
        <v>6.7468766233811355</v>
      </c>
      <c r="AQ97" s="105">
        <f t="shared" si="78"/>
        <v>6.7220826566430771</v>
      </c>
      <c r="AR97" s="105">
        <f t="shared" si="78"/>
        <v>6.6847333736145069</v>
      </c>
      <c r="AS97" s="105">
        <f t="shared" si="78"/>
        <v>6.6295484976560992</v>
      </c>
      <c r="AT97" s="105">
        <f t="shared" si="78"/>
        <v>6.5499234711990706</v>
      </c>
      <c r="AU97" s="105">
        <f t="shared" si="79"/>
        <v>6.4378838366926354</v>
      </c>
      <c r="AV97" s="22"/>
      <c r="AW97" s="22">
        <v>27500</v>
      </c>
      <c r="AX97" s="22">
        <f t="shared" si="50"/>
        <v>-1.5680543535589349E-2</v>
      </c>
      <c r="AY97" s="22">
        <f t="shared" si="51"/>
        <v>3.8880822464275655E-2</v>
      </c>
      <c r="AZ97" s="22">
        <f t="shared" si="52"/>
        <v>-5.4561365999865004E-2</v>
      </c>
      <c r="BA97" s="22">
        <f t="shared" si="53"/>
        <v>0.74224547056982448</v>
      </c>
      <c r="BB97" s="22">
        <f t="shared" si="54"/>
        <v>0.44030953411581442</v>
      </c>
      <c r="BC97" s="22">
        <f t="shared" si="55"/>
        <v>-1.9331502582556965</v>
      </c>
      <c r="BD97" s="22">
        <f t="shared" si="56"/>
        <v>-1.4485370419555124</v>
      </c>
      <c r="BE97" s="22">
        <f t="shared" si="60"/>
        <v>5.2383894932905894</v>
      </c>
      <c r="BF97" s="22">
        <f t="shared" si="60"/>
        <v>5.2405091817512925</v>
      </c>
      <c r="BG97" s="22">
        <f t="shared" si="60"/>
        <v>5.2462657606734577</v>
      </c>
      <c r="BH97" s="22">
        <f t="shared" si="59"/>
        <v>5.2616241710186706</v>
      </c>
      <c r="BI97" s="22">
        <f t="shared" si="59"/>
        <v>5.3008383102450507</v>
      </c>
      <c r="BJ97" s="22">
        <f t="shared" si="59"/>
        <v>5.3919108702799186</v>
      </c>
      <c r="BK97" s="22">
        <f t="shared" si="59"/>
        <v>5.5721402524690173</v>
      </c>
      <c r="BL97" s="22">
        <f t="shared" si="57"/>
        <v>5.8664624747743606</v>
      </c>
      <c r="BM97" s="22"/>
      <c r="BN97" s="22"/>
      <c r="BO97" s="22"/>
      <c r="BP97" s="22"/>
      <c r="BQ97" s="22"/>
      <c r="BR97" s="22"/>
      <c r="BS97" s="22"/>
      <c r="BT97" s="22"/>
    </row>
    <row r="98" spans="1:72" s="105" customFormat="1" ht="12.95" customHeight="1" x14ac:dyDescent="0.2">
      <c r="A98" s="308" t="s">
        <v>198</v>
      </c>
      <c r="B98" s="302"/>
      <c r="C98" s="20">
        <v>53489.292800000003</v>
      </c>
      <c r="D98" s="20" t="s">
        <v>152</v>
      </c>
      <c r="E98" s="105">
        <f t="shared" si="62"/>
        <v>44697.869721885298</v>
      </c>
      <c r="F98" s="315">
        <f t="shared" si="82"/>
        <v>44697.5</v>
      </c>
      <c r="G98" s="105">
        <f t="shared" si="63"/>
        <v>0.13326300000335323</v>
      </c>
      <c r="K98" s="105">
        <f t="shared" si="83"/>
        <v>0.13326300000335323</v>
      </c>
      <c r="P98" s="22">
        <f t="shared" si="64"/>
        <v>0.24462926585157424</v>
      </c>
      <c r="Q98" s="304">
        <f t="shared" si="65"/>
        <v>38470.792800000003</v>
      </c>
      <c r="R98" s="105">
        <f t="shared" si="66"/>
        <v>1.2402445168976638E-2</v>
      </c>
      <c r="S98" s="302">
        <f t="shared" si="84"/>
        <v>1</v>
      </c>
      <c r="U98" s="105">
        <f>VLOOKUP(C98,'C (errors) (3)'!C$21:E$128,3,FALSE)</f>
        <v>44697.869721885298</v>
      </c>
      <c r="V98" s="134"/>
      <c r="W98" s="134"/>
      <c r="X98" s="134"/>
      <c r="Y98" s="123">
        <f t="shared" si="49"/>
        <v>0.24456364407292636</v>
      </c>
      <c r="Z98" s="22">
        <f t="shared" si="67"/>
        <v>44697.5</v>
      </c>
      <c r="AA98" s="105">
        <f t="shared" si="68"/>
        <v>0.13332862178200111</v>
      </c>
      <c r="AB98" s="105">
        <f t="shared" si="69"/>
        <v>0.24456364407292636</v>
      </c>
      <c r="AC98" s="105">
        <f t="shared" si="70"/>
        <v>-0.11136626584822101</v>
      </c>
      <c r="AD98" s="105">
        <f t="shared" si="80"/>
        <v>-6.5621778647884099E-5</v>
      </c>
      <c r="AE98" s="105">
        <f t="shared" si="71"/>
        <v>4.3062178329118975E-9</v>
      </c>
      <c r="AF98" s="22">
        <f t="shared" si="81"/>
        <v>-0.11136626584822101</v>
      </c>
      <c r="AG98" s="302"/>
      <c r="AH98" s="22">
        <f t="shared" si="72"/>
        <v>-0.11130064406957313</v>
      </c>
      <c r="AI98" s="22">
        <f t="shared" si="73"/>
        <v>1.3084003287652815</v>
      </c>
      <c r="AJ98" s="22">
        <f t="shared" si="74"/>
        <v>-0.50690190846200645</v>
      </c>
      <c r="AK98" s="22">
        <f t="shared" si="75"/>
        <v>0.65850165942937544</v>
      </c>
      <c r="AL98" s="22">
        <f t="shared" si="76"/>
        <v>1.1327988731295675</v>
      </c>
      <c r="AM98" s="22">
        <f t="shared" si="77"/>
        <v>0.63590040494117939</v>
      </c>
      <c r="AN98" s="105">
        <f t="shared" si="78"/>
        <v>6.7783184191650969</v>
      </c>
      <c r="AO98" s="105">
        <f t="shared" si="78"/>
        <v>6.7677999662197452</v>
      </c>
      <c r="AP98" s="105">
        <f t="shared" si="78"/>
        <v>6.7515211469017791</v>
      </c>
      <c r="AQ98" s="105">
        <f t="shared" si="78"/>
        <v>6.7265868423475421</v>
      </c>
      <c r="AR98" s="105">
        <f t="shared" si="78"/>
        <v>6.6889524178657647</v>
      </c>
      <c r="AS98" s="105">
        <f t="shared" si="78"/>
        <v>6.6332590159516132</v>
      </c>
      <c r="AT98" s="105">
        <f t="shared" si="78"/>
        <v>6.5528153146996821</v>
      </c>
      <c r="AU98" s="105">
        <f t="shared" si="79"/>
        <v>6.439566742085816</v>
      </c>
      <c r="AV98" s="22"/>
      <c r="AW98" s="22">
        <v>28000</v>
      </c>
      <c r="AX98" s="22">
        <f t="shared" si="50"/>
        <v>-1.411110198170884E-2</v>
      </c>
      <c r="AY98" s="22">
        <f t="shared" si="51"/>
        <v>4.3382287999220503E-2</v>
      </c>
      <c r="AZ98" s="22">
        <f t="shared" si="52"/>
        <v>-5.7493389980929344E-2</v>
      </c>
      <c r="BA98" s="22">
        <f t="shared" si="53"/>
        <v>0.76241112450053072</v>
      </c>
      <c r="BB98" s="22">
        <f t="shared" si="54"/>
        <v>0.41363715302776444</v>
      </c>
      <c r="BC98" s="22">
        <f t="shared" si="55"/>
        <v>-1.9036522478979647</v>
      </c>
      <c r="BD98" s="22">
        <f t="shared" si="56"/>
        <v>-1.403793474253368</v>
      </c>
      <c r="BE98" s="22">
        <f t="shared" si="60"/>
        <v>5.2653082007163388</v>
      </c>
      <c r="BF98" s="22">
        <f t="shared" si="60"/>
        <v>5.2678623137496601</v>
      </c>
      <c r="BG98" s="22">
        <f t="shared" si="60"/>
        <v>5.274487789228937</v>
      </c>
      <c r="BH98" s="22">
        <f t="shared" si="59"/>
        <v>5.2913588934069935</v>
      </c>
      <c r="BI98" s="22">
        <f t="shared" si="59"/>
        <v>5.3324813671928215</v>
      </c>
      <c r="BJ98" s="22">
        <f t="shared" si="59"/>
        <v>5.4240606123855031</v>
      </c>
      <c r="BK98" s="22">
        <f t="shared" si="59"/>
        <v>5.5999220960248195</v>
      </c>
      <c r="BL98" s="22">
        <f t="shared" si="57"/>
        <v>5.8831249044098151</v>
      </c>
      <c r="BM98" s="22"/>
      <c r="BN98" s="22"/>
      <c r="BO98" s="22"/>
      <c r="BP98" s="22"/>
      <c r="BQ98" s="22"/>
      <c r="BR98" s="22"/>
      <c r="BS98" s="22"/>
      <c r="BT98" s="22"/>
    </row>
    <row r="99" spans="1:72" s="105" customFormat="1" ht="12.95" customHeight="1" x14ac:dyDescent="0.2">
      <c r="A99" s="308" t="s">
        <v>198</v>
      </c>
      <c r="B99" s="302"/>
      <c r="C99" s="20">
        <v>53683.581400000003</v>
      </c>
      <c r="D99" s="20" t="s">
        <v>152</v>
      </c>
      <c r="E99" s="105">
        <f t="shared" si="62"/>
        <v>45236.899666297868</v>
      </c>
      <c r="F99" s="315">
        <f t="shared" si="82"/>
        <v>45236.5</v>
      </c>
      <c r="G99" s="105">
        <f t="shared" si="63"/>
        <v>0.14405619999888586</v>
      </c>
      <c r="K99" s="105">
        <f t="shared" si="83"/>
        <v>0.14405619999888586</v>
      </c>
      <c r="P99" s="22">
        <f t="shared" si="64"/>
        <v>0.25277303179105443</v>
      </c>
      <c r="Q99" s="304">
        <f t="shared" si="65"/>
        <v>38665.081400000003</v>
      </c>
      <c r="R99" s="105">
        <f t="shared" si="66"/>
        <v>1.1819349514926674E-2</v>
      </c>
      <c r="S99" s="302">
        <f t="shared" si="84"/>
        <v>1</v>
      </c>
      <c r="U99" s="105">
        <f>VLOOKUP(C99,'C (errors) (3)'!C$21:E$128,3,FALSE)</f>
        <v>45236.899666297868</v>
      </c>
      <c r="V99" s="134"/>
      <c r="W99" s="134"/>
      <c r="X99" s="134"/>
      <c r="Y99" s="123">
        <f t="shared" si="49"/>
        <v>0.25270537376447755</v>
      </c>
      <c r="Z99" s="22">
        <f t="shared" si="67"/>
        <v>45236.5</v>
      </c>
      <c r="AA99" s="105">
        <f t="shared" si="68"/>
        <v>0.14412385802546274</v>
      </c>
      <c r="AB99" s="105">
        <f t="shared" si="69"/>
        <v>0.25270537376447755</v>
      </c>
      <c r="AC99" s="105">
        <f t="shared" si="70"/>
        <v>-0.10871683179216857</v>
      </c>
      <c r="AD99" s="105">
        <f t="shared" si="80"/>
        <v>-6.7658026576877806E-5</v>
      </c>
      <c r="AE99" s="105">
        <f t="shared" si="71"/>
        <v>4.5776085602775039E-9</v>
      </c>
      <c r="AF99" s="22">
        <f t="shared" si="81"/>
        <v>-0.10871683179216857</v>
      </c>
      <c r="AG99" s="302"/>
      <c r="AH99" s="22">
        <f t="shared" si="72"/>
        <v>-0.10864917376559169</v>
      </c>
      <c r="AI99" s="22">
        <f t="shared" si="73"/>
        <v>1.2468712934128092</v>
      </c>
      <c r="AJ99" s="22">
        <f t="shared" si="74"/>
        <v>-0.42592540967047127</v>
      </c>
      <c r="AK99" s="22">
        <f t="shared" si="75"/>
        <v>0.68395157923822469</v>
      </c>
      <c r="AL99" s="22">
        <f t="shared" si="76"/>
        <v>1.2244013265138567</v>
      </c>
      <c r="AM99" s="22">
        <f t="shared" si="77"/>
        <v>0.70219957350338891</v>
      </c>
      <c r="AN99" s="105">
        <f t="shared" si="78"/>
        <v>6.8275394225051453</v>
      </c>
      <c r="AO99" s="105">
        <f t="shared" si="78"/>
        <v>6.8170408389403807</v>
      </c>
      <c r="AP99" s="105">
        <f t="shared" si="78"/>
        <v>6.800350453297221</v>
      </c>
      <c r="AQ99" s="105">
        <f t="shared" si="78"/>
        <v>6.7741361005809004</v>
      </c>
      <c r="AR99" s="105">
        <f t="shared" si="78"/>
        <v>6.7336827114345645</v>
      </c>
      <c r="AS99" s="105">
        <f t="shared" si="78"/>
        <v>6.672743710256265</v>
      </c>
      <c r="AT99" s="105">
        <f t="shared" si="78"/>
        <v>6.5836600655269528</v>
      </c>
      <c r="AU99" s="105">
        <f t="shared" si="79"/>
        <v>6.4575288412328362</v>
      </c>
      <c r="AV99" s="22"/>
      <c r="AW99" s="22">
        <v>28500</v>
      </c>
      <c r="AX99" s="22">
        <f t="shared" si="50"/>
        <v>-1.2497486556759162E-2</v>
      </c>
      <c r="AY99" s="22">
        <f t="shared" si="51"/>
        <v>4.797241730612245E-2</v>
      </c>
      <c r="AZ99" s="22">
        <f t="shared" si="52"/>
        <v>-6.0469903862881612E-2</v>
      </c>
      <c r="BA99" s="22">
        <f t="shared" si="53"/>
        <v>0.78398341321556153</v>
      </c>
      <c r="BB99" s="22">
        <f t="shared" si="54"/>
        <v>0.38501004477342676</v>
      </c>
      <c r="BC99" s="22">
        <f t="shared" si="55"/>
        <v>-1.8724255684128095</v>
      </c>
      <c r="BD99" s="22">
        <f t="shared" si="56"/>
        <v>-1.3584030968139862</v>
      </c>
      <c r="BE99" s="22">
        <f t="shared" si="60"/>
        <v>5.2930354332643166</v>
      </c>
      <c r="BF99" s="22">
        <f t="shared" si="60"/>
        <v>5.2960801955416441</v>
      </c>
      <c r="BG99" s="22">
        <f t="shared" si="60"/>
        <v>5.3036350315955119</v>
      </c>
      <c r="BH99" s="22">
        <f t="shared" si="59"/>
        <v>5.3220240676617312</v>
      </c>
      <c r="BI99" s="22">
        <f t="shared" si="59"/>
        <v>5.3648903206300425</v>
      </c>
      <c r="BJ99" s="22">
        <f t="shared" si="59"/>
        <v>5.4566099764011762</v>
      </c>
      <c r="BK99" s="22">
        <f t="shared" si="59"/>
        <v>5.6277825652153686</v>
      </c>
      <c r="BL99" s="22">
        <f t="shared" si="57"/>
        <v>5.8997873340452687</v>
      </c>
      <c r="BM99" s="22"/>
      <c r="BN99" s="22"/>
      <c r="BO99" s="22"/>
      <c r="BP99" s="22"/>
      <c r="BQ99" s="22"/>
      <c r="BR99" s="22"/>
      <c r="BS99" s="22"/>
      <c r="BT99" s="22"/>
    </row>
    <row r="100" spans="1:72" s="105" customFormat="1" ht="12.95" customHeight="1" x14ac:dyDescent="0.2">
      <c r="A100" s="308" t="s">
        <v>198</v>
      </c>
      <c r="B100" s="302"/>
      <c r="C100" s="20">
        <v>53750.623500000002</v>
      </c>
      <c r="D100" s="20" t="s">
        <v>152</v>
      </c>
      <c r="E100" s="105">
        <f t="shared" si="62"/>
        <v>45422.899768394956</v>
      </c>
      <c r="F100" s="315">
        <f t="shared" si="82"/>
        <v>45422.5</v>
      </c>
      <c r="G100" s="105">
        <f t="shared" si="63"/>
        <v>0.14409300000261283</v>
      </c>
      <c r="K100" s="105">
        <f t="shared" si="83"/>
        <v>0.14409300000261283</v>
      </c>
      <c r="P100" s="22">
        <f t="shared" si="64"/>
        <v>0.25560722356571919</v>
      </c>
      <c r="Q100" s="304">
        <f t="shared" si="65"/>
        <v>38732.123500000002</v>
      </c>
      <c r="R100" s="105">
        <f t="shared" si="66"/>
        <v>1.2435422056882466E-2</v>
      </c>
      <c r="S100" s="302">
        <f t="shared" si="84"/>
        <v>1</v>
      </c>
      <c r="U100" s="105">
        <f>VLOOKUP(C100,'C (errors) (3)'!C$21:E$128,3,FALSE)</f>
        <v>45422.899768394956</v>
      </c>
      <c r="V100" s="134"/>
      <c r="W100" s="134"/>
      <c r="X100" s="134"/>
      <c r="Y100" s="123">
        <f t="shared" si="49"/>
        <v>0.25179207726713837</v>
      </c>
      <c r="Z100" s="22">
        <f t="shared" si="67"/>
        <v>45422.5</v>
      </c>
      <c r="AA100" s="105">
        <f t="shared" si="68"/>
        <v>0.14790814630119364</v>
      </c>
      <c r="AB100" s="105">
        <f t="shared" si="69"/>
        <v>0.25179207726713837</v>
      </c>
      <c r="AC100" s="105">
        <f t="shared" si="70"/>
        <v>-0.11151422356310636</v>
      </c>
      <c r="AD100" s="105">
        <f t="shared" si="80"/>
        <v>-3.8151462985808182E-3</v>
      </c>
      <c r="AE100" s="105">
        <f t="shared" si="71"/>
        <v>1.4555341279574918E-5</v>
      </c>
      <c r="AF100" s="22">
        <f t="shared" si="81"/>
        <v>-0.11151422356310636</v>
      </c>
      <c r="AG100" s="302"/>
      <c r="AH100" s="22">
        <f t="shared" si="72"/>
        <v>-0.10769907726452554</v>
      </c>
      <c r="AI100" s="22">
        <f t="shared" si="73"/>
        <v>1.226393085433098</v>
      </c>
      <c r="AJ100" s="22">
        <f t="shared" si="74"/>
        <v>-0.39879195523564831</v>
      </c>
      <c r="AK100" s="22">
        <f t="shared" si="75"/>
        <v>0.6910002670924642</v>
      </c>
      <c r="AL100" s="22">
        <f t="shared" si="76"/>
        <v>1.2541866517941493</v>
      </c>
      <c r="AM100" s="22">
        <f t="shared" si="77"/>
        <v>0.72467224553294662</v>
      </c>
      <c r="AN100" s="105">
        <f t="shared" si="78"/>
        <v>6.8440741896384996</v>
      </c>
      <c r="AO100" s="105">
        <f t="shared" si="78"/>
        <v>6.8336357468085405</v>
      </c>
      <c r="AP100" s="105">
        <f t="shared" si="78"/>
        <v>6.816877738404342</v>
      </c>
      <c r="AQ100" s="105">
        <f t="shared" si="78"/>
        <v>6.7903140144689571</v>
      </c>
      <c r="AR100" s="105">
        <f t="shared" si="78"/>
        <v>6.748985218665025</v>
      </c>
      <c r="AS100" s="105">
        <f t="shared" si="78"/>
        <v>6.6863163494888251</v>
      </c>
      <c r="AT100" s="105">
        <f t="shared" si="78"/>
        <v>6.5942948456565542</v>
      </c>
      <c r="AU100" s="105">
        <f t="shared" si="79"/>
        <v>6.4637272650572255</v>
      </c>
      <c r="AV100" s="22"/>
      <c r="AW100" s="22">
        <v>29000</v>
      </c>
      <c r="AX100" s="22">
        <f t="shared" si="50"/>
        <v>-1.083990532127399E-2</v>
      </c>
      <c r="AY100" s="22">
        <f t="shared" si="51"/>
        <v>5.2651210384981523E-2</v>
      </c>
      <c r="AZ100" s="22">
        <f t="shared" si="52"/>
        <v>-6.3491115706255513E-2</v>
      </c>
      <c r="BA100" s="22">
        <f t="shared" si="53"/>
        <v>0.80710558130146137</v>
      </c>
      <c r="BB100" s="22">
        <f t="shared" si="54"/>
        <v>0.35422132514824939</v>
      </c>
      <c r="BC100" s="22">
        <f t="shared" si="55"/>
        <v>-1.8392881345304219</v>
      </c>
      <c r="BD100" s="22">
        <f t="shared" si="56"/>
        <v>-1.31229435614811</v>
      </c>
      <c r="BE100" s="22">
        <f t="shared" si="60"/>
        <v>5.3216329084570493</v>
      </c>
      <c r="BF100" s="22">
        <f t="shared" si="60"/>
        <v>5.3252243413025351</v>
      </c>
      <c r="BG100" s="22">
        <f t="shared" si="60"/>
        <v>5.3337595729274598</v>
      </c>
      <c r="BH100" s="22">
        <f t="shared" si="59"/>
        <v>5.3536479468469702</v>
      </c>
      <c r="BI100" s="22">
        <f t="shared" si="59"/>
        <v>5.3980639505129826</v>
      </c>
      <c r="BJ100" s="22">
        <f t="shared" si="59"/>
        <v>5.4895477654626728</v>
      </c>
      <c r="BK100" s="22">
        <f t="shared" si="59"/>
        <v>5.6557185511274017</v>
      </c>
      <c r="BL100" s="22">
        <f t="shared" si="57"/>
        <v>5.9164497636807232</v>
      </c>
      <c r="BM100" s="22"/>
      <c r="BN100" s="22"/>
      <c r="BO100" s="22"/>
      <c r="BP100" s="22"/>
      <c r="BQ100" s="22"/>
      <c r="BR100" s="22"/>
      <c r="BS100" s="22"/>
      <c r="BT100" s="22"/>
    </row>
    <row r="101" spans="1:72" s="105" customFormat="1" ht="12.95" customHeight="1" x14ac:dyDescent="0.2">
      <c r="A101" s="105" t="s">
        <v>43</v>
      </c>
      <c r="B101" s="317" t="s">
        <v>37</v>
      </c>
      <c r="C101" s="303">
        <v>53765.398200000003</v>
      </c>
      <c r="D101" s="20">
        <v>4.0000000000000002E-4</v>
      </c>
      <c r="E101" s="105">
        <f t="shared" si="62"/>
        <v>45463.890365474319</v>
      </c>
      <c r="F101" s="315">
        <f t="shared" si="82"/>
        <v>45463.5</v>
      </c>
      <c r="G101" s="105">
        <f t="shared" si="63"/>
        <v>0.14070380000339355</v>
      </c>
      <c r="K101" s="105">
        <f t="shared" si="83"/>
        <v>0.14070380000339355</v>
      </c>
      <c r="P101" s="22">
        <f t="shared" si="64"/>
        <v>0.25623361515081156</v>
      </c>
      <c r="Q101" s="304">
        <f t="shared" si="65"/>
        <v>38746.898200000003</v>
      </c>
      <c r="R101" s="105">
        <f t="shared" si="66"/>
        <v>1.3347138187996575E-2</v>
      </c>
      <c r="S101" s="302">
        <f t="shared" si="84"/>
        <v>1</v>
      </c>
      <c r="U101" s="105">
        <f>VLOOKUP(C101,'C (errors) (3)'!C$21:E$128,3,FALSE)</f>
        <v>45463.890365474319</v>
      </c>
      <c r="V101" s="134"/>
      <c r="W101" s="134"/>
      <c r="X101" s="134"/>
      <c r="Y101" s="123">
        <f t="shared" si="49"/>
        <v>0.24819130566193134</v>
      </c>
      <c r="Z101" s="22">
        <f t="shared" si="67"/>
        <v>45463.5</v>
      </c>
      <c r="AA101" s="105">
        <f t="shared" si="68"/>
        <v>0.14874610949227376</v>
      </c>
      <c r="AB101" s="105">
        <f t="shared" si="69"/>
        <v>0.24819130566193134</v>
      </c>
      <c r="AC101" s="105">
        <f t="shared" si="70"/>
        <v>-0.115529815147418</v>
      </c>
      <c r="AD101" s="105">
        <f t="shared" si="80"/>
        <v>-8.0423094888802116E-3</v>
      </c>
      <c r="AE101" s="105">
        <f t="shared" si="71"/>
        <v>6.4678741914932694E-5</v>
      </c>
      <c r="AF101" s="22">
        <f t="shared" si="81"/>
        <v>-0.115529815147418</v>
      </c>
      <c r="AG101" s="302"/>
      <c r="AH101" s="22">
        <f t="shared" si="72"/>
        <v>-0.10748750565853779</v>
      </c>
      <c r="AI101" s="22">
        <f t="shared" si="73"/>
        <v>1.221935644694661</v>
      </c>
      <c r="AJ101" s="22">
        <f t="shared" si="74"/>
        <v>-0.39287434728811199</v>
      </c>
      <c r="AK101" s="22">
        <f t="shared" si="75"/>
        <v>0.69244477604191657</v>
      </c>
      <c r="AL101" s="22">
        <f t="shared" si="76"/>
        <v>1.2606306017524567</v>
      </c>
      <c r="AM101" s="22">
        <f t="shared" si="77"/>
        <v>0.72959775773601421</v>
      </c>
      <c r="AN101" s="105">
        <f t="shared" ref="AN101:AT116" si="85">$AU101+$AB$7*SIN(AO101)</f>
        <v>6.8476878316998722</v>
      </c>
      <c r="AO101" s="105">
        <f t="shared" si="85"/>
        <v>6.8372660634201754</v>
      </c>
      <c r="AP101" s="105">
        <f t="shared" si="85"/>
        <v>6.8204981037563339</v>
      </c>
      <c r="AQ101" s="105">
        <f t="shared" si="85"/>
        <v>6.793863707332136</v>
      </c>
      <c r="AR101" s="105">
        <f t="shared" si="85"/>
        <v>6.7523487905853576</v>
      </c>
      <c r="AS101" s="105">
        <f t="shared" si="85"/>
        <v>6.689304348104459</v>
      </c>
      <c r="AT101" s="105">
        <f t="shared" si="85"/>
        <v>6.5966384025764473</v>
      </c>
      <c r="AU101" s="105">
        <f t="shared" si="79"/>
        <v>6.4650935842873327</v>
      </c>
      <c r="AV101" s="22"/>
      <c r="AW101" s="22">
        <v>29500</v>
      </c>
      <c r="AX101" s="22">
        <f t="shared" si="50"/>
        <v>-9.1380914018434484E-3</v>
      </c>
      <c r="AY101" s="22">
        <f t="shared" si="51"/>
        <v>5.7418667235797707E-2</v>
      </c>
      <c r="AZ101" s="22">
        <f t="shared" si="52"/>
        <v>-6.6556758637641156E-2</v>
      </c>
      <c r="BA101" s="22">
        <f t="shared" si="53"/>
        <v>0.83193658983123919</v>
      </c>
      <c r="BB101" s="22">
        <f t="shared" si="54"/>
        <v>0.32103979983057984</v>
      </c>
      <c r="BC101" s="22">
        <f t="shared" si="55"/>
        <v>-1.8040340626985445</v>
      </c>
      <c r="BD101" s="22">
        <f t="shared" si="56"/>
        <v>-1.2653916013274422</v>
      </c>
      <c r="BE101" s="22">
        <f t="shared" si="60"/>
        <v>5.3511670799917788</v>
      </c>
      <c r="BF101" s="22">
        <f t="shared" si="60"/>
        <v>5.355358888600084</v>
      </c>
      <c r="BG101" s="22">
        <f t="shared" si="60"/>
        <v>5.3649128833821669</v>
      </c>
      <c r="BH101" s="22">
        <f t="shared" si="59"/>
        <v>5.3862555539549835</v>
      </c>
      <c r="BI101" s="22">
        <f t="shared" si="59"/>
        <v>5.4319983178710132</v>
      </c>
      <c r="BJ101" s="22">
        <f t="shared" si="59"/>
        <v>5.5228621523876065</v>
      </c>
      <c r="BK101" s="22">
        <f t="shared" si="59"/>
        <v>5.6837269238819337</v>
      </c>
      <c r="BL101" s="22">
        <f t="shared" si="57"/>
        <v>5.9331121933161777</v>
      </c>
      <c r="BM101" s="22"/>
      <c r="BN101" s="22"/>
      <c r="BO101" s="22"/>
      <c r="BP101" s="22"/>
      <c r="BQ101" s="22"/>
      <c r="BR101" s="22"/>
      <c r="BS101" s="22"/>
      <c r="BT101" s="22"/>
    </row>
    <row r="102" spans="1:72" s="105" customFormat="1" ht="12.95" customHeight="1" x14ac:dyDescent="0.2">
      <c r="A102" s="319" t="s">
        <v>53</v>
      </c>
      <c r="B102" s="320"/>
      <c r="C102" s="20">
        <v>54060.983699999997</v>
      </c>
      <c r="D102" s="20">
        <v>2.9999999999999997E-4</v>
      </c>
      <c r="E102" s="105">
        <f t="shared" si="62"/>
        <v>46283.956162614028</v>
      </c>
      <c r="F102" s="315">
        <f t="shared" si="82"/>
        <v>46283.5</v>
      </c>
      <c r="G102" s="105">
        <f t="shared" si="63"/>
        <v>0.16441979999945033</v>
      </c>
      <c r="K102" s="105">
        <f t="shared" si="83"/>
        <v>0.16441979999945033</v>
      </c>
      <c r="P102" s="22">
        <f t="shared" si="64"/>
        <v>0.26888664364521325</v>
      </c>
      <c r="Q102" s="304">
        <f t="shared" si="65"/>
        <v>39042.483699999997</v>
      </c>
      <c r="R102" s="105">
        <f t="shared" si="66"/>
        <v>1.0913321421308277E-2</v>
      </c>
      <c r="S102" s="302">
        <f t="shared" si="84"/>
        <v>1</v>
      </c>
      <c r="U102" s="105">
        <f>VLOOKUP(C102,'C (errors) (3)'!C$21:E$128,3,FALSE)</f>
        <v>46283.956162614028</v>
      </c>
      <c r="V102" s="134"/>
      <c r="W102" s="134"/>
      <c r="X102" s="134"/>
      <c r="Y102" s="123">
        <f t="shared" si="49"/>
        <v>0.26754016110092538</v>
      </c>
      <c r="Z102" s="22">
        <f t="shared" si="67"/>
        <v>46283.5</v>
      </c>
      <c r="AA102" s="105">
        <f t="shared" si="68"/>
        <v>0.16576628254373818</v>
      </c>
      <c r="AB102" s="105">
        <f t="shared" si="69"/>
        <v>0.26754016110092538</v>
      </c>
      <c r="AC102" s="105">
        <f t="shared" si="70"/>
        <v>-0.10446684364576292</v>
      </c>
      <c r="AD102" s="105">
        <f t="shared" si="80"/>
        <v>-1.346482544287847E-3</v>
      </c>
      <c r="AE102" s="105">
        <f t="shared" si="71"/>
        <v>1.8130152420718738E-6</v>
      </c>
      <c r="AF102" s="22">
        <f t="shared" si="81"/>
        <v>-0.10446684364576292</v>
      </c>
      <c r="AG102" s="302"/>
      <c r="AH102" s="22">
        <f t="shared" si="72"/>
        <v>-0.10312036110147507</v>
      </c>
      <c r="AI102" s="22">
        <f t="shared" si="73"/>
        <v>1.1373494361255736</v>
      </c>
      <c r="AJ102" s="22">
        <f t="shared" si="74"/>
        <v>-0.27983343617506251</v>
      </c>
      <c r="AK102" s="22">
        <f t="shared" si="75"/>
        <v>0.71405205037851527</v>
      </c>
      <c r="AL102" s="22">
        <f t="shared" si="76"/>
        <v>1.3807651818709288</v>
      </c>
      <c r="AM102" s="22">
        <f t="shared" si="77"/>
        <v>0.82597951257564517</v>
      </c>
      <c r="AN102" s="105">
        <f t="shared" si="85"/>
        <v>6.917616733965648</v>
      </c>
      <c r="AO102" s="105">
        <f t="shared" si="85"/>
        <v>6.9077581627836562</v>
      </c>
      <c r="AP102" s="105">
        <f t="shared" si="85"/>
        <v>6.8911436719808128</v>
      </c>
      <c r="AQ102" s="105">
        <f t="shared" si="85"/>
        <v>6.863567763168601</v>
      </c>
      <c r="AR102" s="105">
        <f t="shared" si="85"/>
        <v>6.8188585634167591</v>
      </c>
      <c r="AS102" s="105">
        <f t="shared" si="85"/>
        <v>6.7487571867644371</v>
      </c>
      <c r="AT102" s="105">
        <f t="shared" si="85"/>
        <v>6.6434555480282533</v>
      </c>
      <c r="AU102" s="105">
        <f t="shared" si="79"/>
        <v>6.4924199688894779</v>
      </c>
      <c r="AV102" s="22"/>
      <c r="AW102" s="22">
        <v>30000</v>
      </c>
      <c r="AX102" s="22">
        <f t="shared" si="50"/>
        <v>-7.3911199482705192E-3</v>
      </c>
      <c r="AY102" s="22">
        <f t="shared" si="51"/>
        <v>6.2274787858570976E-2</v>
      </c>
      <c r="AZ102" s="22">
        <f t="shared" si="52"/>
        <v>-6.9665907806841496E-2</v>
      </c>
      <c r="BA102" s="22">
        <f t="shared" si="53"/>
        <v>0.85865162119650229</v>
      </c>
      <c r="BB102" s="22">
        <f t="shared" si="54"/>
        <v>0.28520855186358945</v>
      </c>
      <c r="BC102" s="22">
        <f t="shared" si="55"/>
        <v>-1.7664308725686984</v>
      </c>
      <c r="BD102" s="22">
        <f t="shared" si="56"/>
        <v>-1.2176156200245118</v>
      </c>
      <c r="BE102" s="22">
        <f t="shared" si="60"/>
        <v>5.3817088972938416</v>
      </c>
      <c r="BF102" s="22">
        <f t="shared" si="60"/>
        <v>5.3865499034084845</v>
      </c>
      <c r="BG102" s="22">
        <f t="shared" si="60"/>
        <v>5.3971449250342181</v>
      </c>
      <c r="BH102" s="22">
        <f t="shared" si="59"/>
        <v>5.4198681094649794</v>
      </c>
      <c r="BI102" s="22">
        <f t="shared" si="59"/>
        <v>5.4666866697046341</v>
      </c>
      <c r="BJ102" s="22">
        <f t="shared" si="59"/>
        <v>5.5565406937167934</v>
      </c>
      <c r="BK102" s="22">
        <f t="shared" si="59"/>
        <v>5.7118045335032113</v>
      </c>
      <c r="BL102" s="22">
        <f t="shared" si="57"/>
        <v>5.9497746229516322</v>
      </c>
      <c r="BM102" s="22"/>
      <c r="BN102" s="22"/>
      <c r="BO102" s="22"/>
      <c r="BP102" s="22"/>
      <c r="BQ102" s="22"/>
      <c r="BR102" s="22"/>
      <c r="BS102" s="22"/>
      <c r="BT102" s="22"/>
    </row>
    <row r="103" spans="1:72" s="105" customFormat="1" ht="12.95" customHeight="1" x14ac:dyDescent="0.2">
      <c r="A103" s="122" t="s">
        <v>55</v>
      </c>
      <c r="B103" s="128" t="s">
        <v>36</v>
      </c>
      <c r="C103" s="122">
        <v>54831.836000000003</v>
      </c>
      <c r="D103" s="122">
        <v>4.0000000000000002E-4</v>
      </c>
      <c r="E103" s="105">
        <f t="shared" si="62"/>
        <v>48422.591535040949</v>
      </c>
      <c r="F103" s="315">
        <f t="shared" si="82"/>
        <v>48422</v>
      </c>
      <c r="G103" s="105">
        <f t="shared" si="63"/>
        <v>0.21321360000729328</v>
      </c>
      <c r="K103" s="105">
        <f t="shared" si="83"/>
        <v>0.21321360000729328</v>
      </c>
      <c r="P103" s="22">
        <f t="shared" si="64"/>
        <v>0.30300672356470582</v>
      </c>
      <c r="Q103" s="304">
        <f t="shared" si="65"/>
        <v>39813.336000000003</v>
      </c>
      <c r="R103" s="105">
        <f t="shared" si="66"/>
        <v>8.0628050381967541E-3</v>
      </c>
      <c r="S103" s="302">
        <f t="shared" si="84"/>
        <v>1</v>
      </c>
      <c r="U103" s="105">
        <f>VLOOKUP(C103,'C (errors) (3)'!C$21:E$128,3,FALSE)</f>
        <v>48422.591535040949</v>
      </c>
      <c r="V103" s="134"/>
      <c r="W103" s="134"/>
      <c r="X103" s="134"/>
      <c r="Y103" s="123">
        <f t="shared" si="49"/>
        <v>0.30427952004707692</v>
      </c>
      <c r="Z103" s="22">
        <f t="shared" si="67"/>
        <v>48422</v>
      </c>
      <c r="AA103" s="105">
        <f t="shared" si="68"/>
        <v>0.21194080352492217</v>
      </c>
      <c r="AB103" s="105">
        <f t="shared" si="69"/>
        <v>0.30427952004707692</v>
      </c>
      <c r="AC103" s="105">
        <f t="shared" si="70"/>
        <v>-8.9793123557412535E-2</v>
      </c>
      <c r="AD103" s="105">
        <f t="shared" si="80"/>
        <v>1.272796482371108E-3</v>
      </c>
      <c r="AE103" s="105">
        <f t="shared" si="71"/>
        <v>1.6200108855362662E-6</v>
      </c>
      <c r="AF103" s="22">
        <f t="shared" si="81"/>
        <v>-8.9793123557412535E-2</v>
      </c>
      <c r="AG103" s="302"/>
      <c r="AH103" s="22">
        <f t="shared" si="72"/>
        <v>-9.1065920039783657E-2</v>
      </c>
      <c r="AI103" s="22">
        <f t="shared" si="73"/>
        <v>0.95824531471162389</v>
      </c>
      <c r="AJ103" s="22">
        <f t="shared" si="74"/>
        <v>-3.6126966960463615E-2</v>
      </c>
      <c r="AK103" s="22">
        <f t="shared" si="75"/>
        <v>0.72594197048403497</v>
      </c>
      <c r="AL103" s="22">
        <f t="shared" si="76"/>
        <v>1.6282509613393119</v>
      </c>
      <c r="AM103" s="22">
        <f t="shared" si="77"/>
        <v>1.0591707287933225</v>
      </c>
      <c r="AN103" s="105">
        <f t="shared" si="85"/>
        <v>7.0801216502639939</v>
      </c>
      <c r="AO103" s="105">
        <f t="shared" si="85"/>
        <v>7.0730073462006615</v>
      </c>
      <c r="AP103" s="105">
        <f t="shared" si="85"/>
        <v>7.0592048224646087</v>
      </c>
      <c r="AQ103" s="105">
        <f t="shared" si="85"/>
        <v>7.0329440122998497</v>
      </c>
      <c r="AR103" s="105">
        <f t="shared" si="85"/>
        <v>6.9846628514833284</v>
      </c>
      <c r="AS103" s="105">
        <f t="shared" si="85"/>
        <v>6.9006238260548693</v>
      </c>
      <c r="AT103" s="105">
        <f t="shared" si="85"/>
        <v>6.764984222459308</v>
      </c>
      <c r="AU103" s="105">
        <f t="shared" si="79"/>
        <v>6.5636851804403165</v>
      </c>
      <c r="AV103" s="22"/>
      <c r="AW103" s="22">
        <v>30500</v>
      </c>
      <c r="AX103" s="22">
        <f t="shared" si="50"/>
        <v>-5.597183071337053E-3</v>
      </c>
      <c r="AY103" s="22">
        <f t="shared" si="51"/>
        <v>6.7219572253301371E-2</v>
      </c>
      <c r="AZ103" s="22">
        <f t="shared" si="52"/>
        <v>-7.2816755324638424E-2</v>
      </c>
      <c r="BA103" s="22">
        <f t="shared" si="53"/>
        <v>0.88744182039397002</v>
      </c>
      <c r="BB103" s="22">
        <f t="shared" si="54"/>
        <v>0.2464444034631581</v>
      </c>
      <c r="BC103" s="22">
        <f t="shared" si="55"/>
        <v>-1.7262166439675053</v>
      </c>
      <c r="BD103" s="22">
        <f t="shared" si="56"/>
        <v>-1.1688844483878356</v>
      </c>
      <c r="BE103" s="22">
        <f t="shared" si="60"/>
        <v>5.4133333220978264</v>
      </c>
      <c r="BF103" s="22">
        <f t="shared" si="60"/>
        <v>5.4188644550613247</v>
      </c>
      <c r="BG103" s="22">
        <f t="shared" si="60"/>
        <v>5.430503136077161</v>
      </c>
      <c r="BH103" s="22">
        <f t="shared" si="59"/>
        <v>5.4545024544448184</v>
      </c>
      <c r="BI103" s="22">
        <f t="shared" si="59"/>
        <v>5.5021193596424167</v>
      </c>
      <c r="BJ103" s="22">
        <f t="shared" si="59"/>
        <v>5.5905703453167028</v>
      </c>
      <c r="BK103" s="22">
        <f t="shared" si="59"/>
        <v>5.7399482107932416</v>
      </c>
      <c r="BL103" s="22">
        <f t="shared" si="57"/>
        <v>5.9664370525870867</v>
      </c>
      <c r="BM103" s="22"/>
      <c r="BN103" s="22"/>
      <c r="BO103" s="22"/>
      <c r="BP103" s="22"/>
      <c r="BQ103" s="22"/>
      <c r="BR103" s="22"/>
      <c r="BS103" s="22"/>
      <c r="BT103" s="22"/>
    </row>
    <row r="104" spans="1:72" s="105" customFormat="1" ht="12.95" customHeight="1" x14ac:dyDescent="0.2">
      <c r="A104" s="239" t="s">
        <v>75</v>
      </c>
      <c r="C104" s="319">
        <v>54883.741199999997</v>
      </c>
      <c r="D104" s="20">
        <v>2.9999999999999997E-4</v>
      </c>
      <c r="E104" s="105">
        <f t="shared" si="62"/>
        <v>48566.596160483306</v>
      </c>
      <c r="F104" s="315">
        <f t="shared" si="82"/>
        <v>48566</v>
      </c>
      <c r="G104" s="105">
        <f t="shared" si="63"/>
        <v>0.21488079999835463</v>
      </c>
      <c r="K104" s="105">
        <f t="shared" si="83"/>
        <v>0.21488079999835463</v>
      </c>
      <c r="P104" s="22">
        <f t="shared" si="64"/>
        <v>0.30536254861920542</v>
      </c>
      <c r="Q104" s="304">
        <f t="shared" si="65"/>
        <v>39865.241199999997</v>
      </c>
      <c r="R104" s="105">
        <f t="shared" si="66"/>
        <v>8.1869468334868339E-3</v>
      </c>
      <c r="S104" s="302">
        <f t="shared" si="84"/>
        <v>1</v>
      </c>
      <c r="U104" s="105">
        <f>VLOOKUP(C104,'C (errors) (3)'!C$21:E$128,3,FALSE)</f>
        <v>48566.596160483306</v>
      </c>
      <c r="V104" s="134"/>
      <c r="W104" s="134"/>
      <c r="X104" s="134"/>
      <c r="Y104" s="123">
        <f t="shared" si="49"/>
        <v>0.30512311555480509</v>
      </c>
      <c r="Z104" s="22">
        <f t="shared" si="67"/>
        <v>48566</v>
      </c>
      <c r="AA104" s="105">
        <f t="shared" si="68"/>
        <v>0.21512023306275496</v>
      </c>
      <c r="AB104" s="105">
        <f t="shared" si="69"/>
        <v>0.30512311555480509</v>
      </c>
      <c r="AC104" s="105">
        <f t="shared" si="70"/>
        <v>-9.0481748620850788E-2</v>
      </c>
      <c r="AD104" s="105">
        <f t="shared" si="80"/>
        <v>-2.3943306440032952E-4</v>
      </c>
      <c r="AE104" s="105">
        <f t="shared" si="71"/>
        <v>5.7328192328132342E-8</v>
      </c>
      <c r="AF104" s="22">
        <f t="shared" si="81"/>
        <v>-9.0481748620850788E-2</v>
      </c>
      <c r="AG104" s="302"/>
      <c r="AH104" s="22">
        <f t="shared" si="72"/>
        <v>-9.0242315556450445E-2</v>
      </c>
      <c r="AI104" s="22">
        <f t="shared" si="73"/>
        <v>0.94817173580798564</v>
      </c>
      <c r="AJ104" s="22">
        <f t="shared" si="74"/>
        <v>-2.2250443169033032E-2</v>
      </c>
      <c r="AK104" s="22">
        <f t="shared" si="75"/>
        <v>0.72529237503548705</v>
      </c>
      <c r="AL104" s="22">
        <f t="shared" si="76"/>
        <v>1.6421335119393126</v>
      </c>
      <c r="AM104" s="22">
        <f t="shared" si="77"/>
        <v>1.0740083470541943</v>
      </c>
      <c r="AN104" s="105">
        <f t="shared" si="85"/>
        <v>7.0901197677010357</v>
      </c>
      <c r="AO104" s="105">
        <f t="shared" si="85"/>
        <v>7.0832173008666892</v>
      </c>
      <c r="AP104" s="105">
        <f t="shared" si="85"/>
        <v>7.0696857489318949</v>
      </c>
      <c r="AQ104" s="105">
        <f t="shared" si="85"/>
        <v>7.043675326361166</v>
      </c>
      <c r="AR104" s="105">
        <f t="shared" si="85"/>
        <v>6.9953921598275173</v>
      </c>
      <c r="AS104" s="105">
        <f t="shared" si="85"/>
        <v>6.9106625985708119</v>
      </c>
      <c r="AT104" s="105">
        <f t="shared" si="85"/>
        <v>6.7731336895335241</v>
      </c>
      <c r="AU104" s="105">
        <f t="shared" si="79"/>
        <v>6.5684839601753273</v>
      </c>
      <c r="AV104" s="22"/>
      <c r="AW104" s="22">
        <v>31000</v>
      </c>
      <c r="AX104" s="22">
        <f t="shared" si="50"/>
        <v>-3.7533197932946849E-3</v>
      </c>
      <c r="AY104" s="22">
        <f t="shared" si="51"/>
        <v>7.2253020419988864E-2</v>
      </c>
      <c r="AZ104" s="22">
        <f t="shared" si="52"/>
        <v>-7.6006340213283549E-2</v>
      </c>
      <c r="BA104" s="22">
        <f t="shared" si="53"/>
        <v>0.91851281503720061</v>
      </c>
      <c r="BB104" s="22">
        <f t="shared" si="54"/>
        <v>0.20443885157598959</v>
      </c>
      <c r="BC104" s="22">
        <f t="shared" si="55"/>
        <v>-1.6830972790446248</v>
      </c>
      <c r="BD104" s="22">
        <f t="shared" si="56"/>
        <v>-1.1191144988052668</v>
      </c>
      <c r="BE104" s="22">
        <f t="shared" si="60"/>
        <v>5.4461185425065146</v>
      </c>
      <c r="BF104" s="22">
        <f t="shared" si="60"/>
        <v>5.4523694367528135</v>
      </c>
      <c r="BG104" s="22">
        <f t="shared" si="60"/>
        <v>5.4650312996787935</v>
      </c>
      <c r="BH104" s="22">
        <f t="shared" si="59"/>
        <v>5.4901704797061264</v>
      </c>
      <c r="BI104" s="22">
        <f t="shared" si="59"/>
        <v>5.5382837858407221</v>
      </c>
      <c r="BJ104" s="22">
        <f t="shared" si="59"/>
        <v>5.6249374795185823</v>
      </c>
      <c r="BK104" s="22">
        <f t="shared" si="59"/>
        <v>5.7681547682116543</v>
      </c>
      <c r="BL104" s="22">
        <f t="shared" si="57"/>
        <v>5.9830994822225412</v>
      </c>
      <c r="BM104" s="22"/>
      <c r="BN104" s="22"/>
      <c r="BO104" s="22"/>
      <c r="BP104" s="22"/>
      <c r="BQ104" s="22"/>
      <c r="BR104" s="22"/>
      <c r="BS104" s="22"/>
      <c r="BT104" s="22"/>
    </row>
    <row r="105" spans="1:72" s="105" customFormat="1" ht="12.95" customHeight="1" x14ac:dyDescent="0.2">
      <c r="A105" s="43" t="s">
        <v>56</v>
      </c>
      <c r="B105" s="44" t="s">
        <v>57</v>
      </c>
      <c r="C105" s="43">
        <v>54946.642099999997</v>
      </c>
      <c r="D105" s="43">
        <v>1E-4</v>
      </c>
      <c r="E105" s="105">
        <f t="shared" si="62"/>
        <v>48741.107009964442</v>
      </c>
      <c r="F105" s="315">
        <f t="shared" si="82"/>
        <v>48740.5</v>
      </c>
      <c r="G105" s="105">
        <f t="shared" si="63"/>
        <v>0.21879139999509789</v>
      </c>
      <c r="K105" s="105">
        <f t="shared" si="83"/>
        <v>0.21879139999509789</v>
      </c>
      <c r="P105" s="22">
        <f t="shared" si="64"/>
        <v>0.30822720606273257</v>
      </c>
      <c r="Q105" s="304">
        <f t="shared" si="65"/>
        <v>39928.142099999997</v>
      </c>
      <c r="R105" s="105">
        <f t="shared" si="66"/>
        <v>7.9987634069675611E-3</v>
      </c>
      <c r="S105" s="302">
        <f t="shared" si="84"/>
        <v>1</v>
      </c>
      <c r="U105" s="105">
        <f>VLOOKUP(C105,'C (errors) (3)'!C$21:E$128,3,FALSE)</f>
        <v>48741.107009964442</v>
      </c>
      <c r="V105" s="134"/>
      <c r="W105" s="134"/>
      <c r="X105" s="134"/>
      <c r="Y105" s="123">
        <f t="shared" si="49"/>
        <v>0.30803581568265015</v>
      </c>
      <c r="Z105" s="22">
        <f t="shared" si="67"/>
        <v>48740.5</v>
      </c>
      <c r="AA105" s="105">
        <f t="shared" si="68"/>
        <v>0.21898279037518031</v>
      </c>
      <c r="AB105" s="105">
        <f t="shared" si="69"/>
        <v>0.30803581568265015</v>
      </c>
      <c r="AC105" s="105">
        <f t="shared" si="70"/>
        <v>-8.9435806067634682E-2</v>
      </c>
      <c r="AD105" s="105">
        <f t="shared" si="80"/>
        <v>-1.9139038008242348E-4</v>
      </c>
      <c r="AE105" s="105">
        <f t="shared" si="71"/>
        <v>3.6630277588094522E-8</v>
      </c>
      <c r="AF105" s="22">
        <f t="shared" si="81"/>
        <v>-8.9435806067634682E-2</v>
      </c>
      <c r="AG105" s="302"/>
      <c r="AH105" s="22">
        <f t="shared" si="72"/>
        <v>-8.9244415687552273E-2</v>
      </c>
      <c r="AI105" s="22">
        <f t="shared" si="73"/>
        <v>0.93626354136504641</v>
      </c>
      <c r="AJ105" s="22">
        <f t="shared" si="74"/>
        <v>-5.8233896251557006E-3</v>
      </c>
      <c r="AK105" s="22">
        <f t="shared" si="75"/>
        <v>0.72434305552993994</v>
      </c>
      <c r="AL105" s="22">
        <f t="shared" si="76"/>
        <v>1.6585623689446403</v>
      </c>
      <c r="AM105" s="22">
        <f t="shared" si="77"/>
        <v>1.0918559282758573</v>
      </c>
      <c r="AN105" s="105">
        <f t="shared" si="85"/>
        <v>7.1020897911607088</v>
      </c>
      <c r="AO105" s="105">
        <f t="shared" si="85"/>
        <v>7.0954441638751318</v>
      </c>
      <c r="AP105" s="105">
        <f t="shared" si="85"/>
        <v>7.0822489648679241</v>
      </c>
      <c r="AQ105" s="105">
        <f t="shared" si="85"/>
        <v>7.0565638530272237</v>
      </c>
      <c r="AR105" s="105">
        <f t="shared" si="85"/>
        <v>7.0083161426261302</v>
      </c>
      <c r="AS105" s="105">
        <f t="shared" si="85"/>
        <v>6.9227931157800366</v>
      </c>
      <c r="AT105" s="105">
        <f t="shared" si="85"/>
        <v>6.7830029360110959</v>
      </c>
      <c r="AU105" s="105">
        <f t="shared" si="79"/>
        <v>6.5742991481181008</v>
      </c>
      <c r="AV105" s="22"/>
      <c r="AW105" s="22">
        <v>31500</v>
      </c>
      <c r="AX105" s="22">
        <f t="shared" si="50"/>
        <v>-1.8551005605282611E-3</v>
      </c>
      <c r="AY105" s="22">
        <f t="shared" si="51"/>
        <v>7.7375132358633483E-2</v>
      </c>
      <c r="AZ105" s="22">
        <f t="shared" si="52"/>
        <v>-7.9230232919161744E-2</v>
      </c>
      <c r="BA105" s="22">
        <f t="shared" si="53"/>
        <v>0.95208137054930042</v>
      </c>
      <c r="BB105" s="22">
        <f t="shared" si="54"/>
        <v>0.1588613360386508</v>
      </c>
      <c r="BC105" s="22">
        <f t="shared" si="55"/>
        <v>-1.636744097815845</v>
      </c>
      <c r="BD105" s="22">
        <f t="shared" si="56"/>
        <v>-1.0682220441077332</v>
      </c>
      <c r="BE105" s="22">
        <f t="shared" si="60"/>
        <v>5.4801448226594207</v>
      </c>
      <c r="BF105" s="22">
        <f t="shared" si="60"/>
        <v>5.4871301137540653</v>
      </c>
      <c r="BG105" s="22">
        <f t="shared" si="60"/>
        <v>5.5007683109976524</v>
      </c>
      <c r="BH105" s="22">
        <f t="shared" si="59"/>
        <v>5.5268785726456269</v>
      </c>
      <c r="BI105" s="22">
        <f t="shared" si="59"/>
        <v>5.5751643474894825</v>
      </c>
      <c r="BJ105" s="22">
        <f t="shared" si="59"/>
        <v>5.659627903764326</v>
      </c>
      <c r="BK105" s="22">
        <f t="shared" si="59"/>
        <v>5.7964210007606605</v>
      </c>
      <c r="BL105" s="22">
        <f t="shared" si="57"/>
        <v>5.9997619118579957</v>
      </c>
      <c r="BM105" s="22"/>
      <c r="BN105" s="22"/>
      <c r="BO105" s="22"/>
      <c r="BP105" s="22"/>
      <c r="BQ105" s="22"/>
      <c r="BR105" s="22"/>
      <c r="BS105" s="22"/>
      <c r="BT105" s="22"/>
    </row>
    <row r="106" spans="1:72" s="105" customFormat="1" ht="12.95" customHeight="1" x14ac:dyDescent="0.2">
      <c r="A106" s="105" t="s">
        <v>187</v>
      </c>
      <c r="B106" s="105" t="s">
        <v>37</v>
      </c>
      <c r="C106" s="20">
        <v>55567.000399999997</v>
      </c>
      <c r="D106" s="20">
        <v>1.1999999999999999E-3</v>
      </c>
      <c r="E106" s="105">
        <f t="shared" si="62"/>
        <v>50462.21519626501</v>
      </c>
      <c r="F106" s="315">
        <f t="shared" si="82"/>
        <v>50461.5</v>
      </c>
      <c r="G106" s="105">
        <f t="shared" si="63"/>
        <v>0.25778619999618968</v>
      </c>
      <c r="K106" s="105">
        <f t="shared" si="83"/>
        <v>0.25778619999618968</v>
      </c>
      <c r="P106" s="22">
        <f t="shared" si="64"/>
        <v>0.3370582575198563</v>
      </c>
      <c r="Q106" s="304">
        <f t="shared" si="65"/>
        <v>40548.500399999997</v>
      </c>
      <c r="R106" s="105">
        <f t="shared" si="66"/>
        <v>6.2840591040355092E-3</v>
      </c>
      <c r="S106" s="302">
        <f t="shared" si="84"/>
        <v>1</v>
      </c>
      <c r="U106" s="105">
        <f>VLOOKUP(C106,'C (errors) (3)'!C$21:E$128,3,FALSE)</f>
        <v>50462.21519626501</v>
      </c>
      <c r="V106" s="134"/>
      <c r="W106" s="134"/>
      <c r="X106" s="134"/>
      <c r="Y106" s="123">
        <f t="shared" si="49"/>
        <v>0.33726069458834934</v>
      </c>
      <c r="Z106" s="22">
        <f t="shared" si="67"/>
        <v>50461.5</v>
      </c>
      <c r="AA106" s="105">
        <f t="shared" si="68"/>
        <v>0.25758376292769664</v>
      </c>
      <c r="AB106" s="105">
        <f t="shared" si="69"/>
        <v>0.33726069458834934</v>
      </c>
      <c r="AC106" s="105">
        <f t="shared" si="70"/>
        <v>-7.9272057523666617E-2</v>
      </c>
      <c r="AD106" s="105">
        <f t="shared" si="80"/>
        <v>2.0243706849304433E-4</v>
      </c>
      <c r="AE106" s="105">
        <f t="shared" si="71"/>
        <v>4.0980766700057517E-8</v>
      </c>
      <c r="AF106" s="22">
        <f t="shared" si="81"/>
        <v>-7.9272057523666617E-2</v>
      </c>
      <c r="AG106" s="302"/>
      <c r="AH106" s="22">
        <f t="shared" si="72"/>
        <v>-7.9474494592159661E-2</v>
      </c>
      <c r="AI106" s="22">
        <f t="shared" si="73"/>
        <v>0.83442838890356708</v>
      </c>
      <c r="AJ106" s="22">
        <f t="shared" si="74"/>
        <v>0.1357074915653646</v>
      </c>
      <c r="AK106" s="22">
        <f t="shared" si="75"/>
        <v>0.70804042247085475</v>
      </c>
      <c r="AL106" s="22">
        <f t="shared" si="76"/>
        <v>1.8005133168114502</v>
      </c>
      <c r="AM106" s="22">
        <f t="shared" si="77"/>
        <v>1.2608226640959044</v>
      </c>
      <c r="AN106" s="105">
        <f t="shared" si="85"/>
        <v>7.2123026697414456</v>
      </c>
      <c r="AO106" s="105">
        <f t="shared" si="85"/>
        <v>7.2080502681049916</v>
      </c>
      <c r="AP106" s="105">
        <f t="shared" si="85"/>
        <v>7.1983965444384603</v>
      </c>
      <c r="AQ106" s="105">
        <f t="shared" si="85"/>
        <v>7.1769170251213383</v>
      </c>
      <c r="AR106" s="105">
        <f t="shared" si="85"/>
        <v>7.1310591235260699</v>
      </c>
      <c r="AS106" s="105">
        <f t="shared" si="85"/>
        <v>7.0402756321805908</v>
      </c>
      <c r="AT106" s="105">
        <f t="shared" si="85"/>
        <v>6.8799384053152837</v>
      </c>
      <c r="AU106" s="105">
        <f t="shared" si="79"/>
        <v>6.6316512309233353</v>
      </c>
      <c r="AV106" s="22"/>
      <c r="AW106" s="22">
        <v>32000</v>
      </c>
      <c r="AX106" s="22">
        <f t="shared" si="50"/>
        <v>1.037302624534997E-4</v>
      </c>
      <c r="AY106" s="22">
        <f t="shared" si="51"/>
        <v>8.25859080692352E-2</v>
      </c>
      <c r="AZ106" s="22">
        <f t="shared" si="52"/>
        <v>-8.2482177806781701E-2</v>
      </c>
      <c r="BA106" s="22">
        <f t="shared" si="53"/>
        <v>0.98836929897864256</v>
      </c>
      <c r="BB106" s="22">
        <f t="shared" si="54"/>
        <v>0.10936603838733673</v>
      </c>
      <c r="BC106" s="22">
        <f t="shared" si="55"/>
        <v>-1.586792102318989</v>
      </c>
      <c r="BD106" s="22">
        <f t="shared" si="56"/>
        <v>-1.0161250859735329</v>
      </c>
      <c r="BE106" s="22">
        <f t="shared" si="60"/>
        <v>5.5154929283229546</v>
      </c>
      <c r="BF106" s="22">
        <f t="shared" si="60"/>
        <v>5.5232083915227461</v>
      </c>
      <c r="BG106" s="22">
        <f t="shared" si="60"/>
        <v>5.5377468627359319</v>
      </c>
      <c r="BH106" s="22">
        <f t="shared" si="59"/>
        <v>5.5646270943187357</v>
      </c>
      <c r="BI106" s="22">
        <f t="shared" si="59"/>
        <v>5.612742421141137</v>
      </c>
      <c r="BJ106" s="22">
        <f t="shared" si="59"/>
        <v>5.6946268807236615</v>
      </c>
      <c r="BK106" s="22">
        <f t="shared" si="59"/>
        <v>5.8247436868748581</v>
      </c>
      <c r="BL106" s="22">
        <f t="shared" si="57"/>
        <v>6.0164243414934502</v>
      </c>
      <c r="BM106" s="22"/>
      <c r="BN106" s="22"/>
      <c r="BO106" s="22"/>
      <c r="BP106" s="22"/>
      <c r="BQ106" s="22"/>
      <c r="BR106" s="22"/>
      <c r="BS106" s="22"/>
      <c r="BT106" s="22"/>
    </row>
    <row r="107" spans="1:72" s="105" customFormat="1" ht="12.95" customHeight="1" x14ac:dyDescent="0.2">
      <c r="A107" s="105" t="s">
        <v>184</v>
      </c>
      <c r="B107" s="105" t="s">
        <v>37</v>
      </c>
      <c r="C107" s="20">
        <v>55621.42772</v>
      </c>
      <c r="D107" s="20">
        <v>5.9999999999999995E-4</v>
      </c>
      <c r="E107" s="105">
        <f t="shared" si="62"/>
        <v>50613.217135000101</v>
      </c>
      <c r="F107" s="315">
        <f t="shared" si="82"/>
        <v>50612.5</v>
      </c>
      <c r="G107" s="105">
        <f t="shared" si="63"/>
        <v>0.25848499999847263</v>
      </c>
      <c r="K107" s="105">
        <f t="shared" si="83"/>
        <v>0.25848499999847263</v>
      </c>
      <c r="P107" s="22">
        <f t="shared" si="64"/>
        <v>0.33963801045984793</v>
      </c>
      <c r="Q107" s="304">
        <f t="shared" si="65"/>
        <v>40602.92772</v>
      </c>
      <c r="R107" s="105">
        <f t="shared" si="66"/>
        <v>6.5858111069440886E-3</v>
      </c>
      <c r="S107" s="302">
        <f t="shared" si="84"/>
        <v>1</v>
      </c>
      <c r="U107" s="105">
        <f>VLOOKUP(C107,'C (errors) (3)'!C$21:E$128,3,FALSE)</f>
        <v>50613.217135000101</v>
      </c>
      <c r="V107" s="134"/>
      <c r="W107" s="134"/>
      <c r="X107" s="134"/>
      <c r="Y107" s="123">
        <f t="shared" si="49"/>
        <v>0.33711258050284798</v>
      </c>
      <c r="Z107" s="22">
        <f t="shared" si="67"/>
        <v>50612.5</v>
      </c>
      <c r="AA107" s="105">
        <f t="shared" si="68"/>
        <v>0.26101042995547258</v>
      </c>
      <c r="AB107" s="105">
        <f t="shared" si="69"/>
        <v>0.33711258050284798</v>
      </c>
      <c r="AC107" s="105">
        <f t="shared" si="70"/>
        <v>-8.1153010461375297E-2</v>
      </c>
      <c r="AD107" s="105">
        <f t="shared" si="80"/>
        <v>-2.5254299569999472E-3</v>
      </c>
      <c r="AE107" s="105">
        <f t="shared" si="71"/>
        <v>6.3777964677127555E-6</v>
      </c>
      <c r="AF107" s="22">
        <f t="shared" si="81"/>
        <v>-8.1153010461375297E-2</v>
      </c>
      <c r="AG107" s="302"/>
      <c r="AH107" s="22">
        <f t="shared" si="72"/>
        <v>-7.862758050437535E-2</v>
      </c>
      <c r="AI107" s="22">
        <f t="shared" si="73"/>
        <v>0.82668488414164831</v>
      </c>
      <c r="AJ107" s="22">
        <f t="shared" si="74"/>
        <v>0.14654860088313071</v>
      </c>
      <c r="AK107" s="22">
        <f t="shared" si="75"/>
        <v>0.70618486876226749</v>
      </c>
      <c r="AL107" s="22">
        <f t="shared" si="76"/>
        <v>1.8114640860089237</v>
      </c>
      <c r="AM107" s="22">
        <f t="shared" si="77"/>
        <v>1.2751008359715286</v>
      </c>
      <c r="AN107" s="105">
        <f t="shared" si="85"/>
        <v>7.2213539894715781</v>
      </c>
      <c r="AO107" s="105">
        <f t="shared" si="85"/>
        <v>7.2172897724709948</v>
      </c>
      <c r="AP107" s="105">
        <f t="shared" si="85"/>
        <v>7.2079475762724297</v>
      </c>
      <c r="AQ107" s="105">
        <f t="shared" si="85"/>
        <v>7.1868987770877943</v>
      </c>
      <c r="AR107" s="105">
        <f t="shared" si="85"/>
        <v>7.1414091294250426</v>
      </c>
      <c r="AS107" s="105">
        <f t="shared" si="85"/>
        <v>7.0503861863463264</v>
      </c>
      <c r="AT107" s="105">
        <f t="shared" si="85"/>
        <v>6.8884064021334277</v>
      </c>
      <c r="AU107" s="105">
        <f t="shared" si="79"/>
        <v>6.6366832846732429</v>
      </c>
      <c r="AV107" s="22"/>
      <c r="AW107" s="22">
        <v>32500</v>
      </c>
      <c r="AX107" s="22">
        <f t="shared" si="50"/>
        <v>2.1316450416462018E-3</v>
      </c>
      <c r="AY107" s="22">
        <f t="shared" si="51"/>
        <v>8.7885347551794016E-2</v>
      </c>
      <c r="AZ107" s="22">
        <f t="shared" si="52"/>
        <v>-8.5753702510147814E-2</v>
      </c>
      <c r="BA107" s="22">
        <f t="shared" si="53"/>
        <v>1.0275934508496649</v>
      </c>
      <c r="BB107" s="22">
        <f t="shared" si="54"/>
        <v>5.5603832160293083E-2</v>
      </c>
      <c r="BC107" s="22">
        <f t="shared" si="55"/>
        <v>-1.5328393867303751</v>
      </c>
      <c r="BD107" s="22">
        <f t="shared" si="56"/>
        <v>-0.96274561820656335</v>
      </c>
      <c r="BE107" s="22">
        <f t="shared" si="60"/>
        <v>5.5522420772959835</v>
      </c>
      <c r="BF107" s="22">
        <f t="shared" si="60"/>
        <v>5.5606608097217629</v>
      </c>
      <c r="BG107" s="22">
        <f t="shared" si="60"/>
        <v>5.5759920769444529</v>
      </c>
      <c r="BH107" s="22">
        <f t="shared" si="59"/>
        <v>5.6034098999330153</v>
      </c>
      <c r="BI107" s="22">
        <f t="shared" si="59"/>
        <v>5.650996357908995</v>
      </c>
      <c r="BJ107" s="22">
        <f t="shared" si="59"/>
        <v>5.7299191498418649</v>
      </c>
      <c r="BK107" s="22">
        <f t="shared" si="59"/>
        <v>5.8531195893156323</v>
      </c>
      <c r="BL107" s="22">
        <f t="shared" si="57"/>
        <v>6.0330867711289047</v>
      </c>
      <c r="BM107" s="22"/>
      <c r="BN107" s="22"/>
      <c r="BO107" s="22"/>
      <c r="BP107" s="22"/>
      <c r="BQ107" s="22"/>
      <c r="BR107" s="22"/>
      <c r="BS107" s="22"/>
      <c r="BT107" s="22"/>
    </row>
    <row r="108" spans="1:72" s="105" customFormat="1" ht="12.95" customHeight="1" x14ac:dyDescent="0.2">
      <c r="A108" s="105" t="s">
        <v>184</v>
      </c>
      <c r="B108" s="105" t="s">
        <v>37</v>
      </c>
      <c r="C108" s="20">
        <v>55621.428119999997</v>
      </c>
      <c r="D108" s="20">
        <v>1E-3</v>
      </c>
      <c r="E108" s="105">
        <f t="shared" si="62"/>
        <v>50613.218244751144</v>
      </c>
      <c r="F108" s="315">
        <f t="shared" si="82"/>
        <v>50612.5</v>
      </c>
      <c r="G108" s="105">
        <f t="shared" si="63"/>
        <v>0.25888499999564374</v>
      </c>
      <c r="K108" s="105">
        <f t="shared" si="83"/>
        <v>0.25888499999564374</v>
      </c>
      <c r="P108" s="22">
        <f t="shared" si="64"/>
        <v>0.33963801045984793</v>
      </c>
      <c r="Q108" s="304">
        <f t="shared" si="65"/>
        <v>40602.928119999997</v>
      </c>
      <c r="R108" s="105">
        <f t="shared" si="66"/>
        <v>6.5210486990318712E-3</v>
      </c>
      <c r="S108" s="302">
        <f t="shared" si="84"/>
        <v>1</v>
      </c>
      <c r="U108" s="105">
        <f>VLOOKUP(C108,'C (errors) (3)'!C$21:E$128,3,FALSE)</f>
        <v>50613.218244751144</v>
      </c>
      <c r="V108" s="134"/>
      <c r="W108" s="134"/>
      <c r="X108" s="134"/>
      <c r="Y108" s="123">
        <f t="shared" si="49"/>
        <v>0.33751258050001909</v>
      </c>
      <c r="Z108" s="22">
        <f t="shared" si="67"/>
        <v>50612.5</v>
      </c>
      <c r="AA108" s="105">
        <f t="shared" si="68"/>
        <v>0.26101042995547258</v>
      </c>
      <c r="AB108" s="105">
        <f t="shared" si="69"/>
        <v>0.33751258050001909</v>
      </c>
      <c r="AC108" s="105">
        <f t="shared" si="70"/>
        <v>-8.0753010464204189E-2</v>
      </c>
      <c r="AD108" s="105">
        <f t="shared" si="80"/>
        <v>-2.1254299598288395E-3</v>
      </c>
      <c r="AE108" s="105">
        <f t="shared" si="71"/>
        <v>4.5174525141380222E-6</v>
      </c>
      <c r="AF108" s="22">
        <f t="shared" si="81"/>
        <v>-8.0753010464204189E-2</v>
      </c>
      <c r="AG108" s="302"/>
      <c r="AH108" s="22">
        <f t="shared" si="72"/>
        <v>-7.862758050437535E-2</v>
      </c>
      <c r="AI108" s="22">
        <f t="shared" si="73"/>
        <v>0.82668488414164831</v>
      </c>
      <c r="AJ108" s="22">
        <f t="shared" si="74"/>
        <v>0.14654860088313071</v>
      </c>
      <c r="AK108" s="22">
        <f t="shared" si="75"/>
        <v>0.70618486876226749</v>
      </c>
      <c r="AL108" s="22">
        <f t="shared" si="76"/>
        <v>1.8114640860089237</v>
      </c>
      <c r="AM108" s="22">
        <f t="shared" si="77"/>
        <v>1.2751008359715286</v>
      </c>
      <c r="AN108" s="105">
        <f t="shared" si="85"/>
        <v>7.2213539894715781</v>
      </c>
      <c r="AO108" s="105">
        <f t="shared" si="85"/>
        <v>7.2172897724709948</v>
      </c>
      <c r="AP108" s="105">
        <f t="shared" si="85"/>
        <v>7.2079475762724297</v>
      </c>
      <c r="AQ108" s="105">
        <f t="shared" si="85"/>
        <v>7.1868987770877943</v>
      </c>
      <c r="AR108" s="105">
        <f t="shared" si="85"/>
        <v>7.1414091294250426</v>
      </c>
      <c r="AS108" s="105">
        <f t="shared" si="85"/>
        <v>7.0503861863463264</v>
      </c>
      <c r="AT108" s="105">
        <f t="shared" si="85"/>
        <v>6.8884064021334277</v>
      </c>
      <c r="AU108" s="105">
        <f t="shared" si="79"/>
        <v>6.6366832846732429</v>
      </c>
      <c r="AV108" s="22"/>
      <c r="AW108" s="22">
        <v>33000</v>
      </c>
      <c r="AX108" s="22">
        <f t="shared" si="50"/>
        <v>4.2397406378878177E-3</v>
      </c>
      <c r="AY108" s="22">
        <f t="shared" si="51"/>
        <v>9.3273450806309957E-2</v>
      </c>
      <c r="AZ108" s="22">
        <f t="shared" si="52"/>
        <v>-8.9033710168422139E-2</v>
      </c>
      <c r="BA108" s="22">
        <f t="shared" si="53"/>
        <v>1.0699502975295203</v>
      </c>
      <c r="BB108" s="22">
        <f t="shared" si="54"/>
        <v>-2.7585051578346374E-3</v>
      </c>
      <c r="BC108" s="22">
        <f t="shared" si="55"/>
        <v>-1.474448353449574</v>
      </c>
      <c r="BD108" s="22">
        <f t="shared" si="56"/>
        <v>-0.9080122715930109</v>
      </c>
      <c r="BE108" s="22">
        <f t="shared" si="60"/>
        <v>5.5904673805021146</v>
      </c>
      <c r="BF108" s="22">
        <f t="shared" si="60"/>
        <v>5.5995362859231914</v>
      </c>
      <c r="BG108" s="22">
        <f t="shared" si="60"/>
        <v>5.6155201182532304</v>
      </c>
      <c r="BH108" s="22">
        <f t="shared" si="59"/>
        <v>5.6432139162592216</v>
      </c>
      <c r="BI108" s="22">
        <f t="shared" si="59"/>
        <v>5.6899015023873094</v>
      </c>
      <c r="BJ108" s="22">
        <f t="shared" si="59"/>
        <v>5.7654889502719238</v>
      </c>
      <c r="BK108" s="22">
        <f t="shared" si="59"/>
        <v>5.8815454560699125</v>
      </c>
      <c r="BL108" s="22">
        <f t="shared" si="57"/>
        <v>6.0497492007643592</v>
      </c>
      <c r="BM108" s="22"/>
      <c r="BN108" s="22"/>
      <c r="BO108" s="22"/>
      <c r="BP108" s="22"/>
      <c r="BQ108" s="22"/>
      <c r="BR108" s="22"/>
      <c r="BS108" s="22"/>
      <c r="BT108" s="22"/>
    </row>
    <row r="109" spans="1:72" s="105" customFormat="1" ht="12.95" customHeight="1" x14ac:dyDescent="0.2">
      <c r="A109" s="105" t="s">
        <v>184</v>
      </c>
      <c r="B109" s="105" t="s">
        <v>37</v>
      </c>
      <c r="C109" s="20">
        <v>55621.429219999998</v>
      </c>
      <c r="D109" s="20">
        <v>5.0000000000000001E-4</v>
      </c>
      <c r="E109" s="105">
        <f t="shared" si="62"/>
        <v>50613.221296566531</v>
      </c>
      <c r="F109" s="315">
        <f t="shared" si="82"/>
        <v>50612.5</v>
      </c>
      <c r="G109" s="105">
        <f t="shared" si="63"/>
        <v>0.25998499999695923</v>
      </c>
      <c r="K109" s="105">
        <f t="shared" si="83"/>
        <v>0.25998499999695923</v>
      </c>
      <c r="P109" s="22">
        <f t="shared" si="64"/>
        <v>0.33963801045984793</v>
      </c>
      <c r="Q109" s="304">
        <f t="shared" si="65"/>
        <v>40602.929219999998</v>
      </c>
      <c r="R109" s="105">
        <f t="shared" si="66"/>
        <v>6.3446020758010559E-3</v>
      </c>
      <c r="S109" s="302">
        <f t="shared" si="84"/>
        <v>1</v>
      </c>
      <c r="U109" s="105">
        <f>VLOOKUP(C109,'C (errors) (3)'!C$21:E$128,3,FALSE)</f>
        <v>50613.221296566531</v>
      </c>
      <c r="V109" s="134"/>
      <c r="W109" s="134"/>
      <c r="X109" s="134"/>
      <c r="Y109" s="123">
        <f t="shared" si="49"/>
        <v>0.33861258050133458</v>
      </c>
      <c r="Z109" s="22">
        <f t="shared" si="67"/>
        <v>50612.5</v>
      </c>
      <c r="AA109" s="105">
        <f t="shared" si="68"/>
        <v>0.26101042995547258</v>
      </c>
      <c r="AB109" s="105">
        <f t="shared" si="69"/>
        <v>0.33861258050133458</v>
      </c>
      <c r="AC109" s="105">
        <f t="shared" si="70"/>
        <v>-7.9653010462888696E-2</v>
      </c>
      <c r="AD109" s="105">
        <f t="shared" si="80"/>
        <v>-1.0254299585133464E-3</v>
      </c>
      <c r="AE109" s="105">
        <f t="shared" si="71"/>
        <v>1.0515065998166832E-6</v>
      </c>
      <c r="AF109" s="22">
        <f t="shared" si="81"/>
        <v>-7.9653010462888696E-2</v>
      </c>
      <c r="AG109" s="302"/>
      <c r="AH109" s="22">
        <f t="shared" si="72"/>
        <v>-7.862758050437535E-2</v>
      </c>
      <c r="AI109" s="22">
        <f t="shared" si="73"/>
        <v>0.82668488414164831</v>
      </c>
      <c r="AJ109" s="22">
        <f t="shared" si="74"/>
        <v>0.14654860088313071</v>
      </c>
      <c r="AK109" s="22">
        <f t="shared" si="75"/>
        <v>0.70618486876226749</v>
      </c>
      <c r="AL109" s="22">
        <f t="shared" si="76"/>
        <v>1.8114640860089237</v>
      </c>
      <c r="AM109" s="22">
        <f t="shared" si="77"/>
        <v>1.2751008359715286</v>
      </c>
      <c r="AN109" s="105">
        <f t="shared" si="85"/>
        <v>7.2213539894715781</v>
      </c>
      <c r="AO109" s="105">
        <f t="shared" si="85"/>
        <v>7.2172897724709948</v>
      </c>
      <c r="AP109" s="105">
        <f t="shared" si="85"/>
        <v>7.2079475762724297</v>
      </c>
      <c r="AQ109" s="105">
        <f t="shared" si="85"/>
        <v>7.1868987770877943</v>
      </c>
      <c r="AR109" s="105">
        <f t="shared" si="85"/>
        <v>7.1414091294250426</v>
      </c>
      <c r="AS109" s="105">
        <f t="shared" si="85"/>
        <v>7.0503861863463264</v>
      </c>
      <c r="AT109" s="105">
        <f t="shared" si="85"/>
        <v>6.8884064021334277</v>
      </c>
      <c r="AU109" s="105">
        <f t="shared" si="79"/>
        <v>6.6366832846732429</v>
      </c>
      <c r="AV109" s="22"/>
      <c r="AW109" s="22">
        <v>33500</v>
      </c>
      <c r="AX109" s="22">
        <f t="shared" si="50"/>
        <v>6.4421385480473159E-3</v>
      </c>
      <c r="AY109" s="22">
        <f t="shared" si="51"/>
        <v>9.8750217832782997E-2</v>
      </c>
      <c r="AZ109" s="22">
        <f t="shared" si="52"/>
        <v>-9.2308079284735681E-2</v>
      </c>
      <c r="BA109" s="22">
        <f t="shared" si="53"/>
        <v>1.1155933079409244</v>
      </c>
      <c r="BB109" s="22">
        <f t="shared" si="54"/>
        <v>-6.6009212570898881E-2</v>
      </c>
      <c r="BC109" s="22">
        <f t="shared" si="55"/>
        <v>-1.4111496192321362</v>
      </c>
      <c r="BD109" s="22">
        <f t="shared" si="56"/>
        <v>-0.85186329631845215</v>
      </c>
      <c r="BE109" s="22">
        <f t="shared" si="60"/>
        <v>5.6302367668024402</v>
      </c>
      <c r="BF109" s="22">
        <f t="shared" si="60"/>
        <v>5.6398736541496195</v>
      </c>
      <c r="BG109" s="22">
        <f t="shared" si="60"/>
        <v>5.6563368308218891</v>
      </c>
      <c r="BH109" s="22">
        <f t="shared" si="59"/>
        <v>5.6840187893831029</v>
      </c>
      <c r="BI109" s="22">
        <f t="shared" si="59"/>
        <v>5.7294302339302581</v>
      </c>
      <c r="BJ109" s="22">
        <f t="shared" si="59"/>
        <v>5.8013200451398861</v>
      </c>
      <c r="BK109" s="22">
        <f t="shared" si="59"/>
        <v>5.9100180212530296</v>
      </c>
      <c r="BL109" s="22">
        <f t="shared" si="57"/>
        <v>6.0664116303998137</v>
      </c>
      <c r="BM109" s="22"/>
      <c r="BN109" s="22"/>
      <c r="BO109" s="22"/>
      <c r="BP109" s="22"/>
      <c r="BQ109" s="22"/>
      <c r="BR109" s="22"/>
      <c r="BS109" s="22"/>
      <c r="BT109" s="22"/>
    </row>
    <row r="110" spans="1:72" s="105" customFormat="1" ht="12.95" customHeight="1" x14ac:dyDescent="0.2">
      <c r="A110" s="105" t="s">
        <v>188</v>
      </c>
      <c r="B110" s="105" t="s">
        <v>36</v>
      </c>
      <c r="C110" s="20">
        <v>55621.432099999998</v>
      </c>
      <c r="D110" s="20">
        <v>2.5000000000000001E-3</v>
      </c>
      <c r="E110" s="105">
        <f t="shared" si="62"/>
        <v>50613.229286774091</v>
      </c>
      <c r="F110" s="315">
        <f t="shared" si="82"/>
        <v>50612.5</v>
      </c>
      <c r="G110" s="105">
        <f t="shared" si="63"/>
        <v>0.26286499999696389</v>
      </c>
      <c r="J110" s="105">
        <f t="shared" ref="J110:J116" si="86">G110</f>
        <v>0.26286499999696389</v>
      </c>
      <c r="P110" s="22">
        <f t="shared" si="64"/>
        <v>0.33963801045984793</v>
      </c>
      <c r="Q110" s="304">
        <f t="shared" si="65"/>
        <v>40602.932099999998</v>
      </c>
      <c r="R110" s="105">
        <f t="shared" si="66"/>
        <v>5.8940951355341024E-3</v>
      </c>
      <c r="S110" s="302">
        <f t="shared" ref="S110:S116" si="87">S$13</f>
        <v>1</v>
      </c>
      <c r="U110" s="105">
        <f>VLOOKUP(C110,'C (errors) (3)'!C$21:E$128,3,FALSE)</f>
        <v>50613.229286774091</v>
      </c>
      <c r="V110" s="134"/>
      <c r="W110" s="134"/>
      <c r="X110" s="134">
        <f t="shared" ref="X110:X116" si="88">AB110</f>
        <v>0.34149258050133924</v>
      </c>
      <c r="Y110" s="123"/>
      <c r="Z110" s="22">
        <f t="shared" si="67"/>
        <v>50612.5</v>
      </c>
      <c r="AA110" s="105">
        <f t="shared" si="68"/>
        <v>0.26101042995547258</v>
      </c>
      <c r="AB110" s="105">
        <f t="shared" si="69"/>
        <v>0.34149258050133924</v>
      </c>
      <c r="AC110" s="105">
        <f t="shared" si="70"/>
        <v>-7.6773010462884039E-2</v>
      </c>
      <c r="AD110" s="105">
        <f t="shared" si="80"/>
        <v>1.8545700414913102E-3</v>
      </c>
      <c r="AE110" s="105">
        <f t="shared" si="71"/>
        <v>3.43943003879708E-6</v>
      </c>
      <c r="AF110" s="22">
        <f t="shared" si="81"/>
        <v>-7.6773010462884039E-2</v>
      </c>
      <c r="AG110" s="302"/>
      <c r="AH110" s="22">
        <f t="shared" si="72"/>
        <v>-7.862758050437535E-2</v>
      </c>
      <c r="AI110" s="22">
        <f t="shared" si="73"/>
        <v>0.82668488414164831</v>
      </c>
      <c r="AJ110" s="22">
        <f t="shared" si="74"/>
        <v>0.14654860088313071</v>
      </c>
      <c r="AK110" s="22">
        <f t="shared" si="75"/>
        <v>0.70618486876226749</v>
      </c>
      <c r="AL110" s="22">
        <f t="shared" si="76"/>
        <v>1.8114640860089237</v>
      </c>
      <c r="AM110" s="22">
        <f t="shared" si="77"/>
        <v>1.2751008359715286</v>
      </c>
      <c r="AN110" s="105">
        <f t="shared" si="85"/>
        <v>7.2213539894715781</v>
      </c>
      <c r="AO110" s="105">
        <f t="shared" si="85"/>
        <v>7.2172897724709948</v>
      </c>
      <c r="AP110" s="105">
        <f t="shared" si="85"/>
        <v>7.2079475762724297</v>
      </c>
      <c r="AQ110" s="105">
        <f t="shared" si="85"/>
        <v>7.1868987770877943</v>
      </c>
      <c r="AR110" s="105">
        <f t="shared" si="85"/>
        <v>7.1414091294250426</v>
      </c>
      <c r="AS110" s="105">
        <f t="shared" si="85"/>
        <v>7.0503861863463264</v>
      </c>
      <c r="AT110" s="105">
        <f t="shared" si="85"/>
        <v>6.8884064021334277</v>
      </c>
      <c r="AU110" s="105">
        <f t="shared" si="79"/>
        <v>6.6366832846732429</v>
      </c>
      <c r="AV110" s="22"/>
      <c r="AW110" s="22">
        <v>34000</v>
      </c>
      <c r="AX110" s="22">
        <f t="shared" si="50"/>
        <v>8.7563429167722834E-3</v>
      </c>
      <c r="AY110" s="22">
        <f t="shared" si="51"/>
        <v>0.10431564863121318</v>
      </c>
      <c r="AZ110" s="22">
        <f t="shared" si="52"/>
        <v>-9.5559305714440892E-2</v>
      </c>
      <c r="BA110" s="22">
        <f t="shared" si="53"/>
        <v>1.1646011470409534</v>
      </c>
      <c r="BB110" s="22">
        <f t="shared" si="54"/>
        <v>-0.13434962780312021</v>
      </c>
      <c r="BC110" s="22">
        <f t="shared" si="55"/>
        <v>-1.3424497513107618</v>
      </c>
      <c r="BD110" s="22">
        <f t="shared" si="56"/>
        <v>-0.79424980159643377</v>
      </c>
      <c r="BE110" s="22">
        <f t="shared" si="60"/>
        <v>5.6716074230589069</v>
      </c>
      <c r="BF110" s="22">
        <f t="shared" si="60"/>
        <v>5.6816990675601877</v>
      </c>
      <c r="BG110" s="22">
        <f t="shared" si="60"/>
        <v>5.6984364475498124</v>
      </c>
      <c r="BH110" s="22">
        <f t="shared" si="59"/>
        <v>5.7257966157190454</v>
      </c>
      <c r="BI110" s="22">
        <f t="shared" si="59"/>
        <v>5.7695520306934487</v>
      </c>
      <c r="BJ110" s="22">
        <f t="shared" si="59"/>
        <v>5.8373957470871485</v>
      </c>
      <c r="BK110" s="22">
        <f t="shared" si="59"/>
        <v>5.9385340060154226</v>
      </c>
      <c r="BL110" s="22">
        <f t="shared" si="57"/>
        <v>6.0830740600352682</v>
      </c>
      <c r="BM110" s="22"/>
      <c r="BN110" s="22"/>
      <c r="BO110" s="22"/>
      <c r="BP110" s="22"/>
      <c r="BQ110" s="22"/>
      <c r="BR110" s="22"/>
      <c r="BS110" s="22"/>
      <c r="BT110" s="22"/>
    </row>
    <row r="111" spans="1:72" s="105" customFormat="1" ht="12.95" customHeight="1" x14ac:dyDescent="0.2">
      <c r="A111" s="105" t="s">
        <v>188</v>
      </c>
      <c r="B111" s="105" t="s">
        <v>36</v>
      </c>
      <c r="C111" s="20">
        <v>55621.4323</v>
      </c>
      <c r="D111" s="20">
        <v>3.5999999999999999E-3</v>
      </c>
      <c r="E111" s="105">
        <f t="shared" si="62"/>
        <v>50613.22984164962</v>
      </c>
      <c r="F111" s="315">
        <f t="shared" si="82"/>
        <v>50612.5</v>
      </c>
      <c r="G111" s="105">
        <f t="shared" si="63"/>
        <v>0.26306499999918742</v>
      </c>
      <c r="J111" s="105">
        <f t="shared" si="86"/>
        <v>0.26306499999918742</v>
      </c>
      <c r="P111" s="22">
        <f t="shared" si="64"/>
        <v>0.33963801045984793</v>
      </c>
      <c r="Q111" s="304">
        <f t="shared" si="65"/>
        <v>40602.9323</v>
      </c>
      <c r="R111" s="105">
        <f t="shared" si="66"/>
        <v>5.8634259310084234E-3</v>
      </c>
      <c r="S111" s="302">
        <f t="shared" si="87"/>
        <v>1</v>
      </c>
      <c r="U111" s="105">
        <f>VLOOKUP(C111,'C (errors) (3)'!C$21:E$128,3,FALSE)</f>
        <v>50613.22984164962</v>
      </c>
      <c r="V111" s="134"/>
      <c r="W111" s="134"/>
      <c r="X111" s="134">
        <f t="shared" si="88"/>
        <v>0.34169258050356277</v>
      </c>
      <c r="Y111" s="123"/>
      <c r="Z111" s="22">
        <f t="shared" si="67"/>
        <v>50612.5</v>
      </c>
      <c r="AA111" s="105">
        <f t="shared" si="68"/>
        <v>0.26101042995547258</v>
      </c>
      <c r="AB111" s="105">
        <f t="shared" si="69"/>
        <v>0.34169258050356277</v>
      </c>
      <c r="AC111" s="105">
        <f t="shared" si="70"/>
        <v>-7.6573010460660507E-2</v>
      </c>
      <c r="AD111" s="105">
        <f t="shared" si="80"/>
        <v>2.0545700437148429E-3</v>
      </c>
      <c r="AE111" s="105">
        <f t="shared" si="71"/>
        <v>4.2212580645304112E-6</v>
      </c>
      <c r="AF111" s="22">
        <f t="shared" si="81"/>
        <v>-7.6573010460660507E-2</v>
      </c>
      <c r="AG111" s="302"/>
      <c r="AH111" s="22">
        <f t="shared" si="72"/>
        <v>-7.862758050437535E-2</v>
      </c>
      <c r="AI111" s="22">
        <f t="shared" si="73"/>
        <v>0.82668488414164831</v>
      </c>
      <c r="AJ111" s="22">
        <f t="shared" si="74"/>
        <v>0.14654860088313071</v>
      </c>
      <c r="AK111" s="22">
        <f t="shared" si="75"/>
        <v>0.70618486876226749</v>
      </c>
      <c r="AL111" s="22">
        <f t="shared" si="76"/>
        <v>1.8114640860089237</v>
      </c>
      <c r="AM111" s="22">
        <f t="shared" si="77"/>
        <v>1.2751008359715286</v>
      </c>
      <c r="AN111" s="105">
        <f t="shared" si="85"/>
        <v>7.2213539894715781</v>
      </c>
      <c r="AO111" s="105">
        <f t="shared" si="85"/>
        <v>7.2172897724709948</v>
      </c>
      <c r="AP111" s="105">
        <f t="shared" si="85"/>
        <v>7.2079475762724297</v>
      </c>
      <c r="AQ111" s="105">
        <f t="shared" si="85"/>
        <v>7.1868987770877943</v>
      </c>
      <c r="AR111" s="105">
        <f t="shared" si="85"/>
        <v>7.1414091294250426</v>
      </c>
      <c r="AS111" s="105">
        <f t="shared" si="85"/>
        <v>7.0503861863463264</v>
      </c>
      <c r="AT111" s="105">
        <f t="shared" si="85"/>
        <v>6.8884064021334277</v>
      </c>
      <c r="AU111" s="105">
        <f t="shared" si="79"/>
        <v>6.6366832846732429</v>
      </c>
      <c r="AV111" s="22"/>
      <c r="AW111" s="22">
        <v>34500</v>
      </c>
      <c r="AX111" s="22">
        <f t="shared" si="50"/>
        <v>1.1203512098958951E-2</v>
      </c>
      <c r="AY111" s="22">
        <f t="shared" si="51"/>
        <v>0.10996974320160044</v>
      </c>
      <c r="AZ111" s="22">
        <f t="shared" si="52"/>
        <v>-9.8766231102641489E-2</v>
      </c>
      <c r="BA111" s="22">
        <f t="shared" si="53"/>
        <v>1.2169348737317336</v>
      </c>
      <c r="BB111" s="22">
        <f t="shared" si="54"/>
        <v>-0.20783649099497037</v>
      </c>
      <c r="BC111" s="22">
        <f t="shared" si="55"/>
        <v>-1.2678442310699978</v>
      </c>
      <c r="BD111" s="22">
        <f t="shared" si="56"/>
        <v>-0.73513913261244646</v>
      </c>
      <c r="BE111" s="22">
        <f t="shared" si="60"/>
        <v>5.7146218307618017</v>
      </c>
      <c r="BF111" s="22">
        <f t="shared" si="60"/>
        <v>5.7250233600647551</v>
      </c>
      <c r="BG111" s="22">
        <f t="shared" si="60"/>
        <v>5.7418004248632908</v>
      </c>
      <c r="BH111" s="22">
        <f t="shared" si="59"/>
        <v>5.7685117682477083</v>
      </c>
      <c r="BI111" s="22">
        <f t="shared" si="59"/>
        <v>5.8102335565924408</v>
      </c>
      <c r="BJ111" s="22">
        <f t="shared" si="59"/>
        <v>5.8736989450285675</v>
      </c>
      <c r="BK111" s="22">
        <f t="shared" si="59"/>
        <v>5.9670901194529469</v>
      </c>
      <c r="BL111" s="22">
        <f t="shared" si="57"/>
        <v>6.0997364896707227</v>
      </c>
      <c r="BM111" s="22"/>
      <c r="BN111" s="22"/>
      <c r="BO111" s="22"/>
      <c r="BP111" s="22"/>
      <c r="BQ111" s="22"/>
      <c r="BR111" s="22"/>
      <c r="BS111" s="22"/>
      <c r="BT111" s="22"/>
    </row>
    <row r="112" spans="1:72" s="105" customFormat="1" ht="12.95" customHeight="1" x14ac:dyDescent="0.2">
      <c r="A112" s="105" t="s">
        <v>188</v>
      </c>
      <c r="B112" s="105" t="s">
        <v>36</v>
      </c>
      <c r="C112" s="20">
        <v>55621.432500000003</v>
      </c>
      <c r="D112" s="20">
        <v>3.0000000000000001E-3</v>
      </c>
      <c r="E112" s="105">
        <f t="shared" si="62"/>
        <v>50613.230396525156</v>
      </c>
      <c r="F112" s="315">
        <f t="shared" si="82"/>
        <v>50612.5</v>
      </c>
      <c r="G112" s="105">
        <f t="shared" si="63"/>
        <v>0.26326500000141095</v>
      </c>
      <c r="J112" s="105">
        <f t="shared" si="86"/>
        <v>0.26326500000141095</v>
      </c>
      <c r="P112" s="22">
        <f t="shared" si="64"/>
        <v>0.33963801045984793</v>
      </c>
      <c r="Q112" s="304">
        <f t="shared" si="65"/>
        <v>40602.932500000003</v>
      </c>
      <c r="R112" s="105">
        <f t="shared" si="66"/>
        <v>5.8328367264845237E-3</v>
      </c>
      <c r="S112" s="302">
        <f t="shared" si="87"/>
        <v>1</v>
      </c>
      <c r="U112" s="105">
        <f>VLOOKUP(C112,'C (errors) (3)'!C$21:E$128,3,FALSE)</f>
        <v>50613.230396525156</v>
      </c>
      <c r="V112" s="134"/>
      <c r="W112" s="134"/>
      <c r="X112" s="134">
        <f t="shared" si="88"/>
        <v>0.3418925805057863</v>
      </c>
      <c r="Y112" s="123"/>
      <c r="Z112" s="22">
        <f t="shared" si="67"/>
        <v>50612.5</v>
      </c>
      <c r="AA112" s="105">
        <f t="shared" si="68"/>
        <v>0.26101042995547258</v>
      </c>
      <c r="AB112" s="105">
        <f t="shared" si="69"/>
        <v>0.3418925805057863</v>
      </c>
      <c r="AC112" s="105">
        <f t="shared" si="70"/>
        <v>-7.6373010458436974E-2</v>
      </c>
      <c r="AD112" s="105">
        <f t="shared" si="80"/>
        <v>2.2545700459383755E-3</v>
      </c>
      <c r="AE112" s="105">
        <f t="shared" si="71"/>
        <v>5.0830860920425689E-6</v>
      </c>
      <c r="AF112" s="22">
        <f t="shared" si="81"/>
        <v>-7.6373010458436974E-2</v>
      </c>
      <c r="AG112" s="302"/>
      <c r="AH112" s="22">
        <f t="shared" si="72"/>
        <v>-7.862758050437535E-2</v>
      </c>
      <c r="AI112" s="22">
        <f t="shared" si="73"/>
        <v>0.82668488414164831</v>
      </c>
      <c r="AJ112" s="22">
        <f t="shared" si="74"/>
        <v>0.14654860088313071</v>
      </c>
      <c r="AK112" s="22">
        <f t="shared" si="75"/>
        <v>0.70618486876226749</v>
      </c>
      <c r="AL112" s="22">
        <f t="shared" si="76"/>
        <v>1.8114640860089237</v>
      </c>
      <c r="AM112" s="22">
        <f t="shared" si="77"/>
        <v>1.2751008359715286</v>
      </c>
      <c r="AN112" s="105">
        <f t="shared" si="85"/>
        <v>7.2213539894715781</v>
      </c>
      <c r="AO112" s="105">
        <f t="shared" si="85"/>
        <v>7.2172897724709948</v>
      </c>
      <c r="AP112" s="105">
        <f t="shared" si="85"/>
        <v>7.2079475762724297</v>
      </c>
      <c r="AQ112" s="105">
        <f t="shared" si="85"/>
        <v>7.1868987770877943</v>
      </c>
      <c r="AR112" s="105">
        <f t="shared" si="85"/>
        <v>7.1414091294250426</v>
      </c>
      <c r="AS112" s="105">
        <f t="shared" si="85"/>
        <v>7.0503861863463264</v>
      </c>
      <c r="AT112" s="105">
        <f t="shared" si="85"/>
        <v>6.8884064021334277</v>
      </c>
      <c r="AU112" s="105">
        <f t="shared" si="79"/>
        <v>6.6366832846732429</v>
      </c>
      <c r="AV112" s="22"/>
      <c r="AW112" s="22">
        <v>35000</v>
      </c>
      <c r="AX112" s="22">
        <f t="shared" si="50"/>
        <v>1.3808591191743672E-2</v>
      </c>
      <c r="AY112" s="22">
        <f t="shared" si="51"/>
        <v>0.1157125015439448</v>
      </c>
      <c r="AZ112" s="22">
        <f t="shared" si="52"/>
        <v>-0.10190391035220113</v>
      </c>
      <c r="BA112" s="22">
        <f t="shared" si="53"/>
        <v>1.2723831150744374</v>
      </c>
      <c r="BB112" s="22">
        <f t="shared" si="54"/>
        <v>-0.28630639624623394</v>
      </c>
      <c r="BC112" s="22">
        <f t="shared" si="55"/>
        <v>-1.186837237324218</v>
      </c>
      <c r="BD112" s="22">
        <f t="shared" si="56"/>
        <v>-0.67451822582258736</v>
      </c>
      <c r="BE112" s="22">
        <f t="shared" si="60"/>
        <v>5.759303539751718</v>
      </c>
      <c r="BF112" s="22">
        <f t="shared" si="60"/>
        <v>5.7698394863390128</v>
      </c>
      <c r="BG112" s="22">
        <f t="shared" si="60"/>
        <v>5.7863964591009625</v>
      </c>
      <c r="BH112" s="22">
        <f t="shared" si="59"/>
        <v>5.8121208285122643</v>
      </c>
      <c r="BI112" s="22">
        <f t="shared" si="59"/>
        <v>5.8514387710717939</v>
      </c>
      <c r="BJ112" s="22">
        <f t="shared" si="59"/>
        <v>5.9102121320606518</v>
      </c>
      <c r="BK112" s="22">
        <f t="shared" si="59"/>
        <v>5.9956830595205277</v>
      </c>
      <c r="BL112" s="22">
        <f t="shared" si="57"/>
        <v>6.1163989193061772</v>
      </c>
      <c r="BM112" s="22"/>
      <c r="BN112" s="22"/>
      <c r="BO112" s="22"/>
      <c r="BP112" s="22"/>
      <c r="BQ112" s="22"/>
      <c r="BR112" s="22"/>
      <c r="BS112" s="22"/>
      <c r="BT112" s="22"/>
    </row>
    <row r="113" spans="1:72" s="105" customFormat="1" ht="12.95" customHeight="1" x14ac:dyDescent="0.2">
      <c r="A113" s="105" t="s">
        <v>188</v>
      </c>
      <c r="B113" s="105" t="s">
        <v>36</v>
      </c>
      <c r="C113" s="20">
        <v>55621.432999999997</v>
      </c>
      <c r="D113" s="20">
        <v>3.8999999999999998E-3</v>
      </c>
      <c r="E113" s="105">
        <f t="shared" si="62"/>
        <v>50613.231783713949</v>
      </c>
      <c r="F113" s="315">
        <f t="shared" si="82"/>
        <v>50612.5</v>
      </c>
      <c r="G113" s="105">
        <f t="shared" si="63"/>
        <v>0.26376499999605585</v>
      </c>
      <c r="J113" s="105">
        <f t="shared" si="86"/>
        <v>0.26376499999605585</v>
      </c>
      <c r="P113" s="22">
        <f t="shared" si="64"/>
        <v>0.33963801045984793</v>
      </c>
      <c r="Q113" s="304">
        <f t="shared" si="65"/>
        <v>40602.932999999997</v>
      </c>
      <c r="R113" s="105">
        <f t="shared" si="66"/>
        <v>5.7567137168387022E-3</v>
      </c>
      <c r="S113" s="302">
        <f t="shared" si="87"/>
        <v>1</v>
      </c>
      <c r="U113" s="105">
        <f>VLOOKUP(C113,'C (errors) (3)'!C$21:E$128,3,FALSE)</f>
        <v>50613.231783713949</v>
      </c>
      <c r="V113" s="134"/>
      <c r="W113" s="134"/>
      <c r="X113" s="134">
        <f t="shared" si="88"/>
        <v>0.3423925805004312</v>
      </c>
      <c r="Y113" s="123"/>
      <c r="Z113" s="22">
        <f t="shared" si="67"/>
        <v>50612.5</v>
      </c>
      <c r="AA113" s="105">
        <f t="shared" si="68"/>
        <v>0.26101042995547258</v>
      </c>
      <c r="AB113" s="105">
        <f t="shared" si="69"/>
        <v>0.3423925805004312</v>
      </c>
      <c r="AC113" s="105">
        <f t="shared" si="70"/>
        <v>-7.5873010463792079E-2</v>
      </c>
      <c r="AD113" s="105">
        <f t="shared" si="80"/>
        <v>2.7545700405832707E-3</v>
      </c>
      <c r="AE113" s="105">
        <f t="shared" si="71"/>
        <v>7.5876561084789216E-6</v>
      </c>
      <c r="AF113" s="22">
        <f t="shared" si="81"/>
        <v>-7.5873010463792079E-2</v>
      </c>
      <c r="AG113" s="302"/>
      <c r="AH113" s="22">
        <f t="shared" si="72"/>
        <v>-7.862758050437535E-2</v>
      </c>
      <c r="AI113" s="22">
        <f t="shared" si="73"/>
        <v>0.82668488414164831</v>
      </c>
      <c r="AJ113" s="22">
        <f t="shared" si="74"/>
        <v>0.14654860088313071</v>
      </c>
      <c r="AK113" s="22">
        <f t="shared" si="75"/>
        <v>0.70618486876226749</v>
      </c>
      <c r="AL113" s="22">
        <f t="shared" si="76"/>
        <v>1.8114640860089237</v>
      </c>
      <c r="AM113" s="22">
        <f t="shared" si="77"/>
        <v>1.2751008359715286</v>
      </c>
      <c r="AN113" s="105">
        <f t="shared" si="85"/>
        <v>7.2213539894715781</v>
      </c>
      <c r="AO113" s="105">
        <f t="shared" si="85"/>
        <v>7.2172897724709948</v>
      </c>
      <c r="AP113" s="105">
        <f t="shared" si="85"/>
        <v>7.2079475762724297</v>
      </c>
      <c r="AQ113" s="105">
        <f t="shared" si="85"/>
        <v>7.1868987770877943</v>
      </c>
      <c r="AR113" s="105">
        <f t="shared" si="85"/>
        <v>7.1414091294250426</v>
      </c>
      <c r="AS113" s="105">
        <f t="shared" si="85"/>
        <v>7.0503861863463264</v>
      </c>
      <c r="AT113" s="105">
        <f t="shared" si="85"/>
        <v>6.8884064021334277</v>
      </c>
      <c r="AU113" s="105">
        <f t="shared" si="79"/>
        <v>6.6366832846732429</v>
      </c>
      <c r="AV113" s="22"/>
      <c r="AW113" s="22">
        <v>35500</v>
      </c>
      <c r="AX113" s="22">
        <f t="shared" si="50"/>
        <v>1.6600248409576815E-2</v>
      </c>
      <c r="AY113" s="22">
        <f t="shared" si="51"/>
        <v>0.12154392365824629</v>
      </c>
      <c r="AZ113" s="22">
        <f t="shared" si="52"/>
        <v>-0.10494367524866947</v>
      </c>
      <c r="BA113" s="22">
        <f t="shared" si="53"/>
        <v>1.330496094358314</v>
      </c>
      <c r="BB113" s="22">
        <f t="shared" si="54"/>
        <v>-0.36928266448172786</v>
      </c>
      <c r="BC113" s="22">
        <f t="shared" si="55"/>
        <v>-1.0989698552031928</v>
      </c>
      <c r="BD113" s="22">
        <f t="shared" si="56"/>
        <v>-0.61239674986954018</v>
      </c>
      <c r="BE113" s="22">
        <f t="shared" si="60"/>
        <v>5.8056528840176256</v>
      </c>
      <c r="BF113" s="22">
        <f t="shared" si="60"/>
        <v>5.8161201809264504</v>
      </c>
      <c r="BG113" s="22">
        <f t="shared" si="60"/>
        <v>5.8321777405860891</v>
      </c>
      <c r="BH113" s="22">
        <f t="shared" si="59"/>
        <v>5.8565726330197379</v>
      </c>
      <c r="BI113" s="22">
        <f t="shared" si="59"/>
        <v>5.8931290613090876</v>
      </c>
      <c r="BJ113" s="22">
        <f t="shared" si="59"/>
        <v>5.9469174344496789</v>
      </c>
      <c r="BK113" s="22">
        <f t="shared" si="59"/>
        <v>6.0243095139489089</v>
      </c>
      <c r="BL113" s="22">
        <f t="shared" si="57"/>
        <v>6.1330613489416317</v>
      </c>
      <c r="BM113" s="22"/>
      <c r="BN113" s="22"/>
      <c r="BO113" s="22"/>
      <c r="BP113" s="22"/>
      <c r="BQ113" s="22"/>
      <c r="BR113" s="22"/>
      <c r="BS113" s="22"/>
      <c r="BT113" s="22"/>
    </row>
    <row r="114" spans="1:72" s="105" customFormat="1" ht="12.95" customHeight="1" x14ac:dyDescent="0.2">
      <c r="A114" s="105" t="s">
        <v>188</v>
      </c>
      <c r="B114" s="105" t="s">
        <v>36</v>
      </c>
      <c r="C114" s="20">
        <v>55621.433100000002</v>
      </c>
      <c r="D114" s="20">
        <v>2.5000000000000001E-3</v>
      </c>
      <c r="E114" s="105">
        <f t="shared" si="62"/>
        <v>50613.232061151728</v>
      </c>
      <c r="F114" s="315">
        <f t="shared" si="82"/>
        <v>50612.5</v>
      </c>
      <c r="G114" s="105">
        <f t="shared" si="63"/>
        <v>0.26386500000080559</v>
      </c>
      <c r="J114" s="105">
        <f t="shared" si="86"/>
        <v>0.26386500000080559</v>
      </c>
      <c r="P114" s="22">
        <f t="shared" si="64"/>
        <v>0.33963801045984793</v>
      </c>
      <c r="Q114" s="304">
        <f t="shared" si="65"/>
        <v>40602.933100000002</v>
      </c>
      <c r="R114" s="105">
        <f t="shared" si="66"/>
        <v>5.7415491140261387E-3</v>
      </c>
      <c r="S114" s="302">
        <f t="shared" si="87"/>
        <v>1</v>
      </c>
      <c r="U114" s="105">
        <f>VLOOKUP(C114,'C (errors) (3)'!C$21:E$128,3,FALSE)</f>
        <v>50613.232061151728</v>
      </c>
      <c r="V114" s="134"/>
      <c r="W114" s="134"/>
      <c r="X114" s="134">
        <f t="shared" si="88"/>
        <v>0.34249258050518094</v>
      </c>
      <c r="Y114" s="123"/>
      <c r="Z114" s="22">
        <f t="shared" si="67"/>
        <v>50612.5</v>
      </c>
      <c r="AA114" s="105">
        <f t="shared" si="68"/>
        <v>0.26101042995547258</v>
      </c>
      <c r="AB114" s="105">
        <f t="shared" si="69"/>
        <v>0.34249258050518094</v>
      </c>
      <c r="AC114" s="105">
        <f t="shared" si="70"/>
        <v>-7.5773010459042334E-2</v>
      </c>
      <c r="AD114" s="105">
        <f t="shared" si="80"/>
        <v>2.8545700453330158E-3</v>
      </c>
      <c r="AE114" s="105">
        <f t="shared" si="71"/>
        <v>8.148570143712536E-6</v>
      </c>
      <c r="AF114" s="22">
        <f t="shared" si="81"/>
        <v>-7.5773010459042334E-2</v>
      </c>
      <c r="AG114" s="302"/>
      <c r="AH114" s="22">
        <f t="shared" si="72"/>
        <v>-7.862758050437535E-2</v>
      </c>
      <c r="AI114" s="22">
        <f t="shared" si="73"/>
        <v>0.82668488414164831</v>
      </c>
      <c r="AJ114" s="22">
        <f t="shared" si="74"/>
        <v>0.14654860088313071</v>
      </c>
      <c r="AK114" s="22">
        <f t="shared" si="75"/>
        <v>0.70618486876226749</v>
      </c>
      <c r="AL114" s="22">
        <f t="shared" si="76"/>
        <v>1.8114640860089237</v>
      </c>
      <c r="AM114" s="22">
        <f t="shared" si="77"/>
        <v>1.2751008359715286</v>
      </c>
      <c r="AN114" s="105">
        <f t="shared" si="85"/>
        <v>7.2213539894715781</v>
      </c>
      <c r="AO114" s="105">
        <f t="shared" si="85"/>
        <v>7.2172897724709948</v>
      </c>
      <c r="AP114" s="105">
        <f t="shared" si="85"/>
        <v>7.2079475762724297</v>
      </c>
      <c r="AQ114" s="105">
        <f t="shared" si="85"/>
        <v>7.1868987770877943</v>
      </c>
      <c r="AR114" s="105">
        <f t="shared" si="85"/>
        <v>7.1414091294250426</v>
      </c>
      <c r="AS114" s="105">
        <f t="shared" si="85"/>
        <v>7.0503861863463264</v>
      </c>
      <c r="AT114" s="105">
        <f t="shared" si="85"/>
        <v>6.8884064021334277</v>
      </c>
      <c r="AU114" s="105">
        <f t="shared" si="79"/>
        <v>6.6366832846732429</v>
      </c>
      <c r="AV114" s="22"/>
      <c r="AW114" s="22">
        <v>36000</v>
      </c>
      <c r="AX114" s="22">
        <f t="shared" si="50"/>
        <v>1.9610559872951058E-2</v>
      </c>
      <c r="AY114" s="22">
        <f t="shared" si="51"/>
        <v>0.1274640095445049</v>
      </c>
      <c r="AZ114" s="22">
        <f t="shared" si="52"/>
        <v>-0.10785344967155384</v>
      </c>
      <c r="BA114" s="22">
        <f t="shared" si="53"/>
        <v>1.3905129048997822</v>
      </c>
      <c r="BB114" s="22">
        <f t="shared" si="54"/>
        <v>-0.45586950973882734</v>
      </c>
      <c r="BC114" s="22">
        <f t="shared" si="55"/>
        <v>-1.0038579660521649</v>
      </c>
      <c r="BD114" s="22">
        <f t="shared" si="56"/>
        <v>-0.54880981628088377</v>
      </c>
      <c r="BE114" s="22">
        <f t="shared" si="60"/>
        <v>5.8536429074126861</v>
      </c>
      <c r="BF114" s="22">
        <f t="shared" si="60"/>
        <v>5.8638159917710713</v>
      </c>
      <c r="BG114" s="22">
        <f t="shared" si="60"/>
        <v>5.8790824984459462</v>
      </c>
      <c r="BH114" s="22">
        <f t="shared" si="59"/>
        <v>5.9018084403749693</v>
      </c>
      <c r="BI114" s="22">
        <f t="shared" si="59"/>
        <v>5.9352633962054986</v>
      </c>
      <c r="BJ114" s="22">
        <f t="shared" si="59"/>
        <v>5.9837966416253847</v>
      </c>
      <c r="BK114" s="22">
        <f t="shared" si="59"/>
        <v>6.052966161164238</v>
      </c>
      <c r="BL114" s="22">
        <f t="shared" si="57"/>
        <v>6.1497237785770862</v>
      </c>
      <c r="BM114" s="22"/>
      <c r="BN114" s="22"/>
      <c r="BO114" s="22"/>
      <c r="BP114" s="22"/>
      <c r="BQ114" s="22"/>
      <c r="BR114" s="22"/>
      <c r="BS114" s="22"/>
      <c r="BT114" s="22"/>
    </row>
    <row r="115" spans="1:72" s="105" customFormat="1" ht="12.95" customHeight="1" x14ac:dyDescent="0.2">
      <c r="A115" s="105" t="s">
        <v>188</v>
      </c>
      <c r="B115" s="105" t="s">
        <v>36</v>
      </c>
      <c r="C115" s="20">
        <v>55625.415200000003</v>
      </c>
      <c r="D115" s="20">
        <v>2.0999999999999999E-3</v>
      </c>
      <c r="E115" s="105">
        <f t="shared" si="62"/>
        <v>50624.279910287732</v>
      </c>
      <c r="F115" s="321">
        <f>ROUND(2*E115,0)/2-1</f>
        <v>50623.5</v>
      </c>
      <c r="G115" s="105">
        <f t="shared" si="63"/>
        <v>0.28111180000269087</v>
      </c>
      <c r="J115" s="105">
        <f t="shared" si="86"/>
        <v>0.28111180000269087</v>
      </c>
      <c r="P115" s="22">
        <f t="shared" si="64"/>
        <v>0.33982625547964979</v>
      </c>
      <c r="Q115" s="304">
        <f t="shared" si="65"/>
        <v>40606.915200000003</v>
      </c>
      <c r="R115" s="105">
        <f t="shared" si="66"/>
        <v>3.4473872819557909E-3</v>
      </c>
      <c r="S115" s="302">
        <f t="shared" si="87"/>
        <v>1</v>
      </c>
      <c r="U115" s="105">
        <f>VLOOKUP(C115,'C (errors) (3)'!C$21:E$128,3,FALSE)</f>
        <v>50624.279910287732</v>
      </c>
      <c r="V115" s="134"/>
      <c r="W115" s="134"/>
      <c r="X115" s="134">
        <f t="shared" si="88"/>
        <v>0.35967776686227365</v>
      </c>
      <c r="Y115" s="123"/>
      <c r="Z115" s="22">
        <f t="shared" si="67"/>
        <v>50623.5</v>
      </c>
      <c r="AA115" s="105">
        <f t="shared" si="68"/>
        <v>0.261260288620067</v>
      </c>
      <c r="AB115" s="105">
        <f t="shared" si="69"/>
        <v>0.35967776686227365</v>
      </c>
      <c r="AC115" s="105">
        <f t="shared" si="70"/>
        <v>-5.8714455476958916E-2</v>
      </c>
      <c r="AD115" s="105">
        <f t="shared" si="80"/>
        <v>1.9851511382623865E-2</v>
      </c>
      <c r="AE115" s="105">
        <f t="shared" si="71"/>
        <v>3.9408250417444489E-4</v>
      </c>
      <c r="AF115" s="22">
        <f t="shared" si="81"/>
        <v>-5.8714455476958916E-2</v>
      </c>
      <c r="AG115" s="302"/>
      <c r="AH115" s="22">
        <f t="shared" si="72"/>
        <v>-7.8565966859582767E-2</v>
      </c>
      <c r="AI115" s="22">
        <f t="shared" si="73"/>
        <v>0.82612742483365087</v>
      </c>
      <c r="AJ115" s="22">
        <f t="shared" si="74"/>
        <v>0.14732950384994545</v>
      </c>
      <c r="AK115" s="22">
        <f t="shared" si="75"/>
        <v>0.7060478212265775</v>
      </c>
      <c r="AL115" s="22">
        <f t="shared" si="76"/>
        <v>1.8122535582863968</v>
      </c>
      <c r="AM115" s="22">
        <f t="shared" si="77"/>
        <v>1.2761378885808712</v>
      </c>
      <c r="AN115" s="105">
        <f t="shared" si="85"/>
        <v>7.222009796194703</v>
      </c>
      <c r="AO115" s="105">
        <f t="shared" si="85"/>
        <v>7.2179591106967544</v>
      </c>
      <c r="AP115" s="105">
        <f t="shared" si="85"/>
        <v>7.2086395211227323</v>
      </c>
      <c r="AQ115" s="105">
        <f t="shared" si="85"/>
        <v>7.1876223494533091</v>
      </c>
      <c r="AR115" s="105">
        <f t="shared" si="85"/>
        <v>7.1421604121249604</v>
      </c>
      <c r="AS115" s="105">
        <f t="shared" si="85"/>
        <v>7.0511214136787208</v>
      </c>
      <c r="AT115" s="105">
        <f t="shared" si="85"/>
        <v>6.889023028044873</v>
      </c>
      <c r="AU115" s="105">
        <f t="shared" si="79"/>
        <v>6.6370498581252226</v>
      </c>
      <c r="AV115" s="22"/>
      <c r="AW115" s="22">
        <v>36500</v>
      </c>
      <c r="AX115" s="22">
        <f t="shared" si="50"/>
        <v>2.2874397769645297E-2</v>
      </c>
      <c r="AY115" s="22">
        <f t="shared" si="51"/>
        <v>0.13347275920272059</v>
      </c>
      <c r="AZ115" s="22">
        <f t="shared" si="52"/>
        <v>-0.11059836143307529</v>
      </c>
      <c r="BA115" s="22">
        <f t="shared" si="53"/>
        <v>1.4512918884557999</v>
      </c>
      <c r="BB115" s="22">
        <f t="shared" si="54"/>
        <v>-0.54464582460136113</v>
      </c>
      <c r="BC115" s="22">
        <f t="shared" si="55"/>
        <v>-0.9012401132728981</v>
      </c>
      <c r="BD115" s="22">
        <f t="shared" si="56"/>
        <v>-0.48382003685384795</v>
      </c>
      <c r="BE115" s="22">
        <f t="shared" si="60"/>
        <v>5.9032158191397075</v>
      </c>
      <c r="BF115" s="22">
        <f t="shared" si="60"/>
        <v>5.9128538484863018</v>
      </c>
      <c r="BG115" s="22">
        <f t="shared" si="60"/>
        <v>5.9270338828259623</v>
      </c>
      <c r="BH115" s="22">
        <f t="shared" si="59"/>
        <v>5.9477622227775457</v>
      </c>
      <c r="BI115" s="22">
        <f t="shared" si="59"/>
        <v>5.9777985012423729</v>
      </c>
      <c r="BJ115" s="22">
        <f t="shared" si="59"/>
        <v>6.0208312371019908</v>
      </c>
      <c r="BK115" s="22">
        <f t="shared" si="59"/>
        <v>6.0816496712102328</v>
      </c>
      <c r="BL115" s="22">
        <f t="shared" si="57"/>
        <v>6.1663862082125407</v>
      </c>
      <c r="BM115" s="22"/>
      <c r="BN115" s="22"/>
      <c r="BO115" s="22"/>
      <c r="BP115" s="22"/>
      <c r="BQ115" s="22"/>
      <c r="BR115" s="22"/>
      <c r="BS115" s="22"/>
      <c r="BT115" s="22"/>
    </row>
    <row r="116" spans="1:72" s="105" customFormat="1" ht="12.95" customHeight="1" x14ac:dyDescent="0.2">
      <c r="A116" s="105" t="s">
        <v>188</v>
      </c>
      <c r="B116" s="105" t="s">
        <v>37</v>
      </c>
      <c r="C116" s="20">
        <v>55649.380400000002</v>
      </c>
      <c r="D116" s="20">
        <v>1.1000000000000001E-3</v>
      </c>
      <c r="E116" s="105">
        <f t="shared" si="62"/>
        <v>50690.768424919239</v>
      </c>
      <c r="F116" s="321">
        <f>ROUND(2*E116,0)/2-1</f>
        <v>50690</v>
      </c>
      <c r="G116" s="105">
        <f t="shared" si="63"/>
        <v>0.2769719999996596</v>
      </c>
      <c r="J116" s="105">
        <f t="shared" si="86"/>
        <v>0.2769719999996596</v>
      </c>
      <c r="P116" s="22">
        <f t="shared" si="64"/>
        <v>0.34096519609209958</v>
      </c>
      <c r="Q116" s="304">
        <f t="shared" si="65"/>
        <v>40630.880400000002</v>
      </c>
      <c r="R116" s="105">
        <f t="shared" si="66"/>
        <v>4.0951291461254749E-3</v>
      </c>
      <c r="S116" s="302">
        <f t="shared" si="87"/>
        <v>1</v>
      </c>
      <c r="U116" s="105">
        <f>VLOOKUP(C116,'C (errors) (3)'!C$21:E$128,3,FALSE)</f>
        <v>50690.768424919239</v>
      </c>
      <c r="V116" s="134"/>
      <c r="W116" s="134"/>
      <c r="X116" s="134">
        <f t="shared" si="88"/>
        <v>0.35516572602705759</v>
      </c>
      <c r="Y116" s="123"/>
      <c r="Z116" s="22">
        <f t="shared" si="67"/>
        <v>50690</v>
      </c>
      <c r="AA116" s="105">
        <f t="shared" si="68"/>
        <v>0.26277147006470158</v>
      </c>
      <c r="AB116" s="105">
        <f t="shared" si="69"/>
        <v>0.35516572602705759</v>
      </c>
      <c r="AC116" s="105">
        <f t="shared" si="70"/>
        <v>-6.3993196092439975E-2</v>
      </c>
      <c r="AD116" s="105">
        <f t="shared" si="80"/>
        <v>1.4200529934958017E-2</v>
      </c>
      <c r="AE116" s="105">
        <f t="shared" si="71"/>
        <v>2.0165505043363876E-4</v>
      </c>
      <c r="AF116" s="22">
        <f t="shared" si="81"/>
        <v>-6.3993196092439975E-2</v>
      </c>
      <c r="AG116" s="302"/>
      <c r="AH116" s="22">
        <f t="shared" si="72"/>
        <v>-7.8193726027398006E-2</v>
      </c>
      <c r="AI116" s="22">
        <f t="shared" si="73"/>
        <v>0.82277624163531227</v>
      </c>
      <c r="AJ116" s="22">
        <f t="shared" si="74"/>
        <v>0.15202519094022493</v>
      </c>
      <c r="AK116" s="22">
        <f t="shared" si="75"/>
        <v>0.70521410771826565</v>
      </c>
      <c r="AL116" s="22">
        <f t="shared" si="76"/>
        <v>1.8170027502412351</v>
      </c>
      <c r="AM116" s="22">
        <f t="shared" si="77"/>
        <v>1.2823985639505149</v>
      </c>
      <c r="AN116" s="105">
        <f t="shared" si="85"/>
        <v>7.2259642609497989</v>
      </c>
      <c r="AO116" s="105">
        <f t="shared" si="85"/>
        <v>7.221994857680178</v>
      </c>
      <c r="AP116" s="105">
        <f t="shared" si="85"/>
        <v>7.2128116554978581</v>
      </c>
      <c r="AQ116" s="105">
        <f t="shared" si="85"/>
        <v>7.1919863649042277</v>
      </c>
      <c r="AR116" s="105">
        <f t="shared" si="85"/>
        <v>7.1466944621051773</v>
      </c>
      <c r="AS116" s="105">
        <f t="shared" si="85"/>
        <v>7.0555624085197577</v>
      </c>
      <c r="AT116" s="105">
        <f t="shared" si="85"/>
        <v>6.8927500896795078</v>
      </c>
      <c r="AU116" s="105">
        <f t="shared" si="79"/>
        <v>6.6392659612667382</v>
      </c>
      <c r="AV116" s="22"/>
      <c r="AW116" s="22">
        <v>37000</v>
      </c>
      <c r="AX116" s="22">
        <f t="shared" si="50"/>
        <v>2.6428497621964836E-2</v>
      </c>
      <c r="AY116" s="22">
        <f t="shared" si="51"/>
        <v>0.1395701726328934</v>
      </c>
      <c r="AZ116" s="22">
        <f t="shared" si="52"/>
        <v>-0.11314167501092856</v>
      </c>
      <c r="BA116" s="22">
        <f t="shared" si="53"/>
        <v>1.5112610828455588</v>
      </c>
      <c r="BB116" s="22">
        <f t="shared" si="54"/>
        <v>-0.63358100600999634</v>
      </c>
      <c r="BC116" s="22">
        <f t="shared" si="55"/>
        <v>-0.79103381503678227</v>
      </c>
      <c r="BD116" s="22">
        <f t="shared" si="56"/>
        <v>-0.41751871713446809</v>
      </c>
      <c r="BE116" s="22">
        <f t="shared" si="60"/>
        <v>5.9542803291893005</v>
      </c>
      <c r="BF116" s="22">
        <f t="shared" si="60"/>
        <v>5.9631363181709833</v>
      </c>
      <c r="BG116" s="22">
        <f t="shared" si="60"/>
        <v>5.9759402212887469</v>
      </c>
      <c r="BH116" s="22">
        <f t="shared" si="59"/>
        <v>5.9943610825107756</v>
      </c>
      <c r="BI116" s="22">
        <f t="shared" si="59"/>
        <v>6.0206890530163655</v>
      </c>
      <c r="BJ116" s="22">
        <f t="shared" si="59"/>
        <v>6.0580024302446995</v>
      </c>
      <c r="BK116" s="22">
        <f t="shared" si="59"/>
        <v>6.1103567066726798</v>
      </c>
      <c r="BL116" s="22">
        <f t="shared" si="57"/>
        <v>6.1830486378479943</v>
      </c>
      <c r="BM116" s="22"/>
      <c r="BN116" s="22"/>
      <c r="BO116" s="22"/>
      <c r="BP116" s="22"/>
      <c r="BQ116" s="22"/>
      <c r="BR116" s="22"/>
      <c r="BS116" s="22"/>
      <c r="BT116" s="22"/>
    </row>
    <row r="117" spans="1:72" s="105" customFormat="1" ht="12.95" customHeight="1" x14ac:dyDescent="0.2">
      <c r="A117" s="105" t="s">
        <v>187</v>
      </c>
      <c r="B117" s="105" t="s">
        <v>37</v>
      </c>
      <c r="C117" s="20">
        <v>55660.7209</v>
      </c>
      <c r="D117" s="20">
        <v>4.0000000000000002E-4</v>
      </c>
      <c r="E117" s="105">
        <f t="shared" si="62"/>
        <v>50722.231254362705</v>
      </c>
      <c r="F117" s="315">
        <f>ROUND(2*E117,0)/2-0.5</f>
        <v>50721.5</v>
      </c>
      <c r="G117" s="105">
        <f t="shared" si="63"/>
        <v>0.26357419999840204</v>
      </c>
      <c r="K117" s="105">
        <f>G117</f>
        <v>0.26357419999840204</v>
      </c>
      <c r="P117" s="22">
        <f t="shared" si="64"/>
        <v>0.34150524168707219</v>
      </c>
      <c r="Q117" s="304">
        <f t="shared" si="65"/>
        <v>40642.2209</v>
      </c>
      <c r="R117" s="105">
        <f t="shared" si="66"/>
        <v>6.0732472586812461E-3</v>
      </c>
      <c r="S117" s="302">
        <f>S$14</f>
        <v>1</v>
      </c>
      <c r="U117" s="105">
        <f>VLOOKUP(C117,'C (errors) (3)'!C$21:E$128,3,FALSE)</f>
        <v>50722.231254362705</v>
      </c>
      <c r="V117" s="134"/>
      <c r="W117" s="134"/>
      <c r="X117" s="134"/>
      <c r="Y117" s="123">
        <f>AB117</f>
        <v>0.34159174733144981</v>
      </c>
      <c r="Z117" s="22">
        <f t="shared" si="67"/>
        <v>50721.5</v>
      </c>
      <c r="AA117" s="105">
        <f t="shared" si="68"/>
        <v>0.26348769435402442</v>
      </c>
      <c r="AB117" s="105">
        <f t="shared" si="69"/>
        <v>0.34159174733144981</v>
      </c>
      <c r="AC117" s="105">
        <f t="shared" si="70"/>
        <v>-7.7931041688670155E-2</v>
      </c>
      <c r="AD117" s="105">
        <f t="shared" si="80"/>
        <v>8.6505644377621316E-5</v>
      </c>
      <c r="AE117" s="105">
        <f t="shared" si="71"/>
        <v>7.4832265091874861E-9</v>
      </c>
      <c r="AF117" s="22">
        <f t="shared" si="81"/>
        <v>-7.7931041688670155E-2</v>
      </c>
      <c r="AG117" s="302"/>
      <c r="AH117" s="22">
        <f t="shared" si="72"/>
        <v>-7.8017547333047776E-2</v>
      </c>
      <c r="AI117" s="22">
        <f t="shared" si="73"/>
        <v>0.82120008678788925</v>
      </c>
      <c r="AJ117" s="22">
        <f t="shared" si="74"/>
        <v>0.15423445533206875</v>
      </c>
      <c r="AK117" s="22">
        <f t="shared" si="75"/>
        <v>0.70481613864121784</v>
      </c>
      <c r="AL117" s="22">
        <f t="shared" si="76"/>
        <v>1.8192383819874582</v>
      </c>
      <c r="AM117" s="22">
        <f t="shared" si="77"/>
        <v>1.2853589243990544</v>
      </c>
      <c r="AN117" s="105">
        <f t="shared" ref="AN117:AT120" si="89">$AU117+$AB$7*SIN(AO117)</f>
        <v>7.2278313600861681</v>
      </c>
      <c r="AO117" s="105">
        <f t="shared" si="89"/>
        <v>7.2239001439274393</v>
      </c>
      <c r="AP117" s="105">
        <f t="shared" si="89"/>
        <v>7.2147813710973905</v>
      </c>
      <c r="AQ117" s="105">
        <f t="shared" si="89"/>
        <v>7.1940473647701273</v>
      </c>
      <c r="AR117" s="105">
        <f t="shared" si="89"/>
        <v>7.1488374973948892</v>
      </c>
      <c r="AS117" s="105">
        <f t="shared" si="89"/>
        <v>7.0576637627309164</v>
      </c>
      <c r="AT117" s="105">
        <f t="shared" si="89"/>
        <v>6.894515105877546</v>
      </c>
      <c r="AU117" s="105">
        <f t="shared" si="79"/>
        <v>6.640315694333772</v>
      </c>
      <c r="AV117" s="22"/>
      <c r="AW117" s="22">
        <v>37500</v>
      </c>
      <c r="AX117" s="22">
        <f t="shared" si="50"/>
        <v>3.0310211675328658E-2</v>
      </c>
      <c r="AY117" s="22">
        <f t="shared" si="51"/>
        <v>0.14575624983502333</v>
      </c>
      <c r="AZ117" s="22">
        <f t="shared" si="52"/>
        <v>-0.11544603815969467</v>
      </c>
      <c r="BA117" s="22">
        <f t="shared" si="53"/>
        <v>1.5684127764493039</v>
      </c>
      <c r="BB117" s="22">
        <f t="shared" si="54"/>
        <v>-0.72000594235943716</v>
      </c>
      <c r="BC117" s="22">
        <f t="shared" si="55"/>
        <v>-0.67339598033716486</v>
      </c>
      <c r="BD117" s="22">
        <f t="shared" si="56"/>
        <v>-0.3500260094135676</v>
      </c>
      <c r="BE117" s="22">
        <f t="shared" si="60"/>
        <v>6.0067102117790938</v>
      </c>
      <c r="BF117" s="22">
        <f t="shared" si="60"/>
        <v>6.0145416797690423</v>
      </c>
      <c r="BG117" s="22">
        <f t="shared" si="60"/>
        <v>6.0256956730998841</v>
      </c>
      <c r="BH117" s="22">
        <f t="shared" si="59"/>
        <v>6.0415257908410043</v>
      </c>
      <c r="BI117" s="22">
        <f t="shared" si="59"/>
        <v>6.063887892008859</v>
      </c>
      <c r="BJ117" s="22">
        <f t="shared" si="59"/>
        <v>6.0952911887964722</v>
      </c>
      <c r="BK117" s="22">
        <f t="shared" si="59"/>
        <v>6.1390839236060053</v>
      </c>
      <c r="BL117" s="22">
        <f t="shared" si="57"/>
        <v>6.1997110674834488</v>
      </c>
      <c r="BM117" s="22"/>
      <c r="BN117" s="22"/>
      <c r="BO117" s="22"/>
      <c r="BP117" s="22"/>
      <c r="BQ117" s="22"/>
      <c r="BR117" s="22"/>
      <c r="BS117" s="22"/>
      <c r="BT117" s="22"/>
    </row>
    <row r="118" spans="1:72" s="105" customFormat="1" ht="12.95" customHeight="1" x14ac:dyDescent="0.2">
      <c r="A118" s="43" t="s">
        <v>201</v>
      </c>
      <c r="B118" s="44" t="s">
        <v>37</v>
      </c>
      <c r="C118" s="306">
        <v>56001.721400000002</v>
      </c>
      <c r="D118" s="306">
        <v>5.0000000000000001E-4</v>
      </c>
      <c r="E118" s="105">
        <f t="shared" si="62"/>
        <v>51668.29541129039</v>
      </c>
      <c r="F118" s="321">
        <f t="shared" ref="F118:F128" si="90">ROUND(2*E118,0)/2-1</f>
        <v>51667.5</v>
      </c>
      <c r="G118" s="105">
        <f t="shared" si="63"/>
        <v>0.2866989999965881</v>
      </c>
      <c r="K118" s="105">
        <f>G118</f>
        <v>0.2866989999965881</v>
      </c>
      <c r="P118" s="22">
        <f t="shared" si="64"/>
        <v>0.35788773128062568</v>
      </c>
      <c r="Q118" s="304">
        <f t="shared" si="65"/>
        <v>40983.221400000002</v>
      </c>
      <c r="R118" s="105">
        <f t="shared" si="66"/>
        <v>5.06783546183091E-3</v>
      </c>
      <c r="S118" s="302">
        <f>S$14</f>
        <v>1</v>
      </c>
      <c r="U118" s="105">
        <f>VLOOKUP(C118,'C (errors) (3)'!C$21:E$128,3,FALSE)</f>
        <v>51668.29541129039</v>
      </c>
      <c r="V118" s="134"/>
      <c r="W118" s="134"/>
      <c r="X118" s="134"/>
      <c r="Y118" s="123">
        <f>AB118</f>
        <v>0.35947206531199211</v>
      </c>
      <c r="Z118" s="22">
        <f t="shared" si="67"/>
        <v>51667.5</v>
      </c>
      <c r="AA118" s="105">
        <f t="shared" si="68"/>
        <v>0.28511466596522167</v>
      </c>
      <c r="AB118" s="105">
        <f t="shared" si="69"/>
        <v>0.35947206531199211</v>
      </c>
      <c r="AC118" s="105">
        <f t="shared" si="70"/>
        <v>-7.1188731284037576E-2</v>
      </c>
      <c r="AD118" s="105">
        <f t="shared" si="80"/>
        <v>1.58433403136643E-3</v>
      </c>
      <c r="AE118" s="105">
        <f t="shared" si="71"/>
        <v>2.5101143229458042E-6</v>
      </c>
      <c r="AF118" s="22">
        <f t="shared" si="81"/>
        <v>-7.1188731284037576E-2</v>
      </c>
      <c r="AG118" s="302"/>
      <c r="AH118" s="22">
        <f t="shared" si="72"/>
        <v>-7.2773065315404006E-2</v>
      </c>
      <c r="AI118" s="22">
        <f t="shared" si="73"/>
        <v>0.7770161262447709</v>
      </c>
      <c r="AJ118" s="22">
        <f t="shared" si="74"/>
        <v>0.21636568891489283</v>
      </c>
      <c r="AK118" s="22">
        <f t="shared" si="75"/>
        <v>0.69210793255018166</v>
      </c>
      <c r="AL118" s="22">
        <f t="shared" si="76"/>
        <v>1.8824762287318491</v>
      </c>
      <c r="AM118" s="22">
        <f t="shared" si="77"/>
        <v>1.3727998621619606</v>
      </c>
      <c r="AN118" s="105">
        <f t="shared" si="89"/>
        <v>7.2821753025180627</v>
      </c>
      <c r="AO118" s="105">
        <f t="shared" si="89"/>
        <v>7.2792914589217537</v>
      </c>
      <c r="AP118" s="105">
        <f t="shared" si="89"/>
        <v>7.2720358970587737</v>
      </c>
      <c r="AQ118" s="105">
        <f t="shared" si="89"/>
        <v>7.2541250105461241</v>
      </c>
      <c r="AR118" s="105">
        <f t="shared" si="89"/>
        <v>7.2117894337776791</v>
      </c>
      <c r="AS118" s="105">
        <f t="shared" si="89"/>
        <v>7.1200738849649641</v>
      </c>
      <c r="AT118" s="105">
        <f t="shared" si="89"/>
        <v>6.9473875575759525</v>
      </c>
      <c r="AU118" s="105">
        <f t="shared" si="79"/>
        <v>6.6718410112040516</v>
      </c>
      <c r="AV118" s="22"/>
      <c r="AW118" s="22">
        <v>38000</v>
      </c>
      <c r="AX118" s="22">
        <f t="shared" si="50"/>
        <v>3.4555995010410262E-2</v>
      </c>
      <c r="AY118" s="22">
        <f t="shared" si="51"/>
        <v>0.15203099080911034</v>
      </c>
      <c r="AZ118" s="22">
        <f t="shared" si="52"/>
        <v>-0.11747499579870008</v>
      </c>
      <c r="BA118" s="22">
        <f t="shared" si="53"/>
        <v>1.6203696233677891</v>
      </c>
      <c r="BB118" s="22">
        <f t="shared" si="54"/>
        <v>-0.80067876802311211</v>
      </c>
      <c r="BC118" s="22">
        <f t="shared" si="55"/>
        <v>-0.54877950933785047</v>
      </c>
      <c r="BD118" s="22">
        <f t="shared" si="56"/>
        <v>-0.2814899031107464</v>
      </c>
      <c r="BE118" s="22">
        <f t="shared" si="60"/>
        <v>6.0603444017439578</v>
      </c>
      <c r="BF118" s="22">
        <f t="shared" si="60"/>
        <v>6.0669249113691075</v>
      </c>
      <c r="BG118" s="22">
        <f t="shared" si="60"/>
        <v>6.0761812892926095</v>
      </c>
      <c r="BH118" s="22">
        <f t="shared" si="59"/>
        <v>6.0891714434359088</v>
      </c>
      <c r="BI118" s="22">
        <f t="shared" si="59"/>
        <v>6.1073462519030146</v>
      </c>
      <c r="BJ118" s="22">
        <f t="shared" si="59"/>
        <v>6.1326782720769053</v>
      </c>
      <c r="BK118" s="22">
        <f t="shared" si="59"/>
        <v>6.1678279724616472</v>
      </c>
      <c r="BL118" s="22">
        <f t="shared" si="57"/>
        <v>6.2163734971189033</v>
      </c>
      <c r="BM118" s="22"/>
      <c r="BN118" s="22"/>
      <c r="BO118" s="22"/>
      <c r="BP118" s="22"/>
      <c r="BQ118" s="22"/>
      <c r="BR118" s="22"/>
      <c r="BS118" s="22"/>
      <c r="BT118" s="22"/>
    </row>
    <row r="119" spans="1:72" s="105" customFormat="1" ht="12.95" customHeight="1" x14ac:dyDescent="0.2">
      <c r="A119" s="322" t="s">
        <v>4</v>
      </c>
      <c r="B119" s="323" t="s">
        <v>37</v>
      </c>
      <c r="C119" s="324">
        <v>56693.447800000002</v>
      </c>
      <c r="D119" s="324">
        <v>2.0000000000000001E-4</v>
      </c>
      <c r="E119" s="105">
        <f t="shared" si="62"/>
        <v>53587.405657288902</v>
      </c>
      <c r="F119" s="321">
        <f t="shared" si="90"/>
        <v>53586.5</v>
      </c>
      <c r="G119" s="105">
        <f t="shared" si="63"/>
        <v>0.3264361999972607</v>
      </c>
      <c r="K119" s="105">
        <f>G119</f>
        <v>0.3264361999972607</v>
      </c>
      <c r="P119" s="22">
        <f t="shared" si="64"/>
        <v>0.39209522211934744</v>
      </c>
      <c r="Q119" s="304">
        <f t="shared" si="65"/>
        <v>41674.947800000002</v>
      </c>
      <c r="R119" s="105">
        <f t="shared" si="66"/>
        <v>4.3111071860286758E-3</v>
      </c>
      <c r="S119" s="302">
        <f>S$14</f>
        <v>1</v>
      </c>
      <c r="U119" s="105">
        <f>VLOOKUP(C119,'C (errors) (3)'!C$21:E$128,3,FALSE)</f>
        <v>53587.405657288902</v>
      </c>
      <c r="V119" s="134"/>
      <c r="W119" s="314"/>
      <c r="X119" s="134"/>
      <c r="Y119" s="123">
        <f>AB119</f>
        <v>0.38887290951313891</v>
      </c>
      <c r="Z119" s="22">
        <f t="shared" si="67"/>
        <v>53586.5</v>
      </c>
      <c r="AA119" s="105">
        <f t="shared" si="68"/>
        <v>0.32965851260346923</v>
      </c>
      <c r="AB119" s="105">
        <f t="shared" si="69"/>
        <v>0.38887290951313891</v>
      </c>
      <c r="AC119" s="105">
        <f t="shared" si="70"/>
        <v>-6.5659022122086741E-2</v>
      </c>
      <c r="AD119" s="105">
        <f t="shared" si="80"/>
        <v>-3.2223126062085328E-3</v>
      </c>
      <c r="AE119" s="105">
        <f t="shared" si="71"/>
        <v>1.0383298532130426E-5</v>
      </c>
      <c r="AF119" s="22">
        <f t="shared" si="81"/>
        <v>-6.5659022122086741E-2</v>
      </c>
      <c r="AG119" s="302"/>
      <c r="AH119" s="22">
        <f t="shared" si="72"/>
        <v>-6.2436709515878187E-2</v>
      </c>
      <c r="AI119" s="22">
        <f t="shared" si="73"/>
        <v>0.70300862919340956</v>
      </c>
      <c r="AJ119" s="22">
        <f t="shared" si="74"/>
        <v>0.32134666221798724</v>
      </c>
      <c r="AK119" s="22">
        <f t="shared" si="75"/>
        <v>0.66372533771146414</v>
      </c>
      <c r="AL119" s="22">
        <f t="shared" si="76"/>
        <v>1.9915370237100136</v>
      </c>
      <c r="AM119" s="22">
        <f t="shared" si="77"/>
        <v>1.5430074961258498</v>
      </c>
      <c r="AN119" s="105">
        <f t="shared" si="89"/>
        <v>7.3834675578014854</v>
      </c>
      <c r="AO119" s="105">
        <f t="shared" si="89"/>
        <v>7.3821011017152784</v>
      </c>
      <c r="AP119" s="105">
        <f t="shared" si="89"/>
        <v>7.3779835782702081</v>
      </c>
      <c r="AQ119" s="105">
        <f t="shared" si="89"/>
        <v>7.3657702491026251</v>
      </c>
      <c r="AR119" s="105">
        <f t="shared" si="89"/>
        <v>7.3310862073607419</v>
      </c>
      <c r="AS119" s="105">
        <f t="shared" si="89"/>
        <v>7.2422899236553375</v>
      </c>
      <c r="AT119" s="105">
        <f t="shared" si="89"/>
        <v>7.0537783188002603</v>
      </c>
      <c r="AU119" s="105">
        <f t="shared" si="79"/>
        <v>6.7357914161449255</v>
      </c>
      <c r="AV119" s="22"/>
      <c r="AW119" s="22">
        <v>38500</v>
      </c>
      <c r="AX119" s="22">
        <f t="shared" si="50"/>
        <v>3.9199713981271922E-2</v>
      </c>
      <c r="AY119" s="22">
        <f t="shared" si="51"/>
        <v>0.15839439555515453</v>
      </c>
      <c r="AZ119" s="22">
        <f t="shared" si="52"/>
        <v>-0.1191946815738826</v>
      </c>
      <c r="BA119" s="22">
        <f t="shared" si="53"/>
        <v>1.6645442843698395</v>
      </c>
      <c r="BB119" s="22">
        <f t="shared" si="54"/>
        <v>-0.87197986644167313</v>
      </c>
      <c r="BC119" s="22">
        <f t="shared" si="55"/>
        <v>-0.41797466786964377</v>
      </c>
      <c r="BD119" s="22">
        <f t="shared" si="56"/>
        <v>-0.2120840012951003</v>
      </c>
      <c r="BE119" s="22">
        <f t="shared" si="60"/>
        <v>6.1149888410614981</v>
      </c>
      <c r="BF119" s="22">
        <f t="shared" si="60"/>
        <v>6.1201196347694831</v>
      </c>
      <c r="BG119" s="22">
        <f t="shared" si="60"/>
        <v>6.1272664686703129</v>
      </c>
      <c r="BH119" s="22">
        <f t="shared" si="59"/>
        <v>6.1372082231250182</v>
      </c>
      <c r="BI119" s="22">
        <f t="shared" si="59"/>
        <v>6.1510140035386502</v>
      </c>
      <c r="BJ119" s="22">
        <f t="shared" si="59"/>
        <v>6.1701442647623814</v>
      </c>
      <c r="BK119" s="22">
        <f t="shared" si="59"/>
        <v>6.1965854990179947</v>
      </c>
      <c r="BL119" s="22">
        <f t="shared" si="57"/>
        <v>6.2330359267543578</v>
      </c>
      <c r="BM119" s="22"/>
      <c r="BN119" s="22"/>
      <c r="BO119" s="22"/>
      <c r="BP119" s="22"/>
      <c r="BQ119" s="22"/>
      <c r="BR119" s="22"/>
      <c r="BS119" s="22"/>
      <c r="BT119" s="22"/>
    </row>
    <row r="120" spans="1:72" s="105" customFormat="1" ht="12.95" customHeight="1" x14ac:dyDescent="0.2">
      <c r="A120" s="325" t="s">
        <v>436</v>
      </c>
      <c r="B120" s="302"/>
      <c r="C120" s="105">
        <v>56708.211472000003</v>
      </c>
      <c r="D120" s="20">
        <v>1.8100000000000001E-4</v>
      </c>
      <c r="E120" s="105">
        <f t="shared" si="62"/>
        <v>53628.365658531824</v>
      </c>
      <c r="F120" s="321">
        <f t="shared" si="90"/>
        <v>53627.5</v>
      </c>
      <c r="G120" s="105">
        <f t="shared" si="63"/>
        <v>0.31201899999723537</v>
      </c>
      <c r="K120" s="105">
        <f>G120</f>
        <v>0.31201899999723537</v>
      </c>
      <c r="P120" s="22">
        <f t="shared" si="64"/>
        <v>0.3928403252740581</v>
      </c>
      <c r="Q120" s="304">
        <f t="shared" si="65"/>
        <v>41689.711472000003</v>
      </c>
      <c r="R120" s="105">
        <f t="shared" si="66"/>
        <v>6.5320866195019847E-3</v>
      </c>
      <c r="S120" s="302">
        <f>S$14</f>
        <v>1</v>
      </c>
      <c r="U120" s="105">
        <f>VLOOKUP(C120,'C (errors) (3)'!C$21:E$128,3,FALSE)</f>
        <v>53628.365658531824</v>
      </c>
      <c r="V120" s="134"/>
      <c r="W120" s="314"/>
      <c r="X120" s="134"/>
      <c r="Y120" s="123">
        <f>AB120</f>
        <v>0.37423946676909936</v>
      </c>
      <c r="Z120" s="22">
        <f t="shared" si="67"/>
        <v>53627.5</v>
      </c>
      <c r="AA120" s="105">
        <f t="shared" si="68"/>
        <v>0.33061985850219411</v>
      </c>
      <c r="AB120" s="105">
        <f t="shared" si="69"/>
        <v>0.37423946676909936</v>
      </c>
      <c r="AC120" s="105">
        <f t="shared" si="70"/>
        <v>-8.0821325276822731E-2</v>
      </c>
      <c r="AD120" s="105">
        <f t="shared" si="80"/>
        <v>-1.8600858504958739E-2</v>
      </c>
      <c r="AE120" s="105">
        <f t="shared" si="71"/>
        <v>3.4599193712149588E-4</v>
      </c>
      <c r="AF120" s="22">
        <f t="shared" si="81"/>
        <v>-8.0821325276822731E-2</v>
      </c>
      <c r="AG120" s="302"/>
      <c r="AH120" s="22">
        <f t="shared" si="72"/>
        <v>-6.2220466771863978E-2</v>
      </c>
      <c r="AI120" s="22">
        <f t="shared" si="73"/>
        <v>0.70161680785613356</v>
      </c>
      <c r="AJ120" s="22">
        <f t="shared" si="74"/>
        <v>0.32333265080515755</v>
      </c>
      <c r="AK120" s="22">
        <f t="shared" si="75"/>
        <v>0.66310079844606684</v>
      </c>
      <c r="AL120" s="22">
        <f t="shared" si="76"/>
        <v>1.9936349938793392</v>
      </c>
      <c r="AM120" s="22">
        <f t="shared" si="77"/>
        <v>1.5465597314887523</v>
      </c>
      <c r="AN120" s="105">
        <f t="shared" si="89"/>
        <v>7.3855182547588658</v>
      </c>
      <c r="AO120" s="105">
        <f t="shared" si="89"/>
        <v>7.3841758601920304</v>
      </c>
      <c r="AP120" s="105">
        <f t="shared" si="89"/>
        <v>7.3801141819044451</v>
      </c>
      <c r="AQ120" s="105">
        <f t="shared" si="89"/>
        <v>7.3680158834740865</v>
      </c>
      <c r="AR120" s="105">
        <f t="shared" si="89"/>
        <v>7.3335128201773605</v>
      </c>
      <c r="AS120" s="105">
        <f t="shared" si="89"/>
        <v>7.2448337780971741</v>
      </c>
      <c r="AT120" s="105">
        <f t="shared" si="89"/>
        <v>7.0560378129364025</v>
      </c>
      <c r="AU120" s="105">
        <f t="shared" si="79"/>
        <v>6.7371577353750336</v>
      </c>
      <c r="AV120" s="22"/>
      <c r="AW120" s="22">
        <v>39000</v>
      </c>
      <c r="AX120" s="22">
        <f t="shared" si="50"/>
        <v>4.4270905750274564E-2</v>
      </c>
      <c r="AY120" s="22">
        <f t="shared" si="51"/>
        <v>0.16484646407315576</v>
      </c>
      <c r="AZ120" s="22">
        <f t="shared" si="52"/>
        <v>-0.12057555832288119</v>
      </c>
      <c r="BA120" s="22">
        <f t="shared" si="53"/>
        <v>1.6983955993446647</v>
      </c>
      <c r="BB120" s="22">
        <f t="shared" si="54"/>
        <v>-0.93024680697853623</v>
      </c>
      <c r="BC120" s="22">
        <f t="shared" si="55"/>
        <v>-0.28212197133451172</v>
      </c>
      <c r="BD120" s="22">
        <f t="shared" si="56"/>
        <v>-0.14200411297465115</v>
      </c>
      <c r="BE120" s="22">
        <f t="shared" si="60"/>
        <v>6.1704201635013742</v>
      </c>
      <c r="BF120" s="22">
        <f t="shared" si="60"/>
        <v>6.1739410013486369</v>
      </c>
      <c r="BG120" s="22">
        <f t="shared" si="60"/>
        <v>6.1788107812928121</v>
      </c>
      <c r="BH120" s="22">
        <f t="shared" si="59"/>
        <v>6.1855422576927985</v>
      </c>
      <c r="BI120" s="22">
        <f t="shared" si="59"/>
        <v>6.194839911394955</v>
      </c>
      <c r="BJ120" s="22">
        <f t="shared" si="59"/>
        <v>6.2076696111543601</v>
      </c>
      <c r="BK120" s="22">
        <f t="shared" si="59"/>
        <v>6.2253531453116215</v>
      </c>
      <c r="BL120" s="22">
        <f t="shared" si="57"/>
        <v>6.2496983563898123</v>
      </c>
      <c r="BM120" s="22"/>
      <c r="BN120" s="22"/>
      <c r="BO120" s="22"/>
      <c r="BP120" s="22"/>
      <c r="BQ120" s="22"/>
      <c r="BR120" s="22"/>
      <c r="BS120" s="22"/>
      <c r="BT120" s="22"/>
    </row>
    <row r="121" spans="1:72" s="105" customFormat="1" ht="12.95" customHeight="1" x14ac:dyDescent="0.2">
      <c r="A121" s="325" t="s">
        <v>436</v>
      </c>
      <c r="B121" s="318"/>
      <c r="C121" s="105">
        <v>56719.222626000002</v>
      </c>
      <c r="D121" s="20">
        <v>1.7100000000000001E-4</v>
      </c>
      <c r="E121" s="105">
        <f t="shared" si="62"/>
        <v>53658.914757802384</v>
      </c>
      <c r="F121" s="321">
        <f t="shared" si="90"/>
        <v>53658</v>
      </c>
      <c r="G121" s="105">
        <f t="shared" si="63"/>
        <v>0.32971640000323532</v>
      </c>
      <c r="K121" s="105">
        <f>G121</f>
        <v>0.32971640000323532</v>
      </c>
      <c r="P121" s="22">
        <f t="shared" si="64"/>
        <v>0.39339499603521355</v>
      </c>
      <c r="Q121" s="304">
        <f t="shared" si="65"/>
        <v>41700.722626000002</v>
      </c>
      <c r="R121" s="105">
        <f t="shared" si="66"/>
        <v>4.0549635926038739E-3</v>
      </c>
      <c r="S121" s="302">
        <f>S$14</f>
        <v>1</v>
      </c>
      <c r="U121" s="105">
        <f>VLOOKUP(C121,'C (errors) (3)'!C$21:E$128,3,FALSE)</f>
        <v>53658.914757802384</v>
      </c>
      <c r="V121" s="134"/>
      <c r="W121" s="134"/>
      <c r="X121" s="134"/>
      <c r="Y121" s="123">
        <f>AB121</f>
        <v>0.39177612874201423</v>
      </c>
      <c r="Z121" s="22">
        <f t="shared" ref="Z121:Z128" si="91">F121</f>
        <v>53658</v>
      </c>
      <c r="AA121" s="105">
        <f t="shared" ref="AA121:AA128" si="92">AB$3+AB$4*Z121+AB$5*Z121^2+AH121</f>
        <v>0.33133526729643464</v>
      </c>
      <c r="AB121" s="105">
        <f t="shared" ref="AB121:AB128" si="93">IF(S121&lt;&gt;0,G121-AH121, -9999)</f>
        <v>0.39177612874201423</v>
      </c>
      <c r="AC121" s="105">
        <f t="shared" ref="AC121:AC128" si="94">+G121-P121</f>
        <v>-6.367859603197823E-2</v>
      </c>
      <c r="AD121" s="105">
        <f t="shared" ref="AD121:AD128" si="95">IF(S121&lt;&gt;0,G121-AA121, -9999)</f>
        <v>-1.618867293199322E-3</v>
      </c>
      <c r="AE121" s="105">
        <f t="shared" ref="AE121:AE128" si="96">+(G121-AA121)^2*S121</f>
        <v>2.6207313129904994E-6</v>
      </c>
      <c r="AF121" s="22">
        <f t="shared" ref="AF121:AF128" si="97">IF(S121&lt;&gt;0,G121-P121, -9999)</f>
        <v>-6.367859603197823E-2</v>
      </c>
      <c r="AG121" s="302"/>
      <c r="AH121" s="22">
        <f t="shared" ref="AH121:AH128" si="98">$AB$6*($AB$11/AI121*AJ121+$AB$12)</f>
        <v>-6.2059728738778915E-2</v>
      </c>
      <c r="AI121" s="22">
        <f t="shared" ref="AI121:AI128" si="99">1+$AB$7*COS(AL121)</f>
        <v>0.70058595557200731</v>
      </c>
      <c r="AJ121" s="22">
        <f t="shared" ref="AJ121:AJ128" si="100">SIN(AL121+RADIANS($AB$9))</f>
        <v>0.32480386393920435</v>
      </c>
      <c r="AK121" s="22">
        <f t="shared" ref="AK121:AK128" si="101">$AB$7*SIN(AL121)</f>
        <v>0.6626359696341928</v>
      </c>
      <c r="AL121" s="22">
        <f t="shared" ref="AL121:AL128" si="102">2*ATAN(AM121)</f>
        <v>1.9951901322766292</v>
      </c>
      <c r="AM121" s="22">
        <f t="shared" ref="AM121:AM128" si="103">SQRT((1+$AB$7)/(1-$AB$7))*TAN(AN121/2)</f>
        <v>1.549200303215597</v>
      </c>
      <c r="AN121" s="105">
        <f t="shared" ref="AN121:AN128" si="104">$AU121+$AB$7*SIN(AO121)</f>
        <v>7.3870409775184696</v>
      </c>
      <c r="AO121" s="105">
        <f t="shared" ref="AO121:AO128" si="105">$AU121+$AB$7*SIN(AP121)</f>
        <v>7.3857162751161072</v>
      </c>
      <c r="AP121" s="105">
        <f t="shared" ref="AP121:AP128" si="106">$AU121+$AB$7*SIN(AQ121)</f>
        <v>7.3816958238670933</v>
      </c>
      <c r="AQ121" s="105">
        <f t="shared" ref="AQ121:AQ128" si="107">$AU121+$AB$7*SIN(AR121)</f>
        <v>7.369682823500475</v>
      </c>
      <c r="AR121" s="105">
        <f t="shared" ref="AR121:AR128" si="108">$AU121+$AB$7*SIN(AS121)</f>
        <v>7.335314699870656</v>
      </c>
      <c r="AS121" s="105">
        <f t="shared" ref="AS121:AS128" si="109">$AU121+$AB$7*SIN(AT121)</f>
        <v>7.2467242761266677</v>
      </c>
      <c r="AT121" s="105">
        <f t="shared" ref="AT121:AT128" si="110">$AU121+$AB$7*SIN(AU121)</f>
        <v>7.0577182700919154</v>
      </c>
      <c r="AU121" s="105">
        <f t="shared" ref="AU121:AU128" si="111">RADIANS($AB$9)+$AB$18*(F121-AB$15)</f>
        <v>6.7381741435827962</v>
      </c>
      <c r="AV121" s="22"/>
      <c r="AW121" s="22">
        <v>39500</v>
      </c>
      <c r="AX121" s="22">
        <f t="shared" si="50"/>
        <v>4.9793144642082829E-2</v>
      </c>
      <c r="AY121" s="22">
        <f t="shared" si="51"/>
        <v>0.17138719636311414</v>
      </c>
      <c r="AZ121" s="22">
        <f t="shared" si="52"/>
        <v>-0.12159405172103131</v>
      </c>
      <c r="BA121" s="22">
        <f t="shared" si="53"/>
        <v>1.7197524092316989</v>
      </c>
      <c r="BB121" s="22">
        <f t="shared" si="54"/>
        <v>-0.97221680686218936</v>
      </c>
      <c r="BC121" s="22">
        <f t="shared" si="55"/>
        <v>-0.14268497684390552</v>
      </c>
      <c r="BD121" s="22">
        <f t="shared" si="56"/>
        <v>-7.1463773845337517E-2</v>
      </c>
      <c r="BE121" s="22">
        <f t="shared" si="60"/>
        <v>6.226391146003321</v>
      </c>
      <c r="BF121" s="22">
        <f t="shared" si="60"/>
        <v>6.2281894378299203</v>
      </c>
      <c r="BG121" s="22">
        <f t="shared" si="60"/>
        <v>6.2306661127158112</v>
      </c>
      <c r="BH121" s="22">
        <f t="shared" si="59"/>
        <v>6.2340765575429424</v>
      </c>
      <c r="BI121" s="22">
        <f t="shared" si="59"/>
        <v>6.2387719003180457</v>
      </c>
      <c r="BJ121" s="22">
        <f t="shared" si="59"/>
        <v>6.2452346498407136</v>
      </c>
      <c r="BK121" s="22">
        <f t="shared" si="59"/>
        <v>6.2541275505695575</v>
      </c>
      <c r="BL121" s="22">
        <f t="shared" si="57"/>
        <v>6.2663607860252668</v>
      </c>
      <c r="BM121" s="22"/>
      <c r="BN121" s="22"/>
      <c r="BO121" s="22"/>
      <c r="BP121" s="22"/>
      <c r="BQ121" s="22"/>
      <c r="BR121" s="22"/>
      <c r="BS121" s="22"/>
      <c r="BT121" s="22"/>
    </row>
    <row r="122" spans="1:72" s="105" customFormat="1" ht="12.95" customHeight="1" x14ac:dyDescent="0.2">
      <c r="A122" s="326" t="s">
        <v>202</v>
      </c>
      <c r="B122" s="327" t="s">
        <v>37</v>
      </c>
      <c r="C122" s="310">
        <v>56736.343999999997</v>
      </c>
      <c r="D122" s="310">
        <v>2.9999999999999997E-4</v>
      </c>
      <c r="E122" s="105">
        <f t="shared" si="62"/>
        <v>53706.415914717843</v>
      </c>
      <c r="F122" s="321">
        <f t="shared" si="90"/>
        <v>53705.5</v>
      </c>
      <c r="G122" s="105">
        <f t="shared" si="63"/>
        <v>0.33013339999888558</v>
      </c>
      <c r="J122" s="105">
        <f>G122</f>
        <v>0.33013339999888558</v>
      </c>
      <c r="P122" s="22">
        <f t="shared" si="64"/>
        <v>0.39425948454703857</v>
      </c>
      <c r="Q122" s="304">
        <f t="shared" si="65"/>
        <v>41717.843999999997</v>
      </c>
      <c r="R122" s="105">
        <f t="shared" si="66"/>
        <v>4.1121547194768659E-3</v>
      </c>
      <c r="S122" s="302">
        <f>S$13</f>
        <v>1</v>
      </c>
      <c r="U122" s="105">
        <f>VLOOKUP(C122,'C (errors) (3)'!C$21:E$128,3,FALSE)</f>
        <v>53706.415914717843</v>
      </c>
      <c r="V122" s="134"/>
      <c r="W122" s="134"/>
      <c r="X122" s="134">
        <f>AB122</f>
        <v>0.39194301214351968</v>
      </c>
      <c r="Y122" s="134"/>
      <c r="Z122" s="22">
        <f t="shared" si="91"/>
        <v>53705.5</v>
      </c>
      <c r="AA122" s="105">
        <f t="shared" si="92"/>
        <v>0.33244987240240448</v>
      </c>
      <c r="AB122" s="105">
        <f t="shared" si="93"/>
        <v>0.39194301214351968</v>
      </c>
      <c r="AC122" s="105">
        <f t="shared" si="94"/>
        <v>-6.4126084548152995E-2</v>
      </c>
      <c r="AD122" s="105">
        <f t="shared" si="95"/>
        <v>-2.3164724035188988E-3</v>
      </c>
      <c r="AE122" s="105">
        <f t="shared" si="96"/>
        <v>5.3660443962646237E-6</v>
      </c>
      <c r="AF122" s="22">
        <f t="shared" si="97"/>
        <v>-6.4126084548152995E-2</v>
      </c>
      <c r="AG122" s="302"/>
      <c r="AH122" s="22">
        <f t="shared" si="98"/>
        <v>-6.1809612144634117E-2</v>
      </c>
      <c r="AI122" s="22">
        <f t="shared" si="99"/>
        <v>0.69898816591718904</v>
      </c>
      <c r="AJ122" s="22">
        <f t="shared" si="100"/>
        <v>0.32708469015967084</v>
      </c>
      <c r="AK122" s="22">
        <f t="shared" si="101"/>
        <v>0.66191168141669554</v>
      </c>
      <c r="AL122" s="22">
        <f t="shared" si="102"/>
        <v>1.9976027127203</v>
      </c>
      <c r="AM122" s="22">
        <f t="shared" si="103"/>
        <v>1.5533093970076253</v>
      </c>
      <c r="AN122" s="105">
        <f t="shared" si="104"/>
        <v>7.3894077073024071</v>
      </c>
      <c r="AO122" s="105">
        <f t="shared" si="105"/>
        <v>7.3881102085772188</v>
      </c>
      <c r="AP122" s="105">
        <f t="shared" si="106"/>
        <v>7.3841534259829142</v>
      </c>
      <c r="AQ122" s="105">
        <f t="shared" si="107"/>
        <v>7.3722727944918747</v>
      </c>
      <c r="AR122" s="105">
        <f t="shared" si="108"/>
        <v>7.3381153321098571</v>
      </c>
      <c r="AS122" s="105">
        <f t="shared" si="109"/>
        <v>7.2496652926638756</v>
      </c>
      <c r="AT122" s="105">
        <f t="shared" si="110"/>
        <v>7.0603347178504414</v>
      </c>
      <c r="AU122" s="105">
        <f t="shared" si="111"/>
        <v>6.7397570743981641</v>
      </c>
      <c r="AV122" s="22"/>
      <c r="AW122" s="22">
        <v>40000</v>
      </c>
      <c r="AX122" s="22">
        <f t="shared" si="50"/>
        <v>5.5782678222249027E-2</v>
      </c>
      <c r="AY122" s="22">
        <f t="shared" si="51"/>
        <v>0.17801659242502957</v>
      </c>
      <c r="AZ122" s="22">
        <f t="shared" si="52"/>
        <v>-0.12223391420278054</v>
      </c>
      <c r="BA122" s="22">
        <f t="shared" si="53"/>
        <v>1.7271411105018282</v>
      </c>
      <c r="BB122" s="22">
        <f t="shared" si="54"/>
        <v>-0.9954940001871615</v>
      </c>
      <c r="BC122" s="22">
        <f t="shared" si="55"/>
        <v>-1.3777706152940537E-3</v>
      </c>
      <c r="BD122" s="22">
        <f t="shared" si="56"/>
        <v>-6.8888541662019936E-4</v>
      </c>
      <c r="BE122" s="22">
        <f t="shared" si="60"/>
        <v>6.2826376844285292</v>
      </c>
      <c r="BF122" s="22">
        <f t="shared" si="60"/>
        <v>6.2826551062615401</v>
      </c>
      <c r="BG122" s="22">
        <f t="shared" si="60"/>
        <v>6.2826790655984057</v>
      </c>
      <c r="BH122" s="22">
        <f t="shared" si="59"/>
        <v>6.2827120156223462</v>
      </c>
      <c r="BI122" s="22">
        <f t="shared" si="59"/>
        <v>6.282757330067561</v>
      </c>
      <c r="BJ122" s="22">
        <f t="shared" si="59"/>
        <v>6.2828196486534953</v>
      </c>
      <c r="BK122" s="22">
        <f t="shared" si="59"/>
        <v>6.2829053521423397</v>
      </c>
      <c r="BL122" s="22">
        <f t="shared" si="57"/>
        <v>6.2830232156607213</v>
      </c>
      <c r="BM122" s="22"/>
      <c r="BN122" s="22"/>
      <c r="BO122" s="22"/>
      <c r="BP122" s="22"/>
      <c r="BQ122" s="22"/>
      <c r="BR122" s="22"/>
      <c r="BS122" s="22"/>
      <c r="BT122" s="22"/>
    </row>
    <row r="123" spans="1:72" s="105" customFormat="1" ht="12.95" customHeight="1" x14ac:dyDescent="0.2">
      <c r="A123" s="325" t="s">
        <v>436</v>
      </c>
      <c r="B123" s="309"/>
      <c r="C123" s="105">
        <v>56998.398467999999</v>
      </c>
      <c r="D123" s="20">
        <v>3.1E-4</v>
      </c>
      <c r="E123" s="105">
        <f t="shared" si="62"/>
        <v>54433.453966971589</v>
      </c>
      <c r="F123" s="321">
        <f t="shared" si="90"/>
        <v>54432.5</v>
      </c>
      <c r="G123" s="105">
        <f t="shared" si="63"/>
        <v>0.34384899999713525</v>
      </c>
      <c r="K123" s="105">
        <f t="shared" ref="K123:K128" si="112">G123</f>
        <v>0.34384899999713525</v>
      </c>
      <c r="P123" s="22">
        <f t="shared" si="64"/>
        <v>0.40759055503036512</v>
      </c>
      <c r="Q123" s="304">
        <f t="shared" si="65"/>
        <v>41979.898467999999</v>
      </c>
      <c r="R123" s="105">
        <f t="shared" si="66"/>
        <v>4.0629858380542717E-3</v>
      </c>
      <c r="S123" s="302">
        <f t="shared" ref="S123:S129" si="113">S$14</f>
        <v>1</v>
      </c>
      <c r="U123" s="105">
        <f>VLOOKUP(C123,'C (errors) (3)'!C$21:E$128,3,FALSE)</f>
        <v>54433.453966971589</v>
      </c>
      <c r="V123" s="134"/>
      <c r="W123" s="134"/>
      <c r="X123" s="134"/>
      <c r="Y123" s="123">
        <f t="shared" ref="Y123:Y128" si="114">AB123</f>
        <v>0.40186282827627928</v>
      </c>
      <c r="Z123" s="22">
        <f t="shared" si="91"/>
        <v>54432.5</v>
      </c>
      <c r="AA123" s="105">
        <f t="shared" si="92"/>
        <v>0.34957672675122109</v>
      </c>
      <c r="AB123" s="105">
        <f t="shared" si="93"/>
        <v>0.40186282827627928</v>
      </c>
      <c r="AC123" s="105">
        <f t="shared" si="94"/>
        <v>-6.3741555033229869E-2</v>
      </c>
      <c r="AD123" s="105">
        <f t="shared" si="95"/>
        <v>-5.7277267540858379E-3</v>
      </c>
      <c r="AE123" s="105">
        <f t="shared" si="96"/>
        <v>3.2806853769470686E-5</v>
      </c>
      <c r="AF123" s="22">
        <f t="shared" si="97"/>
        <v>-6.3741555033229869E-2</v>
      </c>
      <c r="AG123" s="302"/>
      <c r="AH123" s="22">
        <f t="shared" si="98"/>
        <v>-5.8013828279144003E-2</v>
      </c>
      <c r="AI123" s="22">
        <f t="shared" si="99"/>
        <v>0.67563999084524062</v>
      </c>
      <c r="AJ123" s="22">
        <f t="shared" si="100"/>
        <v>0.36048324056851516</v>
      </c>
      <c r="AK123" s="22">
        <f t="shared" si="101"/>
        <v>0.65078858526782657</v>
      </c>
      <c r="AL123" s="22">
        <f t="shared" si="102"/>
        <v>2.0331717059284564</v>
      </c>
      <c r="AM123" s="22">
        <f t="shared" si="103"/>
        <v>1.6157348693706457</v>
      </c>
      <c r="AN123" s="105">
        <f t="shared" si="104"/>
        <v>7.4249390353905911</v>
      </c>
      <c r="AO123" s="105">
        <f t="shared" si="105"/>
        <v>7.4240073546952701</v>
      </c>
      <c r="AP123" s="105">
        <f t="shared" si="106"/>
        <v>7.420943816201798</v>
      </c>
      <c r="AQ123" s="105">
        <f t="shared" si="107"/>
        <v>7.4110102844751342</v>
      </c>
      <c r="AR123" s="105">
        <f t="shared" si="108"/>
        <v>7.3801380286211034</v>
      </c>
      <c r="AS123" s="105">
        <f t="shared" si="109"/>
        <v>7.2941866512481761</v>
      </c>
      <c r="AT123" s="105">
        <f t="shared" si="110"/>
        <v>7.1002783742148265</v>
      </c>
      <c r="AU123" s="105">
        <f t="shared" si="111"/>
        <v>6.7639842470881142</v>
      </c>
      <c r="AV123" s="22"/>
      <c r="AW123" s="22">
        <v>40500</v>
      </c>
      <c r="AX123" s="22">
        <f t="shared" si="50"/>
        <v>6.2247478950716958E-2</v>
      </c>
      <c r="AY123" s="22">
        <f t="shared" si="51"/>
        <v>0.18473465225890215</v>
      </c>
      <c r="AZ123" s="22">
        <f t="shared" si="52"/>
        <v>-0.12248717330818519</v>
      </c>
      <c r="BA123" s="22">
        <f t="shared" si="53"/>
        <v>1.7200327495228644</v>
      </c>
      <c r="BB123" s="22">
        <f t="shared" si="54"/>
        <v>-0.99892564999856581</v>
      </c>
      <c r="BC123" s="22">
        <f t="shared" si="55"/>
        <v>0.13994768786225312</v>
      </c>
      <c r="BD123" s="22">
        <f t="shared" si="56"/>
        <v>7.0088273266752738E-2</v>
      </c>
      <c r="BE123" s="22">
        <f t="shared" si="60"/>
        <v>6.3388868922058315</v>
      </c>
      <c r="BF123" s="22">
        <f t="shared" si="60"/>
        <v>6.3371228763124225</v>
      </c>
      <c r="BG123" s="22">
        <f t="shared" si="60"/>
        <v>6.3346935414971624</v>
      </c>
      <c r="BH123" s="22">
        <f t="shared" si="59"/>
        <v>6.3313484500513795</v>
      </c>
      <c r="BI123" s="22">
        <f t="shared" si="59"/>
        <v>6.3267432751468027</v>
      </c>
      <c r="BJ123" s="22">
        <f t="shared" si="59"/>
        <v>6.3204048398252857</v>
      </c>
      <c r="BK123" s="22">
        <f t="shared" si="59"/>
        <v>6.3116831864375866</v>
      </c>
      <c r="BL123" s="22">
        <f t="shared" si="57"/>
        <v>6.2996856452961758</v>
      </c>
      <c r="BM123" s="22"/>
      <c r="BN123" s="22"/>
      <c r="BO123" s="22"/>
      <c r="BP123" s="22"/>
      <c r="BQ123" s="22"/>
      <c r="BR123" s="22"/>
      <c r="BS123" s="22"/>
      <c r="BT123" s="22"/>
    </row>
    <row r="124" spans="1:72" s="105" customFormat="1" ht="12.95" customHeight="1" x14ac:dyDescent="0.2">
      <c r="A124" s="325" t="s">
        <v>436</v>
      </c>
      <c r="B124" s="302"/>
      <c r="C124" s="105">
        <v>57008.310059000003</v>
      </c>
      <c r="D124" s="20">
        <v>1.37E-4</v>
      </c>
      <c r="E124" s="105">
        <f t="shared" si="62"/>
        <v>54460.952463258924</v>
      </c>
      <c r="F124" s="321">
        <f t="shared" si="90"/>
        <v>54460</v>
      </c>
      <c r="G124" s="105">
        <f t="shared" si="63"/>
        <v>0.34330700000282377</v>
      </c>
      <c r="K124" s="105">
        <f t="shared" si="112"/>
        <v>0.34330700000282377</v>
      </c>
      <c r="P124" s="22">
        <f t="shared" si="64"/>
        <v>0.40809850455921914</v>
      </c>
      <c r="Q124" s="304">
        <f t="shared" si="65"/>
        <v>41989.810059000003</v>
      </c>
      <c r="R124" s="105">
        <f t="shared" si="66"/>
        <v>4.1979390626814021E-3</v>
      </c>
      <c r="S124" s="302">
        <f t="shared" si="113"/>
        <v>1</v>
      </c>
      <c r="U124" s="105">
        <f>VLOOKUP(C124,'C (errors) (3)'!C$21:E$128,3,FALSE)</f>
        <v>54460.952463258924</v>
      </c>
      <c r="V124" s="134"/>
      <c r="W124" s="134"/>
      <c r="X124" s="134"/>
      <c r="Y124" s="123">
        <f t="shared" si="114"/>
        <v>0.40117843354919525</v>
      </c>
      <c r="Z124" s="22">
        <f t="shared" si="91"/>
        <v>54460</v>
      </c>
      <c r="AA124" s="105">
        <f t="shared" si="92"/>
        <v>0.35022707101284767</v>
      </c>
      <c r="AB124" s="105">
        <f t="shared" si="93"/>
        <v>0.40117843354919525</v>
      </c>
      <c r="AC124" s="105">
        <f t="shared" si="94"/>
        <v>-6.4791504556395374E-2</v>
      </c>
      <c r="AD124" s="105">
        <f t="shared" si="95"/>
        <v>-6.9200710100238982E-3</v>
      </c>
      <c r="AE124" s="105">
        <f t="shared" si="96"/>
        <v>4.7887382783773175E-5</v>
      </c>
      <c r="AF124" s="22">
        <f t="shared" si="97"/>
        <v>-6.4791504556395374E-2</v>
      </c>
      <c r="AG124" s="302"/>
      <c r="AH124" s="22">
        <f t="shared" si="98"/>
        <v>-5.7871433546371462E-2</v>
      </c>
      <c r="AI124" s="22">
        <f t="shared" si="99"/>
        <v>0.67479568496156161</v>
      </c>
      <c r="AJ124" s="22">
        <f t="shared" si="100"/>
        <v>0.36169345968263528</v>
      </c>
      <c r="AK124" s="22">
        <f t="shared" si="101"/>
        <v>0.65036708998392201</v>
      </c>
      <c r="AL124" s="22">
        <f t="shared" si="102"/>
        <v>2.0344694841747302</v>
      </c>
      <c r="AM124" s="22">
        <f t="shared" si="103"/>
        <v>1.6180802071570286</v>
      </c>
      <c r="AN124" s="105">
        <f t="shared" si="104"/>
        <v>7.4262584739477555</v>
      </c>
      <c r="AO124" s="105">
        <f t="shared" si="105"/>
        <v>7.4253388670347436</v>
      </c>
      <c r="AP124" s="105">
        <f t="shared" si="106"/>
        <v>7.4223061551495286</v>
      </c>
      <c r="AQ124" s="105">
        <f t="shared" si="107"/>
        <v>7.4124431373487996</v>
      </c>
      <c r="AR124" s="105">
        <f t="shared" si="108"/>
        <v>7.3816968066483986</v>
      </c>
      <c r="AS124" s="105">
        <f t="shared" si="109"/>
        <v>7.295852447582944</v>
      </c>
      <c r="AT124" s="105">
        <f t="shared" si="110"/>
        <v>7.1017854936989071</v>
      </c>
      <c r="AU124" s="105">
        <f t="shared" si="111"/>
        <v>6.7649006807180641</v>
      </c>
      <c r="AV124" s="22"/>
      <c r="AW124" s="22">
        <v>41000</v>
      </c>
      <c r="AX124" s="22">
        <f t="shared" si="50"/>
        <v>6.9186816353365474E-2</v>
      </c>
      <c r="AY124" s="22">
        <f t="shared" si="51"/>
        <v>0.19154137586473183</v>
      </c>
      <c r="AZ124" s="22">
        <f t="shared" si="52"/>
        <v>-0.12235455951136635</v>
      </c>
      <c r="BA124" s="22">
        <f t="shared" si="53"/>
        <v>1.6989363914805542</v>
      </c>
      <c r="BB124" s="22">
        <f t="shared" si="54"/>
        <v>-0.9827797988977367</v>
      </c>
      <c r="BC124" s="22">
        <f t="shared" si="55"/>
        <v>0.27943806905050927</v>
      </c>
      <c r="BD124" s="22">
        <f t="shared" si="56"/>
        <v>0.14063536117353276</v>
      </c>
      <c r="BE124" s="22">
        <f t="shared" si="60"/>
        <v>6.3948657971495768</v>
      </c>
      <c r="BF124" s="22">
        <f t="shared" si="60"/>
        <v>6.3913775662160592</v>
      </c>
      <c r="BG124" s="22">
        <f t="shared" si="60"/>
        <v>6.3865534157913775</v>
      </c>
      <c r="BH124" s="22">
        <f t="shared" si="59"/>
        <v>6.3798856685593455</v>
      </c>
      <c r="BI124" s="22">
        <f t="shared" si="59"/>
        <v>6.3706768073064524</v>
      </c>
      <c r="BJ124" s="22">
        <f t="shared" si="59"/>
        <v>6.3579704552455274</v>
      </c>
      <c r="BK124" s="22">
        <f t="shared" si="59"/>
        <v>6.3404576898538325</v>
      </c>
      <c r="BL124" s="22">
        <f t="shared" si="57"/>
        <v>6.3163480749316303</v>
      </c>
      <c r="BM124" s="22"/>
      <c r="BN124" s="22"/>
      <c r="BO124" s="22"/>
      <c r="BP124" s="22"/>
      <c r="BQ124" s="22"/>
      <c r="BR124" s="22"/>
      <c r="BS124" s="22"/>
      <c r="BT124" s="22"/>
    </row>
    <row r="125" spans="1:72" s="105" customFormat="1" ht="12.95" customHeight="1" x14ac:dyDescent="0.2">
      <c r="A125" s="325" t="s">
        <v>436</v>
      </c>
      <c r="B125" s="302"/>
      <c r="C125" s="105">
        <v>57009.397766000002</v>
      </c>
      <c r="D125" s="20">
        <v>7.6500000000000003E-5</v>
      </c>
      <c r="E125" s="105">
        <f t="shared" si="62"/>
        <v>54463.970173221045</v>
      </c>
      <c r="F125" s="321">
        <f t="shared" si="90"/>
        <v>54463</v>
      </c>
      <c r="G125" s="105">
        <f t="shared" si="63"/>
        <v>0.34969039999850793</v>
      </c>
      <c r="K125" s="105">
        <f t="shared" si="112"/>
        <v>0.34969039999850793</v>
      </c>
      <c r="P125" s="22">
        <f t="shared" si="64"/>
        <v>0.40815393346056444</v>
      </c>
      <c r="Q125" s="304">
        <f t="shared" si="65"/>
        <v>41990.897766000002</v>
      </c>
      <c r="R125" s="105">
        <f t="shared" si="66"/>
        <v>3.4179847448690018E-3</v>
      </c>
      <c r="S125" s="302">
        <f t="shared" si="113"/>
        <v>1</v>
      </c>
      <c r="U125" s="105">
        <f>VLOOKUP(C125,'C (errors) (3)'!C$21:E$128,3,FALSE)</f>
        <v>54463.970173221045</v>
      </c>
      <c r="V125" s="134"/>
      <c r="W125" s="134"/>
      <c r="X125" s="134"/>
      <c r="Y125" s="123">
        <f t="shared" si="114"/>
        <v>0.40754630479079135</v>
      </c>
      <c r="Z125" s="22">
        <f t="shared" si="91"/>
        <v>54463</v>
      </c>
      <c r="AA125" s="105">
        <f t="shared" si="92"/>
        <v>0.35029802866828103</v>
      </c>
      <c r="AB125" s="105">
        <f t="shared" si="93"/>
        <v>0.40754630479079135</v>
      </c>
      <c r="AC125" s="105">
        <f t="shared" si="94"/>
        <v>-5.8463533462056516E-2</v>
      </c>
      <c r="AD125" s="105">
        <f t="shared" si="95"/>
        <v>-6.0762866977309704E-4</v>
      </c>
      <c r="AE125" s="105">
        <f t="shared" si="96"/>
        <v>3.6921260033022343E-7</v>
      </c>
      <c r="AF125" s="22">
        <f t="shared" si="97"/>
        <v>-5.8463533462056516E-2</v>
      </c>
      <c r="AG125" s="302"/>
      <c r="AH125" s="22">
        <f t="shared" si="98"/>
        <v>-5.7855904792283433E-2</v>
      </c>
      <c r="AI125" s="22">
        <f t="shared" si="99"/>
        <v>0.67470374278295653</v>
      </c>
      <c r="AJ125" s="22">
        <f t="shared" si="100"/>
        <v>0.36182525925374592</v>
      </c>
      <c r="AK125" s="22">
        <f t="shared" si="101"/>
        <v>0.65032110783393604</v>
      </c>
      <c r="AL125" s="22">
        <f t="shared" si="102"/>
        <v>2.0346108588387062</v>
      </c>
      <c r="AM125" s="22">
        <f t="shared" si="103"/>
        <v>1.6183359961563031</v>
      </c>
      <c r="AN125" s="105">
        <f t="shared" si="104"/>
        <v>7.4264023078885915</v>
      </c>
      <c r="AO125" s="105">
        <f t="shared" si="105"/>
        <v>7.4254840107564082</v>
      </c>
      <c r="AP125" s="105">
        <f t="shared" si="106"/>
        <v>7.4224546488971441</v>
      </c>
      <c r="AQ125" s="105">
        <f t="shared" si="107"/>
        <v>7.4125993088156008</v>
      </c>
      <c r="AR125" s="105">
        <f t="shared" si="108"/>
        <v>7.381866720304302</v>
      </c>
      <c r="AS125" s="105">
        <f t="shared" si="109"/>
        <v>7.2960340893937836</v>
      </c>
      <c r="AT125" s="105">
        <f t="shared" si="110"/>
        <v>7.101949889626173</v>
      </c>
      <c r="AU125" s="105">
        <f t="shared" si="111"/>
        <v>6.7650006552958768</v>
      </c>
      <c r="AV125" s="22"/>
      <c r="AW125" s="22">
        <v>41500</v>
      </c>
      <c r="AX125" s="22">
        <f t="shared" si="50"/>
        <v>7.6591395697401754E-2</v>
      </c>
      <c r="AY125" s="22">
        <f t="shared" si="51"/>
        <v>0.19843676324251866</v>
      </c>
      <c r="AZ125" s="22">
        <f t="shared" si="52"/>
        <v>-0.12184536754511691</v>
      </c>
      <c r="BA125" s="22">
        <f t="shared" si="53"/>
        <v>1.6653092180820432</v>
      </c>
      <c r="BB125" s="22">
        <f t="shared" si="54"/>
        <v>-0.94867210282331293</v>
      </c>
      <c r="BC125" s="22">
        <f t="shared" si="55"/>
        <v>0.41537541962280022</v>
      </c>
      <c r="BD125" s="22">
        <f t="shared" si="56"/>
        <v>0.21072629402753293</v>
      </c>
      <c r="BE125" s="22">
        <f t="shared" si="60"/>
        <v>6.4503100441549686</v>
      </c>
      <c r="BF125" s="22">
        <f t="shared" si="60"/>
        <v>6.4452091863401053</v>
      </c>
      <c r="BG125" s="22">
        <f t="shared" si="60"/>
        <v>6.4381052135141879</v>
      </c>
      <c r="BH125" s="22">
        <f t="shared" si="59"/>
        <v>6.4282245331311669</v>
      </c>
      <c r="BI125" s="22">
        <f t="shared" si="59"/>
        <v>6.414505278074115</v>
      </c>
      <c r="BJ125" s="22">
        <f t="shared" si="59"/>
        <v>6.3954967617178227</v>
      </c>
      <c r="BK125" s="22">
        <f t="shared" si="59"/>
        <v>6.3692254997143625</v>
      </c>
      <c r="BL125" s="22">
        <f t="shared" si="57"/>
        <v>6.3330105045670848</v>
      </c>
      <c r="BM125" s="22"/>
      <c r="BN125" s="22"/>
      <c r="BO125" s="22"/>
      <c r="BP125" s="22"/>
      <c r="BQ125" s="22"/>
      <c r="BR125" s="22"/>
      <c r="BS125" s="22"/>
      <c r="BT125" s="22"/>
    </row>
    <row r="126" spans="1:72" s="105" customFormat="1" ht="12.95" customHeight="1" x14ac:dyDescent="0.2">
      <c r="A126" s="325" t="s">
        <v>436</v>
      </c>
      <c r="B126" s="302"/>
      <c r="C126" s="105">
        <v>57043.281189000001</v>
      </c>
      <c r="D126" s="20">
        <v>8.8999999999999995E-5</v>
      </c>
      <c r="E126" s="105">
        <f t="shared" si="62"/>
        <v>54557.975583812287</v>
      </c>
      <c r="F126" s="321">
        <f t="shared" si="90"/>
        <v>54557</v>
      </c>
      <c r="G126" s="105">
        <f t="shared" si="63"/>
        <v>0.35164059999806341</v>
      </c>
      <c r="K126" s="105">
        <f t="shared" si="112"/>
        <v>0.35164059999806341</v>
      </c>
      <c r="P126" s="22">
        <f t="shared" si="64"/>
        <v>0.40989232257526126</v>
      </c>
      <c r="Q126" s="304">
        <f t="shared" si="65"/>
        <v>42024.781189000001</v>
      </c>
      <c r="R126" s="105">
        <f t="shared" si="66"/>
        <v>3.393263183210822E-3</v>
      </c>
      <c r="S126" s="302">
        <f t="shared" si="113"/>
        <v>1</v>
      </c>
      <c r="U126" s="105">
        <f>VLOOKUP(C126,'C (errors) (3)'!C$21:E$128,3,FALSE)</f>
        <v>54557.975583812287</v>
      </c>
      <c r="V126" s="134"/>
      <c r="W126" s="134"/>
      <c r="X126" s="134"/>
      <c r="Y126" s="123">
        <f t="shared" si="114"/>
        <v>0.40901045666012409</v>
      </c>
      <c r="Z126" s="22">
        <f t="shared" si="91"/>
        <v>54557</v>
      </c>
      <c r="AA126" s="105">
        <f t="shared" si="92"/>
        <v>0.35252246591320058</v>
      </c>
      <c r="AB126" s="105">
        <f t="shared" si="93"/>
        <v>0.40901045666012409</v>
      </c>
      <c r="AC126" s="105">
        <f t="shared" si="94"/>
        <v>-5.8251722577197851E-2</v>
      </c>
      <c r="AD126" s="105">
        <f t="shared" si="95"/>
        <v>-8.8186591513716994E-4</v>
      </c>
      <c r="AE126" s="105">
        <f t="shared" si="96"/>
        <v>7.7768749228071819E-7</v>
      </c>
      <c r="AF126" s="22">
        <f t="shared" si="97"/>
        <v>-5.8251722577197851E-2</v>
      </c>
      <c r="AG126" s="302"/>
      <c r="AH126" s="22">
        <f t="shared" si="98"/>
        <v>-5.7369856662060667E-2</v>
      </c>
      <c r="AI126" s="22">
        <f t="shared" si="99"/>
        <v>0.67183910482829157</v>
      </c>
      <c r="AJ126" s="22">
        <f t="shared" si="100"/>
        <v>0.36593278058033091</v>
      </c>
      <c r="AK126" s="22">
        <f t="shared" si="101"/>
        <v>0.64888028567207823</v>
      </c>
      <c r="AL126" s="22">
        <f t="shared" si="102"/>
        <v>2.0390206960305037</v>
      </c>
      <c r="AM126" s="22">
        <f t="shared" si="103"/>
        <v>1.6263442103646868</v>
      </c>
      <c r="AN126" s="105">
        <f t="shared" si="104"/>
        <v>7.4308987175558734</v>
      </c>
      <c r="AO126" s="105">
        <f t="shared" si="105"/>
        <v>7.4300207338695321</v>
      </c>
      <c r="AP126" s="105">
        <f t="shared" si="106"/>
        <v>7.4270950602168311</v>
      </c>
      <c r="AQ126" s="105">
        <f t="shared" si="107"/>
        <v>7.417478810399726</v>
      </c>
      <c r="AR126" s="105">
        <f t="shared" si="108"/>
        <v>7.3871772602979622</v>
      </c>
      <c r="AS126" s="105">
        <f t="shared" si="109"/>
        <v>7.301717407215035</v>
      </c>
      <c r="AT126" s="105">
        <f t="shared" si="110"/>
        <v>7.1070992527500643</v>
      </c>
      <c r="AU126" s="105">
        <f t="shared" si="111"/>
        <v>6.7681331920673422</v>
      </c>
      <c r="AV126" s="22"/>
      <c r="AW126" s="22">
        <v>42000</v>
      </c>
      <c r="AX126" s="22">
        <f t="shared" si="50"/>
        <v>8.444404232306052E-2</v>
      </c>
      <c r="AY126" s="22">
        <f t="shared" si="51"/>
        <v>0.20542081439226254</v>
      </c>
      <c r="AZ126" s="22">
        <f t="shared" si="52"/>
        <v>-0.12097677206920202</v>
      </c>
      <c r="BA126" s="22">
        <f t="shared" si="53"/>
        <v>1.6213118201529708</v>
      </c>
      <c r="BB126" s="22">
        <f t="shared" si="54"/>
        <v>-0.89926897475956991</v>
      </c>
      <c r="BC126" s="22">
        <f t="shared" si="55"/>
        <v>0.54629047052957524</v>
      </c>
      <c r="BD126" s="22">
        <f t="shared" si="56"/>
        <v>0.28014724193066637</v>
      </c>
      <c r="BE126" s="22">
        <f t="shared" si="60"/>
        <v>6.5049720108063314</v>
      </c>
      <c r="BF126" s="22">
        <f t="shared" si="60"/>
        <v>6.4984179191395093</v>
      </c>
      <c r="BG126" s="22">
        <f t="shared" si="60"/>
        <v>6.4892006938137028</v>
      </c>
      <c r="BH126" s="22">
        <f t="shared" si="59"/>
        <v>6.4762680032645878</v>
      </c>
      <c r="BI126" s="22">
        <f t="shared" si="59"/>
        <v>6.458176598661554</v>
      </c>
      <c r="BJ126" s="22">
        <f t="shared" si="59"/>
        <v>6.4329640961191732</v>
      </c>
      <c r="BK126" s="22">
        <f t="shared" si="59"/>
        <v>6.3979832552007947</v>
      </c>
      <c r="BL126" s="22">
        <f t="shared" si="57"/>
        <v>6.3496729342025393</v>
      </c>
      <c r="BM126" s="22"/>
      <c r="BN126" s="22"/>
      <c r="BO126" s="22"/>
      <c r="BP126" s="22"/>
      <c r="BQ126" s="22"/>
      <c r="BR126" s="22"/>
      <c r="BS126" s="22"/>
      <c r="BT126" s="22"/>
    </row>
    <row r="127" spans="1:72" s="105" customFormat="1" ht="12.95" customHeight="1" x14ac:dyDescent="0.2">
      <c r="A127" s="325" t="s">
        <v>436</v>
      </c>
      <c r="B127" s="302"/>
      <c r="C127" s="105">
        <v>57044.181335000001</v>
      </c>
      <c r="D127" s="20">
        <v>2.9799999999999998E-4</v>
      </c>
      <c r="E127" s="105">
        <f t="shared" si="62"/>
        <v>54560.472928732896</v>
      </c>
      <c r="F127" s="321">
        <f t="shared" si="90"/>
        <v>54559.5</v>
      </c>
      <c r="G127" s="105">
        <f t="shared" si="63"/>
        <v>0.35068360000150278</v>
      </c>
      <c r="K127" s="105">
        <f t="shared" si="112"/>
        <v>0.35068360000150278</v>
      </c>
      <c r="P127" s="22">
        <f t="shared" si="64"/>
        <v>0.40993859910858166</v>
      </c>
      <c r="Q127" s="304">
        <f t="shared" si="65"/>
        <v>42025.681335000001</v>
      </c>
      <c r="R127" s="105">
        <f t="shared" si="66"/>
        <v>3.5111549191799182E-3</v>
      </c>
      <c r="S127" s="302">
        <f t="shared" si="113"/>
        <v>1</v>
      </c>
      <c r="U127" s="105">
        <f>VLOOKUP(C127,'C (errors) (3)'!C$21:E$128,3,FALSE)</f>
        <v>54560.472928732896</v>
      </c>
      <c r="V127" s="134"/>
      <c r="W127" s="134"/>
      <c r="X127" s="134"/>
      <c r="Y127" s="123">
        <f t="shared" si="114"/>
        <v>0.40804054358919617</v>
      </c>
      <c r="Z127" s="22">
        <f t="shared" si="91"/>
        <v>54559.5</v>
      </c>
      <c r="AA127" s="105">
        <f t="shared" si="92"/>
        <v>0.35258165552088827</v>
      </c>
      <c r="AB127" s="105">
        <f t="shared" si="93"/>
        <v>0.40804054358919617</v>
      </c>
      <c r="AC127" s="105">
        <f t="shared" si="94"/>
        <v>-5.9254999107078876E-2</v>
      </c>
      <c r="AD127" s="105">
        <f t="shared" si="95"/>
        <v>-1.8980555193854887E-3</v>
      </c>
      <c r="AE127" s="105">
        <f t="shared" si="96"/>
        <v>3.6026147546697172E-6</v>
      </c>
      <c r="AF127" s="22">
        <f t="shared" si="97"/>
        <v>-5.9254999107078876E-2</v>
      </c>
      <c r="AG127" s="302"/>
      <c r="AH127" s="22">
        <f t="shared" si="98"/>
        <v>-5.7356943587693408E-2</v>
      </c>
      <c r="AI127" s="22">
        <f t="shared" si="99"/>
        <v>0.67176334426155271</v>
      </c>
      <c r="AJ127" s="22">
        <f t="shared" si="100"/>
        <v>0.36604143910469022</v>
      </c>
      <c r="AK127" s="22">
        <f t="shared" si="101"/>
        <v>0.64884196541485739</v>
      </c>
      <c r="AL127" s="22">
        <f t="shared" si="102"/>
        <v>2.039137455324088</v>
      </c>
      <c r="AM127" s="22">
        <f t="shared" si="103"/>
        <v>1.626557024119915</v>
      </c>
      <c r="AN127" s="105">
        <f t="shared" si="104"/>
        <v>7.4310180292933952</v>
      </c>
      <c r="AO127" s="105">
        <f t="shared" si="105"/>
        <v>7.4301410987026006</v>
      </c>
      <c r="AP127" s="105">
        <f t="shared" si="106"/>
        <v>7.4272181489521243</v>
      </c>
      <c r="AQ127" s="105">
        <f t="shared" si="107"/>
        <v>7.4176082185465262</v>
      </c>
      <c r="AR127" s="105">
        <f t="shared" si="108"/>
        <v>7.3873181433244328</v>
      </c>
      <c r="AS127" s="105">
        <f t="shared" si="109"/>
        <v>7.3018683440510532</v>
      </c>
      <c r="AT127" s="105">
        <f t="shared" si="110"/>
        <v>7.1072361585768311</v>
      </c>
      <c r="AU127" s="105">
        <f t="shared" si="111"/>
        <v>6.7682165042155198</v>
      </c>
      <c r="AV127" s="22"/>
      <c r="AW127" s="22">
        <v>42500</v>
      </c>
      <c r="AX127" s="22">
        <f t="shared" si="50"/>
        <v>9.2720848176684509E-2</v>
      </c>
      <c r="AY127" s="22">
        <f t="shared" si="51"/>
        <v>0.21249352931396359</v>
      </c>
      <c r="AZ127" s="22">
        <f t="shared" si="52"/>
        <v>-0.11977268113727908</v>
      </c>
      <c r="BA127" s="22">
        <f t="shared" si="53"/>
        <v>1.5694813833170163</v>
      </c>
      <c r="BB127" s="22">
        <f t="shared" si="54"/>
        <v>-0.83785927163892004</v>
      </c>
      <c r="BC127" s="22">
        <f t="shared" si="55"/>
        <v>0.67103601755697073</v>
      </c>
      <c r="BD127" s="22">
        <f t="shared" si="56"/>
        <v>0.34870200505026611</v>
      </c>
      <c r="BE127" s="22">
        <f t="shared" si="60"/>
        <v>6.558627809276989</v>
      </c>
      <c r="BF127" s="22">
        <f t="shared" si="60"/>
        <v>6.550818591192316</v>
      </c>
      <c r="BG127" s="22">
        <f t="shared" si="60"/>
        <v>6.5396992558413318</v>
      </c>
      <c r="BH127" s="22">
        <f t="shared" si="59"/>
        <v>6.5239221369169327</v>
      </c>
      <c r="BI127" s="22">
        <f t="shared" si="59"/>
        <v>6.5016395146385655</v>
      </c>
      <c r="BJ127" s="22">
        <f t="shared" si="59"/>
        <v>6.4703529003625402</v>
      </c>
      <c r="BK127" s="22">
        <f t="shared" si="59"/>
        <v>6.4267275982861465</v>
      </c>
      <c r="BL127" s="22">
        <f t="shared" si="57"/>
        <v>6.3663353638379938</v>
      </c>
      <c r="BM127" s="22"/>
      <c r="BN127" s="22"/>
      <c r="BO127" s="22"/>
      <c r="BP127" s="22"/>
      <c r="BQ127" s="22"/>
      <c r="BR127" s="22"/>
      <c r="BS127" s="22"/>
      <c r="BT127" s="22"/>
    </row>
    <row r="128" spans="1:72" s="105" customFormat="1" ht="12.95" customHeight="1" x14ac:dyDescent="0.2">
      <c r="A128" s="325" t="s">
        <v>436</v>
      </c>
      <c r="B128" s="302"/>
      <c r="C128" s="105">
        <v>57044.363159</v>
      </c>
      <c r="D128" s="20">
        <v>1.55E-4</v>
      </c>
      <c r="E128" s="105">
        <f t="shared" si="62"/>
        <v>54560.977377169977</v>
      </c>
      <c r="F128" s="321">
        <f t="shared" si="90"/>
        <v>54560</v>
      </c>
      <c r="G128" s="105">
        <f t="shared" si="63"/>
        <v>0.35228700000152458</v>
      </c>
      <c r="K128" s="105">
        <f t="shared" si="112"/>
        <v>0.35228700000152458</v>
      </c>
      <c r="P128" s="22">
        <f t="shared" si="64"/>
        <v>0.40994785468123707</v>
      </c>
      <c r="Q128" s="304">
        <f t="shared" si="65"/>
        <v>42025.863159</v>
      </c>
      <c r="R128" s="105">
        <f t="shared" si="66"/>
        <v>3.3247741623949221E-3</v>
      </c>
      <c r="S128" s="302">
        <f t="shared" si="113"/>
        <v>1</v>
      </c>
      <c r="U128" s="105">
        <f>VLOOKUP(C128,'C (errors) (3)'!C$21:E$128,3,FALSE)</f>
        <v>54560.977377169977</v>
      </c>
      <c r="V128" s="134"/>
      <c r="W128" s="134"/>
      <c r="X128" s="134"/>
      <c r="Y128" s="123">
        <f t="shared" si="114"/>
        <v>0.40964136105971294</v>
      </c>
      <c r="Z128" s="22">
        <f t="shared" si="91"/>
        <v>54560</v>
      </c>
      <c r="AA128" s="105">
        <f t="shared" si="92"/>
        <v>0.3525934936230487</v>
      </c>
      <c r="AB128" s="105">
        <f t="shared" si="93"/>
        <v>0.40964136105971294</v>
      </c>
      <c r="AC128" s="105">
        <f t="shared" si="94"/>
        <v>-5.7660854679712492E-2</v>
      </c>
      <c r="AD128" s="105">
        <f t="shared" si="95"/>
        <v>-3.0649362152412873E-4</v>
      </c>
      <c r="AE128" s="105">
        <f t="shared" si="96"/>
        <v>9.3938340034975863E-8</v>
      </c>
      <c r="AF128" s="22">
        <f t="shared" si="97"/>
        <v>-5.7660854679712492E-2</v>
      </c>
      <c r="AG128" s="302"/>
      <c r="AH128" s="22">
        <f t="shared" si="98"/>
        <v>-5.7354361058188391E-2</v>
      </c>
      <c r="AI128" s="22">
        <f t="shared" si="99"/>
        <v>0.67174819478585457</v>
      </c>
      <c r="AJ128" s="22">
        <f t="shared" si="100"/>
        <v>0.3660631671978492</v>
      </c>
      <c r="AK128" s="22">
        <f t="shared" si="101"/>
        <v>0.64883430136470865</v>
      </c>
      <c r="AL128" s="22">
        <f t="shared" si="102"/>
        <v>2.0391608039451352</v>
      </c>
      <c r="AM128" s="22">
        <f t="shared" si="103"/>
        <v>1.6265995858190154</v>
      </c>
      <c r="AN128" s="105">
        <f t="shared" si="104"/>
        <v>7.4310418899468607</v>
      </c>
      <c r="AO128" s="105">
        <f t="shared" si="105"/>
        <v>7.4301651698574975</v>
      </c>
      <c r="AP128" s="105">
        <f t="shared" si="106"/>
        <v>7.4272427646780681</v>
      </c>
      <c r="AQ128" s="105">
        <f t="shared" si="107"/>
        <v>7.4176340979084259</v>
      </c>
      <c r="AR128" s="105">
        <f t="shared" si="108"/>
        <v>7.3873463177263439</v>
      </c>
      <c r="AS128" s="105">
        <f t="shared" si="109"/>
        <v>7.3018985300785575</v>
      </c>
      <c r="AT128" s="105">
        <f t="shared" si="110"/>
        <v>7.1072635394598231</v>
      </c>
      <c r="AU128" s="105">
        <f t="shared" si="111"/>
        <v>6.768233166645155</v>
      </c>
      <c r="AV128" s="22"/>
      <c r="AW128" s="22">
        <v>43000</v>
      </c>
      <c r="AX128" s="22">
        <f t="shared" ref="AX128:AX140" si="115">AB$3+AB$4*AW128+AB$5*AW128^2+AZ128</f>
        <v>0.10139264966415354</v>
      </c>
      <c r="AY128" s="22">
        <f t="shared" ref="AY128:AY140" si="116">AB$3+AB$4*AW128+AB$5*AW128^2</f>
        <v>0.21965490800762172</v>
      </c>
      <c r="AZ128" s="22">
        <f t="shared" ref="AZ128:AZ140" si="117">$AB$6*($AB$11/BA128*BB128+$AB$12)</f>
        <v>-0.11826225834346818</v>
      </c>
      <c r="BA128" s="22">
        <f t="shared" ref="BA128:BA140" si="118">1+$AB$7*COS(BC128)</f>
        <v>1.5124070813191843</v>
      </c>
      <c r="BB128" s="22">
        <f t="shared" ref="BB128:BB140" si="119">SIN(BC128+RADIANS($AB$9))</f>
        <v>-0.76790925948617894</v>
      </c>
      <c r="BC128" s="22">
        <f t="shared" ref="BC128:BC140" si="120">2*ATAN(BD128)</f>
        <v>0.78881498945282635</v>
      </c>
      <c r="BD128" s="22">
        <f t="shared" ref="BD128:BD140" si="121">SQRT((1+$AB$7)/(1-$AB$7))*TAN(BE128/2)</f>
        <v>0.41621651206775673</v>
      </c>
      <c r="BE128" s="22">
        <f t="shared" ref="BE128:BE140" si="122">$BL128+$AB$7*SIN(BF128)</f>
        <v>6.6110827702279646</v>
      </c>
      <c r="BF128" s="22">
        <f t="shared" ref="BF128:BF140" si="123">$BL128+$AB$7*SIN(BG128)</f>
        <v>6.6022444344492834</v>
      </c>
      <c r="BG128" s="22">
        <f t="shared" ref="BG128:BG140" si="124">$BL128+$AB$7*SIN(BH128)</f>
        <v>6.5894700886532522</v>
      </c>
      <c r="BH128" s="22">
        <f t="shared" ref="BH128:BH140" si="125">$BL128+$AB$7*SIN(BI128)</f>
        <v>6.5710970295558688</v>
      </c>
      <c r="BI128" s="22">
        <f t="shared" ref="BI128:BI140" si="126">$BL128+$AB$7*SIN(BJ128)</f>
        <v>6.5448438728362053</v>
      </c>
      <c r="BJ128" s="22">
        <f t="shared" ref="BJ128:BJ140" si="127">$BL128+$AB$7*SIN(BK128)</f>
        <v>6.5076437560648808</v>
      </c>
      <c r="BK128" s="22">
        <f t="shared" ref="BK128:BK140" si="128">$BL128+$AB$7*SIN(BL128)</f>
        <v>6.4554551746671187</v>
      </c>
      <c r="BL128" s="22">
        <f t="shared" ref="BL128:BL140" si="129">RADIANS($AB$9)+$AB$18*(AW128-AB$15)</f>
        <v>6.3829977934734483</v>
      </c>
      <c r="BM128" s="22"/>
      <c r="BN128" s="22"/>
      <c r="BO128" s="22"/>
      <c r="BP128" s="22"/>
      <c r="BQ128" s="22"/>
      <c r="BR128" s="22"/>
      <c r="BS128" s="22"/>
      <c r="BT128" s="22"/>
    </row>
    <row r="129" spans="1:72" s="105" customFormat="1" ht="12.95" customHeight="1" x14ac:dyDescent="0.2">
      <c r="A129" s="328" t="s">
        <v>0</v>
      </c>
      <c r="B129" s="329" t="s">
        <v>36</v>
      </c>
      <c r="C129" s="328">
        <v>58499.573700000001</v>
      </c>
      <c r="D129" s="328">
        <v>2.0000000000000001E-4</v>
      </c>
      <c r="E129" s="105">
        <f>+(C129-C$7)/C$8</f>
        <v>58598.280940136698</v>
      </c>
      <c r="F129" s="330">
        <f>ROUND(2*E129,0)/2-1.5</f>
        <v>58597</v>
      </c>
      <c r="G129" s="105">
        <f>C129-($C$7+$C$8*$F129)</f>
        <v>0.46170359999814536</v>
      </c>
      <c r="K129" s="105">
        <f>G129</f>
        <v>0.46170359999814536</v>
      </c>
      <c r="P129" s="22">
        <f>+D$11+D$12*F129+D$13*F129^2</f>
        <v>0.48756767865361028</v>
      </c>
      <c r="Q129" s="304">
        <f>+C129-15018.5</f>
        <v>43481.073700000001</v>
      </c>
      <c r="R129" s="105">
        <f>+(P129-G129)^2</f>
        <v>6.6895056469607589E-4</v>
      </c>
      <c r="S129" s="302">
        <f t="shared" si="113"/>
        <v>1</v>
      </c>
      <c r="U129" s="105" t="e">
        <f>VLOOKUP(C129,'C (errors) (3)'!C$21:E$128,3,FALSE)</f>
        <v>#N/A</v>
      </c>
      <c r="V129" s="134"/>
      <c r="W129" s="134"/>
      <c r="X129" s="134"/>
      <c r="Y129" s="123">
        <f>AB129</f>
        <v>0.49910824371962559</v>
      </c>
      <c r="Z129" s="22">
        <f>F129</f>
        <v>58597</v>
      </c>
      <c r="AA129" s="105">
        <f>AB$3+AB$4*Z129+AB$5*Z129^2+AH129</f>
        <v>0.45016303493213006</v>
      </c>
      <c r="AB129" s="105">
        <f>IF(S129&lt;&gt;0,G129-AH129, -9999)</f>
        <v>0.49910824371962559</v>
      </c>
      <c r="AC129" s="105">
        <f>+G129-P129</f>
        <v>-2.5864078655464917E-2</v>
      </c>
      <c r="AD129" s="105">
        <f>IF(S129&lt;&gt;0,G129-AA129, -9999)</f>
        <v>1.1540565066015307E-2</v>
      </c>
      <c r="AE129" s="105">
        <f>+(G129-AA129)^2*S129</f>
        <v>1.3318464204293287E-4</v>
      </c>
      <c r="AF129" s="22">
        <f>IF(S129&lt;&gt;0,G129-P129, -9999)</f>
        <v>-2.5864078655464917E-2</v>
      </c>
      <c r="AG129" s="302"/>
      <c r="AH129" s="22">
        <f>$AB$6*($AB$11/AI129*AJ129+$AB$12)</f>
        <v>-3.7404643721480252E-2</v>
      </c>
      <c r="AI129" s="22">
        <f>1+$AB$7*COS(AL129)</f>
        <v>0.57265988200705209</v>
      </c>
      <c r="AJ129" s="22">
        <f>SIN(AL129+RADIANS($AB$9))</f>
        <v>0.50951564220933854</v>
      </c>
      <c r="AK129" s="22">
        <f>$AB$7*SIN(AL129)</f>
        <v>0.58831592006977684</v>
      </c>
      <c r="AL129" s="22">
        <f>2*ATAN(AM129)</f>
        <v>2.1990075831525009</v>
      </c>
      <c r="AM129" s="22">
        <f>SQRT((1+$AB$7)/(1-$AB$7))*TAN(AN129/2)</f>
        <v>1.9623502938810171</v>
      </c>
      <c r="AN129" s="105">
        <f t="shared" ref="AN129:AT129" si="130">$AU129+$AB$7*SIN(AO129)</f>
        <v>7.6080076088398068</v>
      </c>
      <c r="AO129" s="105">
        <f t="shared" si="130"/>
        <v>7.6079325614974112</v>
      </c>
      <c r="AP129" s="105">
        <f t="shared" si="130"/>
        <v>7.6075091920714044</v>
      </c>
      <c r="AQ129" s="105">
        <f t="shared" si="130"/>
        <v>7.6051340297424952</v>
      </c>
      <c r="AR129" s="105">
        <f t="shared" si="130"/>
        <v>7.5922001087834072</v>
      </c>
      <c r="AS129" s="105">
        <f t="shared" si="130"/>
        <v>7.5305271958502802</v>
      </c>
      <c r="AT129" s="105">
        <f t="shared" si="130"/>
        <v>7.3250121682891232</v>
      </c>
      <c r="AU129" s="105">
        <f>RADIANS($AB$9)+$AB$18*(F129-AB$15)</f>
        <v>6.9027656235218142</v>
      </c>
      <c r="AV129" s="22"/>
      <c r="AW129" s="22">
        <v>43500</v>
      </c>
      <c r="AX129" s="22">
        <f t="shared" si="115"/>
        <v>0.11042668083498201</v>
      </c>
      <c r="AY129" s="22">
        <f t="shared" si="116"/>
        <v>0.22690495047323694</v>
      </c>
      <c r="AZ129" s="22">
        <f t="shared" si="117"/>
        <v>-0.11647826963825493</v>
      </c>
      <c r="BA129" s="22">
        <f t="shared" si="118"/>
        <v>1.4524721936581992</v>
      </c>
      <c r="BB129" s="22">
        <f t="shared" si="119"/>
        <v>-0.69269391550599602</v>
      </c>
      <c r="BC129" s="22">
        <f t="shared" si="120"/>
        <v>0.89916824619789093</v>
      </c>
      <c r="BD129" s="22">
        <f t="shared" si="121"/>
        <v>0.48254225007668206</v>
      </c>
      <c r="BE129" s="22">
        <f t="shared" si="122"/>
        <v>6.6621751630613684</v>
      </c>
      <c r="BF129" s="22">
        <f t="shared" si="123"/>
        <v>6.6525499898256069</v>
      </c>
      <c r="BG129" s="22">
        <f t="shared" si="124"/>
        <v>6.6383940014404139</v>
      </c>
      <c r="BH129" s="22">
        <f t="shared" si="125"/>
        <v>6.617707673659754</v>
      </c>
      <c r="BI129" s="22">
        <f t="shared" si="126"/>
        <v>6.587740878051128</v>
      </c>
      <c r="BJ129" s="22">
        <f t="shared" si="127"/>
        <v>6.5448174188239934</v>
      </c>
      <c r="BK129" s="22">
        <f t="shared" si="128"/>
        <v>6.484162634695358</v>
      </c>
      <c r="BL129" s="22">
        <f t="shared" si="129"/>
        <v>6.3996602231089028</v>
      </c>
      <c r="BM129" s="22"/>
      <c r="BN129" s="22"/>
      <c r="BO129" s="22"/>
      <c r="BP129" s="22"/>
      <c r="BQ129" s="22"/>
      <c r="BR129" s="22"/>
      <c r="BS129" s="22"/>
      <c r="BT129" s="22"/>
    </row>
    <row r="130" spans="1:72" s="105" customFormat="1" ht="12.95" customHeight="1" x14ac:dyDescent="0.2">
      <c r="A130" s="331"/>
      <c r="B130" s="302"/>
      <c r="S130" s="302"/>
      <c r="V130" s="134"/>
      <c r="W130" s="134"/>
      <c r="X130" s="134"/>
      <c r="Y130" s="134"/>
      <c r="Z130" s="22"/>
      <c r="AF130" s="22"/>
      <c r="AG130" s="302"/>
      <c r="AH130" s="22"/>
      <c r="AI130" s="22"/>
      <c r="AJ130" s="22"/>
      <c r="AK130" s="22"/>
      <c r="AL130" s="22"/>
      <c r="AM130" s="22"/>
      <c r="AV130" s="22"/>
      <c r="AW130" s="22">
        <v>44000</v>
      </c>
      <c r="AX130" s="22">
        <f t="shared" si="115"/>
        <v>0.11978824501933283</v>
      </c>
      <c r="AY130" s="22">
        <f t="shared" si="116"/>
        <v>0.23424365671080932</v>
      </c>
      <c r="AZ130" s="22">
        <f t="shared" si="117"/>
        <v>-0.11445541169147649</v>
      </c>
      <c r="BA130" s="22">
        <f t="shared" si="118"/>
        <v>1.3916925296023277</v>
      </c>
      <c r="BB130" s="22">
        <f t="shared" si="119"/>
        <v>-0.61505219451406856</v>
      </c>
      <c r="BC130" s="22">
        <f t="shared" si="120"/>
        <v>1.00193363085779</v>
      </c>
      <c r="BD130" s="22">
        <f t="shared" si="121"/>
        <v>0.54755851165597347</v>
      </c>
      <c r="BE130" s="22">
        <f t="shared" si="122"/>
        <v>6.7117780778470761</v>
      </c>
      <c r="BF130" s="22">
        <f t="shared" si="123"/>
        <v>6.7016130704397403</v>
      </c>
      <c r="BG130" s="22">
        <f t="shared" si="124"/>
        <v>6.6863648870127879</v>
      </c>
      <c r="BH130" s="22">
        <f t="shared" si="125"/>
        <v>6.6636747234542808</v>
      </c>
      <c r="BI130" s="22">
        <f t="shared" si="126"/>
        <v>6.6302833372649239</v>
      </c>
      <c r="BJ130" s="22">
        <f t="shared" si="127"/>
        <v>6.5818548520090614</v>
      </c>
      <c r="BK130" s="22">
        <f t="shared" si="128"/>
        <v>6.5128466343074152</v>
      </c>
      <c r="BL130" s="22">
        <f t="shared" si="129"/>
        <v>6.4163226527443573</v>
      </c>
      <c r="BM130" s="22"/>
      <c r="BN130" s="22"/>
      <c r="BO130" s="22"/>
      <c r="BP130" s="22"/>
      <c r="BQ130" s="22"/>
      <c r="BR130" s="22"/>
      <c r="BS130" s="22"/>
      <c r="BT130" s="22"/>
    </row>
    <row r="131" spans="1:72" s="105" customFormat="1" ht="12.95" customHeight="1" x14ac:dyDescent="0.2">
      <c r="A131" s="331"/>
      <c r="B131" s="302"/>
      <c r="S131" s="302"/>
      <c r="V131" s="134"/>
      <c r="W131" s="134"/>
      <c r="X131" s="134"/>
      <c r="Y131" s="134"/>
      <c r="Z131" s="22"/>
      <c r="AF131" s="22"/>
      <c r="AG131" s="302"/>
      <c r="AH131" s="22"/>
      <c r="AI131" s="22"/>
      <c r="AJ131" s="22"/>
      <c r="AK131" s="22"/>
      <c r="AL131" s="22"/>
      <c r="AM131" s="22"/>
      <c r="AV131" s="22"/>
      <c r="AW131" s="22">
        <v>44500</v>
      </c>
      <c r="AX131" s="22">
        <f t="shared" si="115"/>
        <v>0.12944226822226293</v>
      </c>
      <c r="AY131" s="22">
        <f t="shared" si="116"/>
        <v>0.2416710267203388</v>
      </c>
      <c r="AZ131" s="22">
        <f t="shared" si="117"/>
        <v>-0.11222875849807587</v>
      </c>
      <c r="BA131" s="22">
        <f t="shared" si="118"/>
        <v>1.331648665095698</v>
      </c>
      <c r="BB131" s="22">
        <f t="shared" si="119"/>
        <v>-0.53726944647337505</v>
      </c>
      <c r="BC131" s="22">
        <f t="shared" si="120"/>
        <v>1.0971895467814305</v>
      </c>
      <c r="BD131" s="22">
        <f t="shared" si="121"/>
        <v>0.61117342786486528</v>
      </c>
      <c r="BE131" s="22">
        <f t="shared" si="122"/>
        <v>6.7597995540487794</v>
      </c>
      <c r="BF131" s="22">
        <f t="shared" si="123"/>
        <v>6.7493357672964667</v>
      </c>
      <c r="BG131" s="22">
        <f t="shared" si="124"/>
        <v>6.7332907897209413</v>
      </c>
      <c r="BH131" s="22">
        <f t="shared" si="125"/>
        <v>6.7089251525172537</v>
      </c>
      <c r="BI131" s="22">
        <f t="shared" si="126"/>
        <v>6.6724258892648844</v>
      </c>
      <c r="BJ131" s="22">
        <f t="shared" si="127"/>
        <v>6.6187372599717191</v>
      </c>
      <c r="BK131" s="22">
        <f t="shared" si="128"/>
        <v>6.5415038359531588</v>
      </c>
      <c r="BL131" s="22">
        <f t="shared" si="129"/>
        <v>6.4329850823798118</v>
      </c>
      <c r="BM131" s="22"/>
      <c r="BN131" s="22"/>
      <c r="BO131" s="22"/>
      <c r="BP131" s="22"/>
      <c r="BQ131" s="22"/>
      <c r="BR131" s="22"/>
      <c r="BS131" s="22"/>
      <c r="BT131" s="22"/>
    </row>
    <row r="132" spans="1:72" s="105" customFormat="1" ht="12.95" customHeight="1" x14ac:dyDescent="0.2">
      <c r="A132" s="331"/>
      <c r="B132" s="302"/>
      <c r="S132" s="302"/>
      <c r="V132" s="134"/>
      <c r="W132" s="134"/>
      <c r="X132" s="134"/>
      <c r="Y132" s="134"/>
      <c r="Z132" s="22"/>
      <c r="AF132" s="22"/>
      <c r="AG132" s="302"/>
      <c r="AH132" s="22"/>
      <c r="AI132" s="22"/>
      <c r="AJ132" s="22"/>
      <c r="AK132" s="22"/>
      <c r="AL132" s="22"/>
      <c r="AM132" s="22"/>
      <c r="AV132" s="22"/>
      <c r="AW132" s="22">
        <v>45000</v>
      </c>
      <c r="AX132" s="22">
        <f t="shared" si="115"/>
        <v>0.13935463213183097</v>
      </c>
      <c r="AY132" s="22">
        <f t="shared" si="116"/>
        <v>0.24918706050182532</v>
      </c>
      <c r="AZ132" s="22">
        <f t="shared" si="117"/>
        <v>-0.10983242836999434</v>
      </c>
      <c r="BA132" s="22">
        <f t="shared" si="118"/>
        <v>1.2734902580262424</v>
      </c>
      <c r="BB132" s="22">
        <f t="shared" si="119"/>
        <v>-0.46106167941394449</v>
      </c>
      <c r="BC132" s="22">
        <f t="shared" si="120"/>
        <v>1.1851945280087042</v>
      </c>
      <c r="BD132" s="22">
        <f t="shared" si="121"/>
        <v>0.67332383690851527</v>
      </c>
      <c r="BE132" s="22">
        <f t="shared" si="122"/>
        <v>6.8061811710917617</v>
      </c>
      <c r="BF132" s="22">
        <f t="shared" si="123"/>
        <v>6.7956445406503985</v>
      </c>
      <c r="BG132" s="22">
        <f t="shared" si="124"/>
        <v>6.7790945676163323</v>
      </c>
      <c r="BH132" s="22">
        <f t="shared" si="125"/>
        <v>6.7533927950118393</v>
      </c>
      <c r="BI132" s="22">
        <f t="shared" si="126"/>
        <v>6.7141252177522039</v>
      </c>
      <c r="BJ132" s="22">
        <f t="shared" si="127"/>
        <v>6.655446120586749</v>
      </c>
      <c r="BK132" s="22">
        <f t="shared" si="128"/>
        <v>6.5701309095223825</v>
      </c>
      <c r="BL132" s="22">
        <f t="shared" si="129"/>
        <v>6.4496475120152663</v>
      </c>
      <c r="BM132" s="22"/>
      <c r="BN132" s="22"/>
      <c r="BO132" s="22"/>
      <c r="BP132" s="22"/>
      <c r="BQ132" s="22"/>
      <c r="BR132" s="22"/>
      <c r="BS132" s="22"/>
      <c r="BT132" s="22"/>
    </row>
    <row r="133" spans="1:72" s="105" customFormat="1" ht="12.95" customHeight="1" x14ac:dyDescent="0.2">
      <c r="A133" s="331"/>
      <c r="B133" s="302"/>
      <c r="S133" s="302"/>
      <c r="V133" s="134"/>
      <c r="W133" s="134"/>
      <c r="X133" s="134"/>
      <c r="Y133" s="134"/>
      <c r="Z133" s="22"/>
      <c r="AF133" s="22"/>
      <c r="AG133" s="302"/>
      <c r="AH133" s="22"/>
      <c r="AI133" s="22"/>
      <c r="AJ133" s="22"/>
      <c r="AK133" s="22"/>
      <c r="AL133" s="22"/>
      <c r="AM133" s="22"/>
      <c r="AV133" s="22"/>
      <c r="AW133" s="22">
        <v>45500</v>
      </c>
      <c r="AX133" s="22">
        <f t="shared" si="115"/>
        <v>0.14949322542064375</v>
      </c>
      <c r="AY133" s="22">
        <f t="shared" si="116"/>
        <v>0.25679175805526899</v>
      </c>
      <c r="AZ133" s="22">
        <f t="shared" si="117"/>
        <v>-0.10729853263462524</v>
      </c>
      <c r="BA133" s="22">
        <f t="shared" si="118"/>
        <v>1.2179849917266561</v>
      </c>
      <c r="BB133" s="22">
        <f t="shared" si="119"/>
        <v>-0.38762614033724047</v>
      </c>
      <c r="BC133" s="22">
        <f t="shared" si="120"/>
        <v>1.2663307946062461</v>
      </c>
      <c r="BD133" s="22">
        <f t="shared" si="121"/>
        <v>0.73397410936347618</v>
      </c>
      <c r="BE133" s="22">
        <f t="shared" si="122"/>
        <v>6.8508954044426966</v>
      </c>
      <c r="BF133" s="22">
        <f t="shared" si="123"/>
        <v>6.8404894905931055</v>
      </c>
      <c r="BG133" s="22">
        <f t="shared" si="124"/>
        <v>6.8237141564128301</v>
      </c>
      <c r="BH133" s="22">
        <f t="shared" si="125"/>
        <v>6.7970187645924272</v>
      </c>
      <c r="BI133" s="22">
        <f t="shared" si="126"/>
        <v>6.7553402462464769</v>
      </c>
      <c r="BJ133" s="22">
        <f t="shared" si="127"/>
        <v>6.6919632170341981</v>
      </c>
      <c r="BK133" s="22">
        <f t="shared" si="128"/>
        <v>6.5987245332693396</v>
      </c>
      <c r="BL133" s="22">
        <f t="shared" si="129"/>
        <v>6.4663099416507208</v>
      </c>
      <c r="BM133" s="22"/>
      <c r="BN133" s="22"/>
      <c r="BO133" s="22"/>
      <c r="BP133" s="22"/>
      <c r="BQ133" s="22"/>
      <c r="BR133" s="22"/>
      <c r="BS133" s="22"/>
      <c r="BT133" s="22"/>
    </row>
    <row r="134" spans="1:72" s="105" customFormat="1" ht="12.95" customHeight="1" x14ac:dyDescent="0.2">
      <c r="A134" s="331"/>
      <c r="B134" s="302"/>
      <c r="S134" s="302"/>
      <c r="V134" s="134"/>
      <c r="W134" s="134"/>
      <c r="X134" s="134"/>
      <c r="Y134" s="134"/>
      <c r="Z134" s="22"/>
      <c r="AF134" s="22"/>
      <c r="AG134" s="302"/>
      <c r="AH134" s="22"/>
      <c r="AI134" s="22"/>
      <c r="AJ134" s="22"/>
      <c r="AK134" s="22"/>
      <c r="AL134" s="22"/>
      <c r="AM134" s="22"/>
      <c r="AV134" s="22"/>
      <c r="AW134" s="22">
        <v>46000</v>
      </c>
      <c r="AX134" s="22">
        <f t="shared" si="115"/>
        <v>0.15982869165275115</v>
      </c>
      <c r="AY134" s="22">
        <f t="shared" si="116"/>
        <v>0.26448511938066982</v>
      </c>
      <c r="AZ134" s="22">
        <f t="shared" si="117"/>
        <v>-0.10465642772791868</v>
      </c>
      <c r="BA134" s="22">
        <f t="shared" si="118"/>
        <v>1.1655879925645112</v>
      </c>
      <c r="BB134" s="22">
        <f t="shared" si="119"/>
        <v>-0.31772537692087005</v>
      </c>
      <c r="BC134" s="22">
        <f t="shared" si="120"/>
        <v>1.3410562003699198</v>
      </c>
      <c r="BD134" s="22">
        <f t="shared" si="121"/>
        <v>0.79311410566771456</v>
      </c>
      <c r="BE134" s="22">
        <f t="shared" si="122"/>
        <v>6.8939420948233296</v>
      </c>
      <c r="BF134" s="22">
        <f t="shared" si="123"/>
        <v>6.8838429372881862</v>
      </c>
      <c r="BG134" s="22">
        <f t="shared" si="124"/>
        <v>6.8671024586675031</v>
      </c>
      <c r="BH134" s="22">
        <f t="shared" si="125"/>
        <v>6.8397517483375303</v>
      </c>
      <c r="BI134" s="22">
        <f t="shared" si="126"/>
        <v>6.7960323133373111</v>
      </c>
      <c r="BJ134" s="22">
        <f t="shared" si="127"/>
        <v>6.7282706687376397</v>
      </c>
      <c r="BK134" s="22">
        <f t="shared" si="128"/>
        <v>6.6272813947349647</v>
      </c>
      <c r="BL134" s="22">
        <f t="shared" si="129"/>
        <v>6.4829723712861753</v>
      </c>
      <c r="BM134" s="22"/>
      <c r="BN134" s="22"/>
      <c r="BO134" s="22"/>
      <c r="BP134" s="22"/>
      <c r="BQ134" s="22"/>
      <c r="BR134" s="22"/>
      <c r="BS134" s="22"/>
      <c r="BT134" s="22"/>
    </row>
    <row r="135" spans="1:72" s="105" customFormat="1" ht="12.95" customHeight="1" x14ac:dyDescent="0.2">
      <c r="A135" s="308"/>
      <c r="B135" s="302"/>
      <c r="S135" s="302"/>
      <c r="V135" s="134"/>
      <c r="W135" s="134"/>
      <c r="X135" s="134"/>
      <c r="Y135" s="134"/>
      <c r="Z135" s="22"/>
      <c r="AF135" s="22"/>
      <c r="AG135" s="302"/>
      <c r="AH135" s="22"/>
      <c r="AI135" s="22"/>
      <c r="AJ135" s="22"/>
      <c r="AK135" s="22"/>
      <c r="AL135" s="22"/>
      <c r="AM135" s="22"/>
      <c r="AV135" s="22"/>
      <c r="AW135" s="22">
        <v>46500</v>
      </c>
      <c r="AX135" s="22">
        <f t="shared" si="115"/>
        <v>0.17033488511095934</v>
      </c>
      <c r="AY135" s="22">
        <f t="shared" si="116"/>
        <v>0.27226714447802769</v>
      </c>
      <c r="AZ135" s="22">
        <f t="shared" si="117"/>
        <v>-0.10193225936706836</v>
      </c>
      <c r="BA135" s="22">
        <f t="shared" si="118"/>
        <v>1.1165146107224444</v>
      </c>
      <c r="BB135" s="22">
        <f t="shared" si="119"/>
        <v>-0.25178055688835477</v>
      </c>
      <c r="BC135" s="22">
        <f t="shared" si="120"/>
        <v>1.4098661472690894</v>
      </c>
      <c r="BD135" s="22">
        <f t="shared" si="121"/>
        <v>0.85075647601194471</v>
      </c>
      <c r="BE135" s="22">
        <f t="shared" si="122"/>
        <v>6.935344381042098</v>
      </c>
      <c r="BF135" s="22">
        <f t="shared" si="123"/>
        <v>6.9256974633814021</v>
      </c>
      <c r="BG135" s="22">
        <f t="shared" si="124"/>
        <v>6.909226894745859</v>
      </c>
      <c r="BH135" s="22">
        <f t="shared" si="125"/>
        <v>6.8815481762780237</v>
      </c>
      <c r="BI135" s="22">
        <f t="shared" si="126"/>
        <v>6.8361653270905345</v>
      </c>
      <c r="BJ135" s="22">
        <f t="shared" si="127"/>
        <v>6.764350961376671</v>
      </c>
      <c r="BK135" s="22">
        <f t="shared" si="128"/>
        <v>6.6557981916665074</v>
      </c>
      <c r="BL135" s="22">
        <f t="shared" si="129"/>
        <v>6.4996348009216298</v>
      </c>
      <c r="BM135" s="22"/>
      <c r="BN135" s="22"/>
      <c r="BO135" s="22"/>
      <c r="BP135" s="22"/>
      <c r="BQ135" s="22"/>
      <c r="BR135" s="22"/>
      <c r="BS135" s="22"/>
      <c r="BT135" s="22"/>
    </row>
    <row r="136" spans="1:72" s="105" customFormat="1" ht="12.95" customHeight="1" x14ac:dyDescent="0.2">
      <c r="A136" s="308"/>
      <c r="B136" s="302"/>
      <c r="C136" s="332"/>
      <c r="D136" s="332"/>
      <c r="S136" s="302"/>
      <c r="V136" s="134"/>
      <c r="W136" s="134"/>
      <c r="X136" s="134"/>
      <c r="Y136" s="134"/>
      <c r="Z136" s="22"/>
      <c r="AF136" s="22"/>
      <c r="AG136" s="302"/>
      <c r="AH136" s="22"/>
      <c r="AI136" s="22"/>
      <c r="AJ136" s="22"/>
      <c r="AK136" s="22"/>
      <c r="AL136" s="22"/>
      <c r="AM136" s="22"/>
      <c r="AV136" s="22"/>
      <c r="AW136" s="22">
        <v>47000</v>
      </c>
      <c r="AX136" s="22">
        <f t="shared" si="115"/>
        <v>0.1809890693534334</v>
      </c>
      <c r="AY136" s="22">
        <f t="shared" si="116"/>
        <v>0.28013783334734271</v>
      </c>
      <c r="AZ136" s="22">
        <f t="shared" si="117"/>
        <v>-9.9148763993909303E-2</v>
      </c>
      <c r="BA136" s="22">
        <f t="shared" si="118"/>
        <v>1.0708065799265798</v>
      </c>
      <c r="BB136" s="22">
        <f t="shared" si="119"/>
        <v>-0.1899592034973272</v>
      </c>
      <c r="BC136" s="22">
        <f t="shared" si="120"/>
        <v>1.4732651982221572</v>
      </c>
      <c r="BD136" s="22">
        <f t="shared" si="121"/>
        <v>0.90693352568309582</v>
      </c>
      <c r="BE136" s="22">
        <f t="shared" si="122"/>
        <v>6.9751444171287886</v>
      </c>
      <c r="BF136" s="22">
        <f t="shared" si="123"/>
        <v>6.9660635788721255</v>
      </c>
      <c r="BG136" s="22">
        <f t="shared" si="124"/>
        <v>6.9500686620599677</v>
      </c>
      <c r="BH136" s="22">
        <f t="shared" si="125"/>
        <v>6.9223722700952512</v>
      </c>
      <c r="BI136" s="22">
        <f t="shared" si="126"/>
        <v>6.8757058976831571</v>
      </c>
      <c r="BJ136" s="22">
        <f t="shared" si="127"/>
        <v>6.8001869758953095</v>
      </c>
      <c r="BK136" s="22">
        <f t="shared" si="128"/>
        <v>6.6842716329343412</v>
      </c>
      <c r="BL136" s="22">
        <f t="shared" si="129"/>
        <v>6.5162972305570843</v>
      </c>
      <c r="BM136" s="22"/>
      <c r="BN136" s="22"/>
      <c r="BO136" s="22"/>
      <c r="BP136" s="22"/>
      <c r="BQ136" s="22"/>
      <c r="BR136" s="22"/>
      <c r="BS136" s="22"/>
      <c r="BT136" s="22"/>
    </row>
    <row r="137" spans="1:72" s="105" customFormat="1" ht="12.95" customHeight="1" x14ac:dyDescent="0.2">
      <c r="A137" s="134"/>
      <c r="B137" s="318"/>
      <c r="C137" s="332"/>
      <c r="D137" s="332"/>
      <c r="S137" s="302"/>
      <c r="V137" s="134"/>
      <c r="W137" s="134"/>
      <c r="X137" s="134"/>
      <c r="Y137" s="134"/>
      <c r="Z137" s="22"/>
      <c r="AF137" s="22"/>
      <c r="AG137" s="302"/>
      <c r="AH137" s="22"/>
      <c r="AI137" s="22"/>
      <c r="AJ137" s="22"/>
      <c r="AK137" s="22"/>
      <c r="AL137" s="22"/>
      <c r="AM137" s="22"/>
      <c r="AV137" s="22"/>
      <c r="AW137" s="22">
        <v>47500</v>
      </c>
      <c r="AX137" s="22">
        <f t="shared" si="115"/>
        <v>0.19177190677367939</v>
      </c>
      <c r="AY137" s="22">
        <f t="shared" si="116"/>
        <v>0.28809718598861483</v>
      </c>
      <c r="AZ137" s="22">
        <f t="shared" si="117"/>
        <v>-9.6325279214935444E-2</v>
      </c>
      <c r="BA137" s="22">
        <f t="shared" si="118"/>
        <v>1.0283870769404069</v>
      </c>
      <c r="BB137" s="22">
        <f t="shared" si="119"/>
        <v>-0.13225006979995224</v>
      </c>
      <c r="BC137" s="22">
        <f t="shared" si="120"/>
        <v>1.5317471448007085</v>
      </c>
      <c r="BD137" s="22">
        <f t="shared" si="121"/>
        <v>0.96169386200264773</v>
      </c>
      <c r="BE137" s="22">
        <f t="shared" si="122"/>
        <v>7.0133991427626903</v>
      </c>
      <c r="BF137" s="22">
        <f t="shared" si="123"/>
        <v>7.0049671639889421</v>
      </c>
      <c r="BG137" s="22">
        <f t="shared" si="124"/>
        <v>6.9896217555479208</v>
      </c>
      <c r="BH137" s="22">
        <f t="shared" si="125"/>
        <v>6.9621959772675135</v>
      </c>
      <c r="BI137" s="22">
        <f t="shared" si="126"/>
        <v>6.9146234476133808</v>
      </c>
      <c r="BJ137" s="22">
        <f t="shared" si="127"/>
        <v>6.8357620164318869</v>
      </c>
      <c r="BK137" s="22">
        <f t="shared" si="128"/>
        <v>6.7126984394456777</v>
      </c>
      <c r="BL137" s="22">
        <f t="shared" si="129"/>
        <v>6.5329596601925388</v>
      </c>
      <c r="BM137" s="22"/>
      <c r="BN137" s="22"/>
      <c r="BO137" s="22"/>
      <c r="BP137" s="22"/>
      <c r="BQ137" s="22"/>
      <c r="BR137" s="22"/>
      <c r="BS137" s="22"/>
      <c r="BT137" s="22"/>
    </row>
    <row r="138" spans="1:72" s="105" customFormat="1" ht="12.95" customHeight="1" x14ac:dyDescent="0.2">
      <c r="A138" s="308"/>
      <c r="B138" s="302"/>
      <c r="C138" s="332"/>
      <c r="D138" s="306"/>
      <c r="S138" s="302"/>
      <c r="V138" s="134"/>
      <c r="W138" s="134"/>
      <c r="X138" s="134"/>
      <c r="Y138" s="134"/>
      <c r="Z138" s="22"/>
      <c r="AF138" s="22"/>
      <c r="AG138" s="302"/>
      <c r="AH138" s="22"/>
      <c r="AI138" s="22"/>
      <c r="AJ138" s="22"/>
      <c r="AK138" s="22"/>
      <c r="AL138" s="22"/>
      <c r="AM138" s="22"/>
      <c r="AV138" s="22"/>
      <c r="AW138" s="22">
        <v>48000</v>
      </c>
      <c r="AX138" s="22">
        <f t="shared" si="115"/>
        <v>0.20266729207278161</v>
      </c>
      <c r="AY138" s="22">
        <f t="shared" si="116"/>
        <v>0.29614520240184405</v>
      </c>
      <c r="AZ138" s="22">
        <f t="shared" si="117"/>
        <v>-9.3477910329062455E-2</v>
      </c>
      <c r="BA138" s="22">
        <f t="shared" si="118"/>
        <v>0.98910375188917155</v>
      </c>
      <c r="BB138" s="22">
        <f t="shared" si="119"/>
        <v>-7.8522946779759462E-2</v>
      </c>
      <c r="BC138" s="22">
        <f t="shared" si="120"/>
        <v>1.5857819264907116</v>
      </c>
      <c r="BD138" s="22">
        <f t="shared" si="121"/>
        <v>1.0150990161661437</v>
      </c>
      <c r="BE138" s="22">
        <f t="shared" si="122"/>
        <v>7.0501763132404589</v>
      </c>
      <c r="BF138" s="22">
        <f t="shared" si="123"/>
        <v>7.0424468311133124</v>
      </c>
      <c r="BG138" s="22">
        <f t="shared" si="124"/>
        <v>7.0278918054549777</v>
      </c>
      <c r="BH138" s="22">
        <f t="shared" si="125"/>
        <v>7.0009987992702367</v>
      </c>
      <c r="BI138" s="22">
        <f t="shared" si="126"/>
        <v>6.9528902991047978</v>
      </c>
      <c r="BJ138" s="22">
        <f t="shared" si="127"/>
        <v>6.8710598371001703</v>
      </c>
      <c r="BK138" s="22">
        <f t="shared" si="128"/>
        <v>6.7410753450549414</v>
      </c>
      <c r="BL138" s="22">
        <f t="shared" si="129"/>
        <v>6.5496220898279933</v>
      </c>
      <c r="BM138" s="22"/>
      <c r="BN138" s="22"/>
      <c r="BO138" s="22"/>
      <c r="BP138" s="22"/>
      <c r="BQ138" s="22"/>
      <c r="BR138" s="22"/>
      <c r="BS138" s="22"/>
      <c r="BT138" s="22"/>
    </row>
    <row r="139" spans="1:72" s="105" customFormat="1" ht="12.95" customHeight="1" x14ac:dyDescent="0.2">
      <c r="A139" s="308"/>
      <c r="B139" s="302"/>
      <c r="C139" s="332"/>
      <c r="D139" s="306"/>
      <c r="S139" s="302"/>
      <c r="V139" s="134"/>
      <c r="W139" s="134"/>
      <c r="X139" s="134"/>
      <c r="Y139" s="134"/>
      <c r="Z139" s="22"/>
      <c r="AF139" s="22"/>
      <c r="AG139" s="302"/>
      <c r="AH139" s="22"/>
      <c r="AI139" s="22"/>
      <c r="AJ139" s="22"/>
      <c r="AK139" s="22"/>
      <c r="AL139" s="22"/>
      <c r="AM139" s="22"/>
      <c r="AV139" s="22"/>
      <c r="AW139" s="22">
        <v>48500</v>
      </c>
      <c r="AX139" s="22">
        <f t="shared" si="115"/>
        <v>0.21366208049178587</v>
      </c>
      <c r="AY139" s="22">
        <f t="shared" si="116"/>
        <v>0.30428188258703037</v>
      </c>
      <c r="AZ139" s="22">
        <f t="shared" si="117"/>
        <v>-9.061980209524452E-2</v>
      </c>
      <c r="BA139" s="22">
        <f t="shared" si="118"/>
        <v>0.95276072772002007</v>
      </c>
      <c r="BB139" s="22">
        <f t="shared" si="119"/>
        <v>-2.8574094713322496E-2</v>
      </c>
      <c r="BC139" s="22">
        <f t="shared" si="120"/>
        <v>1.6358078069837907</v>
      </c>
      <c r="BD139" s="22">
        <f t="shared" si="121"/>
        <v>1.0672201996691353</v>
      </c>
      <c r="BE139" s="22">
        <f t="shared" si="122"/>
        <v>7.0855509307359199</v>
      </c>
      <c r="BF139" s="22">
        <f t="shared" si="123"/>
        <v>7.0785513256795376</v>
      </c>
      <c r="BG139" s="22">
        <f t="shared" si="124"/>
        <v>7.0648947884658675</v>
      </c>
      <c r="BH139" s="22">
        <f t="shared" si="125"/>
        <v>7.038767524332056</v>
      </c>
      <c r="BI139" s="22">
        <f t="shared" si="126"/>
        <v>6.9904817385931217</v>
      </c>
      <c r="BJ139" s="22">
        <f t="shared" si="127"/>
        <v>6.906064667555909</v>
      </c>
      <c r="BK139" s="22">
        <f t="shared" si="128"/>
        <v>6.7693990974705542</v>
      </c>
      <c r="BL139" s="22">
        <f t="shared" si="129"/>
        <v>6.5662845194634478</v>
      </c>
      <c r="BM139" s="22"/>
      <c r="BN139" s="22"/>
      <c r="BO139" s="22"/>
      <c r="BP139" s="22"/>
      <c r="BQ139" s="22"/>
      <c r="BR139" s="22"/>
      <c r="BS139" s="22"/>
      <c r="BT139" s="22"/>
    </row>
    <row r="140" spans="1:72" s="105" customFormat="1" ht="12.95" customHeight="1" x14ac:dyDescent="0.2">
      <c r="A140" s="308"/>
      <c r="B140" s="302"/>
      <c r="C140" s="332"/>
      <c r="D140" s="306"/>
      <c r="S140" s="302"/>
      <c r="V140" s="134"/>
      <c r="W140" s="134"/>
      <c r="X140" s="134"/>
      <c r="Y140" s="134"/>
      <c r="Z140" s="22"/>
      <c r="AF140" s="22"/>
      <c r="AG140" s="302"/>
      <c r="AH140" s="22"/>
      <c r="AI140" s="22"/>
      <c r="AJ140" s="22"/>
      <c r="AK140" s="22"/>
      <c r="AL140" s="22"/>
      <c r="AM140" s="22"/>
      <c r="AV140" s="22"/>
      <c r="AW140" s="22">
        <v>49000</v>
      </c>
      <c r="AX140" s="22">
        <f t="shared" si="115"/>
        <v>0.22474575527830498</v>
      </c>
      <c r="AY140" s="22">
        <f t="shared" si="116"/>
        <v>0.31250722654417379</v>
      </c>
      <c r="AZ140" s="22">
        <f t="shared" si="117"/>
        <v>-8.7761471265868821E-2</v>
      </c>
      <c r="BA140" s="22">
        <f t="shared" si="118"/>
        <v>0.91914138304162107</v>
      </c>
      <c r="BB140" s="22">
        <f t="shared" si="119"/>
        <v>1.7840667227388911E-2</v>
      </c>
      <c r="BC140" s="22">
        <f t="shared" si="120"/>
        <v>1.6822274052628359</v>
      </c>
      <c r="BD140" s="22">
        <f t="shared" si="121"/>
        <v>1.1181353159943717</v>
      </c>
      <c r="BE140" s="22">
        <f t="shared" si="122"/>
        <v>7.1196021592370293</v>
      </c>
      <c r="BF140" s="22">
        <f t="shared" si="123"/>
        <v>7.113337061330208</v>
      </c>
      <c r="BG140" s="22">
        <f t="shared" si="124"/>
        <v>7.1006556655798558</v>
      </c>
      <c r="BH140" s="22">
        <f t="shared" si="125"/>
        <v>7.0754958766856717</v>
      </c>
      <c r="BI140" s="22">
        <f t="shared" si="126"/>
        <v>7.0273760584449727</v>
      </c>
      <c r="BJ140" s="22">
        <f t="shared" si="127"/>
        <v>6.9407612372875791</v>
      </c>
      <c r="BK140" s="22">
        <f t="shared" si="128"/>
        <v>6.7976664591578624</v>
      </c>
      <c r="BL140" s="22">
        <f t="shared" si="129"/>
        <v>6.5829469490989023</v>
      </c>
      <c r="BM140" s="22"/>
      <c r="BN140" s="22"/>
      <c r="BO140" s="22"/>
      <c r="BP140" s="22"/>
      <c r="BQ140" s="22"/>
      <c r="BR140" s="22"/>
      <c r="BS140" s="22"/>
      <c r="BT140" s="22"/>
    </row>
    <row r="141" spans="1:72" s="105" customFormat="1" ht="12.95" customHeight="1" x14ac:dyDescent="0.2">
      <c r="A141" s="308"/>
      <c r="B141" s="44"/>
      <c r="C141" s="306"/>
      <c r="D141" s="306"/>
      <c r="S141" s="302"/>
      <c r="V141" s="134"/>
      <c r="W141" s="134"/>
      <c r="X141" s="134"/>
      <c r="Y141" s="134"/>
      <c r="Z141" s="22"/>
      <c r="AF141" s="22"/>
      <c r="AG141" s="302"/>
      <c r="AH141" s="22"/>
      <c r="AI141" s="22"/>
      <c r="AJ141" s="22"/>
      <c r="AK141" s="22"/>
      <c r="AL141" s="22"/>
      <c r="AM141" s="22"/>
      <c r="AV141" s="22"/>
      <c r="AW141" s="22">
        <v>49500</v>
      </c>
      <c r="AX141" s="22">
        <f t="shared" ref="AX141:AX161" si="131">AB$3+AB$4*AW141+AB$5*AW141^2+AZ141</f>
        <v>0.23591007032704547</v>
      </c>
      <c r="AY141" s="22">
        <f t="shared" ref="AY141:AY161" si="132">AB$3+AB$4*AW141+AB$5*AW141^2</f>
        <v>0.32082123427327436</v>
      </c>
      <c r="AZ141" s="22">
        <f t="shared" ref="AZ141:AZ161" si="133">$AB$6*($AB$11/BA141*BB141+$AB$12)</f>
        <v>-8.4911163946228871E-2</v>
      </c>
      <c r="BA141" s="22">
        <f t="shared" ref="BA141:BA161" si="134">1+$AB$7*COS(BC141)</f>
        <v>0.88802389194586739</v>
      </c>
      <c r="BB141" s="22">
        <f t="shared" ref="BB141:BB161" si="135">SIN(BC141+RADIANS($AB$9))</f>
        <v>6.0982783378454267E-2</v>
      </c>
      <c r="BC141" s="22">
        <f t="shared" ref="BC141:BC161" si="136">2*ATAN(BD141)</f>
        <v>1.7254064364023638</v>
      </c>
      <c r="BD141" s="22">
        <f t="shared" ref="BD141:BD161" si="137">SQRT((1+$AB$7)/(1-$AB$7))*TAN(BE141/2)</f>
        <v>1.1679263086577898</v>
      </c>
      <c r="BE141" s="22">
        <f t="shared" ref="BE141:BE161" si="138">$BL141+$AB$7*SIN(BF141)</f>
        <v>7.1524107555537491</v>
      </c>
      <c r="BF141" s="22">
        <f t="shared" ref="BF141:BF161" si="139">$BL141+$AB$7*SIN(BG141)</f>
        <v>7.1468658591232224</v>
      </c>
      <c r="BG141" s="22">
        <f t="shared" ref="BG141:BG161" si="140">$BL141+$AB$7*SIN(BH141)</f>
        <v>7.1352069953773354</v>
      </c>
      <c r="BH141" s="22">
        <f t="shared" ref="BH141:BH161" si="141">$BL141+$AB$7*SIN(BI141)</f>
        <v>7.1111840952203069</v>
      </c>
      <c r="BI141" s="22">
        <f t="shared" ref="BI141:BI161" si="142">$BL141+$AB$7*SIN(BJ141)</f>
        <v>7.0635545763076122</v>
      </c>
      <c r="BJ141" s="22">
        <f t="shared" ref="BJ141:BJ161" si="143">$BL141+$AB$7*SIN(BK141)</f>
        <v>6.9751347985749881</v>
      </c>
      <c r="BK141" s="22">
        <f t="shared" ref="BK141:BK161" si="144">$BL141+$AB$7*SIN(BL141)</f>
        <v>6.8258742082379813</v>
      </c>
      <c r="BL141" s="22">
        <f t="shared" ref="BL141:BL161" si="145">RADIANS($AB$9)+$AB$18*(AW141-AB$15)</f>
        <v>6.5996093787343568</v>
      </c>
      <c r="BM141" s="22"/>
      <c r="BN141" s="22"/>
      <c r="BO141" s="22"/>
      <c r="BP141" s="22"/>
      <c r="BQ141" s="22"/>
      <c r="BR141" s="22"/>
      <c r="BS141" s="22"/>
      <c r="BT141" s="22"/>
    </row>
    <row r="142" spans="1:72" s="105" customFormat="1" ht="12.95" customHeight="1" x14ac:dyDescent="0.2">
      <c r="A142" s="308"/>
      <c r="B142" s="44"/>
      <c r="C142" s="306"/>
      <c r="D142" s="306"/>
      <c r="S142" s="302"/>
      <c r="V142" s="134"/>
      <c r="W142" s="134"/>
      <c r="X142" s="134"/>
      <c r="Y142" s="134"/>
      <c r="Z142" s="22"/>
      <c r="AF142" s="22"/>
      <c r="AG142" s="302"/>
      <c r="AH142" s="22"/>
      <c r="AI142" s="22"/>
      <c r="AJ142" s="22"/>
      <c r="AK142" s="22"/>
      <c r="AL142" s="22"/>
      <c r="AM142" s="22"/>
      <c r="AV142" s="22"/>
      <c r="AW142" s="22">
        <v>50000</v>
      </c>
      <c r="AX142" s="22">
        <f t="shared" si="131"/>
        <v>0.24714869490910316</v>
      </c>
      <c r="AY142" s="22">
        <f t="shared" si="132"/>
        <v>0.32922390577433203</v>
      </c>
      <c r="AZ142" s="22">
        <f t="shared" si="133"/>
        <v>-8.207521086522887E-2</v>
      </c>
      <c r="BA142" s="22">
        <f t="shared" si="134"/>
        <v>0.85919132210537397</v>
      </c>
      <c r="BB142" s="22">
        <f t="shared" si="135"/>
        <v>0.10111537816760983</v>
      </c>
      <c r="BC142" s="22">
        <f t="shared" si="136"/>
        <v>1.7656742732725199</v>
      </c>
      <c r="BD142" s="22">
        <f t="shared" si="137"/>
        <v>1.2166768902903813</v>
      </c>
      <c r="BE142" s="22">
        <f t="shared" si="138"/>
        <v>7.1840570100693117</v>
      </c>
      <c r="BF142" s="22">
        <f t="shared" si="139"/>
        <v>7.1792029363897463</v>
      </c>
      <c r="BG142" s="22">
        <f t="shared" si="140"/>
        <v>7.1685875651039659</v>
      </c>
      <c r="BH142" s="22">
        <f t="shared" si="141"/>
        <v>7.1458384549533962</v>
      </c>
      <c r="BI142" s="22">
        <f t="shared" si="142"/>
        <v>7.0990016327224588</v>
      </c>
      <c r="BJ142" s="22">
        <f t="shared" si="143"/>
        <v>7.0091711480643832</v>
      </c>
      <c r="BK142" s="22">
        <f t="shared" si="144"/>
        <v>6.85401913938228</v>
      </c>
      <c r="BL142" s="22">
        <f t="shared" si="145"/>
        <v>6.6162718083698113</v>
      </c>
      <c r="BM142" s="22"/>
      <c r="BN142" s="22"/>
      <c r="BO142" s="22"/>
      <c r="BP142" s="22"/>
      <c r="BQ142" s="22"/>
      <c r="BR142" s="22"/>
      <c r="BS142" s="22"/>
      <c r="BT142" s="22"/>
    </row>
    <row r="143" spans="1:72" s="105" customFormat="1" ht="12.95" customHeight="1" x14ac:dyDescent="0.2">
      <c r="A143" s="133"/>
      <c r="B143" s="309"/>
      <c r="C143" s="310"/>
      <c r="D143" s="310"/>
      <c r="S143" s="302"/>
      <c r="V143" s="134"/>
      <c r="W143" s="134"/>
      <c r="X143" s="134"/>
      <c r="Y143" s="134"/>
      <c r="Z143" s="22"/>
      <c r="AF143" s="22"/>
      <c r="AG143" s="302"/>
      <c r="AH143" s="22"/>
      <c r="AI143" s="22"/>
      <c r="AJ143" s="22"/>
      <c r="AK143" s="22"/>
      <c r="AL143" s="22"/>
      <c r="AM143" s="22"/>
      <c r="AV143" s="22"/>
      <c r="AW143" s="22">
        <v>50500</v>
      </c>
      <c r="AX143" s="22">
        <f t="shared" si="131"/>
        <v>0.25845687901092279</v>
      </c>
      <c r="AY143" s="22">
        <f t="shared" si="132"/>
        <v>0.33771524104734679</v>
      </c>
      <c r="AZ143" s="22">
        <f t="shared" si="133"/>
        <v>-7.9258362036424002E-2</v>
      </c>
      <c r="BA143" s="22">
        <f t="shared" si="134"/>
        <v>0.83243778998962104</v>
      </c>
      <c r="BB143" s="22">
        <f t="shared" si="135"/>
        <v>0.13849328238793321</v>
      </c>
      <c r="BC143" s="22">
        <f t="shared" si="136"/>
        <v>1.8033256651651146</v>
      </c>
      <c r="BD143" s="22">
        <f t="shared" si="137"/>
        <v>1.2644706665866061</v>
      </c>
      <c r="BE143" s="22">
        <f t="shared" si="138"/>
        <v>7.214619163532431</v>
      </c>
      <c r="BF143" s="22">
        <f t="shared" si="139"/>
        <v>7.2104151694024523</v>
      </c>
      <c r="BG143" s="22">
        <f t="shared" si="140"/>
        <v>7.2008410748892517</v>
      </c>
      <c r="BH143" s="22">
        <f t="shared" si="141"/>
        <v>7.1794707448215851</v>
      </c>
      <c r="BI143" s="22">
        <f t="shared" si="142"/>
        <v>7.1337045678506712</v>
      </c>
      <c r="BJ143" s="22">
        <f t="shared" si="143"/>
        <v>7.0428566469138802</v>
      </c>
      <c r="BK143" s="22">
        <f t="shared" si="144"/>
        <v>6.8820980647022818</v>
      </c>
      <c r="BL143" s="22">
        <f t="shared" si="145"/>
        <v>6.6329342380052658</v>
      </c>
      <c r="BM143" s="22"/>
      <c r="BN143" s="22"/>
      <c r="BO143" s="22"/>
      <c r="BP143" s="22"/>
      <c r="BQ143" s="22"/>
      <c r="BR143" s="22"/>
      <c r="BS143" s="22"/>
      <c r="BT143" s="22"/>
    </row>
    <row r="144" spans="1:72" s="105" customFormat="1" ht="12.95" customHeight="1" x14ac:dyDescent="0.2">
      <c r="A144" s="308"/>
      <c r="B144" s="44"/>
      <c r="C144" s="306"/>
      <c r="D144" s="306"/>
      <c r="S144" s="302"/>
      <c r="V144" s="134"/>
      <c r="W144" s="134"/>
      <c r="X144" s="134"/>
      <c r="Y144" s="134"/>
      <c r="Z144" s="22"/>
      <c r="AF144" s="22"/>
      <c r="AG144" s="302"/>
      <c r="AH144" s="22"/>
      <c r="AI144" s="22"/>
      <c r="AJ144" s="22"/>
      <c r="AK144" s="22"/>
      <c r="AL144" s="22"/>
      <c r="AM144" s="22"/>
      <c r="AV144" s="22"/>
      <c r="AW144" s="22">
        <v>51000</v>
      </c>
      <c r="AX144" s="22">
        <f t="shared" si="131"/>
        <v>0.26983115066667196</v>
      </c>
      <c r="AY144" s="22">
        <f t="shared" si="132"/>
        <v>0.34629524009231866</v>
      </c>
      <c r="AZ144" s="22">
        <f t="shared" si="133"/>
        <v>-7.6464089425646697E-2</v>
      </c>
      <c r="BA144" s="22">
        <f t="shared" si="134"/>
        <v>0.80757184983707031</v>
      </c>
      <c r="BB144" s="22">
        <f t="shared" si="135"/>
        <v>0.17335707682442469</v>
      </c>
      <c r="BC144" s="22">
        <f t="shared" si="136"/>
        <v>1.8386231328397002</v>
      </c>
      <c r="BD144" s="22">
        <f t="shared" si="137"/>
        <v>1.3113896448457463</v>
      </c>
      <c r="BE144" s="22">
        <f t="shared" si="138"/>
        <v>7.244172249028102</v>
      </c>
      <c r="BF144" s="22">
        <f t="shared" si="139"/>
        <v>7.2405696361781375</v>
      </c>
      <c r="BG144" s="22">
        <f t="shared" si="140"/>
        <v>7.232014902960497</v>
      </c>
      <c r="BH144" s="22">
        <f t="shared" si="141"/>
        <v>7.212097714988027</v>
      </c>
      <c r="BI144" s="22">
        <f t="shared" si="142"/>
        <v>7.1676536783535107</v>
      </c>
      <c r="BJ144" s="22">
        <f t="shared" si="143"/>
        <v>7.076178239468307</v>
      </c>
      <c r="BK144" s="22">
        <f t="shared" si="144"/>
        <v>6.9101078146347161</v>
      </c>
      <c r="BL144" s="22">
        <f t="shared" si="145"/>
        <v>6.6495966676407203</v>
      </c>
      <c r="BM144" s="22"/>
      <c r="BN144" s="22"/>
      <c r="BO144" s="22"/>
      <c r="BP144" s="22"/>
      <c r="BQ144" s="22"/>
      <c r="BR144" s="22"/>
      <c r="BS144" s="22"/>
      <c r="BT144" s="22"/>
    </row>
    <row r="145" spans="1:72" s="105" customFormat="1" ht="12.95" customHeight="1" x14ac:dyDescent="0.2">
      <c r="A145" s="133"/>
      <c r="B145" s="309"/>
      <c r="C145" s="310"/>
      <c r="D145" s="310"/>
      <c r="S145" s="302"/>
      <c r="V145" s="134"/>
      <c r="W145" s="134"/>
      <c r="X145" s="134"/>
      <c r="Y145" s="134"/>
      <c r="Z145" s="22"/>
      <c r="AF145" s="22"/>
      <c r="AG145" s="302"/>
      <c r="AH145" s="22"/>
      <c r="AI145" s="22"/>
      <c r="AJ145" s="22"/>
      <c r="AK145" s="22"/>
      <c r="AL145" s="22"/>
      <c r="AM145" s="22"/>
      <c r="AV145" s="22"/>
      <c r="AW145" s="22">
        <v>51500</v>
      </c>
      <c r="AX145" s="22">
        <f t="shared" si="131"/>
        <v>0.28126905102906535</v>
      </c>
      <c r="AY145" s="22">
        <f t="shared" si="132"/>
        <v>0.35496390290924767</v>
      </c>
      <c r="AZ145" s="22">
        <f t="shared" si="133"/>
        <v>-7.3694851880182335E-2</v>
      </c>
      <c r="BA145" s="22">
        <f t="shared" si="134"/>
        <v>0.78441800310149723</v>
      </c>
      <c r="BB145" s="22">
        <f t="shared" si="135"/>
        <v>0.20592993048201144</v>
      </c>
      <c r="BC145" s="22">
        <f t="shared" si="136"/>
        <v>1.8717997023628139</v>
      </c>
      <c r="BD145" s="22">
        <f t="shared" si="137"/>
        <v>1.3575130996156639</v>
      </c>
      <c r="BE145" s="22">
        <f t="shared" si="138"/>
        <v>7.2727872995384502</v>
      </c>
      <c r="BF145" s="22">
        <f t="shared" si="139"/>
        <v>7.269732431824897</v>
      </c>
      <c r="BG145" s="22">
        <f t="shared" si="140"/>
        <v>7.2621589723666515</v>
      </c>
      <c r="BH145" s="22">
        <f t="shared" si="141"/>
        <v>7.2437405062273097</v>
      </c>
      <c r="BI145" s="22">
        <f t="shared" si="142"/>
        <v>7.2008421556414923</v>
      </c>
      <c r="BJ145" s="22">
        <f t="shared" si="143"/>
        <v>7.1091234704279529</v>
      </c>
      <c r="BK145" s="22">
        <f t="shared" si="144"/>
        <v>6.9380452388214824</v>
      </c>
      <c r="BL145" s="22">
        <f t="shared" si="145"/>
        <v>6.6662590972761748</v>
      </c>
      <c r="BM145" s="22"/>
      <c r="BN145" s="22"/>
      <c r="BO145" s="22"/>
      <c r="BP145" s="22"/>
      <c r="BQ145" s="22"/>
      <c r="BR145" s="22"/>
      <c r="BS145" s="22"/>
      <c r="BT145" s="22"/>
    </row>
    <row r="146" spans="1:72" s="105" customFormat="1" ht="12.95" customHeight="1" x14ac:dyDescent="0.2">
      <c r="A146" s="308"/>
      <c r="B146" s="44"/>
      <c r="C146" s="306"/>
      <c r="D146" s="306"/>
      <c r="S146" s="302"/>
      <c r="V146" s="134"/>
      <c r="W146" s="134"/>
      <c r="X146" s="134"/>
      <c r="Y146" s="134"/>
      <c r="Z146" s="22"/>
      <c r="AF146" s="22"/>
      <c r="AG146" s="302"/>
      <c r="AH146" s="22"/>
      <c r="AI146" s="22"/>
      <c r="AJ146" s="22"/>
      <c r="AK146" s="22"/>
      <c r="AL146" s="22"/>
      <c r="AM146" s="22"/>
      <c r="AV146" s="22"/>
      <c r="AW146" s="22">
        <v>52000</v>
      </c>
      <c r="AX146" s="22">
        <f t="shared" si="131"/>
        <v>0.29276890876444889</v>
      </c>
      <c r="AY146" s="22">
        <f t="shared" si="132"/>
        <v>0.36372122949813374</v>
      </c>
      <c r="AZ146" s="22">
        <f t="shared" si="133"/>
        <v>-7.0952320733684862E-2</v>
      </c>
      <c r="BA146" s="22">
        <f t="shared" si="134"/>
        <v>0.76281697603709908</v>
      </c>
      <c r="BB146" s="22">
        <f t="shared" si="135"/>
        <v>0.23641632447036179</v>
      </c>
      <c r="BC146" s="22">
        <f t="shared" si="136"/>
        <v>1.9030617477333827</v>
      </c>
      <c r="BD146" s="22">
        <f t="shared" si="137"/>
        <v>1.4029167570425956</v>
      </c>
      <c r="BE146" s="22">
        <f t="shared" si="138"/>
        <v>7.300530859219128</v>
      </c>
      <c r="BF146" s="22">
        <f t="shared" si="139"/>
        <v>7.2979677387609536</v>
      </c>
      <c r="BG146" s="22">
        <f t="shared" si="140"/>
        <v>7.2913247328470785</v>
      </c>
      <c r="BH146" s="22">
        <f t="shared" si="141"/>
        <v>7.2744240730407643</v>
      </c>
      <c r="BI146" s="22">
        <f t="shared" si="142"/>
        <v>7.2332660068529897</v>
      </c>
      <c r="BJ146" s="22">
        <f t="shared" si="143"/>
        <v>7.141680500481165</v>
      </c>
      <c r="BK146" s="22">
        <f t="shared" si="144"/>
        <v>6.9659072069842898</v>
      </c>
      <c r="BL146" s="22">
        <f t="shared" si="145"/>
        <v>6.6829215269116293</v>
      </c>
      <c r="BM146" s="22"/>
      <c r="BN146" s="22"/>
      <c r="BO146" s="22"/>
      <c r="BP146" s="22"/>
      <c r="BQ146" s="22"/>
      <c r="BR146" s="22"/>
      <c r="BS146" s="22"/>
      <c r="BT146" s="22"/>
    </row>
    <row r="147" spans="1:72" s="105" customFormat="1" ht="12.95" customHeight="1" x14ac:dyDescent="0.2">
      <c r="A147" s="133"/>
      <c r="B147" s="309"/>
      <c r="C147" s="310"/>
      <c r="D147" s="310"/>
      <c r="S147" s="302"/>
      <c r="V147" s="134"/>
      <c r="W147" s="134"/>
      <c r="X147" s="134"/>
      <c r="Y147" s="134"/>
      <c r="Z147" s="22"/>
      <c r="AF147" s="22"/>
      <c r="AG147" s="302"/>
      <c r="AH147" s="22"/>
      <c r="AI147" s="22"/>
      <c r="AJ147" s="22"/>
      <c r="AK147" s="22"/>
      <c r="AL147" s="22"/>
      <c r="AM147" s="22"/>
      <c r="AV147" s="22"/>
      <c r="AW147" s="22">
        <v>52500</v>
      </c>
      <c r="AX147" s="22">
        <f t="shared" si="131"/>
        <v>0.30432965250796551</v>
      </c>
      <c r="AY147" s="22">
        <f t="shared" si="132"/>
        <v>0.37256721985897695</v>
      </c>
      <c r="AZ147" s="22">
        <f t="shared" si="133"/>
        <v>-6.8237567351011413E-2</v>
      </c>
      <c r="BA147" s="22">
        <f t="shared" si="134"/>
        <v>0.74262522630217565</v>
      </c>
      <c r="BB147" s="22">
        <f t="shared" si="135"/>
        <v>0.26500200322696921</v>
      </c>
      <c r="BC147" s="22">
        <f t="shared" si="136"/>
        <v>1.9325917913052617</v>
      </c>
      <c r="BD147" s="22">
        <f t="shared" si="137"/>
        <v>1.4476722539379214</v>
      </c>
      <c r="BE147" s="22">
        <f t="shared" si="138"/>
        <v>7.3274647387640988</v>
      </c>
      <c r="BF147" s="22">
        <f t="shared" si="139"/>
        <v>7.3253371275122436</v>
      </c>
      <c r="BG147" s="22">
        <f t="shared" si="140"/>
        <v>7.3195642653225281</v>
      </c>
      <c r="BH147" s="22">
        <f t="shared" si="141"/>
        <v>7.3041766110360609</v>
      </c>
      <c r="BI147" s="22">
        <f t="shared" si="142"/>
        <v>7.2649239600440767</v>
      </c>
      <c r="BJ147" s="22">
        <f t="shared" si="143"/>
        <v>7.1738381203762369</v>
      </c>
      <c r="BK147" s="22">
        <f t="shared" si="144"/>
        <v>6.9936906097937097</v>
      </c>
      <c r="BL147" s="22">
        <f t="shared" si="145"/>
        <v>6.6995839565470829</v>
      </c>
      <c r="BM147" s="22"/>
      <c r="BN147" s="22"/>
      <c r="BO147" s="22"/>
      <c r="BP147" s="22"/>
      <c r="BQ147" s="22"/>
      <c r="BR147" s="22"/>
      <c r="BS147" s="22"/>
      <c r="BT147" s="22"/>
    </row>
    <row r="148" spans="1:72" s="105" customFormat="1" ht="12.95" customHeight="1" x14ac:dyDescent="0.2">
      <c r="A148" s="308"/>
      <c r="B148" s="302"/>
      <c r="C148" s="332"/>
      <c r="D148" s="306"/>
      <c r="S148" s="302"/>
      <c r="V148" s="134"/>
      <c r="W148" s="134"/>
      <c r="X148" s="134"/>
      <c r="Y148" s="134"/>
      <c r="Z148" s="22"/>
      <c r="AF148" s="22"/>
      <c r="AG148" s="302"/>
      <c r="AH148" s="22"/>
      <c r="AI148" s="22"/>
      <c r="AJ148" s="22"/>
      <c r="AK148" s="22"/>
      <c r="AL148" s="22"/>
      <c r="AM148" s="22"/>
      <c r="AV148" s="22"/>
      <c r="AW148" s="22">
        <v>53000</v>
      </c>
      <c r="AX148" s="22">
        <f t="shared" si="131"/>
        <v>0.31595065833574182</v>
      </c>
      <c r="AY148" s="22">
        <f t="shared" si="132"/>
        <v>0.38150187399177726</v>
      </c>
      <c r="AZ148" s="22">
        <f t="shared" si="133"/>
        <v>-6.5551215656035458E-2</v>
      </c>
      <c r="BA148" s="22">
        <f t="shared" si="134"/>
        <v>0.7237139987888499</v>
      </c>
      <c r="BB148" s="22">
        <f t="shared" si="135"/>
        <v>0.29185468699710648</v>
      </c>
      <c r="BC148" s="22">
        <f t="shared" si="136"/>
        <v>1.9605511677970926</v>
      </c>
      <c r="BD148" s="22">
        <f t="shared" si="137"/>
        <v>1.491846826125214</v>
      </c>
      <c r="BE148" s="22">
        <f t="shared" si="138"/>
        <v>7.3536459603640836</v>
      </c>
      <c r="BF148" s="22">
        <f t="shared" si="139"/>
        <v>7.3518990601121184</v>
      </c>
      <c r="BG148" s="22">
        <f t="shared" si="140"/>
        <v>7.346929511206679</v>
      </c>
      <c r="BH148" s="22">
        <f t="shared" si="141"/>
        <v>7.3330289978381531</v>
      </c>
      <c r="BI148" s="22">
        <f t="shared" si="142"/>
        <v>7.2958173551663936</v>
      </c>
      <c r="BJ148" s="22">
        <f t="shared" si="143"/>
        <v>7.2055857634135752</v>
      </c>
      <c r="BK148" s="22">
        <f t="shared" si="144"/>
        <v>7.0213923597324301</v>
      </c>
      <c r="BL148" s="22">
        <f t="shared" si="145"/>
        <v>6.7162463861825374</v>
      </c>
      <c r="BM148" s="22"/>
      <c r="BN148" s="22"/>
      <c r="BO148" s="22"/>
      <c r="BP148" s="22"/>
      <c r="BQ148" s="22"/>
      <c r="BR148" s="22"/>
      <c r="BS148" s="22"/>
      <c r="BT148" s="22"/>
    </row>
    <row r="149" spans="1:72" s="105" customFormat="1" ht="12.95" customHeight="1" x14ac:dyDescent="0.2">
      <c r="A149" s="308"/>
      <c r="B149" s="302"/>
      <c r="C149" s="332"/>
      <c r="D149" s="306"/>
      <c r="S149" s="302"/>
      <c r="V149" s="134"/>
      <c r="W149" s="134"/>
      <c r="X149" s="134"/>
      <c r="Y149" s="134"/>
      <c r="Z149" s="22"/>
      <c r="AF149" s="22"/>
      <c r="AG149" s="302"/>
      <c r="AH149" s="22"/>
      <c r="AI149" s="22"/>
      <c r="AJ149" s="22"/>
      <c r="AK149" s="22"/>
      <c r="AL149" s="22"/>
      <c r="AM149" s="22"/>
      <c r="AV149" s="22"/>
      <c r="AW149" s="22">
        <v>53500</v>
      </c>
      <c r="AX149" s="22">
        <f t="shared" si="131"/>
        <v>0.32763162825335723</v>
      </c>
      <c r="AY149" s="22">
        <f t="shared" si="132"/>
        <v>0.39052519189653467</v>
      </c>
      <c r="AZ149" s="22">
        <f t="shared" si="133"/>
        <v>-6.2893563643177414E-2</v>
      </c>
      <c r="BA149" s="22">
        <f t="shared" si="134"/>
        <v>0.70596814778875561</v>
      </c>
      <c r="BB149" s="22">
        <f t="shared" si="135"/>
        <v>0.31712522272854998</v>
      </c>
      <c r="BC149" s="22">
        <f t="shared" si="136"/>
        <v>1.9870824976591008</v>
      </c>
      <c r="BD149" s="22">
        <f t="shared" si="137"/>
        <v>1.5355031821733804</v>
      </c>
      <c r="BE149" s="22">
        <f t="shared" si="138"/>
        <v>7.3791268444652935</v>
      </c>
      <c r="BF149" s="22">
        <f t="shared" si="139"/>
        <v>7.3777085667894475</v>
      </c>
      <c r="BG149" s="22">
        <f t="shared" si="140"/>
        <v>7.3734716244080172</v>
      </c>
      <c r="BH149" s="22">
        <f t="shared" si="141"/>
        <v>7.3610142554434326</v>
      </c>
      <c r="BI149" s="22">
        <f t="shared" si="142"/>
        <v>7.3259500224788843</v>
      </c>
      <c r="BJ149" s="22">
        <f t="shared" si="143"/>
        <v>7.2369135163446074</v>
      </c>
      <c r="BK149" s="22">
        <f t="shared" si="144"/>
        <v>7.0490093919524313</v>
      </c>
      <c r="BL149" s="22">
        <f t="shared" si="145"/>
        <v>6.7329088158179919</v>
      </c>
      <c r="BM149" s="22"/>
      <c r="BN149" s="22"/>
      <c r="BO149" s="22"/>
      <c r="BP149" s="22"/>
      <c r="BQ149" s="22"/>
      <c r="BR149" s="22"/>
      <c r="BS149" s="22"/>
      <c r="BT149" s="22"/>
    </row>
    <row r="150" spans="1:72" s="105" customFormat="1" ht="12.95" customHeight="1" x14ac:dyDescent="0.2">
      <c r="A150" s="133"/>
      <c r="B150" s="309"/>
      <c r="C150" s="310"/>
      <c r="D150" s="310"/>
      <c r="S150" s="302"/>
      <c r="V150" s="134"/>
      <c r="W150" s="134"/>
      <c r="X150" s="134"/>
      <c r="Y150" s="134"/>
      <c r="Z150" s="22"/>
      <c r="AF150" s="22"/>
      <c r="AG150" s="302"/>
      <c r="AH150" s="22"/>
      <c r="AI150" s="22"/>
      <c r="AJ150" s="22"/>
      <c r="AK150" s="22"/>
      <c r="AL150" s="22"/>
      <c r="AM150" s="22"/>
      <c r="AV150" s="22"/>
      <c r="AW150" s="22">
        <v>54000</v>
      </c>
      <c r="AX150" s="22">
        <f t="shared" si="131"/>
        <v>0.33937249533467645</v>
      </c>
      <c r="AY150" s="22">
        <f t="shared" si="132"/>
        <v>0.39963717357324924</v>
      </c>
      <c r="AZ150" s="22">
        <f t="shared" si="133"/>
        <v>-6.0264678238572809E-2</v>
      </c>
      <c r="BA150" s="22">
        <f t="shared" si="134"/>
        <v>0.68928486867121364</v>
      </c>
      <c r="BB150" s="22">
        <f t="shared" si="135"/>
        <v>0.34094895491120258</v>
      </c>
      <c r="BC150" s="22">
        <f t="shared" si="136"/>
        <v>2.0123119431181546</v>
      </c>
      <c r="BD150" s="22">
        <f t="shared" si="137"/>
        <v>1.5786995221270521</v>
      </c>
      <c r="BE150" s="22">
        <f t="shared" si="138"/>
        <v>7.4039551978266545</v>
      </c>
      <c r="BF150" s="22">
        <f t="shared" si="139"/>
        <v>7.4028170670590754</v>
      </c>
      <c r="BG150" s="22">
        <f t="shared" si="140"/>
        <v>7.3992404405148342</v>
      </c>
      <c r="BH150" s="22">
        <f t="shared" si="141"/>
        <v>7.3881670405397077</v>
      </c>
      <c r="BI150" s="22">
        <f t="shared" si="142"/>
        <v>7.3553281500829124</v>
      </c>
      <c r="BJ150" s="22">
        <f t="shared" si="143"/>
        <v>7.2678121286694619</v>
      </c>
      <c r="BK150" s="22">
        <f t="shared" si="144"/>
        <v>7.0765386651258853</v>
      </c>
      <c r="BL150" s="22">
        <f t="shared" si="145"/>
        <v>6.7495712454534464</v>
      </c>
      <c r="BM150" s="22"/>
      <c r="BN150" s="22"/>
      <c r="BO150" s="22"/>
      <c r="BP150" s="22"/>
      <c r="BQ150" s="22"/>
      <c r="BR150" s="22"/>
      <c r="BS150" s="22"/>
      <c r="BT150" s="22"/>
    </row>
    <row r="151" spans="1:72" s="105" customFormat="1" ht="12.95" customHeight="1" x14ac:dyDescent="0.2">
      <c r="A151" s="308"/>
      <c r="B151" s="302"/>
      <c r="C151" s="332"/>
      <c r="D151" s="306"/>
      <c r="S151" s="302"/>
      <c r="V151" s="134"/>
      <c r="W151" s="134"/>
      <c r="X151" s="134"/>
      <c r="Y151" s="134"/>
      <c r="Z151" s="22"/>
      <c r="AF151" s="22"/>
      <c r="AG151" s="302"/>
      <c r="AH151" s="22"/>
      <c r="AI151" s="22"/>
      <c r="AJ151" s="22"/>
      <c r="AK151" s="22"/>
      <c r="AL151" s="22"/>
      <c r="AM151" s="22"/>
      <c r="AV151" s="22"/>
      <c r="AW151" s="22">
        <v>54500</v>
      </c>
      <c r="AX151" s="22">
        <f t="shared" si="131"/>
        <v>0.35117335118055926</v>
      </c>
      <c r="AY151" s="22">
        <f t="shared" si="132"/>
        <v>0.40883781902192085</v>
      </c>
      <c r="AZ151" s="22">
        <f t="shared" si="133"/>
        <v>-5.7664467841361575E-2</v>
      </c>
      <c r="BA151" s="22">
        <f t="shared" si="134"/>
        <v>0.67357243022313029</v>
      </c>
      <c r="BB151" s="22">
        <f t="shared" si="135"/>
        <v>0.3634471725430134</v>
      </c>
      <c r="BC151" s="22">
        <f t="shared" si="136"/>
        <v>2.0363512387309606</v>
      </c>
      <c r="BD151" s="22">
        <f t="shared" si="137"/>
        <v>1.6214896654698796</v>
      </c>
      <c r="BE151" s="22">
        <f t="shared" si="138"/>
        <v>7.4281745695794017</v>
      </c>
      <c r="BF151" s="22">
        <f t="shared" si="139"/>
        <v>7.4272723079927641</v>
      </c>
      <c r="BG151" s="22">
        <f t="shared" si="140"/>
        <v>7.4242840551787364</v>
      </c>
      <c r="BH151" s="22">
        <f t="shared" si="141"/>
        <v>7.4145231679391133</v>
      </c>
      <c r="BI151" s="22">
        <f t="shared" si="142"/>
        <v>7.3839601422893253</v>
      </c>
      <c r="BJ151" s="22">
        <f t="shared" si="143"/>
        <v>7.2982730203308179</v>
      </c>
      <c r="BK151" s="22">
        <f t="shared" si="144"/>
        <v>7.1039771622895245</v>
      </c>
      <c r="BL151" s="22">
        <f t="shared" si="145"/>
        <v>6.7662336750889009</v>
      </c>
      <c r="BM151" s="22"/>
      <c r="BN151" s="22"/>
      <c r="BO151" s="22"/>
      <c r="BP151" s="22"/>
      <c r="BQ151" s="22"/>
      <c r="BR151" s="22"/>
      <c r="BS151" s="22"/>
      <c r="BT151" s="22"/>
    </row>
    <row r="152" spans="1:72" s="105" customFormat="1" ht="12.95" customHeight="1" x14ac:dyDescent="0.2">
      <c r="A152" s="308"/>
      <c r="B152" s="302"/>
      <c r="C152" s="332"/>
      <c r="D152" s="306"/>
      <c r="S152" s="302"/>
      <c r="V152" s="134"/>
      <c r="W152" s="134"/>
      <c r="X152" s="134"/>
      <c r="Y152" s="134"/>
      <c r="Z152" s="22"/>
      <c r="AF152" s="22"/>
      <c r="AG152" s="302"/>
      <c r="AH152" s="22"/>
      <c r="AI152" s="22"/>
      <c r="AJ152" s="22"/>
      <c r="AK152" s="22"/>
      <c r="AL152" s="22"/>
      <c r="AM152" s="22"/>
      <c r="AV152" s="22"/>
      <c r="AW152" s="22">
        <v>55000</v>
      </c>
      <c r="AX152" s="22">
        <f t="shared" si="131"/>
        <v>0.3630343916522904</v>
      </c>
      <c r="AY152" s="22">
        <f t="shared" si="132"/>
        <v>0.41812712824254961</v>
      </c>
      <c r="AZ152" s="22">
        <f t="shared" si="133"/>
        <v>-5.509273659025922E-2</v>
      </c>
      <c r="BA152" s="22">
        <f t="shared" si="134"/>
        <v>0.65874896284088669</v>
      </c>
      <c r="BB152" s="22">
        <f t="shared" si="135"/>
        <v>0.38472854090667885</v>
      </c>
      <c r="BC152" s="22">
        <f t="shared" si="136"/>
        <v>2.0592995002971231</v>
      </c>
      <c r="BD152" s="22">
        <f t="shared" si="137"/>
        <v>1.6639232576546517</v>
      </c>
      <c r="BE152" s="22">
        <f t="shared" si="138"/>
        <v>7.4518245486859112</v>
      </c>
      <c r="BF152" s="22">
        <f t="shared" si="139"/>
        <v>7.4511183949001181</v>
      </c>
      <c r="BG152" s="22">
        <f t="shared" si="140"/>
        <v>7.4486485020456445</v>
      </c>
      <c r="BH152" s="22">
        <f t="shared" si="141"/>
        <v>7.4401191709494414</v>
      </c>
      <c r="BI152" s="22">
        <f t="shared" si="142"/>
        <v>7.4118564705220393</v>
      </c>
      <c r="BJ152" s="22">
        <f t="shared" si="143"/>
        <v>7.3282882878067017</v>
      </c>
      <c r="BK152" s="22">
        <f t="shared" si="144"/>
        <v>7.1313218916822327</v>
      </c>
      <c r="BL152" s="22">
        <f t="shared" si="145"/>
        <v>6.7828961047243554</v>
      </c>
      <c r="BM152" s="22"/>
      <c r="BN152" s="22"/>
      <c r="BO152" s="22"/>
      <c r="BP152" s="22"/>
      <c r="BQ152" s="22"/>
      <c r="BR152" s="22"/>
      <c r="BS152" s="22"/>
      <c r="BT152" s="22"/>
    </row>
    <row r="153" spans="1:72" s="105" customFormat="1" ht="12.95" customHeight="1" x14ac:dyDescent="0.2">
      <c r="A153" s="134"/>
      <c r="B153" s="309"/>
      <c r="C153" s="310"/>
      <c r="D153" s="310"/>
      <c r="S153" s="302"/>
      <c r="V153" s="134"/>
      <c r="W153" s="134"/>
      <c r="X153" s="134"/>
      <c r="Y153" s="134"/>
      <c r="Z153" s="22"/>
      <c r="AF153" s="22"/>
      <c r="AG153" s="302"/>
      <c r="AH153" s="22"/>
      <c r="AI153" s="22"/>
      <c r="AJ153" s="22"/>
      <c r="AK153" s="22"/>
      <c r="AL153" s="22"/>
      <c r="AM153" s="22"/>
      <c r="AV153" s="22"/>
      <c r="AW153" s="22">
        <v>55500</v>
      </c>
      <c r="AX153" s="22">
        <f t="shared" si="131"/>
        <v>0.3749558772577497</v>
      </c>
      <c r="AY153" s="22">
        <f t="shared" si="132"/>
        <v>0.42750510123513552</v>
      </c>
      <c r="AZ153" s="22">
        <f t="shared" si="133"/>
        <v>-5.2549223977385796E-2</v>
      </c>
      <c r="BA153" s="22">
        <f t="shared" si="134"/>
        <v>0.64474133337717077</v>
      </c>
      <c r="BB153" s="22">
        <f t="shared" si="135"/>
        <v>0.40489046315592331</v>
      </c>
      <c r="BC153" s="22">
        <f t="shared" si="136"/>
        <v>2.0812448234169016</v>
      </c>
      <c r="BD153" s="22">
        <f t="shared" si="137"/>
        <v>1.7060460296454742</v>
      </c>
      <c r="BE153" s="22">
        <f t="shared" si="138"/>
        <v>7.4749410821393951</v>
      </c>
      <c r="BF153" s="22">
        <f t="shared" si="139"/>
        <v>7.4743958925262834</v>
      </c>
      <c r="BG153" s="22">
        <f t="shared" si="140"/>
        <v>7.4723775196173783</v>
      </c>
      <c r="BH153" s="22">
        <f t="shared" si="141"/>
        <v>7.4649919012736756</v>
      </c>
      <c r="BI153" s="22">
        <f t="shared" si="142"/>
        <v>7.4390295184371489</v>
      </c>
      <c r="BJ153" s="22">
        <f t="shared" si="143"/>
        <v>7.3578507086102984</v>
      </c>
      <c r="BK153" s="22">
        <f t="shared" si="144"/>
        <v>7.1585698875756574</v>
      </c>
      <c r="BL153" s="22">
        <f t="shared" si="145"/>
        <v>6.7995585343598099</v>
      </c>
      <c r="BM153" s="22"/>
      <c r="BN153" s="22"/>
      <c r="BO153" s="22"/>
      <c r="BP153" s="22"/>
      <c r="BQ153" s="22"/>
      <c r="BR153" s="22"/>
      <c r="BS153" s="22"/>
      <c r="BT153" s="22"/>
    </row>
    <row r="154" spans="1:72" s="105" customFormat="1" ht="12.95" customHeight="1" x14ac:dyDescent="0.2">
      <c r="A154" s="308"/>
      <c r="B154" s="317"/>
      <c r="C154" s="310"/>
      <c r="D154" s="306"/>
      <c r="S154" s="302"/>
      <c r="V154" s="134"/>
      <c r="W154" s="134"/>
      <c r="X154" s="134"/>
      <c r="Y154" s="134"/>
      <c r="Z154" s="22"/>
      <c r="AF154" s="22"/>
      <c r="AG154" s="302"/>
      <c r="AH154" s="22"/>
      <c r="AI154" s="22"/>
      <c r="AJ154" s="22"/>
      <c r="AK154" s="22"/>
      <c r="AL154" s="22"/>
      <c r="AM154" s="22"/>
      <c r="AV154" s="22"/>
      <c r="AW154" s="22">
        <v>56000</v>
      </c>
      <c r="AX154" s="22">
        <f t="shared" si="131"/>
        <v>0.38693810505045251</v>
      </c>
      <c r="AY154" s="22">
        <f t="shared" si="132"/>
        <v>0.43697173799967848</v>
      </c>
      <c r="AZ154" s="22">
        <f t="shared" si="133"/>
        <v>-5.0033632949225949E-2</v>
      </c>
      <c r="BA154" s="22">
        <f t="shared" si="134"/>
        <v>0.63148412126516495</v>
      </c>
      <c r="BB154" s="22">
        <f t="shared" si="135"/>
        <v>0.42402034137377137</v>
      </c>
      <c r="BC154" s="22">
        <f t="shared" si="136"/>
        <v>2.102265687214234</v>
      </c>
      <c r="BD154" s="22">
        <f t="shared" si="137"/>
        <v>1.7479000897383936</v>
      </c>
      <c r="BE154" s="22">
        <f t="shared" si="138"/>
        <v>7.4975567983449452</v>
      </c>
      <c r="BF154" s="22">
        <f t="shared" si="139"/>
        <v>7.4971419779013173</v>
      </c>
      <c r="BG154" s="22">
        <f t="shared" si="140"/>
        <v>7.4955123960416206</v>
      </c>
      <c r="BH154" s="22">
        <f t="shared" si="141"/>
        <v>7.4891781699018072</v>
      </c>
      <c r="BI154" s="22">
        <f t="shared" si="142"/>
        <v>7.4654934228914485</v>
      </c>
      <c r="BJ154" s="22">
        <f t="shared" si="143"/>
        <v>7.3869537442099311</v>
      </c>
      <c r="BK154" s="22">
        <f t="shared" si="144"/>
        <v>7.1857182110975764</v>
      </c>
      <c r="BL154" s="22">
        <f t="shared" si="145"/>
        <v>6.8162209639952644</v>
      </c>
      <c r="BM154" s="22"/>
      <c r="BN154" s="22"/>
      <c r="BO154" s="22"/>
      <c r="BP154" s="22"/>
      <c r="BQ154" s="22"/>
      <c r="BR154" s="22"/>
      <c r="BS154" s="22"/>
      <c r="BT154" s="22"/>
    </row>
    <row r="155" spans="1:72" s="105" customFormat="1" ht="12.95" customHeight="1" x14ac:dyDescent="0.2">
      <c r="A155" s="133"/>
      <c r="B155" s="318"/>
      <c r="C155" s="306"/>
      <c r="D155" s="306"/>
      <c r="S155" s="302"/>
      <c r="V155" s="134"/>
      <c r="W155" s="134"/>
      <c r="X155" s="134"/>
      <c r="Y155" s="134"/>
      <c r="Z155" s="22"/>
      <c r="AF155" s="22"/>
      <c r="AG155" s="302"/>
      <c r="AH155" s="22"/>
      <c r="AI155" s="22"/>
      <c r="AJ155" s="22"/>
      <c r="AK155" s="22"/>
      <c r="AL155" s="22"/>
      <c r="AM155" s="22"/>
      <c r="AV155" s="22"/>
      <c r="AW155" s="22">
        <v>56500</v>
      </c>
      <c r="AX155" s="22">
        <f t="shared" si="131"/>
        <v>0.39898138939009786</v>
      </c>
      <c r="AY155" s="22">
        <f t="shared" si="132"/>
        <v>0.44652703853617859</v>
      </c>
      <c r="AZ155" s="22">
        <f t="shared" si="133"/>
        <v>-4.7545649146080747E-2</v>
      </c>
      <c r="BA155" s="22">
        <f t="shared" si="134"/>
        <v>0.61891870010204431</v>
      </c>
      <c r="BB155" s="22">
        <f t="shared" si="135"/>
        <v>0.44219672315600966</v>
      </c>
      <c r="BC155" s="22">
        <f t="shared" si="136"/>
        <v>2.122432180793604</v>
      </c>
      <c r="BD155" s="22">
        <f t="shared" si="137"/>
        <v>1.7895242312797797</v>
      </c>
      <c r="BE155" s="22">
        <f t="shared" si="138"/>
        <v>7.5197013243706596</v>
      </c>
      <c r="BF155" s="22">
        <f t="shared" si="139"/>
        <v>7.5193906289575168</v>
      </c>
      <c r="BG155" s="22">
        <f t="shared" si="140"/>
        <v>7.5180918809036905</v>
      </c>
      <c r="BH155" s="22">
        <f t="shared" si="141"/>
        <v>7.5127144294594226</v>
      </c>
      <c r="BI155" s="22">
        <f t="shared" si="142"/>
        <v>7.4912639123315881</v>
      </c>
      <c r="BJ155" s="22">
        <f t="shared" si="143"/>
        <v>7.4155915413873901</v>
      </c>
      <c r="BK155" s="22">
        <f t="shared" si="144"/>
        <v>7.2127639510478243</v>
      </c>
      <c r="BL155" s="22">
        <f t="shared" si="145"/>
        <v>6.8328833936307189</v>
      </c>
      <c r="BM155" s="22"/>
      <c r="BN155" s="22"/>
      <c r="BO155" s="22"/>
      <c r="BP155" s="22"/>
      <c r="BQ155" s="22"/>
      <c r="BR155" s="22"/>
      <c r="BS155" s="22"/>
      <c r="BT155" s="22"/>
    </row>
    <row r="156" spans="1:72" s="105" customFormat="1" ht="12.95" customHeight="1" x14ac:dyDescent="0.2">
      <c r="C156" s="20"/>
      <c r="D156" s="20"/>
      <c r="S156" s="302"/>
      <c r="V156" s="134"/>
      <c r="W156" s="134"/>
      <c r="X156" s="134"/>
      <c r="Y156" s="134"/>
      <c r="Z156" s="22"/>
      <c r="AF156" s="22"/>
      <c r="AG156" s="302"/>
      <c r="AH156" s="22"/>
      <c r="AI156" s="22"/>
      <c r="AJ156" s="22"/>
      <c r="AK156" s="22"/>
      <c r="AL156" s="22"/>
      <c r="AM156" s="22"/>
      <c r="AV156" s="22"/>
      <c r="AW156" s="22">
        <v>57000</v>
      </c>
      <c r="AX156" s="22">
        <f t="shared" si="131"/>
        <v>0.41108604937561316</v>
      </c>
      <c r="AY156" s="22">
        <f t="shared" si="132"/>
        <v>0.45617100284463574</v>
      </c>
      <c r="AZ156" s="22">
        <f t="shared" si="133"/>
        <v>-4.5084953469022575E-2</v>
      </c>
      <c r="BA156" s="22">
        <f t="shared" si="134"/>
        <v>0.60699242239344908</v>
      </c>
      <c r="BB156" s="22">
        <f t="shared" si="135"/>
        <v>0.45949033036284892</v>
      </c>
      <c r="BC156" s="22">
        <f t="shared" si="136"/>
        <v>2.1418070705850636</v>
      </c>
      <c r="BD156" s="22">
        <f t="shared" si="137"/>
        <v>1.8309542437009303</v>
      </c>
      <c r="BE156" s="22">
        <f t="shared" si="138"/>
        <v>7.5414015892077533</v>
      </c>
      <c r="BF156" s="22">
        <f t="shared" si="139"/>
        <v>7.5411728358334944</v>
      </c>
      <c r="BG156" s="22">
        <f t="shared" si="140"/>
        <v>7.5401521535178269</v>
      </c>
      <c r="BH156" s="22">
        <f t="shared" si="141"/>
        <v>7.5356364976136341</v>
      </c>
      <c r="BI156" s="22">
        <f t="shared" si="142"/>
        <v>7.5163581440972553</v>
      </c>
      <c r="BJ156" s="22">
        <f t="shared" si="143"/>
        <v>7.4437589320575954</v>
      </c>
      <c r="BK156" s="22">
        <f t="shared" si="144"/>
        <v>7.2397042247065269</v>
      </c>
      <c r="BL156" s="22">
        <f t="shared" si="145"/>
        <v>6.8495458232661734</v>
      </c>
      <c r="BM156" s="22"/>
      <c r="BN156" s="22"/>
      <c r="BO156" s="22"/>
      <c r="BP156" s="22"/>
      <c r="BQ156" s="22"/>
      <c r="BR156" s="22"/>
      <c r="BS156" s="22"/>
      <c r="BT156" s="22"/>
    </row>
    <row r="157" spans="1:72" s="105" customFormat="1" ht="12.95" customHeight="1" x14ac:dyDescent="0.2">
      <c r="S157" s="302"/>
      <c r="V157" s="134"/>
      <c r="W157" s="134"/>
      <c r="X157" s="134"/>
      <c r="Y157" s="134"/>
      <c r="Z157" s="22"/>
      <c r="AF157" s="22"/>
      <c r="AG157" s="302"/>
      <c r="AH157" s="22"/>
      <c r="AI157" s="22"/>
      <c r="AJ157" s="22"/>
      <c r="AK157" s="22"/>
      <c r="AL157" s="22"/>
      <c r="AM157" s="22"/>
      <c r="AV157" s="22"/>
      <c r="AW157" s="22">
        <v>57500</v>
      </c>
      <c r="AX157" s="22">
        <f t="shared" si="131"/>
        <v>0.42325240117977875</v>
      </c>
      <c r="AY157" s="22">
        <f t="shared" si="132"/>
        <v>0.46590363092505005</v>
      </c>
      <c r="AZ157" s="22">
        <f t="shared" si="133"/>
        <v>-4.2651229745271288E-2</v>
      </c>
      <c r="BA157" s="22">
        <f t="shared" si="134"/>
        <v>0.59565790137173602</v>
      </c>
      <c r="BB157" s="22">
        <f t="shared" si="135"/>
        <v>0.47596497325669024</v>
      </c>
      <c r="BC157" s="22">
        <f t="shared" si="136"/>
        <v>2.1604467263719394</v>
      </c>
      <c r="BD157" s="22">
        <f t="shared" si="137"/>
        <v>1.8722232175127966</v>
      </c>
      <c r="BE157" s="22">
        <f t="shared" si="138"/>
        <v>7.5626821079149815</v>
      </c>
      <c r="BF157" s="22">
        <f t="shared" si="139"/>
        <v>7.5625168243276928</v>
      </c>
      <c r="BG157" s="22">
        <f t="shared" si="140"/>
        <v>7.5617268378877602</v>
      </c>
      <c r="BH157" s="22">
        <f t="shared" si="141"/>
        <v>7.5579793204115937</v>
      </c>
      <c r="BI157" s="22">
        <f t="shared" si="142"/>
        <v>7.5407945420409996</v>
      </c>
      <c r="BJ157" s="22">
        <f t="shared" si="143"/>
        <v>7.471451431577238</v>
      </c>
      <c r="BK157" s="22">
        <f t="shared" si="144"/>
        <v>7.2665361786344311</v>
      </c>
      <c r="BL157" s="22">
        <f t="shared" si="145"/>
        <v>6.866208252901628</v>
      </c>
      <c r="BM157" s="22"/>
      <c r="BN157" s="22"/>
      <c r="BO157" s="22"/>
      <c r="BP157" s="22"/>
      <c r="BQ157" s="22"/>
      <c r="BR157" s="22"/>
      <c r="BS157" s="22"/>
      <c r="BT157" s="22"/>
    </row>
    <row r="158" spans="1:72" s="105" customFormat="1" ht="12.95" customHeight="1" x14ac:dyDescent="0.2">
      <c r="S158" s="302"/>
      <c r="V158" s="134"/>
      <c r="W158" s="134"/>
      <c r="X158" s="134"/>
      <c r="Y158" s="134"/>
      <c r="Z158" s="22"/>
      <c r="AF158" s="22"/>
      <c r="AG158" s="302"/>
      <c r="AH158" s="22"/>
      <c r="AI158" s="22"/>
      <c r="AJ158" s="22"/>
      <c r="AK158" s="22"/>
      <c r="AL158" s="22"/>
      <c r="AM158" s="22"/>
      <c r="AV158" s="22"/>
      <c r="AW158" s="22">
        <v>58000</v>
      </c>
      <c r="AX158" s="22">
        <f t="shared" si="131"/>
        <v>0.43548075388014296</v>
      </c>
      <c r="AY158" s="22">
        <f t="shared" si="132"/>
        <v>0.47572492277742151</v>
      </c>
      <c r="AZ158" s="22">
        <f t="shared" si="133"/>
        <v>-4.024416889727854E-2</v>
      </c>
      <c r="BA158" s="22">
        <f t="shared" si="134"/>
        <v>0.58487238180925893</v>
      </c>
      <c r="BB158" s="22">
        <f t="shared" si="135"/>
        <v>0.49167835707969926</v>
      </c>
      <c r="BC158" s="22">
        <f t="shared" si="136"/>
        <v>2.178401922854039</v>
      </c>
      <c r="BD158" s="22">
        <f t="shared" si="137"/>
        <v>1.9133618365782694</v>
      </c>
      <c r="BE158" s="22">
        <f t="shared" si="138"/>
        <v>7.5835652436427328</v>
      </c>
      <c r="BF158" s="22">
        <f t="shared" si="139"/>
        <v>7.583448283209429</v>
      </c>
      <c r="BG158" s="22">
        <f t="shared" si="140"/>
        <v>7.5828470553399976</v>
      </c>
      <c r="BH158" s="22">
        <f t="shared" si="141"/>
        <v>7.5797767738382316</v>
      </c>
      <c r="BI158" s="22">
        <f t="shared" si="142"/>
        <v>7.5645926357660125</v>
      </c>
      <c r="BJ158" s="22">
        <f t="shared" si="143"/>
        <v>7.4986652355744736</v>
      </c>
      <c r="BK158" s="22">
        <f t="shared" si="144"/>
        <v>7.293256989465104</v>
      </c>
      <c r="BL158" s="22">
        <f t="shared" si="145"/>
        <v>6.8828706825370825</v>
      </c>
      <c r="BM158" s="22"/>
      <c r="BN158" s="22"/>
      <c r="BO158" s="22"/>
      <c r="BP158" s="22"/>
      <c r="BQ158" s="22"/>
      <c r="BR158" s="22"/>
      <c r="BS158" s="22"/>
      <c r="BT158" s="22"/>
    </row>
    <row r="159" spans="1:72" s="105" customFormat="1" ht="12.95" customHeight="1" x14ac:dyDescent="0.2">
      <c r="S159" s="302"/>
      <c r="V159" s="134"/>
      <c r="W159" s="134"/>
      <c r="X159" s="134"/>
      <c r="Y159" s="134"/>
      <c r="Z159" s="22"/>
      <c r="AF159" s="22"/>
      <c r="AG159" s="302"/>
      <c r="AH159" s="22"/>
      <c r="AI159" s="22"/>
      <c r="AJ159" s="22"/>
      <c r="AK159" s="22"/>
      <c r="AL159" s="22"/>
      <c r="AM159" s="22"/>
      <c r="AV159" s="22"/>
      <c r="AW159" s="22">
        <v>58500</v>
      </c>
      <c r="AX159" s="22">
        <f t="shared" si="131"/>
        <v>0.44777140769243351</v>
      </c>
      <c r="AY159" s="22">
        <f t="shared" si="132"/>
        <v>0.48563487840175001</v>
      </c>
      <c r="AZ159" s="22">
        <f t="shared" si="133"/>
        <v>-3.7863470709316484E-2</v>
      </c>
      <c r="BA159" s="22">
        <f t="shared" si="134"/>
        <v>0.57459719092980888</v>
      </c>
      <c r="BB159" s="22">
        <f t="shared" si="135"/>
        <v>0.50668279012443995</v>
      </c>
      <c r="BC159" s="22">
        <f t="shared" si="136"/>
        <v>2.1957185323282706</v>
      </c>
      <c r="BD159" s="22">
        <f t="shared" si="137"/>
        <v>1.9543986531481621</v>
      </c>
      <c r="BE159" s="22">
        <f t="shared" si="138"/>
        <v>7.604071446134637</v>
      </c>
      <c r="BF159" s="22">
        <f t="shared" si="139"/>
        <v>7.603990589031417</v>
      </c>
      <c r="BG159" s="22">
        <f t="shared" si="140"/>
        <v>7.6035415067569057</v>
      </c>
      <c r="BH159" s="22">
        <f t="shared" si="141"/>
        <v>7.6010615014217855</v>
      </c>
      <c r="BI159" s="22">
        <f t="shared" si="142"/>
        <v>7.5877729026737306</v>
      </c>
      <c r="BJ159" s="22">
        <f t="shared" si="143"/>
        <v>7.5253972153359818</v>
      </c>
      <c r="BK159" s="22">
        <f t="shared" si="144"/>
        <v>7.319863864688787</v>
      </c>
      <c r="BL159" s="22">
        <f t="shared" si="145"/>
        <v>6.8995331121725361</v>
      </c>
      <c r="BM159" s="22"/>
      <c r="BN159" s="22"/>
      <c r="BO159" s="22"/>
      <c r="BP159" s="22"/>
      <c r="BQ159" s="22"/>
      <c r="BR159" s="22"/>
      <c r="BS159" s="22"/>
      <c r="BT159" s="22"/>
    </row>
    <row r="160" spans="1:72" s="105" customFormat="1" ht="12.95" customHeight="1" x14ac:dyDescent="0.2">
      <c r="C160" s="20"/>
      <c r="D160" s="20"/>
      <c r="S160" s="302"/>
      <c r="V160" s="134"/>
      <c r="W160" s="134"/>
      <c r="X160" s="134"/>
      <c r="Y160" s="134"/>
      <c r="Z160" s="22"/>
      <c r="AF160" s="22"/>
      <c r="AG160" s="302"/>
      <c r="AH160" s="22"/>
      <c r="AI160" s="22"/>
      <c r="AJ160" s="22"/>
      <c r="AK160" s="22"/>
      <c r="AL160" s="22"/>
      <c r="AM160" s="22"/>
      <c r="AV160" s="22"/>
      <c r="AW160" s="22">
        <v>59000</v>
      </c>
      <c r="AX160" s="22">
        <f t="shared" si="131"/>
        <v>0.46012465377234829</v>
      </c>
      <c r="AY160" s="22">
        <f t="shared" si="132"/>
        <v>0.49563349779803567</v>
      </c>
      <c r="AZ160" s="22">
        <f t="shared" si="133"/>
        <v>-3.5508844025687387E-2</v>
      </c>
      <c r="BA160" s="22">
        <f t="shared" si="134"/>
        <v>0.56479726044600553</v>
      </c>
      <c r="BB160" s="22">
        <f t="shared" si="135"/>
        <v>0.52102580314689961</v>
      </c>
      <c r="BC160" s="22">
        <f t="shared" si="136"/>
        <v>2.2124381226411485</v>
      </c>
      <c r="BD160" s="22">
        <f t="shared" si="137"/>
        <v>1.9953603428703646</v>
      </c>
      <c r="BE160" s="22">
        <f t="shared" si="138"/>
        <v>7.6242194664826686</v>
      </c>
      <c r="BF160" s="22">
        <f t="shared" si="139"/>
        <v>7.6241650237227292</v>
      </c>
      <c r="BG160" s="22">
        <f t="shared" si="140"/>
        <v>7.6238365772937797</v>
      </c>
      <c r="BH160" s="22">
        <f t="shared" si="141"/>
        <v>7.6218647853788282</v>
      </c>
      <c r="BI160" s="22">
        <f t="shared" si="142"/>
        <v>7.6103566138976886</v>
      </c>
      <c r="BJ160" s="22">
        <f t="shared" si="143"/>
        <v>7.5516449117917057</v>
      </c>
      <c r="BK160" s="22">
        <f t="shared" si="144"/>
        <v>7.3463540434276817</v>
      </c>
      <c r="BL160" s="22">
        <f t="shared" si="145"/>
        <v>6.9161955418079906</v>
      </c>
      <c r="BM160" s="22"/>
      <c r="BN160" s="22"/>
      <c r="BO160" s="22"/>
      <c r="BP160" s="22"/>
      <c r="BQ160" s="22"/>
      <c r="BR160" s="22"/>
      <c r="BS160" s="22"/>
      <c r="BT160" s="22"/>
    </row>
    <row r="161" spans="3:72" s="105" customFormat="1" ht="12.95" customHeight="1" x14ac:dyDescent="0.2">
      <c r="C161" s="20"/>
      <c r="D161" s="20"/>
      <c r="S161" s="302"/>
      <c r="V161" s="134"/>
      <c r="W161" s="134"/>
      <c r="X161" s="134"/>
      <c r="Y161" s="134"/>
      <c r="Z161" s="22"/>
      <c r="AF161" s="22"/>
      <c r="AG161" s="302"/>
      <c r="AH161" s="22"/>
      <c r="AI161" s="22"/>
      <c r="AJ161" s="22"/>
      <c r="AK161" s="22"/>
      <c r="AL161" s="22"/>
      <c r="AM161" s="22"/>
      <c r="AV161" s="22"/>
      <c r="AW161" s="22">
        <v>59500</v>
      </c>
      <c r="AX161" s="22">
        <f t="shared" si="131"/>
        <v>0.47254077496400509</v>
      </c>
      <c r="AY161" s="22">
        <f t="shared" si="132"/>
        <v>0.50572078096627837</v>
      </c>
      <c r="AZ161" s="22">
        <f t="shared" si="133"/>
        <v>-3.3180006002273263E-2</v>
      </c>
      <c r="BA161" s="22">
        <f t="shared" si="134"/>
        <v>0.55544071112429916</v>
      </c>
      <c r="BB161" s="22">
        <f t="shared" si="135"/>
        <v>0.5347506900025728</v>
      </c>
      <c r="BC161" s="22">
        <f t="shared" si="136"/>
        <v>2.2285984730986388</v>
      </c>
      <c r="BD161" s="22">
        <f t="shared" si="137"/>
        <v>2.0362719383225292</v>
      </c>
      <c r="BE161" s="22">
        <f t="shared" si="138"/>
        <v>7.6440265487487462</v>
      </c>
      <c r="BF161" s="22">
        <f t="shared" si="139"/>
        <v>7.6439909815963096</v>
      </c>
      <c r="BG161" s="22">
        <f t="shared" si="140"/>
        <v>7.643756457411464</v>
      </c>
      <c r="BH161" s="22">
        <f t="shared" si="141"/>
        <v>7.6422164485633752</v>
      </c>
      <c r="BI161" s="22">
        <f t="shared" si="142"/>
        <v>7.6323656850809449</v>
      </c>
      <c r="BJ161" s="22">
        <f t="shared" si="143"/>
        <v>7.5774065281413003</v>
      </c>
      <c r="BK161" s="22">
        <f t="shared" si="144"/>
        <v>7.3727247972024479</v>
      </c>
      <c r="BL161" s="22">
        <f t="shared" si="145"/>
        <v>6.9328579714434451</v>
      </c>
      <c r="BM161" s="22"/>
      <c r="BN161" s="22"/>
      <c r="BO161" s="22"/>
      <c r="BP161" s="22"/>
      <c r="BQ161" s="22"/>
      <c r="BR161" s="22"/>
      <c r="BS161" s="22"/>
      <c r="BT161" s="22"/>
    </row>
    <row r="162" spans="3:72" s="105" customFormat="1" ht="12.95" customHeight="1" x14ac:dyDescent="0.2">
      <c r="C162" s="20"/>
      <c r="D162" s="20"/>
      <c r="S162" s="302"/>
      <c r="V162" s="134"/>
      <c r="W162" s="134"/>
      <c r="X162" s="134"/>
      <c r="Y162" s="134"/>
      <c r="Z162" s="22"/>
      <c r="AF162" s="22"/>
      <c r="AG162" s="302"/>
      <c r="AH162" s="22"/>
      <c r="AI162" s="22"/>
      <c r="AJ162" s="22"/>
      <c r="AK162" s="22"/>
      <c r="AL162" s="22"/>
      <c r="AM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</row>
    <row r="163" spans="3:72" s="105" customFormat="1" ht="12.95" customHeight="1" x14ac:dyDescent="0.2">
      <c r="C163" s="20"/>
      <c r="D163" s="20"/>
      <c r="S163" s="302"/>
      <c r="V163" s="134"/>
      <c r="W163" s="134"/>
      <c r="X163" s="134"/>
      <c r="Y163" s="134"/>
      <c r="Z163" s="22"/>
      <c r="AF163" s="22"/>
      <c r="AG163" s="302"/>
      <c r="AH163" s="22"/>
      <c r="AI163" s="22"/>
      <c r="AJ163" s="22"/>
      <c r="AK163" s="22"/>
      <c r="AL163" s="22"/>
      <c r="AM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</row>
    <row r="164" spans="3:72" s="105" customFormat="1" ht="12.95" customHeight="1" x14ac:dyDescent="0.2">
      <c r="C164" s="20"/>
      <c r="D164" s="20"/>
      <c r="S164" s="302"/>
      <c r="V164" s="134"/>
      <c r="W164" s="134"/>
      <c r="X164" s="134"/>
      <c r="Y164" s="134"/>
      <c r="Z164" s="22"/>
      <c r="AF164" s="22"/>
      <c r="AG164" s="302"/>
      <c r="AH164" s="22"/>
      <c r="AI164" s="22"/>
      <c r="AJ164" s="22"/>
      <c r="AK164" s="22"/>
      <c r="AL164" s="22"/>
      <c r="AM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</row>
    <row r="165" spans="3:72" s="105" customFormat="1" ht="12.95" customHeight="1" x14ac:dyDescent="0.2">
      <c r="C165" s="20"/>
      <c r="D165" s="20"/>
      <c r="S165" s="302"/>
      <c r="V165" s="134"/>
      <c r="W165" s="134"/>
      <c r="X165" s="134"/>
      <c r="Y165" s="134"/>
      <c r="Z165" s="22"/>
      <c r="AF165" s="22"/>
      <c r="AG165" s="302"/>
      <c r="AH165" s="22"/>
      <c r="AI165" s="22"/>
      <c r="AJ165" s="22"/>
      <c r="AK165" s="22"/>
      <c r="AL165" s="22"/>
      <c r="AM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</row>
    <row r="166" spans="3:72" s="105" customFormat="1" ht="12.95" customHeight="1" x14ac:dyDescent="0.2">
      <c r="C166" s="20"/>
      <c r="D166" s="20"/>
      <c r="S166" s="302"/>
      <c r="V166" s="134"/>
      <c r="W166" s="134"/>
      <c r="X166" s="134"/>
      <c r="Y166" s="134"/>
      <c r="Z166" s="22"/>
      <c r="AF166" s="22"/>
      <c r="AG166" s="302"/>
      <c r="AH166" s="22"/>
      <c r="AI166" s="22"/>
      <c r="AJ166" s="22"/>
      <c r="AK166" s="22"/>
      <c r="AL166" s="22"/>
      <c r="AM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</row>
    <row r="167" spans="3:72" s="105" customFormat="1" ht="12.95" customHeight="1" x14ac:dyDescent="0.2">
      <c r="C167" s="20"/>
      <c r="D167" s="20"/>
      <c r="S167" s="302"/>
      <c r="V167" s="134"/>
      <c r="W167" s="134"/>
      <c r="X167" s="134"/>
      <c r="Y167" s="134"/>
      <c r="Z167" s="22"/>
      <c r="AF167" s="22"/>
      <c r="AG167" s="302"/>
      <c r="AH167" s="22"/>
      <c r="AI167" s="22"/>
      <c r="AJ167" s="22"/>
      <c r="AK167" s="22"/>
      <c r="AL167" s="22"/>
      <c r="AM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</row>
    <row r="168" spans="3:72" s="105" customFormat="1" ht="12.95" customHeight="1" x14ac:dyDescent="0.2">
      <c r="C168" s="20"/>
      <c r="D168" s="20"/>
      <c r="S168" s="302"/>
      <c r="V168" s="134"/>
      <c r="W168" s="134"/>
      <c r="X168" s="134"/>
      <c r="Y168" s="134"/>
      <c r="Z168" s="22"/>
      <c r="AF168" s="22"/>
      <c r="AG168" s="302"/>
      <c r="AH168" s="22"/>
      <c r="AI168" s="22"/>
      <c r="AJ168" s="22"/>
      <c r="AK168" s="22"/>
      <c r="AL168" s="22"/>
      <c r="AM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</row>
    <row r="169" spans="3:72" s="105" customFormat="1" ht="12.95" customHeight="1" x14ac:dyDescent="0.2">
      <c r="C169" s="20"/>
      <c r="D169" s="20"/>
      <c r="S169" s="302"/>
      <c r="V169" s="134"/>
      <c r="W169" s="134"/>
      <c r="X169" s="134"/>
      <c r="Y169" s="134"/>
      <c r="Z169" s="22"/>
      <c r="AF169" s="22"/>
      <c r="AG169" s="302"/>
      <c r="AH169" s="22"/>
      <c r="AI169" s="22"/>
      <c r="AJ169" s="22"/>
      <c r="AK169" s="22"/>
      <c r="AL169" s="22"/>
      <c r="AM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</row>
    <row r="170" spans="3:72" s="105" customFormat="1" ht="12.95" customHeight="1" x14ac:dyDescent="0.2">
      <c r="C170" s="20"/>
      <c r="D170" s="20"/>
      <c r="S170" s="302"/>
      <c r="V170" s="134"/>
      <c r="W170" s="134"/>
      <c r="X170" s="134"/>
      <c r="Y170" s="134"/>
      <c r="Z170" s="22"/>
      <c r="AF170" s="22"/>
      <c r="AG170" s="302"/>
      <c r="AH170" s="22"/>
      <c r="AI170" s="22"/>
      <c r="AJ170" s="22"/>
      <c r="AK170" s="22"/>
      <c r="AL170" s="22"/>
      <c r="AM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</row>
    <row r="171" spans="3:72" s="105" customFormat="1" ht="12.95" customHeight="1" x14ac:dyDescent="0.2">
      <c r="C171" s="20"/>
      <c r="D171" s="20"/>
      <c r="S171" s="302"/>
      <c r="V171" s="134"/>
      <c r="W171" s="134"/>
      <c r="X171" s="134"/>
      <c r="Y171" s="134"/>
      <c r="Z171" s="22"/>
      <c r="AF171" s="22"/>
      <c r="AG171" s="302"/>
      <c r="AH171" s="22"/>
      <c r="AI171" s="22"/>
      <c r="AJ171" s="22"/>
      <c r="AK171" s="22"/>
      <c r="AL171" s="22"/>
      <c r="AM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</row>
    <row r="172" spans="3:72" s="105" customFormat="1" ht="12.95" customHeight="1" x14ac:dyDescent="0.2">
      <c r="C172" s="20"/>
      <c r="D172" s="20"/>
      <c r="S172" s="302"/>
      <c r="V172" s="134"/>
      <c r="W172" s="134"/>
      <c r="X172" s="134"/>
      <c r="Y172" s="134"/>
      <c r="Z172" s="22"/>
      <c r="AF172" s="22"/>
      <c r="AG172" s="302"/>
      <c r="AH172" s="22"/>
      <c r="AI172" s="22"/>
      <c r="AJ172" s="22"/>
      <c r="AK172" s="22"/>
      <c r="AL172" s="22"/>
      <c r="AM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</row>
    <row r="173" spans="3:72" s="105" customFormat="1" ht="12.95" customHeight="1" x14ac:dyDescent="0.2">
      <c r="C173" s="20"/>
      <c r="D173" s="20"/>
      <c r="S173" s="302"/>
      <c r="V173" s="134"/>
      <c r="W173" s="134"/>
      <c r="X173" s="134"/>
      <c r="Y173" s="134"/>
      <c r="Z173" s="22"/>
      <c r="AF173" s="22"/>
      <c r="AG173" s="302"/>
      <c r="AH173" s="22"/>
      <c r="AI173" s="22"/>
      <c r="AJ173" s="22"/>
      <c r="AK173" s="22"/>
      <c r="AL173" s="22"/>
      <c r="AM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</row>
    <row r="174" spans="3:72" s="105" customFormat="1" ht="12.95" customHeight="1" x14ac:dyDescent="0.2">
      <c r="C174" s="20"/>
      <c r="D174" s="20"/>
      <c r="S174" s="302"/>
      <c r="V174" s="134"/>
      <c r="W174" s="134"/>
      <c r="X174" s="134"/>
      <c r="Y174" s="134"/>
      <c r="Z174" s="22"/>
      <c r="AF174" s="22"/>
      <c r="AG174" s="302"/>
      <c r="AH174" s="22"/>
      <c r="AI174" s="22"/>
      <c r="AJ174" s="22"/>
      <c r="AK174" s="22"/>
      <c r="AL174" s="22"/>
      <c r="AM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</row>
    <row r="175" spans="3:72" s="105" customFormat="1" ht="12.95" customHeight="1" x14ac:dyDescent="0.2">
      <c r="C175" s="20"/>
      <c r="D175" s="20"/>
      <c r="S175" s="302"/>
      <c r="V175" s="134"/>
      <c r="W175" s="134"/>
      <c r="X175" s="134"/>
      <c r="Y175" s="134"/>
      <c r="Z175" s="22"/>
      <c r="AF175" s="22"/>
      <c r="AG175" s="302"/>
      <c r="AH175" s="22"/>
      <c r="AI175" s="22"/>
      <c r="AJ175" s="22"/>
      <c r="AK175" s="22"/>
      <c r="AL175" s="22"/>
      <c r="AM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</row>
    <row r="176" spans="3:72" s="105" customFormat="1" ht="12.95" customHeight="1" x14ac:dyDescent="0.2">
      <c r="C176" s="20"/>
      <c r="D176" s="20"/>
      <c r="S176" s="302"/>
      <c r="V176" s="134"/>
      <c r="W176" s="134"/>
      <c r="X176" s="134"/>
      <c r="Y176" s="134"/>
      <c r="Z176" s="22"/>
      <c r="AF176" s="22"/>
      <c r="AG176" s="302"/>
      <c r="AH176" s="22"/>
      <c r="AI176" s="22"/>
      <c r="AJ176" s="22"/>
      <c r="AK176" s="22"/>
      <c r="AL176" s="22"/>
      <c r="AM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</row>
    <row r="177" spans="3:72" s="105" customFormat="1" ht="12.95" customHeight="1" x14ac:dyDescent="0.2">
      <c r="C177" s="20"/>
      <c r="D177" s="20"/>
      <c r="S177" s="302"/>
      <c r="V177" s="134"/>
      <c r="W177" s="134"/>
      <c r="X177" s="134"/>
      <c r="Y177" s="134"/>
      <c r="Z177" s="22"/>
      <c r="AF177" s="22"/>
      <c r="AG177" s="302"/>
      <c r="AH177" s="22"/>
      <c r="AI177" s="22"/>
      <c r="AJ177" s="22"/>
      <c r="AK177" s="22"/>
      <c r="AL177" s="22"/>
      <c r="AM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</row>
    <row r="178" spans="3:72" s="105" customFormat="1" ht="12.95" customHeight="1" x14ac:dyDescent="0.2">
      <c r="C178" s="20"/>
      <c r="D178" s="20"/>
      <c r="S178" s="302"/>
      <c r="V178" s="134"/>
      <c r="W178" s="134"/>
      <c r="X178" s="134"/>
      <c r="Y178" s="134"/>
      <c r="Z178" s="22"/>
      <c r="AF178" s="22"/>
      <c r="AG178" s="302"/>
      <c r="AH178" s="22"/>
      <c r="AI178" s="22"/>
      <c r="AJ178" s="22"/>
      <c r="AK178" s="22"/>
      <c r="AL178" s="22"/>
      <c r="AM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</row>
    <row r="179" spans="3:72" s="105" customFormat="1" ht="12.95" customHeight="1" x14ac:dyDescent="0.2">
      <c r="C179" s="20"/>
      <c r="D179" s="20"/>
      <c r="S179" s="302"/>
      <c r="V179" s="134"/>
      <c r="W179" s="134"/>
      <c r="X179" s="134"/>
      <c r="Y179" s="134"/>
      <c r="Z179" s="22"/>
      <c r="AF179" s="22"/>
      <c r="AG179" s="302"/>
      <c r="AH179" s="22"/>
      <c r="AI179" s="22"/>
      <c r="AJ179" s="22"/>
      <c r="AK179" s="22"/>
      <c r="AL179" s="22"/>
      <c r="AM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</row>
    <row r="180" spans="3:72" s="105" customFormat="1" ht="12.95" customHeight="1" x14ac:dyDescent="0.2">
      <c r="C180" s="20"/>
      <c r="D180" s="20"/>
      <c r="S180" s="302"/>
      <c r="V180" s="134"/>
      <c r="W180" s="134"/>
      <c r="X180" s="134"/>
      <c r="Y180" s="134"/>
      <c r="Z180" s="22"/>
      <c r="AF180" s="22"/>
      <c r="AG180" s="302"/>
      <c r="AH180" s="22"/>
      <c r="AI180" s="22"/>
      <c r="AJ180" s="22"/>
      <c r="AK180" s="22"/>
      <c r="AL180" s="22"/>
      <c r="AM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</row>
    <row r="181" spans="3:72" s="105" customFormat="1" ht="12.95" customHeight="1" x14ac:dyDescent="0.2">
      <c r="C181" s="20"/>
      <c r="D181" s="20"/>
      <c r="S181" s="302"/>
      <c r="V181" s="134"/>
      <c r="W181" s="134"/>
      <c r="X181" s="134"/>
      <c r="Y181" s="134"/>
      <c r="Z181" s="22"/>
      <c r="AF181" s="22"/>
      <c r="AG181" s="302"/>
      <c r="AH181" s="22"/>
      <c r="AI181" s="22"/>
      <c r="AJ181" s="22"/>
      <c r="AK181" s="22"/>
      <c r="AL181" s="22"/>
      <c r="AM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</row>
    <row r="182" spans="3:72" s="105" customFormat="1" ht="12.95" customHeight="1" x14ac:dyDescent="0.2">
      <c r="C182" s="20"/>
      <c r="D182" s="20"/>
      <c r="S182" s="302"/>
      <c r="V182" s="134"/>
      <c r="W182" s="134"/>
      <c r="X182" s="134"/>
      <c r="Y182" s="134"/>
      <c r="Z182" s="22"/>
      <c r="AF182" s="22"/>
      <c r="AG182" s="302"/>
      <c r="AH182" s="22"/>
      <c r="AI182" s="22"/>
      <c r="AJ182" s="22"/>
      <c r="AK182" s="22"/>
      <c r="AL182" s="22"/>
      <c r="AM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</row>
    <row r="183" spans="3:72" s="105" customFormat="1" ht="12.95" customHeight="1" x14ac:dyDescent="0.2">
      <c r="C183" s="20"/>
      <c r="D183" s="20"/>
      <c r="S183" s="302"/>
      <c r="V183" s="134"/>
      <c r="W183" s="134"/>
      <c r="X183" s="134"/>
      <c r="Y183" s="134"/>
      <c r="Z183" s="22"/>
      <c r="AF183" s="22"/>
      <c r="AG183" s="302"/>
      <c r="AH183" s="22"/>
      <c r="AI183" s="22"/>
      <c r="AJ183" s="22"/>
      <c r="AK183" s="22"/>
      <c r="AL183" s="22"/>
      <c r="AM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</row>
    <row r="184" spans="3:72" s="105" customFormat="1" ht="12.95" customHeight="1" x14ac:dyDescent="0.2">
      <c r="C184" s="20"/>
      <c r="D184" s="20"/>
      <c r="S184" s="302"/>
      <c r="V184" s="134"/>
      <c r="W184" s="134"/>
      <c r="X184" s="134"/>
      <c r="Y184" s="134"/>
      <c r="Z184" s="22"/>
      <c r="AF184" s="22"/>
      <c r="AG184" s="302"/>
      <c r="AH184" s="22"/>
      <c r="AI184" s="22"/>
      <c r="AJ184" s="22"/>
      <c r="AK184" s="22"/>
      <c r="AL184" s="22"/>
      <c r="AM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</row>
    <row r="185" spans="3:72" s="105" customFormat="1" ht="12.95" customHeight="1" x14ac:dyDescent="0.2">
      <c r="C185" s="20"/>
      <c r="D185" s="20"/>
      <c r="S185" s="302"/>
      <c r="Z185" s="22"/>
      <c r="AF185" s="22"/>
      <c r="AG185" s="302"/>
      <c r="AH185" s="22"/>
      <c r="AI185" s="22"/>
      <c r="AJ185" s="22"/>
      <c r="AK185" s="22"/>
      <c r="AL185" s="22"/>
      <c r="AM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</row>
    <row r="186" spans="3:72" s="105" customFormat="1" ht="12.95" customHeight="1" x14ac:dyDescent="0.2">
      <c r="C186" s="20"/>
      <c r="D186" s="20"/>
      <c r="S186" s="302"/>
      <c r="Z186" s="22"/>
      <c r="AF186" s="22"/>
      <c r="AG186" s="302"/>
      <c r="AH186" s="22"/>
      <c r="AI186" s="22"/>
      <c r="AJ186" s="22"/>
      <c r="AK186" s="22"/>
      <c r="AL186" s="22"/>
      <c r="AM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</row>
    <row r="187" spans="3:72" s="105" customFormat="1" ht="12.95" customHeight="1" x14ac:dyDescent="0.2">
      <c r="C187" s="20"/>
      <c r="D187" s="20"/>
      <c r="S187" s="302"/>
      <c r="Z187" s="22"/>
      <c r="AF187" s="22"/>
      <c r="AG187" s="302"/>
      <c r="AH187" s="22"/>
      <c r="AI187" s="22"/>
      <c r="AJ187" s="22"/>
      <c r="AK187" s="22"/>
      <c r="AL187" s="22"/>
      <c r="AM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</row>
    <row r="188" spans="3:72" s="105" customFormat="1" ht="12.95" customHeight="1" x14ac:dyDescent="0.2">
      <c r="C188" s="20"/>
      <c r="D188" s="20"/>
      <c r="S188" s="302"/>
      <c r="Z188" s="22"/>
      <c r="AF188" s="22"/>
      <c r="AG188" s="302"/>
      <c r="AH188" s="22"/>
      <c r="AI188" s="22"/>
      <c r="AJ188" s="22"/>
      <c r="AK188" s="22"/>
      <c r="AL188" s="22"/>
      <c r="AM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</row>
    <row r="189" spans="3:72" s="105" customFormat="1" ht="12.95" customHeight="1" x14ac:dyDescent="0.2">
      <c r="C189" s="20"/>
      <c r="D189" s="20"/>
      <c r="S189" s="302"/>
      <c r="Z189" s="22"/>
      <c r="AF189" s="22"/>
      <c r="AG189" s="302"/>
      <c r="AH189" s="22"/>
      <c r="AI189" s="22"/>
      <c r="AJ189" s="22"/>
      <c r="AK189" s="22"/>
      <c r="AL189" s="22"/>
      <c r="AM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</row>
    <row r="190" spans="3:72" s="105" customFormat="1" ht="12.95" customHeight="1" x14ac:dyDescent="0.2">
      <c r="C190" s="20"/>
      <c r="D190" s="20"/>
      <c r="S190" s="302"/>
      <c r="Z190" s="22"/>
      <c r="AF190" s="22"/>
      <c r="AG190" s="302"/>
      <c r="AH190" s="22"/>
      <c r="AI190" s="22"/>
      <c r="AJ190" s="22"/>
      <c r="AK190" s="22"/>
      <c r="AL190" s="22"/>
      <c r="AM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</row>
    <row r="191" spans="3:72" s="105" customFormat="1" ht="12.95" customHeight="1" x14ac:dyDescent="0.2">
      <c r="C191" s="20"/>
      <c r="D191" s="20"/>
      <c r="S191" s="302"/>
      <c r="Z191" s="22"/>
      <c r="AF191" s="22"/>
      <c r="AG191" s="302"/>
      <c r="AH191" s="22"/>
      <c r="AI191" s="22"/>
      <c r="AJ191" s="22"/>
      <c r="AK191" s="22"/>
      <c r="AL191" s="22"/>
      <c r="AM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</row>
    <row r="192" spans="3:72" s="105" customFormat="1" ht="12.95" customHeight="1" x14ac:dyDescent="0.2">
      <c r="C192" s="20"/>
      <c r="D192" s="20"/>
      <c r="S192" s="302"/>
      <c r="Z192" s="22"/>
      <c r="AF192" s="22"/>
      <c r="AG192" s="302"/>
      <c r="AH192" s="22"/>
      <c r="AI192" s="22"/>
      <c r="AJ192" s="22"/>
      <c r="AK192" s="22"/>
      <c r="AL192" s="22"/>
      <c r="AM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</row>
    <row r="193" spans="3:72" s="105" customFormat="1" ht="12.95" customHeight="1" x14ac:dyDescent="0.2">
      <c r="C193" s="20"/>
      <c r="D193" s="20"/>
      <c r="S193" s="302"/>
      <c r="Z193" s="22"/>
      <c r="AF193" s="22"/>
      <c r="AG193" s="302"/>
      <c r="AH193" s="22"/>
      <c r="AI193" s="22"/>
      <c r="AJ193" s="22"/>
      <c r="AK193" s="22"/>
      <c r="AL193" s="22"/>
      <c r="AM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</row>
    <row r="194" spans="3:72" s="105" customFormat="1" ht="12.95" customHeight="1" x14ac:dyDescent="0.2">
      <c r="C194" s="20"/>
      <c r="D194" s="20"/>
      <c r="S194" s="302"/>
      <c r="Z194" s="22"/>
      <c r="AF194" s="22"/>
      <c r="AG194" s="302"/>
      <c r="AH194" s="22"/>
      <c r="AI194" s="22"/>
      <c r="AJ194" s="22"/>
      <c r="AK194" s="22"/>
      <c r="AL194" s="22"/>
      <c r="AM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</row>
    <row r="195" spans="3:72" s="105" customFormat="1" ht="12.95" customHeight="1" x14ac:dyDescent="0.2">
      <c r="C195" s="20"/>
      <c r="D195" s="20"/>
      <c r="S195" s="302"/>
      <c r="Z195" s="22"/>
      <c r="AF195" s="22"/>
      <c r="AG195" s="302"/>
      <c r="AH195" s="22"/>
      <c r="AI195" s="22"/>
      <c r="AJ195" s="22"/>
      <c r="AK195" s="22"/>
      <c r="AL195" s="22"/>
      <c r="AM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</row>
    <row r="196" spans="3:72" s="105" customFormat="1" ht="12.95" customHeight="1" x14ac:dyDescent="0.2">
      <c r="C196" s="20"/>
      <c r="D196" s="20"/>
      <c r="S196" s="302"/>
      <c r="Z196" s="22"/>
      <c r="AF196" s="22"/>
      <c r="AG196" s="302"/>
      <c r="AH196" s="22"/>
      <c r="AI196" s="22"/>
      <c r="AJ196" s="22"/>
      <c r="AK196" s="22"/>
      <c r="AL196" s="22"/>
      <c r="AM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</row>
    <row r="197" spans="3:72" s="105" customFormat="1" ht="12.95" customHeight="1" x14ac:dyDescent="0.2">
      <c r="C197" s="20"/>
      <c r="D197" s="20"/>
      <c r="S197" s="302"/>
      <c r="Z197" s="22"/>
      <c r="AF197" s="22"/>
      <c r="AG197" s="302"/>
      <c r="AH197" s="22"/>
      <c r="AI197" s="22"/>
      <c r="AJ197" s="22"/>
      <c r="AK197" s="22"/>
      <c r="AL197" s="22"/>
      <c r="AM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</row>
    <row r="198" spans="3:72" s="105" customFormat="1" ht="12.95" customHeight="1" x14ac:dyDescent="0.2">
      <c r="C198" s="20"/>
      <c r="D198" s="20"/>
      <c r="S198" s="302"/>
      <c r="Z198" s="22"/>
      <c r="AF198" s="22"/>
      <c r="AG198" s="302"/>
      <c r="AH198" s="22"/>
      <c r="AI198" s="22"/>
      <c r="AJ198" s="22"/>
      <c r="AK198" s="22"/>
      <c r="AL198" s="22"/>
      <c r="AM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</row>
    <row r="199" spans="3:72" s="105" customFormat="1" ht="12.95" customHeight="1" x14ac:dyDescent="0.2">
      <c r="C199" s="20"/>
      <c r="D199" s="20"/>
      <c r="S199" s="302"/>
      <c r="Z199" s="22"/>
      <c r="AF199" s="22"/>
      <c r="AG199" s="302"/>
      <c r="AH199" s="22"/>
      <c r="AI199" s="22"/>
      <c r="AJ199" s="22"/>
      <c r="AK199" s="22"/>
      <c r="AL199" s="22"/>
      <c r="AM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</row>
    <row r="200" spans="3:72" s="105" customFormat="1" ht="12.95" customHeight="1" x14ac:dyDescent="0.2">
      <c r="C200" s="20"/>
      <c r="D200" s="20"/>
      <c r="S200" s="302"/>
      <c r="Z200" s="22"/>
      <c r="AF200" s="22"/>
      <c r="AG200" s="302"/>
      <c r="AH200" s="22"/>
      <c r="AI200" s="22"/>
      <c r="AJ200" s="22"/>
      <c r="AK200" s="22"/>
      <c r="AL200" s="22"/>
      <c r="AM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</row>
    <row r="201" spans="3:72" s="105" customFormat="1" ht="12.95" customHeight="1" x14ac:dyDescent="0.2">
      <c r="C201" s="20"/>
      <c r="D201" s="20"/>
      <c r="S201" s="302"/>
      <c r="Z201" s="22"/>
      <c r="AF201" s="22"/>
      <c r="AG201" s="302"/>
      <c r="AH201" s="22"/>
      <c r="AI201" s="22"/>
      <c r="AJ201" s="22"/>
      <c r="AK201" s="22"/>
      <c r="AL201" s="22"/>
      <c r="AM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</row>
    <row r="202" spans="3:72" s="105" customFormat="1" ht="12.95" customHeight="1" x14ac:dyDescent="0.2">
      <c r="C202" s="20"/>
      <c r="D202" s="20"/>
      <c r="S202" s="302"/>
      <c r="Z202" s="22"/>
      <c r="AF202" s="22"/>
      <c r="AG202" s="302"/>
      <c r="AH202" s="22"/>
      <c r="AI202" s="22"/>
      <c r="AJ202" s="22"/>
      <c r="AK202" s="22"/>
      <c r="AL202" s="22"/>
      <c r="AM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</row>
    <row r="203" spans="3:72" s="105" customFormat="1" ht="12.95" customHeight="1" x14ac:dyDescent="0.2">
      <c r="C203" s="20"/>
      <c r="D203" s="20"/>
      <c r="S203" s="302"/>
      <c r="Z203" s="22"/>
      <c r="AF203" s="22"/>
      <c r="AG203" s="302"/>
      <c r="AH203" s="22"/>
      <c r="AI203" s="22"/>
      <c r="AJ203" s="22"/>
      <c r="AK203" s="22"/>
      <c r="AL203" s="22"/>
      <c r="AM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</row>
    <row r="204" spans="3:72" s="105" customFormat="1" ht="12.95" customHeight="1" x14ac:dyDescent="0.2">
      <c r="C204" s="20"/>
      <c r="D204" s="20"/>
      <c r="S204" s="302"/>
      <c r="Z204" s="22"/>
      <c r="AF204" s="22"/>
      <c r="AG204" s="302"/>
      <c r="AH204" s="22"/>
      <c r="AI204" s="22"/>
      <c r="AJ204" s="22"/>
      <c r="AK204" s="22"/>
      <c r="AL204" s="22"/>
      <c r="AM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</row>
    <row r="205" spans="3:72" s="105" customFormat="1" ht="12.95" customHeight="1" x14ac:dyDescent="0.2">
      <c r="C205" s="20"/>
      <c r="D205" s="20"/>
      <c r="S205" s="302"/>
      <c r="Z205" s="22"/>
      <c r="AF205" s="22"/>
      <c r="AG205" s="302"/>
      <c r="AH205" s="22"/>
      <c r="AI205" s="22"/>
      <c r="AJ205" s="22"/>
      <c r="AK205" s="22"/>
      <c r="AL205" s="22"/>
      <c r="AM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</row>
    <row r="206" spans="3:72" s="105" customFormat="1" ht="12.95" customHeight="1" x14ac:dyDescent="0.2">
      <c r="C206" s="20"/>
      <c r="D206" s="20"/>
      <c r="S206" s="302"/>
      <c r="Z206" s="22"/>
      <c r="AF206" s="22"/>
      <c r="AG206" s="302"/>
      <c r="AH206" s="22"/>
      <c r="AI206" s="22"/>
      <c r="AJ206" s="22"/>
      <c r="AK206" s="22"/>
      <c r="AL206" s="22"/>
      <c r="AM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</row>
    <row r="207" spans="3:72" s="105" customFormat="1" ht="12.95" customHeight="1" x14ac:dyDescent="0.2">
      <c r="C207" s="20"/>
      <c r="D207" s="20"/>
      <c r="S207" s="302"/>
      <c r="Z207" s="22"/>
      <c r="AF207" s="22"/>
      <c r="AG207" s="302"/>
      <c r="AH207" s="22"/>
      <c r="AI207" s="22"/>
      <c r="AJ207" s="22"/>
      <c r="AK207" s="22"/>
      <c r="AL207" s="22"/>
      <c r="AM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</row>
    <row r="208" spans="3:72" s="105" customFormat="1" ht="12.95" customHeight="1" x14ac:dyDescent="0.2">
      <c r="C208" s="20"/>
      <c r="D208" s="20"/>
      <c r="S208" s="302"/>
      <c r="Z208" s="22"/>
      <c r="AF208" s="22"/>
      <c r="AG208" s="302"/>
      <c r="AH208" s="22"/>
      <c r="AI208" s="22"/>
      <c r="AJ208" s="22"/>
      <c r="AK208" s="22"/>
      <c r="AL208" s="22"/>
      <c r="AM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</row>
    <row r="209" spans="3:72" s="105" customFormat="1" ht="12.95" customHeight="1" x14ac:dyDescent="0.2">
      <c r="C209" s="20"/>
      <c r="D209" s="20"/>
      <c r="S209" s="302"/>
      <c r="Z209" s="22"/>
      <c r="AF209" s="22"/>
      <c r="AG209" s="302"/>
      <c r="AH209" s="22"/>
      <c r="AI209" s="22"/>
      <c r="AJ209" s="22"/>
      <c r="AK209" s="22"/>
      <c r="AL209" s="22"/>
      <c r="AM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</row>
    <row r="210" spans="3:72" s="105" customFormat="1" ht="12.95" customHeight="1" x14ac:dyDescent="0.2">
      <c r="C210" s="20"/>
      <c r="D210" s="20"/>
      <c r="S210" s="302"/>
      <c r="Z210" s="22"/>
      <c r="AF210" s="22"/>
      <c r="AG210" s="302"/>
      <c r="AH210" s="22"/>
      <c r="AI210" s="22"/>
      <c r="AJ210" s="22"/>
      <c r="AK210" s="22"/>
      <c r="AL210" s="22"/>
      <c r="AM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</row>
    <row r="211" spans="3:72" s="105" customFormat="1" ht="12.95" customHeight="1" x14ac:dyDescent="0.2">
      <c r="C211" s="20"/>
      <c r="D211" s="20"/>
      <c r="S211" s="302"/>
      <c r="Z211" s="22"/>
      <c r="AF211" s="22"/>
      <c r="AG211" s="302"/>
      <c r="AH211" s="22"/>
      <c r="AI211" s="22"/>
      <c r="AJ211" s="22"/>
      <c r="AK211" s="22"/>
      <c r="AL211" s="22"/>
      <c r="AM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</row>
    <row r="212" spans="3:72" s="105" customFormat="1" ht="12.95" customHeight="1" x14ac:dyDescent="0.2">
      <c r="C212" s="20"/>
      <c r="D212" s="20"/>
      <c r="S212" s="302"/>
      <c r="Z212" s="22"/>
      <c r="AF212" s="22"/>
      <c r="AG212" s="302"/>
      <c r="AH212" s="22"/>
      <c r="AI212" s="22"/>
      <c r="AJ212" s="22"/>
      <c r="AK212" s="22"/>
      <c r="AL212" s="22"/>
      <c r="AM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</row>
    <row r="213" spans="3:72" s="105" customFormat="1" ht="12.95" customHeight="1" x14ac:dyDescent="0.2">
      <c r="C213" s="20"/>
      <c r="D213" s="20"/>
      <c r="S213" s="302"/>
      <c r="Z213" s="22"/>
      <c r="AF213" s="22"/>
      <c r="AG213" s="302"/>
      <c r="AH213" s="22"/>
      <c r="AI213" s="22"/>
      <c r="AJ213" s="22"/>
      <c r="AK213" s="22"/>
      <c r="AL213" s="22"/>
      <c r="AM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</row>
    <row r="214" spans="3:72" s="105" customFormat="1" ht="12.95" customHeight="1" x14ac:dyDescent="0.2">
      <c r="C214" s="20"/>
      <c r="D214" s="20"/>
      <c r="S214" s="302"/>
      <c r="Z214" s="22"/>
      <c r="AF214" s="22"/>
      <c r="AG214" s="302"/>
      <c r="AH214" s="22"/>
      <c r="AI214" s="22"/>
      <c r="AJ214" s="22"/>
      <c r="AK214" s="22"/>
      <c r="AL214" s="22"/>
      <c r="AM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</row>
    <row r="215" spans="3:72" s="105" customFormat="1" ht="12.95" customHeight="1" x14ac:dyDescent="0.2">
      <c r="C215" s="20"/>
      <c r="D215" s="20"/>
      <c r="S215" s="302"/>
      <c r="Z215" s="22"/>
      <c r="AF215" s="22"/>
      <c r="AG215" s="302"/>
      <c r="AH215" s="22"/>
      <c r="AI215" s="22"/>
      <c r="AJ215" s="22"/>
      <c r="AK215" s="22"/>
      <c r="AL215" s="22"/>
      <c r="AM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</row>
    <row r="216" spans="3:72" s="105" customFormat="1" ht="12.95" customHeight="1" x14ac:dyDescent="0.2">
      <c r="C216" s="20"/>
      <c r="D216" s="20"/>
      <c r="S216" s="302"/>
      <c r="Z216" s="22"/>
      <c r="AF216" s="22"/>
      <c r="AG216" s="302"/>
      <c r="AH216" s="22"/>
      <c r="AI216" s="22"/>
      <c r="AJ216" s="22"/>
      <c r="AK216" s="22"/>
      <c r="AL216" s="22"/>
      <c r="AM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</row>
    <row r="217" spans="3:72" s="105" customFormat="1" ht="12.95" customHeight="1" x14ac:dyDescent="0.2">
      <c r="C217" s="20"/>
      <c r="D217" s="20"/>
      <c r="S217" s="302"/>
      <c r="Z217" s="22"/>
      <c r="AF217" s="22"/>
      <c r="AG217" s="302"/>
      <c r="AH217" s="22"/>
      <c r="AI217" s="22"/>
      <c r="AJ217" s="22"/>
      <c r="AK217" s="22"/>
      <c r="AL217" s="22"/>
      <c r="AM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</row>
    <row r="218" spans="3:72" s="105" customFormat="1" ht="12.95" customHeight="1" x14ac:dyDescent="0.2">
      <c r="C218" s="20"/>
      <c r="D218" s="20"/>
      <c r="S218" s="302"/>
      <c r="Z218" s="22"/>
      <c r="AF218" s="22"/>
      <c r="AG218" s="302"/>
      <c r="AH218" s="22"/>
      <c r="AI218" s="22"/>
      <c r="AJ218" s="22"/>
      <c r="AK218" s="22"/>
      <c r="AL218" s="22"/>
      <c r="AM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</row>
    <row r="219" spans="3:72" s="105" customFormat="1" ht="12.95" customHeight="1" x14ac:dyDescent="0.2">
      <c r="C219" s="20"/>
      <c r="D219" s="20"/>
      <c r="S219" s="302"/>
      <c r="Z219" s="22"/>
      <c r="AF219" s="22"/>
      <c r="AG219" s="302"/>
      <c r="AH219" s="22"/>
      <c r="AI219" s="22"/>
      <c r="AJ219" s="22"/>
      <c r="AK219" s="22"/>
      <c r="AL219" s="22"/>
      <c r="AM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</row>
    <row r="220" spans="3:72" s="105" customFormat="1" ht="12.95" customHeight="1" x14ac:dyDescent="0.2">
      <c r="C220" s="20"/>
      <c r="D220" s="20"/>
      <c r="S220" s="302"/>
      <c r="Z220" s="22"/>
      <c r="AF220" s="22"/>
      <c r="AG220" s="302"/>
      <c r="AH220" s="22"/>
      <c r="AI220" s="22"/>
      <c r="AJ220" s="22"/>
      <c r="AK220" s="22"/>
      <c r="AL220" s="22"/>
      <c r="AM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</row>
    <row r="221" spans="3:72" s="105" customFormat="1" ht="12.95" customHeight="1" x14ac:dyDescent="0.2">
      <c r="C221" s="20"/>
      <c r="D221" s="20"/>
      <c r="S221" s="302"/>
      <c r="Z221" s="22"/>
      <c r="AF221" s="22"/>
      <c r="AG221" s="302"/>
      <c r="AH221" s="22"/>
      <c r="AI221" s="22"/>
      <c r="AJ221" s="22"/>
      <c r="AK221" s="22"/>
      <c r="AL221" s="22"/>
      <c r="AM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</row>
    <row r="222" spans="3:72" s="105" customFormat="1" ht="12.95" customHeight="1" x14ac:dyDescent="0.2">
      <c r="C222" s="20"/>
      <c r="D222" s="20"/>
      <c r="S222" s="302"/>
      <c r="Z222" s="22"/>
      <c r="AF222" s="22"/>
      <c r="AG222" s="302"/>
      <c r="AH222" s="22"/>
      <c r="AI222" s="22"/>
      <c r="AJ222" s="22"/>
      <c r="AK222" s="22"/>
      <c r="AL222" s="22"/>
      <c r="AM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</row>
    <row r="223" spans="3:72" s="105" customFormat="1" ht="12.95" customHeight="1" x14ac:dyDescent="0.2">
      <c r="C223" s="20"/>
      <c r="D223" s="20"/>
      <c r="S223" s="302"/>
      <c r="Z223" s="22"/>
      <c r="AF223" s="22"/>
      <c r="AG223" s="302"/>
      <c r="AH223" s="22"/>
      <c r="AI223" s="22"/>
      <c r="AJ223" s="22"/>
      <c r="AK223" s="22"/>
      <c r="AL223" s="22"/>
      <c r="AM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</row>
    <row r="224" spans="3:72" s="105" customFormat="1" ht="12.95" customHeight="1" x14ac:dyDescent="0.2">
      <c r="C224" s="20"/>
      <c r="D224" s="20"/>
      <c r="S224" s="302"/>
      <c r="Z224" s="22"/>
      <c r="AF224" s="22"/>
      <c r="AG224" s="302"/>
      <c r="AH224" s="22"/>
      <c r="AI224" s="22"/>
      <c r="AJ224" s="22"/>
      <c r="AK224" s="22"/>
      <c r="AL224" s="22"/>
      <c r="AM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</row>
    <row r="225" spans="3:72" s="105" customFormat="1" ht="12.95" customHeight="1" x14ac:dyDescent="0.2">
      <c r="C225" s="20"/>
      <c r="D225" s="20"/>
      <c r="S225" s="302"/>
      <c r="Z225" s="22"/>
      <c r="AF225" s="22"/>
      <c r="AG225" s="302"/>
      <c r="AH225" s="22"/>
      <c r="AI225" s="22"/>
      <c r="AJ225" s="22"/>
      <c r="AK225" s="22"/>
      <c r="AL225" s="22"/>
      <c r="AM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</row>
    <row r="226" spans="3:72" s="105" customFormat="1" ht="12.95" customHeight="1" x14ac:dyDescent="0.2">
      <c r="C226" s="20"/>
      <c r="D226" s="20"/>
      <c r="S226" s="302"/>
      <c r="Z226" s="22"/>
      <c r="AF226" s="22"/>
      <c r="AG226" s="302"/>
      <c r="AH226" s="22"/>
      <c r="AI226" s="22"/>
      <c r="AJ226" s="22"/>
      <c r="AK226" s="22"/>
      <c r="AL226" s="22"/>
      <c r="AM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</row>
    <row r="227" spans="3:72" s="105" customFormat="1" ht="12.95" customHeight="1" x14ac:dyDescent="0.2">
      <c r="C227" s="20"/>
      <c r="D227" s="20"/>
      <c r="S227" s="302"/>
      <c r="Z227" s="22"/>
      <c r="AF227" s="22"/>
      <c r="AG227" s="302"/>
      <c r="AH227" s="22"/>
      <c r="AI227" s="22"/>
      <c r="AJ227" s="22"/>
      <c r="AK227" s="22"/>
      <c r="AL227" s="22"/>
      <c r="AM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</row>
    <row r="228" spans="3:72" s="105" customFormat="1" ht="12.95" customHeight="1" x14ac:dyDescent="0.2">
      <c r="C228" s="20"/>
      <c r="D228" s="20"/>
      <c r="S228" s="302"/>
      <c r="Z228" s="22"/>
      <c r="AF228" s="22"/>
      <c r="AG228" s="302"/>
      <c r="AH228" s="22"/>
      <c r="AI228" s="22"/>
      <c r="AJ228" s="22"/>
      <c r="AK228" s="22"/>
      <c r="AL228" s="22"/>
      <c r="AM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</row>
    <row r="229" spans="3:72" s="105" customFormat="1" ht="12.95" customHeight="1" x14ac:dyDescent="0.2">
      <c r="C229" s="20"/>
      <c r="D229" s="20"/>
      <c r="S229" s="302"/>
      <c r="Z229" s="22"/>
      <c r="AF229" s="22"/>
      <c r="AG229" s="302"/>
      <c r="AH229" s="22"/>
      <c r="AI229" s="22"/>
      <c r="AJ229" s="22"/>
      <c r="AK229" s="22"/>
      <c r="AL229" s="22"/>
      <c r="AM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</row>
    <row r="230" spans="3:72" s="105" customFormat="1" ht="12.95" customHeight="1" x14ac:dyDescent="0.2">
      <c r="C230" s="20"/>
      <c r="D230" s="20"/>
      <c r="S230" s="302"/>
      <c r="Z230" s="22"/>
      <c r="AF230" s="22"/>
      <c r="AG230" s="302"/>
      <c r="AH230" s="22"/>
      <c r="AI230" s="22"/>
      <c r="AJ230" s="22"/>
      <c r="AK230" s="22"/>
      <c r="AL230" s="22"/>
      <c r="AM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</row>
    <row r="231" spans="3:72" s="105" customFormat="1" ht="12.95" customHeight="1" x14ac:dyDescent="0.2">
      <c r="C231" s="20"/>
      <c r="D231" s="20"/>
      <c r="S231" s="302"/>
      <c r="Z231" s="22"/>
      <c r="AF231" s="22"/>
      <c r="AG231" s="302"/>
      <c r="AH231" s="22"/>
      <c r="AI231" s="22"/>
      <c r="AJ231" s="22"/>
      <c r="AK231" s="22"/>
      <c r="AL231" s="22"/>
      <c r="AM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</row>
    <row r="232" spans="3:72" s="105" customFormat="1" ht="12.95" customHeight="1" x14ac:dyDescent="0.2">
      <c r="C232" s="20"/>
      <c r="D232" s="20"/>
      <c r="S232" s="302"/>
      <c r="Z232" s="22"/>
      <c r="AF232" s="22"/>
      <c r="AG232" s="302"/>
      <c r="AH232" s="22"/>
      <c r="AI232" s="22"/>
      <c r="AJ232" s="22"/>
      <c r="AK232" s="22"/>
      <c r="AL232" s="22"/>
      <c r="AM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</row>
    <row r="233" spans="3:72" s="105" customFormat="1" ht="12.95" customHeight="1" x14ac:dyDescent="0.2">
      <c r="C233" s="20"/>
      <c r="D233" s="20"/>
      <c r="S233" s="302"/>
      <c r="Z233" s="22"/>
      <c r="AF233" s="22"/>
      <c r="AG233" s="302"/>
      <c r="AH233" s="22"/>
      <c r="AI233" s="22"/>
      <c r="AJ233" s="22"/>
      <c r="AK233" s="22"/>
      <c r="AL233" s="22"/>
      <c r="AM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</row>
    <row r="234" spans="3:72" s="105" customFormat="1" ht="12.95" customHeight="1" x14ac:dyDescent="0.2">
      <c r="C234" s="20"/>
      <c r="D234" s="20"/>
      <c r="S234" s="302"/>
      <c r="Z234" s="22"/>
      <c r="AF234" s="22"/>
      <c r="AG234" s="302"/>
      <c r="AH234" s="22"/>
      <c r="AI234" s="22"/>
      <c r="AJ234" s="22"/>
      <c r="AK234" s="22"/>
      <c r="AL234" s="22"/>
      <c r="AM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</row>
    <row r="235" spans="3:72" s="105" customFormat="1" ht="12.95" customHeight="1" x14ac:dyDescent="0.2">
      <c r="C235" s="20"/>
      <c r="D235" s="20"/>
      <c r="S235" s="302"/>
      <c r="Z235" s="22"/>
      <c r="AF235" s="22"/>
      <c r="AG235" s="302"/>
      <c r="AH235" s="22"/>
      <c r="AI235" s="22"/>
      <c r="AJ235" s="22"/>
      <c r="AK235" s="22"/>
      <c r="AL235" s="22"/>
      <c r="AM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</row>
    <row r="236" spans="3:72" s="105" customFormat="1" ht="12.95" customHeight="1" x14ac:dyDescent="0.2">
      <c r="C236" s="20"/>
      <c r="D236" s="20"/>
      <c r="S236" s="302"/>
      <c r="Z236" s="22"/>
      <c r="AF236" s="22"/>
      <c r="AG236" s="302"/>
      <c r="AH236" s="22"/>
      <c r="AI236" s="22"/>
      <c r="AJ236" s="22"/>
      <c r="AK236" s="22"/>
      <c r="AL236" s="22"/>
      <c r="AM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</row>
    <row r="237" spans="3:72" s="105" customFormat="1" ht="12.95" customHeight="1" x14ac:dyDescent="0.2">
      <c r="C237" s="20"/>
      <c r="D237" s="20"/>
      <c r="S237" s="302"/>
      <c r="Z237" s="22"/>
      <c r="AF237" s="22"/>
      <c r="AG237" s="302"/>
      <c r="AH237" s="22"/>
      <c r="AI237" s="22"/>
      <c r="AJ237" s="22"/>
      <c r="AK237" s="22"/>
      <c r="AL237" s="22"/>
      <c r="AM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</row>
    <row r="238" spans="3:72" s="105" customFormat="1" ht="12.95" customHeight="1" x14ac:dyDescent="0.2">
      <c r="C238" s="20"/>
      <c r="D238" s="20"/>
      <c r="S238" s="302"/>
      <c r="Z238" s="22"/>
      <c r="AF238" s="22"/>
      <c r="AG238" s="302"/>
      <c r="AH238" s="22"/>
      <c r="AI238" s="22"/>
      <c r="AJ238" s="22"/>
      <c r="AK238" s="22"/>
      <c r="AL238" s="22"/>
      <c r="AM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</row>
    <row r="239" spans="3:72" s="105" customFormat="1" ht="12.95" customHeight="1" x14ac:dyDescent="0.2">
      <c r="C239" s="20"/>
      <c r="D239" s="20"/>
      <c r="S239" s="302"/>
      <c r="Z239" s="22"/>
      <c r="AF239" s="22"/>
      <c r="AG239" s="302"/>
      <c r="AH239" s="22"/>
      <c r="AI239" s="22"/>
      <c r="AJ239" s="22"/>
      <c r="AK239" s="22"/>
      <c r="AL239" s="22"/>
      <c r="AM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</row>
    <row r="240" spans="3:72" s="105" customFormat="1" ht="12.95" customHeight="1" x14ac:dyDescent="0.2">
      <c r="C240" s="20"/>
      <c r="D240" s="20"/>
      <c r="S240" s="302"/>
      <c r="Z240" s="22"/>
      <c r="AF240" s="22"/>
      <c r="AG240" s="302"/>
      <c r="AH240" s="22"/>
      <c r="AI240" s="22"/>
      <c r="AJ240" s="22"/>
      <c r="AK240" s="22"/>
      <c r="AL240" s="22"/>
      <c r="AM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</row>
    <row r="241" spans="3:72" s="105" customFormat="1" ht="12.95" customHeight="1" x14ac:dyDescent="0.2">
      <c r="C241" s="20"/>
      <c r="D241" s="20"/>
      <c r="S241" s="302"/>
      <c r="Z241" s="22"/>
      <c r="AF241" s="22"/>
      <c r="AG241" s="302"/>
      <c r="AH241" s="22"/>
      <c r="AI241" s="22"/>
      <c r="AJ241" s="22"/>
      <c r="AK241" s="22"/>
      <c r="AL241" s="22"/>
      <c r="AM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</row>
    <row r="242" spans="3:72" s="105" customFormat="1" ht="12.95" customHeight="1" x14ac:dyDescent="0.2">
      <c r="C242" s="20"/>
      <c r="D242" s="20"/>
      <c r="S242" s="302"/>
      <c r="Z242" s="22"/>
      <c r="AF242" s="22"/>
      <c r="AG242" s="302"/>
      <c r="AH242" s="22"/>
      <c r="AI242" s="22"/>
      <c r="AJ242" s="22"/>
      <c r="AK242" s="22"/>
      <c r="AL242" s="22"/>
      <c r="AM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</row>
    <row r="243" spans="3:72" s="105" customFormat="1" ht="12.95" customHeight="1" x14ac:dyDescent="0.2">
      <c r="C243" s="20"/>
      <c r="D243" s="20"/>
      <c r="S243" s="302"/>
      <c r="Z243" s="22"/>
      <c r="AF243" s="22"/>
      <c r="AG243" s="302"/>
      <c r="AH243" s="22"/>
      <c r="AI243" s="22"/>
      <c r="AJ243" s="22"/>
      <c r="AK243" s="22"/>
      <c r="AL243" s="22"/>
      <c r="AM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</row>
    <row r="244" spans="3:72" s="105" customFormat="1" ht="12.95" customHeight="1" x14ac:dyDescent="0.2">
      <c r="C244" s="20"/>
      <c r="D244" s="20"/>
      <c r="S244" s="302"/>
      <c r="Z244" s="22"/>
      <c r="AF244" s="22"/>
      <c r="AG244" s="302"/>
      <c r="AH244" s="22"/>
      <c r="AI244" s="22"/>
      <c r="AJ244" s="22"/>
      <c r="AK244" s="22"/>
      <c r="AL244" s="22"/>
      <c r="AM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</row>
    <row r="245" spans="3:72" s="105" customFormat="1" ht="12.95" customHeight="1" x14ac:dyDescent="0.2">
      <c r="C245" s="20"/>
      <c r="D245" s="20"/>
      <c r="S245" s="302"/>
      <c r="Z245" s="22"/>
      <c r="AF245" s="22"/>
      <c r="AG245" s="302"/>
      <c r="AH245" s="22"/>
      <c r="AI245" s="22"/>
      <c r="AJ245" s="22"/>
      <c r="AK245" s="22"/>
      <c r="AL245" s="22"/>
      <c r="AM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</row>
    <row r="246" spans="3:72" s="105" customFormat="1" ht="12.95" customHeight="1" x14ac:dyDescent="0.2">
      <c r="C246" s="20"/>
      <c r="D246" s="20"/>
      <c r="S246" s="302"/>
      <c r="Z246" s="22"/>
      <c r="AF246" s="22"/>
      <c r="AG246" s="302"/>
      <c r="AH246" s="22"/>
      <c r="AI246" s="22"/>
      <c r="AJ246" s="22"/>
      <c r="AK246" s="22"/>
      <c r="AL246" s="22"/>
      <c r="AM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</row>
    <row r="247" spans="3:72" s="105" customFormat="1" ht="12.95" customHeight="1" x14ac:dyDescent="0.2">
      <c r="C247" s="20"/>
      <c r="D247" s="20"/>
      <c r="S247" s="302"/>
      <c r="Z247" s="22"/>
      <c r="AF247" s="22"/>
      <c r="AG247" s="302"/>
      <c r="AH247" s="22"/>
      <c r="AI247" s="22"/>
      <c r="AJ247" s="22"/>
      <c r="AK247" s="22"/>
      <c r="AL247" s="22"/>
      <c r="AM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</row>
    <row r="248" spans="3:72" s="105" customFormat="1" ht="12.95" customHeight="1" x14ac:dyDescent="0.2">
      <c r="C248" s="20"/>
      <c r="D248" s="20"/>
      <c r="S248" s="302"/>
      <c r="Z248" s="22"/>
      <c r="AF248" s="22"/>
      <c r="AG248" s="302"/>
      <c r="AH248" s="22"/>
      <c r="AI248" s="22"/>
      <c r="AJ248" s="22"/>
      <c r="AK248" s="22"/>
      <c r="AL248" s="22"/>
      <c r="AM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</row>
    <row r="249" spans="3:72" s="105" customFormat="1" ht="12.95" customHeight="1" x14ac:dyDescent="0.2">
      <c r="C249" s="20"/>
      <c r="D249" s="20"/>
      <c r="S249" s="302"/>
      <c r="Z249" s="22"/>
      <c r="AF249" s="22"/>
      <c r="AG249" s="302"/>
      <c r="AH249" s="22"/>
      <c r="AI249" s="22"/>
      <c r="AJ249" s="22"/>
      <c r="AK249" s="22"/>
      <c r="AL249" s="22"/>
      <c r="AM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</row>
    <row r="250" spans="3:72" s="105" customFormat="1" ht="12.95" customHeight="1" x14ac:dyDescent="0.2">
      <c r="C250" s="20"/>
      <c r="D250" s="20"/>
      <c r="S250" s="302"/>
      <c r="Z250" s="22"/>
      <c r="AF250" s="22"/>
      <c r="AG250" s="302"/>
      <c r="AH250" s="22"/>
      <c r="AI250" s="22"/>
      <c r="AJ250" s="22"/>
      <c r="AK250" s="22"/>
      <c r="AL250" s="22"/>
      <c r="AM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</row>
    <row r="251" spans="3:72" s="105" customFormat="1" ht="12.95" customHeight="1" x14ac:dyDescent="0.2">
      <c r="C251" s="20"/>
      <c r="D251" s="20"/>
      <c r="S251" s="302"/>
      <c r="Z251" s="22"/>
      <c r="AF251" s="22"/>
      <c r="AG251" s="302"/>
      <c r="AH251" s="22"/>
      <c r="AI251" s="22"/>
      <c r="AJ251" s="22"/>
      <c r="AK251" s="22"/>
      <c r="AL251" s="22"/>
      <c r="AM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</row>
    <row r="252" spans="3:72" s="105" customFormat="1" ht="12.95" customHeight="1" x14ac:dyDescent="0.2">
      <c r="C252" s="20"/>
      <c r="D252" s="20"/>
      <c r="S252" s="302"/>
      <c r="Z252" s="22"/>
      <c r="AF252" s="22"/>
      <c r="AG252" s="302"/>
      <c r="AH252" s="22"/>
      <c r="AI252" s="22"/>
      <c r="AJ252" s="22"/>
      <c r="AK252" s="22"/>
      <c r="AL252" s="22"/>
      <c r="AM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</row>
    <row r="253" spans="3:72" s="105" customFormat="1" ht="12.95" customHeight="1" x14ac:dyDescent="0.2">
      <c r="C253" s="20"/>
      <c r="D253" s="20"/>
      <c r="S253" s="302"/>
      <c r="Z253" s="22"/>
      <c r="AF253" s="22"/>
      <c r="AG253" s="302"/>
      <c r="AH253" s="22"/>
      <c r="AI253" s="22"/>
      <c r="AJ253" s="22"/>
      <c r="AK253" s="22"/>
      <c r="AL253" s="22"/>
      <c r="AM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</row>
    <row r="254" spans="3:72" s="105" customFormat="1" ht="12.95" customHeight="1" x14ac:dyDescent="0.2">
      <c r="C254" s="20"/>
      <c r="D254" s="20"/>
      <c r="S254" s="302"/>
      <c r="Z254" s="22"/>
      <c r="AF254" s="22"/>
      <c r="AG254" s="302"/>
      <c r="AH254" s="22"/>
      <c r="AI254" s="22"/>
      <c r="AJ254" s="22"/>
      <c r="AK254" s="22"/>
      <c r="AL254" s="22"/>
      <c r="AM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</row>
    <row r="255" spans="3:72" s="105" customFormat="1" ht="12.95" customHeight="1" x14ac:dyDescent="0.2">
      <c r="C255" s="20"/>
      <c r="D255" s="20"/>
      <c r="S255" s="302"/>
      <c r="Z255" s="22"/>
      <c r="AF255" s="22"/>
      <c r="AG255" s="302"/>
      <c r="AH255" s="22"/>
      <c r="AI255" s="22"/>
      <c r="AJ255" s="22"/>
      <c r="AK255" s="22"/>
      <c r="AL255" s="22"/>
      <c r="AM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</row>
    <row r="256" spans="3:72" s="105" customFormat="1" ht="12.95" customHeight="1" x14ac:dyDescent="0.2">
      <c r="C256" s="20"/>
      <c r="D256" s="20"/>
      <c r="S256" s="302"/>
      <c r="Z256" s="22"/>
      <c r="AF256" s="22"/>
      <c r="AG256" s="302"/>
      <c r="AH256" s="22"/>
      <c r="AI256" s="22"/>
      <c r="AJ256" s="22"/>
      <c r="AK256" s="22"/>
      <c r="AL256" s="22"/>
      <c r="AM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</row>
    <row r="257" spans="3:72" s="105" customFormat="1" ht="12.95" customHeight="1" x14ac:dyDescent="0.2">
      <c r="C257" s="20"/>
      <c r="D257" s="20"/>
      <c r="S257" s="302"/>
      <c r="Z257" s="22"/>
      <c r="AF257" s="22"/>
      <c r="AG257" s="302"/>
      <c r="AH257" s="22"/>
      <c r="AI257" s="22"/>
      <c r="AJ257" s="22"/>
      <c r="AK257" s="22"/>
      <c r="AL257" s="22"/>
      <c r="AM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</row>
    <row r="258" spans="3:72" s="105" customFormat="1" ht="12.95" customHeight="1" x14ac:dyDescent="0.2">
      <c r="C258" s="20"/>
      <c r="D258" s="20"/>
      <c r="S258" s="302"/>
      <c r="Z258" s="22"/>
      <c r="AF258" s="22"/>
      <c r="AG258" s="302"/>
      <c r="AH258" s="22"/>
      <c r="AI258" s="22"/>
      <c r="AJ258" s="22"/>
      <c r="AK258" s="22"/>
      <c r="AL258" s="22"/>
      <c r="AM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</row>
    <row r="259" spans="3:72" s="105" customFormat="1" ht="12.95" customHeight="1" x14ac:dyDescent="0.2">
      <c r="C259" s="20"/>
      <c r="D259" s="20"/>
      <c r="S259" s="302"/>
      <c r="Z259" s="22"/>
      <c r="AF259" s="22"/>
      <c r="AG259" s="302"/>
      <c r="AH259" s="22"/>
      <c r="AI259" s="22"/>
      <c r="AJ259" s="22"/>
      <c r="AK259" s="22"/>
      <c r="AL259" s="22"/>
      <c r="AM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</row>
    <row r="260" spans="3:72" s="105" customFormat="1" ht="12.95" customHeight="1" x14ac:dyDescent="0.2">
      <c r="C260" s="20"/>
      <c r="D260" s="20"/>
      <c r="S260" s="302"/>
      <c r="Z260" s="22"/>
      <c r="AF260" s="22"/>
      <c r="AG260" s="302"/>
      <c r="AH260" s="22"/>
      <c r="AI260" s="22"/>
      <c r="AJ260" s="22"/>
      <c r="AK260" s="22"/>
      <c r="AL260" s="22"/>
      <c r="AM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</row>
    <row r="261" spans="3:72" s="105" customFormat="1" ht="12.95" customHeight="1" x14ac:dyDescent="0.2">
      <c r="C261" s="20"/>
      <c r="D261" s="20"/>
      <c r="S261" s="302"/>
      <c r="Z261" s="22"/>
      <c r="AF261" s="22"/>
      <c r="AG261" s="302"/>
      <c r="AH261" s="22"/>
      <c r="AI261" s="22"/>
      <c r="AJ261" s="22"/>
      <c r="AK261" s="22"/>
      <c r="AL261" s="22"/>
      <c r="AM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</row>
    <row r="262" spans="3:72" s="105" customFormat="1" ht="12.95" customHeight="1" x14ac:dyDescent="0.2">
      <c r="C262" s="20"/>
      <c r="D262" s="20"/>
      <c r="S262" s="302"/>
      <c r="Z262" s="22"/>
      <c r="AF262" s="22"/>
      <c r="AG262" s="302"/>
      <c r="AH262" s="22"/>
      <c r="AI262" s="22"/>
      <c r="AJ262" s="22"/>
      <c r="AK262" s="22"/>
      <c r="AL262" s="22"/>
      <c r="AM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</row>
    <row r="263" spans="3:72" s="105" customFormat="1" ht="12.95" customHeight="1" x14ac:dyDescent="0.2">
      <c r="C263" s="20"/>
      <c r="D263" s="20"/>
      <c r="S263" s="302"/>
      <c r="Z263" s="22"/>
      <c r="AF263" s="22"/>
      <c r="AG263" s="302"/>
      <c r="AH263" s="22"/>
      <c r="AI263" s="22"/>
      <c r="AJ263" s="22"/>
      <c r="AK263" s="22"/>
      <c r="AL263" s="22"/>
      <c r="AM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</row>
    <row r="264" spans="3:72" s="105" customFormat="1" ht="12.95" customHeight="1" x14ac:dyDescent="0.2">
      <c r="C264" s="20"/>
      <c r="D264" s="20"/>
      <c r="S264" s="302"/>
      <c r="Z264" s="22"/>
      <c r="AF264" s="22"/>
      <c r="AG264" s="302"/>
      <c r="AH264" s="22"/>
      <c r="AI264" s="22"/>
      <c r="AJ264" s="22"/>
      <c r="AK264" s="22"/>
      <c r="AL264" s="22"/>
      <c r="AM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</row>
    <row r="265" spans="3:72" s="105" customFormat="1" ht="12.95" customHeight="1" x14ac:dyDescent="0.2">
      <c r="C265" s="20"/>
      <c r="D265" s="20"/>
      <c r="S265" s="302"/>
      <c r="Z265" s="22"/>
      <c r="AF265" s="22"/>
      <c r="AG265" s="302"/>
      <c r="AH265" s="22"/>
      <c r="AI265" s="22"/>
      <c r="AJ265" s="22"/>
      <c r="AK265" s="22"/>
      <c r="AL265" s="22"/>
      <c r="AM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</row>
    <row r="266" spans="3:72" s="105" customFormat="1" ht="12.95" customHeight="1" x14ac:dyDescent="0.2">
      <c r="C266" s="20"/>
      <c r="D266" s="20"/>
      <c r="S266" s="302"/>
      <c r="Z266" s="22"/>
      <c r="AF266" s="22"/>
      <c r="AG266" s="302"/>
      <c r="AH266" s="22"/>
      <c r="AI266" s="22"/>
      <c r="AJ266" s="22"/>
      <c r="AK266" s="22"/>
      <c r="AL266" s="22"/>
      <c r="AM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</row>
    <row r="267" spans="3:72" s="105" customFormat="1" ht="12.95" customHeight="1" x14ac:dyDescent="0.2">
      <c r="C267" s="20"/>
      <c r="D267" s="20"/>
      <c r="S267" s="302"/>
      <c r="Z267" s="22"/>
      <c r="AF267" s="22"/>
      <c r="AG267" s="302"/>
      <c r="AH267" s="22"/>
      <c r="AI267" s="22"/>
      <c r="AJ267" s="22"/>
      <c r="AK267" s="22"/>
      <c r="AL267" s="22"/>
      <c r="AM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</row>
    <row r="268" spans="3:72" s="105" customFormat="1" ht="12.95" customHeight="1" x14ac:dyDescent="0.2">
      <c r="C268" s="20"/>
      <c r="D268" s="20"/>
      <c r="S268" s="302"/>
      <c r="Z268" s="22"/>
      <c r="AF268" s="22"/>
      <c r="AG268" s="302"/>
      <c r="AH268" s="22"/>
      <c r="AI268" s="22"/>
      <c r="AJ268" s="22"/>
      <c r="AK268" s="22"/>
      <c r="AL268" s="22"/>
      <c r="AM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</row>
    <row r="269" spans="3:72" s="105" customFormat="1" ht="12.95" customHeight="1" x14ac:dyDescent="0.2">
      <c r="C269" s="20"/>
      <c r="D269" s="20"/>
      <c r="S269" s="302"/>
      <c r="Z269" s="22"/>
      <c r="AF269" s="22"/>
      <c r="AG269" s="302"/>
      <c r="AH269" s="22"/>
      <c r="AI269" s="22"/>
      <c r="AJ269" s="22"/>
      <c r="AK269" s="22"/>
      <c r="AL269" s="22"/>
      <c r="AM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</row>
    <row r="270" spans="3:72" s="105" customFormat="1" ht="12.95" customHeight="1" x14ac:dyDescent="0.2">
      <c r="C270" s="20"/>
      <c r="D270" s="20"/>
      <c r="S270" s="302"/>
      <c r="Z270" s="22"/>
      <c r="AF270" s="22"/>
      <c r="AG270" s="302"/>
      <c r="AH270" s="22"/>
      <c r="AI270" s="22"/>
      <c r="AJ270" s="22"/>
      <c r="AK270" s="22"/>
      <c r="AL270" s="22"/>
      <c r="AM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</row>
    <row r="271" spans="3:72" s="105" customFormat="1" ht="12.95" customHeight="1" x14ac:dyDescent="0.2">
      <c r="C271" s="20"/>
      <c r="D271" s="20"/>
      <c r="S271" s="302"/>
      <c r="Z271" s="22"/>
      <c r="AF271" s="22"/>
      <c r="AG271" s="302"/>
      <c r="AH271" s="22"/>
      <c r="AI271" s="22"/>
      <c r="AJ271" s="22"/>
      <c r="AK271" s="22"/>
      <c r="AL271" s="22"/>
      <c r="AM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</row>
    <row r="272" spans="3:72" s="105" customFormat="1" ht="12.95" customHeight="1" x14ac:dyDescent="0.2">
      <c r="C272" s="20"/>
      <c r="D272" s="20"/>
      <c r="S272" s="302"/>
      <c r="Z272" s="22"/>
      <c r="AF272" s="22"/>
      <c r="AG272" s="302"/>
      <c r="AH272" s="22"/>
      <c r="AI272" s="22"/>
      <c r="AJ272" s="22"/>
      <c r="AK272" s="22"/>
      <c r="AL272" s="22"/>
      <c r="AM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</row>
    <row r="273" spans="3:72" s="105" customFormat="1" ht="12.95" customHeight="1" x14ac:dyDescent="0.2">
      <c r="C273" s="20"/>
      <c r="D273" s="20"/>
      <c r="S273" s="302"/>
      <c r="Z273" s="22"/>
      <c r="AF273" s="22"/>
      <c r="AG273" s="302"/>
      <c r="AH273" s="22"/>
      <c r="AI273" s="22"/>
      <c r="AJ273" s="22"/>
      <c r="AK273" s="22"/>
      <c r="AL273" s="22"/>
      <c r="AM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</row>
    <row r="274" spans="3:72" s="105" customFormat="1" ht="12.95" customHeight="1" x14ac:dyDescent="0.2">
      <c r="C274" s="20"/>
      <c r="D274" s="20"/>
      <c r="S274" s="302"/>
      <c r="Z274" s="22"/>
      <c r="AF274" s="22"/>
      <c r="AG274" s="302"/>
      <c r="AH274" s="22"/>
      <c r="AI274" s="22"/>
      <c r="AJ274" s="22"/>
      <c r="AK274" s="22"/>
      <c r="AL274" s="22"/>
      <c r="AM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</row>
    <row r="275" spans="3:72" s="105" customFormat="1" ht="12.95" customHeight="1" x14ac:dyDescent="0.2">
      <c r="C275" s="20"/>
      <c r="D275" s="20"/>
      <c r="S275" s="302"/>
      <c r="Z275" s="22"/>
      <c r="AF275" s="22"/>
      <c r="AG275" s="302"/>
      <c r="AH275" s="22"/>
      <c r="AI275" s="22"/>
      <c r="AJ275" s="22"/>
      <c r="AK275" s="22"/>
      <c r="AL275" s="22"/>
      <c r="AM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</row>
    <row r="276" spans="3:72" s="105" customFormat="1" ht="12.95" customHeight="1" x14ac:dyDescent="0.2">
      <c r="C276" s="20"/>
      <c r="D276" s="20"/>
      <c r="S276" s="302"/>
      <c r="Z276" s="22"/>
      <c r="AF276" s="22"/>
      <c r="AG276" s="302"/>
      <c r="AH276" s="22"/>
      <c r="AI276" s="22"/>
      <c r="AJ276" s="22"/>
      <c r="AK276" s="22"/>
      <c r="AL276" s="22"/>
      <c r="AM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</row>
    <row r="277" spans="3:72" s="105" customFormat="1" ht="12.95" customHeight="1" x14ac:dyDescent="0.2">
      <c r="C277" s="20"/>
      <c r="D277" s="20"/>
      <c r="S277" s="302"/>
      <c r="Z277" s="22"/>
      <c r="AF277" s="22"/>
      <c r="AG277" s="302"/>
      <c r="AH277" s="22"/>
      <c r="AI277" s="22"/>
      <c r="AJ277" s="22"/>
      <c r="AK277" s="22"/>
      <c r="AL277" s="22"/>
      <c r="AM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</row>
    <row r="278" spans="3:72" s="105" customFormat="1" ht="12.95" customHeight="1" x14ac:dyDescent="0.2">
      <c r="C278" s="20"/>
      <c r="D278" s="20"/>
      <c r="S278" s="302"/>
      <c r="Z278" s="22"/>
      <c r="AF278" s="22"/>
      <c r="AG278" s="302"/>
      <c r="AH278" s="22"/>
      <c r="AI278" s="22"/>
      <c r="AJ278" s="22"/>
      <c r="AK278" s="22"/>
      <c r="AL278" s="22"/>
      <c r="AM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</row>
    <row r="279" spans="3:72" s="105" customFormat="1" ht="12.95" customHeight="1" x14ac:dyDescent="0.2">
      <c r="C279" s="20"/>
      <c r="D279" s="20"/>
      <c r="S279" s="302"/>
      <c r="Z279" s="22"/>
      <c r="AF279" s="22"/>
      <c r="AG279" s="302"/>
      <c r="AH279" s="22"/>
      <c r="AI279" s="22"/>
      <c r="AJ279" s="22"/>
      <c r="AK279" s="22"/>
      <c r="AL279" s="22"/>
      <c r="AM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</row>
    <row r="280" spans="3:72" s="105" customFormat="1" ht="12.95" customHeight="1" x14ac:dyDescent="0.2">
      <c r="C280" s="20"/>
      <c r="D280" s="20"/>
      <c r="S280" s="302"/>
      <c r="Z280" s="22"/>
      <c r="AF280" s="22"/>
      <c r="AG280" s="302"/>
      <c r="AH280" s="22"/>
      <c r="AI280" s="22"/>
      <c r="AJ280" s="22"/>
      <c r="AK280" s="22"/>
      <c r="AL280" s="22"/>
      <c r="AM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</row>
    <row r="281" spans="3:72" s="105" customFormat="1" ht="12.95" customHeight="1" x14ac:dyDescent="0.2">
      <c r="C281" s="20"/>
      <c r="D281" s="20"/>
      <c r="S281" s="302"/>
      <c r="Z281" s="22"/>
      <c r="AF281" s="22"/>
      <c r="AG281" s="302"/>
      <c r="AH281" s="22"/>
      <c r="AI281" s="22"/>
      <c r="AJ281" s="22"/>
      <c r="AK281" s="22"/>
      <c r="AL281" s="22"/>
      <c r="AM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</row>
    <row r="282" spans="3:72" s="105" customFormat="1" ht="12.95" customHeight="1" x14ac:dyDescent="0.2">
      <c r="C282" s="20"/>
      <c r="D282" s="20"/>
      <c r="S282" s="302"/>
      <c r="Z282" s="22"/>
      <c r="AF282" s="22"/>
      <c r="AG282" s="302"/>
      <c r="AH282" s="22"/>
      <c r="AI282" s="22"/>
      <c r="AJ282" s="22"/>
      <c r="AK282" s="22"/>
      <c r="AL282" s="22"/>
      <c r="AM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</row>
    <row r="283" spans="3:72" s="105" customFormat="1" ht="12.95" customHeight="1" x14ac:dyDescent="0.2">
      <c r="C283" s="20"/>
      <c r="D283" s="20"/>
      <c r="S283" s="302"/>
      <c r="Z283" s="22"/>
      <c r="AF283" s="22"/>
      <c r="AG283" s="302"/>
      <c r="AH283" s="22"/>
      <c r="AI283" s="22"/>
      <c r="AJ283" s="22"/>
      <c r="AK283" s="22"/>
      <c r="AL283" s="22"/>
      <c r="AM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</row>
    <row r="284" spans="3:72" s="105" customFormat="1" ht="12.95" customHeight="1" x14ac:dyDescent="0.2">
      <c r="C284" s="20"/>
      <c r="D284" s="20"/>
      <c r="S284" s="302"/>
      <c r="Z284" s="22"/>
      <c r="AF284" s="22"/>
      <c r="AG284" s="302"/>
      <c r="AH284" s="22"/>
      <c r="AI284" s="22"/>
      <c r="AJ284" s="22"/>
      <c r="AK284" s="22"/>
      <c r="AL284" s="22"/>
      <c r="AM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</row>
    <row r="285" spans="3:72" s="105" customFormat="1" ht="12.95" customHeight="1" x14ac:dyDescent="0.2">
      <c r="C285" s="20"/>
      <c r="D285" s="20"/>
      <c r="S285" s="302"/>
      <c r="Z285" s="22"/>
      <c r="AF285" s="22"/>
      <c r="AG285" s="302"/>
      <c r="AH285" s="22"/>
      <c r="AI285" s="22"/>
      <c r="AJ285" s="22"/>
      <c r="AK285" s="22"/>
      <c r="AL285" s="22"/>
      <c r="AM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</row>
    <row r="286" spans="3:72" s="105" customFormat="1" ht="12.95" customHeight="1" x14ac:dyDescent="0.2">
      <c r="C286" s="20"/>
      <c r="D286" s="20"/>
      <c r="S286" s="302"/>
      <c r="Z286" s="22"/>
      <c r="AF286" s="22"/>
      <c r="AG286" s="302"/>
      <c r="AH286" s="22"/>
      <c r="AI286" s="22"/>
      <c r="AJ286" s="22"/>
      <c r="AK286" s="22"/>
      <c r="AL286" s="22"/>
      <c r="AM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</row>
    <row r="287" spans="3:72" s="105" customFormat="1" ht="12.95" customHeight="1" x14ac:dyDescent="0.2">
      <c r="C287" s="20"/>
      <c r="D287" s="20"/>
      <c r="S287" s="302"/>
      <c r="Z287" s="22"/>
      <c r="AF287" s="22"/>
      <c r="AG287" s="302"/>
      <c r="AH287" s="22"/>
      <c r="AI287" s="22"/>
      <c r="AJ287" s="22"/>
      <c r="AK287" s="22"/>
      <c r="AL287" s="22"/>
      <c r="AM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</row>
    <row r="288" spans="3:72" s="105" customFormat="1" ht="12.95" customHeight="1" x14ac:dyDescent="0.2">
      <c r="C288" s="20"/>
      <c r="D288" s="20"/>
      <c r="S288" s="302"/>
      <c r="Z288" s="22"/>
      <c r="AF288" s="22"/>
      <c r="AG288" s="302"/>
      <c r="AH288" s="22"/>
      <c r="AI288" s="22"/>
      <c r="AJ288" s="22"/>
      <c r="AK288" s="22"/>
      <c r="AL288" s="22"/>
      <c r="AM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</row>
    <row r="289" spans="3:72" s="105" customFormat="1" ht="12.95" customHeight="1" x14ac:dyDescent="0.2">
      <c r="C289" s="20"/>
      <c r="D289" s="20"/>
      <c r="S289" s="302"/>
      <c r="Z289" s="22"/>
      <c r="AF289" s="22"/>
      <c r="AG289" s="302"/>
      <c r="AH289" s="22"/>
      <c r="AI289" s="22"/>
      <c r="AJ289" s="22"/>
      <c r="AK289" s="22"/>
      <c r="AL289" s="22"/>
      <c r="AM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</row>
    <row r="290" spans="3:72" s="105" customFormat="1" ht="12.95" customHeight="1" x14ac:dyDescent="0.2">
      <c r="C290" s="20"/>
      <c r="D290" s="20"/>
      <c r="S290" s="302"/>
      <c r="Z290" s="22"/>
      <c r="AF290" s="22"/>
      <c r="AG290" s="302"/>
      <c r="AH290" s="22"/>
      <c r="AI290" s="22"/>
      <c r="AJ290" s="22"/>
      <c r="AK290" s="22"/>
      <c r="AL290" s="22"/>
      <c r="AM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</row>
    <row r="291" spans="3:72" s="105" customFormat="1" ht="12.95" customHeight="1" x14ac:dyDescent="0.2">
      <c r="C291" s="20"/>
      <c r="D291" s="20"/>
      <c r="S291" s="302"/>
      <c r="Z291" s="22"/>
      <c r="AF291" s="22"/>
      <c r="AG291" s="302"/>
      <c r="AH291" s="22"/>
      <c r="AI291" s="22"/>
      <c r="AJ291" s="22"/>
      <c r="AK291" s="22"/>
      <c r="AL291" s="22"/>
      <c r="AM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</row>
    <row r="292" spans="3:72" s="105" customFormat="1" ht="12.95" customHeight="1" x14ac:dyDescent="0.2">
      <c r="C292" s="20"/>
      <c r="D292" s="20"/>
      <c r="S292" s="302"/>
      <c r="Z292" s="22"/>
      <c r="AF292" s="22"/>
      <c r="AG292" s="302"/>
      <c r="AH292" s="22"/>
      <c r="AI292" s="22"/>
      <c r="AJ292" s="22"/>
      <c r="AK292" s="22"/>
      <c r="AL292" s="22"/>
      <c r="AM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</row>
    <row r="293" spans="3:72" s="105" customFormat="1" ht="12.95" customHeight="1" x14ac:dyDescent="0.2">
      <c r="C293" s="20"/>
      <c r="D293" s="20"/>
      <c r="S293" s="302"/>
      <c r="Z293" s="22"/>
      <c r="AF293" s="22"/>
      <c r="AG293" s="302"/>
      <c r="AH293" s="22"/>
      <c r="AI293" s="22"/>
      <c r="AJ293" s="22"/>
      <c r="AK293" s="22"/>
      <c r="AL293" s="22"/>
      <c r="AM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</row>
    <row r="294" spans="3:72" s="105" customFormat="1" ht="12.95" customHeight="1" x14ac:dyDescent="0.2">
      <c r="C294" s="20"/>
      <c r="D294" s="20"/>
      <c r="S294" s="302"/>
      <c r="Z294" s="22"/>
      <c r="AF294" s="22"/>
      <c r="AG294" s="302"/>
      <c r="AH294" s="22"/>
      <c r="AI294" s="22"/>
      <c r="AJ294" s="22"/>
      <c r="AK294" s="22"/>
      <c r="AL294" s="22"/>
      <c r="AM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</row>
    <row r="295" spans="3:72" s="105" customFormat="1" ht="12.95" customHeight="1" x14ac:dyDescent="0.2">
      <c r="C295" s="20"/>
      <c r="D295" s="20"/>
      <c r="S295" s="302"/>
      <c r="Z295" s="22"/>
      <c r="AF295" s="22"/>
      <c r="AG295" s="302"/>
      <c r="AH295" s="22"/>
      <c r="AI295" s="22"/>
      <c r="AJ295" s="22"/>
      <c r="AK295" s="22"/>
      <c r="AL295" s="22"/>
      <c r="AM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</row>
    <row r="296" spans="3:72" s="105" customFormat="1" ht="12.95" customHeight="1" x14ac:dyDescent="0.2">
      <c r="C296" s="20"/>
      <c r="D296" s="20"/>
      <c r="S296" s="302"/>
      <c r="Z296" s="22"/>
      <c r="AF296" s="22"/>
      <c r="AG296" s="302"/>
      <c r="AH296" s="22"/>
      <c r="AI296" s="22"/>
      <c r="AJ296" s="22"/>
      <c r="AK296" s="22"/>
      <c r="AL296" s="22"/>
      <c r="AM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</row>
    <row r="297" spans="3:72" s="105" customFormat="1" ht="12.95" customHeight="1" x14ac:dyDescent="0.2">
      <c r="C297" s="20"/>
      <c r="D297" s="20"/>
      <c r="S297" s="302"/>
      <c r="Z297" s="22"/>
      <c r="AF297" s="22"/>
      <c r="AG297" s="302"/>
      <c r="AH297" s="22"/>
      <c r="AI297" s="22"/>
      <c r="AJ297" s="22"/>
      <c r="AK297" s="22"/>
      <c r="AL297" s="22"/>
      <c r="AM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</row>
    <row r="298" spans="3:72" s="105" customFormat="1" ht="12.95" customHeight="1" x14ac:dyDescent="0.2">
      <c r="C298" s="20"/>
      <c r="D298" s="20"/>
      <c r="S298" s="302"/>
      <c r="Z298" s="22"/>
      <c r="AF298" s="22"/>
      <c r="AG298" s="302"/>
      <c r="AH298" s="22"/>
      <c r="AI298" s="22"/>
      <c r="AJ298" s="22"/>
      <c r="AK298" s="22"/>
      <c r="AL298" s="22"/>
      <c r="AM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</row>
    <row r="299" spans="3:72" s="105" customFormat="1" ht="12.95" customHeight="1" x14ac:dyDescent="0.2">
      <c r="C299" s="20"/>
      <c r="D299" s="20"/>
      <c r="S299" s="302"/>
      <c r="Z299" s="22"/>
      <c r="AF299" s="22"/>
      <c r="AG299" s="302"/>
      <c r="AH299" s="22"/>
      <c r="AI299" s="22"/>
      <c r="AJ299" s="22"/>
      <c r="AK299" s="22"/>
      <c r="AL299" s="22"/>
      <c r="AM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</row>
    <row r="300" spans="3:72" s="105" customFormat="1" ht="12.95" customHeight="1" x14ac:dyDescent="0.2">
      <c r="C300" s="20"/>
      <c r="D300" s="20"/>
      <c r="S300" s="302"/>
      <c r="Z300" s="22"/>
      <c r="AF300" s="22"/>
      <c r="AG300" s="302"/>
      <c r="AH300" s="22"/>
      <c r="AI300" s="22"/>
      <c r="AJ300" s="22"/>
      <c r="AK300" s="22"/>
      <c r="AL300" s="22"/>
      <c r="AM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</row>
    <row r="301" spans="3:72" s="105" customFormat="1" ht="12.95" customHeight="1" x14ac:dyDescent="0.2">
      <c r="C301" s="20"/>
      <c r="D301" s="20"/>
      <c r="S301" s="302"/>
      <c r="Z301" s="22"/>
      <c r="AF301" s="22"/>
      <c r="AG301" s="302"/>
      <c r="AH301" s="22"/>
      <c r="AI301" s="22"/>
      <c r="AJ301" s="22"/>
      <c r="AK301" s="22"/>
      <c r="AL301" s="22"/>
      <c r="AM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</row>
    <row r="302" spans="3:72" s="105" customFormat="1" ht="12.95" customHeight="1" x14ac:dyDescent="0.2">
      <c r="C302" s="20"/>
      <c r="D302" s="20"/>
      <c r="S302" s="302"/>
      <c r="Z302" s="22"/>
      <c r="AF302" s="22"/>
      <c r="AG302" s="302"/>
      <c r="AH302" s="22"/>
      <c r="AI302" s="22"/>
      <c r="AJ302" s="22"/>
      <c r="AK302" s="22"/>
      <c r="AL302" s="22"/>
      <c r="AM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</row>
    <row r="303" spans="3:72" s="105" customFormat="1" ht="12.95" customHeight="1" x14ac:dyDescent="0.2">
      <c r="C303" s="20"/>
      <c r="D303" s="20"/>
      <c r="S303" s="302"/>
      <c r="Z303" s="22"/>
      <c r="AF303" s="22"/>
      <c r="AG303" s="302"/>
      <c r="AH303" s="22"/>
      <c r="AI303" s="22"/>
      <c r="AJ303" s="22"/>
      <c r="AK303" s="22"/>
      <c r="AL303" s="22"/>
      <c r="AM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</row>
    <row r="304" spans="3:72" s="105" customFormat="1" ht="12.95" customHeight="1" x14ac:dyDescent="0.2">
      <c r="C304" s="20"/>
      <c r="D304" s="20"/>
      <c r="S304" s="302"/>
      <c r="Z304" s="22"/>
      <c r="AF304" s="22"/>
      <c r="AG304" s="302"/>
      <c r="AH304" s="22"/>
      <c r="AI304" s="22"/>
      <c r="AJ304" s="22"/>
      <c r="AK304" s="22"/>
      <c r="AL304" s="22"/>
      <c r="AM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</row>
    <row r="305" spans="3:72" s="105" customFormat="1" ht="12.95" customHeight="1" x14ac:dyDescent="0.2">
      <c r="C305" s="20"/>
      <c r="D305" s="20"/>
      <c r="S305" s="302"/>
      <c r="Z305" s="22"/>
      <c r="AF305" s="22"/>
      <c r="AG305" s="302"/>
      <c r="AH305" s="22"/>
      <c r="AI305" s="22"/>
      <c r="AJ305" s="22"/>
      <c r="AK305" s="22"/>
      <c r="AL305" s="22"/>
      <c r="AM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</row>
    <row r="306" spans="3:72" s="105" customFormat="1" ht="12.95" customHeight="1" x14ac:dyDescent="0.2">
      <c r="C306" s="20"/>
      <c r="D306" s="20"/>
      <c r="S306" s="302"/>
      <c r="Z306" s="22"/>
      <c r="AF306" s="22"/>
      <c r="AG306" s="302"/>
      <c r="AH306" s="22"/>
      <c r="AI306" s="22"/>
      <c r="AJ306" s="22"/>
      <c r="AK306" s="22"/>
      <c r="AL306" s="22"/>
      <c r="AM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</row>
    <row r="307" spans="3:72" s="105" customFormat="1" ht="12.95" customHeight="1" x14ac:dyDescent="0.2">
      <c r="C307" s="20"/>
      <c r="D307" s="20"/>
      <c r="S307" s="302"/>
      <c r="Z307" s="22"/>
      <c r="AF307" s="22"/>
      <c r="AG307" s="302"/>
      <c r="AH307" s="22"/>
      <c r="AI307" s="22"/>
      <c r="AJ307" s="22"/>
      <c r="AK307" s="22"/>
      <c r="AL307" s="22"/>
      <c r="AM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</row>
    <row r="308" spans="3:72" s="105" customFormat="1" ht="12.95" customHeight="1" x14ac:dyDescent="0.2">
      <c r="C308" s="20"/>
      <c r="D308" s="20"/>
      <c r="S308" s="302"/>
      <c r="Z308" s="22"/>
      <c r="AF308" s="22"/>
      <c r="AG308" s="302"/>
      <c r="AH308" s="22"/>
      <c r="AI308" s="22"/>
      <c r="AJ308" s="22"/>
      <c r="AK308" s="22"/>
      <c r="AL308" s="22"/>
      <c r="AM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</row>
    <row r="309" spans="3:72" s="105" customFormat="1" ht="12.95" customHeight="1" x14ac:dyDescent="0.2">
      <c r="C309" s="20"/>
      <c r="D309" s="20"/>
      <c r="S309" s="302"/>
      <c r="Z309" s="22"/>
      <c r="AF309" s="22"/>
      <c r="AG309" s="302"/>
      <c r="AH309" s="22"/>
      <c r="AI309" s="22"/>
      <c r="AJ309" s="22"/>
      <c r="AK309" s="22"/>
      <c r="AL309" s="22"/>
      <c r="AM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</row>
    <row r="310" spans="3:72" s="105" customFormat="1" ht="12.95" customHeight="1" x14ac:dyDescent="0.2">
      <c r="C310" s="20"/>
      <c r="D310" s="20"/>
      <c r="S310" s="302"/>
      <c r="Z310" s="22"/>
      <c r="AF310" s="22"/>
      <c r="AG310" s="302"/>
      <c r="AH310" s="22"/>
      <c r="AI310" s="22"/>
      <c r="AJ310" s="22"/>
      <c r="AK310" s="22"/>
      <c r="AL310" s="22"/>
      <c r="AM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</row>
    <row r="311" spans="3:72" s="105" customFormat="1" ht="12.95" customHeight="1" x14ac:dyDescent="0.2">
      <c r="C311" s="20"/>
      <c r="D311" s="20"/>
      <c r="S311" s="302"/>
      <c r="Z311" s="22"/>
      <c r="AF311" s="22"/>
      <c r="AG311" s="302"/>
      <c r="AH311" s="22"/>
      <c r="AI311" s="22"/>
      <c r="AJ311" s="22"/>
      <c r="AK311" s="22"/>
      <c r="AL311" s="22"/>
      <c r="AM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</row>
    <row r="312" spans="3:72" s="105" customFormat="1" ht="12.95" customHeight="1" x14ac:dyDescent="0.2">
      <c r="C312" s="20"/>
      <c r="D312" s="20"/>
      <c r="S312" s="302"/>
      <c r="Z312" s="22"/>
      <c r="AF312" s="22"/>
      <c r="AG312" s="302"/>
      <c r="AH312" s="22"/>
      <c r="AI312" s="22"/>
      <c r="AJ312" s="22"/>
      <c r="AK312" s="22"/>
      <c r="AL312" s="22"/>
      <c r="AM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</row>
    <row r="313" spans="3:72" s="105" customFormat="1" ht="12.95" customHeight="1" x14ac:dyDescent="0.2">
      <c r="C313" s="20"/>
      <c r="D313" s="20"/>
      <c r="S313" s="302"/>
      <c r="Z313" s="22"/>
      <c r="AF313" s="22"/>
      <c r="AG313" s="302"/>
      <c r="AH313" s="22"/>
      <c r="AI313" s="22"/>
      <c r="AJ313" s="22"/>
      <c r="AK313" s="22"/>
      <c r="AL313" s="22"/>
      <c r="AM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</row>
    <row r="314" spans="3:72" s="105" customFormat="1" ht="12.95" customHeight="1" x14ac:dyDescent="0.2">
      <c r="C314" s="20"/>
      <c r="D314" s="20"/>
      <c r="S314" s="302"/>
      <c r="Z314" s="22"/>
      <c r="AF314" s="22"/>
      <c r="AG314" s="302"/>
      <c r="AH314" s="22"/>
      <c r="AI314" s="22"/>
      <c r="AJ314" s="22"/>
      <c r="AK314" s="22"/>
      <c r="AL314" s="22"/>
      <c r="AM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</row>
    <row r="315" spans="3:72" s="105" customFormat="1" ht="12.95" customHeight="1" x14ac:dyDescent="0.2">
      <c r="C315" s="20"/>
      <c r="D315" s="20"/>
      <c r="S315" s="302"/>
      <c r="Z315" s="22"/>
      <c r="AF315" s="22"/>
      <c r="AG315" s="302"/>
      <c r="AH315" s="22"/>
      <c r="AI315" s="22"/>
      <c r="AJ315" s="22"/>
      <c r="AK315" s="22"/>
      <c r="AL315" s="22"/>
      <c r="AM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</row>
    <row r="316" spans="3:72" s="105" customFormat="1" ht="12.95" customHeight="1" x14ac:dyDescent="0.2">
      <c r="C316" s="20"/>
      <c r="D316" s="20"/>
      <c r="S316" s="302"/>
      <c r="Z316" s="22"/>
      <c r="AF316" s="22"/>
      <c r="AG316" s="302"/>
      <c r="AH316" s="22"/>
      <c r="AI316" s="22"/>
      <c r="AJ316" s="22"/>
      <c r="AK316" s="22"/>
      <c r="AL316" s="22"/>
      <c r="AM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</row>
    <row r="317" spans="3:72" s="105" customFormat="1" ht="12.95" customHeight="1" x14ac:dyDescent="0.2">
      <c r="C317" s="20"/>
      <c r="D317" s="20"/>
      <c r="S317" s="302"/>
      <c r="Z317" s="22"/>
      <c r="AF317" s="22"/>
      <c r="AG317" s="302"/>
      <c r="AH317" s="22"/>
      <c r="AI317" s="22"/>
      <c r="AJ317" s="22"/>
      <c r="AK317" s="22"/>
      <c r="AL317" s="22"/>
      <c r="AM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</row>
    <row r="318" spans="3:72" s="105" customFormat="1" ht="12.95" customHeight="1" x14ac:dyDescent="0.2">
      <c r="C318" s="20"/>
      <c r="D318" s="20"/>
      <c r="S318" s="302"/>
      <c r="Z318" s="22"/>
      <c r="AF318" s="22"/>
      <c r="AG318" s="302"/>
      <c r="AH318" s="22"/>
      <c r="AI318" s="22"/>
      <c r="AJ318" s="22"/>
      <c r="AK318" s="22"/>
      <c r="AL318" s="22"/>
      <c r="AM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</row>
    <row r="319" spans="3:72" s="105" customFormat="1" ht="12.95" customHeight="1" x14ac:dyDescent="0.2">
      <c r="C319" s="20"/>
      <c r="D319" s="20"/>
      <c r="S319" s="302"/>
      <c r="Z319" s="22"/>
      <c r="AF319" s="22"/>
      <c r="AG319" s="302"/>
      <c r="AH319" s="22"/>
      <c r="AI319" s="22"/>
      <c r="AJ319" s="22"/>
      <c r="AK319" s="22"/>
      <c r="AL319" s="22"/>
      <c r="AM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</row>
    <row r="320" spans="3:72" s="105" customFormat="1" ht="12.95" customHeight="1" x14ac:dyDescent="0.2">
      <c r="C320" s="20"/>
      <c r="D320" s="20"/>
      <c r="S320" s="302"/>
      <c r="Z320" s="22"/>
      <c r="AF320" s="22"/>
      <c r="AG320" s="302"/>
      <c r="AH320" s="22"/>
      <c r="AI320" s="22"/>
      <c r="AJ320" s="22"/>
      <c r="AK320" s="22"/>
      <c r="AL320" s="22"/>
      <c r="AM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</row>
    <row r="321" spans="3:72" s="105" customFormat="1" ht="12.95" customHeight="1" x14ac:dyDescent="0.2">
      <c r="C321" s="20"/>
      <c r="D321" s="20"/>
      <c r="S321" s="302"/>
      <c r="Z321" s="22"/>
      <c r="AF321" s="22"/>
      <c r="AG321" s="302"/>
      <c r="AH321" s="22"/>
      <c r="AI321" s="22"/>
      <c r="AJ321" s="22"/>
      <c r="AK321" s="22"/>
      <c r="AL321" s="22"/>
      <c r="AM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</row>
    <row r="322" spans="3:72" s="105" customFormat="1" ht="12.95" customHeight="1" x14ac:dyDescent="0.2">
      <c r="C322" s="20"/>
      <c r="D322" s="20"/>
      <c r="S322" s="302"/>
      <c r="Z322" s="22"/>
      <c r="AF322" s="22"/>
      <c r="AG322" s="302"/>
      <c r="AH322" s="22"/>
      <c r="AI322" s="22"/>
      <c r="AJ322" s="22"/>
      <c r="AK322" s="22"/>
      <c r="AL322" s="22"/>
      <c r="AM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</row>
    <row r="323" spans="3:72" s="105" customFormat="1" ht="12.95" customHeight="1" x14ac:dyDescent="0.2">
      <c r="C323" s="20"/>
      <c r="D323" s="20"/>
      <c r="S323" s="302"/>
      <c r="Z323" s="22"/>
      <c r="AF323" s="22"/>
      <c r="AG323" s="302"/>
      <c r="AH323" s="22"/>
      <c r="AI323" s="22"/>
      <c r="AJ323" s="22"/>
      <c r="AK323" s="22"/>
      <c r="AL323" s="22"/>
      <c r="AM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</row>
    <row r="324" spans="3:72" s="105" customFormat="1" ht="12.95" customHeight="1" x14ac:dyDescent="0.2">
      <c r="C324" s="20"/>
      <c r="D324" s="20"/>
      <c r="S324" s="302"/>
      <c r="Z324" s="22"/>
      <c r="AF324" s="22"/>
      <c r="AG324" s="302"/>
      <c r="AH324" s="22"/>
      <c r="AI324" s="22"/>
      <c r="AJ324" s="22"/>
      <c r="AK324" s="22"/>
      <c r="AL324" s="22"/>
      <c r="AM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</row>
    <row r="325" spans="3:72" s="105" customFormat="1" ht="12.95" customHeight="1" x14ac:dyDescent="0.2">
      <c r="C325" s="20"/>
      <c r="D325" s="20"/>
      <c r="S325" s="302"/>
      <c r="Z325" s="22"/>
      <c r="AF325" s="22"/>
      <c r="AG325" s="302"/>
      <c r="AH325" s="22"/>
      <c r="AI325" s="22"/>
      <c r="AJ325" s="22"/>
      <c r="AK325" s="22"/>
      <c r="AL325" s="22"/>
      <c r="AM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</row>
    <row r="326" spans="3:72" s="105" customFormat="1" ht="12.95" customHeight="1" x14ac:dyDescent="0.2">
      <c r="C326" s="20"/>
      <c r="D326" s="20"/>
      <c r="S326" s="302"/>
      <c r="Z326" s="22"/>
      <c r="AF326" s="22"/>
      <c r="AG326" s="302"/>
      <c r="AH326" s="22"/>
      <c r="AI326" s="22"/>
      <c r="AJ326" s="22"/>
      <c r="AK326" s="22"/>
      <c r="AL326" s="22"/>
      <c r="AM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</row>
    <row r="327" spans="3:72" s="105" customFormat="1" ht="12.95" customHeight="1" x14ac:dyDescent="0.2">
      <c r="C327" s="20"/>
      <c r="D327" s="20"/>
      <c r="S327" s="302"/>
      <c r="Z327" s="22"/>
      <c r="AF327" s="22"/>
      <c r="AG327" s="302"/>
      <c r="AH327" s="22"/>
      <c r="AI327" s="22"/>
      <c r="AJ327" s="22"/>
      <c r="AK327" s="22"/>
      <c r="AL327" s="22"/>
      <c r="AM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</row>
    <row r="328" spans="3:72" s="105" customFormat="1" ht="12.95" customHeight="1" x14ac:dyDescent="0.2">
      <c r="C328" s="20"/>
      <c r="D328" s="20"/>
      <c r="S328" s="302"/>
      <c r="Z328" s="22"/>
      <c r="AF328" s="22"/>
      <c r="AG328" s="302"/>
      <c r="AH328" s="22"/>
      <c r="AI328" s="22"/>
      <c r="AJ328" s="22"/>
      <c r="AK328" s="22"/>
      <c r="AL328" s="22"/>
      <c r="AM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</row>
    <row r="329" spans="3:72" s="105" customFormat="1" ht="12.95" customHeight="1" x14ac:dyDescent="0.2">
      <c r="C329" s="20"/>
      <c r="D329" s="20"/>
      <c r="S329" s="302"/>
      <c r="Z329" s="22"/>
      <c r="AF329" s="22"/>
      <c r="AG329" s="302"/>
      <c r="AH329" s="22"/>
      <c r="AI329" s="22"/>
      <c r="AJ329" s="22"/>
      <c r="AK329" s="22"/>
      <c r="AL329" s="22"/>
      <c r="AM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</row>
    <row r="330" spans="3:72" s="105" customFormat="1" ht="12.95" customHeight="1" x14ac:dyDescent="0.2">
      <c r="C330" s="20"/>
      <c r="D330" s="20"/>
      <c r="S330" s="302"/>
      <c r="Z330" s="22"/>
      <c r="AF330" s="22"/>
      <c r="AG330" s="302"/>
      <c r="AH330" s="22"/>
      <c r="AI330" s="22"/>
      <c r="AJ330" s="22"/>
      <c r="AK330" s="22"/>
      <c r="AL330" s="22"/>
      <c r="AM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</row>
    <row r="331" spans="3:72" s="105" customFormat="1" ht="12.95" customHeight="1" x14ac:dyDescent="0.2">
      <c r="C331" s="20"/>
      <c r="D331" s="20"/>
      <c r="S331" s="302"/>
      <c r="Z331" s="22"/>
      <c r="AF331" s="22"/>
      <c r="AG331" s="302"/>
      <c r="AH331" s="22"/>
      <c r="AI331" s="22"/>
      <c r="AJ331" s="22"/>
      <c r="AK331" s="22"/>
      <c r="AL331" s="22"/>
      <c r="AM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</row>
    <row r="332" spans="3:72" s="105" customFormat="1" ht="12.95" customHeight="1" x14ac:dyDescent="0.2">
      <c r="C332" s="20"/>
      <c r="D332" s="20"/>
      <c r="S332" s="302"/>
      <c r="Z332" s="22"/>
      <c r="AF332" s="22"/>
      <c r="AG332" s="302"/>
      <c r="AH332" s="22"/>
      <c r="AI332" s="22"/>
      <c r="AJ332" s="22"/>
      <c r="AK332" s="22"/>
      <c r="AL332" s="22"/>
      <c r="AM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</row>
    <row r="333" spans="3:72" s="105" customFormat="1" ht="12.95" customHeight="1" x14ac:dyDescent="0.2">
      <c r="C333" s="20"/>
      <c r="D333" s="20"/>
      <c r="S333" s="302"/>
      <c r="Z333" s="22"/>
      <c r="AF333" s="22"/>
      <c r="AG333" s="302"/>
      <c r="AH333" s="22"/>
      <c r="AI333" s="22"/>
      <c r="AJ333" s="22"/>
      <c r="AK333" s="22"/>
      <c r="AL333" s="22"/>
      <c r="AM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</row>
    <row r="334" spans="3:72" s="105" customFormat="1" ht="12.95" customHeight="1" x14ac:dyDescent="0.2">
      <c r="C334" s="20"/>
      <c r="D334" s="20"/>
      <c r="S334" s="302"/>
      <c r="Z334" s="22"/>
      <c r="AF334" s="22"/>
      <c r="AG334" s="302"/>
      <c r="AH334" s="22"/>
      <c r="AI334" s="22"/>
      <c r="AJ334" s="22"/>
      <c r="AK334" s="22"/>
      <c r="AL334" s="22"/>
      <c r="AM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</row>
    <row r="335" spans="3:72" s="105" customFormat="1" ht="12.95" customHeight="1" x14ac:dyDescent="0.2">
      <c r="C335" s="20"/>
      <c r="D335" s="20"/>
      <c r="S335" s="302"/>
      <c r="Z335" s="22"/>
      <c r="AF335" s="22"/>
      <c r="AG335" s="302"/>
      <c r="AH335" s="22"/>
      <c r="AI335" s="22"/>
      <c r="AJ335" s="22"/>
      <c r="AK335" s="22"/>
      <c r="AL335" s="22"/>
      <c r="AM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</row>
    <row r="336" spans="3:72" s="105" customFormat="1" ht="12.95" customHeight="1" x14ac:dyDescent="0.2">
      <c r="C336" s="20"/>
      <c r="D336" s="20"/>
      <c r="S336" s="302"/>
      <c r="Z336" s="22"/>
      <c r="AF336" s="22"/>
      <c r="AG336" s="302"/>
      <c r="AH336" s="22"/>
      <c r="AI336" s="22"/>
      <c r="AJ336" s="22"/>
      <c r="AK336" s="22"/>
      <c r="AL336" s="22"/>
      <c r="AM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</row>
    <row r="337" spans="3:72" s="105" customFormat="1" ht="12.95" customHeight="1" x14ac:dyDescent="0.2">
      <c r="C337" s="20"/>
      <c r="D337" s="20"/>
      <c r="S337" s="302"/>
      <c r="Z337" s="22"/>
      <c r="AF337" s="22"/>
      <c r="AG337" s="302"/>
      <c r="AH337" s="22"/>
      <c r="AI337" s="22"/>
      <c r="AJ337" s="22"/>
      <c r="AK337" s="22"/>
      <c r="AL337" s="22"/>
      <c r="AM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</row>
    <row r="338" spans="3:72" s="105" customFormat="1" ht="12.95" customHeight="1" x14ac:dyDescent="0.2">
      <c r="C338" s="20"/>
      <c r="D338" s="20"/>
      <c r="S338" s="302"/>
      <c r="Z338" s="22"/>
      <c r="AF338" s="22"/>
      <c r="AG338" s="302"/>
      <c r="AH338" s="22"/>
      <c r="AI338" s="22"/>
      <c r="AJ338" s="22"/>
      <c r="AK338" s="22"/>
      <c r="AL338" s="22"/>
      <c r="AM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</row>
    <row r="339" spans="3:72" s="105" customFormat="1" ht="12.95" customHeight="1" x14ac:dyDescent="0.2">
      <c r="C339" s="20"/>
      <c r="D339" s="20"/>
      <c r="S339" s="302"/>
      <c r="Z339" s="22"/>
      <c r="AF339" s="22"/>
      <c r="AG339" s="302"/>
      <c r="AH339" s="22"/>
      <c r="AI339" s="22"/>
      <c r="AJ339" s="22"/>
      <c r="AK339" s="22"/>
      <c r="AL339" s="22"/>
      <c r="AM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</row>
    <row r="340" spans="3:72" s="105" customFormat="1" ht="12.95" customHeight="1" x14ac:dyDescent="0.2">
      <c r="C340" s="20"/>
      <c r="D340" s="20"/>
      <c r="S340" s="302"/>
      <c r="Z340" s="22"/>
      <c r="AF340" s="22"/>
      <c r="AG340" s="302"/>
      <c r="AH340" s="22"/>
      <c r="AI340" s="22"/>
      <c r="AJ340" s="22"/>
      <c r="AK340" s="22"/>
      <c r="AL340" s="22"/>
      <c r="AM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</row>
    <row r="341" spans="3:72" s="105" customFormat="1" ht="12.95" customHeight="1" x14ac:dyDescent="0.2">
      <c r="C341" s="20"/>
      <c r="D341" s="20"/>
      <c r="S341" s="302"/>
      <c r="Z341" s="22"/>
      <c r="AF341" s="22"/>
      <c r="AG341" s="302"/>
      <c r="AH341" s="22"/>
      <c r="AI341" s="22"/>
      <c r="AJ341" s="22"/>
      <c r="AK341" s="22"/>
      <c r="AL341" s="22"/>
      <c r="AM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</row>
    <row r="342" spans="3:72" s="105" customFormat="1" ht="12.95" customHeight="1" x14ac:dyDescent="0.2">
      <c r="C342" s="20"/>
      <c r="D342" s="20"/>
      <c r="S342" s="302"/>
      <c r="Z342" s="22"/>
      <c r="AF342" s="22"/>
      <c r="AG342" s="302"/>
      <c r="AH342" s="22"/>
      <c r="AI342" s="22"/>
      <c r="AJ342" s="22"/>
      <c r="AK342" s="22"/>
      <c r="AL342" s="22"/>
      <c r="AM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</row>
    <row r="343" spans="3:72" s="105" customFormat="1" ht="12.95" customHeight="1" x14ac:dyDescent="0.2">
      <c r="C343" s="20"/>
      <c r="D343" s="20"/>
      <c r="S343" s="302"/>
      <c r="Z343" s="22"/>
      <c r="AF343" s="22"/>
      <c r="AG343" s="302"/>
      <c r="AH343" s="22"/>
      <c r="AI343" s="22"/>
      <c r="AJ343" s="22"/>
      <c r="AK343" s="22"/>
      <c r="AL343" s="22"/>
      <c r="AM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</row>
    <row r="344" spans="3:72" s="105" customFormat="1" ht="12.95" customHeight="1" x14ac:dyDescent="0.2">
      <c r="C344" s="20"/>
      <c r="D344" s="20"/>
      <c r="S344" s="302"/>
      <c r="Z344" s="22"/>
      <c r="AF344" s="22"/>
      <c r="AG344" s="302"/>
      <c r="AH344" s="22"/>
      <c r="AI344" s="22"/>
      <c r="AJ344" s="22"/>
      <c r="AK344" s="22"/>
      <c r="AL344" s="22"/>
      <c r="AM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</row>
    <row r="345" spans="3:72" s="105" customFormat="1" ht="12.95" customHeight="1" x14ac:dyDescent="0.2">
      <c r="C345" s="20"/>
      <c r="D345" s="20"/>
      <c r="S345" s="302"/>
      <c r="Z345" s="22"/>
      <c r="AF345" s="22"/>
      <c r="AG345" s="302"/>
      <c r="AH345" s="22"/>
      <c r="AI345" s="22"/>
      <c r="AJ345" s="22"/>
      <c r="AK345" s="22"/>
      <c r="AL345" s="22"/>
      <c r="AM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</row>
    <row r="346" spans="3:72" s="105" customFormat="1" ht="12.95" customHeight="1" x14ac:dyDescent="0.2">
      <c r="C346" s="20"/>
      <c r="D346" s="20"/>
      <c r="S346" s="302"/>
      <c r="Z346" s="22"/>
      <c r="AF346" s="22"/>
      <c r="AG346" s="302"/>
      <c r="AH346" s="22"/>
      <c r="AI346" s="22"/>
      <c r="AJ346" s="22"/>
      <c r="AK346" s="22"/>
      <c r="AL346" s="22"/>
      <c r="AM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</row>
    <row r="347" spans="3:72" s="105" customFormat="1" ht="12.95" customHeight="1" x14ac:dyDescent="0.2">
      <c r="C347" s="20"/>
      <c r="D347" s="20"/>
      <c r="S347" s="302"/>
      <c r="Z347" s="22"/>
      <c r="AF347" s="22"/>
      <c r="AG347" s="302"/>
      <c r="AH347" s="22"/>
      <c r="AI347" s="22"/>
      <c r="AJ347" s="22"/>
      <c r="AK347" s="22"/>
      <c r="AL347" s="22"/>
      <c r="AM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</row>
    <row r="348" spans="3:72" s="105" customFormat="1" ht="12.95" customHeight="1" x14ac:dyDescent="0.2">
      <c r="C348" s="20"/>
      <c r="D348" s="20"/>
      <c r="S348" s="302"/>
      <c r="Z348" s="22"/>
      <c r="AF348" s="22"/>
      <c r="AG348" s="302"/>
      <c r="AH348" s="22"/>
      <c r="AI348" s="22"/>
      <c r="AJ348" s="22"/>
      <c r="AK348" s="22"/>
      <c r="AL348" s="22"/>
      <c r="AM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</row>
    <row r="349" spans="3:72" s="105" customFormat="1" ht="12.95" customHeight="1" x14ac:dyDescent="0.2">
      <c r="C349" s="20"/>
      <c r="D349" s="20"/>
      <c r="S349" s="302"/>
      <c r="Z349" s="22"/>
      <c r="AF349" s="22"/>
      <c r="AG349" s="302"/>
      <c r="AH349" s="22"/>
      <c r="AI349" s="22"/>
      <c r="AJ349" s="22"/>
      <c r="AK349" s="22"/>
      <c r="AL349" s="22"/>
      <c r="AM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</row>
    <row r="350" spans="3:72" s="105" customFormat="1" ht="12.95" customHeight="1" x14ac:dyDescent="0.2">
      <c r="C350" s="20"/>
      <c r="D350" s="20"/>
      <c r="S350" s="302"/>
      <c r="Z350" s="22"/>
      <c r="AF350" s="22"/>
      <c r="AG350" s="302"/>
      <c r="AH350" s="22"/>
      <c r="AI350" s="22"/>
      <c r="AJ350" s="22"/>
      <c r="AK350" s="22"/>
      <c r="AL350" s="22"/>
      <c r="AM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</row>
    <row r="351" spans="3:72" s="105" customFormat="1" x14ac:dyDescent="0.2">
      <c r="C351" s="20"/>
      <c r="D351" s="20"/>
      <c r="S351" s="302"/>
      <c r="Z351" s="22"/>
      <c r="AF351" s="22"/>
      <c r="AG351" s="302"/>
      <c r="AH351" s="22"/>
      <c r="AI351" s="22"/>
      <c r="AJ351" s="22"/>
      <c r="AK351" s="22"/>
      <c r="AL351" s="22"/>
      <c r="AM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</row>
    <row r="352" spans="3:72" s="105" customFormat="1" x14ac:dyDescent="0.2">
      <c r="C352" s="20"/>
      <c r="D352" s="20"/>
      <c r="S352" s="302"/>
      <c r="Z352" s="22"/>
      <c r="AF352" s="22"/>
      <c r="AG352" s="302"/>
      <c r="AH352" s="22"/>
      <c r="AI352" s="22"/>
      <c r="AJ352" s="22"/>
      <c r="AK352" s="22"/>
      <c r="AL352" s="22"/>
      <c r="AM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</row>
    <row r="353" spans="3:72" s="105" customFormat="1" x14ac:dyDescent="0.2">
      <c r="C353" s="20"/>
      <c r="D353" s="20"/>
      <c r="S353" s="302"/>
      <c r="Z353" s="22"/>
      <c r="AF353" s="22"/>
      <c r="AG353" s="302"/>
      <c r="AH353" s="22"/>
      <c r="AI353" s="22"/>
      <c r="AJ353" s="22"/>
      <c r="AK353" s="22"/>
      <c r="AL353" s="22"/>
      <c r="AM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</row>
    <row r="354" spans="3:72" s="105" customFormat="1" x14ac:dyDescent="0.2">
      <c r="C354" s="20"/>
      <c r="D354" s="20"/>
      <c r="S354" s="302"/>
      <c r="Z354" s="22"/>
      <c r="AF354" s="22"/>
      <c r="AG354" s="302"/>
      <c r="AH354" s="22"/>
      <c r="AI354" s="22"/>
      <c r="AJ354" s="22"/>
      <c r="AK354" s="22"/>
      <c r="AL354" s="22"/>
      <c r="AM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</row>
    <row r="355" spans="3:72" s="105" customFormat="1" x14ac:dyDescent="0.2">
      <c r="C355" s="20"/>
      <c r="D355" s="20"/>
      <c r="S355" s="302"/>
      <c r="Z355" s="22"/>
      <c r="AF355" s="22"/>
      <c r="AG355" s="302"/>
      <c r="AH355" s="22"/>
      <c r="AI355" s="22"/>
      <c r="AJ355" s="22"/>
      <c r="AK355" s="22"/>
      <c r="AL355" s="22"/>
      <c r="AM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</row>
    <row r="356" spans="3:72" s="105" customFormat="1" x14ac:dyDescent="0.2">
      <c r="C356" s="20"/>
      <c r="D356" s="20"/>
      <c r="S356" s="302"/>
      <c r="Z356" s="22"/>
      <c r="AF356" s="22"/>
      <c r="AG356" s="302"/>
      <c r="AH356" s="22"/>
      <c r="AI356" s="22"/>
      <c r="AJ356" s="22"/>
      <c r="AK356" s="22"/>
      <c r="AL356" s="22"/>
      <c r="AM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</row>
    <row r="357" spans="3:72" s="105" customFormat="1" x14ac:dyDescent="0.2">
      <c r="C357" s="20"/>
      <c r="D357" s="20"/>
      <c r="S357" s="302"/>
      <c r="Z357" s="22"/>
      <c r="AF357" s="22"/>
      <c r="AG357" s="302"/>
      <c r="AH357" s="22"/>
      <c r="AI357" s="22"/>
      <c r="AJ357" s="22"/>
      <c r="AK357" s="22"/>
      <c r="AL357" s="22"/>
      <c r="AM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</row>
    <row r="358" spans="3:72" s="105" customFormat="1" x14ac:dyDescent="0.2">
      <c r="C358" s="20"/>
      <c r="D358" s="20"/>
      <c r="S358" s="302"/>
      <c r="Z358" s="22"/>
      <c r="AF358" s="22"/>
      <c r="AG358" s="302"/>
      <c r="AH358" s="22"/>
      <c r="AI358" s="22"/>
      <c r="AJ358" s="22"/>
      <c r="AK358" s="22"/>
      <c r="AL358" s="22"/>
      <c r="AM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</row>
    <row r="359" spans="3:72" s="105" customFormat="1" x14ac:dyDescent="0.2">
      <c r="C359" s="20"/>
      <c r="D359" s="20"/>
      <c r="S359" s="302"/>
      <c r="Z359" s="22"/>
      <c r="AF359" s="22"/>
      <c r="AG359" s="302"/>
      <c r="AH359" s="22"/>
      <c r="AI359" s="22"/>
      <c r="AJ359" s="22"/>
      <c r="AK359" s="22"/>
      <c r="AL359" s="22"/>
      <c r="AM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</row>
    <row r="360" spans="3:72" s="105" customFormat="1" x14ac:dyDescent="0.2">
      <c r="C360" s="20"/>
      <c r="D360" s="20"/>
      <c r="S360" s="302"/>
      <c r="Z360" s="22"/>
      <c r="AF360" s="22"/>
      <c r="AG360" s="302"/>
      <c r="AH360" s="22"/>
      <c r="AI360" s="22"/>
      <c r="AJ360" s="22"/>
      <c r="AK360" s="22"/>
      <c r="AL360" s="22"/>
      <c r="AM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</row>
    <row r="361" spans="3:72" s="105" customFormat="1" x14ac:dyDescent="0.2">
      <c r="C361" s="20"/>
      <c r="D361" s="20"/>
      <c r="S361" s="302"/>
      <c r="Z361" s="22"/>
      <c r="AF361" s="22"/>
      <c r="AG361" s="302"/>
      <c r="AH361" s="22"/>
      <c r="AI361" s="22"/>
      <c r="AJ361" s="22"/>
      <c r="AK361" s="22"/>
      <c r="AL361" s="22"/>
      <c r="AM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</row>
    <row r="362" spans="3:72" s="105" customFormat="1" x14ac:dyDescent="0.2">
      <c r="C362" s="20"/>
      <c r="D362" s="20"/>
      <c r="S362" s="302"/>
      <c r="Z362" s="22"/>
      <c r="AF362" s="22"/>
      <c r="AG362" s="302"/>
      <c r="AH362" s="22"/>
      <c r="AI362" s="22"/>
      <c r="AJ362" s="22"/>
      <c r="AK362" s="22"/>
      <c r="AL362" s="22"/>
      <c r="AM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</row>
    <row r="363" spans="3:72" s="105" customFormat="1" x14ac:dyDescent="0.2">
      <c r="C363" s="20"/>
      <c r="D363" s="20"/>
      <c r="S363" s="302"/>
      <c r="Z363" s="22"/>
      <c r="AF363" s="22"/>
      <c r="AG363" s="302"/>
      <c r="AH363" s="22"/>
      <c r="AI363" s="22"/>
      <c r="AJ363" s="22"/>
      <c r="AK363" s="22"/>
      <c r="AL363" s="22"/>
      <c r="AM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</row>
    <row r="364" spans="3:72" s="105" customFormat="1" x14ac:dyDescent="0.2">
      <c r="C364" s="20"/>
      <c r="D364" s="20"/>
      <c r="S364" s="302"/>
      <c r="Z364" s="22"/>
      <c r="AF364" s="22"/>
      <c r="AG364" s="302"/>
      <c r="AH364" s="22"/>
      <c r="AI364" s="22"/>
      <c r="AJ364" s="22"/>
      <c r="AK364" s="22"/>
      <c r="AL364" s="22"/>
      <c r="AM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</row>
    <row r="365" spans="3:72" s="105" customFormat="1" x14ac:dyDescent="0.2">
      <c r="C365" s="20"/>
      <c r="D365" s="20"/>
      <c r="S365" s="302"/>
      <c r="Z365" s="22"/>
      <c r="AF365" s="22"/>
      <c r="AG365" s="302"/>
      <c r="AH365" s="22"/>
      <c r="AI365" s="22"/>
      <c r="AJ365" s="22"/>
      <c r="AK365" s="22"/>
      <c r="AL365" s="22"/>
      <c r="AM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</row>
    <row r="366" spans="3:72" s="105" customFormat="1" x14ac:dyDescent="0.2">
      <c r="C366" s="20"/>
      <c r="D366" s="20"/>
      <c r="S366" s="302"/>
      <c r="Z366" s="22"/>
      <c r="AF366" s="22"/>
      <c r="AG366" s="302"/>
      <c r="AH366" s="22"/>
      <c r="AI366" s="22"/>
      <c r="AJ366" s="22"/>
      <c r="AK366" s="22"/>
      <c r="AL366" s="22"/>
      <c r="AM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</row>
    <row r="367" spans="3:72" s="105" customFormat="1" x14ac:dyDescent="0.2">
      <c r="C367" s="20"/>
      <c r="D367" s="20"/>
      <c r="S367" s="302"/>
      <c r="Z367" s="22"/>
      <c r="AF367" s="22"/>
      <c r="AG367" s="302"/>
      <c r="AH367" s="22"/>
      <c r="AI367" s="22"/>
      <c r="AJ367" s="22"/>
      <c r="AK367" s="22"/>
      <c r="AL367" s="22"/>
      <c r="AM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</row>
    <row r="368" spans="3:72" s="105" customFormat="1" x14ac:dyDescent="0.2">
      <c r="C368" s="20"/>
      <c r="D368" s="20"/>
      <c r="S368" s="302"/>
      <c r="Z368" s="22"/>
      <c r="AF368" s="22"/>
      <c r="AG368" s="302"/>
      <c r="AH368" s="22"/>
      <c r="AI368" s="22"/>
      <c r="AJ368" s="22"/>
      <c r="AK368" s="22"/>
      <c r="AL368" s="22"/>
      <c r="AM368" s="22"/>
      <c r="BM368" s="22"/>
      <c r="BN368" s="22"/>
      <c r="BO368" s="22"/>
      <c r="BP368" s="22"/>
      <c r="BQ368" s="22"/>
      <c r="BR368" s="22"/>
      <c r="BS368" s="22"/>
      <c r="BT368" s="22"/>
    </row>
    <row r="369" spans="3:72" s="105" customFormat="1" x14ac:dyDescent="0.2">
      <c r="C369" s="20"/>
      <c r="D369" s="20"/>
      <c r="S369" s="302"/>
      <c r="Z369" s="22"/>
      <c r="AF369" s="22"/>
      <c r="AG369" s="302"/>
      <c r="AH369" s="22"/>
      <c r="AI369" s="22"/>
      <c r="AJ369" s="22"/>
      <c r="AK369" s="22"/>
      <c r="AL369" s="22"/>
      <c r="AM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</row>
    <row r="370" spans="3:72" s="105" customFormat="1" x14ac:dyDescent="0.2">
      <c r="C370" s="20"/>
      <c r="D370" s="20"/>
      <c r="S370" s="302"/>
      <c r="Z370" s="22"/>
      <c r="AF370" s="22"/>
      <c r="AG370" s="302"/>
      <c r="AH370" s="22"/>
      <c r="AI370" s="22"/>
      <c r="AJ370" s="22"/>
      <c r="AK370" s="22"/>
      <c r="AL370" s="22"/>
      <c r="AM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</row>
    <row r="371" spans="3:72" s="105" customFormat="1" x14ac:dyDescent="0.2">
      <c r="C371" s="20"/>
      <c r="D371" s="20"/>
      <c r="S371" s="302"/>
      <c r="Z371" s="22"/>
      <c r="AF371" s="22"/>
      <c r="AG371" s="302"/>
      <c r="AH371" s="22"/>
      <c r="AI371" s="22"/>
      <c r="AJ371" s="22"/>
      <c r="AK371" s="22"/>
      <c r="AL371" s="22"/>
      <c r="AM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</row>
    <row r="372" spans="3:72" s="105" customFormat="1" x14ac:dyDescent="0.2">
      <c r="C372" s="20"/>
      <c r="D372" s="20"/>
      <c r="S372" s="302"/>
      <c r="Z372" s="22"/>
      <c r="AF372" s="22"/>
      <c r="AG372" s="302"/>
      <c r="AH372" s="22"/>
      <c r="AI372" s="22"/>
      <c r="AJ372" s="22"/>
      <c r="AK372" s="22"/>
      <c r="AL372" s="22"/>
      <c r="AM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</row>
    <row r="373" spans="3:72" s="105" customFormat="1" x14ac:dyDescent="0.2">
      <c r="C373" s="20"/>
      <c r="D373" s="20"/>
      <c r="S373" s="302"/>
      <c r="Z373" s="22"/>
      <c r="AF373" s="22"/>
      <c r="AG373" s="302"/>
      <c r="AH373" s="22"/>
      <c r="AI373" s="22"/>
      <c r="AJ373" s="22"/>
      <c r="AK373" s="22"/>
      <c r="AL373" s="22"/>
      <c r="AM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</row>
    <row r="374" spans="3:72" s="105" customFormat="1" x14ac:dyDescent="0.2">
      <c r="C374" s="20"/>
      <c r="D374" s="20"/>
      <c r="S374" s="302"/>
      <c r="Z374" s="22"/>
      <c r="AF374" s="22"/>
      <c r="AG374" s="302"/>
      <c r="AH374" s="22"/>
      <c r="AI374" s="22"/>
      <c r="AJ374" s="22"/>
      <c r="AK374" s="22"/>
      <c r="AL374" s="22"/>
      <c r="AM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</row>
    <row r="375" spans="3:72" s="105" customFormat="1" x14ac:dyDescent="0.2">
      <c r="C375" s="20"/>
      <c r="D375" s="20"/>
      <c r="S375" s="302"/>
      <c r="Z375" s="22"/>
      <c r="AF375" s="22"/>
      <c r="AG375" s="302"/>
      <c r="AH375" s="22"/>
      <c r="AI375" s="22"/>
      <c r="AJ375" s="22"/>
      <c r="AK375" s="22"/>
      <c r="AL375" s="22"/>
      <c r="AM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</row>
    <row r="376" spans="3:72" s="105" customFormat="1" x14ac:dyDescent="0.2">
      <c r="C376" s="20"/>
      <c r="D376" s="20"/>
      <c r="S376" s="302"/>
      <c r="Z376" s="22"/>
      <c r="AF376" s="22"/>
      <c r="AG376" s="302"/>
      <c r="AH376" s="22"/>
      <c r="AI376" s="22"/>
      <c r="AJ376" s="22"/>
      <c r="AK376" s="22"/>
      <c r="AL376" s="22"/>
      <c r="AM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</row>
    <row r="377" spans="3:72" s="105" customFormat="1" x14ac:dyDescent="0.2">
      <c r="C377" s="20"/>
      <c r="D377" s="20"/>
      <c r="S377" s="302"/>
      <c r="Z377" s="22"/>
      <c r="AF377" s="22"/>
      <c r="AG377" s="302"/>
      <c r="AH377" s="22"/>
      <c r="AI377" s="22"/>
      <c r="AJ377" s="22"/>
      <c r="AK377" s="22"/>
      <c r="AL377" s="22"/>
      <c r="AM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</row>
    <row r="378" spans="3:72" s="105" customFormat="1" x14ac:dyDescent="0.2">
      <c r="C378" s="20"/>
      <c r="D378" s="20"/>
      <c r="S378" s="302"/>
      <c r="Z378" s="22"/>
      <c r="AF378" s="22"/>
      <c r="AG378" s="302"/>
      <c r="AH378" s="22"/>
      <c r="AI378" s="22"/>
      <c r="AJ378" s="22"/>
      <c r="AK378" s="22"/>
      <c r="AL378" s="22"/>
      <c r="AM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</row>
    <row r="379" spans="3:72" s="105" customFormat="1" x14ac:dyDescent="0.2">
      <c r="C379" s="20"/>
      <c r="D379" s="20"/>
      <c r="S379" s="302"/>
      <c r="Z379" s="22"/>
      <c r="AF379" s="22"/>
      <c r="AG379" s="302"/>
      <c r="AH379" s="22"/>
      <c r="AI379" s="22"/>
      <c r="AJ379" s="22"/>
      <c r="AK379" s="22"/>
      <c r="AL379" s="22"/>
      <c r="AM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</row>
    <row r="380" spans="3:72" s="105" customFormat="1" x14ac:dyDescent="0.2">
      <c r="C380" s="20"/>
      <c r="D380" s="20"/>
      <c r="S380" s="302"/>
      <c r="Z380" s="22"/>
      <c r="AF380" s="22"/>
      <c r="AG380" s="302"/>
      <c r="AH380" s="22"/>
      <c r="AI380" s="22"/>
      <c r="AJ380" s="22"/>
      <c r="AK380" s="22"/>
      <c r="AL380" s="22"/>
      <c r="AM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</row>
    <row r="381" spans="3:72" s="105" customFormat="1" x14ac:dyDescent="0.2">
      <c r="C381" s="20"/>
      <c r="D381" s="20"/>
      <c r="S381" s="302"/>
      <c r="Z381" s="22"/>
      <c r="AF381" s="22"/>
      <c r="AG381" s="302"/>
      <c r="AH381" s="22"/>
      <c r="AI381" s="22"/>
      <c r="AJ381" s="22"/>
      <c r="AK381" s="22"/>
      <c r="AL381" s="22"/>
      <c r="AM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</row>
    <row r="382" spans="3:72" s="105" customFormat="1" x14ac:dyDescent="0.2">
      <c r="C382" s="20"/>
      <c r="D382" s="20"/>
      <c r="S382" s="302"/>
      <c r="Z382" s="22"/>
      <c r="AF382" s="22"/>
      <c r="AG382" s="302"/>
      <c r="AH382" s="22"/>
      <c r="AI382" s="22"/>
      <c r="AJ382" s="22"/>
      <c r="AK382" s="22"/>
      <c r="AL382" s="22"/>
      <c r="AM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</row>
    <row r="383" spans="3:72" s="105" customFormat="1" x14ac:dyDescent="0.2">
      <c r="C383" s="20"/>
      <c r="D383" s="20"/>
      <c r="S383" s="302"/>
      <c r="Z383" s="22"/>
      <c r="AF383" s="22"/>
      <c r="AG383" s="302"/>
      <c r="AH383" s="22"/>
      <c r="AI383" s="22"/>
      <c r="AJ383" s="22"/>
      <c r="AK383" s="22"/>
      <c r="AL383" s="22"/>
      <c r="AM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</row>
    <row r="384" spans="3:72" s="105" customFormat="1" x14ac:dyDescent="0.2">
      <c r="C384" s="20"/>
      <c r="D384" s="20"/>
      <c r="S384" s="302"/>
      <c r="Z384" s="22"/>
      <c r="AF384" s="22"/>
      <c r="AG384" s="302"/>
      <c r="AH384" s="22"/>
      <c r="AI384" s="22"/>
      <c r="AJ384" s="22"/>
      <c r="AK384" s="22"/>
      <c r="AL384" s="22"/>
      <c r="AM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</row>
    <row r="385" spans="3:72" s="105" customFormat="1" x14ac:dyDescent="0.2">
      <c r="C385" s="20"/>
      <c r="D385" s="20"/>
      <c r="S385" s="302"/>
      <c r="Z385" s="22"/>
      <c r="AF385" s="22"/>
      <c r="AG385" s="302"/>
      <c r="AH385" s="22"/>
      <c r="AI385" s="22"/>
      <c r="AJ385" s="22"/>
      <c r="AK385" s="22"/>
      <c r="AL385" s="22"/>
      <c r="AM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</row>
    <row r="386" spans="3:72" s="105" customFormat="1" x14ac:dyDescent="0.2">
      <c r="C386" s="20"/>
      <c r="D386" s="20"/>
      <c r="S386" s="302"/>
      <c r="Z386" s="22"/>
      <c r="AF386" s="22"/>
      <c r="AG386" s="302"/>
      <c r="AH386" s="22"/>
      <c r="AI386" s="22"/>
      <c r="AJ386" s="22"/>
      <c r="AK386" s="22"/>
      <c r="AL386" s="22"/>
      <c r="AM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</row>
    <row r="387" spans="3:72" s="105" customFormat="1" x14ac:dyDescent="0.2">
      <c r="C387" s="20"/>
      <c r="D387" s="20"/>
      <c r="S387" s="302"/>
      <c r="Z387" s="22"/>
      <c r="AF387" s="22"/>
      <c r="AG387" s="302"/>
      <c r="AH387" s="22"/>
      <c r="AI387" s="22"/>
      <c r="AJ387" s="22"/>
      <c r="AK387" s="22"/>
      <c r="AL387" s="22"/>
      <c r="AM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</row>
    <row r="388" spans="3:72" s="105" customFormat="1" x14ac:dyDescent="0.2">
      <c r="C388" s="20"/>
      <c r="D388" s="20"/>
      <c r="S388" s="302"/>
      <c r="Z388" s="22"/>
      <c r="AF388" s="22"/>
      <c r="AG388" s="302"/>
      <c r="AH388" s="22"/>
      <c r="AI388" s="22"/>
      <c r="AJ388" s="22"/>
      <c r="AK388" s="22"/>
      <c r="AL388" s="22"/>
      <c r="AM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</row>
    <row r="389" spans="3:72" s="105" customFormat="1" x14ac:dyDescent="0.2">
      <c r="C389" s="20"/>
      <c r="D389" s="20"/>
      <c r="S389" s="302"/>
      <c r="Z389" s="22"/>
      <c r="AF389" s="22"/>
      <c r="AG389" s="302"/>
      <c r="AH389" s="22"/>
      <c r="AI389" s="22"/>
      <c r="AJ389" s="22"/>
      <c r="AK389" s="22"/>
      <c r="AL389" s="22"/>
      <c r="AM389" s="22"/>
      <c r="BM389" s="22"/>
      <c r="BN389" s="22"/>
      <c r="BO389" s="22"/>
      <c r="BP389" s="22"/>
      <c r="BQ389" s="22"/>
      <c r="BR389" s="22"/>
      <c r="BS389" s="22"/>
      <c r="BT389" s="22"/>
    </row>
    <row r="390" spans="3:72" s="105" customFormat="1" x14ac:dyDescent="0.2">
      <c r="C390" s="20"/>
      <c r="D390" s="20"/>
      <c r="S390" s="302"/>
      <c r="Z390" s="22"/>
      <c r="AF390" s="22"/>
      <c r="AG390" s="302"/>
      <c r="AH390" s="22"/>
      <c r="AI390" s="22"/>
      <c r="AJ390" s="22"/>
      <c r="AK390" s="22"/>
      <c r="AL390" s="22"/>
      <c r="AM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</row>
    <row r="391" spans="3:72" s="105" customFormat="1" x14ac:dyDescent="0.2">
      <c r="C391" s="20"/>
      <c r="D391" s="20"/>
      <c r="S391" s="302"/>
      <c r="Z391" s="22"/>
      <c r="AF391" s="22"/>
      <c r="AG391" s="302"/>
      <c r="AH391" s="22"/>
      <c r="AI391" s="22"/>
      <c r="AJ391" s="22"/>
      <c r="AK391" s="22"/>
      <c r="AL391" s="22"/>
      <c r="AM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</row>
    <row r="392" spans="3:72" s="105" customFormat="1" x14ac:dyDescent="0.2">
      <c r="C392" s="20"/>
      <c r="D392" s="20"/>
      <c r="S392" s="302"/>
      <c r="Z392" s="22"/>
      <c r="AF392" s="22"/>
      <c r="AG392" s="302"/>
      <c r="AH392" s="22"/>
      <c r="AI392" s="22"/>
      <c r="AJ392" s="22"/>
      <c r="AK392" s="22"/>
      <c r="AL392" s="22"/>
      <c r="AM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</row>
    <row r="393" spans="3:72" s="105" customFormat="1" x14ac:dyDescent="0.2">
      <c r="C393" s="20"/>
      <c r="D393" s="20"/>
      <c r="S393" s="302"/>
      <c r="Z393" s="22"/>
      <c r="AF393" s="22"/>
      <c r="AG393" s="302"/>
      <c r="AH393" s="22"/>
      <c r="AI393" s="22"/>
      <c r="AJ393" s="22"/>
      <c r="AK393" s="22"/>
      <c r="AL393" s="22"/>
      <c r="AM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</row>
    <row r="394" spans="3:72" s="105" customFormat="1" x14ac:dyDescent="0.2">
      <c r="C394" s="20"/>
      <c r="D394" s="20"/>
      <c r="S394" s="302"/>
      <c r="Z394" s="22"/>
      <c r="AF394" s="22"/>
      <c r="AG394" s="302"/>
      <c r="AH394" s="22"/>
      <c r="AI394" s="22"/>
      <c r="AJ394" s="22"/>
      <c r="AK394" s="22"/>
      <c r="AL394" s="22"/>
      <c r="AM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</row>
    <row r="395" spans="3:72" s="105" customFormat="1" x14ac:dyDescent="0.2">
      <c r="C395" s="20"/>
      <c r="D395" s="20"/>
      <c r="S395" s="302"/>
      <c r="Z395" s="22"/>
      <c r="AF395" s="22"/>
      <c r="AG395" s="302"/>
      <c r="AH395" s="22"/>
      <c r="AI395" s="22"/>
      <c r="AJ395" s="22"/>
      <c r="AK395" s="22"/>
      <c r="AL395" s="22"/>
      <c r="AM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</row>
    <row r="396" spans="3:72" s="105" customFormat="1" x14ac:dyDescent="0.2">
      <c r="C396" s="20"/>
      <c r="D396" s="20"/>
      <c r="S396" s="302"/>
      <c r="Z396" s="22"/>
      <c r="AF396" s="22"/>
      <c r="AG396" s="302"/>
      <c r="AH396" s="22"/>
      <c r="AI396" s="22"/>
      <c r="AJ396" s="22"/>
      <c r="AK396" s="22"/>
      <c r="AL396" s="22"/>
      <c r="AM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</row>
    <row r="397" spans="3:72" s="105" customFormat="1" x14ac:dyDescent="0.2">
      <c r="C397" s="20"/>
      <c r="D397" s="20"/>
      <c r="S397" s="302"/>
      <c r="Z397" s="22"/>
      <c r="AF397" s="22"/>
      <c r="AG397" s="302"/>
      <c r="AH397" s="22"/>
      <c r="AI397" s="22"/>
      <c r="AJ397" s="22"/>
      <c r="AK397" s="22"/>
      <c r="AL397" s="22"/>
      <c r="AM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</row>
    <row r="398" spans="3:72" s="105" customFormat="1" x14ac:dyDescent="0.2">
      <c r="C398" s="20"/>
      <c r="D398" s="20"/>
      <c r="S398" s="302"/>
      <c r="Z398" s="22"/>
      <c r="AF398" s="22"/>
      <c r="AG398" s="302"/>
      <c r="AH398" s="22"/>
      <c r="AI398" s="22"/>
      <c r="AJ398" s="22"/>
      <c r="AK398" s="22"/>
      <c r="AL398" s="22"/>
      <c r="AM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</row>
    <row r="399" spans="3:72" s="105" customFormat="1" x14ac:dyDescent="0.2">
      <c r="C399" s="20"/>
      <c r="D399" s="20"/>
      <c r="S399" s="302"/>
      <c r="Z399" s="22"/>
      <c r="AF399" s="22"/>
      <c r="AG399" s="302"/>
      <c r="AH399" s="22"/>
      <c r="AI399" s="22"/>
      <c r="AJ399" s="22"/>
      <c r="AK399" s="22"/>
      <c r="AL399" s="22"/>
      <c r="AM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</row>
    <row r="400" spans="3:72" s="105" customFormat="1" x14ac:dyDescent="0.2">
      <c r="C400" s="20"/>
      <c r="D400" s="20"/>
      <c r="S400" s="302"/>
      <c r="Z400" s="22"/>
      <c r="AF400" s="22"/>
      <c r="AG400" s="302"/>
      <c r="AH400" s="22"/>
      <c r="AI400" s="22"/>
      <c r="AJ400" s="22"/>
      <c r="AK400" s="22"/>
      <c r="AL400" s="22"/>
      <c r="AM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</row>
    <row r="401" spans="3:72" s="105" customFormat="1" x14ac:dyDescent="0.2">
      <c r="C401" s="20"/>
      <c r="D401" s="20"/>
      <c r="S401" s="302"/>
      <c r="Z401" s="22"/>
      <c r="AF401" s="22"/>
      <c r="AG401" s="302"/>
      <c r="AH401" s="22"/>
      <c r="AI401" s="22"/>
      <c r="AJ401" s="22"/>
      <c r="AK401" s="22"/>
      <c r="AL401" s="22"/>
      <c r="AM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</row>
    <row r="402" spans="3:72" s="105" customFormat="1" x14ac:dyDescent="0.2">
      <c r="C402" s="20"/>
      <c r="D402" s="20"/>
      <c r="S402" s="302"/>
      <c r="Z402" s="22"/>
      <c r="AF402" s="22"/>
      <c r="AG402" s="302"/>
      <c r="AH402" s="22"/>
      <c r="AI402" s="22"/>
      <c r="AJ402" s="22"/>
      <c r="AK402" s="22"/>
      <c r="AL402" s="22"/>
      <c r="AM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</row>
    <row r="403" spans="3:72" s="105" customFormat="1" x14ac:dyDescent="0.2">
      <c r="C403" s="20"/>
      <c r="D403" s="20"/>
      <c r="S403" s="302"/>
      <c r="Z403" s="22"/>
      <c r="AF403" s="22"/>
      <c r="AG403" s="302"/>
      <c r="AH403" s="22"/>
      <c r="AI403" s="22"/>
      <c r="AJ403" s="22"/>
      <c r="AK403" s="22"/>
      <c r="AL403" s="22"/>
      <c r="AM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</row>
    <row r="404" spans="3:72" s="105" customFormat="1" x14ac:dyDescent="0.2">
      <c r="C404" s="20"/>
      <c r="D404" s="20"/>
      <c r="S404" s="302"/>
      <c r="Z404" s="22"/>
      <c r="AF404" s="22"/>
      <c r="AG404" s="302"/>
      <c r="AH404" s="22"/>
      <c r="AI404" s="22"/>
      <c r="AJ404" s="22"/>
      <c r="AK404" s="22"/>
      <c r="AL404" s="22"/>
      <c r="AM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</row>
    <row r="405" spans="3:72" s="105" customFormat="1" x14ac:dyDescent="0.2">
      <c r="C405" s="20"/>
      <c r="D405" s="20"/>
      <c r="S405" s="302"/>
      <c r="Z405" s="22"/>
      <c r="AF405" s="22"/>
      <c r="AG405" s="302"/>
      <c r="AH405" s="22"/>
      <c r="AI405" s="22"/>
      <c r="AJ405" s="22"/>
      <c r="AK405" s="22"/>
      <c r="AL405" s="22"/>
      <c r="AM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</row>
    <row r="406" spans="3:72" s="105" customFormat="1" x14ac:dyDescent="0.2">
      <c r="C406" s="20"/>
      <c r="D406" s="20"/>
      <c r="S406" s="302"/>
      <c r="Z406" s="22"/>
      <c r="AF406" s="22"/>
      <c r="AG406" s="302"/>
      <c r="AH406" s="22"/>
      <c r="AI406" s="22"/>
      <c r="AJ406" s="22"/>
      <c r="AK406" s="22"/>
      <c r="AL406" s="22"/>
      <c r="AM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</row>
    <row r="407" spans="3:72" s="105" customFormat="1" x14ac:dyDescent="0.2">
      <c r="C407" s="20"/>
      <c r="D407" s="20"/>
      <c r="S407" s="302"/>
      <c r="Z407" s="22"/>
      <c r="AF407" s="22"/>
      <c r="AG407" s="302"/>
      <c r="AH407" s="22"/>
      <c r="AI407" s="22"/>
      <c r="AJ407" s="22"/>
      <c r="AK407" s="22"/>
      <c r="AL407" s="22"/>
      <c r="AM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</row>
    <row r="408" spans="3:72" s="105" customFormat="1" x14ac:dyDescent="0.2">
      <c r="C408" s="20"/>
      <c r="D408" s="20"/>
      <c r="S408" s="302"/>
      <c r="Z408" s="22"/>
      <c r="AF408" s="22"/>
      <c r="AG408" s="302"/>
      <c r="AH408" s="22"/>
      <c r="AI408" s="22"/>
      <c r="AJ408" s="22"/>
      <c r="AK408" s="22"/>
      <c r="AL408" s="22"/>
      <c r="AM408" s="22"/>
      <c r="BM408" s="22"/>
      <c r="BN408" s="22"/>
      <c r="BO408" s="22"/>
      <c r="BP408" s="22"/>
      <c r="BQ408" s="22"/>
      <c r="BR408" s="22"/>
      <c r="BS408" s="22"/>
      <c r="BT408" s="22"/>
    </row>
    <row r="409" spans="3:72" s="105" customFormat="1" x14ac:dyDescent="0.2">
      <c r="C409" s="20"/>
      <c r="D409" s="20"/>
      <c r="S409" s="302"/>
      <c r="Z409" s="22"/>
      <c r="AF409" s="22"/>
      <c r="AG409" s="302"/>
      <c r="AH409" s="22"/>
      <c r="AI409" s="22"/>
      <c r="AJ409" s="22"/>
      <c r="AK409" s="22"/>
      <c r="AL409" s="22"/>
      <c r="AM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</row>
    <row r="410" spans="3:72" s="105" customFormat="1" x14ac:dyDescent="0.2">
      <c r="C410" s="20"/>
      <c r="D410" s="20"/>
      <c r="S410" s="302"/>
      <c r="Z410" s="22"/>
      <c r="AF410" s="22"/>
      <c r="AG410" s="302"/>
      <c r="AH410" s="22"/>
      <c r="AI410" s="22"/>
      <c r="AJ410" s="22"/>
      <c r="AK410" s="22"/>
      <c r="AL410" s="22"/>
      <c r="AM410" s="22"/>
      <c r="AW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</row>
    <row r="411" spans="3:72" s="105" customFormat="1" x14ac:dyDescent="0.2">
      <c r="C411" s="20"/>
      <c r="D411" s="20"/>
      <c r="S411" s="302"/>
      <c r="Z411" s="22"/>
      <c r="AF411" s="22"/>
      <c r="AG411" s="302"/>
      <c r="AH411" s="22"/>
      <c r="AI411" s="22"/>
      <c r="AJ411" s="22"/>
      <c r="AK411" s="22"/>
      <c r="AL411" s="22"/>
      <c r="AM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</row>
    <row r="412" spans="3:72" s="105" customFormat="1" x14ac:dyDescent="0.2">
      <c r="C412" s="20"/>
      <c r="D412" s="20"/>
      <c r="S412" s="302"/>
      <c r="Z412" s="22"/>
      <c r="AF412" s="22"/>
      <c r="AG412" s="302"/>
      <c r="AH412" s="22"/>
      <c r="AI412" s="22"/>
      <c r="AJ412" s="22"/>
      <c r="AK412" s="22"/>
      <c r="AL412" s="22"/>
      <c r="AM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</row>
    <row r="413" spans="3:72" s="105" customFormat="1" x14ac:dyDescent="0.2">
      <c r="C413" s="20"/>
      <c r="D413" s="20"/>
      <c r="S413" s="302"/>
      <c r="Z413" s="22"/>
      <c r="AF413" s="22"/>
      <c r="AG413" s="302"/>
      <c r="AH413" s="22"/>
      <c r="AI413" s="22"/>
      <c r="AJ413" s="22"/>
      <c r="AK413" s="22"/>
      <c r="AL413" s="22"/>
      <c r="AM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</row>
    <row r="414" spans="3:72" s="105" customFormat="1" x14ac:dyDescent="0.2">
      <c r="C414" s="20"/>
      <c r="D414" s="20"/>
      <c r="S414" s="302"/>
      <c r="Z414" s="22"/>
      <c r="AF414" s="22"/>
      <c r="AG414" s="302"/>
      <c r="AH414" s="22"/>
      <c r="AI414" s="22"/>
      <c r="AJ414" s="22"/>
      <c r="AK414" s="22"/>
      <c r="AL414" s="22"/>
      <c r="AM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</row>
    <row r="415" spans="3:72" s="105" customFormat="1" x14ac:dyDescent="0.2">
      <c r="C415" s="20"/>
      <c r="D415" s="20"/>
      <c r="S415" s="302"/>
      <c r="Z415" s="22"/>
      <c r="AF415" s="22"/>
      <c r="AG415" s="302"/>
      <c r="AH415" s="22"/>
      <c r="AI415" s="22"/>
      <c r="AJ415" s="22"/>
      <c r="AK415" s="22"/>
      <c r="AL415" s="22"/>
      <c r="AM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</row>
    <row r="416" spans="3:72" s="105" customFormat="1" x14ac:dyDescent="0.2">
      <c r="C416" s="20"/>
      <c r="D416" s="20"/>
      <c r="S416" s="302"/>
      <c r="Z416" s="22"/>
      <c r="AF416" s="22"/>
      <c r="AG416" s="302"/>
      <c r="AH416" s="22"/>
      <c r="AI416" s="22"/>
      <c r="AJ416" s="22"/>
      <c r="AK416" s="22"/>
      <c r="AL416" s="22"/>
      <c r="AM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</row>
    <row r="417" spans="3:72" s="105" customFormat="1" x14ac:dyDescent="0.2">
      <c r="C417" s="20"/>
      <c r="D417" s="20"/>
      <c r="S417" s="302"/>
      <c r="Z417" s="22"/>
      <c r="AF417" s="22"/>
      <c r="AG417" s="302"/>
      <c r="AH417" s="22"/>
      <c r="AI417" s="22"/>
      <c r="AJ417" s="22"/>
      <c r="AK417" s="22"/>
      <c r="AL417" s="22"/>
      <c r="AM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</row>
    <row r="418" spans="3:72" s="105" customFormat="1" x14ac:dyDescent="0.2">
      <c r="C418" s="20"/>
      <c r="D418" s="20"/>
      <c r="S418" s="302"/>
      <c r="Z418" s="22"/>
      <c r="AF418" s="22"/>
      <c r="AG418" s="302"/>
      <c r="AH418" s="22"/>
      <c r="AI418" s="22"/>
      <c r="AJ418" s="22"/>
      <c r="AK418" s="22"/>
      <c r="AL418" s="22"/>
      <c r="AM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</row>
    <row r="419" spans="3:72" s="105" customFormat="1" x14ac:dyDescent="0.2">
      <c r="C419" s="20"/>
      <c r="D419" s="20"/>
      <c r="S419" s="302"/>
      <c r="Z419" s="22"/>
      <c r="AF419" s="22"/>
      <c r="AG419" s="302"/>
      <c r="AH419" s="22"/>
      <c r="AI419" s="22"/>
      <c r="AJ419" s="22"/>
      <c r="AK419" s="22"/>
      <c r="AL419" s="22"/>
      <c r="AM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</row>
    <row r="420" spans="3:72" s="105" customFormat="1" x14ac:dyDescent="0.2">
      <c r="C420" s="20"/>
      <c r="D420" s="20"/>
      <c r="S420" s="302"/>
      <c r="Z420" s="22"/>
      <c r="AF420" s="22"/>
      <c r="AG420" s="302"/>
      <c r="AH420" s="22"/>
      <c r="AI420" s="22"/>
      <c r="AJ420" s="22"/>
      <c r="AK420" s="22"/>
      <c r="AL420" s="22"/>
      <c r="AM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</row>
    <row r="421" spans="3:72" s="105" customFormat="1" x14ac:dyDescent="0.2">
      <c r="C421" s="20"/>
      <c r="D421" s="20"/>
      <c r="S421" s="302"/>
      <c r="Z421" s="22"/>
      <c r="AF421" s="22"/>
      <c r="AG421" s="302"/>
      <c r="AH421" s="22"/>
      <c r="AI421" s="22"/>
      <c r="AJ421" s="22"/>
      <c r="AK421" s="22"/>
      <c r="AL421" s="22"/>
      <c r="AM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</row>
    <row r="422" spans="3:72" s="105" customFormat="1" x14ac:dyDescent="0.2">
      <c r="C422" s="20"/>
      <c r="D422" s="20"/>
      <c r="S422" s="302"/>
      <c r="Z422" s="22"/>
      <c r="AF422" s="22"/>
      <c r="AG422" s="302"/>
      <c r="AH422" s="22"/>
      <c r="AI422" s="22"/>
      <c r="AJ422" s="22"/>
      <c r="AK422" s="22"/>
      <c r="AL422" s="22"/>
      <c r="AM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</row>
    <row r="423" spans="3:72" s="105" customFormat="1" x14ac:dyDescent="0.2">
      <c r="C423" s="20"/>
      <c r="D423" s="20"/>
      <c r="S423" s="302"/>
      <c r="Z423" s="22"/>
      <c r="AF423" s="22"/>
      <c r="AG423" s="302"/>
      <c r="AH423" s="22"/>
      <c r="AI423" s="22"/>
      <c r="AJ423" s="22"/>
      <c r="AK423" s="22"/>
      <c r="AL423" s="22"/>
      <c r="AM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</row>
    <row r="424" spans="3:72" s="105" customFormat="1" x14ac:dyDescent="0.2">
      <c r="C424" s="20"/>
      <c r="D424" s="20"/>
      <c r="S424" s="302"/>
      <c r="Z424" s="22"/>
      <c r="AF424" s="22"/>
      <c r="AG424" s="302"/>
      <c r="AH424" s="22"/>
      <c r="AI424" s="22"/>
      <c r="AJ424" s="22"/>
      <c r="AK424" s="22"/>
      <c r="AL424" s="22"/>
      <c r="AM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</row>
    <row r="425" spans="3:72" s="105" customFormat="1" x14ac:dyDescent="0.2">
      <c r="C425" s="20"/>
      <c r="D425" s="20"/>
      <c r="S425" s="302"/>
      <c r="Z425" s="22"/>
      <c r="AF425" s="22"/>
      <c r="AG425" s="302"/>
      <c r="AH425" s="22"/>
      <c r="AI425" s="22"/>
      <c r="AJ425" s="22"/>
      <c r="AK425" s="22"/>
      <c r="AL425" s="22"/>
      <c r="AM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</row>
    <row r="426" spans="3:72" s="105" customFormat="1" x14ac:dyDescent="0.2">
      <c r="C426" s="20"/>
      <c r="D426" s="20"/>
      <c r="S426" s="302"/>
      <c r="Z426" s="22"/>
      <c r="AF426" s="22"/>
      <c r="AG426" s="302"/>
      <c r="AH426" s="22"/>
      <c r="AI426" s="22"/>
      <c r="AJ426" s="22"/>
      <c r="AK426" s="22"/>
      <c r="AL426" s="22"/>
      <c r="AM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</row>
    <row r="427" spans="3:72" s="105" customFormat="1" x14ac:dyDescent="0.2">
      <c r="C427" s="20"/>
      <c r="D427" s="20"/>
      <c r="S427" s="302"/>
      <c r="Z427" s="22"/>
      <c r="AF427" s="22"/>
      <c r="AG427" s="302"/>
      <c r="AH427" s="22"/>
      <c r="AI427" s="22"/>
      <c r="AJ427" s="22"/>
      <c r="AK427" s="22"/>
      <c r="AL427" s="22"/>
      <c r="AM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</row>
    <row r="428" spans="3:72" s="105" customFormat="1" x14ac:dyDescent="0.2">
      <c r="C428" s="20"/>
      <c r="D428" s="20"/>
      <c r="S428" s="302"/>
      <c r="Z428" s="22"/>
      <c r="AF428" s="22"/>
      <c r="AG428" s="302"/>
      <c r="AH428" s="22"/>
      <c r="AI428" s="22"/>
      <c r="AJ428" s="22"/>
      <c r="AK428" s="22"/>
      <c r="AL428" s="22"/>
      <c r="AM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</row>
    <row r="429" spans="3:72" s="105" customFormat="1" x14ac:dyDescent="0.2">
      <c r="C429" s="20"/>
      <c r="D429" s="20"/>
      <c r="S429" s="302"/>
      <c r="Z429" s="22"/>
      <c r="AF429" s="22"/>
      <c r="AG429" s="302"/>
      <c r="AH429" s="22"/>
      <c r="AI429" s="22"/>
      <c r="AJ429" s="22"/>
      <c r="AK429" s="22"/>
      <c r="AL429" s="22"/>
      <c r="AM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</row>
    <row r="430" spans="3:72" s="105" customFormat="1" x14ac:dyDescent="0.2">
      <c r="C430" s="20"/>
      <c r="D430" s="20"/>
      <c r="S430" s="302"/>
      <c r="Z430" s="22"/>
      <c r="AF430" s="22"/>
      <c r="AG430" s="302"/>
      <c r="AH430" s="22"/>
      <c r="AI430" s="22"/>
      <c r="AJ430" s="22"/>
      <c r="AK430" s="22"/>
      <c r="AL430" s="22"/>
      <c r="AM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</row>
    <row r="431" spans="3:72" s="105" customFormat="1" x14ac:dyDescent="0.2">
      <c r="C431" s="20"/>
      <c r="D431" s="20"/>
      <c r="S431" s="302"/>
      <c r="Z431" s="22"/>
      <c r="AF431" s="22"/>
      <c r="AG431" s="302"/>
      <c r="AH431" s="22"/>
      <c r="AI431" s="22"/>
      <c r="AJ431" s="22"/>
      <c r="AK431" s="22"/>
      <c r="AL431" s="22"/>
      <c r="AM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</row>
    <row r="432" spans="3:72" s="105" customFormat="1" x14ac:dyDescent="0.2">
      <c r="C432" s="20"/>
      <c r="D432" s="20"/>
      <c r="S432" s="302"/>
      <c r="Z432" s="22"/>
      <c r="AF432" s="22"/>
      <c r="AG432" s="302"/>
      <c r="AH432" s="22"/>
      <c r="AI432" s="22"/>
      <c r="AJ432" s="22"/>
      <c r="AK432" s="22"/>
      <c r="AL432" s="22"/>
      <c r="AM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</row>
    <row r="433" spans="3:72" s="105" customFormat="1" x14ac:dyDescent="0.2">
      <c r="C433" s="20"/>
      <c r="D433" s="20"/>
      <c r="S433" s="302"/>
      <c r="Z433" s="22"/>
      <c r="AF433" s="22"/>
      <c r="AG433" s="302"/>
      <c r="AH433" s="22"/>
      <c r="AI433" s="22"/>
      <c r="AJ433" s="22"/>
      <c r="AK433" s="22"/>
      <c r="AL433" s="22"/>
      <c r="AM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</row>
    <row r="434" spans="3:72" s="105" customFormat="1" x14ac:dyDescent="0.2">
      <c r="C434" s="20"/>
      <c r="D434" s="20"/>
      <c r="S434" s="302"/>
      <c r="Z434" s="22"/>
      <c r="AF434" s="22"/>
      <c r="AG434" s="302"/>
      <c r="AH434" s="22"/>
      <c r="AI434" s="22"/>
      <c r="AJ434" s="22"/>
      <c r="AK434" s="22"/>
      <c r="AL434" s="22"/>
      <c r="AM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</row>
    <row r="435" spans="3:72" s="105" customFormat="1" x14ac:dyDescent="0.2">
      <c r="C435" s="20"/>
      <c r="D435" s="20"/>
      <c r="S435" s="302"/>
      <c r="Z435" s="22"/>
      <c r="AF435" s="22"/>
      <c r="AG435" s="302"/>
      <c r="AH435" s="22"/>
      <c r="AI435" s="22"/>
      <c r="AJ435" s="22"/>
      <c r="AK435" s="22"/>
      <c r="AL435" s="22"/>
      <c r="AM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</row>
    <row r="436" spans="3:72" s="105" customFormat="1" x14ac:dyDescent="0.2">
      <c r="C436" s="20"/>
      <c r="D436" s="20"/>
      <c r="S436" s="302"/>
      <c r="Z436" s="22"/>
      <c r="AF436" s="22"/>
      <c r="AG436" s="302"/>
      <c r="AH436" s="22"/>
      <c r="AI436" s="22"/>
      <c r="AJ436" s="22"/>
      <c r="AK436" s="22"/>
      <c r="AL436" s="22"/>
      <c r="AM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</row>
    <row r="437" spans="3:72" s="105" customFormat="1" x14ac:dyDescent="0.2">
      <c r="C437" s="20"/>
      <c r="D437" s="20"/>
      <c r="S437" s="302"/>
      <c r="Z437" s="22"/>
      <c r="AF437" s="22"/>
      <c r="AG437" s="302"/>
      <c r="AH437" s="22"/>
      <c r="AI437" s="22"/>
      <c r="AJ437" s="22"/>
      <c r="AK437" s="22"/>
      <c r="AL437" s="22"/>
      <c r="AM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</row>
    <row r="438" spans="3:72" s="105" customFormat="1" x14ac:dyDescent="0.2">
      <c r="C438" s="20"/>
      <c r="D438" s="20"/>
      <c r="S438" s="302"/>
      <c r="Z438" s="22"/>
      <c r="AF438" s="22"/>
      <c r="AG438" s="302"/>
      <c r="AH438" s="22"/>
      <c r="AI438" s="22"/>
      <c r="AJ438" s="22"/>
      <c r="AK438" s="22"/>
      <c r="AL438" s="22"/>
      <c r="AM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</row>
    <row r="439" spans="3:72" s="105" customFormat="1" x14ac:dyDescent="0.2">
      <c r="C439" s="20"/>
      <c r="D439" s="20"/>
      <c r="S439" s="302"/>
      <c r="Z439" s="22"/>
      <c r="AF439" s="22"/>
      <c r="AG439" s="302"/>
      <c r="AH439" s="22"/>
      <c r="AI439" s="22"/>
      <c r="AJ439" s="22"/>
      <c r="AK439" s="22"/>
      <c r="AL439" s="22"/>
      <c r="AM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</row>
    <row r="440" spans="3:72" s="105" customFormat="1" x14ac:dyDescent="0.2">
      <c r="C440" s="20"/>
      <c r="D440" s="20"/>
      <c r="S440" s="302"/>
      <c r="Z440" s="22"/>
      <c r="AF440" s="22"/>
      <c r="AG440" s="302"/>
      <c r="AH440" s="22"/>
      <c r="AI440" s="22"/>
      <c r="AJ440" s="22"/>
      <c r="AK440" s="22"/>
      <c r="AL440" s="22"/>
      <c r="AM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</row>
    <row r="441" spans="3:72" s="105" customFormat="1" x14ac:dyDescent="0.2">
      <c r="C441" s="20"/>
      <c r="D441" s="20"/>
      <c r="S441" s="302"/>
      <c r="Z441" s="22"/>
      <c r="AF441" s="22"/>
      <c r="AG441" s="302"/>
      <c r="AH441" s="22"/>
      <c r="AI441" s="22"/>
      <c r="AJ441" s="22"/>
      <c r="AK441" s="22"/>
      <c r="AL441" s="22"/>
      <c r="AM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</row>
    <row r="442" spans="3:72" s="105" customFormat="1" x14ac:dyDescent="0.2">
      <c r="C442" s="20"/>
      <c r="D442" s="20"/>
      <c r="S442" s="302"/>
      <c r="Z442" s="22"/>
      <c r="AF442" s="22"/>
      <c r="AG442" s="302"/>
      <c r="AH442" s="22"/>
      <c r="AI442" s="22"/>
      <c r="AJ442" s="22"/>
      <c r="AK442" s="22"/>
      <c r="AL442" s="22"/>
      <c r="AM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</row>
    <row r="443" spans="3:72" s="105" customFormat="1" x14ac:dyDescent="0.2">
      <c r="C443" s="20"/>
      <c r="D443" s="20"/>
      <c r="S443" s="302"/>
      <c r="Z443" s="22"/>
      <c r="AF443" s="22"/>
      <c r="AG443" s="302"/>
      <c r="AH443" s="22"/>
      <c r="AI443" s="22"/>
      <c r="AJ443" s="22"/>
      <c r="AK443" s="22"/>
      <c r="AL443" s="22"/>
      <c r="AM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</row>
    <row r="444" spans="3:72" s="105" customFormat="1" x14ac:dyDescent="0.2">
      <c r="C444" s="20"/>
      <c r="D444" s="20"/>
      <c r="S444" s="302"/>
      <c r="Z444" s="22"/>
      <c r="AF444" s="22"/>
      <c r="AG444" s="302"/>
      <c r="AH444" s="22"/>
      <c r="AI444" s="22"/>
      <c r="AJ444" s="22"/>
      <c r="AK444" s="22"/>
      <c r="AL444" s="22"/>
      <c r="AM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</row>
    <row r="445" spans="3:72" s="105" customFormat="1" x14ac:dyDescent="0.2">
      <c r="C445" s="20"/>
      <c r="D445" s="20"/>
      <c r="S445" s="302"/>
      <c r="Z445" s="22"/>
      <c r="AF445" s="22"/>
      <c r="AG445" s="302"/>
      <c r="AH445" s="22"/>
      <c r="AI445" s="22"/>
      <c r="AJ445" s="22"/>
      <c r="AK445" s="22"/>
      <c r="AL445" s="22"/>
      <c r="AM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</row>
    <row r="446" spans="3:72" s="105" customFormat="1" x14ac:dyDescent="0.2">
      <c r="C446" s="20"/>
      <c r="D446" s="20"/>
      <c r="S446" s="302"/>
      <c r="Z446" s="22"/>
      <c r="AF446" s="22"/>
      <c r="AG446" s="302"/>
      <c r="AH446" s="22"/>
      <c r="AI446" s="22"/>
      <c r="AJ446" s="22"/>
      <c r="AK446" s="22"/>
      <c r="AL446" s="22"/>
      <c r="AM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</row>
    <row r="447" spans="3:72" s="105" customFormat="1" x14ac:dyDescent="0.2">
      <c r="C447" s="20"/>
      <c r="D447" s="20"/>
      <c r="S447" s="302"/>
      <c r="Z447" s="22"/>
      <c r="AF447" s="22"/>
      <c r="AG447" s="302"/>
      <c r="AH447" s="22"/>
      <c r="AI447" s="22"/>
      <c r="AJ447" s="22"/>
      <c r="AK447" s="22"/>
      <c r="AL447" s="22"/>
      <c r="AM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</row>
    <row r="448" spans="3:72" s="105" customFormat="1" x14ac:dyDescent="0.2">
      <c r="C448" s="20"/>
      <c r="D448" s="20"/>
      <c r="S448" s="302"/>
      <c r="Z448" s="22"/>
      <c r="AF448" s="22"/>
      <c r="AG448" s="302"/>
      <c r="AH448" s="22"/>
      <c r="AI448" s="22"/>
      <c r="AJ448" s="22"/>
      <c r="AK448" s="22"/>
      <c r="AL448" s="22"/>
      <c r="AM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</row>
    <row r="449" spans="3:72" s="105" customFormat="1" x14ac:dyDescent="0.2">
      <c r="C449" s="20"/>
      <c r="D449" s="20"/>
      <c r="S449" s="302"/>
      <c r="Z449" s="22"/>
      <c r="AF449" s="22"/>
      <c r="AG449" s="302"/>
      <c r="AH449" s="22"/>
      <c r="AI449" s="22"/>
      <c r="AJ449" s="22"/>
      <c r="AK449" s="22"/>
      <c r="AL449" s="22"/>
      <c r="AM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</row>
    <row r="450" spans="3:72" s="105" customFormat="1" x14ac:dyDescent="0.2">
      <c r="C450" s="20"/>
      <c r="D450" s="20"/>
      <c r="S450" s="302"/>
      <c r="Z450" s="22"/>
      <c r="AF450" s="22"/>
      <c r="AG450" s="302"/>
      <c r="AH450" s="22"/>
      <c r="AI450" s="22"/>
      <c r="AJ450" s="22"/>
      <c r="AK450" s="22"/>
      <c r="AL450" s="22"/>
      <c r="AM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</row>
    <row r="451" spans="3:72" s="105" customFormat="1" x14ac:dyDescent="0.2">
      <c r="C451" s="20"/>
      <c r="D451" s="20"/>
      <c r="S451" s="302"/>
      <c r="Z451" s="22"/>
      <c r="AF451" s="22"/>
      <c r="AG451" s="302"/>
      <c r="AH451" s="22"/>
      <c r="AI451" s="22"/>
      <c r="AJ451" s="22"/>
      <c r="AK451" s="22"/>
      <c r="AL451" s="22"/>
      <c r="AM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</row>
    <row r="452" spans="3:72" s="105" customFormat="1" x14ac:dyDescent="0.2">
      <c r="C452" s="20"/>
      <c r="D452" s="20"/>
      <c r="S452" s="302"/>
      <c r="Z452" s="22"/>
      <c r="AF452" s="22"/>
      <c r="AG452" s="302"/>
      <c r="AH452" s="22"/>
      <c r="AI452" s="22"/>
      <c r="AJ452" s="22"/>
      <c r="AK452" s="22"/>
      <c r="AL452" s="22"/>
      <c r="AM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</row>
    <row r="453" spans="3:72" s="105" customFormat="1" x14ac:dyDescent="0.2">
      <c r="C453" s="20"/>
      <c r="D453" s="20"/>
      <c r="S453" s="302"/>
      <c r="Z453" s="22"/>
      <c r="AF453" s="22"/>
      <c r="AG453" s="302"/>
      <c r="AH453" s="22"/>
      <c r="AI453" s="22"/>
      <c r="AJ453" s="22"/>
      <c r="AK453" s="22"/>
      <c r="AL453" s="22"/>
      <c r="AM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</row>
    <row r="454" spans="3:72" s="105" customFormat="1" x14ac:dyDescent="0.2">
      <c r="C454" s="20"/>
      <c r="D454" s="20"/>
      <c r="S454" s="302"/>
      <c r="Z454" s="22"/>
      <c r="AF454" s="22"/>
      <c r="AG454" s="302"/>
      <c r="AH454" s="22"/>
      <c r="AI454" s="22"/>
      <c r="AJ454" s="22"/>
      <c r="AK454" s="22"/>
      <c r="AL454" s="22"/>
      <c r="AM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</row>
    <row r="455" spans="3:72" s="105" customFormat="1" x14ac:dyDescent="0.2">
      <c r="C455" s="20"/>
      <c r="D455" s="20"/>
      <c r="S455" s="302"/>
      <c r="Z455" s="22"/>
      <c r="AF455" s="22"/>
      <c r="AG455" s="302"/>
      <c r="AH455" s="22"/>
      <c r="AI455" s="22"/>
      <c r="AJ455" s="22"/>
      <c r="AK455" s="22"/>
      <c r="AL455" s="22"/>
      <c r="AM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</row>
    <row r="456" spans="3:72" s="105" customFormat="1" x14ac:dyDescent="0.2">
      <c r="C456" s="20"/>
      <c r="D456" s="20"/>
      <c r="S456" s="302"/>
      <c r="Z456" s="22"/>
      <c r="AF456" s="22"/>
      <c r="AG456" s="302"/>
      <c r="AH456" s="22"/>
      <c r="AI456" s="22"/>
      <c r="AJ456" s="22"/>
      <c r="AK456" s="22"/>
      <c r="AL456" s="22"/>
      <c r="AM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</row>
    <row r="457" spans="3:72" s="105" customFormat="1" x14ac:dyDescent="0.2">
      <c r="C457" s="20"/>
      <c r="D457" s="20"/>
      <c r="S457" s="302"/>
      <c r="Z457" s="22"/>
      <c r="AF457" s="22"/>
      <c r="AG457" s="302"/>
      <c r="AH457" s="22"/>
      <c r="AI457" s="22"/>
      <c r="AJ457" s="22"/>
      <c r="AK457" s="22"/>
      <c r="AL457" s="22"/>
      <c r="AM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</row>
    <row r="458" spans="3:72" s="105" customFormat="1" x14ac:dyDescent="0.2">
      <c r="C458" s="20"/>
      <c r="D458" s="20"/>
      <c r="S458" s="302"/>
      <c r="Z458" s="22"/>
      <c r="AF458" s="22"/>
      <c r="AG458" s="302"/>
      <c r="AH458" s="22"/>
      <c r="AI458" s="22"/>
      <c r="AJ458" s="22"/>
      <c r="AK458" s="22"/>
      <c r="AL458" s="22"/>
      <c r="AM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</row>
    <row r="459" spans="3:72" s="105" customFormat="1" x14ac:dyDescent="0.2">
      <c r="C459" s="20"/>
      <c r="D459" s="20"/>
      <c r="S459" s="302"/>
      <c r="Z459" s="22"/>
      <c r="AF459" s="22"/>
      <c r="AG459" s="302"/>
      <c r="AH459" s="22"/>
      <c r="AI459" s="22"/>
      <c r="AJ459" s="22"/>
      <c r="AK459" s="22"/>
      <c r="AL459" s="22"/>
      <c r="AM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</row>
    <row r="460" spans="3:72" s="105" customFormat="1" x14ac:dyDescent="0.2">
      <c r="C460" s="20"/>
      <c r="D460" s="20"/>
      <c r="S460" s="302"/>
      <c r="Z460" s="22"/>
      <c r="AF460" s="22"/>
      <c r="AG460" s="302"/>
      <c r="AH460" s="22"/>
      <c r="AI460" s="22"/>
      <c r="AJ460" s="22"/>
      <c r="AK460" s="22"/>
      <c r="AL460" s="22"/>
      <c r="AM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</row>
    <row r="461" spans="3:72" s="105" customFormat="1" x14ac:dyDescent="0.2">
      <c r="C461" s="20"/>
      <c r="D461" s="20"/>
      <c r="S461" s="302"/>
      <c r="Z461" s="22"/>
      <c r="AF461" s="22"/>
      <c r="AG461" s="302"/>
      <c r="AH461" s="22"/>
      <c r="AI461" s="22"/>
      <c r="AJ461" s="22"/>
      <c r="AK461" s="22"/>
      <c r="AL461" s="22"/>
      <c r="AM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</row>
    <row r="462" spans="3:72" s="105" customFormat="1" x14ac:dyDescent="0.2">
      <c r="C462" s="20"/>
      <c r="D462" s="20"/>
      <c r="S462" s="302"/>
      <c r="Z462" s="22"/>
      <c r="AF462" s="22"/>
      <c r="AG462" s="302"/>
      <c r="AH462" s="22"/>
      <c r="AI462" s="22"/>
      <c r="AJ462" s="22"/>
      <c r="AK462" s="22"/>
      <c r="AL462" s="22"/>
      <c r="AM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</row>
    <row r="463" spans="3:72" s="105" customFormat="1" x14ac:dyDescent="0.2">
      <c r="C463" s="20"/>
      <c r="D463" s="20"/>
      <c r="S463" s="302"/>
      <c r="Z463" s="22"/>
      <c r="AF463" s="22"/>
      <c r="AG463" s="302"/>
      <c r="AH463" s="22"/>
      <c r="AI463" s="22"/>
      <c r="AJ463" s="22"/>
      <c r="AK463" s="22"/>
      <c r="AL463" s="22"/>
      <c r="AM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</row>
    <row r="464" spans="3:72" s="105" customFormat="1" x14ac:dyDescent="0.2">
      <c r="C464" s="20"/>
      <c r="D464" s="20"/>
      <c r="S464" s="302"/>
      <c r="Z464" s="22"/>
      <c r="AF464" s="22"/>
      <c r="AG464" s="302"/>
      <c r="AH464" s="22"/>
      <c r="AI464" s="22"/>
      <c r="AJ464" s="22"/>
      <c r="AK464" s="22"/>
      <c r="AL464" s="22"/>
      <c r="AM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</row>
    <row r="465" spans="3:72" s="105" customFormat="1" x14ac:dyDescent="0.2">
      <c r="C465" s="20"/>
      <c r="D465" s="20"/>
      <c r="S465" s="302"/>
      <c r="Z465" s="22"/>
      <c r="AF465" s="22"/>
      <c r="AG465" s="302"/>
      <c r="AH465" s="22"/>
      <c r="AI465" s="22"/>
      <c r="AJ465" s="22"/>
      <c r="AK465" s="22"/>
      <c r="AL465" s="22"/>
      <c r="AM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</row>
    <row r="466" spans="3:72" s="105" customFormat="1" x14ac:dyDescent="0.2">
      <c r="C466" s="20"/>
      <c r="D466" s="20"/>
      <c r="S466" s="302"/>
      <c r="Z466" s="22"/>
      <c r="AF466" s="22"/>
      <c r="AG466" s="302"/>
      <c r="AH466" s="22"/>
      <c r="AI466" s="22"/>
      <c r="AJ466" s="22"/>
      <c r="AK466" s="22"/>
      <c r="AL466" s="22"/>
      <c r="AM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</row>
    <row r="467" spans="3:72" s="105" customFormat="1" x14ac:dyDescent="0.2">
      <c r="C467" s="20"/>
      <c r="D467" s="20"/>
      <c r="S467" s="302"/>
      <c r="Z467" s="22"/>
      <c r="AF467" s="22"/>
      <c r="AG467" s="302"/>
      <c r="AH467" s="22"/>
      <c r="AI467" s="22"/>
      <c r="AJ467" s="22"/>
      <c r="AK467" s="22"/>
      <c r="AL467" s="22"/>
      <c r="AM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</row>
    <row r="468" spans="3:72" s="105" customFormat="1" x14ac:dyDescent="0.2">
      <c r="C468" s="20"/>
      <c r="D468" s="20"/>
      <c r="S468" s="302"/>
      <c r="Z468" s="22"/>
      <c r="AF468" s="22"/>
      <c r="AG468" s="302"/>
      <c r="AH468" s="22"/>
      <c r="AI468" s="22"/>
      <c r="AJ468" s="22"/>
      <c r="AK468" s="22"/>
      <c r="AL468" s="22"/>
      <c r="AM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</row>
    <row r="469" spans="3:72" s="105" customFormat="1" x14ac:dyDescent="0.2">
      <c r="C469" s="20"/>
      <c r="D469" s="20"/>
      <c r="S469" s="302"/>
      <c r="Z469" s="22"/>
      <c r="AF469" s="22"/>
      <c r="AG469" s="302"/>
      <c r="AH469" s="22"/>
      <c r="AI469" s="22"/>
      <c r="AJ469" s="22"/>
      <c r="AK469" s="22"/>
      <c r="AL469" s="22"/>
      <c r="AM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</row>
    <row r="470" spans="3:72" s="105" customFormat="1" x14ac:dyDescent="0.2">
      <c r="C470" s="20"/>
      <c r="D470" s="20"/>
      <c r="S470" s="302"/>
      <c r="Z470" s="22"/>
      <c r="AF470" s="22"/>
      <c r="AG470" s="302"/>
      <c r="AH470" s="22"/>
      <c r="AI470" s="22"/>
      <c r="AJ470" s="22"/>
      <c r="AK470" s="22"/>
      <c r="AL470" s="22"/>
      <c r="AM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</row>
    <row r="471" spans="3:72" s="105" customFormat="1" x14ac:dyDescent="0.2">
      <c r="C471" s="20"/>
      <c r="D471" s="20"/>
      <c r="S471" s="302"/>
      <c r="Z471" s="22"/>
      <c r="AF471" s="22"/>
      <c r="AG471" s="302"/>
      <c r="AH471" s="22"/>
      <c r="AI471" s="22"/>
      <c r="AJ471" s="22"/>
      <c r="AK471" s="22"/>
      <c r="AL471" s="22"/>
      <c r="AM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</row>
    <row r="472" spans="3:72" s="105" customFormat="1" x14ac:dyDescent="0.2">
      <c r="C472" s="20"/>
      <c r="D472" s="20"/>
      <c r="S472" s="302"/>
      <c r="Z472" s="22"/>
      <c r="AF472" s="22"/>
      <c r="AG472" s="302"/>
      <c r="AH472" s="22"/>
      <c r="AI472" s="22"/>
      <c r="AJ472" s="22"/>
      <c r="AK472" s="22"/>
      <c r="AL472" s="22"/>
      <c r="AM472" s="22"/>
      <c r="AW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</row>
    <row r="473" spans="3:72" s="105" customFormat="1" x14ac:dyDescent="0.2">
      <c r="C473" s="20"/>
      <c r="D473" s="20"/>
      <c r="S473" s="302"/>
      <c r="Z473" s="22"/>
      <c r="AF473" s="22"/>
      <c r="AG473" s="302"/>
      <c r="AH473" s="22"/>
      <c r="AI473" s="22"/>
      <c r="AJ473" s="22"/>
      <c r="AK473" s="22"/>
      <c r="AL473" s="22"/>
      <c r="AM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</row>
    <row r="474" spans="3:72" s="105" customFormat="1" x14ac:dyDescent="0.2">
      <c r="C474" s="20"/>
      <c r="D474" s="20"/>
      <c r="S474" s="302"/>
      <c r="Z474" s="22"/>
      <c r="AF474" s="22"/>
      <c r="AG474" s="302"/>
      <c r="AH474" s="22"/>
      <c r="AI474" s="22"/>
      <c r="AJ474" s="22"/>
      <c r="AK474" s="22"/>
      <c r="AL474" s="22"/>
      <c r="AM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</row>
    <row r="475" spans="3:72" s="105" customFormat="1" x14ac:dyDescent="0.2">
      <c r="C475" s="20"/>
      <c r="D475" s="20"/>
      <c r="S475" s="302"/>
      <c r="Z475" s="22"/>
      <c r="AF475" s="22"/>
      <c r="AG475" s="302"/>
      <c r="AH475" s="22"/>
      <c r="AI475" s="22"/>
      <c r="AJ475" s="22"/>
      <c r="AK475" s="22"/>
      <c r="AL475" s="22"/>
      <c r="AM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</row>
    <row r="476" spans="3:72" s="105" customFormat="1" x14ac:dyDescent="0.2">
      <c r="C476" s="20"/>
      <c r="D476" s="20"/>
      <c r="S476" s="302"/>
      <c r="Z476" s="22"/>
      <c r="AF476" s="22"/>
      <c r="AG476" s="302"/>
      <c r="AH476" s="22"/>
      <c r="AI476" s="22"/>
      <c r="AJ476" s="22"/>
      <c r="AK476" s="22"/>
      <c r="AL476" s="22"/>
      <c r="AM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</row>
    <row r="477" spans="3:72" s="105" customFormat="1" x14ac:dyDescent="0.2">
      <c r="C477" s="20"/>
      <c r="D477" s="20"/>
      <c r="S477" s="302"/>
      <c r="Z477" s="22"/>
      <c r="AF477" s="22"/>
      <c r="AG477" s="302"/>
      <c r="AH477" s="22"/>
      <c r="AI477" s="22"/>
      <c r="AJ477" s="22"/>
      <c r="AK477" s="22"/>
      <c r="AL477" s="22"/>
      <c r="AM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</row>
    <row r="478" spans="3:72" s="105" customFormat="1" x14ac:dyDescent="0.2">
      <c r="C478" s="20"/>
      <c r="D478" s="20"/>
      <c r="S478" s="302"/>
      <c r="Z478" s="22"/>
      <c r="AF478" s="22"/>
      <c r="AG478" s="302"/>
      <c r="AH478" s="22"/>
      <c r="AI478" s="22"/>
      <c r="AJ478" s="22"/>
      <c r="AK478" s="22"/>
      <c r="AL478" s="22"/>
      <c r="AM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</row>
    <row r="479" spans="3:72" s="105" customFormat="1" x14ac:dyDescent="0.2">
      <c r="C479" s="20"/>
      <c r="D479" s="20"/>
      <c r="S479" s="302"/>
      <c r="Z479" s="22"/>
      <c r="AF479" s="22"/>
      <c r="AG479" s="302"/>
      <c r="AH479" s="22"/>
      <c r="AI479" s="22"/>
      <c r="AJ479" s="22"/>
      <c r="AK479" s="22"/>
      <c r="AL479" s="22"/>
      <c r="AM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</row>
    <row r="480" spans="3:72" s="105" customFormat="1" x14ac:dyDescent="0.2">
      <c r="C480" s="20"/>
      <c r="D480" s="20"/>
      <c r="S480" s="302"/>
      <c r="Z480" s="22"/>
      <c r="AF480" s="22"/>
      <c r="AG480" s="302"/>
      <c r="AH480" s="22"/>
      <c r="AI480" s="22"/>
      <c r="AJ480" s="22"/>
      <c r="AK480" s="22"/>
      <c r="AL480" s="22"/>
      <c r="AM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</row>
    <row r="481" spans="3:72" s="105" customFormat="1" x14ac:dyDescent="0.2">
      <c r="C481" s="20"/>
      <c r="D481" s="20"/>
      <c r="S481" s="302"/>
      <c r="Z481" s="22"/>
      <c r="AF481" s="22"/>
      <c r="AG481" s="302"/>
      <c r="AH481" s="22"/>
      <c r="AI481" s="22"/>
      <c r="AJ481" s="22"/>
      <c r="AK481" s="22"/>
      <c r="AL481" s="22"/>
      <c r="AM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</row>
    <row r="482" spans="3:72" s="105" customFormat="1" x14ac:dyDescent="0.2">
      <c r="C482" s="20"/>
      <c r="D482" s="20"/>
      <c r="S482" s="302"/>
      <c r="Z482" s="22"/>
      <c r="AF482" s="22"/>
      <c r="AG482" s="302"/>
      <c r="AH482" s="22"/>
      <c r="AI482" s="22"/>
      <c r="AJ482" s="22"/>
      <c r="AK482" s="22"/>
      <c r="AL482" s="22"/>
      <c r="AM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</row>
    <row r="483" spans="3:72" s="105" customFormat="1" x14ac:dyDescent="0.2">
      <c r="C483" s="20"/>
      <c r="D483" s="20"/>
      <c r="S483" s="302"/>
      <c r="Z483" s="22"/>
      <c r="AF483" s="22"/>
      <c r="AG483" s="302"/>
      <c r="AH483" s="22"/>
      <c r="AI483" s="22"/>
      <c r="AJ483" s="22"/>
      <c r="AK483" s="22"/>
      <c r="AL483" s="22"/>
      <c r="AM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</row>
    <row r="484" spans="3:72" s="105" customFormat="1" x14ac:dyDescent="0.2">
      <c r="C484" s="20"/>
      <c r="D484" s="20"/>
      <c r="S484" s="302"/>
      <c r="Z484" s="22"/>
      <c r="AF484" s="22"/>
      <c r="AG484" s="302"/>
      <c r="AH484" s="22"/>
      <c r="AI484" s="22"/>
      <c r="AJ484" s="22"/>
      <c r="AK484" s="22"/>
      <c r="AL484" s="22"/>
      <c r="AM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</row>
    <row r="485" spans="3:72" s="105" customFormat="1" x14ac:dyDescent="0.2">
      <c r="C485" s="20"/>
      <c r="D485" s="20"/>
      <c r="S485" s="302"/>
      <c r="Z485" s="22"/>
      <c r="AF485" s="22"/>
      <c r="AG485" s="302"/>
      <c r="AH485" s="22"/>
      <c r="AI485" s="22"/>
      <c r="AJ485" s="22"/>
      <c r="AK485" s="22"/>
      <c r="AL485" s="22"/>
      <c r="AM485" s="22"/>
      <c r="BM485" s="22"/>
      <c r="BN485" s="22"/>
      <c r="BO485" s="22"/>
      <c r="BP485" s="22"/>
      <c r="BQ485" s="22"/>
      <c r="BR485" s="22"/>
      <c r="BS485" s="22"/>
      <c r="BT485" s="22"/>
    </row>
    <row r="486" spans="3:72" s="105" customFormat="1" x14ac:dyDescent="0.2">
      <c r="C486" s="20"/>
      <c r="D486" s="20"/>
      <c r="S486" s="302"/>
      <c r="Z486" s="22"/>
      <c r="AF486" s="22"/>
      <c r="AG486" s="302"/>
      <c r="AH486" s="22"/>
      <c r="AI486" s="22"/>
      <c r="AJ486" s="22"/>
      <c r="AK486" s="22"/>
      <c r="AL486" s="22"/>
      <c r="AM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</row>
    <row r="487" spans="3:72" s="105" customFormat="1" x14ac:dyDescent="0.2">
      <c r="C487" s="20"/>
      <c r="D487" s="20"/>
      <c r="S487" s="302"/>
      <c r="Z487" s="22"/>
      <c r="AF487" s="22"/>
      <c r="AG487" s="302"/>
      <c r="AH487" s="22"/>
      <c r="AI487" s="22"/>
      <c r="AJ487" s="22"/>
      <c r="AK487" s="22"/>
      <c r="AL487" s="22"/>
      <c r="AM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</row>
    <row r="488" spans="3:72" s="105" customFormat="1" x14ac:dyDescent="0.2">
      <c r="C488" s="20"/>
      <c r="D488" s="20"/>
      <c r="S488" s="302"/>
      <c r="Z488" s="22"/>
      <c r="AF488" s="22"/>
      <c r="AG488" s="302"/>
      <c r="AH488" s="22"/>
      <c r="AI488" s="22"/>
      <c r="AJ488" s="22"/>
      <c r="AK488" s="22"/>
      <c r="AL488" s="22"/>
      <c r="AM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</row>
    <row r="489" spans="3:72" s="105" customFormat="1" x14ac:dyDescent="0.2">
      <c r="C489" s="20"/>
      <c r="D489" s="20"/>
      <c r="S489" s="302"/>
      <c r="Z489" s="22"/>
      <c r="AF489" s="22"/>
      <c r="AG489" s="302"/>
      <c r="AH489" s="22"/>
      <c r="AI489" s="22"/>
      <c r="AJ489" s="22"/>
      <c r="AK489" s="22"/>
      <c r="AL489" s="22"/>
      <c r="AM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</row>
    <row r="490" spans="3:72" s="105" customFormat="1" x14ac:dyDescent="0.2">
      <c r="C490" s="20"/>
      <c r="D490" s="20"/>
      <c r="S490" s="302"/>
      <c r="Z490" s="22"/>
      <c r="AF490" s="22"/>
      <c r="AG490" s="302"/>
      <c r="AH490" s="22"/>
      <c r="AI490" s="22"/>
      <c r="AJ490" s="22"/>
      <c r="AK490" s="22"/>
      <c r="AL490" s="22"/>
      <c r="AM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</row>
    <row r="491" spans="3:72" s="105" customFormat="1" x14ac:dyDescent="0.2">
      <c r="C491" s="20"/>
      <c r="D491" s="20"/>
      <c r="S491" s="302"/>
      <c r="Z491" s="22"/>
      <c r="AF491" s="22"/>
      <c r="AG491" s="302"/>
      <c r="AH491" s="22"/>
      <c r="AI491" s="22"/>
      <c r="AJ491" s="22"/>
      <c r="AK491" s="22"/>
      <c r="AL491" s="22"/>
      <c r="AM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</row>
    <row r="492" spans="3:72" s="105" customFormat="1" x14ac:dyDescent="0.2">
      <c r="C492" s="20"/>
      <c r="D492" s="20"/>
      <c r="S492" s="302"/>
      <c r="Z492" s="22"/>
      <c r="AF492" s="22"/>
      <c r="AG492" s="302"/>
      <c r="AH492" s="22"/>
      <c r="AI492" s="22"/>
      <c r="AJ492" s="22"/>
      <c r="AK492" s="22"/>
      <c r="AL492" s="22"/>
      <c r="AM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</row>
    <row r="493" spans="3:72" s="105" customFormat="1" x14ac:dyDescent="0.2">
      <c r="C493" s="20"/>
      <c r="D493" s="20"/>
      <c r="S493" s="302"/>
      <c r="Z493" s="22"/>
      <c r="AF493" s="22"/>
      <c r="AG493" s="302"/>
      <c r="AH493" s="22"/>
      <c r="AI493" s="22"/>
      <c r="AJ493" s="22"/>
      <c r="AK493" s="22"/>
      <c r="AL493" s="22"/>
      <c r="AM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</row>
    <row r="494" spans="3:72" s="105" customFormat="1" x14ac:dyDescent="0.2">
      <c r="C494" s="20"/>
      <c r="D494" s="20"/>
      <c r="S494" s="302"/>
      <c r="Z494" s="22"/>
      <c r="AF494" s="22"/>
      <c r="AG494" s="302"/>
      <c r="AH494" s="22"/>
      <c r="AI494" s="22"/>
      <c r="AJ494" s="22"/>
      <c r="AK494" s="22"/>
      <c r="AL494" s="22"/>
      <c r="AM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</row>
    <row r="495" spans="3:72" s="105" customFormat="1" x14ac:dyDescent="0.2">
      <c r="C495" s="20"/>
      <c r="D495" s="20"/>
      <c r="S495" s="302"/>
      <c r="Z495" s="22"/>
      <c r="AF495" s="22"/>
      <c r="AG495" s="302"/>
      <c r="AH495" s="22"/>
      <c r="AI495" s="22"/>
      <c r="AJ495" s="22"/>
      <c r="AK495" s="22"/>
      <c r="AL495" s="22"/>
      <c r="AM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</row>
    <row r="496" spans="3:72" s="105" customFormat="1" x14ac:dyDescent="0.2">
      <c r="C496" s="20"/>
      <c r="D496" s="20"/>
      <c r="S496" s="302"/>
      <c r="Z496" s="22"/>
      <c r="AF496" s="22"/>
      <c r="AG496" s="302"/>
      <c r="AH496" s="22"/>
      <c r="AI496" s="22"/>
      <c r="AJ496" s="22"/>
      <c r="AK496" s="22"/>
      <c r="AL496" s="22"/>
      <c r="AM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</row>
    <row r="497" spans="3:72" s="105" customFormat="1" x14ac:dyDescent="0.2">
      <c r="C497" s="20"/>
      <c r="D497" s="20"/>
      <c r="S497" s="302"/>
      <c r="Z497" s="22"/>
      <c r="AF497" s="22"/>
      <c r="AG497" s="302"/>
      <c r="AH497" s="22"/>
      <c r="AI497" s="22"/>
      <c r="AJ497" s="22"/>
      <c r="AK497" s="22"/>
      <c r="AL497" s="22"/>
      <c r="AM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</row>
    <row r="498" spans="3:72" s="105" customFormat="1" x14ac:dyDescent="0.2">
      <c r="C498" s="20"/>
      <c r="D498" s="20"/>
      <c r="S498" s="302"/>
      <c r="Z498" s="22"/>
      <c r="AF498" s="22"/>
      <c r="AG498" s="302"/>
      <c r="AH498" s="22"/>
      <c r="AI498" s="22"/>
      <c r="AJ498" s="22"/>
      <c r="AK498" s="22"/>
      <c r="AL498" s="22"/>
      <c r="AM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</row>
    <row r="499" spans="3:72" s="105" customFormat="1" x14ac:dyDescent="0.2">
      <c r="C499" s="20"/>
      <c r="D499" s="20"/>
      <c r="S499" s="302"/>
      <c r="Z499" s="22"/>
      <c r="AF499" s="22"/>
      <c r="AG499" s="302"/>
      <c r="AH499" s="22"/>
      <c r="AI499" s="22"/>
      <c r="AJ499" s="22"/>
      <c r="AK499" s="22"/>
      <c r="AL499" s="22"/>
      <c r="AM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</row>
    <row r="500" spans="3:72" s="105" customFormat="1" x14ac:dyDescent="0.2">
      <c r="C500" s="20"/>
      <c r="D500" s="20"/>
      <c r="S500" s="302"/>
      <c r="Z500" s="22"/>
      <c r="AF500" s="22"/>
      <c r="AG500" s="302"/>
      <c r="AH500" s="22"/>
      <c r="AI500" s="22"/>
      <c r="AJ500" s="22"/>
      <c r="AK500" s="22"/>
      <c r="AL500" s="22"/>
      <c r="AM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</row>
    <row r="501" spans="3:72" s="105" customFormat="1" x14ac:dyDescent="0.2">
      <c r="C501" s="20"/>
      <c r="D501" s="20"/>
      <c r="S501" s="302"/>
      <c r="Z501" s="22"/>
      <c r="AF501" s="22"/>
      <c r="AG501" s="302"/>
      <c r="AH501" s="22"/>
      <c r="AI501" s="22"/>
      <c r="AJ501" s="22"/>
      <c r="AK501" s="22"/>
      <c r="AL501" s="22"/>
      <c r="AM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</row>
    <row r="502" spans="3:72" s="105" customFormat="1" x14ac:dyDescent="0.2">
      <c r="C502" s="20"/>
      <c r="D502" s="20"/>
      <c r="S502" s="302"/>
      <c r="Z502" s="22"/>
      <c r="AF502" s="22"/>
      <c r="AG502" s="302"/>
      <c r="AH502" s="22"/>
      <c r="AI502" s="22"/>
      <c r="AJ502" s="22"/>
      <c r="AK502" s="22"/>
      <c r="AL502" s="22"/>
      <c r="AM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</row>
    <row r="503" spans="3:72" s="105" customFormat="1" x14ac:dyDescent="0.2">
      <c r="C503" s="20"/>
      <c r="D503" s="20"/>
      <c r="S503" s="302"/>
      <c r="Z503" s="22"/>
      <c r="AF503" s="22"/>
      <c r="AG503" s="302"/>
      <c r="AH503" s="22"/>
      <c r="AI503" s="22"/>
      <c r="AJ503" s="22"/>
      <c r="AK503" s="22"/>
      <c r="AL503" s="22"/>
      <c r="AM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</row>
    <row r="504" spans="3:72" s="105" customFormat="1" x14ac:dyDescent="0.2">
      <c r="C504" s="20"/>
      <c r="D504" s="20"/>
      <c r="S504" s="302"/>
      <c r="Z504" s="22"/>
      <c r="AF504" s="22"/>
      <c r="AG504" s="302"/>
      <c r="AH504" s="22"/>
      <c r="AI504" s="22"/>
      <c r="AJ504" s="22"/>
      <c r="AK504" s="22"/>
      <c r="AL504" s="22"/>
      <c r="AM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</row>
    <row r="505" spans="3:72" s="105" customFormat="1" x14ac:dyDescent="0.2">
      <c r="C505" s="20"/>
      <c r="D505" s="20"/>
      <c r="S505" s="302"/>
      <c r="Z505" s="22"/>
      <c r="AF505" s="22"/>
      <c r="AG505" s="302"/>
      <c r="AH505" s="22"/>
      <c r="AI505" s="22"/>
      <c r="AJ505" s="22"/>
      <c r="AK505" s="22"/>
      <c r="AL505" s="22"/>
      <c r="AM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</row>
    <row r="506" spans="3:72" s="105" customFormat="1" x14ac:dyDescent="0.2">
      <c r="C506" s="20"/>
      <c r="D506" s="20"/>
      <c r="S506" s="302"/>
      <c r="Z506" s="22"/>
      <c r="AF506" s="22"/>
      <c r="AG506" s="302"/>
      <c r="AH506" s="22"/>
      <c r="AI506" s="22"/>
      <c r="AJ506" s="22"/>
      <c r="AK506" s="22"/>
      <c r="AL506" s="22"/>
      <c r="AM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</row>
    <row r="507" spans="3:72" s="105" customFormat="1" x14ac:dyDescent="0.2">
      <c r="C507" s="20"/>
      <c r="D507" s="20"/>
      <c r="S507" s="302"/>
      <c r="Z507" s="22"/>
      <c r="AF507" s="22"/>
      <c r="AG507" s="302"/>
      <c r="AH507" s="22"/>
      <c r="AI507" s="22"/>
      <c r="AJ507" s="22"/>
      <c r="AK507" s="22"/>
      <c r="AL507" s="22"/>
      <c r="AM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</row>
    <row r="508" spans="3:72" s="105" customFormat="1" x14ac:dyDescent="0.2">
      <c r="C508" s="20"/>
      <c r="D508" s="20"/>
      <c r="S508" s="302"/>
      <c r="Z508" s="22"/>
      <c r="AF508" s="22"/>
      <c r="AG508" s="302"/>
      <c r="AH508" s="22"/>
      <c r="AI508" s="22"/>
      <c r="AJ508" s="22"/>
      <c r="AK508" s="22"/>
      <c r="AL508" s="22"/>
      <c r="AM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</row>
    <row r="509" spans="3:72" s="105" customFormat="1" x14ac:dyDescent="0.2">
      <c r="C509" s="20"/>
      <c r="D509" s="20"/>
      <c r="S509" s="302"/>
      <c r="Z509" s="22"/>
      <c r="AF509" s="22"/>
      <c r="AG509" s="302"/>
      <c r="AH509" s="22"/>
      <c r="AI509" s="22"/>
      <c r="AJ509" s="22"/>
      <c r="AK509" s="22"/>
      <c r="AL509" s="22"/>
      <c r="AM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</row>
    <row r="510" spans="3:72" s="105" customFormat="1" x14ac:dyDescent="0.2">
      <c r="C510" s="20"/>
      <c r="D510" s="20"/>
      <c r="S510" s="302"/>
      <c r="Z510" s="22"/>
      <c r="AF510" s="22"/>
      <c r="AG510" s="302"/>
      <c r="AH510" s="22"/>
      <c r="AI510" s="22"/>
      <c r="AJ510" s="22"/>
      <c r="AK510" s="22"/>
      <c r="AL510" s="22"/>
      <c r="AM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</row>
    <row r="511" spans="3:72" s="105" customFormat="1" x14ac:dyDescent="0.2">
      <c r="C511" s="20"/>
      <c r="D511" s="20"/>
      <c r="S511" s="302"/>
      <c r="Z511" s="22"/>
      <c r="AF511" s="22"/>
      <c r="AG511" s="302"/>
      <c r="AH511" s="22"/>
      <c r="AI511" s="22"/>
      <c r="AJ511" s="22"/>
      <c r="AK511" s="22"/>
      <c r="AL511" s="22"/>
      <c r="AM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</row>
    <row r="512" spans="3:72" s="105" customFormat="1" x14ac:dyDescent="0.2">
      <c r="C512" s="20"/>
      <c r="D512" s="20"/>
      <c r="S512" s="302"/>
      <c r="Z512" s="22"/>
      <c r="AF512" s="22"/>
      <c r="AG512" s="302"/>
      <c r="AH512" s="22"/>
      <c r="AI512" s="22"/>
      <c r="AJ512" s="22"/>
      <c r="AK512" s="22"/>
      <c r="AL512" s="22"/>
      <c r="AM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</row>
    <row r="513" spans="3:72" s="105" customFormat="1" x14ac:dyDescent="0.2">
      <c r="C513" s="20"/>
      <c r="D513" s="20"/>
      <c r="S513" s="302"/>
      <c r="Z513" s="22"/>
      <c r="AF513" s="22"/>
      <c r="AG513" s="302"/>
      <c r="AH513" s="22"/>
      <c r="AI513" s="22"/>
      <c r="AJ513" s="22"/>
      <c r="AK513" s="22"/>
      <c r="AL513" s="22"/>
      <c r="AM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</row>
    <row r="514" spans="3:72" s="105" customFormat="1" x14ac:dyDescent="0.2">
      <c r="C514" s="20"/>
      <c r="D514" s="20"/>
      <c r="S514" s="302"/>
      <c r="Z514" s="22"/>
      <c r="AF514" s="22"/>
      <c r="AG514" s="302"/>
      <c r="AH514" s="22"/>
      <c r="AI514" s="22"/>
      <c r="AJ514" s="22"/>
      <c r="AK514" s="22"/>
      <c r="AL514" s="22"/>
      <c r="AM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</row>
    <row r="515" spans="3:72" s="105" customFormat="1" x14ac:dyDescent="0.2">
      <c r="C515" s="20"/>
      <c r="D515" s="20"/>
      <c r="S515" s="302"/>
      <c r="Z515" s="22"/>
      <c r="AF515" s="22"/>
      <c r="AG515" s="302"/>
      <c r="AH515" s="22"/>
      <c r="AI515" s="22"/>
      <c r="AJ515" s="22"/>
      <c r="AK515" s="22"/>
      <c r="AL515" s="22"/>
      <c r="AM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</row>
    <row r="516" spans="3:72" s="105" customFormat="1" x14ac:dyDescent="0.2">
      <c r="C516" s="20"/>
      <c r="D516" s="20"/>
      <c r="S516" s="302"/>
      <c r="Z516" s="22"/>
      <c r="AF516" s="22"/>
      <c r="AG516" s="302"/>
      <c r="AH516" s="22"/>
      <c r="AI516" s="22"/>
      <c r="AJ516" s="22"/>
      <c r="AK516" s="22"/>
      <c r="AL516" s="22"/>
      <c r="AM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</row>
    <row r="517" spans="3:72" s="105" customFormat="1" x14ac:dyDescent="0.2">
      <c r="C517" s="20"/>
      <c r="D517" s="20"/>
      <c r="S517" s="302"/>
      <c r="Z517" s="22"/>
      <c r="AF517" s="22"/>
      <c r="AG517" s="302"/>
      <c r="AH517" s="22"/>
      <c r="AI517" s="22"/>
      <c r="AJ517" s="22"/>
      <c r="AK517" s="22"/>
      <c r="AL517" s="22"/>
      <c r="AM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</row>
    <row r="518" spans="3:72" s="105" customFormat="1" x14ac:dyDescent="0.2">
      <c r="C518" s="20"/>
      <c r="D518" s="20"/>
      <c r="S518" s="302"/>
      <c r="Z518" s="22"/>
      <c r="AF518" s="22"/>
      <c r="AG518" s="302"/>
      <c r="AH518" s="22"/>
      <c r="AI518" s="22"/>
      <c r="AJ518" s="22"/>
      <c r="AK518" s="22"/>
      <c r="AL518" s="22"/>
      <c r="AM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</row>
    <row r="519" spans="3:72" s="105" customFormat="1" x14ac:dyDescent="0.2">
      <c r="C519" s="20"/>
      <c r="D519" s="20"/>
      <c r="S519" s="302"/>
      <c r="Z519" s="22"/>
      <c r="AF519" s="22"/>
      <c r="AG519" s="302"/>
      <c r="AH519" s="22"/>
      <c r="AI519" s="22"/>
      <c r="AJ519" s="22"/>
      <c r="AK519" s="22"/>
      <c r="AL519" s="22"/>
      <c r="AM519" s="22"/>
      <c r="BM519" s="22"/>
      <c r="BN519" s="22"/>
      <c r="BO519" s="22"/>
      <c r="BP519" s="22"/>
      <c r="BQ519" s="22"/>
      <c r="BR519" s="22"/>
      <c r="BS519" s="22"/>
      <c r="BT519" s="22"/>
    </row>
    <row r="520" spans="3:72" s="105" customFormat="1" x14ac:dyDescent="0.2">
      <c r="C520" s="20"/>
      <c r="D520" s="20"/>
      <c r="S520" s="302"/>
      <c r="Z520" s="22"/>
      <c r="AF520" s="22"/>
      <c r="AG520" s="302"/>
      <c r="AH520" s="22"/>
      <c r="AI520" s="22"/>
      <c r="AJ520" s="22"/>
      <c r="AK520" s="22"/>
      <c r="AL520" s="22"/>
      <c r="AM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</row>
    <row r="521" spans="3:72" s="105" customFormat="1" x14ac:dyDescent="0.2">
      <c r="C521" s="20"/>
      <c r="D521" s="20"/>
      <c r="S521" s="302"/>
      <c r="Z521" s="22"/>
      <c r="AF521" s="22"/>
      <c r="AG521" s="302"/>
      <c r="AH521" s="22"/>
      <c r="AI521" s="22"/>
      <c r="AJ521" s="22"/>
      <c r="AK521" s="22"/>
      <c r="AL521" s="22"/>
      <c r="AM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</row>
    <row r="522" spans="3:72" s="105" customFormat="1" x14ac:dyDescent="0.2">
      <c r="C522" s="20"/>
      <c r="D522" s="20"/>
      <c r="S522" s="302"/>
      <c r="Z522" s="22"/>
      <c r="AF522" s="22"/>
      <c r="AG522" s="302"/>
      <c r="AH522" s="22"/>
      <c r="AI522" s="22"/>
      <c r="AJ522" s="22"/>
      <c r="AK522" s="22"/>
      <c r="AL522" s="22"/>
      <c r="AM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</row>
    <row r="523" spans="3:72" s="105" customFormat="1" x14ac:dyDescent="0.2">
      <c r="C523" s="20"/>
      <c r="D523" s="20"/>
      <c r="S523" s="302"/>
      <c r="Z523" s="22"/>
      <c r="AF523" s="22"/>
      <c r="AG523" s="302"/>
      <c r="AH523" s="22"/>
      <c r="AI523" s="22"/>
      <c r="AJ523" s="22"/>
      <c r="AK523" s="22"/>
      <c r="AL523" s="22"/>
      <c r="AM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</row>
    <row r="524" spans="3:72" s="105" customFormat="1" x14ac:dyDescent="0.2">
      <c r="C524" s="20"/>
      <c r="D524" s="20"/>
      <c r="S524" s="302"/>
      <c r="Z524" s="22"/>
      <c r="AF524" s="22"/>
      <c r="AG524" s="302"/>
      <c r="AH524" s="22"/>
      <c r="AI524" s="22"/>
      <c r="AJ524" s="22"/>
      <c r="AK524" s="22"/>
      <c r="AL524" s="22"/>
      <c r="AM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</row>
    <row r="525" spans="3:72" s="105" customFormat="1" x14ac:dyDescent="0.2">
      <c r="C525" s="20"/>
      <c r="D525" s="20"/>
      <c r="S525" s="302"/>
      <c r="Z525" s="22"/>
      <c r="AF525" s="22"/>
      <c r="AG525" s="302"/>
      <c r="AH525" s="22"/>
      <c r="AI525" s="22"/>
      <c r="AJ525" s="22"/>
      <c r="AK525" s="22"/>
      <c r="AL525" s="22"/>
      <c r="AM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</row>
    <row r="526" spans="3:72" s="105" customFormat="1" x14ac:dyDescent="0.2">
      <c r="C526" s="20"/>
      <c r="D526" s="20"/>
      <c r="S526" s="302"/>
      <c r="Z526" s="22"/>
      <c r="AF526" s="22"/>
      <c r="AG526" s="302"/>
      <c r="AH526" s="22"/>
      <c r="AI526" s="22"/>
      <c r="AJ526" s="22"/>
      <c r="AK526" s="22"/>
      <c r="AL526" s="22"/>
      <c r="AM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</row>
    <row r="527" spans="3:72" s="105" customFormat="1" x14ac:dyDescent="0.2">
      <c r="C527" s="20"/>
      <c r="D527" s="20"/>
      <c r="S527" s="302"/>
      <c r="Z527" s="22"/>
      <c r="AF527" s="22"/>
      <c r="AG527" s="302"/>
      <c r="AH527" s="22"/>
      <c r="AI527" s="22"/>
      <c r="AJ527" s="22"/>
      <c r="AK527" s="22"/>
      <c r="AL527" s="22"/>
      <c r="AM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</row>
    <row r="528" spans="3:72" s="105" customFormat="1" x14ac:dyDescent="0.2">
      <c r="C528" s="20"/>
      <c r="D528" s="20"/>
      <c r="S528" s="302"/>
      <c r="Z528" s="22"/>
      <c r="AF528" s="22"/>
      <c r="AG528" s="302"/>
      <c r="AH528" s="22"/>
      <c r="AI528" s="22"/>
      <c r="AJ528" s="22"/>
      <c r="AK528" s="22"/>
      <c r="AL528" s="22"/>
      <c r="AM528" s="22"/>
      <c r="AW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</row>
    <row r="529" spans="3:72" s="105" customFormat="1" x14ac:dyDescent="0.2">
      <c r="C529" s="20"/>
      <c r="D529" s="20"/>
      <c r="S529" s="302"/>
      <c r="Z529" s="22"/>
      <c r="AF529" s="22"/>
      <c r="AG529" s="302"/>
      <c r="AH529" s="22"/>
      <c r="AI529" s="22"/>
      <c r="AJ529" s="22"/>
      <c r="AK529" s="22"/>
      <c r="AL529" s="22"/>
      <c r="AM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</row>
    <row r="530" spans="3:72" s="105" customFormat="1" x14ac:dyDescent="0.2">
      <c r="C530" s="20"/>
      <c r="D530" s="20"/>
      <c r="S530" s="302"/>
      <c r="Z530" s="22"/>
      <c r="AF530" s="22"/>
      <c r="AG530" s="302"/>
      <c r="AH530" s="22"/>
      <c r="AI530" s="22"/>
      <c r="AJ530" s="22"/>
      <c r="AK530" s="22"/>
      <c r="AL530" s="22"/>
      <c r="AM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</row>
    <row r="531" spans="3:72" s="105" customFormat="1" x14ac:dyDescent="0.2">
      <c r="C531" s="20"/>
      <c r="D531" s="20"/>
      <c r="S531" s="302"/>
      <c r="Z531" s="22"/>
      <c r="AF531" s="22"/>
      <c r="AG531" s="302"/>
      <c r="AH531" s="22"/>
      <c r="AI531" s="22"/>
      <c r="AJ531" s="22"/>
      <c r="AK531" s="22"/>
      <c r="AL531" s="22"/>
      <c r="AM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</row>
    <row r="532" spans="3:72" s="105" customFormat="1" x14ac:dyDescent="0.2">
      <c r="C532" s="20"/>
      <c r="D532" s="20"/>
      <c r="S532" s="302"/>
      <c r="Z532" s="22"/>
      <c r="AF532" s="22"/>
      <c r="AG532" s="302"/>
      <c r="AH532" s="22"/>
      <c r="AI532" s="22"/>
      <c r="AJ532" s="22"/>
      <c r="AK532" s="22"/>
      <c r="AL532" s="22"/>
      <c r="AM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</row>
    <row r="533" spans="3:72" s="105" customFormat="1" x14ac:dyDescent="0.2">
      <c r="C533" s="20"/>
      <c r="D533" s="20"/>
      <c r="S533" s="302"/>
      <c r="Z533" s="22"/>
      <c r="AF533" s="22"/>
      <c r="AG533" s="302"/>
      <c r="AH533" s="22"/>
      <c r="AI533" s="22"/>
      <c r="AJ533" s="22"/>
      <c r="AK533" s="22"/>
      <c r="AL533" s="22"/>
      <c r="AM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</row>
    <row r="534" spans="3:72" s="105" customFormat="1" x14ac:dyDescent="0.2">
      <c r="C534" s="20"/>
      <c r="D534" s="20"/>
      <c r="S534" s="302"/>
      <c r="Z534" s="22"/>
      <c r="AF534" s="22"/>
      <c r="AG534" s="302"/>
      <c r="AH534" s="22"/>
      <c r="AI534" s="22"/>
      <c r="AJ534" s="22"/>
      <c r="AK534" s="22"/>
      <c r="AL534" s="22"/>
      <c r="AM534" s="22"/>
      <c r="BM534" s="22"/>
      <c r="BN534" s="22"/>
      <c r="BO534" s="22"/>
      <c r="BP534" s="22"/>
      <c r="BQ534" s="22"/>
      <c r="BR534" s="22"/>
      <c r="BS534" s="22"/>
      <c r="BT534" s="22"/>
    </row>
    <row r="535" spans="3:72" s="105" customFormat="1" x14ac:dyDescent="0.2">
      <c r="C535" s="20"/>
      <c r="D535" s="20"/>
      <c r="S535" s="302"/>
      <c r="Z535" s="22"/>
      <c r="AF535" s="22"/>
      <c r="AG535" s="302"/>
      <c r="AH535" s="22"/>
      <c r="AI535" s="22"/>
      <c r="AJ535" s="22"/>
      <c r="AK535" s="22"/>
      <c r="AL535" s="22"/>
      <c r="AM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</row>
    <row r="536" spans="3:72" s="105" customFormat="1" x14ac:dyDescent="0.2">
      <c r="C536" s="20"/>
      <c r="D536" s="20"/>
      <c r="S536" s="302"/>
      <c r="Z536" s="22"/>
      <c r="AF536" s="22"/>
      <c r="AG536" s="302"/>
      <c r="AH536" s="22"/>
      <c r="AI536" s="22"/>
      <c r="AJ536" s="22"/>
      <c r="AK536" s="22"/>
      <c r="AL536" s="22"/>
      <c r="AM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</row>
    <row r="537" spans="3:72" s="105" customFormat="1" x14ac:dyDescent="0.2">
      <c r="C537" s="20"/>
      <c r="D537" s="20"/>
      <c r="S537" s="302"/>
      <c r="Z537" s="22"/>
      <c r="AF537" s="22"/>
      <c r="AG537" s="302"/>
      <c r="AH537" s="22"/>
      <c r="AI537" s="22"/>
      <c r="AJ537" s="22"/>
      <c r="AK537" s="22"/>
      <c r="AL537" s="22"/>
      <c r="AM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</row>
    <row r="538" spans="3:72" s="105" customFormat="1" x14ac:dyDescent="0.2">
      <c r="C538" s="20"/>
      <c r="D538" s="20"/>
      <c r="S538" s="302"/>
      <c r="Z538" s="22"/>
      <c r="AF538" s="22"/>
      <c r="AG538" s="302"/>
      <c r="AH538" s="22"/>
      <c r="AI538" s="22"/>
      <c r="AJ538" s="22"/>
      <c r="AK538" s="22"/>
      <c r="AL538" s="22"/>
      <c r="AM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</row>
    <row r="539" spans="3:72" s="105" customFormat="1" x14ac:dyDescent="0.2">
      <c r="C539" s="20"/>
      <c r="D539" s="20"/>
      <c r="S539" s="302"/>
      <c r="Z539" s="22"/>
      <c r="AF539" s="22"/>
      <c r="AG539" s="302"/>
      <c r="AH539" s="22"/>
      <c r="AI539" s="22"/>
      <c r="AJ539" s="22"/>
      <c r="AK539" s="22"/>
      <c r="AL539" s="22"/>
      <c r="AM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</row>
    <row r="540" spans="3:72" s="105" customFormat="1" x14ac:dyDescent="0.2">
      <c r="C540" s="20"/>
      <c r="D540" s="20"/>
      <c r="S540" s="302"/>
      <c r="Z540" s="22"/>
      <c r="AF540" s="22"/>
      <c r="AG540" s="302"/>
      <c r="AH540" s="22"/>
      <c r="AI540" s="22"/>
      <c r="AJ540" s="22"/>
      <c r="AK540" s="22"/>
      <c r="AL540" s="22"/>
      <c r="AM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</row>
    <row r="541" spans="3:72" s="105" customFormat="1" x14ac:dyDescent="0.2">
      <c r="C541" s="20"/>
      <c r="D541" s="20"/>
      <c r="S541" s="302"/>
      <c r="Z541" s="22"/>
      <c r="AF541" s="22"/>
      <c r="AG541" s="302"/>
      <c r="AH541" s="22"/>
      <c r="AI541" s="22"/>
      <c r="AJ541" s="22"/>
      <c r="AK541" s="22"/>
      <c r="AL541" s="22"/>
      <c r="AM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</row>
    <row r="542" spans="3:72" s="105" customFormat="1" x14ac:dyDescent="0.2">
      <c r="C542" s="20"/>
      <c r="D542" s="20"/>
      <c r="S542" s="302"/>
      <c r="Z542" s="22"/>
      <c r="AF542" s="22"/>
      <c r="AG542" s="302"/>
      <c r="AH542" s="22"/>
      <c r="AI542" s="22"/>
      <c r="AJ542" s="22"/>
      <c r="AK542" s="22"/>
      <c r="AL542" s="22"/>
      <c r="AM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</row>
    <row r="543" spans="3:72" s="105" customFormat="1" x14ac:dyDescent="0.2">
      <c r="C543" s="20"/>
      <c r="D543" s="20"/>
      <c r="S543" s="302"/>
      <c r="Z543" s="22"/>
      <c r="AF543" s="22"/>
      <c r="AG543" s="302"/>
      <c r="AH543" s="22"/>
      <c r="AI543" s="22"/>
      <c r="AJ543" s="22"/>
      <c r="AK543" s="22"/>
      <c r="AL543" s="22"/>
      <c r="AM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</row>
    <row r="544" spans="3:72" s="105" customFormat="1" x14ac:dyDescent="0.2">
      <c r="C544" s="20"/>
      <c r="D544" s="20"/>
      <c r="S544" s="302"/>
      <c r="Z544" s="22"/>
      <c r="AF544" s="22"/>
      <c r="AG544" s="302"/>
      <c r="AH544" s="22"/>
      <c r="AI544" s="22"/>
      <c r="AJ544" s="22"/>
      <c r="AK544" s="22"/>
      <c r="AL544" s="22"/>
      <c r="AM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</row>
    <row r="545" spans="3:72" s="105" customFormat="1" x14ac:dyDescent="0.2">
      <c r="C545" s="20"/>
      <c r="D545" s="20"/>
      <c r="S545" s="302"/>
      <c r="Z545" s="22"/>
      <c r="AF545" s="22"/>
      <c r="AG545" s="302"/>
      <c r="AH545" s="22"/>
      <c r="AI545" s="22"/>
      <c r="AJ545" s="22"/>
      <c r="AK545" s="22"/>
      <c r="AL545" s="22"/>
      <c r="AM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</row>
    <row r="546" spans="3:72" s="105" customFormat="1" x14ac:dyDescent="0.2">
      <c r="C546" s="20"/>
      <c r="D546" s="20"/>
      <c r="S546" s="302"/>
      <c r="Z546" s="22"/>
      <c r="AF546" s="22"/>
      <c r="AG546" s="302"/>
      <c r="AH546" s="22"/>
      <c r="AI546" s="22"/>
      <c r="AJ546" s="22"/>
      <c r="AK546" s="22"/>
      <c r="AL546" s="22"/>
      <c r="AM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</row>
    <row r="547" spans="3:72" s="105" customFormat="1" x14ac:dyDescent="0.2">
      <c r="C547" s="20"/>
      <c r="D547" s="20"/>
      <c r="S547" s="302"/>
      <c r="Z547" s="22"/>
      <c r="AF547" s="22"/>
      <c r="AG547" s="302"/>
      <c r="AH547" s="22"/>
      <c r="AI547" s="22"/>
      <c r="AJ547" s="22"/>
      <c r="AK547" s="22"/>
      <c r="AL547" s="22"/>
      <c r="AM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</row>
    <row r="548" spans="3:72" s="105" customFormat="1" x14ac:dyDescent="0.2">
      <c r="C548" s="20"/>
      <c r="D548" s="20"/>
      <c r="S548" s="302"/>
      <c r="Z548" s="22"/>
      <c r="AF548" s="22"/>
      <c r="AG548" s="302"/>
      <c r="AH548" s="22"/>
      <c r="AI548" s="22"/>
      <c r="AJ548" s="22"/>
      <c r="AK548" s="22"/>
      <c r="AL548" s="22"/>
      <c r="AM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</row>
    <row r="549" spans="3:72" s="105" customFormat="1" x14ac:dyDescent="0.2">
      <c r="C549" s="20"/>
      <c r="D549" s="20"/>
      <c r="S549" s="302"/>
      <c r="Z549" s="22"/>
      <c r="AF549" s="22"/>
      <c r="AG549" s="302"/>
      <c r="AH549" s="22"/>
      <c r="AI549" s="22"/>
      <c r="AJ549" s="22"/>
      <c r="AK549" s="22"/>
      <c r="AL549" s="22"/>
      <c r="AM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</row>
    <row r="550" spans="3:72" s="105" customFormat="1" x14ac:dyDescent="0.2">
      <c r="C550" s="20"/>
      <c r="D550" s="20"/>
      <c r="S550" s="302"/>
      <c r="Z550" s="22"/>
      <c r="AF550" s="22"/>
      <c r="AG550" s="302"/>
      <c r="AH550" s="22"/>
      <c r="AI550" s="22"/>
      <c r="AJ550" s="22"/>
      <c r="AK550" s="22"/>
      <c r="AL550" s="22"/>
      <c r="AM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</row>
    <row r="551" spans="3:72" s="105" customFormat="1" x14ac:dyDescent="0.2">
      <c r="C551" s="20"/>
      <c r="D551" s="20"/>
      <c r="S551" s="302"/>
      <c r="Z551" s="22"/>
      <c r="AF551" s="22"/>
      <c r="AG551" s="302"/>
      <c r="AH551" s="22"/>
      <c r="AI551" s="22"/>
      <c r="AJ551" s="22"/>
      <c r="AK551" s="22"/>
      <c r="AL551" s="22"/>
      <c r="AM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</row>
    <row r="552" spans="3:72" s="105" customFormat="1" x14ac:dyDescent="0.2">
      <c r="C552" s="20"/>
      <c r="D552" s="20"/>
      <c r="S552" s="302"/>
      <c r="Z552" s="22"/>
      <c r="AF552" s="22"/>
      <c r="AG552" s="302"/>
      <c r="AH552" s="22"/>
      <c r="AI552" s="22"/>
      <c r="AJ552" s="22"/>
      <c r="AK552" s="22"/>
      <c r="AL552" s="22"/>
      <c r="AM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</row>
    <row r="553" spans="3:72" s="105" customFormat="1" x14ac:dyDescent="0.2">
      <c r="C553" s="20"/>
      <c r="D553" s="20"/>
      <c r="S553" s="302"/>
      <c r="Z553" s="22"/>
      <c r="AF553" s="22"/>
      <c r="AG553" s="302"/>
      <c r="AH553" s="22"/>
      <c r="AI553" s="22"/>
      <c r="AJ553" s="22"/>
      <c r="AK553" s="22"/>
      <c r="AL553" s="22"/>
      <c r="AM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</row>
    <row r="554" spans="3:72" s="105" customFormat="1" x14ac:dyDescent="0.2">
      <c r="C554" s="20"/>
      <c r="D554" s="20"/>
      <c r="S554" s="302"/>
      <c r="Z554" s="22"/>
      <c r="AF554" s="22"/>
      <c r="AG554" s="302"/>
      <c r="AH554" s="22"/>
      <c r="AI554" s="22"/>
      <c r="AJ554" s="22"/>
      <c r="AK554" s="22"/>
      <c r="AL554" s="22"/>
      <c r="AM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</row>
    <row r="555" spans="3:72" s="105" customFormat="1" x14ac:dyDescent="0.2">
      <c r="C555" s="20"/>
      <c r="D555" s="20"/>
      <c r="S555" s="302"/>
      <c r="Z555" s="22"/>
      <c r="AF555" s="22"/>
      <c r="AG555" s="302"/>
      <c r="AH555" s="22"/>
      <c r="AI555" s="22"/>
      <c r="AJ555" s="22"/>
      <c r="AK555" s="22"/>
      <c r="AL555" s="22"/>
      <c r="AM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</row>
    <row r="556" spans="3:72" s="105" customFormat="1" x14ac:dyDescent="0.2">
      <c r="C556" s="20"/>
      <c r="D556" s="20"/>
      <c r="S556" s="302"/>
      <c r="Z556" s="22"/>
      <c r="AF556" s="22"/>
      <c r="AG556" s="302"/>
      <c r="AH556" s="22"/>
      <c r="AI556" s="22"/>
      <c r="AJ556" s="22"/>
      <c r="AK556" s="22"/>
      <c r="AL556" s="22"/>
      <c r="AM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</row>
    <row r="557" spans="3:72" s="105" customFormat="1" x14ac:dyDescent="0.2">
      <c r="C557" s="20"/>
      <c r="D557" s="20"/>
      <c r="S557" s="302"/>
      <c r="Z557" s="22"/>
      <c r="AF557" s="22"/>
      <c r="AG557" s="302"/>
      <c r="AH557" s="22"/>
      <c r="AI557" s="22"/>
      <c r="AJ557" s="22"/>
      <c r="AK557" s="22"/>
      <c r="AL557" s="22"/>
      <c r="AM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</row>
    <row r="558" spans="3:72" s="105" customFormat="1" x14ac:dyDescent="0.2">
      <c r="C558" s="20"/>
      <c r="D558" s="20"/>
      <c r="S558" s="302"/>
      <c r="Z558" s="22"/>
      <c r="AF558" s="22"/>
      <c r="AG558" s="302"/>
      <c r="AH558" s="22"/>
      <c r="AI558" s="22"/>
      <c r="AJ558" s="22"/>
      <c r="AK558" s="22"/>
      <c r="AL558" s="22"/>
      <c r="AM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</row>
    <row r="559" spans="3:72" s="105" customFormat="1" x14ac:dyDescent="0.2">
      <c r="C559" s="20"/>
      <c r="D559" s="20"/>
      <c r="S559" s="302"/>
      <c r="Z559" s="22"/>
      <c r="AF559" s="22"/>
      <c r="AG559" s="302"/>
      <c r="AH559" s="22"/>
      <c r="AI559" s="22"/>
      <c r="AJ559" s="22"/>
      <c r="AK559" s="22"/>
      <c r="AL559" s="22"/>
      <c r="AM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</row>
    <row r="560" spans="3:72" s="105" customFormat="1" x14ac:dyDescent="0.2">
      <c r="C560" s="20"/>
      <c r="D560" s="20"/>
      <c r="S560" s="302"/>
      <c r="Z560" s="22"/>
      <c r="AF560" s="22"/>
      <c r="AG560" s="302"/>
      <c r="AH560" s="22"/>
      <c r="AI560" s="22"/>
      <c r="AJ560" s="22"/>
      <c r="AK560" s="22"/>
      <c r="AL560" s="22"/>
      <c r="AM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</row>
    <row r="561" spans="3:72" s="105" customFormat="1" x14ac:dyDescent="0.2">
      <c r="C561" s="20"/>
      <c r="D561" s="20"/>
      <c r="S561" s="302"/>
      <c r="Z561" s="22"/>
      <c r="AF561" s="22"/>
      <c r="AG561" s="302"/>
      <c r="AH561" s="22"/>
      <c r="AI561" s="22"/>
      <c r="AJ561" s="22"/>
      <c r="AK561" s="22"/>
      <c r="AL561" s="22"/>
      <c r="AM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</row>
    <row r="562" spans="3:72" s="105" customFormat="1" x14ac:dyDescent="0.2">
      <c r="C562" s="20"/>
      <c r="D562" s="20"/>
      <c r="S562" s="302"/>
      <c r="Z562" s="22"/>
      <c r="AF562" s="22"/>
      <c r="AG562" s="302"/>
      <c r="AH562" s="22"/>
      <c r="AI562" s="22"/>
      <c r="AJ562" s="22"/>
      <c r="AK562" s="22"/>
      <c r="AL562" s="22"/>
      <c r="AM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</row>
    <row r="563" spans="3:72" s="105" customFormat="1" x14ac:dyDescent="0.2">
      <c r="C563" s="20"/>
      <c r="D563" s="20"/>
      <c r="S563" s="302"/>
      <c r="Z563" s="22"/>
      <c r="AF563" s="22"/>
      <c r="AG563" s="302"/>
      <c r="AH563" s="22"/>
      <c r="AI563" s="22"/>
      <c r="AJ563" s="22"/>
      <c r="AK563" s="22"/>
      <c r="AL563" s="22"/>
      <c r="AM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</row>
    <row r="564" spans="3:72" s="105" customFormat="1" x14ac:dyDescent="0.2">
      <c r="C564" s="20"/>
      <c r="D564" s="20"/>
      <c r="S564" s="302"/>
      <c r="Z564" s="22"/>
      <c r="AF564" s="22"/>
      <c r="AG564" s="302"/>
      <c r="AH564" s="22"/>
      <c r="AI564" s="22"/>
      <c r="AJ564" s="22"/>
      <c r="AK564" s="22"/>
      <c r="AL564" s="22"/>
      <c r="AM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</row>
    <row r="565" spans="3:72" s="105" customFormat="1" x14ac:dyDescent="0.2">
      <c r="C565" s="20"/>
      <c r="D565" s="20"/>
      <c r="S565" s="302"/>
      <c r="Z565" s="22"/>
      <c r="AF565" s="22"/>
      <c r="AG565" s="302"/>
      <c r="AH565" s="22"/>
      <c r="AI565" s="22"/>
      <c r="AJ565" s="22"/>
      <c r="AK565" s="22"/>
      <c r="AL565" s="22"/>
      <c r="AM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</row>
    <row r="566" spans="3:72" s="105" customFormat="1" x14ac:dyDescent="0.2">
      <c r="C566" s="20"/>
      <c r="D566" s="20"/>
      <c r="S566" s="302"/>
      <c r="Z566" s="22"/>
      <c r="AF566" s="22"/>
      <c r="AG566" s="302"/>
      <c r="AH566" s="22"/>
      <c r="AI566" s="22"/>
      <c r="AJ566" s="22"/>
      <c r="AK566" s="22"/>
      <c r="AL566" s="22"/>
      <c r="AM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</row>
    <row r="567" spans="3:72" s="105" customFormat="1" x14ac:dyDescent="0.2">
      <c r="C567" s="20"/>
      <c r="D567" s="20"/>
      <c r="S567" s="302"/>
      <c r="Z567" s="22"/>
      <c r="AF567" s="22"/>
      <c r="AG567" s="302"/>
      <c r="AH567" s="22"/>
      <c r="AI567" s="22"/>
      <c r="AJ567" s="22"/>
      <c r="AK567" s="22"/>
      <c r="AL567" s="22"/>
      <c r="AM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</row>
    <row r="568" spans="3:72" s="105" customFormat="1" x14ac:dyDescent="0.2">
      <c r="C568" s="20"/>
      <c r="D568" s="20"/>
      <c r="S568" s="302"/>
      <c r="Z568" s="22"/>
      <c r="AF568" s="22"/>
      <c r="AG568" s="302"/>
      <c r="AH568" s="22"/>
      <c r="AI568" s="22"/>
      <c r="AJ568" s="22"/>
      <c r="AK568" s="22"/>
      <c r="AL568" s="22"/>
      <c r="AM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</row>
    <row r="569" spans="3:72" s="105" customFormat="1" x14ac:dyDescent="0.2">
      <c r="C569" s="20"/>
      <c r="D569" s="20"/>
      <c r="S569" s="302"/>
      <c r="Z569" s="22"/>
      <c r="AF569" s="22"/>
      <c r="AG569" s="302"/>
      <c r="AH569" s="22"/>
      <c r="AI569" s="22"/>
      <c r="AJ569" s="22"/>
      <c r="AK569" s="22"/>
      <c r="AL569" s="22"/>
      <c r="AM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</row>
    <row r="570" spans="3:72" s="105" customFormat="1" x14ac:dyDescent="0.2">
      <c r="C570" s="20"/>
      <c r="D570" s="20"/>
      <c r="S570" s="302"/>
      <c r="Z570" s="22"/>
      <c r="AF570" s="22"/>
      <c r="AG570" s="302"/>
      <c r="AH570" s="22"/>
      <c r="AI570" s="22"/>
      <c r="AJ570" s="22"/>
      <c r="AK570" s="22"/>
      <c r="AL570" s="22"/>
      <c r="AM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</row>
    <row r="571" spans="3:72" s="105" customFormat="1" x14ac:dyDescent="0.2">
      <c r="C571" s="20"/>
      <c r="D571" s="20"/>
      <c r="S571" s="302"/>
      <c r="Z571" s="22"/>
      <c r="AF571" s="22"/>
      <c r="AG571" s="302"/>
      <c r="AH571" s="22"/>
      <c r="AI571" s="22"/>
      <c r="AJ571" s="22"/>
      <c r="AK571" s="22"/>
      <c r="AL571" s="22"/>
      <c r="AM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</row>
    <row r="572" spans="3:72" s="105" customFormat="1" x14ac:dyDescent="0.2">
      <c r="C572" s="20"/>
      <c r="D572" s="20"/>
      <c r="S572" s="302"/>
      <c r="Z572" s="22"/>
      <c r="AF572" s="22"/>
      <c r="AG572" s="302"/>
      <c r="AH572" s="22"/>
      <c r="AI572" s="22"/>
      <c r="AJ572" s="22"/>
      <c r="AK572" s="22"/>
      <c r="AL572" s="22"/>
      <c r="AM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</row>
    <row r="573" spans="3:72" s="105" customFormat="1" x14ac:dyDescent="0.2">
      <c r="C573" s="20"/>
      <c r="D573" s="20"/>
      <c r="S573" s="302"/>
      <c r="Z573" s="22"/>
      <c r="AF573" s="22"/>
      <c r="AG573" s="302"/>
      <c r="AH573" s="22"/>
      <c r="AI573" s="22"/>
      <c r="AJ573" s="22"/>
      <c r="AK573" s="22"/>
      <c r="AL573" s="22"/>
      <c r="AM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</row>
    <row r="574" spans="3:72" s="105" customFormat="1" x14ac:dyDescent="0.2">
      <c r="C574" s="20"/>
      <c r="D574" s="20"/>
      <c r="S574" s="302"/>
      <c r="Z574" s="22"/>
      <c r="AF574" s="22"/>
      <c r="AG574" s="302"/>
      <c r="AH574" s="22"/>
      <c r="AI574" s="22"/>
      <c r="AJ574" s="22"/>
      <c r="AK574" s="22"/>
      <c r="AL574" s="22"/>
      <c r="AM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</row>
    <row r="575" spans="3:72" s="105" customFormat="1" x14ac:dyDescent="0.2">
      <c r="C575" s="20"/>
      <c r="D575" s="20"/>
      <c r="S575" s="302"/>
      <c r="Z575" s="22"/>
      <c r="AF575" s="22"/>
      <c r="AG575" s="302"/>
      <c r="AH575" s="22"/>
      <c r="AI575" s="22"/>
      <c r="AJ575" s="22"/>
      <c r="AK575" s="22"/>
      <c r="AL575" s="22"/>
      <c r="AM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</row>
    <row r="576" spans="3:72" s="105" customFormat="1" x14ac:dyDescent="0.2">
      <c r="C576" s="20"/>
      <c r="D576" s="20"/>
      <c r="S576" s="302"/>
      <c r="Z576" s="22"/>
      <c r="AF576" s="22"/>
      <c r="AG576" s="302"/>
      <c r="AH576" s="22"/>
      <c r="AI576" s="22"/>
      <c r="AJ576" s="22"/>
      <c r="AK576" s="22"/>
      <c r="AL576" s="22"/>
      <c r="AM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</row>
    <row r="577" spans="3:72" s="105" customFormat="1" x14ac:dyDescent="0.2">
      <c r="C577" s="20"/>
      <c r="D577" s="20"/>
      <c r="S577" s="302"/>
      <c r="Z577" s="22"/>
      <c r="AF577" s="22"/>
      <c r="AG577" s="302"/>
      <c r="AH577" s="22"/>
      <c r="AI577" s="22"/>
      <c r="AJ577" s="22"/>
      <c r="AK577" s="22"/>
      <c r="AL577" s="22"/>
      <c r="AM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</row>
    <row r="578" spans="3:72" s="105" customFormat="1" x14ac:dyDescent="0.2">
      <c r="C578" s="20"/>
      <c r="D578" s="20"/>
      <c r="S578" s="302"/>
      <c r="Z578" s="22"/>
      <c r="AF578" s="22"/>
      <c r="AG578" s="302"/>
      <c r="AH578" s="22"/>
      <c r="AI578" s="22"/>
      <c r="AJ578" s="22"/>
      <c r="AK578" s="22"/>
      <c r="AL578" s="22"/>
      <c r="AM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</row>
    <row r="579" spans="3:72" s="105" customFormat="1" x14ac:dyDescent="0.2">
      <c r="C579" s="20"/>
      <c r="D579" s="20"/>
      <c r="S579" s="302"/>
      <c r="Z579" s="22"/>
      <c r="AF579" s="22"/>
      <c r="AG579" s="302"/>
      <c r="AH579" s="22"/>
      <c r="AI579" s="22"/>
      <c r="AJ579" s="22"/>
      <c r="AK579" s="22"/>
      <c r="AL579" s="22"/>
      <c r="AM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</row>
    <row r="580" spans="3:72" s="105" customFormat="1" x14ac:dyDescent="0.2">
      <c r="C580" s="20"/>
      <c r="D580" s="20"/>
      <c r="S580" s="302"/>
      <c r="Z580" s="22"/>
      <c r="AF580" s="22"/>
      <c r="AG580" s="302"/>
      <c r="AH580" s="22"/>
      <c r="AI580" s="22"/>
      <c r="AJ580" s="22"/>
      <c r="AK580" s="22"/>
      <c r="AL580" s="22"/>
      <c r="AM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</row>
    <row r="581" spans="3:72" s="105" customFormat="1" x14ac:dyDescent="0.2">
      <c r="C581" s="20"/>
      <c r="D581" s="20"/>
      <c r="S581" s="302"/>
      <c r="Z581" s="22"/>
      <c r="AF581" s="22"/>
      <c r="AG581" s="302"/>
      <c r="AH581" s="22"/>
      <c r="AI581" s="22"/>
      <c r="AJ581" s="22"/>
      <c r="AK581" s="22"/>
      <c r="AL581" s="22"/>
      <c r="AM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</row>
    <row r="582" spans="3:72" s="105" customFormat="1" x14ac:dyDescent="0.2">
      <c r="C582" s="20"/>
      <c r="D582" s="20"/>
      <c r="S582" s="302"/>
      <c r="Z582" s="22"/>
      <c r="AF582" s="22"/>
      <c r="AG582" s="302"/>
      <c r="AH582" s="22"/>
      <c r="AI582" s="22"/>
      <c r="AJ582" s="22"/>
      <c r="AK582" s="22"/>
      <c r="AL582" s="22"/>
      <c r="AM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</row>
    <row r="583" spans="3:72" s="105" customFormat="1" x14ac:dyDescent="0.2">
      <c r="C583" s="20"/>
      <c r="D583" s="20"/>
      <c r="S583" s="302"/>
      <c r="Z583" s="22"/>
      <c r="AF583" s="22"/>
      <c r="AG583" s="302"/>
      <c r="AH583" s="22"/>
      <c r="AI583" s="22"/>
      <c r="AJ583" s="22"/>
      <c r="AK583" s="22"/>
      <c r="AL583" s="22"/>
      <c r="AM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</row>
    <row r="584" spans="3:72" s="105" customFormat="1" x14ac:dyDescent="0.2">
      <c r="C584" s="20"/>
      <c r="D584" s="20"/>
      <c r="S584" s="302"/>
      <c r="Z584" s="22"/>
      <c r="AF584" s="22"/>
      <c r="AG584" s="302"/>
      <c r="AH584" s="22"/>
      <c r="AI584" s="22"/>
      <c r="AJ584" s="22"/>
      <c r="AK584" s="22"/>
      <c r="AL584" s="22"/>
      <c r="AM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</row>
    <row r="585" spans="3:72" s="105" customFormat="1" x14ac:dyDescent="0.2">
      <c r="C585" s="20"/>
      <c r="D585" s="20"/>
      <c r="S585" s="302"/>
      <c r="Z585" s="22"/>
      <c r="AF585" s="22"/>
      <c r="AG585" s="302"/>
      <c r="AH585" s="22"/>
      <c r="AI585" s="22"/>
      <c r="AJ585" s="22"/>
      <c r="AK585" s="22"/>
      <c r="AL585" s="22"/>
      <c r="AM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</row>
    <row r="586" spans="3:72" s="105" customFormat="1" x14ac:dyDescent="0.2">
      <c r="C586" s="20"/>
      <c r="D586" s="20"/>
      <c r="S586" s="302"/>
      <c r="Z586" s="22"/>
      <c r="AF586" s="22"/>
      <c r="AG586" s="302"/>
      <c r="AH586" s="22"/>
      <c r="AI586" s="22"/>
      <c r="AJ586" s="22"/>
      <c r="AK586" s="22"/>
      <c r="AL586" s="22"/>
      <c r="AM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</row>
    <row r="587" spans="3:72" s="105" customFormat="1" x14ac:dyDescent="0.2">
      <c r="C587" s="20"/>
      <c r="D587" s="20"/>
      <c r="S587" s="302"/>
      <c r="Z587" s="22"/>
      <c r="AF587" s="22"/>
      <c r="AG587" s="302"/>
      <c r="AH587" s="22"/>
      <c r="AI587" s="22"/>
      <c r="AJ587" s="22"/>
      <c r="AK587" s="22"/>
      <c r="AL587" s="22"/>
      <c r="AM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</row>
    <row r="588" spans="3:72" s="105" customFormat="1" x14ac:dyDescent="0.2">
      <c r="C588" s="20"/>
      <c r="D588" s="20"/>
      <c r="S588" s="302"/>
      <c r="Z588" s="22"/>
      <c r="AF588" s="22"/>
      <c r="AG588" s="302"/>
      <c r="AH588" s="22"/>
      <c r="AI588" s="22"/>
      <c r="AJ588" s="22"/>
      <c r="AK588" s="22"/>
      <c r="AL588" s="22"/>
      <c r="AM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</row>
    <row r="589" spans="3:72" s="105" customFormat="1" x14ac:dyDescent="0.2">
      <c r="C589" s="20"/>
      <c r="D589" s="20"/>
      <c r="S589" s="302"/>
      <c r="Z589" s="22"/>
      <c r="AF589" s="22"/>
      <c r="AG589" s="302"/>
      <c r="AH589" s="22"/>
      <c r="AI589" s="22"/>
      <c r="AJ589" s="22"/>
      <c r="AK589" s="22"/>
      <c r="AL589" s="22"/>
      <c r="AM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</row>
    <row r="590" spans="3:72" s="105" customFormat="1" x14ac:dyDescent="0.2">
      <c r="C590" s="20"/>
      <c r="D590" s="20"/>
      <c r="S590" s="302"/>
      <c r="Z590" s="22"/>
      <c r="AF590" s="22"/>
      <c r="AG590" s="302"/>
      <c r="AH590" s="22"/>
      <c r="AI590" s="22"/>
      <c r="AJ590" s="22"/>
      <c r="AK590" s="22"/>
      <c r="AL590" s="22"/>
      <c r="AM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</row>
    <row r="591" spans="3:72" s="105" customFormat="1" x14ac:dyDescent="0.2">
      <c r="C591" s="20"/>
      <c r="D591" s="20"/>
      <c r="S591" s="302"/>
      <c r="Z591" s="22"/>
      <c r="AF591" s="22"/>
      <c r="AG591" s="302"/>
      <c r="AH591" s="22"/>
      <c r="AI591" s="22"/>
      <c r="AJ591" s="22"/>
      <c r="AK591" s="22"/>
      <c r="AL591" s="22"/>
      <c r="AM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</row>
    <row r="592" spans="3:72" s="105" customFormat="1" x14ac:dyDescent="0.2">
      <c r="C592" s="20"/>
      <c r="D592" s="20"/>
      <c r="S592" s="302"/>
      <c r="Z592" s="22"/>
      <c r="AF592" s="22"/>
      <c r="AG592" s="302"/>
      <c r="AH592" s="22"/>
      <c r="AI592" s="22"/>
      <c r="AJ592" s="22"/>
      <c r="AK592" s="22"/>
      <c r="AL592" s="22"/>
      <c r="AM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</row>
    <row r="593" spans="3:72" s="105" customFormat="1" x14ac:dyDescent="0.2">
      <c r="C593" s="20"/>
      <c r="D593" s="20"/>
      <c r="S593" s="302"/>
      <c r="Z593" s="22"/>
      <c r="AF593" s="22"/>
      <c r="AG593" s="302"/>
      <c r="AH593" s="22"/>
      <c r="AI593" s="22"/>
      <c r="AJ593" s="22"/>
      <c r="AK593" s="22"/>
      <c r="AL593" s="22"/>
      <c r="AM593" s="22"/>
      <c r="AW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</row>
    <row r="594" spans="3:72" s="105" customFormat="1" x14ac:dyDescent="0.2">
      <c r="C594" s="20"/>
      <c r="D594" s="20"/>
      <c r="S594" s="302"/>
      <c r="Z594" s="22"/>
      <c r="AF594" s="22"/>
      <c r="AG594" s="302"/>
      <c r="AH594" s="22"/>
      <c r="AI594" s="22"/>
      <c r="AJ594" s="22"/>
      <c r="AK594" s="22"/>
      <c r="AL594" s="22"/>
      <c r="AM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</row>
    <row r="595" spans="3:72" s="105" customFormat="1" x14ac:dyDescent="0.2">
      <c r="C595" s="20"/>
      <c r="D595" s="20"/>
      <c r="S595" s="302"/>
      <c r="Z595" s="22"/>
      <c r="AF595" s="22"/>
      <c r="AG595" s="302"/>
      <c r="AH595" s="22"/>
      <c r="AI595" s="22"/>
      <c r="AJ595" s="22"/>
      <c r="AK595" s="22"/>
      <c r="AL595" s="22"/>
      <c r="AM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</row>
    <row r="596" spans="3:72" s="105" customFormat="1" x14ac:dyDescent="0.2">
      <c r="C596" s="20"/>
      <c r="D596" s="20"/>
      <c r="S596" s="302"/>
      <c r="Z596" s="22"/>
      <c r="AF596" s="22"/>
      <c r="AG596" s="302"/>
      <c r="AH596" s="22"/>
      <c r="AI596" s="22"/>
      <c r="AJ596" s="22"/>
      <c r="AK596" s="22"/>
      <c r="AL596" s="22"/>
      <c r="AM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</row>
    <row r="597" spans="3:72" s="105" customFormat="1" x14ac:dyDescent="0.2">
      <c r="C597" s="20"/>
      <c r="D597" s="20"/>
      <c r="S597" s="302"/>
      <c r="Z597" s="22"/>
      <c r="AF597" s="22"/>
      <c r="AG597" s="302"/>
      <c r="AH597" s="22"/>
      <c r="AI597" s="22"/>
      <c r="AJ597" s="22"/>
      <c r="AK597" s="22"/>
      <c r="AL597" s="22"/>
      <c r="AM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</row>
    <row r="598" spans="3:72" s="105" customFormat="1" x14ac:dyDescent="0.2">
      <c r="C598" s="20"/>
      <c r="D598" s="20"/>
      <c r="S598" s="302"/>
      <c r="Z598" s="22"/>
      <c r="AF598" s="22"/>
      <c r="AG598" s="302"/>
      <c r="AH598" s="22"/>
      <c r="AI598" s="22"/>
      <c r="AJ598" s="22"/>
      <c r="AK598" s="22"/>
      <c r="AL598" s="22"/>
      <c r="AM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</row>
    <row r="599" spans="3:72" s="105" customFormat="1" x14ac:dyDescent="0.2">
      <c r="C599" s="20"/>
      <c r="D599" s="20"/>
      <c r="S599" s="302"/>
      <c r="Z599" s="22"/>
      <c r="AF599" s="22"/>
      <c r="AG599" s="302"/>
      <c r="AH599" s="22"/>
      <c r="AI599" s="22"/>
      <c r="AJ599" s="22"/>
      <c r="AK599" s="22"/>
      <c r="AL599" s="22"/>
      <c r="AM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</row>
    <row r="600" spans="3:72" s="105" customFormat="1" x14ac:dyDescent="0.2">
      <c r="C600" s="20"/>
      <c r="D600" s="20"/>
      <c r="S600" s="302"/>
      <c r="Z600" s="22"/>
      <c r="AF600" s="22"/>
      <c r="AG600" s="302"/>
      <c r="AH600" s="22"/>
      <c r="AI600" s="22"/>
      <c r="AJ600" s="22"/>
      <c r="AK600" s="22"/>
      <c r="AL600" s="22"/>
      <c r="AM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</row>
    <row r="601" spans="3:72" s="105" customFormat="1" x14ac:dyDescent="0.2">
      <c r="C601" s="20"/>
      <c r="D601" s="20"/>
      <c r="S601" s="302"/>
      <c r="Z601" s="22"/>
      <c r="AF601" s="22"/>
      <c r="AG601" s="302"/>
      <c r="AH601" s="22"/>
      <c r="AI601" s="22"/>
      <c r="AJ601" s="22"/>
      <c r="AK601" s="22"/>
      <c r="AL601" s="22"/>
      <c r="AM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</row>
    <row r="602" spans="3:72" s="105" customFormat="1" x14ac:dyDescent="0.2">
      <c r="C602" s="20"/>
      <c r="D602" s="20"/>
      <c r="S602" s="302"/>
      <c r="Z602" s="22"/>
      <c r="AF602" s="22"/>
      <c r="AG602" s="302"/>
      <c r="AH602" s="22"/>
      <c r="AI602" s="22"/>
      <c r="AJ602" s="22"/>
      <c r="AK602" s="22"/>
      <c r="AL602" s="22"/>
      <c r="AM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</row>
    <row r="603" spans="3:72" s="105" customFormat="1" x14ac:dyDescent="0.2">
      <c r="C603" s="20"/>
      <c r="D603" s="20"/>
      <c r="S603" s="302"/>
      <c r="Z603" s="22"/>
      <c r="AF603" s="22"/>
      <c r="AG603" s="302"/>
      <c r="AH603" s="22"/>
      <c r="AI603" s="22"/>
      <c r="AJ603" s="22"/>
      <c r="AK603" s="22"/>
      <c r="AL603" s="22"/>
      <c r="AM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</row>
    <row r="604" spans="3:72" s="105" customFormat="1" x14ac:dyDescent="0.2">
      <c r="C604" s="20"/>
      <c r="D604" s="20"/>
      <c r="S604" s="302"/>
      <c r="Z604" s="22"/>
      <c r="AF604" s="22"/>
      <c r="AG604" s="302"/>
      <c r="AH604" s="22"/>
      <c r="AI604" s="22"/>
      <c r="AJ604" s="22"/>
      <c r="AK604" s="22"/>
      <c r="AL604" s="22"/>
      <c r="AM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</row>
    <row r="605" spans="3:72" s="105" customFormat="1" x14ac:dyDescent="0.2">
      <c r="C605" s="20"/>
      <c r="D605" s="20"/>
      <c r="S605" s="302"/>
      <c r="Z605" s="22"/>
      <c r="AF605" s="22"/>
      <c r="AG605" s="302"/>
      <c r="AH605" s="22"/>
      <c r="AI605" s="22"/>
      <c r="AJ605" s="22"/>
      <c r="AK605" s="22"/>
      <c r="AL605" s="22"/>
      <c r="AM605" s="22"/>
      <c r="BM605" s="22"/>
      <c r="BN605" s="22"/>
      <c r="BO605" s="22"/>
      <c r="BP605" s="22"/>
      <c r="BQ605" s="22"/>
      <c r="BR605" s="22"/>
      <c r="BS605" s="22"/>
      <c r="BT605" s="22"/>
    </row>
    <row r="606" spans="3:72" s="105" customFormat="1" x14ac:dyDescent="0.2">
      <c r="C606" s="20"/>
      <c r="D606" s="20"/>
      <c r="S606" s="302"/>
      <c r="Z606" s="22"/>
      <c r="AF606" s="22"/>
      <c r="AG606" s="302"/>
      <c r="AH606" s="22"/>
      <c r="AI606" s="22"/>
      <c r="AJ606" s="22"/>
      <c r="AK606" s="22"/>
      <c r="AL606" s="22"/>
      <c r="AM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</row>
    <row r="607" spans="3:72" s="105" customFormat="1" x14ac:dyDescent="0.2">
      <c r="C607" s="20"/>
      <c r="D607" s="20"/>
      <c r="S607" s="302"/>
      <c r="Z607" s="22"/>
      <c r="AF607" s="22"/>
      <c r="AG607" s="302"/>
      <c r="AH607" s="22"/>
      <c r="AI607" s="22"/>
      <c r="AJ607" s="22"/>
      <c r="AK607" s="22"/>
      <c r="AL607" s="22"/>
      <c r="AM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</row>
    <row r="608" spans="3:72" s="105" customFormat="1" x14ac:dyDescent="0.2">
      <c r="C608" s="20"/>
      <c r="D608" s="20"/>
      <c r="S608" s="302"/>
      <c r="Z608" s="22"/>
      <c r="AF608" s="22"/>
      <c r="AG608" s="302"/>
      <c r="AH608" s="22"/>
      <c r="AI608" s="22"/>
      <c r="AJ608" s="22"/>
      <c r="AK608" s="22"/>
      <c r="AL608" s="22"/>
      <c r="AM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</row>
    <row r="609" spans="3:72" s="105" customFormat="1" x14ac:dyDescent="0.2">
      <c r="C609" s="20"/>
      <c r="D609" s="20"/>
      <c r="S609" s="302"/>
      <c r="Z609" s="22"/>
      <c r="AF609" s="22"/>
      <c r="AG609" s="302"/>
      <c r="AH609" s="22"/>
      <c r="AI609" s="22"/>
      <c r="AJ609" s="22"/>
      <c r="AK609" s="22"/>
      <c r="AL609" s="22"/>
      <c r="AM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</row>
    <row r="610" spans="3:72" s="105" customFormat="1" x14ac:dyDescent="0.2">
      <c r="C610" s="20"/>
      <c r="D610" s="20"/>
      <c r="S610" s="302"/>
      <c r="Z610" s="22"/>
      <c r="AF610" s="22"/>
      <c r="AG610" s="302"/>
      <c r="AH610" s="22"/>
      <c r="AI610" s="22"/>
      <c r="AJ610" s="22"/>
      <c r="AK610" s="22"/>
      <c r="AL610" s="22"/>
      <c r="AM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</row>
    <row r="611" spans="3:72" s="105" customFormat="1" x14ac:dyDescent="0.2">
      <c r="C611" s="20"/>
      <c r="D611" s="20"/>
      <c r="S611" s="302"/>
      <c r="Z611" s="22"/>
      <c r="AF611" s="22"/>
      <c r="AG611" s="302"/>
      <c r="AH611" s="22"/>
      <c r="AI611" s="22"/>
      <c r="AJ611" s="22"/>
      <c r="AK611" s="22"/>
      <c r="AL611" s="22"/>
      <c r="AM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</row>
    <row r="612" spans="3:72" s="105" customFormat="1" x14ac:dyDescent="0.2">
      <c r="C612" s="20"/>
      <c r="D612" s="20"/>
      <c r="S612" s="302"/>
      <c r="Z612" s="22"/>
      <c r="AF612" s="22"/>
      <c r="AG612" s="302"/>
      <c r="AH612" s="22"/>
      <c r="AI612" s="22"/>
      <c r="AJ612" s="22"/>
      <c r="AK612" s="22"/>
      <c r="AL612" s="22"/>
      <c r="AM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</row>
    <row r="613" spans="3:72" s="105" customFormat="1" x14ac:dyDescent="0.2">
      <c r="C613" s="20"/>
      <c r="D613" s="20"/>
      <c r="S613" s="302"/>
      <c r="Z613" s="22"/>
      <c r="AF613" s="22"/>
      <c r="AG613" s="302"/>
      <c r="AH613" s="22"/>
      <c r="AI613" s="22"/>
      <c r="AJ613" s="22"/>
      <c r="AK613" s="22"/>
      <c r="AL613" s="22"/>
      <c r="AM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</row>
    <row r="614" spans="3:72" s="105" customFormat="1" x14ac:dyDescent="0.2">
      <c r="C614" s="20"/>
      <c r="D614" s="20"/>
      <c r="S614" s="302"/>
      <c r="Z614" s="22"/>
      <c r="AF614" s="22"/>
      <c r="AG614" s="302"/>
      <c r="AH614" s="22"/>
      <c r="AI614" s="22"/>
      <c r="AJ614" s="22"/>
      <c r="AK614" s="22"/>
      <c r="AL614" s="22"/>
      <c r="AM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</row>
    <row r="615" spans="3:72" s="105" customFormat="1" x14ac:dyDescent="0.2">
      <c r="C615" s="20"/>
      <c r="D615" s="20"/>
      <c r="S615" s="302"/>
      <c r="Z615" s="22"/>
      <c r="AF615" s="22"/>
      <c r="AG615" s="302"/>
      <c r="AH615" s="22"/>
      <c r="AI615" s="22"/>
      <c r="AJ615" s="22"/>
      <c r="AK615" s="22"/>
      <c r="AL615" s="22"/>
      <c r="AM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</row>
    <row r="616" spans="3:72" s="105" customFormat="1" x14ac:dyDescent="0.2">
      <c r="C616" s="20"/>
      <c r="D616" s="20"/>
      <c r="S616" s="302"/>
      <c r="Z616" s="22"/>
      <c r="AF616" s="22"/>
      <c r="AG616" s="302"/>
      <c r="AH616" s="22"/>
      <c r="AI616" s="22"/>
      <c r="AJ616" s="22"/>
      <c r="AK616" s="22"/>
      <c r="AL616" s="22"/>
      <c r="AM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</row>
    <row r="617" spans="3:72" s="105" customFormat="1" x14ac:dyDescent="0.2">
      <c r="C617" s="20"/>
      <c r="D617" s="20"/>
      <c r="S617" s="302"/>
      <c r="Z617" s="22"/>
      <c r="AF617" s="22"/>
      <c r="AG617" s="302"/>
      <c r="AH617" s="22"/>
      <c r="AI617" s="22"/>
      <c r="AJ617" s="22"/>
      <c r="AK617" s="22"/>
      <c r="AL617" s="22"/>
      <c r="AM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</row>
    <row r="618" spans="3:72" s="105" customFormat="1" x14ac:dyDescent="0.2">
      <c r="C618" s="20"/>
      <c r="D618" s="20"/>
      <c r="S618" s="302"/>
      <c r="Z618" s="22"/>
      <c r="AF618" s="22"/>
      <c r="AG618" s="302"/>
      <c r="AH618" s="22"/>
      <c r="AI618" s="22"/>
      <c r="AJ618" s="22"/>
      <c r="AK618" s="22"/>
      <c r="AL618" s="22"/>
      <c r="AM618" s="22"/>
      <c r="BM618" s="22"/>
      <c r="BN618" s="22"/>
      <c r="BO618" s="22"/>
      <c r="BP618" s="22"/>
      <c r="BQ618" s="22"/>
      <c r="BR618" s="22"/>
      <c r="BS618" s="22"/>
      <c r="BT618" s="22"/>
    </row>
    <row r="619" spans="3:72" s="105" customFormat="1" x14ac:dyDescent="0.2">
      <c r="C619" s="20"/>
      <c r="D619" s="20"/>
      <c r="S619" s="302"/>
      <c r="Z619" s="22"/>
      <c r="AF619" s="22"/>
      <c r="AG619" s="302"/>
      <c r="AH619" s="22"/>
      <c r="AI619" s="22"/>
      <c r="AJ619" s="22"/>
      <c r="AK619" s="22"/>
      <c r="AL619" s="22"/>
      <c r="AM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</row>
    <row r="620" spans="3:72" s="105" customFormat="1" x14ac:dyDescent="0.2">
      <c r="C620" s="20"/>
      <c r="D620" s="20"/>
      <c r="S620" s="302"/>
      <c r="Z620" s="22"/>
      <c r="AF620" s="22"/>
      <c r="AG620" s="302"/>
      <c r="AH620" s="22"/>
      <c r="AI620" s="22"/>
      <c r="AJ620" s="22"/>
      <c r="AK620" s="22"/>
      <c r="AL620" s="22"/>
      <c r="AM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</row>
    <row r="621" spans="3:72" s="105" customFormat="1" x14ac:dyDescent="0.2">
      <c r="C621" s="20"/>
      <c r="D621" s="20"/>
      <c r="S621" s="302"/>
      <c r="Z621" s="22"/>
      <c r="AF621" s="22"/>
      <c r="AG621" s="302"/>
      <c r="AH621" s="22"/>
      <c r="AI621" s="22"/>
      <c r="AJ621" s="22"/>
      <c r="AK621" s="22"/>
      <c r="AL621" s="22"/>
      <c r="AM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</row>
    <row r="622" spans="3:72" s="105" customFormat="1" x14ac:dyDescent="0.2">
      <c r="C622" s="20"/>
      <c r="D622" s="20"/>
      <c r="S622" s="302"/>
      <c r="Z622" s="22"/>
      <c r="AF622" s="22"/>
      <c r="AG622" s="302"/>
      <c r="AH622" s="22"/>
      <c r="AI622" s="22"/>
      <c r="AJ622" s="22"/>
      <c r="AK622" s="22"/>
      <c r="AL622" s="22"/>
      <c r="AM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</row>
    <row r="623" spans="3:72" s="105" customFormat="1" x14ac:dyDescent="0.2">
      <c r="C623" s="20"/>
      <c r="D623" s="20"/>
      <c r="S623" s="302"/>
      <c r="Z623" s="22"/>
      <c r="AF623" s="22"/>
      <c r="AG623" s="302"/>
      <c r="AH623" s="22"/>
      <c r="AI623" s="22"/>
      <c r="AJ623" s="22"/>
      <c r="AK623" s="22"/>
      <c r="AL623" s="22"/>
      <c r="AM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</row>
    <row r="624" spans="3:72" s="105" customFormat="1" x14ac:dyDescent="0.2">
      <c r="C624" s="20"/>
      <c r="D624" s="20"/>
      <c r="S624" s="302"/>
      <c r="Z624" s="22"/>
      <c r="AF624" s="22"/>
      <c r="AG624" s="302"/>
      <c r="AH624" s="22"/>
      <c r="AI624" s="22"/>
      <c r="AJ624" s="22"/>
      <c r="AK624" s="22"/>
      <c r="AL624" s="22"/>
      <c r="AM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</row>
    <row r="625" spans="3:72" s="105" customFormat="1" x14ac:dyDescent="0.2">
      <c r="C625" s="20"/>
      <c r="D625" s="20"/>
      <c r="S625" s="302"/>
      <c r="Z625" s="22"/>
      <c r="AF625" s="22"/>
      <c r="AG625" s="302"/>
      <c r="AH625" s="22"/>
      <c r="AI625" s="22"/>
      <c r="AJ625" s="22"/>
      <c r="AK625" s="22"/>
      <c r="AL625" s="22"/>
      <c r="AM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</row>
    <row r="626" spans="3:72" s="105" customFormat="1" x14ac:dyDescent="0.2">
      <c r="C626" s="20"/>
      <c r="D626" s="20"/>
      <c r="S626" s="302"/>
      <c r="Z626" s="22"/>
      <c r="AF626" s="22"/>
      <c r="AG626" s="302"/>
      <c r="AH626" s="22"/>
      <c r="AI626" s="22"/>
      <c r="AJ626" s="22"/>
      <c r="AK626" s="22"/>
      <c r="AL626" s="22"/>
      <c r="AM626" s="22"/>
      <c r="BM626" s="22"/>
      <c r="BN626" s="22"/>
      <c r="BO626" s="22"/>
      <c r="BP626" s="22"/>
      <c r="BQ626" s="22"/>
      <c r="BR626" s="22"/>
      <c r="BS626" s="22"/>
      <c r="BT626" s="22"/>
    </row>
    <row r="627" spans="3:72" s="105" customFormat="1" x14ac:dyDescent="0.2">
      <c r="C627" s="20"/>
      <c r="D627" s="20"/>
      <c r="S627" s="302"/>
      <c r="Z627" s="22"/>
      <c r="AF627" s="22"/>
      <c r="AG627" s="302"/>
      <c r="AH627" s="22"/>
      <c r="AI627" s="22"/>
      <c r="AJ627" s="22"/>
      <c r="AK627" s="22"/>
      <c r="AL627" s="22"/>
      <c r="AM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</row>
    <row r="628" spans="3:72" s="105" customFormat="1" x14ac:dyDescent="0.2">
      <c r="C628" s="20"/>
      <c r="D628" s="20"/>
      <c r="S628" s="302"/>
      <c r="Z628" s="22"/>
      <c r="AF628" s="22"/>
      <c r="AG628" s="302"/>
      <c r="AH628" s="22"/>
      <c r="AI628" s="22"/>
      <c r="AJ628" s="22"/>
      <c r="AK628" s="22"/>
      <c r="AL628" s="22"/>
      <c r="AM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</row>
    <row r="629" spans="3:72" s="105" customFormat="1" x14ac:dyDescent="0.2">
      <c r="C629" s="20"/>
      <c r="D629" s="20"/>
      <c r="S629" s="302"/>
      <c r="Z629" s="22"/>
      <c r="AF629" s="22"/>
      <c r="AG629" s="302"/>
      <c r="AH629" s="22"/>
      <c r="AI629" s="22"/>
      <c r="AJ629" s="22"/>
      <c r="AK629" s="22"/>
      <c r="AL629" s="22"/>
      <c r="AM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</row>
    <row r="630" spans="3:72" s="105" customFormat="1" x14ac:dyDescent="0.2">
      <c r="C630" s="20"/>
      <c r="D630" s="20"/>
      <c r="S630" s="302"/>
      <c r="Z630" s="22"/>
      <c r="AF630" s="22"/>
      <c r="AG630" s="302"/>
      <c r="AH630" s="22"/>
      <c r="AI630" s="22"/>
      <c r="AJ630" s="22"/>
      <c r="AK630" s="22"/>
      <c r="AL630" s="22"/>
      <c r="AM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</row>
    <row r="631" spans="3:72" s="105" customFormat="1" x14ac:dyDescent="0.2">
      <c r="C631" s="20"/>
      <c r="D631" s="20"/>
      <c r="S631" s="302"/>
      <c r="Z631" s="22"/>
      <c r="AF631" s="22"/>
      <c r="AG631" s="302"/>
      <c r="AH631" s="22"/>
      <c r="AI631" s="22"/>
      <c r="AJ631" s="22"/>
      <c r="AK631" s="22"/>
      <c r="AL631" s="22"/>
      <c r="AM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</row>
    <row r="632" spans="3:72" s="105" customFormat="1" x14ac:dyDescent="0.2">
      <c r="C632" s="20"/>
      <c r="D632" s="20"/>
      <c r="S632" s="302"/>
      <c r="Z632" s="22"/>
      <c r="AF632" s="22"/>
      <c r="AG632" s="302"/>
      <c r="AH632" s="22"/>
      <c r="AI632" s="22"/>
      <c r="AJ632" s="22"/>
      <c r="AK632" s="22"/>
      <c r="AL632" s="22"/>
      <c r="AM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</row>
    <row r="633" spans="3:72" s="105" customFormat="1" x14ac:dyDescent="0.2">
      <c r="C633" s="20"/>
      <c r="D633" s="20"/>
      <c r="S633" s="302"/>
      <c r="Z633" s="22"/>
      <c r="AF633" s="22"/>
      <c r="AG633" s="302"/>
      <c r="AH633" s="22"/>
      <c r="AI633" s="22"/>
      <c r="AJ633" s="22"/>
      <c r="AK633" s="22"/>
      <c r="AL633" s="22"/>
      <c r="AM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</row>
    <row r="634" spans="3:72" s="105" customFormat="1" x14ac:dyDescent="0.2">
      <c r="C634" s="20"/>
      <c r="D634" s="20"/>
      <c r="S634" s="302"/>
      <c r="Z634" s="22"/>
      <c r="AF634" s="22"/>
      <c r="AG634" s="302"/>
      <c r="AH634" s="22"/>
      <c r="AI634" s="22"/>
      <c r="AJ634" s="22"/>
      <c r="AK634" s="22"/>
      <c r="AL634" s="22"/>
      <c r="AM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</row>
    <row r="635" spans="3:72" s="105" customFormat="1" x14ac:dyDescent="0.2">
      <c r="C635" s="20"/>
      <c r="D635" s="20"/>
      <c r="S635" s="302"/>
      <c r="Z635" s="22"/>
      <c r="AF635" s="22"/>
      <c r="AG635" s="302"/>
      <c r="AH635" s="22"/>
      <c r="AI635" s="22"/>
      <c r="AJ635" s="22"/>
      <c r="AK635" s="22"/>
      <c r="AL635" s="22"/>
      <c r="AM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</row>
    <row r="636" spans="3:72" s="105" customFormat="1" x14ac:dyDescent="0.2">
      <c r="C636" s="20"/>
      <c r="D636" s="20"/>
      <c r="S636" s="302"/>
      <c r="Z636" s="22"/>
      <c r="AF636" s="22"/>
      <c r="AG636" s="302"/>
      <c r="AH636" s="22"/>
      <c r="AI636" s="22"/>
      <c r="AJ636" s="22"/>
      <c r="AK636" s="22"/>
      <c r="AL636" s="22"/>
      <c r="AM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</row>
    <row r="637" spans="3:72" s="105" customFormat="1" x14ac:dyDescent="0.2">
      <c r="C637" s="20"/>
      <c r="D637" s="20"/>
      <c r="S637" s="302"/>
      <c r="Z637" s="22"/>
      <c r="AF637" s="22"/>
      <c r="AG637" s="302"/>
      <c r="AH637" s="22"/>
      <c r="AI637" s="22"/>
      <c r="AJ637" s="22"/>
      <c r="AK637" s="22"/>
      <c r="AL637" s="22"/>
      <c r="AM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</row>
    <row r="638" spans="3:72" s="105" customFormat="1" x14ac:dyDescent="0.2">
      <c r="C638" s="20"/>
      <c r="D638" s="20"/>
      <c r="S638" s="302"/>
      <c r="Z638" s="22"/>
      <c r="AF638" s="22"/>
      <c r="AG638" s="302"/>
      <c r="AH638" s="22"/>
      <c r="AI638" s="22"/>
      <c r="AJ638" s="22"/>
      <c r="AK638" s="22"/>
      <c r="AL638" s="22"/>
      <c r="AM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</row>
    <row r="639" spans="3:72" s="105" customFormat="1" x14ac:dyDescent="0.2">
      <c r="C639" s="20"/>
      <c r="D639" s="20"/>
      <c r="S639" s="302"/>
      <c r="Z639" s="22"/>
      <c r="AF639" s="22"/>
      <c r="AG639" s="302"/>
      <c r="AH639" s="22"/>
      <c r="AI639" s="22"/>
      <c r="AJ639" s="22"/>
      <c r="AK639" s="22"/>
      <c r="AL639" s="22"/>
      <c r="AM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</row>
    <row r="640" spans="3:72" s="105" customFormat="1" x14ac:dyDescent="0.2">
      <c r="C640" s="20"/>
      <c r="D640" s="20"/>
      <c r="S640" s="302"/>
      <c r="Z640" s="22"/>
      <c r="AF640" s="22"/>
      <c r="AG640" s="302"/>
      <c r="AH640" s="22"/>
      <c r="AI640" s="22"/>
      <c r="AJ640" s="22"/>
      <c r="AK640" s="22"/>
      <c r="AL640" s="22"/>
      <c r="AM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</row>
    <row r="641" spans="3:72" s="105" customFormat="1" x14ac:dyDescent="0.2">
      <c r="C641" s="20"/>
      <c r="D641" s="20"/>
      <c r="S641" s="302"/>
      <c r="Z641" s="22"/>
      <c r="AF641" s="22"/>
      <c r="AG641" s="302"/>
      <c r="AH641" s="22"/>
      <c r="AI641" s="22"/>
      <c r="AJ641" s="22"/>
      <c r="AK641" s="22"/>
      <c r="AL641" s="22"/>
      <c r="AM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</row>
    <row r="642" spans="3:72" s="105" customFormat="1" x14ac:dyDescent="0.2">
      <c r="C642" s="20"/>
      <c r="D642" s="20"/>
      <c r="S642" s="302"/>
      <c r="Z642" s="22"/>
      <c r="AF642" s="22"/>
      <c r="AG642" s="302"/>
      <c r="AH642" s="22"/>
      <c r="AI642" s="22"/>
      <c r="AJ642" s="22"/>
      <c r="AK642" s="22"/>
      <c r="AL642" s="22"/>
      <c r="AM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</row>
    <row r="643" spans="3:72" s="105" customFormat="1" x14ac:dyDescent="0.2">
      <c r="C643" s="20"/>
      <c r="D643" s="20"/>
      <c r="S643" s="302"/>
      <c r="Z643" s="22"/>
      <c r="AF643" s="22"/>
      <c r="AG643" s="302"/>
      <c r="AH643" s="22"/>
      <c r="AI643" s="22"/>
      <c r="AJ643" s="22"/>
      <c r="AK643" s="22"/>
      <c r="AL643" s="22"/>
      <c r="AM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</row>
    <row r="644" spans="3:72" s="105" customFormat="1" x14ac:dyDescent="0.2">
      <c r="C644" s="20"/>
      <c r="D644" s="20"/>
      <c r="S644" s="302"/>
      <c r="Z644" s="22"/>
      <c r="AF644" s="22"/>
      <c r="AG644" s="302"/>
      <c r="AH644" s="22"/>
      <c r="AI644" s="22"/>
      <c r="AJ644" s="22"/>
      <c r="AK644" s="22"/>
      <c r="AL644" s="22"/>
      <c r="AM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</row>
    <row r="645" spans="3:72" s="105" customFormat="1" x14ac:dyDescent="0.2">
      <c r="C645" s="20"/>
      <c r="D645" s="20"/>
      <c r="S645" s="302"/>
      <c r="Z645" s="22"/>
      <c r="AF645" s="22"/>
      <c r="AG645" s="302"/>
      <c r="AH645" s="22"/>
      <c r="AI645" s="22"/>
      <c r="AJ645" s="22"/>
      <c r="AK645" s="22"/>
      <c r="AL645" s="22"/>
      <c r="AM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</row>
    <row r="646" spans="3:72" s="105" customFormat="1" x14ac:dyDescent="0.2">
      <c r="C646" s="20"/>
      <c r="D646" s="20"/>
      <c r="S646" s="302"/>
      <c r="Z646" s="22"/>
      <c r="AF646" s="22"/>
      <c r="AG646" s="302"/>
      <c r="AH646" s="22"/>
      <c r="AI646" s="22"/>
      <c r="AJ646" s="22"/>
      <c r="AK646" s="22"/>
      <c r="AL646" s="22"/>
      <c r="AM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</row>
    <row r="647" spans="3:72" s="105" customFormat="1" x14ac:dyDescent="0.2">
      <c r="C647" s="20"/>
      <c r="D647" s="20"/>
      <c r="S647" s="302"/>
      <c r="Z647" s="22"/>
      <c r="AF647" s="22"/>
      <c r="AG647" s="302"/>
      <c r="AH647" s="22"/>
      <c r="AI647" s="22"/>
      <c r="AJ647" s="22"/>
      <c r="AK647" s="22"/>
      <c r="AL647" s="22"/>
      <c r="AM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</row>
    <row r="648" spans="3:72" s="105" customFormat="1" x14ac:dyDescent="0.2">
      <c r="C648" s="20"/>
      <c r="D648" s="20"/>
      <c r="S648" s="302"/>
      <c r="Z648" s="22"/>
      <c r="AF648" s="22"/>
      <c r="AG648" s="302"/>
      <c r="AH648" s="22"/>
      <c r="AI648" s="22"/>
      <c r="AJ648" s="22"/>
      <c r="AK648" s="22"/>
      <c r="AL648" s="22"/>
      <c r="AM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</row>
    <row r="649" spans="3:72" x14ac:dyDescent="0.2">
      <c r="C649" s="333"/>
      <c r="D649" s="333"/>
      <c r="AA649" s="105"/>
      <c r="AB649" s="105"/>
      <c r="AC649" s="105"/>
      <c r="AD649" s="105"/>
      <c r="AE649" s="105"/>
      <c r="AG649" s="302"/>
      <c r="AN649" s="105"/>
      <c r="AO649" s="105"/>
      <c r="AP649" s="105"/>
      <c r="AQ649" s="105"/>
      <c r="AR649" s="105"/>
      <c r="AS649" s="105"/>
      <c r="AT649" s="105"/>
      <c r="AU649" s="105"/>
    </row>
    <row r="650" spans="3:72" x14ac:dyDescent="0.2">
      <c r="C650" s="333"/>
      <c r="D650" s="333"/>
      <c r="AA650" s="105"/>
      <c r="AB650" s="105"/>
      <c r="AC650" s="105"/>
      <c r="AD650" s="105"/>
      <c r="AE650" s="105"/>
      <c r="AG650" s="302"/>
      <c r="AN650" s="105"/>
      <c r="AO650" s="105"/>
      <c r="AP650" s="105"/>
      <c r="AQ650" s="105"/>
      <c r="AR650" s="105"/>
      <c r="AS650" s="105"/>
      <c r="AT650" s="105"/>
      <c r="AU650" s="105"/>
    </row>
    <row r="651" spans="3:72" x14ac:dyDescent="0.2">
      <c r="C651" s="333"/>
      <c r="D651" s="333"/>
      <c r="AA651" s="105"/>
      <c r="AB651" s="105"/>
      <c r="AC651" s="105"/>
      <c r="AD651" s="105"/>
      <c r="AE651" s="105"/>
      <c r="AG651" s="302"/>
      <c r="AN651" s="105"/>
      <c r="AO651" s="105"/>
      <c r="AP651" s="105"/>
      <c r="AQ651" s="105"/>
      <c r="AR651" s="105"/>
      <c r="AS651" s="105"/>
      <c r="AT651" s="105"/>
      <c r="AU651" s="105"/>
    </row>
    <row r="652" spans="3:72" x14ac:dyDescent="0.2">
      <c r="C652" s="333"/>
      <c r="D652" s="333"/>
      <c r="AA652" s="105"/>
      <c r="AB652" s="105"/>
      <c r="AC652" s="105"/>
      <c r="AD652" s="105"/>
      <c r="AE652" s="105"/>
      <c r="AG652" s="302"/>
      <c r="AN652" s="105"/>
      <c r="AO652" s="105"/>
      <c r="AP652" s="105"/>
      <c r="AQ652" s="105"/>
      <c r="AR652" s="105"/>
      <c r="AS652" s="105"/>
      <c r="AT652" s="105"/>
      <c r="AU652" s="105"/>
    </row>
    <row r="653" spans="3:72" x14ac:dyDescent="0.2">
      <c r="C653" s="333"/>
      <c r="D653" s="333"/>
      <c r="AA653" s="105"/>
      <c r="AB653" s="105"/>
      <c r="AC653" s="105"/>
      <c r="AD653" s="105"/>
      <c r="AE653" s="105"/>
      <c r="AG653" s="302"/>
      <c r="AN653" s="105"/>
      <c r="AO653" s="105"/>
      <c r="AP653" s="105"/>
      <c r="AQ653" s="105"/>
      <c r="AR653" s="105"/>
      <c r="AS653" s="105"/>
      <c r="AT653" s="105"/>
      <c r="AU653" s="105"/>
    </row>
    <row r="654" spans="3:72" x14ac:dyDescent="0.2">
      <c r="C654" s="333"/>
      <c r="D654" s="333"/>
      <c r="AA654" s="105"/>
      <c r="AB654" s="105"/>
      <c r="AC654" s="105"/>
      <c r="AD654" s="105"/>
      <c r="AE654" s="105"/>
      <c r="AG654" s="302"/>
      <c r="AN654" s="105"/>
      <c r="AO654" s="105"/>
      <c r="AP654" s="105"/>
      <c r="AQ654" s="105"/>
      <c r="AR654" s="105"/>
      <c r="AS654" s="105"/>
      <c r="AT654" s="105"/>
      <c r="AU654" s="105"/>
    </row>
    <row r="655" spans="3:72" x14ac:dyDescent="0.2">
      <c r="C655" s="333"/>
      <c r="D655" s="333"/>
      <c r="AA655" s="105"/>
      <c r="AB655" s="105"/>
      <c r="AC655" s="105"/>
      <c r="AD655" s="105"/>
      <c r="AE655" s="105"/>
      <c r="AG655" s="302"/>
      <c r="AN655" s="105"/>
      <c r="AO655" s="105"/>
      <c r="AP655" s="105"/>
      <c r="AQ655" s="105"/>
      <c r="AR655" s="105"/>
      <c r="AS655" s="105"/>
      <c r="AT655" s="105"/>
      <c r="AU655" s="105"/>
    </row>
    <row r="656" spans="3:72" x14ac:dyDescent="0.2">
      <c r="C656" s="333"/>
      <c r="D656" s="333"/>
      <c r="AA656" s="105"/>
      <c r="AB656" s="105"/>
      <c r="AC656" s="105"/>
      <c r="AD656" s="105"/>
      <c r="AE656" s="105"/>
      <c r="AG656" s="302"/>
      <c r="AN656" s="105"/>
      <c r="AO656" s="105"/>
      <c r="AP656" s="105"/>
      <c r="AQ656" s="105"/>
      <c r="AR656" s="105"/>
      <c r="AS656" s="105"/>
      <c r="AT656" s="105"/>
      <c r="AU656" s="105"/>
    </row>
    <row r="657" spans="3:64" x14ac:dyDescent="0.2">
      <c r="C657" s="333"/>
      <c r="D657" s="333"/>
      <c r="AA657" s="105"/>
      <c r="AB657" s="105"/>
      <c r="AC657" s="105"/>
      <c r="AD657" s="105"/>
      <c r="AE657" s="105"/>
      <c r="AG657" s="302"/>
      <c r="AN657" s="105"/>
      <c r="AO657" s="105"/>
      <c r="AP657" s="105"/>
      <c r="AQ657" s="105"/>
      <c r="AR657" s="105"/>
      <c r="AS657" s="105"/>
      <c r="AT657" s="105"/>
      <c r="AU657" s="105"/>
    </row>
    <row r="658" spans="3:64" x14ac:dyDescent="0.2">
      <c r="C658" s="333"/>
      <c r="D658" s="333"/>
      <c r="AA658" s="105"/>
      <c r="AB658" s="105"/>
      <c r="AC658" s="105"/>
      <c r="AD658" s="105"/>
      <c r="AE658" s="105"/>
      <c r="AG658" s="302"/>
      <c r="AN658" s="105"/>
      <c r="AO658" s="105"/>
      <c r="AP658" s="105"/>
      <c r="AQ658" s="105"/>
      <c r="AR658" s="105"/>
      <c r="AS658" s="105"/>
      <c r="AT658" s="105"/>
      <c r="AU658" s="105"/>
    </row>
    <row r="659" spans="3:64" x14ac:dyDescent="0.2">
      <c r="C659" s="333"/>
      <c r="D659" s="333"/>
      <c r="AA659" s="105"/>
      <c r="AB659" s="105"/>
      <c r="AC659" s="105"/>
      <c r="AD659" s="105"/>
      <c r="AE659" s="105"/>
      <c r="AG659" s="302"/>
      <c r="AN659" s="105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</row>
    <row r="660" spans="3:64" x14ac:dyDescent="0.2">
      <c r="C660" s="333"/>
      <c r="D660" s="333"/>
      <c r="AA660" s="105"/>
      <c r="AB660" s="105"/>
      <c r="AC660" s="105"/>
      <c r="AD660" s="105"/>
      <c r="AE660" s="105"/>
      <c r="AG660" s="302"/>
      <c r="AN660" s="105"/>
      <c r="AO660" s="105"/>
      <c r="AP660" s="105"/>
      <c r="AQ660" s="105"/>
      <c r="AR660" s="105"/>
      <c r="AS660" s="105"/>
      <c r="AT660" s="105"/>
      <c r="AU660" s="105"/>
    </row>
    <row r="661" spans="3:64" x14ac:dyDescent="0.2">
      <c r="C661" s="333"/>
      <c r="D661" s="333"/>
      <c r="AA661" s="105"/>
      <c r="AB661" s="105"/>
      <c r="AC661" s="105"/>
      <c r="AD661" s="105"/>
      <c r="AE661" s="105"/>
      <c r="AG661" s="302"/>
      <c r="AN661" s="105"/>
      <c r="AO661" s="105"/>
      <c r="AP661" s="105"/>
      <c r="AQ661" s="105"/>
      <c r="AR661" s="105"/>
      <c r="AS661" s="105"/>
      <c r="AT661" s="105"/>
      <c r="AU661" s="105"/>
    </row>
    <row r="662" spans="3:64" x14ac:dyDescent="0.2">
      <c r="C662" s="333"/>
      <c r="D662" s="333"/>
      <c r="AA662" s="105"/>
      <c r="AB662" s="105"/>
      <c r="AC662" s="105"/>
      <c r="AD662" s="105"/>
      <c r="AE662" s="105"/>
      <c r="AG662" s="302"/>
      <c r="AN662" s="105"/>
      <c r="AO662" s="105"/>
      <c r="AP662" s="105"/>
      <c r="AQ662" s="105"/>
      <c r="AR662" s="105"/>
      <c r="AS662" s="105"/>
      <c r="AT662" s="105"/>
      <c r="AU662" s="105"/>
    </row>
    <row r="663" spans="3:64" x14ac:dyDescent="0.2">
      <c r="C663" s="333"/>
      <c r="D663" s="333"/>
      <c r="AA663" s="105"/>
      <c r="AB663" s="105"/>
      <c r="AC663" s="105"/>
      <c r="AD663" s="105"/>
      <c r="AE663" s="105"/>
      <c r="AG663" s="302"/>
      <c r="AN663" s="105"/>
      <c r="AO663" s="105"/>
      <c r="AP663" s="105"/>
      <c r="AQ663" s="105"/>
      <c r="AR663" s="105"/>
      <c r="AS663" s="105"/>
      <c r="AT663" s="105"/>
      <c r="AU663" s="105"/>
    </row>
    <row r="664" spans="3:64" x14ac:dyDescent="0.2">
      <c r="C664" s="333"/>
      <c r="D664" s="333"/>
      <c r="AA664" s="105"/>
      <c r="AB664" s="105"/>
      <c r="AC664" s="105"/>
      <c r="AD664" s="105"/>
      <c r="AE664" s="105"/>
      <c r="AG664" s="302"/>
      <c r="AN664" s="105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</row>
    <row r="665" spans="3:64" x14ac:dyDescent="0.2">
      <c r="C665" s="333"/>
      <c r="D665" s="333"/>
      <c r="AA665" s="105"/>
      <c r="AB665" s="105"/>
      <c r="AC665" s="105"/>
      <c r="AD665" s="105"/>
      <c r="AE665" s="105"/>
      <c r="AG665" s="302"/>
      <c r="AN665" s="105"/>
      <c r="AO665" s="105"/>
      <c r="AP665" s="105"/>
      <c r="AQ665" s="105"/>
      <c r="AR665" s="105"/>
      <c r="AS665" s="105"/>
      <c r="AT665" s="105"/>
      <c r="AU665" s="105"/>
    </row>
    <row r="666" spans="3:64" x14ac:dyDescent="0.2">
      <c r="C666" s="333"/>
      <c r="D666" s="333"/>
      <c r="AA666" s="105"/>
      <c r="AB666" s="105"/>
      <c r="AC666" s="105"/>
      <c r="AD666" s="105"/>
      <c r="AE666" s="105"/>
      <c r="AG666" s="302"/>
      <c r="AN666" s="105"/>
      <c r="AO666" s="105"/>
      <c r="AP666" s="105"/>
      <c r="AQ666" s="105"/>
      <c r="AR666" s="105"/>
      <c r="AS666" s="105"/>
      <c r="AT666" s="105"/>
      <c r="AU666" s="105"/>
    </row>
    <row r="667" spans="3:64" x14ac:dyDescent="0.2">
      <c r="C667" s="333"/>
      <c r="D667" s="333"/>
      <c r="AA667" s="105"/>
      <c r="AB667" s="105"/>
      <c r="AC667" s="105"/>
      <c r="AD667" s="105"/>
      <c r="AE667" s="105"/>
      <c r="AG667" s="302"/>
      <c r="AN667" s="105"/>
      <c r="AO667" s="105"/>
      <c r="AP667" s="105"/>
      <c r="AQ667" s="105"/>
      <c r="AR667" s="105"/>
      <c r="AS667" s="105"/>
      <c r="AT667" s="105"/>
      <c r="AU667" s="105"/>
    </row>
    <row r="668" spans="3:64" x14ac:dyDescent="0.2">
      <c r="C668" s="333"/>
      <c r="D668" s="333"/>
      <c r="AA668" s="105"/>
      <c r="AB668" s="105"/>
      <c r="AC668" s="105"/>
      <c r="AD668" s="105"/>
      <c r="AE668" s="105"/>
      <c r="AG668" s="302"/>
      <c r="AN668" s="105"/>
      <c r="AO668" s="105"/>
      <c r="AP668" s="105"/>
      <c r="AQ668" s="105"/>
      <c r="AR668" s="105"/>
      <c r="AS668" s="105"/>
      <c r="AT668" s="105"/>
      <c r="AU668" s="105"/>
    </row>
    <row r="669" spans="3:64" x14ac:dyDescent="0.2">
      <c r="C669" s="333"/>
      <c r="D669" s="333"/>
      <c r="AA669" s="105"/>
      <c r="AB669" s="105"/>
      <c r="AC669" s="105"/>
      <c r="AD669" s="105"/>
      <c r="AE669" s="105"/>
      <c r="AG669" s="302"/>
      <c r="AN669" s="105"/>
      <c r="AO669" s="105"/>
      <c r="AP669" s="105"/>
      <c r="AQ669" s="105"/>
      <c r="AR669" s="105"/>
      <c r="AS669" s="105"/>
      <c r="AT669" s="105"/>
      <c r="AU669" s="105"/>
      <c r="AV669" s="105"/>
      <c r="AX669" s="105"/>
    </row>
    <row r="670" spans="3:64" x14ac:dyDescent="0.2">
      <c r="C670" s="333"/>
      <c r="D670" s="333"/>
      <c r="AA670" s="105"/>
      <c r="AB670" s="105"/>
      <c r="AC670" s="105"/>
      <c r="AD670" s="105"/>
      <c r="AE670" s="105"/>
      <c r="AG670" s="302"/>
      <c r="AN670" s="105"/>
      <c r="AO670" s="105"/>
      <c r="AP670" s="105"/>
      <c r="AQ670" s="105"/>
      <c r="AR670" s="105"/>
      <c r="AS670" s="105"/>
      <c r="AT670" s="105"/>
      <c r="AU670" s="105"/>
    </row>
    <row r="671" spans="3:64" x14ac:dyDescent="0.2">
      <c r="C671" s="333"/>
      <c r="D671" s="333"/>
      <c r="AA671" s="105"/>
      <c r="AB671" s="105"/>
      <c r="AC671" s="105"/>
      <c r="AD671" s="105"/>
      <c r="AE671" s="105"/>
      <c r="AG671" s="302"/>
      <c r="AN671" s="105"/>
      <c r="AO671" s="105"/>
      <c r="AP671" s="105"/>
      <c r="AQ671" s="105"/>
      <c r="AR671" s="105"/>
      <c r="AS671" s="105"/>
      <c r="AT671" s="105"/>
      <c r="AU671" s="105"/>
    </row>
    <row r="672" spans="3:64" x14ac:dyDescent="0.2">
      <c r="C672" s="333"/>
      <c r="D672" s="333"/>
      <c r="AA672" s="105"/>
      <c r="AB672" s="105"/>
      <c r="AC672" s="105"/>
      <c r="AD672" s="105"/>
      <c r="AE672" s="105"/>
      <c r="AG672" s="302"/>
      <c r="AN672" s="105"/>
      <c r="AO672" s="105"/>
      <c r="AP672" s="105"/>
      <c r="AQ672" s="105"/>
      <c r="AR672" s="105"/>
      <c r="AS672" s="105"/>
      <c r="AT672" s="105"/>
      <c r="AU672" s="105"/>
    </row>
    <row r="673" spans="3:47" x14ac:dyDescent="0.2">
      <c r="C673" s="333"/>
      <c r="D673" s="333"/>
      <c r="AA673" s="105"/>
      <c r="AB673" s="105"/>
      <c r="AC673" s="105"/>
      <c r="AD673" s="105"/>
      <c r="AE673" s="105"/>
      <c r="AG673" s="302"/>
      <c r="AN673" s="105"/>
      <c r="AO673" s="105"/>
      <c r="AP673" s="105"/>
      <c r="AQ673" s="105"/>
      <c r="AR673" s="105"/>
      <c r="AS673" s="105"/>
      <c r="AT673" s="105"/>
      <c r="AU673" s="105"/>
    </row>
    <row r="674" spans="3:47" x14ac:dyDescent="0.2">
      <c r="C674" s="333"/>
      <c r="D674" s="333"/>
      <c r="AA674" s="105"/>
      <c r="AB674" s="105"/>
      <c r="AC674" s="105"/>
      <c r="AD674" s="105"/>
      <c r="AE674" s="105"/>
      <c r="AG674" s="302"/>
      <c r="AN674" s="105"/>
      <c r="AO674" s="105"/>
      <c r="AP674" s="105"/>
      <c r="AQ674" s="105"/>
      <c r="AR674" s="105"/>
      <c r="AS674" s="105"/>
      <c r="AT674" s="105"/>
      <c r="AU674" s="105"/>
    </row>
    <row r="675" spans="3:47" x14ac:dyDescent="0.2">
      <c r="C675" s="333"/>
      <c r="D675" s="333"/>
      <c r="AA675" s="105"/>
      <c r="AB675" s="105"/>
      <c r="AC675" s="105"/>
      <c r="AD675" s="105"/>
      <c r="AE675" s="105"/>
      <c r="AG675" s="302"/>
      <c r="AN675" s="105"/>
      <c r="AO675" s="105"/>
      <c r="AP675" s="105"/>
      <c r="AQ675" s="105"/>
      <c r="AR675" s="105"/>
      <c r="AS675" s="105"/>
      <c r="AT675" s="105"/>
      <c r="AU675" s="105"/>
    </row>
    <row r="676" spans="3:47" x14ac:dyDescent="0.2">
      <c r="C676" s="333"/>
      <c r="D676" s="333"/>
      <c r="AA676" s="105"/>
      <c r="AB676" s="105"/>
      <c r="AC676" s="105"/>
      <c r="AD676" s="105"/>
      <c r="AE676" s="105"/>
      <c r="AG676" s="302"/>
      <c r="AN676" s="105"/>
      <c r="AO676" s="105"/>
      <c r="AP676" s="105"/>
      <c r="AQ676" s="105"/>
      <c r="AR676" s="105"/>
      <c r="AS676" s="105"/>
      <c r="AT676" s="105"/>
      <c r="AU676" s="105"/>
    </row>
    <row r="677" spans="3:47" x14ac:dyDescent="0.2">
      <c r="C677" s="333"/>
      <c r="D677" s="333"/>
      <c r="AA677" s="105"/>
      <c r="AB677" s="105"/>
      <c r="AC677" s="105"/>
      <c r="AD677" s="105"/>
      <c r="AE677" s="105"/>
      <c r="AG677" s="302"/>
      <c r="AN677" s="105"/>
      <c r="AO677" s="105"/>
      <c r="AP677" s="105"/>
      <c r="AQ677" s="105"/>
      <c r="AR677" s="105"/>
      <c r="AS677" s="105"/>
      <c r="AT677" s="105"/>
      <c r="AU677" s="105"/>
    </row>
    <row r="678" spans="3:47" x14ac:dyDescent="0.2">
      <c r="C678" s="333"/>
      <c r="D678" s="333"/>
      <c r="AA678" s="105"/>
      <c r="AB678" s="105"/>
      <c r="AC678" s="105"/>
      <c r="AD678" s="105"/>
      <c r="AE678" s="105"/>
      <c r="AG678" s="302"/>
      <c r="AN678" s="105"/>
      <c r="AO678" s="105"/>
      <c r="AP678" s="105"/>
      <c r="AQ678" s="105"/>
      <c r="AR678" s="105"/>
      <c r="AS678" s="105"/>
      <c r="AT678" s="105"/>
      <c r="AU678" s="105"/>
    </row>
    <row r="679" spans="3:47" x14ac:dyDescent="0.2">
      <c r="C679" s="333"/>
      <c r="D679" s="333"/>
      <c r="AA679" s="105"/>
      <c r="AB679" s="105"/>
      <c r="AC679" s="105"/>
      <c r="AD679" s="105"/>
      <c r="AE679" s="105"/>
      <c r="AG679" s="302"/>
      <c r="AN679" s="105"/>
      <c r="AO679" s="105"/>
      <c r="AP679" s="105"/>
      <c r="AQ679" s="105"/>
      <c r="AR679" s="105"/>
      <c r="AS679" s="105"/>
      <c r="AT679" s="105"/>
      <c r="AU679" s="105"/>
    </row>
    <row r="680" spans="3:47" x14ac:dyDescent="0.2">
      <c r="C680" s="333"/>
      <c r="D680" s="333"/>
      <c r="AA680" s="105"/>
      <c r="AB680" s="105"/>
      <c r="AC680" s="105"/>
      <c r="AD680" s="105"/>
      <c r="AE680" s="105"/>
      <c r="AG680" s="302"/>
      <c r="AN680" s="105"/>
      <c r="AO680" s="105"/>
      <c r="AP680" s="105"/>
      <c r="AQ680" s="105"/>
      <c r="AR680" s="105"/>
      <c r="AS680" s="105"/>
      <c r="AT680" s="105"/>
      <c r="AU680" s="105"/>
    </row>
    <row r="681" spans="3:47" x14ac:dyDescent="0.2">
      <c r="C681" s="333"/>
      <c r="D681" s="333"/>
      <c r="AA681" s="105"/>
      <c r="AB681" s="105"/>
      <c r="AC681" s="105"/>
      <c r="AD681" s="105"/>
      <c r="AE681" s="105"/>
      <c r="AG681" s="302"/>
      <c r="AN681" s="105"/>
      <c r="AO681" s="105"/>
      <c r="AP681" s="105"/>
      <c r="AQ681" s="105"/>
      <c r="AR681" s="105"/>
      <c r="AS681" s="105"/>
      <c r="AT681" s="105"/>
      <c r="AU681" s="105"/>
    </row>
    <row r="682" spans="3:47" x14ac:dyDescent="0.2">
      <c r="C682" s="333"/>
      <c r="D682" s="333"/>
      <c r="AA682" s="105"/>
      <c r="AB682" s="105"/>
      <c r="AC682" s="105"/>
      <c r="AD682" s="105"/>
      <c r="AE682" s="105"/>
      <c r="AG682" s="302"/>
      <c r="AN682" s="105"/>
      <c r="AO682" s="105"/>
      <c r="AP682" s="105"/>
      <c r="AQ682" s="105"/>
      <c r="AR682" s="105"/>
      <c r="AS682" s="105"/>
      <c r="AT682" s="105"/>
      <c r="AU682" s="105"/>
    </row>
    <row r="683" spans="3:47" x14ac:dyDescent="0.2">
      <c r="C683" s="333"/>
      <c r="D683" s="333"/>
      <c r="AA683" s="105"/>
      <c r="AB683" s="105"/>
      <c r="AC683" s="105"/>
      <c r="AD683" s="105"/>
      <c r="AE683" s="105"/>
      <c r="AG683" s="302"/>
      <c r="AN683" s="105"/>
      <c r="AO683" s="105"/>
      <c r="AP683" s="105"/>
      <c r="AQ683" s="105"/>
      <c r="AR683" s="105"/>
      <c r="AS683" s="105"/>
      <c r="AT683" s="105"/>
      <c r="AU683" s="105"/>
    </row>
    <row r="684" spans="3:47" x14ac:dyDescent="0.2">
      <c r="C684" s="333"/>
      <c r="D684" s="333"/>
      <c r="AA684" s="105"/>
      <c r="AB684" s="105"/>
      <c r="AC684" s="105"/>
      <c r="AD684" s="105"/>
      <c r="AE684" s="105"/>
      <c r="AG684" s="302"/>
      <c r="AN684" s="105"/>
      <c r="AO684" s="105"/>
      <c r="AP684" s="105"/>
      <c r="AQ684" s="105"/>
      <c r="AR684" s="105"/>
      <c r="AS684" s="105"/>
      <c r="AT684" s="105"/>
      <c r="AU684" s="105"/>
    </row>
    <row r="685" spans="3:47" x14ac:dyDescent="0.2">
      <c r="C685" s="333"/>
      <c r="D685" s="333"/>
      <c r="AA685" s="105"/>
      <c r="AB685" s="105"/>
      <c r="AC685" s="105"/>
      <c r="AD685" s="105"/>
      <c r="AE685" s="105"/>
      <c r="AG685" s="302"/>
      <c r="AN685" s="105"/>
      <c r="AO685" s="105"/>
      <c r="AP685" s="105"/>
      <c r="AQ685" s="105"/>
      <c r="AR685" s="105"/>
      <c r="AS685" s="105"/>
      <c r="AT685" s="105"/>
      <c r="AU685" s="105"/>
    </row>
    <row r="686" spans="3:47" x14ac:dyDescent="0.2">
      <c r="C686" s="333"/>
      <c r="D686" s="333"/>
      <c r="AA686" s="105"/>
      <c r="AB686" s="105"/>
      <c r="AC686" s="105"/>
      <c r="AD686" s="105"/>
      <c r="AE686" s="105"/>
      <c r="AG686" s="302"/>
      <c r="AN686" s="105"/>
      <c r="AO686" s="105"/>
      <c r="AP686" s="105"/>
      <c r="AQ686" s="105"/>
      <c r="AR686" s="105"/>
      <c r="AS686" s="105"/>
      <c r="AT686" s="105"/>
      <c r="AU686" s="105"/>
    </row>
    <row r="687" spans="3:47" x14ac:dyDescent="0.2">
      <c r="C687" s="333"/>
      <c r="D687" s="333"/>
      <c r="AA687" s="105"/>
      <c r="AB687" s="105"/>
      <c r="AC687" s="105"/>
      <c r="AD687" s="105"/>
      <c r="AE687" s="105"/>
      <c r="AG687" s="302"/>
      <c r="AN687" s="105"/>
      <c r="AO687" s="105"/>
      <c r="AP687" s="105"/>
      <c r="AQ687" s="105"/>
      <c r="AR687" s="105"/>
      <c r="AS687" s="105"/>
      <c r="AT687" s="105"/>
      <c r="AU687" s="105"/>
    </row>
    <row r="688" spans="3:47" x14ac:dyDescent="0.2">
      <c r="C688" s="333"/>
      <c r="D688" s="333"/>
      <c r="AA688" s="105"/>
      <c r="AB688" s="105"/>
      <c r="AC688" s="105"/>
      <c r="AD688" s="105"/>
      <c r="AE688" s="105"/>
      <c r="AG688" s="302"/>
      <c r="AN688" s="105"/>
      <c r="AO688" s="105"/>
      <c r="AP688" s="105"/>
      <c r="AQ688" s="105"/>
      <c r="AR688" s="105"/>
      <c r="AS688" s="105"/>
      <c r="AT688" s="105"/>
      <c r="AU688" s="105"/>
    </row>
    <row r="689" spans="3:64" x14ac:dyDescent="0.2">
      <c r="C689" s="333"/>
      <c r="D689" s="333"/>
      <c r="AA689" s="105"/>
      <c r="AB689" s="105"/>
      <c r="AC689" s="105"/>
      <c r="AD689" s="105"/>
      <c r="AE689" s="105"/>
      <c r="AG689" s="302"/>
      <c r="AN689" s="105"/>
      <c r="AO689" s="105"/>
      <c r="AP689" s="105"/>
      <c r="AQ689" s="105"/>
      <c r="AR689" s="105"/>
      <c r="AS689" s="105"/>
      <c r="AT689" s="105"/>
      <c r="AU689" s="105"/>
    </row>
    <row r="690" spans="3:64" x14ac:dyDescent="0.2">
      <c r="C690" s="333"/>
      <c r="D690" s="333"/>
      <c r="AA690" s="105"/>
      <c r="AB690" s="105"/>
      <c r="AC690" s="105"/>
      <c r="AD690" s="105"/>
      <c r="AE690" s="105"/>
      <c r="AG690" s="302"/>
      <c r="AN690" s="105"/>
      <c r="AO690" s="105"/>
      <c r="AP690" s="105"/>
      <c r="AQ690" s="105"/>
      <c r="AR690" s="105"/>
      <c r="AS690" s="105"/>
      <c r="AT690" s="105"/>
      <c r="AU690" s="105"/>
    </row>
    <row r="691" spans="3:64" x14ac:dyDescent="0.2">
      <c r="C691" s="333"/>
      <c r="D691" s="333"/>
      <c r="AA691" s="105"/>
      <c r="AB691" s="105"/>
      <c r="AC691" s="105"/>
      <c r="AD691" s="105"/>
      <c r="AE691" s="105"/>
      <c r="AG691" s="302"/>
      <c r="AN691" s="105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</row>
    <row r="692" spans="3:64" x14ac:dyDescent="0.2">
      <c r="C692" s="333"/>
      <c r="D692" s="333"/>
      <c r="AA692" s="105"/>
      <c r="AB692" s="105"/>
      <c r="AC692" s="105"/>
      <c r="AD692" s="105"/>
      <c r="AE692" s="105"/>
      <c r="AG692" s="302"/>
      <c r="AN692" s="105"/>
      <c r="AO692" s="105"/>
      <c r="AP692" s="105"/>
      <c r="AQ692" s="105"/>
      <c r="AR692" s="105"/>
      <c r="AS692" s="105"/>
      <c r="AT692" s="105"/>
      <c r="AU692" s="105"/>
    </row>
    <row r="693" spans="3:64" x14ac:dyDescent="0.2">
      <c r="C693" s="333"/>
      <c r="D693" s="333"/>
      <c r="AA693" s="105"/>
      <c r="AB693" s="105"/>
      <c r="AC693" s="105"/>
      <c r="AD693" s="105"/>
      <c r="AE693" s="105"/>
      <c r="AG693" s="302"/>
      <c r="AN693" s="105"/>
      <c r="AO693" s="105"/>
      <c r="AP693" s="105"/>
      <c r="AQ693" s="105"/>
      <c r="AR693" s="105"/>
      <c r="AS693" s="105"/>
      <c r="AT693" s="105"/>
      <c r="AU693" s="105"/>
    </row>
    <row r="694" spans="3:64" x14ac:dyDescent="0.2">
      <c r="C694" s="333"/>
      <c r="D694" s="333"/>
      <c r="AA694" s="105"/>
      <c r="AB694" s="105"/>
      <c r="AC694" s="105"/>
      <c r="AD694" s="105"/>
      <c r="AE694" s="105"/>
      <c r="AG694" s="302"/>
      <c r="AN694" s="105"/>
      <c r="AO694" s="105"/>
      <c r="AP694" s="105"/>
      <c r="AQ694" s="105"/>
      <c r="AR694" s="105"/>
      <c r="AS694" s="105"/>
      <c r="AT694" s="105"/>
      <c r="AU694" s="105"/>
    </row>
    <row r="695" spans="3:64" x14ac:dyDescent="0.2">
      <c r="C695" s="333"/>
      <c r="D695" s="333"/>
      <c r="AA695" s="105"/>
      <c r="AB695" s="105"/>
      <c r="AC695" s="105"/>
      <c r="AD695" s="105"/>
      <c r="AE695" s="105"/>
      <c r="AG695" s="302"/>
      <c r="AN695" s="105"/>
      <c r="AO695" s="105"/>
      <c r="AP695" s="105"/>
      <c r="AQ695" s="105"/>
      <c r="AR695" s="105"/>
      <c r="AS695" s="105"/>
      <c r="AT695" s="105"/>
      <c r="AU695" s="105"/>
    </row>
    <row r="696" spans="3:64" x14ac:dyDescent="0.2">
      <c r="C696" s="333"/>
      <c r="D696" s="333"/>
      <c r="AA696" s="105"/>
      <c r="AB696" s="105"/>
      <c r="AC696" s="105"/>
      <c r="AD696" s="105"/>
      <c r="AE696" s="105"/>
      <c r="AG696" s="302"/>
      <c r="AN696" s="105"/>
      <c r="AO696" s="105"/>
      <c r="AP696" s="105"/>
      <c r="AQ696" s="105"/>
      <c r="AR696" s="105"/>
      <c r="AS696" s="105"/>
      <c r="AT696" s="105"/>
      <c r="AU696" s="105"/>
    </row>
    <row r="697" spans="3:64" x14ac:dyDescent="0.2">
      <c r="C697" s="333"/>
      <c r="D697" s="333"/>
      <c r="AA697" s="105"/>
      <c r="AB697" s="105"/>
      <c r="AC697" s="105"/>
      <c r="AD697" s="105"/>
      <c r="AE697" s="105"/>
      <c r="AG697" s="302"/>
      <c r="AN697" s="105"/>
      <c r="AO697" s="105"/>
      <c r="AP697" s="105"/>
      <c r="AQ697" s="105"/>
      <c r="AR697" s="105"/>
      <c r="AS697" s="105"/>
      <c r="AT697" s="105"/>
      <c r="AU697" s="105"/>
    </row>
    <row r="698" spans="3:64" x14ac:dyDescent="0.2">
      <c r="C698" s="333"/>
      <c r="D698" s="333"/>
      <c r="AA698" s="105"/>
      <c r="AB698" s="105"/>
      <c r="AC698" s="105"/>
      <c r="AD698" s="105"/>
      <c r="AE698" s="105"/>
      <c r="AG698" s="302"/>
      <c r="AN698" s="105"/>
      <c r="AO698" s="105"/>
      <c r="AP698" s="105"/>
      <c r="AQ698" s="105"/>
      <c r="AR698" s="105"/>
      <c r="AS698" s="105"/>
      <c r="AT698" s="105"/>
      <c r="AU698" s="105"/>
    </row>
    <row r="699" spans="3:64" x14ac:dyDescent="0.2">
      <c r="C699" s="333"/>
      <c r="D699" s="333"/>
      <c r="AA699" s="105"/>
      <c r="AB699" s="105"/>
      <c r="AC699" s="105"/>
      <c r="AD699" s="105"/>
      <c r="AE699" s="105"/>
      <c r="AG699" s="302"/>
      <c r="AN699" s="105"/>
      <c r="AO699" s="105"/>
      <c r="AP699" s="105"/>
      <c r="AQ699" s="105"/>
      <c r="AR699" s="105"/>
      <c r="AS699" s="105"/>
      <c r="AT699" s="105"/>
      <c r="AU699" s="105"/>
    </row>
    <row r="700" spans="3:64" x14ac:dyDescent="0.2">
      <c r="C700" s="333"/>
      <c r="D700" s="333"/>
      <c r="AA700" s="105"/>
      <c r="AB700" s="105"/>
      <c r="AC700" s="105"/>
      <c r="AD700" s="105"/>
      <c r="AE700" s="105"/>
      <c r="AG700" s="302"/>
      <c r="AN700" s="105"/>
      <c r="AO700" s="105"/>
      <c r="AP700" s="105"/>
      <c r="AQ700" s="105"/>
      <c r="AR700" s="105"/>
      <c r="AS700" s="105"/>
      <c r="AT700" s="105"/>
      <c r="AU700" s="105"/>
    </row>
    <row r="701" spans="3:64" x14ac:dyDescent="0.2">
      <c r="C701" s="333"/>
      <c r="D701" s="333"/>
      <c r="AA701" s="105"/>
      <c r="AB701" s="105"/>
      <c r="AC701" s="105"/>
      <c r="AD701" s="105"/>
      <c r="AE701" s="105"/>
      <c r="AG701" s="302"/>
      <c r="AN701" s="105"/>
      <c r="AO701" s="105"/>
      <c r="AP701" s="105"/>
      <c r="AQ701" s="105"/>
      <c r="AR701" s="105"/>
      <c r="AS701" s="105"/>
      <c r="AT701" s="105"/>
      <c r="AU701" s="105"/>
    </row>
    <row r="702" spans="3:64" x14ac:dyDescent="0.2">
      <c r="C702" s="333"/>
      <c r="D702" s="333"/>
      <c r="AA702" s="105"/>
      <c r="AB702" s="105"/>
      <c r="AC702" s="105"/>
      <c r="AD702" s="105"/>
      <c r="AE702" s="105"/>
      <c r="AG702" s="302"/>
      <c r="AN702" s="105"/>
      <c r="AO702" s="105"/>
      <c r="AP702" s="105"/>
      <c r="AQ702" s="105"/>
      <c r="AR702" s="105"/>
      <c r="AS702" s="105"/>
      <c r="AT702" s="105"/>
      <c r="AU702" s="105"/>
    </row>
    <row r="703" spans="3:64" x14ac:dyDescent="0.2">
      <c r="C703" s="333"/>
      <c r="D703" s="333"/>
      <c r="AA703" s="105"/>
      <c r="AB703" s="105"/>
      <c r="AC703" s="105"/>
      <c r="AD703" s="105"/>
      <c r="AE703" s="105"/>
      <c r="AG703" s="302"/>
      <c r="AN703" s="105"/>
      <c r="AO703" s="105"/>
      <c r="AP703" s="105"/>
      <c r="AQ703" s="105"/>
      <c r="AR703" s="105"/>
      <c r="AS703" s="105"/>
      <c r="AT703" s="105"/>
      <c r="AU703" s="105"/>
    </row>
    <row r="704" spans="3:64" x14ac:dyDescent="0.2">
      <c r="C704" s="333"/>
      <c r="D704" s="333"/>
      <c r="AA704" s="105"/>
      <c r="AB704" s="105"/>
      <c r="AC704" s="105"/>
      <c r="AD704" s="105"/>
      <c r="AE704" s="105"/>
      <c r="AG704" s="302"/>
      <c r="AN704" s="105"/>
      <c r="AO704" s="105"/>
      <c r="AP704" s="105"/>
      <c r="AQ704" s="105"/>
      <c r="AR704" s="105"/>
      <c r="AS704" s="105"/>
      <c r="AT704" s="105"/>
      <c r="AU704" s="105"/>
    </row>
    <row r="705" spans="3:47" x14ac:dyDescent="0.2">
      <c r="C705" s="333"/>
      <c r="D705" s="333"/>
      <c r="AA705" s="105"/>
      <c r="AB705" s="105"/>
      <c r="AC705" s="105"/>
      <c r="AD705" s="105"/>
      <c r="AE705" s="105"/>
      <c r="AG705" s="302"/>
      <c r="AN705" s="105"/>
      <c r="AO705" s="105"/>
      <c r="AP705" s="105"/>
      <c r="AQ705" s="105"/>
      <c r="AR705" s="105"/>
      <c r="AS705" s="105"/>
      <c r="AT705" s="105"/>
      <c r="AU705" s="105"/>
    </row>
    <row r="706" spans="3:47" x14ac:dyDescent="0.2">
      <c r="C706" s="333"/>
      <c r="D706" s="333"/>
      <c r="AA706" s="105"/>
      <c r="AB706" s="105"/>
      <c r="AC706" s="105"/>
      <c r="AD706" s="105"/>
      <c r="AE706" s="105"/>
      <c r="AG706" s="302"/>
      <c r="AN706" s="105"/>
      <c r="AO706" s="105"/>
      <c r="AP706" s="105"/>
      <c r="AQ706" s="105"/>
      <c r="AR706" s="105"/>
      <c r="AS706" s="105"/>
      <c r="AT706" s="105"/>
      <c r="AU706" s="105"/>
    </row>
    <row r="707" spans="3:47" x14ac:dyDescent="0.2">
      <c r="C707" s="333"/>
      <c r="D707" s="333"/>
      <c r="AA707" s="105"/>
      <c r="AB707" s="105"/>
      <c r="AC707" s="105"/>
      <c r="AD707" s="105"/>
      <c r="AE707" s="105"/>
      <c r="AG707" s="302"/>
      <c r="AN707" s="105"/>
      <c r="AO707" s="105"/>
      <c r="AP707" s="105"/>
      <c r="AQ707" s="105"/>
      <c r="AR707" s="105"/>
      <c r="AS707" s="105"/>
      <c r="AT707" s="105"/>
      <c r="AU707" s="105"/>
    </row>
    <row r="708" spans="3:47" x14ac:dyDescent="0.2">
      <c r="C708" s="333"/>
      <c r="D708" s="333"/>
      <c r="AA708" s="105"/>
      <c r="AB708" s="105"/>
      <c r="AC708" s="105"/>
      <c r="AD708" s="105"/>
      <c r="AE708" s="105"/>
      <c r="AG708" s="302"/>
      <c r="AN708" s="105"/>
      <c r="AO708" s="105"/>
      <c r="AP708" s="105"/>
      <c r="AQ708" s="105"/>
      <c r="AR708" s="105"/>
      <c r="AS708" s="105"/>
      <c r="AT708" s="105"/>
      <c r="AU708" s="105"/>
    </row>
    <row r="709" spans="3:47" x14ac:dyDescent="0.2">
      <c r="C709" s="333"/>
      <c r="D709" s="333"/>
      <c r="AA709" s="105"/>
      <c r="AB709" s="105"/>
      <c r="AC709" s="105"/>
      <c r="AD709" s="105"/>
      <c r="AE709" s="105"/>
      <c r="AG709" s="302"/>
      <c r="AN709" s="105"/>
      <c r="AO709" s="105"/>
      <c r="AP709" s="105"/>
      <c r="AQ709" s="105"/>
      <c r="AR709" s="105"/>
      <c r="AS709" s="105"/>
      <c r="AT709" s="105"/>
      <c r="AU709" s="105"/>
    </row>
    <row r="710" spans="3:47" x14ac:dyDescent="0.2">
      <c r="C710" s="333"/>
      <c r="D710" s="333"/>
      <c r="AA710" s="105"/>
      <c r="AB710" s="105"/>
      <c r="AC710" s="105"/>
      <c r="AD710" s="105"/>
      <c r="AE710" s="105"/>
      <c r="AG710" s="302"/>
      <c r="AN710" s="105"/>
      <c r="AO710" s="105"/>
      <c r="AP710" s="105"/>
      <c r="AQ710" s="105"/>
      <c r="AR710" s="105"/>
      <c r="AS710" s="105"/>
      <c r="AT710" s="105"/>
      <c r="AU710" s="105"/>
    </row>
    <row r="711" spans="3:47" x14ac:dyDescent="0.2">
      <c r="C711" s="333"/>
      <c r="D711" s="333"/>
      <c r="AA711" s="105"/>
      <c r="AB711" s="105"/>
      <c r="AC711" s="105"/>
      <c r="AD711" s="105"/>
      <c r="AE711" s="105"/>
      <c r="AG711" s="302"/>
      <c r="AN711" s="105"/>
      <c r="AO711" s="105"/>
      <c r="AP711" s="105"/>
      <c r="AQ711" s="105"/>
      <c r="AR711" s="105"/>
      <c r="AS711" s="105"/>
      <c r="AT711" s="105"/>
      <c r="AU711" s="105"/>
    </row>
    <row r="712" spans="3:47" x14ac:dyDescent="0.2">
      <c r="C712" s="333"/>
      <c r="D712" s="333"/>
      <c r="AA712" s="105"/>
      <c r="AB712" s="105"/>
      <c r="AC712" s="105"/>
      <c r="AD712" s="105"/>
      <c r="AE712" s="105"/>
      <c r="AG712" s="302"/>
      <c r="AN712" s="105"/>
      <c r="AO712" s="105"/>
      <c r="AP712" s="105"/>
      <c r="AQ712" s="105"/>
      <c r="AR712" s="105"/>
      <c r="AS712" s="105"/>
      <c r="AT712" s="105"/>
      <c r="AU712" s="105"/>
    </row>
    <row r="713" spans="3:47" x14ac:dyDescent="0.2">
      <c r="C713" s="333"/>
      <c r="D713" s="333"/>
      <c r="AA713" s="105"/>
      <c r="AB713" s="105"/>
      <c r="AC713" s="105"/>
      <c r="AD713" s="105"/>
      <c r="AE713" s="105"/>
      <c r="AG713" s="302"/>
      <c r="AN713" s="105"/>
      <c r="AO713" s="105"/>
      <c r="AP713" s="105"/>
      <c r="AQ713" s="105"/>
      <c r="AR713" s="105"/>
      <c r="AS713" s="105"/>
      <c r="AT713" s="105"/>
      <c r="AU713" s="105"/>
    </row>
    <row r="714" spans="3:47" x14ac:dyDescent="0.2">
      <c r="C714" s="333"/>
      <c r="D714" s="333"/>
      <c r="AA714" s="105"/>
      <c r="AB714" s="105"/>
      <c r="AC714" s="105"/>
      <c r="AD714" s="105"/>
      <c r="AE714" s="105"/>
      <c r="AG714" s="302"/>
      <c r="AN714" s="105"/>
      <c r="AO714" s="105"/>
      <c r="AP714" s="105"/>
      <c r="AQ714" s="105"/>
      <c r="AR714" s="105"/>
      <c r="AS714" s="105"/>
      <c r="AT714" s="105"/>
      <c r="AU714" s="105"/>
    </row>
    <row r="715" spans="3:47" x14ac:dyDescent="0.2">
      <c r="C715" s="333"/>
      <c r="D715" s="333"/>
      <c r="AA715" s="105"/>
      <c r="AB715" s="105"/>
      <c r="AC715" s="105"/>
      <c r="AD715" s="105"/>
      <c r="AE715" s="105"/>
      <c r="AG715" s="302"/>
      <c r="AN715" s="105"/>
      <c r="AO715" s="105"/>
      <c r="AP715" s="105"/>
      <c r="AQ715" s="105"/>
      <c r="AR715" s="105"/>
      <c r="AS715" s="105"/>
      <c r="AT715" s="105"/>
      <c r="AU715" s="105"/>
    </row>
    <row r="716" spans="3:47" x14ac:dyDescent="0.2">
      <c r="C716" s="333"/>
      <c r="D716" s="333"/>
      <c r="AA716" s="105"/>
      <c r="AB716" s="105"/>
      <c r="AC716" s="105"/>
      <c r="AD716" s="105"/>
      <c r="AE716" s="105"/>
      <c r="AG716" s="302"/>
      <c r="AN716" s="105"/>
      <c r="AO716" s="105"/>
      <c r="AP716" s="105"/>
      <c r="AQ716" s="105"/>
      <c r="AR716" s="105"/>
      <c r="AS716" s="105"/>
      <c r="AT716" s="105"/>
      <c r="AU716" s="105"/>
    </row>
    <row r="717" spans="3:47" x14ac:dyDescent="0.2">
      <c r="C717" s="333"/>
      <c r="D717" s="333"/>
      <c r="AA717" s="105"/>
      <c r="AB717" s="105"/>
      <c r="AC717" s="105"/>
      <c r="AD717" s="105"/>
      <c r="AE717" s="105"/>
      <c r="AG717" s="302"/>
      <c r="AN717" s="105"/>
      <c r="AO717" s="105"/>
      <c r="AP717" s="105"/>
      <c r="AQ717" s="105"/>
      <c r="AR717" s="105"/>
      <c r="AS717" s="105"/>
      <c r="AT717" s="105"/>
      <c r="AU717" s="105"/>
    </row>
    <row r="718" spans="3:47" x14ac:dyDescent="0.2">
      <c r="C718" s="333"/>
      <c r="D718" s="333"/>
      <c r="AA718" s="105"/>
      <c r="AB718" s="105"/>
      <c r="AC718" s="105"/>
      <c r="AD718" s="105"/>
      <c r="AE718" s="105"/>
      <c r="AG718" s="302"/>
      <c r="AN718" s="105"/>
      <c r="AO718" s="105"/>
      <c r="AP718" s="105"/>
      <c r="AQ718" s="105"/>
      <c r="AR718" s="105"/>
      <c r="AS718" s="105"/>
      <c r="AT718" s="105"/>
      <c r="AU718" s="105"/>
    </row>
    <row r="719" spans="3:47" x14ac:dyDescent="0.2">
      <c r="C719" s="333"/>
      <c r="D719" s="333"/>
      <c r="AA719" s="105"/>
      <c r="AB719" s="105"/>
      <c r="AC719" s="105"/>
      <c r="AD719" s="105"/>
      <c r="AE719" s="105"/>
      <c r="AG719" s="302"/>
      <c r="AN719" s="105"/>
      <c r="AO719" s="105"/>
      <c r="AP719" s="105"/>
      <c r="AQ719" s="105"/>
      <c r="AR719" s="105"/>
      <c r="AS719" s="105"/>
      <c r="AT719" s="105"/>
      <c r="AU719" s="105"/>
    </row>
    <row r="720" spans="3:47" x14ac:dyDescent="0.2">
      <c r="C720" s="333"/>
      <c r="D720" s="333"/>
      <c r="AA720" s="105"/>
      <c r="AB720" s="105"/>
      <c r="AC720" s="105"/>
      <c r="AD720" s="105"/>
      <c r="AE720" s="105"/>
      <c r="AG720" s="302"/>
      <c r="AN720" s="105"/>
      <c r="AO720" s="105"/>
      <c r="AP720" s="105"/>
      <c r="AQ720" s="105"/>
      <c r="AR720" s="105"/>
      <c r="AS720" s="105"/>
      <c r="AT720" s="105"/>
      <c r="AU720" s="105"/>
    </row>
    <row r="721" spans="3:64" x14ac:dyDescent="0.2">
      <c r="C721" s="333"/>
      <c r="D721" s="333"/>
      <c r="AA721" s="105"/>
      <c r="AB721" s="105"/>
      <c r="AC721" s="105"/>
      <c r="AD721" s="105"/>
      <c r="AE721" s="105"/>
      <c r="AG721" s="302"/>
      <c r="AN721" s="105"/>
      <c r="AO721" s="105"/>
      <c r="AP721" s="105"/>
      <c r="AQ721" s="105"/>
      <c r="AR721" s="105"/>
      <c r="AS721" s="105"/>
      <c r="AT721" s="105"/>
      <c r="AU721" s="105"/>
    </row>
    <row r="722" spans="3:64" x14ac:dyDescent="0.2">
      <c r="C722" s="333"/>
      <c r="D722" s="333"/>
      <c r="AA722" s="105"/>
      <c r="AB722" s="105"/>
      <c r="AC722" s="105"/>
      <c r="AD722" s="105"/>
      <c r="AE722" s="105"/>
      <c r="AG722" s="302"/>
      <c r="AN722" s="105"/>
      <c r="AO722" s="105"/>
      <c r="AP722" s="105"/>
      <c r="AQ722" s="105"/>
      <c r="AR722" s="105"/>
      <c r="AS722" s="105"/>
      <c r="AT722" s="105"/>
      <c r="AU722" s="105"/>
    </row>
    <row r="723" spans="3:64" x14ac:dyDescent="0.2">
      <c r="C723" s="333"/>
      <c r="D723" s="333"/>
      <c r="AA723" s="105"/>
      <c r="AB723" s="105"/>
      <c r="AC723" s="105"/>
      <c r="AD723" s="105"/>
      <c r="AE723" s="105"/>
      <c r="AG723" s="302"/>
      <c r="AN723" s="105"/>
      <c r="AO723" s="105"/>
      <c r="AP723" s="105"/>
      <c r="AQ723" s="105"/>
      <c r="AR723" s="105"/>
      <c r="AS723" s="105"/>
      <c r="AT723" s="105"/>
      <c r="AU723" s="105"/>
    </row>
    <row r="724" spans="3:64" x14ac:dyDescent="0.2">
      <c r="C724" s="333"/>
      <c r="D724" s="333"/>
      <c r="AA724" s="105"/>
      <c r="AB724" s="105"/>
      <c r="AC724" s="105"/>
      <c r="AD724" s="105"/>
      <c r="AE724" s="105"/>
      <c r="AG724" s="302"/>
      <c r="AN724" s="105"/>
      <c r="AO724" s="105"/>
      <c r="AP724" s="105"/>
      <c r="AQ724" s="105"/>
      <c r="AR724" s="105"/>
      <c r="AS724" s="105"/>
      <c r="AT724" s="105"/>
      <c r="AU724" s="105"/>
    </row>
    <row r="725" spans="3:64" x14ac:dyDescent="0.2">
      <c r="C725" s="333"/>
      <c r="D725" s="333"/>
      <c r="AA725" s="105"/>
      <c r="AB725" s="105"/>
      <c r="AC725" s="105"/>
      <c r="AD725" s="105"/>
      <c r="AE725" s="105"/>
      <c r="AG725" s="302"/>
      <c r="AN725" s="105"/>
      <c r="AO725" s="105"/>
      <c r="AP725" s="105"/>
      <c r="AQ725" s="105"/>
      <c r="AR725" s="105"/>
      <c r="AS725" s="105"/>
      <c r="AT725" s="105"/>
      <c r="AU725" s="105"/>
    </row>
    <row r="726" spans="3:64" x14ac:dyDescent="0.2">
      <c r="C726" s="333"/>
      <c r="D726" s="333"/>
      <c r="AA726" s="105"/>
      <c r="AB726" s="105"/>
      <c r="AC726" s="105"/>
      <c r="AD726" s="105"/>
      <c r="AE726" s="105"/>
      <c r="AG726" s="302"/>
      <c r="AN726" s="105"/>
      <c r="AO726" s="105"/>
      <c r="AP726" s="105"/>
      <c r="AQ726" s="105"/>
      <c r="AR726" s="105"/>
      <c r="AS726" s="105"/>
      <c r="AT726" s="105"/>
      <c r="AU726" s="105"/>
    </row>
    <row r="727" spans="3:64" x14ac:dyDescent="0.2">
      <c r="C727" s="333"/>
      <c r="D727" s="333"/>
      <c r="AA727" s="105"/>
      <c r="AB727" s="105"/>
      <c r="AC727" s="105"/>
      <c r="AD727" s="105"/>
      <c r="AE727" s="105"/>
      <c r="AG727" s="302"/>
      <c r="AN727" s="105"/>
      <c r="AO727" s="105"/>
      <c r="AP727" s="105"/>
      <c r="AQ727" s="105"/>
      <c r="AR727" s="105"/>
      <c r="AS727" s="105"/>
      <c r="AT727" s="105"/>
      <c r="AU727" s="105"/>
      <c r="AV727" s="105"/>
    </row>
    <row r="728" spans="3:64" x14ac:dyDescent="0.2">
      <c r="C728" s="333"/>
      <c r="D728" s="333"/>
      <c r="AA728" s="105"/>
      <c r="AB728" s="105"/>
      <c r="AC728" s="105"/>
      <c r="AD728" s="105"/>
      <c r="AE728" s="105"/>
      <c r="AG728" s="302"/>
      <c r="AN728" s="105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</row>
    <row r="729" spans="3:64" x14ac:dyDescent="0.2">
      <c r="C729" s="333"/>
      <c r="D729" s="333"/>
      <c r="AA729" s="105"/>
      <c r="AB729" s="105"/>
      <c r="AC729" s="105"/>
      <c r="AD729" s="105"/>
      <c r="AE729" s="105"/>
      <c r="AG729" s="302"/>
      <c r="AN729" s="105"/>
      <c r="AO729" s="105"/>
      <c r="AP729" s="105"/>
      <c r="AQ729" s="105"/>
      <c r="AR729" s="105"/>
      <c r="AS729" s="105"/>
      <c r="AT729" s="105"/>
      <c r="AU729" s="105"/>
    </row>
    <row r="730" spans="3:64" x14ac:dyDescent="0.2">
      <c r="C730" s="333"/>
      <c r="D730" s="333"/>
      <c r="AA730" s="105"/>
      <c r="AB730" s="105"/>
      <c r="AC730" s="105"/>
      <c r="AD730" s="105"/>
      <c r="AE730" s="105"/>
      <c r="AG730" s="302"/>
      <c r="AN730" s="105"/>
      <c r="AO730" s="105"/>
      <c r="AP730" s="105"/>
      <c r="AQ730" s="105"/>
      <c r="AR730" s="105"/>
      <c r="AS730" s="105"/>
      <c r="AT730" s="105"/>
      <c r="AU730" s="105"/>
    </row>
    <row r="731" spans="3:64" x14ac:dyDescent="0.2">
      <c r="C731" s="333"/>
      <c r="D731" s="333"/>
      <c r="AA731" s="105"/>
      <c r="AB731" s="105"/>
      <c r="AC731" s="105"/>
      <c r="AD731" s="105"/>
      <c r="AE731" s="105"/>
      <c r="AG731" s="302"/>
      <c r="AN731" s="105"/>
      <c r="AO731" s="105"/>
      <c r="AP731" s="105"/>
      <c r="AQ731" s="105"/>
      <c r="AR731" s="105"/>
      <c r="AS731" s="105"/>
      <c r="AT731" s="105"/>
      <c r="AU731" s="105"/>
    </row>
    <row r="732" spans="3:64" x14ac:dyDescent="0.2">
      <c r="C732" s="333"/>
      <c r="D732" s="333"/>
      <c r="AA732" s="105"/>
      <c r="AB732" s="105"/>
      <c r="AC732" s="105"/>
      <c r="AD732" s="105"/>
      <c r="AE732" s="105"/>
      <c r="AG732" s="302"/>
      <c r="AN732" s="105"/>
      <c r="AO732" s="105"/>
      <c r="AP732" s="105"/>
      <c r="AQ732" s="105"/>
      <c r="AR732" s="105"/>
      <c r="AS732" s="105"/>
      <c r="AT732" s="105"/>
      <c r="AU732" s="105"/>
    </row>
    <row r="733" spans="3:64" x14ac:dyDescent="0.2">
      <c r="C733" s="333"/>
      <c r="D733" s="333"/>
      <c r="AA733" s="105"/>
      <c r="AB733" s="105"/>
      <c r="AC733" s="105"/>
      <c r="AD733" s="105"/>
      <c r="AE733" s="105"/>
      <c r="AG733" s="302"/>
      <c r="AN733" s="105"/>
      <c r="AO733" s="105"/>
      <c r="AP733" s="105"/>
      <c r="AQ733" s="105"/>
      <c r="AR733" s="105"/>
      <c r="AS733" s="105"/>
      <c r="AT733" s="105"/>
      <c r="AU733" s="105"/>
    </row>
    <row r="734" spans="3:64" x14ac:dyDescent="0.2">
      <c r="C734" s="333"/>
      <c r="D734" s="333"/>
      <c r="AA734" s="105"/>
      <c r="AB734" s="105"/>
      <c r="AC734" s="105"/>
      <c r="AD734" s="105"/>
      <c r="AE734" s="105"/>
      <c r="AG734" s="302"/>
      <c r="AN734" s="105"/>
      <c r="AO734" s="105"/>
      <c r="AP734" s="105"/>
      <c r="AQ734" s="105"/>
      <c r="AR734" s="105"/>
      <c r="AS734" s="105"/>
      <c r="AT734" s="105"/>
      <c r="AU734" s="105"/>
    </row>
    <row r="735" spans="3:64" x14ac:dyDescent="0.2">
      <c r="C735" s="333"/>
      <c r="D735" s="333"/>
      <c r="AA735" s="105"/>
      <c r="AB735" s="105"/>
      <c r="AC735" s="105"/>
      <c r="AD735" s="105"/>
      <c r="AE735" s="105"/>
      <c r="AG735" s="302"/>
      <c r="AN735" s="105"/>
      <c r="AO735" s="105"/>
      <c r="AP735" s="105"/>
      <c r="AQ735" s="105"/>
      <c r="AR735" s="105"/>
      <c r="AS735" s="105"/>
      <c r="AT735" s="105"/>
      <c r="AU735" s="105"/>
    </row>
    <row r="736" spans="3:64" x14ac:dyDescent="0.2">
      <c r="C736" s="333"/>
      <c r="D736" s="333"/>
      <c r="AA736" s="105"/>
      <c r="AB736" s="105"/>
      <c r="AC736" s="105"/>
      <c r="AD736" s="105"/>
      <c r="AE736" s="105"/>
      <c r="AG736" s="302"/>
      <c r="AN736" s="105"/>
      <c r="AO736" s="105"/>
      <c r="AP736" s="105"/>
      <c r="AQ736" s="105"/>
      <c r="AR736" s="105"/>
      <c r="AS736" s="105"/>
      <c r="AT736" s="105"/>
      <c r="AU736" s="105"/>
    </row>
    <row r="737" spans="3:64" x14ac:dyDescent="0.2">
      <c r="C737" s="333"/>
      <c r="D737" s="333"/>
      <c r="AA737" s="105"/>
      <c r="AB737" s="105"/>
      <c r="AC737" s="105"/>
      <c r="AD737" s="105"/>
      <c r="AE737" s="105"/>
      <c r="AG737" s="302"/>
      <c r="AN737" s="105"/>
      <c r="AO737" s="105"/>
      <c r="AP737" s="105"/>
      <c r="AQ737" s="105"/>
      <c r="AR737" s="105"/>
      <c r="AS737" s="105"/>
      <c r="AT737" s="105"/>
      <c r="AU737" s="105"/>
    </row>
    <row r="738" spans="3:64" x14ac:dyDescent="0.2">
      <c r="C738" s="333"/>
      <c r="D738" s="333"/>
      <c r="AA738" s="105"/>
      <c r="AB738" s="105"/>
      <c r="AC738" s="105"/>
      <c r="AD738" s="105"/>
      <c r="AE738" s="105"/>
      <c r="AG738" s="302"/>
      <c r="AN738" s="105"/>
      <c r="AO738" s="105"/>
      <c r="AP738" s="105"/>
      <c r="AQ738" s="105"/>
      <c r="AR738" s="105"/>
      <c r="AS738" s="105"/>
      <c r="AT738" s="105"/>
      <c r="AU738" s="105"/>
    </row>
    <row r="739" spans="3:64" x14ac:dyDescent="0.2">
      <c r="C739" s="333"/>
      <c r="D739" s="333"/>
      <c r="AA739" s="105"/>
      <c r="AB739" s="105"/>
      <c r="AC739" s="105"/>
      <c r="AD739" s="105"/>
      <c r="AE739" s="105"/>
      <c r="AG739" s="302"/>
      <c r="AN739" s="105"/>
      <c r="AO739" s="105"/>
      <c r="AP739" s="105"/>
      <c r="AQ739" s="105"/>
      <c r="AR739" s="105"/>
      <c r="AS739" s="105"/>
      <c r="AT739" s="105"/>
      <c r="AU739" s="105"/>
    </row>
    <row r="740" spans="3:64" x14ac:dyDescent="0.2">
      <c r="C740" s="333"/>
      <c r="D740" s="333"/>
      <c r="AA740" s="105"/>
      <c r="AB740" s="105"/>
      <c r="AC740" s="105"/>
      <c r="AD740" s="105"/>
      <c r="AE740" s="105"/>
      <c r="AG740" s="302"/>
      <c r="AN740" s="105"/>
      <c r="AO740" s="105"/>
      <c r="AP740" s="105"/>
      <c r="AQ740" s="105"/>
      <c r="AR740" s="105"/>
      <c r="AS740" s="105"/>
      <c r="AT740" s="105"/>
      <c r="AU740" s="105"/>
    </row>
    <row r="741" spans="3:64" x14ac:dyDescent="0.2">
      <c r="C741" s="333"/>
      <c r="D741" s="333"/>
      <c r="AA741" s="105"/>
      <c r="AB741" s="105"/>
      <c r="AC741" s="105"/>
      <c r="AD741" s="105"/>
      <c r="AE741" s="105"/>
      <c r="AG741" s="302"/>
      <c r="AN741" s="105"/>
      <c r="AO741" s="105"/>
      <c r="AP741" s="105"/>
      <c r="AQ741" s="105"/>
      <c r="AR741" s="105"/>
      <c r="AS741" s="105"/>
      <c r="AT741" s="105"/>
      <c r="AU741" s="105"/>
    </row>
    <row r="742" spans="3:64" x14ac:dyDescent="0.2">
      <c r="C742" s="333"/>
      <c r="D742" s="333"/>
      <c r="AA742" s="105"/>
      <c r="AB742" s="105"/>
      <c r="AC742" s="105"/>
      <c r="AD742" s="105"/>
      <c r="AE742" s="105"/>
      <c r="AG742" s="302"/>
      <c r="AN742" s="105"/>
      <c r="AO742" s="105"/>
      <c r="AP742" s="105"/>
      <c r="AQ742" s="105"/>
      <c r="AR742" s="105"/>
      <c r="AS742" s="105"/>
      <c r="AT742" s="105"/>
      <c r="AU742" s="105"/>
    </row>
    <row r="743" spans="3:64" x14ac:dyDescent="0.2">
      <c r="C743" s="333"/>
      <c r="D743" s="333"/>
      <c r="AA743" s="105"/>
      <c r="AB743" s="105"/>
      <c r="AC743" s="105"/>
      <c r="AD743" s="105"/>
      <c r="AE743" s="105"/>
      <c r="AG743" s="302"/>
      <c r="AN743" s="105"/>
      <c r="AO743" s="105"/>
      <c r="AP743" s="105"/>
      <c r="AQ743" s="105"/>
      <c r="AR743" s="105"/>
      <c r="AS743" s="105"/>
      <c r="AT743" s="105"/>
      <c r="AU743" s="105"/>
    </row>
    <row r="744" spans="3:64" x14ac:dyDescent="0.2">
      <c r="C744" s="333"/>
      <c r="D744" s="333"/>
      <c r="AA744" s="105"/>
      <c r="AB744" s="105"/>
      <c r="AC744" s="105"/>
      <c r="AD744" s="105"/>
      <c r="AE744" s="105"/>
      <c r="AG744" s="302"/>
      <c r="AN744" s="105"/>
      <c r="AO744" s="105"/>
      <c r="AP744" s="105"/>
      <c r="AQ744" s="105"/>
      <c r="AR744" s="105"/>
      <c r="AS744" s="105"/>
      <c r="AT744" s="105"/>
      <c r="AU744" s="105"/>
    </row>
    <row r="745" spans="3:64" x14ac:dyDescent="0.2">
      <c r="C745" s="333"/>
      <c r="D745" s="333"/>
      <c r="AA745" s="105"/>
      <c r="AB745" s="105"/>
      <c r="AC745" s="105"/>
      <c r="AD745" s="105"/>
      <c r="AE745" s="105"/>
      <c r="AG745" s="302"/>
      <c r="AN745" s="105"/>
      <c r="AO745" s="105"/>
      <c r="AP745" s="105"/>
      <c r="AQ745" s="105"/>
      <c r="AR745" s="105"/>
      <c r="AS745" s="105"/>
      <c r="AT745" s="105"/>
      <c r="AU745" s="105"/>
    </row>
    <row r="746" spans="3:64" x14ac:dyDescent="0.2">
      <c r="C746" s="333"/>
      <c r="D746" s="333"/>
      <c r="AA746" s="105"/>
      <c r="AB746" s="105"/>
      <c r="AC746" s="105"/>
      <c r="AD746" s="105"/>
      <c r="AE746" s="105"/>
      <c r="AG746" s="302"/>
      <c r="AN746" s="105"/>
      <c r="AO746" s="105"/>
      <c r="AP746" s="105"/>
      <c r="AQ746" s="105"/>
      <c r="AR746" s="105"/>
      <c r="AS746" s="105"/>
      <c r="AT746" s="105"/>
      <c r="AU746" s="105"/>
    </row>
    <row r="747" spans="3:64" x14ac:dyDescent="0.2">
      <c r="C747" s="333"/>
      <c r="D747" s="333"/>
      <c r="AA747" s="105"/>
      <c r="AB747" s="105"/>
      <c r="AC747" s="105"/>
      <c r="AD747" s="105"/>
      <c r="AE747" s="105"/>
      <c r="AG747" s="302"/>
      <c r="AN747" s="105"/>
      <c r="AO747" s="105"/>
      <c r="AP747" s="105"/>
      <c r="AQ747" s="105"/>
      <c r="AR747" s="105"/>
      <c r="AS747" s="105"/>
      <c r="AT747" s="105"/>
      <c r="AU747" s="105"/>
    </row>
    <row r="748" spans="3:64" x14ac:dyDescent="0.2">
      <c r="C748" s="333"/>
      <c r="D748" s="333"/>
      <c r="AA748" s="105"/>
      <c r="AB748" s="105"/>
      <c r="AC748" s="105"/>
      <c r="AD748" s="105"/>
      <c r="AE748" s="105"/>
      <c r="AG748" s="302"/>
      <c r="AN748" s="105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</row>
    <row r="749" spans="3:64" x14ac:dyDescent="0.2">
      <c r="C749" s="333"/>
      <c r="D749" s="333"/>
      <c r="AA749" s="105"/>
      <c r="AB749" s="105"/>
      <c r="AC749" s="105"/>
      <c r="AD749" s="105"/>
      <c r="AE749" s="105"/>
      <c r="AG749" s="302"/>
      <c r="AN749" s="105"/>
      <c r="AO749" s="105"/>
      <c r="AP749" s="105"/>
      <c r="AQ749" s="105"/>
      <c r="AR749" s="105"/>
      <c r="AS749" s="105"/>
      <c r="AT749" s="105"/>
      <c r="AU749" s="105"/>
    </row>
    <row r="750" spans="3:64" x14ac:dyDescent="0.2">
      <c r="C750" s="333"/>
      <c r="D750" s="333"/>
      <c r="AA750" s="105"/>
      <c r="AB750" s="105"/>
      <c r="AC750" s="105"/>
      <c r="AD750" s="105"/>
      <c r="AE750" s="105"/>
      <c r="AG750" s="302"/>
      <c r="AN750" s="105"/>
      <c r="AO750" s="105"/>
      <c r="AP750" s="105"/>
      <c r="AQ750" s="105"/>
      <c r="AR750" s="105"/>
      <c r="AS750" s="105"/>
      <c r="AT750" s="105"/>
      <c r="AU750" s="105"/>
    </row>
    <row r="751" spans="3:64" x14ac:dyDescent="0.2">
      <c r="C751" s="333"/>
      <c r="D751" s="333"/>
      <c r="AA751" s="105"/>
      <c r="AB751" s="105"/>
      <c r="AC751" s="105"/>
      <c r="AD751" s="105"/>
      <c r="AE751" s="105"/>
      <c r="AG751" s="302"/>
      <c r="AN751" s="105"/>
      <c r="AO751" s="105"/>
      <c r="AP751" s="105"/>
      <c r="AQ751" s="105"/>
      <c r="AR751" s="105"/>
      <c r="AS751" s="105"/>
      <c r="AT751" s="105"/>
      <c r="AU751" s="105"/>
    </row>
    <row r="752" spans="3:64" x14ac:dyDescent="0.2">
      <c r="C752" s="333"/>
      <c r="D752" s="333"/>
      <c r="AA752" s="105"/>
      <c r="AB752" s="105"/>
      <c r="AC752" s="105"/>
      <c r="AD752" s="105"/>
      <c r="AE752" s="105"/>
      <c r="AG752" s="302"/>
      <c r="AN752" s="105"/>
      <c r="AO752" s="105"/>
      <c r="AP752" s="105"/>
      <c r="AQ752" s="105"/>
      <c r="AR752" s="105"/>
      <c r="AS752" s="105"/>
      <c r="AT752" s="105"/>
      <c r="AU752" s="105"/>
    </row>
    <row r="753" spans="3:48" x14ac:dyDescent="0.2">
      <c r="C753" s="333"/>
      <c r="D753" s="333"/>
      <c r="AA753" s="105"/>
      <c r="AB753" s="105"/>
      <c r="AC753" s="105"/>
      <c r="AD753" s="105"/>
      <c r="AE753" s="105"/>
      <c r="AG753" s="302"/>
      <c r="AN753" s="105"/>
      <c r="AO753" s="105"/>
      <c r="AP753" s="105"/>
      <c r="AQ753" s="105"/>
      <c r="AR753" s="105"/>
      <c r="AS753" s="105"/>
      <c r="AT753" s="105"/>
      <c r="AU753" s="105"/>
    </row>
    <row r="754" spans="3:48" x14ac:dyDescent="0.2">
      <c r="C754" s="333"/>
      <c r="D754" s="333"/>
      <c r="AA754" s="105"/>
      <c r="AB754" s="105"/>
      <c r="AC754" s="105"/>
      <c r="AD754" s="105"/>
      <c r="AE754" s="105"/>
      <c r="AG754" s="302"/>
      <c r="AN754" s="105"/>
      <c r="AO754" s="105"/>
      <c r="AP754" s="105"/>
      <c r="AQ754" s="105"/>
      <c r="AR754" s="105"/>
      <c r="AS754" s="105"/>
      <c r="AT754" s="105"/>
      <c r="AU754" s="105"/>
    </row>
    <row r="755" spans="3:48" x14ac:dyDescent="0.2">
      <c r="C755" s="333"/>
      <c r="D755" s="333"/>
      <c r="AA755" s="105"/>
      <c r="AB755" s="105"/>
      <c r="AC755" s="105"/>
      <c r="AD755" s="105"/>
      <c r="AE755" s="105"/>
      <c r="AG755" s="302"/>
      <c r="AN755" s="105"/>
      <c r="AO755" s="105"/>
      <c r="AP755" s="105"/>
      <c r="AQ755" s="105"/>
      <c r="AR755" s="105"/>
      <c r="AS755" s="105"/>
      <c r="AT755" s="105"/>
      <c r="AU755" s="105"/>
    </row>
    <row r="756" spans="3:48" x14ac:dyDescent="0.2">
      <c r="C756" s="333"/>
      <c r="D756" s="333"/>
      <c r="AA756" s="105"/>
      <c r="AB756" s="105"/>
      <c r="AC756" s="105"/>
      <c r="AD756" s="105"/>
      <c r="AE756" s="105"/>
      <c r="AG756" s="302"/>
      <c r="AN756" s="105"/>
      <c r="AO756" s="105"/>
      <c r="AP756" s="105"/>
      <c r="AQ756" s="105"/>
      <c r="AR756" s="105"/>
      <c r="AS756" s="105"/>
      <c r="AT756" s="105"/>
      <c r="AU756" s="105"/>
    </row>
    <row r="757" spans="3:48" x14ac:dyDescent="0.2">
      <c r="C757" s="333"/>
      <c r="D757" s="333"/>
      <c r="AA757" s="105"/>
      <c r="AB757" s="105"/>
      <c r="AC757" s="105"/>
      <c r="AD757" s="105"/>
      <c r="AE757" s="105"/>
      <c r="AG757" s="302"/>
      <c r="AN757" s="105"/>
      <c r="AO757" s="105"/>
      <c r="AP757" s="105"/>
      <c r="AQ757" s="105"/>
      <c r="AR757" s="105"/>
      <c r="AS757" s="105"/>
      <c r="AT757" s="105"/>
      <c r="AU757" s="105"/>
    </row>
    <row r="758" spans="3:48" x14ac:dyDescent="0.2">
      <c r="C758" s="333"/>
      <c r="D758" s="333"/>
      <c r="AA758" s="105"/>
      <c r="AB758" s="105"/>
      <c r="AC758" s="105"/>
      <c r="AD758" s="105"/>
      <c r="AE758" s="105"/>
      <c r="AG758" s="302"/>
      <c r="AN758" s="105"/>
      <c r="AO758" s="105"/>
      <c r="AP758" s="105"/>
      <c r="AQ758" s="105"/>
      <c r="AR758" s="105"/>
      <c r="AS758" s="105"/>
      <c r="AT758" s="105"/>
      <c r="AU758" s="105"/>
    </row>
    <row r="759" spans="3:48" x14ac:dyDescent="0.2">
      <c r="C759" s="333"/>
      <c r="D759" s="333"/>
      <c r="AA759" s="105"/>
      <c r="AB759" s="105"/>
      <c r="AC759" s="105"/>
      <c r="AD759" s="105"/>
      <c r="AE759" s="105"/>
      <c r="AG759" s="302"/>
      <c r="AN759" s="105"/>
      <c r="AO759" s="105"/>
      <c r="AP759" s="105"/>
      <c r="AQ759" s="105"/>
      <c r="AR759" s="105"/>
      <c r="AS759" s="105"/>
      <c r="AT759" s="105"/>
      <c r="AU759" s="105"/>
      <c r="AV759" s="105"/>
    </row>
    <row r="760" spans="3:48" x14ac:dyDescent="0.2">
      <c r="C760" s="333"/>
      <c r="D760" s="333"/>
      <c r="AA760" s="105"/>
      <c r="AB760" s="105"/>
      <c r="AC760" s="105"/>
      <c r="AD760" s="105"/>
      <c r="AE760" s="105"/>
      <c r="AG760" s="302"/>
      <c r="AN760" s="105"/>
      <c r="AO760" s="105"/>
      <c r="AP760" s="105"/>
      <c r="AQ760" s="105"/>
      <c r="AR760" s="105"/>
      <c r="AS760" s="105"/>
      <c r="AT760" s="105"/>
      <c r="AU760" s="105"/>
    </row>
    <row r="761" spans="3:48" x14ac:dyDescent="0.2">
      <c r="C761" s="333"/>
      <c r="D761" s="333"/>
      <c r="AA761" s="105"/>
      <c r="AB761" s="105"/>
      <c r="AC761" s="105"/>
      <c r="AD761" s="105"/>
      <c r="AE761" s="105"/>
      <c r="AG761" s="302"/>
      <c r="AN761" s="105"/>
      <c r="AO761" s="105"/>
      <c r="AP761" s="105"/>
      <c r="AQ761" s="105"/>
      <c r="AR761" s="105"/>
      <c r="AS761" s="105"/>
      <c r="AT761" s="105"/>
      <c r="AU761" s="105"/>
    </row>
    <row r="762" spans="3:48" x14ac:dyDescent="0.2">
      <c r="C762" s="333"/>
      <c r="D762" s="333"/>
      <c r="AA762" s="105"/>
      <c r="AB762" s="105"/>
      <c r="AC762" s="105"/>
      <c r="AD762" s="105"/>
      <c r="AE762" s="105"/>
      <c r="AG762" s="302"/>
      <c r="AN762" s="105"/>
      <c r="AO762" s="105"/>
      <c r="AP762" s="105"/>
      <c r="AQ762" s="105"/>
      <c r="AR762" s="105"/>
      <c r="AS762" s="105"/>
      <c r="AT762" s="105"/>
      <c r="AU762" s="105"/>
    </row>
    <row r="763" spans="3:48" x14ac:dyDescent="0.2">
      <c r="C763" s="333"/>
      <c r="D763" s="333"/>
      <c r="AA763" s="105"/>
      <c r="AB763" s="105"/>
      <c r="AC763" s="105"/>
      <c r="AD763" s="105"/>
      <c r="AE763" s="105"/>
      <c r="AG763" s="302"/>
      <c r="AN763" s="105"/>
      <c r="AO763" s="105"/>
      <c r="AP763" s="105"/>
      <c r="AQ763" s="105"/>
      <c r="AR763" s="105"/>
      <c r="AS763" s="105"/>
      <c r="AT763" s="105"/>
      <c r="AU763" s="105"/>
    </row>
    <row r="764" spans="3:48" x14ac:dyDescent="0.2">
      <c r="C764" s="333"/>
      <c r="D764" s="333"/>
      <c r="AA764" s="105"/>
      <c r="AB764" s="105"/>
      <c r="AC764" s="105"/>
      <c r="AD764" s="105"/>
      <c r="AE764" s="105"/>
      <c r="AG764" s="302"/>
      <c r="AN764" s="105"/>
      <c r="AO764" s="105"/>
      <c r="AP764" s="105"/>
      <c r="AQ764" s="105"/>
      <c r="AR764" s="105"/>
      <c r="AS764" s="105"/>
      <c r="AT764" s="105"/>
      <c r="AU764" s="105"/>
    </row>
    <row r="765" spans="3:48" x14ac:dyDescent="0.2">
      <c r="C765" s="333"/>
      <c r="D765" s="333"/>
      <c r="AA765" s="105"/>
      <c r="AB765" s="105"/>
      <c r="AC765" s="105"/>
      <c r="AD765" s="105"/>
      <c r="AE765" s="105"/>
      <c r="AG765" s="302"/>
      <c r="AN765" s="105"/>
      <c r="AO765" s="105"/>
      <c r="AP765" s="105"/>
      <c r="AQ765" s="105"/>
      <c r="AR765" s="105"/>
      <c r="AS765" s="105"/>
      <c r="AT765" s="105"/>
      <c r="AU765" s="105"/>
    </row>
    <row r="766" spans="3:48" x14ac:dyDescent="0.2">
      <c r="C766" s="333"/>
      <c r="D766" s="333"/>
      <c r="AA766" s="105"/>
      <c r="AB766" s="105"/>
      <c r="AC766" s="105"/>
      <c r="AD766" s="105"/>
      <c r="AE766" s="105"/>
      <c r="AG766" s="302"/>
      <c r="AN766" s="105"/>
      <c r="AO766" s="105"/>
      <c r="AP766" s="105"/>
      <c r="AQ766" s="105"/>
      <c r="AR766" s="105"/>
      <c r="AS766" s="105"/>
      <c r="AT766" s="105"/>
      <c r="AU766" s="105"/>
    </row>
    <row r="767" spans="3:48" x14ac:dyDescent="0.2">
      <c r="C767" s="333"/>
      <c r="D767" s="333"/>
      <c r="AA767" s="105"/>
      <c r="AB767" s="105"/>
      <c r="AC767" s="105"/>
      <c r="AD767" s="105"/>
      <c r="AE767" s="105"/>
      <c r="AG767" s="302"/>
      <c r="AN767" s="105"/>
      <c r="AO767" s="105"/>
      <c r="AP767" s="105"/>
      <c r="AQ767" s="105"/>
      <c r="AR767" s="105"/>
      <c r="AS767" s="105"/>
      <c r="AT767" s="105"/>
      <c r="AU767" s="105"/>
    </row>
    <row r="768" spans="3:48" x14ac:dyDescent="0.2">
      <c r="C768" s="333"/>
      <c r="D768" s="333"/>
      <c r="AA768" s="105"/>
      <c r="AB768" s="105"/>
      <c r="AC768" s="105"/>
      <c r="AD768" s="105"/>
      <c r="AE768" s="105"/>
      <c r="AG768" s="302"/>
      <c r="AN768" s="105"/>
      <c r="AO768" s="105"/>
      <c r="AP768" s="105"/>
      <c r="AQ768" s="105"/>
      <c r="AR768" s="105"/>
      <c r="AS768" s="105"/>
      <c r="AT768" s="105"/>
      <c r="AU768" s="105"/>
    </row>
    <row r="769" spans="3:64" x14ac:dyDescent="0.2">
      <c r="C769" s="333"/>
      <c r="D769" s="333"/>
      <c r="AA769" s="105"/>
      <c r="AB769" s="105"/>
      <c r="AC769" s="105"/>
      <c r="AD769" s="105"/>
      <c r="AE769" s="105"/>
      <c r="AG769" s="302"/>
      <c r="AN769" s="105"/>
      <c r="AO769" s="105"/>
      <c r="AP769" s="105"/>
      <c r="AQ769" s="105"/>
      <c r="AR769" s="105"/>
      <c r="AS769" s="105"/>
      <c r="AT769" s="105"/>
      <c r="AU769" s="105"/>
      <c r="AV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</row>
    <row r="770" spans="3:64" x14ac:dyDescent="0.2">
      <c r="C770" s="333"/>
      <c r="D770" s="333"/>
      <c r="AA770" s="105"/>
      <c r="AB770" s="105"/>
      <c r="AC770" s="105"/>
      <c r="AD770" s="105"/>
      <c r="AE770" s="105"/>
      <c r="AG770" s="302"/>
      <c r="AN770" s="105"/>
      <c r="AO770" s="105"/>
      <c r="AP770" s="105"/>
      <c r="AQ770" s="105"/>
      <c r="AR770" s="105"/>
      <c r="AS770" s="105"/>
      <c r="AT770" s="105"/>
      <c r="AU770" s="105"/>
    </row>
    <row r="771" spans="3:64" x14ac:dyDescent="0.2">
      <c r="C771" s="333"/>
      <c r="D771" s="333"/>
      <c r="AA771" s="105"/>
      <c r="AB771" s="105"/>
      <c r="AC771" s="105"/>
      <c r="AD771" s="105"/>
      <c r="AE771" s="105"/>
      <c r="AG771" s="302"/>
      <c r="AN771" s="105"/>
      <c r="AO771" s="105"/>
      <c r="AP771" s="105"/>
      <c r="AQ771" s="105"/>
      <c r="AR771" s="105"/>
      <c r="AS771" s="105"/>
      <c r="AT771" s="105"/>
      <c r="AU771" s="105"/>
    </row>
    <row r="772" spans="3:64" x14ac:dyDescent="0.2">
      <c r="C772" s="333"/>
      <c r="D772" s="333"/>
      <c r="AA772" s="105"/>
      <c r="AB772" s="105"/>
      <c r="AC772" s="105"/>
      <c r="AD772" s="105"/>
      <c r="AE772" s="105"/>
      <c r="AG772" s="302"/>
      <c r="AN772" s="105"/>
      <c r="AO772" s="105"/>
      <c r="AP772" s="105"/>
      <c r="AQ772" s="105"/>
      <c r="AR772" s="105"/>
      <c r="AS772" s="105"/>
      <c r="AT772" s="105"/>
      <c r="AU772" s="105"/>
    </row>
    <row r="773" spans="3:64" x14ac:dyDescent="0.2">
      <c r="C773" s="333"/>
      <c r="D773" s="333"/>
      <c r="AA773" s="105"/>
      <c r="AB773" s="105"/>
      <c r="AC773" s="105"/>
      <c r="AD773" s="105"/>
      <c r="AE773" s="105"/>
      <c r="AG773" s="302"/>
      <c r="AN773" s="105"/>
      <c r="AO773" s="105"/>
      <c r="AP773" s="105"/>
      <c r="AQ773" s="105"/>
      <c r="AR773" s="105"/>
      <c r="AS773" s="105"/>
      <c r="AT773" s="105"/>
      <c r="AU773" s="105"/>
    </row>
    <row r="774" spans="3:64" x14ac:dyDescent="0.2">
      <c r="C774" s="333"/>
      <c r="D774" s="333"/>
      <c r="AA774" s="105"/>
      <c r="AB774" s="105"/>
      <c r="AC774" s="105"/>
      <c r="AD774" s="105"/>
      <c r="AE774" s="105"/>
      <c r="AG774" s="302"/>
      <c r="AN774" s="105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</row>
    <row r="775" spans="3:64" x14ac:dyDescent="0.2">
      <c r="C775" s="333"/>
      <c r="D775" s="333"/>
      <c r="AA775" s="105"/>
      <c r="AB775" s="105"/>
      <c r="AC775" s="105"/>
      <c r="AD775" s="105"/>
      <c r="AE775" s="105"/>
      <c r="AG775" s="302"/>
      <c r="AN775" s="105"/>
      <c r="AO775" s="105"/>
      <c r="AP775" s="105"/>
      <c r="AQ775" s="105"/>
      <c r="AR775" s="105"/>
      <c r="AS775" s="105"/>
      <c r="AT775" s="105"/>
      <c r="AU775" s="105"/>
    </row>
    <row r="776" spans="3:64" x14ac:dyDescent="0.2">
      <c r="C776" s="333"/>
      <c r="D776" s="333"/>
      <c r="AA776" s="105"/>
      <c r="AB776" s="105"/>
      <c r="AC776" s="105"/>
      <c r="AD776" s="105"/>
      <c r="AE776" s="105"/>
      <c r="AG776" s="302"/>
      <c r="AN776" s="105"/>
      <c r="AO776" s="105"/>
      <c r="AP776" s="105"/>
      <c r="AQ776" s="105"/>
      <c r="AR776" s="105"/>
      <c r="AS776" s="105"/>
      <c r="AT776" s="105"/>
      <c r="AU776" s="105"/>
    </row>
    <row r="777" spans="3:64" x14ac:dyDescent="0.2">
      <c r="C777" s="333"/>
      <c r="D777" s="333"/>
      <c r="AA777" s="105"/>
      <c r="AB777" s="105"/>
      <c r="AC777" s="105"/>
      <c r="AD777" s="105"/>
      <c r="AE777" s="105"/>
      <c r="AG777" s="302"/>
      <c r="AN777" s="105"/>
      <c r="AO777" s="105"/>
      <c r="AP777" s="105"/>
      <c r="AQ777" s="105"/>
      <c r="AR777" s="105"/>
      <c r="AS777" s="105"/>
      <c r="AT777" s="105"/>
      <c r="AU777" s="105"/>
    </row>
    <row r="778" spans="3:64" x14ac:dyDescent="0.2">
      <c r="C778" s="333"/>
      <c r="D778" s="333"/>
      <c r="AA778" s="105"/>
      <c r="AB778" s="105"/>
      <c r="AC778" s="105"/>
      <c r="AD778" s="105"/>
      <c r="AE778" s="105"/>
      <c r="AG778" s="302"/>
      <c r="AN778" s="105"/>
      <c r="AO778" s="105"/>
      <c r="AP778" s="105"/>
      <c r="AQ778" s="105"/>
      <c r="AR778" s="105"/>
      <c r="AS778" s="105"/>
      <c r="AT778" s="105"/>
      <c r="AU778" s="105"/>
    </row>
    <row r="779" spans="3:64" x14ac:dyDescent="0.2">
      <c r="C779" s="333"/>
      <c r="D779" s="333"/>
      <c r="AA779" s="105"/>
      <c r="AB779" s="105"/>
      <c r="AC779" s="105"/>
      <c r="AD779" s="105"/>
      <c r="AE779" s="105"/>
      <c r="AG779" s="302"/>
      <c r="AN779" s="105"/>
      <c r="AO779" s="105"/>
      <c r="AP779" s="105"/>
      <c r="AQ779" s="105"/>
      <c r="AR779" s="105"/>
      <c r="AS779" s="105"/>
      <c r="AT779" s="105"/>
      <c r="AU779" s="105"/>
    </row>
    <row r="780" spans="3:64" x14ac:dyDescent="0.2">
      <c r="C780" s="333"/>
      <c r="D780" s="333"/>
      <c r="AA780" s="105"/>
      <c r="AB780" s="105"/>
      <c r="AC780" s="105"/>
      <c r="AD780" s="105"/>
      <c r="AE780" s="105"/>
      <c r="AG780" s="302"/>
      <c r="AN780" s="105"/>
      <c r="AO780" s="105"/>
      <c r="AP780" s="105"/>
      <c r="AQ780" s="105"/>
      <c r="AR780" s="105"/>
      <c r="AS780" s="105"/>
      <c r="AT780" s="105"/>
      <c r="AU780" s="105"/>
    </row>
    <row r="781" spans="3:64" x14ac:dyDescent="0.2">
      <c r="C781" s="333"/>
      <c r="D781" s="333"/>
      <c r="AA781" s="105"/>
      <c r="AB781" s="105"/>
      <c r="AC781" s="105"/>
      <c r="AD781" s="105"/>
      <c r="AE781" s="105"/>
      <c r="AG781" s="302"/>
      <c r="AN781" s="105"/>
      <c r="AO781" s="105"/>
      <c r="AP781" s="105"/>
      <c r="AQ781" s="105"/>
      <c r="AR781" s="105"/>
      <c r="AS781" s="105"/>
      <c r="AT781" s="105"/>
      <c r="AU781" s="105"/>
    </row>
    <row r="782" spans="3:64" x14ac:dyDescent="0.2">
      <c r="C782" s="333"/>
      <c r="D782" s="333"/>
      <c r="AA782" s="105"/>
      <c r="AB782" s="105"/>
      <c r="AC782" s="105"/>
      <c r="AD782" s="105"/>
      <c r="AE782" s="105"/>
      <c r="AG782" s="302"/>
      <c r="AN782" s="105"/>
      <c r="AO782" s="105"/>
      <c r="AP782" s="105"/>
      <c r="AQ782" s="105"/>
      <c r="AR782" s="105"/>
      <c r="AS782" s="105"/>
      <c r="AT782" s="105"/>
      <c r="AU782" s="105"/>
    </row>
    <row r="783" spans="3:64" x14ac:dyDescent="0.2">
      <c r="C783" s="333"/>
      <c r="D783" s="333"/>
      <c r="AA783" s="105"/>
      <c r="AB783" s="105"/>
      <c r="AC783" s="105"/>
      <c r="AD783" s="105"/>
      <c r="AE783" s="105"/>
      <c r="AG783" s="302"/>
      <c r="AN783" s="105"/>
      <c r="AO783" s="105"/>
      <c r="AP783" s="105"/>
      <c r="AQ783" s="105"/>
      <c r="AR783" s="105"/>
      <c r="AS783" s="105"/>
      <c r="AT783" s="105"/>
      <c r="AU783" s="105"/>
      <c r="AV783" s="105"/>
    </row>
    <row r="784" spans="3:64" x14ac:dyDescent="0.2">
      <c r="C784" s="333"/>
      <c r="D784" s="333"/>
      <c r="AA784" s="105"/>
      <c r="AB784" s="105"/>
      <c r="AC784" s="105"/>
      <c r="AD784" s="105"/>
      <c r="AE784" s="105"/>
      <c r="AG784" s="302"/>
      <c r="AN784" s="105"/>
      <c r="AO784" s="105"/>
      <c r="AP784" s="105"/>
      <c r="AQ784" s="105"/>
      <c r="AR784" s="105"/>
      <c r="AS784" s="105"/>
      <c r="AT784" s="105"/>
      <c r="AU784" s="105"/>
    </row>
    <row r="785" spans="3:47" x14ac:dyDescent="0.2">
      <c r="C785" s="333"/>
      <c r="D785" s="333"/>
      <c r="AA785" s="105"/>
      <c r="AB785" s="105"/>
      <c r="AC785" s="105"/>
      <c r="AD785" s="105"/>
      <c r="AE785" s="105"/>
      <c r="AG785" s="302"/>
      <c r="AN785" s="105"/>
      <c r="AO785" s="105"/>
      <c r="AP785" s="105"/>
      <c r="AQ785" s="105"/>
      <c r="AR785" s="105"/>
      <c r="AS785" s="105"/>
      <c r="AT785" s="105"/>
      <c r="AU785" s="105"/>
    </row>
    <row r="786" spans="3:47" x14ac:dyDescent="0.2">
      <c r="C786" s="333"/>
      <c r="D786" s="333"/>
      <c r="AA786" s="105"/>
      <c r="AB786" s="105"/>
      <c r="AC786" s="105"/>
      <c r="AD786" s="105"/>
      <c r="AE786" s="105"/>
      <c r="AG786" s="302"/>
      <c r="AN786" s="105"/>
      <c r="AO786" s="105"/>
      <c r="AP786" s="105"/>
      <c r="AQ786" s="105"/>
      <c r="AR786" s="105"/>
      <c r="AS786" s="105"/>
      <c r="AT786" s="105"/>
      <c r="AU786" s="105"/>
    </row>
    <row r="787" spans="3:47" x14ac:dyDescent="0.2">
      <c r="C787" s="333"/>
      <c r="D787" s="333"/>
      <c r="AA787" s="105"/>
      <c r="AB787" s="105"/>
      <c r="AC787" s="105"/>
      <c r="AD787" s="105"/>
      <c r="AE787" s="105"/>
      <c r="AG787" s="302"/>
      <c r="AN787" s="105"/>
      <c r="AO787" s="105"/>
      <c r="AP787" s="105"/>
      <c r="AQ787" s="105"/>
      <c r="AR787" s="105"/>
      <c r="AS787" s="105"/>
      <c r="AT787" s="105"/>
      <c r="AU787" s="105"/>
    </row>
    <row r="788" spans="3:47" x14ac:dyDescent="0.2">
      <c r="C788" s="333"/>
      <c r="D788" s="333"/>
      <c r="AA788" s="105"/>
      <c r="AB788" s="105"/>
      <c r="AC788" s="105"/>
      <c r="AD788" s="105"/>
      <c r="AE788" s="105"/>
      <c r="AG788" s="302"/>
      <c r="AN788" s="105"/>
      <c r="AO788" s="105"/>
      <c r="AP788" s="105"/>
      <c r="AQ788" s="105"/>
      <c r="AR788" s="105"/>
      <c r="AS788" s="105"/>
      <c r="AT788" s="105"/>
      <c r="AU788" s="105"/>
    </row>
    <row r="789" spans="3:47" x14ac:dyDescent="0.2">
      <c r="C789" s="333"/>
      <c r="D789" s="333"/>
      <c r="AA789" s="105"/>
      <c r="AB789" s="105"/>
      <c r="AC789" s="105"/>
      <c r="AD789" s="105"/>
      <c r="AE789" s="105"/>
      <c r="AG789" s="302"/>
      <c r="AN789" s="105"/>
      <c r="AO789" s="105"/>
      <c r="AP789" s="105"/>
      <c r="AQ789" s="105"/>
      <c r="AR789" s="105"/>
      <c r="AS789" s="105"/>
      <c r="AT789" s="105"/>
      <c r="AU789" s="105"/>
    </row>
    <row r="790" spans="3:47" x14ac:dyDescent="0.2">
      <c r="C790" s="333"/>
      <c r="D790" s="333"/>
      <c r="AA790" s="105"/>
      <c r="AB790" s="105"/>
      <c r="AC790" s="105"/>
      <c r="AD790" s="105"/>
      <c r="AE790" s="105"/>
      <c r="AG790" s="302"/>
      <c r="AN790" s="105"/>
      <c r="AO790" s="105"/>
      <c r="AP790" s="105"/>
      <c r="AQ790" s="105"/>
      <c r="AR790" s="105"/>
      <c r="AS790" s="105"/>
      <c r="AT790" s="105"/>
      <c r="AU790" s="105"/>
    </row>
    <row r="791" spans="3:47" x14ac:dyDescent="0.2">
      <c r="C791" s="333"/>
      <c r="D791" s="333"/>
      <c r="AA791" s="105"/>
      <c r="AB791" s="105"/>
      <c r="AC791" s="105"/>
      <c r="AD791" s="105"/>
      <c r="AE791" s="105"/>
      <c r="AG791" s="302"/>
      <c r="AN791" s="105"/>
      <c r="AO791" s="105"/>
      <c r="AP791" s="105"/>
      <c r="AQ791" s="105"/>
      <c r="AR791" s="105"/>
      <c r="AS791" s="105"/>
      <c r="AT791" s="105"/>
      <c r="AU791" s="105"/>
    </row>
    <row r="792" spans="3:47" x14ac:dyDescent="0.2">
      <c r="C792" s="333"/>
      <c r="D792" s="333"/>
      <c r="AA792" s="105"/>
      <c r="AB792" s="105"/>
      <c r="AC792" s="105"/>
      <c r="AD792" s="105"/>
      <c r="AE792" s="105"/>
      <c r="AG792" s="302"/>
      <c r="AN792" s="105"/>
      <c r="AO792" s="105"/>
      <c r="AP792" s="105"/>
      <c r="AQ792" s="105"/>
      <c r="AR792" s="105"/>
      <c r="AS792" s="105"/>
      <c r="AT792" s="105"/>
      <c r="AU792" s="105"/>
    </row>
    <row r="793" spans="3:47" x14ac:dyDescent="0.2">
      <c r="C793" s="333"/>
      <c r="D793" s="333"/>
      <c r="AA793" s="105"/>
      <c r="AB793" s="105"/>
      <c r="AC793" s="105"/>
      <c r="AD793" s="105"/>
      <c r="AE793" s="105"/>
      <c r="AG793" s="302"/>
      <c r="AN793" s="105"/>
      <c r="AO793" s="105"/>
      <c r="AP793" s="105"/>
      <c r="AQ793" s="105"/>
      <c r="AR793" s="105"/>
      <c r="AS793" s="105"/>
      <c r="AT793" s="105"/>
      <c r="AU793" s="105"/>
    </row>
    <row r="794" spans="3:47" x14ac:dyDescent="0.2">
      <c r="C794" s="333"/>
      <c r="D794" s="333"/>
      <c r="AA794" s="105"/>
      <c r="AB794" s="105"/>
      <c r="AC794" s="105"/>
      <c r="AD794" s="105"/>
      <c r="AE794" s="105"/>
      <c r="AG794" s="302"/>
      <c r="AN794" s="105"/>
      <c r="AO794" s="105"/>
      <c r="AP794" s="105"/>
      <c r="AQ794" s="105"/>
      <c r="AR794" s="105"/>
      <c r="AS794" s="105"/>
      <c r="AT794" s="105"/>
      <c r="AU794" s="105"/>
    </row>
    <row r="795" spans="3:47" x14ac:dyDescent="0.2">
      <c r="C795" s="333"/>
      <c r="D795" s="333"/>
      <c r="AA795" s="105"/>
      <c r="AB795" s="105"/>
      <c r="AC795" s="105"/>
      <c r="AD795" s="105"/>
      <c r="AE795" s="105"/>
      <c r="AG795" s="302"/>
      <c r="AN795" s="105"/>
      <c r="AO795" s="105"/>
      <c r="AP795" s="105"/>
      <c r="AQ795" s="105"/>
      <c r="AR795" s="105"/>
      <c r="AS795" s="105"/>
      <c r="AT795" s="105"/>
      <c r="AU795" s="105"/>
    </row>
    <row r="796" spans="3:47" x14ac:dyDescent="0.2">
      <c r="C796" s="333"/>
      <c r="D796" s="333"/>
      <c r="AA796" s="105"/>
      <c r="AB796" s="105"/>
      <c r="AC796" s="105"/>
      <c r="AD796" s="105"/>
      <c r="AE796" s="105"/>
      <c r="AG796" s="302"/>
      <c r="AN796" s="105"/>
      <c r="AO796" s="105"/>
      <c r="AP796" s="105"/>
      <c r="AQ796" s="105"/>
      <c r="AR796" s="105"/>
      <c r="AS796" s="105"/>
      <c r="AT796" s="105"/>
      <c r="AU796" s="105"/>
    </row>
    <row r="797" spans="3:47" x14ac:dyDescent="0.2">
      <c r="C797" s="333"/>
      <c r="D797" s="333"/>
      <c r="AA797" s="105"/>
      <c r="AB797" s="105"/>
      <c r="AC797" s="105"/>
      <c r="AD797" s="105"/>
      <c r="AE797" s="105"/>
      <c r="AG797" s="302"/>
      <c r="AN797" s="105"/>
      <c r="AO797" s="105"/>
      <c r="AP797" s="105"/>
      <c r="AQ797" s="105"/>
      <c r="AR797" s="105"/>
      <c r="AS797" s="105"/>
      <c r="AT797" s="105"/>
      <c r="AU797" s="105"/>
    </row>
    <row r="798" spans="3:47" x14ac:dyDescent="0.2">
      <c r="C798" s="333"/>
      <c r="D798" s="333"/>
      <c r="AA798" s="105"/>
      <c r="AB798" s="105"/>
      <c r="AC798" s="105"/>
      <c r="AD798" s="105"/>
      <c r="AE798" s="105"/>
      <c r="AG798" s="302"/>
      <c r="AN798" s="105"/>
      <c r="AO798" s="105"/>
      <c r="AP798" s="105"/>
      <c r="AQ798" s="105"/>
      <c r="AR798" s="105"/>
      <c r="AS798" s="105"/>
      <c r="AT798" s="105"/>
      <c r="AU798" s="105"/>
    </row>
    <row r="799" spans="3:47" x14ac:dyDescent="0.2">
      <c r="C799" s="333"/>
      <c r="D799" s="333"/>
      <c r="AA799" s="105"/>
      <c r="AB799" s="105"/>
      <c r="AC799" s="105"/>
      <c r="AD799" s="105"/>
      <c r="AE799" s="105"/>
      <c r="AG799" s="302"/>
      <c r="AN799" s="105"/>
      <c r="AO799" s="105"/>
      <c r="AP799" s="105"/>
      <c r="AQ799" s="105"/>
      <c r="AR799" s="105"/>
      <c r="AS799" s="105"/>
      <c r="AT799" s="105"/>
      <c r="AU799" s="105"/>
    </row>
    <row r="800" spans="3:47" x14ac:dyDescent="0.2">
      <c r="C800" s="333"/>
      <c r="D800" s="333"/>
      <c r="AA800" s="105"/>
      <c r="AB800" s="105"/>
      <c r="AC800" s="105"/>
      <c r="AD800" s="105"/>
      <c r="AE800" s="105"/>
      <c r="AG800" s="302"/>
      <c r="AN800" s="105"/>
      <c r="AO800" s="105"/>
      <c r="AP800" s="105"/>
      <c r="AQ800" s="105"/>
      <c r="AR800" s="105"/>
      <c r="AS800" s="105"/>
      <c r="AT800" s="105"/>
      <c r="AU800" s="105"/>
    </row>
    <row r="801" spans="3:47" x14ac:dyDescent="0.2">
      <c r="C801" s="333"/>
      <c r="D801" s="333"/>
      <c r="AA801" s="105"/>
      <c r="AB801" s="105"/>
      <c r="AC801" s="105"/>
      <c r="AD801" s="105"/>
      <c r="AE801" s="105"/>
      <c r="AG801" s="302"/>
      <c r="AN801" s="105"/>
      <c r="AO801" s="105"/>
      <c r="AP801" s="105"/>
      <c r="AQ801" s="105"/>
      <c r="AR801" s="105"/>
      <c r="AS801" s="105"/>
      <c r="AT801" s="105"/>
      <c r="AU801" s="105"/>
    </row>
    <row r="802" spans="3:47" x14ac:dyDescent="0.2">
      <c r="C802" s="333"/>
      <c r="D802" s="333"/>
      <c r="AA802" s="105"/>
      <c r="AB802" s="105"/>
      <c r="AC802" s="105"/>
      <c r="AD802" s="105"/>
      <c r="AE802" s="105"/>
      <c r="AG802" s="302"/>
      <c r="AN802" s="105"/>
      <c r="AO802" s="105"/>
      <c r="AP802" s="105"/>
      <c r="AQ802" s="105"/>
      <c r="AR802" s="105"/>
      <c r="AS802" s="105"/>
      <c r="AT802" s="105"/>
      <c r="AU802" s="105"/>
    </row>
    <row r="803" spans="3:47" x14ac:dyDescent="0.2">
      <c r="C803" s="333"/>
      <c r="D803" s="333"/>
      <c r="AA803" s="105"/>
      <c r="AB803" s="105"/>
      <c r="AC803" s="105"/>
      <c r="AD803" s="105"/>
      <c r="AE803" s="105"/>
      <c r="AG803" s="302"/>
      <c r="AN803" s="105"/>
      <c r="AO803" s="105"/>
      <c r="AP803" s="105"/>
      <c r="AQ803" s="105"/>
      <c r="AR803" s="105"/>
      <c r="AS803" s="105"/>
      <c r="AT803" s="105"/>
      <c r="AU803" s="105"/>
    </row>
    <row r="804" spans="3:47" x14ac:dyDescent="0.2">
      <c r="C804" s="333"/>
      <c r="D804" s="333"/>
      <c r="AA804" s="105"/>
      <c r="AB804" s="105"/>
      <c r="AC804" s="105"/>
      <c r="AD804" s="105"/>
      <c r="AE804" s="105"/>
      <c r="AG804" s="302"/>
      <c r="AN804" s="105"/>
      <c r="AO804" s="105"/>
      <c r="AP804" s="105"/>
      <c r="AQ804" s="105"/>
      <c r="AR804" s="105"/>
      <c r="AS804" s="105"/>
      <c r="AT804" s="105"/>
      <c r="AU804" s="105"/>
    </row>
    <row r="805" spans="3:47" x14ac:dyDescent="0.2">
      <c r="C805" s="333"/>
      <c r="D805" s="333"/>
      <c r="AA805" s="105"/>
      <c r="AB805" s="105"/>
      <c r="AC805" s="105"/>
      <c r="AD805" s="105"/>
      <c r="AE805" s="105"/>
      <c r="AG805" s="302"/>
      <c r="AN805" s="105"/>
      <c r="AO805" s="105"/>
      <c r="AP805" s="105"/>
      <c r="AQ805" s="105"/>
      <c r="AR805" s="105"/>
      <c r="AS805" s="105"/>
      <c r="AT805" s="105"/>
      <c r="AU805" s="105"/>
    </row>
    <row r="806" spans="3:47" x14ac:dyDescent="0.2">
      <c r="C806" s="333"/>
      <c r="D806" s="333"/>
      <c r="AA806" s="105"/>
      <c r="AB806" s="105"/>
      <c r="AC806" s="105"/>
      <c r="AD806" s="105"/>
      <c r="AE806" s="105"/>
      <c r="AG806" s="302"/>
      <c r="AN806" s="105"/>
      <c r="AO806" s="105"/>
      <c r="AP806" s="105"/>
      <c r="AQ806" s="105"/>
      <c r="AR806" s="105"/>
      <c r="AS806" s="105"/>
      <c r="AT806" s="105"/>
      <c r="AU806" s="105"/>
    </row>
    <row r="807" spans="3:47" x14ac:dyDescent="0.2">
      <c r="C807" s="333"/>
      <c r="D807" s="333"/>
      <c r="AA807" s="105"/>
      <c r="AB807" s="105"/>
      <c r="AC807" s="105"/>
      <c r="AD807" s="105"/>
      <c r="AE807" s="105"/>
      <c r="AG807" s="302"/>
      <c r="AN807" s="105"/>
      <c r="AO807" s="105"/>
      <c r="AP807" s="105"/>
      <c r="AQ807" s="105"/>
      <c r="AR807" s="105"/>
      <c r="AS807" s="105"/>
      <c r="AT807" s="105"/>
      <c r="AU807" s="105"/>
    </row>
    <row r="808" spans="3:47" x14ac:dyDescent="0.2">
      <c r="C808" s="333"/>
      <c r="D808" s="333"/>
      <c r="AA808" s="105"/>
      <c r="AB808" s="105"/>
      <c r="AC808" s="105"/>
      <c r="AD808" s="105"/>
      <c r="AE808" s="105"/>
      <c r="AG808" s="302"/>
      <c r="AN808" s="105"/>
      <c r="AO808" s="105"/>
      <c r="AP808" s="105"/>
      <c r="AQ808" s="105"/>
      <c r="AR808" s="105"/>
      <c r="AS808" s="105"/>
      <c r="AT808" s="105"/>
      <c r="AU808" s="105"/>
    </row>
    <row r="809" spans="3:47" x14ac:dyDescent="0.2">
      <c r="C809" s="333"/>
      <c r="D809" s="333"/>
      <c r="AA809" s="105"/>
      <c r="AB809" s="105"/>
      <c r="AC809" s="105"/>
      <c r="AD809" s="105"/>
      <c r="AE809" s="105"/>
      <c r="AG809" s="302"/>
      <c r="AN809" s="105"/>
      <c r="AO809" s="105"/>
      <c r="AP809" s="105"/>
      <c r="AQ809" s="105"/>
      <c r="AR809" s="105"/>
      <c r="AS809" s="105"/>
      <c r="AT809" s="105"/>
      <c r="AU809" s="105"/>
    </row>
    <row r="810" spans="3:47" x14ac:dyDescent="0.2">
      <c r="C810" s="333"/>
      <c r="D810" s="333"/>
      <c r="AA810" s="105"/>
      <c r="AB810" s="105"/>
      <c r="AC810" s="105"/>
      <c r="AD810" s="105"/>
      <c r="AE810" s="105"/>
      <c r="AG810" s="302"/>
      <c r="AN810" s="105"/>
      <c r="AO810" s="105"/>
      <c r="AP810" s="105"/>
      <c r="AQ810" s="105"/>
      <c r="AR810" s="105"/>
      <c r="AS810" s="105"/>
      <c r="AT810" s="105"/>
      <c r="AU810" s="105"/>
    </row>
    <row r="811" spans="3:47" x14ac:dyDescent="0.2">
      <c r="C811" s="333"/>
      <c r="D811" s="333"/>
      <c r="AA811" s="105"/>
      <c r="AB811" s="105"/>
      <c r="AC811" s="105"/>
      <c r="AD811" s="105"/>
      <c r="AE811" s="105"/>
      <c r="AG811" s="302"/>
      <c r="AN811" s="105"/>
      <c r="AO811" s="105"/>
      <c r="AP811" s="105"/>
      <c r="AQ811" s="105"/>
      <c r="AR811" s="105"/>
      <c r="AS811" s="105"/>
      <c r="AT811" s="105"/>
      <c r="AU811" s="105"/>
    </row>
    <row r="812" spans="3:47" x14ac:dyDescent="0.2">
      <c r="C812" s="333"/>
      <c r="D812" s="333"/>
      <c r="AA812" s="105"/>
      <c r="AB812" s="105"/>
      <c r="AC812" s="105"/>
      <c r="AD812" s="105"/>
      <c r="AE812" s="105"/>
      <c r="AG812" s="302"/>
      <c r="AN812" s="105"/>
      <c r="AO812" s="105"/>
      <c r="AP812" s="105"/>
      <c r="AQ812" s="105"/>
      <c r="AR812" s="105"/>
      <c r="AS812" s="105"/>
      <c r="AT812" s="105"/>
      <c r="AU812" s="105"/>
    </row>
    <row r="813" spans="3:47" x14ac:dyDescent="0.2">
      <c r="C813" s="333"/>
      <c r="D813" s="333"/>
      <c r="AA813" s="105"/>
      <c r="AB813" s="105"/>
      <c r="AC813" s="105"/>
      <c r="AD813" s="105"/>
      <c r="AE813" s="105"/>
      <c r="AG813" s="302"/>
      <c r="AN813" s="105"/>
      <c r="AO813" s="105"/>
      <c r="AP813" s="105"/>
      <c r="AQ813" s="105"/>
      <c r="AR813" s="105"/>
      <c r="AS813" s="105"/>
      <c r="AT813" s="105"/>
      <c r="AU813" s="105"/>
    </row>
    <row r="814" spans="3:47" x14ac:dyDescent="0.2">
      <c r="C814" s="333"/>
      <c r="D814" s="333"/>
      <c r="AA814" s="105"/>
      <c r="AB814" s="105"/>
      <c r="AC814" s="105"/>
      <c r="AD814" s="105"/>
      <c r="AE814" s="105"/>
      <c r="AG814" s="302"/>
      <c r="AN814" s="105"/>
      <c r="AO814" s="105"/>
      <c r="AP814" s="105"/>
      <c r="AQ814" s="105"/>
      <c r="AR814" s="105"/>
      <c r="AS814" s="105"/>
      <c r="AT814" s="105"/>
      <c r="AU814" s="105"/>
    </row>
    <row r="815" spans="3:47" x14ac:dyDescent="0.2">
      <c r="C815" s="333"/>
      <c r="D815" s="333"/>
      <c r="AA815" s="105"/>
      <c r="AB815" s="105"/>
      <c r="AC815" s="105"/>
      <c r="AD815" s="105"/>
      <c r="AE815" s="105"/>
      <c r="AG815" s="302"/>
      <c r="AN815" s="105"/>
      <c r="AO815" s="105"/>
      <c r="AP815" s="105"/>
      <c r="AQ815" s="105"/>
      <c r="AR815" s="105"/>
      <c r="AS815" s="105"/>
      <c r="AT815" s="105"/>
      <c r="AU815" s="105"/>
    </row>
    <row r="816" spans="3:47" x14ac:dyDescent="0.2">
      <c r="C816" s="333"/>
      <c r="D816" s="333"/>
      <c r="AA816" s="105"/>
      <c r="AB816" s="105"/>
      <c r="AC816" s="105"/>
      <c r="AD816" s="105"/>
      <c r="AE816" s="105"/>
      <c r="AG816" s="302"/>
      <c r="AN816" s="105"/>
      <c r="AO816" s="105"/>
      <c r="AP816" s="105"/>
      <c r="AQ816" s="105"/>
      <c r="AR816" s="105"/>
      <c r="AS816" s="105"/>
      <c r="AT816" s="105"/>
      <c r="AU816" s="105"/>
    </row>
    <row r="817" spans="3:64" x14ac:dyDescent="0.2">
      <c r="C817" s="333"/>
      <c r="D817" s="333"/>
      <c r="AA817" s="105"/>
      <c r="AB817" s="105"/>
      <c r="AC817" s="105"/>
      <c r="AD817" s="105"/>
      <c r="AE817" s="105"/>
      <c r="AG817" s="302"/>
      <c r="AN817" s="105"/>
      <c r="AO817" s="105"/>
      <c r="AP817" s="105"/>
      <c r="AQ817" s="105"/>
      <c r="AR817" s="105"/>
      <c r="AS817" s="105"/>
      <c r="AT817" s="105"/>
      <c r="AU817" s="105"/>
    </row>
    <row r="818" spans="3:64" x14ac:dyDescent="0.2">
      <c r="C818" s="333"/>
      <c r="D818" s="333"/>
      <c r="AA818" s="105"/>
      <c r="AB818" s="105"/>
      <c r="AC818" s="105"/>
      <c r="AD818" s="105"/>
      <c r="AE818" s="105"/>
      <c r="AG818" s="302"/>
      <c r="AN818" s="105"/>
      <c r="AO818" s="105"/>
      <c r="AP818" s="105"/>
      <c r="AQ818" s="105"/>
      <c r="AR818" s="105"/>
      <c r="AS818" s="105"/>
      <c r="AT818" s="105"/>
      <c r="AU818" s="105"/>
    </row>
    <row r="819" spans="3:64" x14ac:dyDescent="0.2">
      <c r="C819" s="333"/>
      <c r="D819" s="333"/>
      <c r="AA819" s="105"/>
      <c r="AB819" s="105"/>
      <c r="AC819" s="105"/>
      <c r="AD819" s="105"/>
      <c r="AE819" s="105"/>
      <c r="AG819" s="302"/>
      <c r="AN819" s="105"/>
      <c r="AO819" s="105"/>
      <c r="AP819" s="105"/>
      <c r="AQ819" s="105"/>
      <c r="AR819" s="105"/>
      <c r="AS819" s="105"/>
      <c r="AT819" s="105"/>
      <c r="AU819" s="105"/>
    </row>
    <row r="820" spans="3:64" x14ac:dyDescent="0.2">
      <c r="C820" s="333"/>
      <c r="D820" s="333"/>
      <c r="AA820" s="105"/>
      <c r="AB820" s="105"/>
      <c r="AC820" s="105"/>
      <c r="AD820" s="105"/>
      <c r="AE820" s="105"/>
      <c r="AG820" s="302"/>
      <c r="AN820" s="105"/>
      <c r="AO820" s="105"/>
      <c r="AP820" s="105"/>
      <c r="AQ820" s="105"/>
      <c r="AR820" s="105"/>
      <c r="AS820" s="105"/>
      <c r="AT820" s="105"/>
      <c r="AU820" s="105"/>
    </row>
    <row r="821" spans="3:64" x14ac:dyDescent="0.2">
      <c r="C821" s="333"/>
      <c r="D821" s="333"/>
      <c r="AA821" s="105"/>
      <c r="AB821" s="105"/>
      <c r="AC821" s="105"/>
      <c r="AD821" s="105"/>
      <c r="AE821" s="105"/>
      <c r="AG821" s="302"/>
      <c r="AN821" s="105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</row>
    <row r="822" spans="3:64" x14ac:dyDescent="0.2">
      <c r="C822" s="333"/>
      <c r="D822" s="333"/>
      <c r="AA822" s="105"/>
      <c r="AB822" s="105"/>
      <c r="AC822" s="105"/>
      <c r="AD822" s="105"/>
      <c r="AE822" s="105"/>
      <c r="AG822" s="302"/>
      <c r="AN822" s="105"/>
      <c r="AO822" s="105"/>
      <c r="AP822" s="105"/>
      <c r="AQ822" s="105"/>
      <c r="AR822" s="105"/>
      <c r="AS822" s="105"/>
      <c r="AT822" s="105"/>
      <c r="AU822" s="105"/>
      <c r="AV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</row>
    <row r="823" spans="3:64" x14ac:dyDescent="0.2">
      <c r="C823" s="333"/>
      <c r="D823" s="333"/>
      <c r="AA823" s="105"/>
      <c r="AB823" s="105"/>
      <c r="AC823" s="105"/>
      <c r="AD823" s="105"/>
      <c r="AE823" s="105"/>
      <c r="AG823" s="302"/>
      <c r="AN823" s="105"/>
      <c r="AO823" s="105"/>
      <c r="AP823" s="105"/>
      <c r="AQ823" s="105"/>
      <c r="AR823" s="105"/>
      <c r="AS823" s="105"/>
      <c r="AT823" s="105"/>
      <c r="AU823" s="105"/>
    </row>
    <row r="824" spans="3:64" x14ac:dyDescent="0.2">
      <c r="C824" s="333"/>
      <c r="D824" s="333"/>
      <c r="AA824" s="105"/>
      <c r="AB824" s="105"/>
      <c r="AC824" s="105"/>
      <c r="AD824" s="105"/>
      <c r="AE824" s="105"/>
      <c r="AG824" s="302"/>
      <c r="AN824" s="105"/>
      <c r="AO824" s="105"/>
      <c r="AP824" s="105"/>
      <c r="AQ824" s="105"/>
      <c r="AR824" s="105"/>
      <c r="AS824" s="105"/>
      <c r="AT824" s="105"/>
      <c r="AU824" s="105"/>
    </row>
    <row r="825" spans="3:64" x14ac:dyDescent="0.2">
      <c r="C825" s="333"/>
      <c r="D825" s="333"/>
      <c r="AA825" s="105"/>
      <c r="AB825" s="105"/>
      <c r="AC825" s="105"/>
      <c r="AD825" s="105"/>
      <c r="AE825" s="105"/>
      <c r="AG825" s="302"/>
      <c r="AN825" s="105"/>
      <c r="AO825" s="105"/>
      <c r="AP825" s="105"/>
      <c r="AQ825" s="105"/>
      <c r="AR825" s="105"/>
      <c r="AS825" s="105"/>
      <c r="AT825" s="105"/>
      <c r="AU825" s="105"/>
    </row>
    <row r="826" spans="3:64" x14ac:dyDescent="0.2">
      <c r="C826" s="333"/>
      <c r="D826" s="333"/>
      <c r="AA826" s="105"/>
      <c r="AB826" s="105"/>
      <c r="AC826" s="105"/>
      <c r="AD826" s="105"/>
      <c r="AE826" s="105"/>
      <c r="AG826" s="302"/>
      <c r="AN826" s="105"/>
      <c r="AO826" s="105"/>
      <c r="AP826" s="105"/>
      <c r="AQ826" s="105"/>
      <c r="AR826" s="105"/>
      <c r="AS826" s="105"/>
      <c r="AT826" s="105"/>
      <c r="AU826" s="105"/>
    </row>
    <row r="827" spans="3:64" x14ac:dyDescent="0.2">
      <c r="C827" s="333"/>
      <c r="D827" s="333"/>
      <c r="AA827" s="105"/>
      <c r="AB827" s="105"/>
      <c r="AC827" s="105"/>
      <c r="AD827" s="105"/>
      <c r="AE827" s="105"/>
      <c r="AG827" s="302"/>
      <c r="AN827" s="105"/>
      <c r="AO827" s="105"/>
      <c r="AP827" s="105"/>
      <c r="AQ827" s="105"/>
      <c r="AR827" s="105"/>
      <c r="AS827" s="105"/>
      <c r="AT827" s="105"/>
      <c r="AU827" s="105"/>
    </row>
    <row r="828" spans="3:64" x14ac:dyDescent="0.2">
      <c r="C828" s="333"/>
      <c r="D828" s="333"/>
      <c r="AA828" s="105"/>
      <c r="AB828" s="105"/>
      <c r="AC828" s="105"/>
      <c r="AD828" s="105"/>
      <c r="AE828" s="105"/>
      <c r="AG828" s="302"/>
      <c r="AN828" s="105"/>
      <c r="AO828" s="105"/>
      <c r="AP828" s="105"/>
      <c r="AQ828" s="105"/>
      <c r="AR828" s="105"/>
      <c r="AS828" s="105"/>
      <c r="AT828" s="105"/>
      <c r="AU828" s="105"/>
    </row>
    <row r="829" spans="3:64" x14ac:dyDescent="0.2">
      <c r="C829" s="333"/>
      <c r="D829" s="333"/>
      <c r="AA829" s="105"/>
      <c r="AB829" s="105"/>
      <c r="AC829" s="105"/>
      <c r="AD829" s="105"/>
      <c r="AE829" s="105"/>
      <c r="AG829" s="302"/>
      <c r="AN829" s="105"/>
      <c r="AO829" s="105"/>
      <c r="AP829" s="105"/>
      <c r="AQ829" s="105"/>
      <c r="AR829" s="105"/>
      <c r="AS829" s="105"/>
      <c r="AT829" s="105"/>
      <c r="AU829" s="105"/>
    </row>
    <row r="830" spans="3:64" x14ac:dyDescent="0.2">
      <c r="C830" s="333"/>
      <c r="D830" s="333"/>
      <c r="AA830" s="105"/>
      <c r="AB830" s="105"/>
      <c r="AC830" s="105"/>
      <c r="AD830" s="105"/>
      <c r="AE830" s="105"/>
      <c r="AG830" s="302"/>
      <c r="AN830" s="105"/>
      <c r="AO830" s="105"/>
      <c r="AP830" s="105"/>
      <c r="AQ830" s="105"/>
      <c r="AR830" s="105"/>
      <c r="AS830" s="105"/>
      <c r="AT830" s="105"/>
      <c r="AU830" s="105"/>
    </row>
    <row r="831" spans="3:64" x14ac:dyDescent="0.2">
      <c r="C831" s="333"/>
      <c r="D831" s="333"/>
      <c r="AA831" s="105"/>
      <c r="AB831" s="105"/>
      <c r="AC831" s="105"/>
      <c r="AD831" s="105"/>
      <c r="AE831" s="105"/>
      <c r="AG831" s="302"/>
      <c r="AN831" s="105"/>
      <c r="AO831" s="105"/>
      <c r="AP831" s="105"/>
      <c r="AQ831" s="105"/>
      <c r="AR831" s="105"/>
      <c r="AS831" s="105"/>
      <c r="AT831" s="105"/>
      <c r="AU831" s="105"/>
    </row>
    <row r="832" spans="3:64" x14ac:dyDescent="0.2">
      <c r="C832" s="333"/>
      <c r="D832" s="333"/>
      <c r="AA832" s="105"/>
      <c r="AB832" s="105"/>
      <c r="AC832" s="105"/>
      <c r="AD832" s="105"/>
      <c r="AE832" s="105"/>
      <c r="AG832" s="302"/>
      <c r="AN832" s="105"/>
      <c r="AO832" s="105"/>
      <c r="AP832" s="105"/>
      <c r="AQ832" s="105"/>
      <c r="AR832" s="105"/>
      <c r="AS832" s="105"/>
      <c r="AT832" s="105"/>
      <c r="AU832" s="105"/>
    </row>
    <row r="833" spans="3:50" x14ac:dyDescent="0.2">
      <c r="C833" s="333"/>
      <c r="D833" s="333"/>
      <c r="AA833" s="105"/>
      <c r="AB833" s="105"/>
      <c r="AC833" s="105"/>
      <c r="AD833" s="105"/>
      <c r="AE833" s="105"/>
      <c r="AG833" s="302"/>
      <c r="AN833" s="105"/>
      <c r="AO833" s="105"/>
      <c r="AP833" s="105"/>
      <c r="AQ833" s="105"/>
      <c r="AR833" s="105"/>
      <c r="AS833" s="105"/>
      <c r="AT833" s="105"/>
      <c r="AU833" s="105"/>
      <c r="AV833" s="105"/>
      <c r="AX833" s="105"/>
    </row>
    <row r="834" spans="3:50" x14ac:dyDescent="0.2">
      <c r="C834" s="333"/>
      <c r="D834" s="333"/>
      <c r="AA834" s="105"/>
      <c r="AB834" s="105"/>
      <c r="AC834" s="105"/>
      <c r="AD834" s="105"/>
      <c r="AE834" s="105"/>
      <c r="AG834" s="302"/>
      <c r="AN834" s="105"/>
      <c r="AO834" s="105"/>
      <c r="AP834" s="105"/>
      <c r="AQ834" s="105"/>
      <c r="AR834" s="105"/>
      <c r="AS834" s="105"/>
      <c r="AT834" s="105"/>
      <c r="AU834" s="105"/>
    </row>
    <row r="835" spans="3:50" x14ac:dyDescent="0.2">
      <c r="C835" s="333"/>
      <c r="D835" s="333"/>
      <c r="AA835" s="105"/>
      <c r="AB835" s="105"/>
      <c r="AC835" s="105"/>
      <c r="AD835" s="105"/>
      <c r="AE835" s="105"/>
      <c r="AG835" s="302"/>
      <c r="AN835" s="105"/>
      <c r="AO835" s="105"/>
      <c r="AP835" s="105"/>
      <c r="AQ835" s="105"/>
      <c r="AR835" s="105"/>
      <c r="AS835" s="105"/>
      <c r="AT835" s="105"/>
      <c r="AU835" s="105"/>
    </row>
    <row r="836" spans="3:50" x14ac:dyDescent="0.2">
      <c r="C836" s="333"/>
      <c r="D836" s="333"/>
      <c r="AA836" s="105"/>
      <c r="AB836" s="105"/>
      <c r="AC836" s="105"/>
      <c r="AD836" s="105"/>
      <c r="AE836" s="105"/>
      <c r="AG836" s="302"/>
      <c r="AN836" s="105"/>
      <c r="AO836" s="105"/>
      <c r="AP836" s="105"/>
      <c r="AQ836" s="105"/>
      <c r="AR836" s="105"/>
      <c r="AS836" s="105"/>
      <c r="AT836" s="105"/>
      <c r="AU836" s="105"/>
    </row>
    <row r="837" spans="3:50" x14ac:dyDescent="0.2">
      <c r="C837" s="333"/>
      <c r="D837" s="333"/>
      <c r="AA837" s="105"/>
      <c r="AB837" s="105"/>
      <c r="AC837" s="105"/>
      <c r="AD837" s="105"/>
      <c r="AE837" s="105"/>
      <c r="AG837" s="302"/>
      <c r="AN837" s="105"/>
      <c r="AO837" s="105"/>
      <c r="AP837" s="105"/>
      <c r="AQ837" s="105"/>
      <c r="AR837" s="105"/>
      <c r="AS837" s="105"/>
      <c r="AT837" s="105"/>
      <c r="AU837" s="105"/>
    </row>
    <row r="838" spans="3:50" x14ac:dyDescent="0.2">
      <c r="C838" s="333"/>
      <c r="D838" s="333"/>
      <c r="AA838" s="105"/>
      <c r="AB838" s="105"/>
      <c r="AC838" s="105"/>
      <c r="AD838" s="105"/>
      <c r="AE838" s="105"/>
      <c r="AG838" s="302"/>
      <c r="AN838" s="105"/>
      <c r="AO838" s="105"/>
      <c r="AP838" s="105"/>
      <c r="AQ838" s="105"/>
      <c r="AR838" s="105"/>
      <c r="AS838" s="105"/>
      <c r="AT838" s="105"/>
      <c r="AU838" s="105"/>
    </row>
    <row r="839" spans="3:50" x14ac:dyDescent="0.2">
      <c r="C839" s="333"/>
      <c r="D839" s="333"/>
      <c r="AA839" s="105"/>
      <c r="AB839" s="105"/>
      <c r="AC839" s="105"/>
      <c r="AD839" s="105"/>
      <c r="AE839" s="105"/>
      <c r="AG839" s="302"/>
      <c r="AN839" s="105"/>
      <c r="AO839" s="105"/>
      <c r="AP839" s="105"/>
      <c r="AQ839" s="105"/>
      <c r="AR839" s="105"/>
      <c r="AS839" s="105"/>
      <c r="AT839" s="105"/>
      <c r="AU839" s="105"/>
    </row>
    <row r="840" spans="3:50" x14ac:dyDescent="0.2">
      <c r="C840" s="333"/>
      <c r="D840" s="333"/>
      <c r="AA840" s="105"/>
      <c r="AB840" s="105"/>
      <c r="AC840" s="105"/>
      <c r="AD840" s="105"/>
      <c r="AE840" s="105"/>
      <c r="AG840" s="302"/>
      <c r="AN840" s="105"/>
      <c r="AO840" s="105"/>
      <c r="AP840" s="105"/>
      <c r="AQ840" s="105"/>
      <c r="AR840" s="105"/>
      <c r="AS840" s="105"/>
      <c r="AT840" s="105"/>
      <c r="AU840" s="105"/>
    </row>
    <row r="841" spans="3:50" x14ac:dyDescent="0.2">
      <c r="C841" s="333"/>
      <c r="D841" s="333"/>
      <c r="AA841" s="105"/>
      <c r="AB841" s="105"/>
      <c r="AC841" s="105"/>
      <c r="AD841" s="105"/>
      <c r="AE841" s="105"/>
      <c r="AG841" s="302"/>
      <c r="AN841" s="105"/>
      <c r="AO841" s="105"/>
      <c r="AP841" s="105"/>
      <c r="AQ841" s="105"/>
      <c r="AR841" s="105"/>
      <c r="AS841" s="105"/>
      <c r="AT841" s="105"/>
      <c r="AU841" s="105"/>
    </row>
    <row r="842" spans="3:50" x14ac:dyDescent="0.2">
      <c r="C842" s="333"/>
      <c r="D842" s="333"/>
      <c r="AA842" s="105"/>
      <c r="AB842" s="105"/>
      <c r="AC842" s="105"/>
      <c r="AD842" s="105"/>
      <c r="AE842" s="105"/>
      <c r="AG842" s="302"/>
      <c r="AN842" s="105"/>
      <c r="AO842" s="105"/>
      <c r="AP842" s="105"/>
      <c r="AQ842" s="105"/>
      <c r="AR842" s="105"/>
      <c r="AS842" s="105"/>
      <c r="AT842" s="105"/>
      <c r="AU842" s="105"/>
    </row>
    <row r="843" spans="3:50" x14ac:dyDescent="0.2">
      <c r="C843" s="333"/>
      <c r="D843" s="333"/>
      <c r="AA843" s="105"/>
      <c r="AB843" s="105"/>
      <c r="AC843" s="105"/>
      <c r="AD843" s="105"/>
      <c r="AE843" s="105"/>
      <c r="AG843" s="302"/>
      <c r="AN843" s="105"/>
      <c r="AO843" s="105"/>
      <c r="AP843" s="105"/>
      <c r="AQ843" s="105"/>
      <c r="AR843" s="105"/>
      <c r="AS843" s="105"/>
      <c r="AT843" s="105"/>
      <c r="AU843" s="105"/>
    </row>
    <row r="844" spans="3:50" x14ac:dyDescent="0.2">
      <c r="C844" s="333"/>
      <c r="D844" s="333"/>
      <c r="AA844" s="105"/>
      <c r="AB844" s="105"/>
      <c r="AC844" s="105"/>
      <c r="AD844" s="105"/>
      <c r="AE844" s="105"/>
      <c r="AG844" s="302"/>
      <c r="AN844" s="105"/>
      <c r="AO844" s="105"/>
      <c r="AP844" s="105"/>
      <c r="AQ844" s="105"/>
      <c r="AR844" s="105"/>
      <c r="AS844" s="105"/>
      <c r="AT844" s="105"/>
      <c r="AU844" s="105"/>
    </row>
    <row r="845" spans="3:50" x14ac:dyDescent="0.2">
      <c r="C845" s="333"/>
      <c r="D845" s="333"/>
      <c r="AA845" s="105"/>
      <c r="AB845" s="105"/>
      <c r="AC845" s="105"/>
      <c r="AD845" s="105"/>
      <c r="AE845" s="105"/>
      <c r="AG845" s="302"/>
      <c r="AN845" s="105"/>
      <c r="AO845" s="105"/>
      <c r="AP845" s="105"/>
      <c r="AQ845" s="105"/>
      <c r="AR845" s="105"/>
      <c r="AS845" s="105"/>
      <c r="AT845" s="105"/>
      <c r="AU845" s="105"/>
    </row>
    <row r="846" spans="3:50" x14ac:dyDescent="0.2">
      <c r="C846" s="333"/>
      <c r="D846" s="333"/>
      <c r="AA846" s="105"/>
      <c r="AB846" s="105"/>
      <c r="AC846" s="105"/>
      <c r="AD846" s="105"/>
      <c r="AE846" s="105"/>
      <c r="AG846" s="302"/>
      <c r="AN846" s="105"/>
      <c r="AO846" s="105"/>
      <c r="AP846" s="105"/>
      <c r="AQ846" s="105"/>
      <c r="AR846" s="105"/>
      <c r="AS846" s="105"/>
      <c r="AT846" s="105"/>
      <c r="AU846" s="105"/>
    </row>
    <row r="847" spans="3:50" x14ac:dyDescent="0.2">
      <c r="C847" s="333"/>
      <c r="D847" s="333"/>
      <c r="AA847" s="105"/>
      <c r="AB847" s="105"/>
      <c r="AC847" s="105"/>
      <c r="AD847" s="105"/>
      <c r="AE847" s="105"/>
      <c r="AG847" s="302"/>
      <c r="AN847" s="105"/>
      <c r="AO847" s="105"/>
      <c r="AP847" s="105"/>
      <c r="AQ847" s="105"/>
      <c r="AR847" s="105"/>
      <c r="AS847" s="105"/>
      <c r="AT847" s="105"/>
      <c r="AU847" s="105"/>
    </row>
    <row r="848" spans="3:50" x14ac:dyDescent="0.2">
      <c r="C848" s="333"/>
      <c r="D848" s="333"/>
      <c r="AA848" s="105"/>
      <c r="AB848" s="105"/>
      <c r="AC848" s="105"/>
      <c r="AD848" s="105"/>
      <c r="AE848" s="105"/>
      <c r="AG848" s="302"/>
      <c r="AN848" s="105"/>
      <c r="AO848" s="105"/>
      <c r="AP848" s="105"/>
      <c r="AQ848" s="105"/>
      <c r="AR848" s="105"/>
      <c r="AS848" s="105"/>
      <c r="AT848" s="105"/>
      <c r="AU848" s="105"/>
    </row>
    <row r="849" spans="3:47" x14ac:dyDescent="0.2">
      <c r="C849" s="333"/>
      <c r="D849" s="333"/>
      <c r="AA849" s="105"/>
      <c r="AB849" s="105"/>
      <c r="AC849" s="105"/>
      <c r="AD849" s="105"/>
      <c r="AE849" s="105"/>
      <c r="AG849" s="302"/>
      <c r="AN849" s="105"/>
      <c r="AO849" s="105"/>
      <c r="AP849" s="105"/>
      <c r="AQ849" s="105"/>
      <c r="AR849" s="105"/>
      <c r="AS849" s="105"/>
      <c r="AT849" s="105"/>
      <c r="AU849" s="105"/>
    </row>
    <row r="850" spans="3:47" x14ac:dyDescent="0.2">
      <c r="C850" s="333"/>
      <c r="D850" s="333"/>
      <c r="AA850" s="105"/>
      <c r="AB850" s="105"/>
      <c r="AC850" s="105"/>
      <c r="AD850" s="105"/>
      <c r="AE850" s="105"/>
      <c r="AG850" s="302"/>
      <c r="AN850" s="105"/>
      <c r="AO850" s="105"/>
      <c r="AP850" s="105"/>
      <c r="AQ850" s="105"/>
      <c r="AR850" s="105"/>
      <c r="AS850" s="105"/>
      <c r="AT850" s="105"/>
      <c r="AU850" s="105"/>
    </row>
    <row r="851" spans="3:47" x14ac:dyDescent="0.2">
      <c r="C851" s="333"/>
      <c r="D851" s="333"/>
      <c r="AA851" s="105"/>
      <c r="AB851" s="105"/>
      <c r="AC851" s="105"/>
      <c r="AD851" s="105"/>
      <c r="AE851" s="105"/>
      <c r="AG851" s="302"/>
      <c r="AN851" s="105"/>
      <c r="AO851" s="105"/>
      <c r="AP851" s="105"/>
      <c r="AQ851" s="105"/>
      <c r="AR851" s="105"/>
      <c r="AS851" s="105"/>
      <c r="AT851" s="105"/>
      <c r="AU851" s="105"/>
    </row>
    <row r="852" spans="3:47" x14ac:dyDescent="0.2">
      <c r="C852" s="333"/>
      <c r="D852" s="333"/>
      <c r="AA852" s="105"/>
      <c r="AB852" s="105"/>
      <c r="AC852" s="105"/>
      <c r="AD852" s="105"/>
      <c r="AE852" s="105"/>
      <c r="AG852" s="302"/>
      <c r="AN852" s="105"/>
      <c r="AO852" s="105"/>
      <c r="AP852" s="105"/>
      <c r="AQ852" s="105"/>
      <c r="AR852" s="105"/>
      <c r="AS852" s="105"/>
      <c r="AT852" s="105"/>
      <c r="AU852" s="105"/>
    </row>
    <row r="853" spans="3:47" x14ac:dyDescent="0.2">
      <c r="C853" s="333"/>
      <c r="D853" s="333"/>
      <c r="AA853" s="105"/>
      <c r="AB853" s="105"/>
      <c r="AC853" s="105"/>
      <c r="AD853" s="105"/>
      <c r="AE853" s="105"/>
      <c r="AG853" s="302"/>
      <c r="AN853" s="105"/>
      <c r="AO853" s="105"/>
      <c r="AP853" s="105"/>
      <c r="AQ853" s="105"/>
      <c r="AR853" s="105"/>
      <c r="AS853" s="105"/>
      <c r="AT853" s="105"/>
      <c r="AU853" s="105"/>
    </row>
    <row r="854" spans="3:47" x14ac:dyDescent="0.2">
      <c r="C854" s="333"/>
      <c r="D854" s="333"/>
      <c r="AA854" s="105"/>
      <c r="AB854" s="105"/>
      <c r="AC854" s="105"/>
      <c r="AD854" s="105"/>
      <c r="AE854" s="105"/>
      <c r="AG854" s="302"/>
      <c r="AN854" s="105"/>
      <c r="AO854" s="105"/>
      <c r="AP854" s="105"/>
      <c r="AQ854" s="105"/>
      <c r="AR854" s="105"/>
      <c r="AS854" s="105"/>
      <c r="AT854" s="105"/>
      <c r="AU854" s="105"/>
    </row>
    <row r="855" spans="3:47" x14ac:dyDescent="0.2">
      <c r="C855" s="333"/>
      <c r="D855" s="333"/>
      <c r="AA855" s="105"/>
      <c r="AB855" s="105"/>
      <c r="AC855" s="105"/>
      <c r="AD855" s="105"/>
      <c r="AE855" s="105"/>
      <c r="AG855" s="302"/>
      <c r="AN855" s="105"/>
      <c r="AO855" s="105"/>
      <c r="AP855" s="105"/>
      <c r="AQ855" s="105"/>
      <c r="AR855" s="105"/>
      <c r="AS855" s="105"/>
      <c r="AT855" s="105"/>
      <c r="AU855" s="105"/>
    </row>
    <row r="856" spans="3:47" x14ac:dyDescent="0.2">
      <c r="C856" s="333"/>
      <c r="D856" s="333"/>
      <c r="AA856" s="105"/>
      <c r="AB856" s="105"/>
      <c r="AC856" s="105"/>
      <c r="AD856" s="105"/>
      <c r="AE856" s="105"/>
      <c r="AG856" s="302"/>
      <c r="AN856" s="105"/>
      <c r="AO856" s="105"/>
      <c r="AP856" s="105"/>
      <c r="AQ856" s="105"/>
      <c r="AR856" s="105"/>
      <c r="AS856" s="105"/>
      <c r="AT856" s="105"/>
      <c r="AU856" s="105"/>
    </row>
    <row r="857" spans="3:47" x14ac:dyDescent="0.2">
      <c r="C857" s="333"/>
      <c r="D857" s="333"/>
      <c r="AA857" s="105"/>
      <c r="AB857" s="105"/>
      <c r="AC857" s="105"/>
      <c r="AD857" s="105"/>
      <c r="AE857" s="105"/>
      <c r="AG857" s="302"/>
      <c r="AN857" s="105"/>
      <c r="AO857" s="105"/>
      <c r="AP857" s="105"/>
      <c r="AQ857" s="105"/>
      <c r="AR857" s="105"/>
      <c r="AS857" s="105"/>
      <c r="AT857" s="105"/>
      <c r="AU857" s="105"/>
    </row>
    <row r="858" spans="3:47" x14ac:dyDescent="0.2">
      <c r="C858" s="333"/>
      <c r="D858" s="333"/>
      <c r="AA858" s="105"/>
      <c r="AB858" s="105"/>
      <c r="AC858" s="105"/>
      <c r="AD858" s="105"/>
      <c r="AE858" s="105"/>
      <c r="AG858" s="302"/>
      <c r="AN858" s="105"/>
      <c r="AO858" s="105"/>
      <c r="AP858" s="105"/>
      <c r="AQ858" s="105"/>
      <c r="AR858" s="105"/>
      <c r="AS858" s="105"/>
      <c r="AT858" s="105"/>
      <c r="AU858" s="105"/>
    </row>
    <row r="859" spans="3:47" x14ac:dyDescent="0.2">
      <c r="C859" s="333"/>
      <c r="D859" s="333"/>
      <c r="AA859" s="105"/>
      <c r="AB859" s="105"/>
      <c r="AC859" s="105"/>
      <c r="AD859" s="105"/>
      <c r="AE859" s="105"/>
      <c r="AG859" s="302"/>
      <c r="AN859" s="105"/>
      <c r="AO859" s="105"/>
      <c r="AP859" s="105"/>
      <c r="AQ859" s="105"/>
      <c r="AR859" s="105"/>
      <c r="AS859" s="105"/>
      <c r="AT859" s="105"/>
      <c r="AU859" s="105"/>
    </row>
    <row r="860" spans="3:47" x14ac:dyDescent="0.2">
      <c r="C860" s="333"/>
      <c r="D860" s="333"/>
      <c r="AA860" s="105"/>
      <c r="AB860" s="105"/>
      <c r="AC860" s="105"/>
      <c r="AD860" s="105"/>
      <c r="AE860" s="105"/>
      <c r="AG860" s="302"/>
      <c r="AN860" s="105"/>
      <c r="AO860" s="105"/>
      <c r="AP860" s="105"/>
      <c r="AQ860" s="105"/>
      <c r="AR860" s="105"/>
      <c r="AS860" s="105"/>
      <c r="AT860" s="105"/>
      <c r="AU860" s="105"/>
    </row>
    <row r="861" spans="3:47" x14ac:dyDescent="0.2">
      <c r="C861" s="333"/>
      <c r="D861" s="333"/>
      <c r="AA861" s="105"/>
      <c r="AB861" s="105"/>
      <c r="AC861" s="105"/>
      <c r="AD861" s="105"/>
      <c r="AE861" s="105"/>
      <c r="AG861" s="302"/>
      <c r="AN861" s="105"/>
      <c r="AO861" s="105"/>
      <c r="AP861" s="105"/>
      <c r="AQ861" s="105"/>
      <c r="AR861" s="105"/>
      <c r="AS861" s="105"/>
      <c r="AT861" s="105"/>
      <c r="AU861" s="105"/>
    </row>
    <row r="862" spans="3:47" x14ac:dyDescent="0.2">
      <c r="C862" s="333"/>
      <c r="D862" s="333"/>
      <c r="AA862" s="105"/>
      <c r="AB862" s="105"/>
      <c r="AC862" s="105"/>
      <c r="AD862" s="105"/>
      <c r="AE862" s="105"/>
      <c r="AG862" s="302"/>
      <c r="AN862" s="105"/>
      <c r="AO862" s="105"/>
      <c r="AP862" s="105"/>
      <c r="AQ862" s="105"/>
      <c r="AR862" s="105"/>
      <c r="AS862" s="105"/>
      <c r="AT862" s="105"/>
      <c r="AU862" s="105"/>
    </row>
    <row r="863" spans="3:47" x14ac:dyDescent="0.2">
      <c r="C863" s="333"/>
      <c r="D863" s="333"/>
      <c r="AA863" s="105"/>
      <c r="AB863" s="105"/>
      <c r="AC863" s="105"/>
      <c r="AD863" s="105"/>
      <c r="AE863" s="105"/>
      <c r="AG863" s="302"/>
      <c r="AN863" s="105"/>
      <c r="AO863" s="105"/>
      <c r="AP863" s="105"/>
      <c r="AQ863" s="105"/>
      <c r="AR863" s="105"/>
      <c r="AS863" s="105"/>
      <c r="AT863" s="105"/>
      <c r="AU863" s="105"/>
    </row>
    <row r="864" spans="3:47" x14ac:dyDescent="0.2">
      <c r="C864" s="333"/>
      <c r="D864" s="333"/>
      <c r="AA864" s="105"/>
      <c r="AB864" s="105"/>
      <c r="AC864" s="105"/>
      <c r="AD864" s="105"/>
      <c r="AE864" s="105"/>
      <c r="AG864" s="302"/>
      <c r="AN864" s="105"/>
      <c r="AO864" s="105"/>
      <c r="AP864" s="105"/>
      <c r="AQ864" s="105"/>
      <c r="AR864" s="105"/>
      <c r="AS864" s="105"/>
      <c r="AT864" s="105"/>
      <c r="AU864" s="105"/>
    </row>
    <row r="865" spans="3:47" x14ac:dyDescent="0.2">
      <c r="C865" s="333"/>
      <c r="D865" s="333"/>
      <c r="AA865" s="105"/>
      <c r="AB865" s="105"/>
      <c r="AC865" s="105"/>
      <c r="AD865" s="105"/>
      <c r="AE865" s="105"/>
      <c r="AG865" s="302"/>
      <c r="AN865" s="105"/>
      <c r="AO865" s="105"/>
      <c r="AP865" s="105"/>
      <c r="AQ865" s="105"/>
      <c r="AR865" s="105"/>
      <c r="AS865" s="105"/>
      <c r="AT865" s="105"/>
      <c r="AU865" s="105"/>
    </row>
    <row r="866" spans="3:47" x14ac:dyDescent="0.2">
      <c r="C866" s="333"/>
      <c r="D866" s="333"/>
      <c r="AA866" s="105"/>
      <c r="AB866" s="105"/>
      <c r="AC866" s="105"/>
      <c r="AD866" s="105"/>
      <c r="AE866" s="105"/>
      <c r="AG866" s="302"/>
      <c r="AN866" s="105"/>
      <c r="AO866" s="105"/>
      <c r="AP866" s="105"/>
      <c r="AQ866" s="105"/>
      <c r="AR866" s="105"/>
      <c r="AS866" s="105"/>
      <c r="AT866" s="105"/>
      <c r="AU866" s="105"/>
    </row>
    <row r="867" spans="3:47" x14ac:dyDescent="0.2">
      <c r="C867" s="333"/>
      <c r="D867" s="333"/>
      <c r="AA867" s="105"/>
      <c r="AB867" s="105"/>
      <c r="AC867" s="105"/>
      <c r="AD867" s="105"/>
      <c r="AE867" s="105"/>
      <c r="AG867" s="302"/>
      <c r="AN867" s="105"/>
      <c r="AO867" s="105"/>
      <c r="AP867" s="105"/>
      <c r="AQ867" s="105"/>
      <c r="AR867" s="105"/>
      <c r="AS867" s="105"/>
      <c r="AT867" s="105"/>
      <c r="AU867" s="105"/>
    </row>
    <row r="868" spans="3:47" x14ac:dyDescent="0.2">
      <c r="C868" s="333"/>
      <c r="D868" s="333"/>
      <c r="AA868" s="105"/>
      <c r="AB868" s="105"/>
      <c r="AC868" s="105"/>
      <c r="AD868" s="105"/>
      <c r="AE868" s="105"/>
      <c r="AG868" s="302"/>
      <c r="AN868" s="105"/>
      <c r="AO868" s="105"/>
      <c r="AP868" s="105"/>
      <c r="AQ868" s="105"/>
      <c r="AR868" s="105"/>
      <c r="AS868" s="105"/>
      <c r="AT868" s="105"/>
      <c r="AU868" s="105"/>
    </row>
    <row r="869" spans="3:47" x14ac:dyDescent="0.2">
      <c r="C869" s="333"/>
      <c r="D869" s="333"/>
      <c r="AA869" s="105"/>
      <c r="AB869" s="105"/>
      <c r="AC869" s="105"/>
      <c r="AD869" s="105"/>
      <c r="AE869" s="105"/>
      <c r="AG869" s="302"/>
      <c r="AN869" s="105"/>
      <c r="AO869" s="105"/>
      <c r="AP869" s="105"/>
      <c r="AQ869" s="105"/>
      <c r="AR869" s="105"/>
      <c r="AS869" s="105"/>
      <c r="AT869" s="105"/>
      <c r="AU869" s="105"/>
    </row>
    <row r="870" spans="3:47" x14ac:dyDescent="0.2">
      <c r="C870" s="333"/>
      <c r="D870" s="333"/>
      <c r="AA870" s="105"/>
      <c r="AB870" s="105"/>
      <c r="AC870" s="105"/>
      <c r="AD870" s="105"/>
      <c r="AE870" s="105"/>
      <c r="AG870" s="302"/>
      <c r="AN870" s="105"/>
      <c r="AO870" s="105"/>
      <c r="AP870" s="105"/>
      <c r="AQ870" s="105"/>
      <c r="AR870" s="105"/>
      <c r="AS870" s="105"/>
      <c r="AT870" s="105"/>
      <c r="AU870" s="105"/>
    </row>
    <row r="871" spans="3:47" x14ac:dyDescent="0.2">
      <c r="C871" s="333"/>
      <c r="D871" s="333"/>
      <c r="AA871" s="105"/>
      <c r="AB871" s="105"/>
      <c r="AC871" s="105"/>
      <c r="AD871" s="105"/>
      <c r="AE871" s="105"/>
      <c r="AG871" s="302"/>
      <c r="AN871" s="105"/>
      <c r="AO871" s="105"/>
      <c r="AP871" s="105"/>
      <c r="AQ871" s="105"/>
      <c r="AR871" s="105"/>
      <c r="AS871" s="105"/>
      <c r="AT871" s="105"/>
      <c r="AU871" s="105"/>
    </row>
    <row r="872" spans="3:47" x14ac:dyDescent="0.2">
      <c r="C872" s="333"/>
      <c r="D872" s="333"/>
      <c r="AA872" s="105"/>
      <c r="AB872" s="105"/>
      <c r="AC872" s="105"/>
      <c r="AD872" s="105"/>
      <c r="AE872" s="105"/>
      <c r="AG872" s="302"/>
      <c r="AN872" s="105"/>
      <c r="AO872" s="105"/>
      <c r="AP872" s="105"/>
      <c r="AQ872" s="105"/>
      <c r="AR872" s="105"/>
      <c r="AS872" s="105"/>
      <c r="AT872" s="105"/>
      <c r="AU872" s="105"/>
    </row>
    <row r="873" spans="3:47" x14ac:dyDescent="0.2">
      <c r="C873" s="333"/>
      <c r="D873" s="333"/>
      <c r="AA873" s="105"/>
      <c r="AB873" s="105"/>
      <c r="AC873" s="105"/>
      <c r="AD873" s="105"/>
      <c r="AE873" s="105"/>
      <c r="AG873" s="302"/>
      <c r="AN873" s="105"/>
      <c r="AO873" s="105"/>
      <c r="AP873" s="105"/>
      <c r="AQ873" s="105"/>
      <c r="AR873" s="105"/>
      <c r="AS873" s="105"/>
      <c r="AT873" s="105"/>
      <c r="AU873" s="105"/>
    </row>
    <row r="874" spans="3:47" x14ac:dyDescent="0.2">
      <c r="C874" s="333"/>
      <c r="D874" s="333"/>
      <c r="AA874" s="105"/>
      <c r="AB874" s="105"/>
      <c r="AC874" s="105"/>
      <c r="AD874" s="105"/>
      <c r="AE874" s="105"/>
      <c r="AG874" s="302"/>
      <c r="AN874" s="105"/>
      <c r="AO874" s="105"/>
      <c r="AP874" s="105"/>
      <c r="AQ874" s="105"/>
      <c r="AR874" s="105"/>
      <c r="AS874" s="105"/>
      <c r="AT874" s="105"/>
      <c r="AU874" s="105"/>
    </row>
    <row r="875" spans="3:47" x14ac:dyDescent="0.2">
      <c r="C875" s="333"/>
      <c r="D875" s="333"/>
      <c r="AA875" s="105"/>
      <c r="AB875" s="105"/>
      <c r="AC875" s="105"/>
      <c r="AD875" s="105"/>
      <c r="AE875" s="105"/>
      <c r="AG875" s="302"/>
      <c r="AN875" s="105"/>
      <c r="AO875" s="105"/>
      <c r="AP875" s="105"/>
      <c r="AQ875" s="105"/>
      <c r="AR875" s="105"/>
      <c r="AS875" s="105"/>
      <c r="AT875" s="105"/>
      <c r="AU875" s="105"/>
    </row>
    <row r="876" spans="3:47" x14ac:dyDescent="0.2">
      <c r="C876" s="333"/>
      <c r="D876" s="333"/>
      <c r="AA876" s="105"/>
      <c r="AB876" s="105"/>
      <c r="AC876" s="105"/>
      <c r="AD876" s="105"/>
      <c r="AE876" s="105"/>
      <c r="AG876" s="302"/>
      <c r="AN876" s="105"/>
      <c r="AO876" s="105"/>
      <c r="AP876" s="105"/>
      <c r="AQ876" s="105"/>
      <c r="AR876" s="105"/>
      <c r="AS876" s="105"/>
      <c r="AT876" s="105"/>
      <c r="AU876" s="105"/>
    </row>
    <row r="877" spans="3:47" x14ac:dyDescent="0.2">
      <c r="C877" s="333"/>
      <c r="D877" s="333"/>
      <c r="AA877" s="105"/>
      <c r="AB877" s="105"/>
      <c r="AC877" s="105"/>
      <c r="AD877" s="105"/>
      <c r="AE877" s="105"/>
      <c r="AG877" s="302"/>
      <c r="AN877" s="105"/>
      <c r="AO877" s="105"/>
      <c r="AP877" s="105"/>
      <c r="AQ877" s="105"/>
      <c r="AR877" s="105"/>
      <c r="AS877" s="105"/>
      <c r="AT877" s="105"/>
      <c r="AU877" s="105"/>
    </row>
    <row r="878" spans="3:47" x14ac:dyDescent="0.2">
      <c r="C878" s="333"/>
      <c r="D878" s="333"/>
      <c r="AA878" s="105"/>
      <c r="AB878" s="105"/>
      <c r="AC878" s="105"/>
      <c r="AD878" s="105"/>
      <c r="AE878" s="105"/>
      <c r="AG878" s="302"/>
      <c r="AN878" s="105"/>
      <c r="AO878" s="105"/>
      <c r="AP878" s="105"/>
      <c r="AQ878" s="105"/>
      <c r="AR878" s="105"/>
      <c r="AS878" s="105"/>
      <c r="AT878" s="105"/>
      <c r="AU878" s="105"/>
    </row>
    <row r="879" spans="3:47" x14ac:dyDescent="0.2">
      <c r="C879" s="333"/>
      <c r="D879" s="333"/>
      <c r="AA879" s="105"/>
      <c r="AB879" s="105"/>
      <c r="AC879" s="105"/>
      <c r="AD879" s="105"/>
      <c r="AE879" s="105"/>
      <c r="AG879" s="302"/>
      <c r="AN879" s="105"/>
      <c r="AO879" s="105"/>
      <c r="AP879" s="105"/>
      <c r="AQ879" s="105"/>
      <c r="AR879" s="105"/>
      <c r="AS879" s="105"/>
      <c r="AT879" s="105"/>
      <c r="AU879" s="105"/>
    </row>
    <row r="880" spans="3:47" x14ac:dyDescent="0.2">
      <c r="C880" s="333"/>
      <c r="D880" s="333"/>
      <c r="AA880" s="105"/>
      <c r="AB880" s="105"/>
      <c r="AC880" s="105"/>
      <c r="AD880" s="105"/>
      <c r="AE880" s="105"/>
      <c r="AG880" s="302"/>
      <c r="AN880" s="105"/>
      <c r="AO880" s="105"/>
      <c r="AP880" s="105"/>
      <c r="AQ880" s="105"/>
      <c r="AR880" s="105"/>
      <c r="AS880" s="105"/>
      <c r="AT880" s="105"/>
      <c r="AU880" s="105"/>
    </row>
    <row r="881" spans="3:48" x14ac:dyDescent="0.2">
      <c r="C881" s="333"/>
      <c r="D881" s="333"/>
      <c r="AA881" s="105"/>
      <c r="AB881" s="105"/>
      <c r="AC881" s="105"/>
      <c r="AD881" s="105"/>
      <c r="AE881" s="105"/>
      <c r="AG881" s="302"/>
      <c r="AN881" s="105"/>
      <c r="AO881" s="105"/>
      <c r="AP881" s="105"/>
      <c r="AQ881" s="105"/>
      <c r="AR881" s="105"/>
      <c r="AS881" s="105"/>
      <c r="AT881" s="105"/>
      <c r="AU881" s="105"/>
    </row>
    <row r="882" spans="3:48" x14ac:dyDescent="0.2">
      <c r="C882" s="333"/>
      <c r="D882" s="333"/>
      <c r="AA882" s="105"/>
      <c r="AB882" s="105"/>
      <c r="AC882" s="105"/>
      <c r="AD882" s="105"/>
      <c r="AE882" s="105"/>
      <c r="AG882" s="302"/>
      <c r="AN882" s="105"/>
      <c r="AO882" s="105"/>
      <c r="AP882" s="105"/>
      <c r="AQ882" s="105"/>
      <c r="AR882" s="105"/>
      <c r="AS882" s="105"/>
      <c r="AT882" s="105"/>
      <c r="AU882" s="105"/>
    </row>
    <row r="883" spans="3:48" x14ac:dyDescent="0.2">
      <c r="C883" s="333"/>
      <c r="D883" s="333"/>
      <c r="AA883" s="105"/>
      <c r="AB883" s="105"/>
      <c r="AC883" s="105"/>
      <c r="AD883" s="105"/>
      <c r="AE883" s="105"/>
      <c r="AG883" s="302"/>
      <c r="AN883" s="105"/>
      <c r="AO883" s="105"/>
      <c r="AP883" s="105"/>
      <c r="AQ883" s="105"/>
      <c r="AR883" s="105"/>
      <c r="AS883" s="105"/>
      <c r="AT883" s="105"/>
      <c r="AU883" s="105"/>
    </row>
    <row r="884" spans="3:48" x14ac:dyDescent="0.2">
      <c r="C884" s="333"/>
      <c r="D884" s="333"/>
      <c r="AA884" s="105"/>
      <c r="AB884" s="105"/>
      <c r="AC884" s="105"/>
      <c r="AD884" s="105"/>
      <c r="AE884" s="105"/>
      <c r="AG884" s="302"/>
      <c r="AN884" s="105"/>
      <c r="AO884" s="105"/>
      <c r="AP884" s="105"/>
      <c r="AQ884" s="105"/>
      <c r="AR884" s="105"/>
      <c r="AS884" s="105"/>
      <c r="AT884" s="105"/>
      <c r="AU884" s="105"/>
    </row>
    <row r="885" spans="3:48" x14ac:dyDescent="0.2">
      <c r="C885" s="333"/>
      <c r="D885" s="333"/>
      <c r="AA885" s="105"/>
      <c r="AB885" s="105"/>
      <c r="AC885" s="105"/>
      <c r="AD885" s="105"/>
      <c r="AE885" s="105"/>
      <c r="AG885" s="302"/>
      <c r="AN885" s="105"/>
      <c r="AO885" s="105"/>
      <c r="AP885" s="105"/>
      <c r="AQ885" s="105"/>
      <c r="AR885" s="105"/>
      <c r="AS885" s="105"/>
      <c r="AT885" s="105"/>
      <c r="AU885" s="105"/>
    </row>
    <row r="886" spans="3:48" x14ac:dyDescent="0.2">
      <c r="C886" s="333"/>
      <c r="D886" s="333"/>
      <c r="AA886" s="105"/>
      <c r="AB886" s="105"/>
      <c r="AC886" s="105"/>
      <c r="AD886" s="105"/>
      <c r="AE886" s="105"/>
      <c r="AG886" s="302"/>
      <c r="AN886" s="105"/>
      <c r="AO886" s="105"/>
      <c r="AP886" s="105"/>
      <c r="AQ886" s="105"/>
      <c r="AR886" s="105"/>
      <c r="AS886" s="105"/>
      <c r="AT886" s="105"/>
      <c r="AU886" s="105"/>
    </row>
    <row r="887" spans="3:48" x14ac:dyDescent="0.2">
      <c r="C887" s="333"/>
      <c r="D887" s="333"/>
      <c r="AA887" s="105"/>
      <c r="AB887" s="105"/>
      <c r="AC887" s="105"/>
      <c r="AD887" s="105"/>
      <c r="AE887" s="105"/>
      <c r="AG887" s="302"/>
      <c r="AN887" s="105"/>
      <c r="AO887" s="105"/>
      <c r="AP887" s="105"/>
      <c r="AQ887" s="105"/>
      <c r="AR887" s="105"/>
      <c r="AS887" s="105"/>
      <c r="AT887" s="105"/>
      <c r="AU887" s="105"/>
    </row>
    <row r="888" spans="3:48" x14ac:dyDescent="0.2">
      <c r="C888" s="333"/>
      <c r="D888" s="333"/>
      <c r="AA888" s="105"/>
      <c r="AB888" s="105"/>
      <c r="AC888" s="105"/>
      <c r="AD888" s="105"/>
      <c r="AE888" s="105"/>
      <c r="AG888" s="302"/>
      <c r="AN888" s="105"/>
      <c r="AO888" s="105"/>
      <c r="AP888" s="105"/>
      <c r="AQ888" s="105"/>
      <c r="AR888" s="105"/>
      <c r="AS888" s="105"/>
      <c r="AT888" s="105"/>
      <c r="AU888" s="105"/>
      <c r="AV888" s="105"/>
    </row>
    <row r="889" spans="3:48" x14ac:dyDescent="0.2">
      <c r="C889" s="333"/>
      <c r="D889" s="333"/>
      <c r="AA889" s="105"/>
      <c r="AB889" s="105"/>
      <c r="AC889" s="105"/>
      <c r="AD889" s="105"/>
      <c r="AE889" s="105"/>
      <c r="AG889" s="302"/>
      <c r="AN889" s="105"/>
      <c r="AO889" s="105"/>
      <c r="AP889" s="105"/>
      <c r="AQ889" s="105"/>
      <c r="AR889" s="105"/>
      <c r="AS889" s="105"/>
      <c r="AT889" s="105"/>
      <c r="AU889" s="105"/>
    </row>
    <row r="890" spans="3:48" x14ac:dyDescent="0.2">
      <c r="C890" s="333"/>
      <c r="D890" s="333"/>
      <c r="AA890" s="105"/>
      <c r="AB890" s="105"/>
      <c r="AC890" s="105"/>
      <c r="AD890" s="105"/>
      <c r="AE890" s="105"/>
      <c r="AG890" s="302"/>
      <c r="AN890" s="105"/>
      <c r="AO890" s="105"/>
      <c r="AP890" s="105"/>
      <c r="AQ890" s="105"/>
      <c r="AR890" s="105"/>
      <c r="AS890" s="105"/>
      <c r="AT890" s="105"/>
      <c r="AU890" s="105"/>
    </row>
    <row r="891" spans="3:48" x14ac:dyDescent="0.2">
      <c r="C891" s="333"/>
      <c r="D891" s="333"/>
      <c r="AA891" s="105"/>
      <c r="AB891" s="105"/>
      <c r="AC891" s="105"/>
      <c r="AD891" s="105"/>
      <c r="AE891" s="105"/>
      <c r="AG891" s="302"/>
      <c r="AN891" s="105"/>
      <c r="AO891" s="105"/>
      <c r="AP891" s="105"/>
      <c r="AQ891" s="105"/>
      <c r="AR891" s="105"/>
      <c r="AS891" s="105"/>
      <c r="AT891" s="105"/>
      <c r="AU891" s="105"/>
    </row>
    <row r="892" spans="3:48" x14ac:dyDescent="0.2">
      <c r="C892" s="333"/>
      <c r="D892" s="333"/>
      <c r="AA892" s="105"/>
      <c r="AB892" s="105"/>
      <c r="AC892" s="105"/>
      <c r="AD892" s="105"/>
      <c r="AE892" s="105"/>
      <c r="AG892" s="302"/>
      <c r="AN892" s="105"/>
      <c r="AO892" s="105"/>
      <c r="AP892" s="105"/>
      <c r="AQ892" s="105"/>
      <c r="AR892" s="105"/>
      <c r="AS892" s="105"/>
      <c r="AT892" s="105"/>
      <c r="AU892" s="105"/>
    </row>
    <row r="893" spans="3:48" x14ac:dyDescent="0.2">
      <c r="C893" s="333"/>
      <c r="D893" s="333"/>
      <c r="AA893" s="105"/>
      <c r="AB893" s="105"/>
      <c r="AC893" s="105"/>
      <c r="AD893" s="105"/>
      <c r="AE893" s="105"/>
      <c r="AG893" s="302"/>
      <c r="AN893" s="105"/>
      <c r="AO893" s="105"/>
      <c r="AP893" s="105"/>
      <c r="AQ893" s="105"/>
      <c r="AR893" s="105"/>
      <c r="AS893" s="105"/>
      <c r="AT893" s="105"/>
      <c r="AU893" s="105"/>
    </row>
    <row r="894" spans="3:48" x14ac:dyDescent="0.2">
      <c r="C894" s="333"/>
      <c r="D894" s="333"/>
      <c r="AA894" s="105"/>
      <c r="AB894" s="105"/>
      <c r="AC894" s="105"/>
      <c r="AD894" s="105"/>
      <c r="AE894" s="105"/>
      <c r="AG894" s="302"/>
      <c r="AN894" s="105"/>
      <c r="AO894" s="105"/>
      <c r="AP894" s="105"/>
      <c r="AQ894" s="105"/>
      <c r="AR894" s="105"/>
      <c r="AS894" s="105"/>
      <c r="AT894" s="105"/>
      <c r="AU894" s="105"/>
    </row>
    <row r="895" spans="3:48" x14ac:dyDescent="0.2">
      <c r="C895" s="333"/>
      <c r="D895" s="333"/>
      <c r="AA895" s="105"/>
      <c r="AB895" s="105"/>
      <c r="AC895" s="105"/>
      <c r="AD895" s="105"/>
      <c r="AE895" s="105"/>
      <c r="AG895" s="302"/>
      <c r="AN895" s="105"/>
      <c r="AO895" s="105"/>
      <c r="AP895" s="105"/>
      <c r="AQ895" s="105"/>
      <c r="AR895" s="105"/>
      <c r="AS895" s="105"/>
      <c r="AT895" s="105"/>
      <c r="AU895" s="105"/>
    </row>
    <row r="896" spans="3:48" x14ac:dyDescent="0.2">
      <c r="C896" s="333"/>
      <c r="D896" s="333"/>
      <c r="AA896" s="105"/>
      <c r="AB896" s="105"/>
      <c r="AC896" s="105"/>
      <c r="AD896" s="105"/>
      <c r="AE896" s="105"/>
      <c r="AG896" s="302"/>
      <c r="AN896" s="105"/>
      <c r="AO896" s="105"/>
      <c r="AP896" s="105"/>
      <c r="AQ896" s="105"/>
      <c r="AR896" s="105"/>
      <c r="AS896" s="105"/>
      <c r="AT896" s="105"/>
      <c r="AU896" s="105"/>
    </row>
    <row r="897" spans="3:64" x14ac:dyDescent="0.2">
      <c r="C897" s="333"/>
      <c r="D897" s="333"/>
      <c r="AA897" s="105"/>
      <c r="AB897" s="105"/>
      <c r="AC897" s="105"/>
      <c r="AD897" s="105"/>
      <c r="AE897" s="105"/>
      <c r="AG897" s="302"/>
      <c r="AN897" s="105"/>
      <c r="AO897" s="105"/>
      <c r="AP897" s="105"/>
      <c r="AQ897" s="105"/>
      <c r="AR897" s="105"/>
      <c r="AS897" s="105"/>
      <c r="AT897" s="105"/>
      <c r="AU897" s="105"/>
    </row>
    <row r="898" spans="3:64" x14ac:dyDescent="0.2">
      <c r="C898" s="333"/>
      <c r="D898" s="333"/>
      <c r="AA898" s="105"/>
      <c r="AB898" s="105"/>
      <c r="AC898" s="105"/>
      <c r="AD898" s="105"/>
      <c r="AE898" s="105"/>
      <c r="AG898" s="302"/>
      <c r="AN898" s="105"/>
      <c r="AO898" s="105"/>
      <c r="AP898" s="105"/>
      <c r="AQ898" s="105"/>
      <c r="AR898" s="105"/>
      <c r="AS898" s="105"/>
      <c r="AT898" s="105"/>
      <c r="AU898" s="105"/>
    </row>
    <row r="899" spans="3:64" x14ac:dyDescent="0.2">
      <c r="C899" s="333"/>
      <c r="D899" s="333"/>
      <c r="AA899" s="105"/>
      <c r="AB899" s="105"/>
      <c r="AC899" s="105"/>
      <c r="AD899" s="105"/>
      <c r="AE899" s="105"/>
      <c r="AG899" s="302"/>
      <c r="AN899" s="105"/>
      <c r="AO899" s="105"/>
      <c r="AP899" s="105"/>
      <c r="AQ899" s="105"/>
      <c r="AR899" s="105"/>
      <c r="AS899" s="105"/>
      <c r="AT899" s="105"/>
      <c r="AU899" s="105"/>
    </row>
    <row r="900" spans="3:64" x14ac:dyDescent="0.2">
      <c r="C900" s="333"/>
      <c r="D900" s="333"/>
      <c r="AA900" s="105"/>
      <c r="AB900" s="105"/>
      <c r="AC900" s="105"/>
      <c r="AD900" s="105"/>
      <c r="AE900" s="105"/>
      <c r="AG900" s="302"/>
      <c r="AN900" s="105"/>
      <c r="AO900" s="105"/>
      <c r="AP900" s="105"/>
      <c r="AQ900" s="105"/>
      <c r="AR900" s="105"/>
      <c r="AS900" s="105"/>
      <c r="AT900" s="105"/>
      <c r="AU900" s="105"/>
    </row>
    <row r="901" spans="3:64" x14ac:dyDescent="0.2">
      <c r="C901" s="333"/>
      <c r="D901" s="333"/>
      <c r="AA901" s="105"/>
      <c r="AB901" s="105"/>
      <c r="AC901" s="105"/>
      <c r="AD901" s="105"/>
      <c r="AE901" s="105"/>
      <c r="AG901" s="302"/>
      <c r="AN901" s="105"/>
      <c r="AO901" s="105"/>
      <c r="AP901" s="105"/>
      <c r="AQ901" s="105"/>
      <c r="AR901" s="105"/>
      <c r="AS901" s="105"/>
      <c r="AT901" s="105"/>
      <c r="AU901" s="105"/>
    </row>
    <row r="902" spans="3:64" x14ac:dyDescent="0.2">
      <c r="C902" s="333"/>
      <c r="D902" s="333"/>
      <c r="AA902" s="105"/>
      <c r="AB902" s="105"/>
      <c r="AC902" s="105"/>
      <c r="AD902" s="105"/>
      <c r="AE902" s="105"/>
      <c r="AG902" s="302"/>
      <c r="AN902" s="105"/>
      <c r="AO902" s="105"/>
      <c r="AP902" s="105"/>
      <c r="AQ902" s="105"/>
      <c r="AR902" s="105"/>
      <c r="AS902" s="105"/>
      <c r="AT902" s="105"/>
      <c r="AU902" s="105"/>
    </row>
    <row r="903" spans="3:64" x14ac:dyDescent="0.2">
      <c r="C903" s="333"/>
      <c r="D903" s="333"/>
      <c r="AA903" s="105"/>
      <c r="AB903" s="105"/>
      <c r="AC903" s="105"/>
      <c r="AD903" s="105"/>
      <c r="AE903" s="105"/>
      <c r="AG903" s="302"/>
      <c r="AN903" s="105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</row>
    <row r="904" spans="3:64" x14ac:dyDescent="0.2">
      <c r="C904" s="333"/>
      <c r="D904" s="333"/>
      <c r="AA904" s="105"/>
      <c r="AB904" s="105"/>
      <c r="AC904" s="105"/>
      <c r="AD904" s="105"/>
      <c r="AE904" s="105"/>
      <c r="AG904" s="302"/>
      <c r="AN904" s="105"/>
      <c r="AO904" s="105"/>
      <c r="AP904" s="105"/>
      <c r="AQ904" s="105"/>
      <c r="AR904" s="105"/>
      <c r="AS904" s="105"/>
      <c r="AT904" s="105"/>
      <c r="AU904" s="105"/>
    </row>
    <row r="905" spans="3:64" x14ac:dyDescent="0.2">
      <c r="C905" s="333"/>
      <c r="D905" s="333"/>
      <c r="AA905" s="105"/>
      <c r="AB905" s="105"/>
      <c r="AC905" s="105"/>
      <c r="AD905" s="105"/>
      <c r="AE905" s="105"/>
      <c r="AG905" s="302"/>
      <c r="AN905" s="105"/>
      <c r="AO905" s="105"/>
      <c r="AP905" s="105"/>
      <c r="AQ905" s="105"/>
      <c r="AR905" s="105"/>
      <c r="AS905" s="105"/>
      <c r="AT905" s="105"/>
      <c r="AU905" s="105"/>
    </row>
    <row r="906" spans="3:64" x14ac:dyDescent="0.2">
      <c r="C906" s="333"/>
      <c r="D906" s="333"/>
      <c r="AA906" s="105"/>
      <c r="AB906" s="105"/>
      <c r="AC906" s="105"/>
      <c r="AD906" s="105"/>
      <c r="AE906" s="105"/>
      <c r="AG906" s="302"/>
      <c r="AN906" s="105"/>
      <c r="AO906" s="105"/>
      <c r="AP906" s="105"/>
      <c r="AQ906" s="105"/>
      <c r="AR906" s="105"/>
      <c r="AS906" s="105"/>
      <c r="AT906" s="105"/>
      <c r="AU906" s="105"/>
    </row>
    <row r="907" spans="3:64" x14ac:dyDescent="0.2">
      <c r="C907" s="333"/>
      <c r="D907" s="333"/>
      <c r="AA907" s="105"/>
      <c r="AB907" s="105"/>
      <c r="AC907" s="105"/>
      <c r="AD907" s="105"/>
      <c r="AE907" s="105"/>
      <c r="AG907" s="302"/>
      <c r="AN907" s="105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</row>
    <row r="908" spans="3:64" x14ac:dyDescent="0.2">
      <c r="C908" s="333"/>
      <c r="D908" s="333"/>
      <c r="AA908" s="105"/>
      <c r="AB908" s="105"/>
      <c r="AC908" s="105"/>
      <c r="AD908" s="105"/>
      <c r="AE908" s="105"/>
      <c r="AG908" s="302"/>
      <c r="AN908" s="105"/>
      <c r="AO908" s="105"/>
      <c r="AP908" s="105"/>
      <c r="AQ908" s="105"/>
      <c r="AR908" s="105"/>
      <c r="AS908" s="105"/>
      <c r="AT908" s="105"/>
      <c r="AU908" s="105"/>
    </row>
    <row r="909" spans="3:64" x14ac:dyDescent="0.2">
      <c r="C909" s="333"/>
      <c r="D909" s="333"/>
      <c r="AA909" s="105"/>
      <c r="AB909" s="105"/>
      <c r="AC909" s="105"/>
      <c r="AD909" s="105"/>
      <c r="AE909" s="105"/>
      <c r="AG909" s="302"/>
      <c r="AN909" s="105"/>
      <c r="AO909" s="105"/>
      <c r="AP909" s="105"/>
      <c r="AQ909" s="105"/>
      <c r="AR909" s="105"/>
      <c r="AS909" s="105"/>
      <c r="AT909" s="105"/>
      <c r="AU909" s="105"/>
    </row>
    <row r="910" spans="3:64" x14ac:dyDescent="0.2">
      <c r="C910" s="333"/>
      <c r="D910" s="333"/>
      <c r="AA910" s="105"/>
      <c r="AB910" s="105"/>
      <c r="AC910" s="105"/>
      <c r="AD910" s="105"/>
      <c r="AE910" s="105"/>
      <c r="AG910" s="302"/>
      <c r="AN910" s="105"/>
      <c r="AO910" s="105"/>
      <c r="AP910" s="105"/>
      <c r="AQ910" s="105"/>
      <c r="AR910" s="105"/>
      <c r="AS910" s="105"/>
      <c r="AT910" s="105"/>
      <c r="AU910" s="105"/>
    </row>
    <row r="911" spans="3:64" x14ac:dyDescent="0.2">
      <c r="C911" s="333"/>
      <c r="D911" s="333"/>
      <c r="AA911" s="105"/>
      <c r="AB911" s="105"/>
      <c r="AC911" s="105"/>
      <c r="AD911" s="105"/>
      <c r="AE911" s="105"/>
      <c r="AG911" s="302"/>
      <c r="AN911" s="105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</row>
    <row r="912" spans="3:64" x14ac:dyDescent="0.2">
      <c r="C912" s="333"/>
      <c r="D912" s="333"/>
      <c r="AA912" s="105"/>
      <c r="AB912" s="105"/>
      <c r="AC912" s="105"/>
      <c r="AD912" s="105"/>
      <c r="AE912" s="105"/>
      <c r="AG912" s="302"/>
      <c r="AN912" s="105"/>
      <c r="AO912" s="105"/>
      <c r="AP912" s="105"/>
      <c r="AQ912" s="105"/>
      <c r="AR912" s="105"/>
      <c r="AS912" s="105"/>
      <c r="AT912" s="105"/>
      <c r="AU912" s="105"/>
    </row>
    <row r="913" spans="3:64" x14ac:dyDescent="0.2">
      <c r="C913" s="333"/>
      <c r="D913" s="333"/>
      <c r="AA913" s="105"/>
      <c r="AB913" s="105"/>
      <c r="AC913" s="105"/>
      <c r="AD913" s="105"/>
      <c r="AE913" s="105"/>
      <c r="AG913" s="302"/>
      <c r="AN913" s="105"/>
      <c r="AO913" s="105"/>
      <c r="AP913" s="105"/>
      <c r="AQ913" s="105"/>
      <c r="AR913" s="105"/>
      <c r="AS913" s="105"/>
      <c r="AT913" s="105"/>
      <c r="AU913" s="105"/>
    </row>
    <row r="914" spans="3:64" x14ac:dyDescent="0.2">
      <c r="C914" s="333"/>
      <c r="D914" s="333"/>
      <c r="AA914" s="105"/>
      <c r="AB914" s="105"/>
      <c r="AC914" s="105"/>
      <c r="AD914" s="105"/>
      <c r="AE914" s="105"/>
      <c r="AG914" s="302"/>
      <c r="AN914" s="105"/>
      <c r="AO914" s="105"/>
      <c r="AP914" s="105"/>
      <c r="AQ914" s="105"/>
      <c r="AR914" s="105"/>
      <c r="AS914" s="105"/>
      <c r="AT914" s="105"/>
      <c r="AU914" s="105"/>
    </row>
    <row r="915" spans="3:64" x14ac:dyDescent="0.2">
      <c r="C915" s="333"/>
      <c r="D915" s="333"/>
      <c r="AA915" s="105"/>
      <c r="AB915" s="105"/>
      <c r="AC915" s="105"/>
      <c r="AD915" s="105"/>
      <c r="AE915" s="105"/>
      <c r="AG915" s="302"/>
      <c r="AN915" s="105"/>
      <c r="AO915" s="105"/>
      <c r="AP915" s="105"/>
      <c r="AQ915" s="105"/>
      <c r="AR915" s="105"/>
      <c r="AS915" s="105"/>
      <c r="AT915" s="105"/>
      <c r="AU915" s="105"/>
    </row>
    <row r="916" spans="3:64" x14ac:dyDescent="0.2">
      <c r="C916" s="333"/>
      <c r="D916" s="333"/>
      <c r="AA916" s="105"/>
      <c r="AB916" s="105"/>
      <c r="AC916" s="105"/>
      <c r="AD916" s="105"/>
      <c r="AE916" s="105"/>
      <c r="AG916" s="302"/>
      <c r="AN916" s="105"/>
      <c r="AO916" s="105"/>
      <c r="AP916" s="105"/>
      <c r="AQ916" s="105"/>
      <c r="AR916" s="105"/>
      <c r="AS916" s="105"/>
      <c r="AT916" s="105"/>
      <c r="AU916" s="105"/>
    </row>
    <row r="917" spans="3:64" x14ac:dyDescent="0.2">
      <c r="C917" s="333"/>
      <c r="D917" s="333"/>
      <c r="AA917" s="105"/>
      <c r="AB917" s="105"/>
      <c r="AC917" s="105"/>
      <c r="AD917" s="105"/>
      <c r="AE917" s="105"/>
      <c r="AG917" s="302"/>
      <c r="AN917" s="105"/>
      <c r="AO917" s="105"/>
      <c r="AP917" s="105"/>
      <c r="AQ917" s="105"/>
      <c r="AR917" s="105"/>
      <c r="AS917" s="105"/>
      <c r="AT917" s="105"/>
      <c r="AU917" s="105"/>
    </row>
    <row r="918" spans="3:64" x14ac:dyDescent="0.2">
      <c r="C918" s="333"/>
      <c r="D918" s="333"/>
      <c r="AA918" s="105"/>
      <c r="AB918" s="105"/>
      <c r="AC918" s="105"/>
      <c r="AD918" s="105"/>
      <c r="AE918" s="105"/>
      <c r="AG918" s="302"/>
      <c r="AN918" s="105"/>
      <c r="AO918" s="105"/>
      <c r="AP918" s="105"/>
      <c r="AQ918" s="105"/>
      <c r="AR918" s="105"/>
      <c r="AS918" s="105"/>
      <c r="AT918" s="105"/>
      <c r="AU918" s="105"/>
    </row>
    <row r="919" spans="3:64" x14ac:dyDescent="0.2">
      <c r="C919" s="333"/>
      <c r="D919" s="333"/>
      <c r="AA919" s="105"/>
      <c r="AB919" s="105"/>
      <c r="AC919" s="105"/>
      <c r="AD919" s="105"/>
      <c r="AE919" s="105"/>
      <c r="AG919" s="302"/>
      <c r="AN919" s="105"/>
      <c r="AO919" s="105"/>
      <c r="AP919" s="105"/>
      <c r="AQ919" s="105"/>
      <c r="AR919" s="105"/>
      <c r="AS919" s="105"/>
      <c r="AT919" s="105"/>
      <c r="AU919" s="105"/>
    </row>
    <row r="920" spans="3:64" x14ac:dyDescent="0.2">
      <c r="C920" s="333"/>
      <c r="D920" s="333"/>
      <c r="AA920" s="105"/>
      <c r="AB920" s="105"/>
      <c r="AC920" s="105"/>
      <c r="AD920" s="105"/>
      <c r="AE920" s="105"/>
      <c r="AG920" s="302"/>
      <c r="AN920" s="105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</row>
    <row r="921" spans="3:64" x14ac:dyDescent="0.2">
      <c r="C921" s="333"/>
      <c r="D921" s="333"/>
      <c r="AA921" s="105"/>
      <c r="AB921" s="105"/>
      <c r="AC921" s="105"/>
      <c r="AD921" s="105"/>
      <c r="AE921" s="105"/>
      <c r="AG921" s="302"/>
      <c r="AN921" s="105"/>
      <c r="AO921" s="105"/>
      <c r="AP921" s="105"/>
      <c r="AQ921" s="105"/>
      <c r="AR921" s="105"/>
      <c r="AS921" s="105"/>
      <c r="AT921" s="105"/>
      <c r="AU921" s="105"/>
    </row>
    <row r="922" spans="3:64" x14ac:dyDescent="0.2">
      <c r="C922" s="333"/>
      <c r="D922" s="333"/>
      <c r="AA922" s="105"/>
      <c r="AB922" s="105"/>
      <c r="AC922" s="105"/>
      <c r="AD922" s="105"/>
      <c r="AE922" s="105"/>
      <c r="AG922" s="302"/>
      <c r="AN922" s="105"/>
      <c r="AO922" s="105"/>
      <c r="AP922" s="105"/>
      <c r="AQ922" s="105"/>
      <c r="AR922" s="105"/>
      <c r="AS922" s="105"/>
      <c r="AT922" s="105"/>
      <c r="AU922" s="105"/>
    </row>
    <row r="923" spans="3:64" x14ac:dyDescent="0.2">
      <c r="C923" s="333"/>
      <c r="D923" s="333"/>
      <c r="AA923" s="105"/>
      <c r="AB923" s="105"/>
      <c r="AC923" s="105"/>
      <c r="AD923" s="105"/>
      <c r="AE923" s="105"/>
      <c r="AG923" s="302"/>
      <c r="AN923" s="105"/>
      <c r="AO923" s="105"/>
      <c r="AP923" s="105"/>
      <c r="AQ923" s="105"/>
      <c r="AR923" s="105"/>
      <c r="AS923" s="105"/>
      <c r="AT923" s="105"/>
      <c r="AU923" s="105"/>
    </row>
    <row r="924" spans="3:64" x14ac:dyDescent="0.2">
      <c r="C924" s="333"/>
      <c r="D924" s="333"/>
      <c r="AA924" s="105"/>
      <c r="AB924" s="105"/>
      <c r="AC924" s="105"/>
      <c r="AD924" s="105"/>
      <c r="AE924" s="105"/>
      <c r="AG924" s="302"/>
      <c r="AN924" s="105"/>
      <c r="AO924" s="105"/>
      <c r="AP924" s="105"/>
      <c r="AQ924" s="105"/>
      <c r="AR924" s="105"/>
      <c r="AS924" s="105"/>
      <c r="AT924" s="105"/>
      <c r="AU924" s="105"/>
    </row>
    <row r="925" spans="3:64" x14ac:dyDescent="0.2">
      <c r="C925" s="333"/>
      <c r="D925" s="333"/>
      <c r="AA925" s="105"/>
      <c r="AB925" s="105"/>
      <c r="AC925" s="105"/>
      <c r="AD925" s="105"/>
      <c r="AE925" s="105"/>
      <c r="AG925" s="302"/>
      <c r="AN925" s="105"/>
      <c r="AO925" s="105"/>
      <c r="AP925" s="105"/>
      <c r="AQ925" s="105"/>
      <c r="AR925" s="105"/>
      <c r="AS925" s="105"/>
      <c r="AT925" s="105"/>
      <c r="AU925" s="105"/>
    </row>
    <row r="926" spans="3:64" x14ac:dyDescent="0.2">
      <c r="C926" s="333"/>
      <c r="D926" s="333"/>
      <c r="AA926" s="105"/>
      <c r="AB926" s="105"/>
      <c r="AC926" s="105"/>
      <c r="AD926" s="105"/>
      <c r="AE926" s="105"/>
      <c r="AG926" s="302"/>
      <c r="AN926" s="105"/>
      <c r="AO926" s="105"/>
      <c r="AP926" s="105"/>
      <c r="AQ926" s="105"/>
      <c r="AR926" s="105"/>
      <c r="AS926" s="105"/>
      <c r="AT926" s="105"/>
      <c r="AU926" s="105"/>
    </row>
    <row r="927" spans="3:64" x14ac:dyDescent="0.2">
      <c r="C927" s="333"/>
      <c r="D927" s="333"/>
      <c r="AA927" s="105"/>
      <c r="AB927" s="105"/>
      <c r="AC927" s="105"/>
      <c r="AD927" s="105"/>
      <c r="AE927" s="105"/>
      <c r="AG927" s="302"/>
      <c r="AN927" s="105"/>
      <c r="AO927" s="105"/>
      <c r="AP927" s="105"/>
      <c r="AQ927" s="105"/>
      <c r="AR927" s="105"/>
      <c r="AS927" s="105"/>
      <c r="AT927" s="105"/>
      <c r="AU927" s="105"/>
    </row>
    <row r="928" spans="3:64" x14ac:dyDescent="0.2">
      <c r="C928" s="333"/>
      <c r="D928" s="333"/>
      <c r="AA928" s="105"/>
      <c r="AB928" s="105"/>
      <c r="AC928" s="105"/>
      <c r="AD928" s="105"/>
      <c r="AE928" s="105"/>
      <c r="AG928" s="302"/>
      <c r="AN928" s="105"/>
      <c r="AO928" s="105"/>
      <c r="AP928" s="105"/>
      <c r="AQ928" s="105"/>
      <c r="AR928" s="105"/>
      <c r="AS928" s="105"/>
      <c r="AT928" s="105"/>
      <c r="AU928" s="105"/>
    </row>
    <row r="929" spans="3:64" x14ac:dyDescent="0.2">
      <c r="C929" s="333"/>
      <c r="D929" s="333"/>
      <c r="AA929" s="105"/>
      <c r="AB929" s="105"/>
      <c r="AC929" s="105"/>
      <c r="AD929" s="105"/>
      <c r="AE929" s="105"/>
      <c r="AG929" s="302"/>
      <c r="AN929" s="105"/>
      <c r="AO929" s="105"/>
      <c r="AP929" s="105"/>
      <c r="AQ929" s="105"/>
      <c r="AR929" s="105"/>
      <c r="AS929" s="105"/>
      <c r="AT929" s="105"/>
      <c r="AU929" s="105"/>
    </row>
    <row r="930" spans="3:64" x14ac:dyDescent="0.2">
      <c r="C930" s="333"/>
      <c r="D930" s="333"/>
      <c r="AA930" s="105"/>
      <c r="AB930" s="105"/>
      <c r="AC930" s="105"/>
      <c r="AD930" s="105"/>
      <c r="AE930" s="105"/>
      <c r="AG930" s="302"/>
      <c r="AN930" s="105"/>
      <c r="AO930" s="105"/>
      <c r="AP930" s="105"/>
      <c r="AQ930" s="105"/>
      <c r="AR930" s="105"/>
      <c r="AS930" s="105"/>
      <c r="AT930" s="105"/>
      <c r="AU930" s="105"/>
    </row>
    <row r="931" spans="3:64" x14ac:dyDescent="0.2">
      <c r="C931" s="333"/>
      <c r="D931" s="333"/>
      <c r="AA931" s="105"/>
      <c r="AB931" s="105"/>
      <c r="AC931" s="105"/>
      <c r="AD931" s="105"/>
      <c r="AE931" s="105"/>
      <c r="AG931" s="302"/>
      <c r="AN931" s="105"/>
      <c r="AO931" s="105"/>
      <c r="AP931" s="105"/>
      <c r="AQ931" s="105"/>
      <c r="AR931" s="105"/>
      <c r="AS931" s="105"/>
      <c r="AT931" s="105"/>
      <c r="AU931" s="105"/>
    </row>
    <row r="932" spans="3:64" x14ac:dyDescent="0.2">
      <c r="C932" s="333"/>
      <c r="D932" s="333"/>
      <c r="AA932" s="105"/>
      <c r="AB932" s="105"/>
      <c r="AC932" s="105"/>
      <c r="AD932" s="105"/>
      <c r="AE932" s="105"/>
      <c r="AG932" s="302"/>
      <c r="AN932" s="105"/>
      <c r="AO932" s="105"/>
      <c r="AP932" s="105"/>
      <c r="AQ932" s="105"/>
      <c r="AR932" s="105"/>
      <c r="AS932" s="105"/>
      <c r="AT932" s="105"/>
      <c r="AU932" s="105"/>
    </row>
    <row r="933" spans="3:64" x14ac:dyDescent="0.2">
      <c r="C933" s="333"/>
      <c r="D933" s="333"/>
      <c r="AA933" s="105"/>
      <c r="AB933" s="105"/>
      <c r="AC933" s="105"/>
      <c r="AD933" s="105"/>
      <c r="AE933" s="105"/>
      <c r="AG933" s="302"/>
      <c r="AN933" s="105"/>
      <c r="AO933" s="105"/>
      <c r="AP933" s="105"/>
      <c r="AQ933" s="105"/>
      <c r="AR933" s="105"/>
      <c r="AS933" s="105"/>
      <c r="AT933" s="105"/>
      <c r="AU933" s="105"/>
    </row>
    <row r="934" spans="3:64" x14ac:dyDescent="0.2">
      <c r="C934" s="333"/>
      <c r="D934" s="333"/>
      <c r="AA934" s="105"/>
      <c r="AB934" s="105"/>
      <c r="AC934" s="105"/>
      <c r="AD934" s="105"/>
      <c r="AE934" s="105"/>
      <c r="AG934" s="302"/>
      <c r="AN934" s="105"/>
      <c r="AO934" s="105"/>
      <c r="AP934" s="105"/>
      <c r="AQ934" s="105"/>
      <c r="AR934" s="105"/>
      <c r="AS934" s="105"/>
      <c r="AT934" s="105"/>
      <c r="AU934" s="105"/>
    </row>
    <row r="935" spans="3:64" x14ac:dyDescent="0.2">
      <c r="C935" s="333"/>
      <c r="D935" s="333"/>
      <c r="AA935" s="105"/>
      <c r="AB935" s="105"/>
      <c r="AC935" s="105"/>
      <c r="AD935" s="105"/>
      <c r="AE935" s="105"/>
      <c r="AG935" s="302"/>
      <c r="AN935" s="105"/>
      <c r="AO935" s="105"/>
      <c r="AP935" s="105"/>
      <c r="AQ935" s="105"/>
      <c r="AR935" s="105"/>
      <c r="AS935" s="105"/>
      <c r="AT935" s="105"/>
      <c r="AU935" s="105"/>
    </row>
    <row r="936" spans="3:64" x14ac:dyDescent="0.2">
      <c r="C936" s="333"/>
      <c r="D936" s="333"/>
      <c r="AA936" s="105"/>
      <c r="AB936" s="105"/>
      <c r="AC936" s="105"/>
      <c r="AD936" s="105"/>
      <c r="AE936" s="105"/>
      <c r="AG936" s="302"/>
      <c r="AN936" s="105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</row>
    <row r="937" spans="3:64" x14ac:dyDescent="0.2">
      <c r="C937" s="333"/>
      <c r="D937" s="333"/>
      <c r="AA937" s="105"/>
      <c r="AB937" s="105"/>
      <c r="AC937" s="105"/>
      <c r="AD937" s="105"/>
      <c r="AE937" s="105"/>
      <c r="AG937" s="302"/>
      <c r="AN937" s="105"/>
      <c r="AO937" s="105"/>
      <c r="AP937" s="105"/>
      <c r="AQ937" s="105"/>
      <c r="AR937" s="105"/>
      <c r="AS937" s="105"/>
      <c r="AT937" s="105"/>
      <c r="AU937" s="105"/>
    </row>
    <row r="938" spans="3:64" x14ac:dyDescent="0.2">
      <c r="C938" s="333"/>
      <c r="D938" s="333"/>
      <c r="AA938" s="105"/>
      <c r="AB938" s="105"/>
      <c r="AC938" s="105"/>
      <c r="AD938" s="105"/>
      <c r="AE938" s="105"/>
      <c r="AG938" s="302"/>
      <c r="AN938" s="105"/>
      <c r="AO938" s="105"/>
      <c r="AP938" s="105"/>
      <c r="AQ938" s="105"/>
      <c r="AR938" s="105"/>
      <c r="AS938" s="105"/>
      <c r="AT938" s="105"/>
      <c r="AU938" s="105"/>
    </row>
    <row r="939" spans="3:64" x14ac:dyDescent="0.2">
      <c r="C939" s="333"/>
      <c r="D939" s="333"/>
      <c r="AA939" s="105"/>
      <c r="AB939" s="105"/>
      <c r="AC939" s="105"/>
      <c r="AD939" s="105"/>
      <c r="AE939" s="105"/>
      <c r="AG939" s="302"/>
      <c r="AN939" s="105"/>
      <c r="AO939" s="105"/>
      <c r="AP939" s="105"/>
      <c r="AQ939" s="105"/>
      <c r="AR939" s="105"/>
      <c r="AS939" s="105"/>
      <c r="AT939" s="105"/>
      <c r="AU939" s="105"/>
    </row>
    <row r="940" spans="3:64" x14ac:dyDescent="0.2">
      <c r="C940" s="333"/>
      <c r="D940" s="333"/>
      <c r="AA940" s="105"/>
      <c r="AB940" s="105"/>
      <c r="AC940" s="105"/>
      <c r="AD940" s="105"/>
      <c r="AE940" s="105"/>
      <c r="AG940" s="302"/>
      <c r="AN940" s="105"/>
      <c r="AO940" s="105"/>
      <c r="AP940" s="105"/>
      <c r="AQ940" s="105"/>
      <c r="AR940" s="105"/>
      <c r="AS940" s="105"/>
      <c r="AT940" s="105"/>
      <c r="AU940" s="105"/>
    </row>
    <row r="941" spans="3:64" x14ac:dyDescent="0.2">
      <c r="C941" s="333"/>
      <c r="D941" s="333"/>
      <c r="AA941" s="105"/>
      <c r="AB941" s="105"/>
      <c r="AC941" s="105"/>
      <c r="AD941" s="105"/>
      <c r="AE941" s="105"/>
      <c r="AG941" s="302"/>
      <c r="AN941" s="105"/>
      <c r="AO941" s="105"/>
      <c r="AP941" s="105"/>
      <c r="AQ941" s="105"/>
      <c r="AR941" s="105"/>
      <c r="AS941" s="105"/>
      <c r="AT941" s="105"/>
      <c r="AU941" s="105"/>
    </row>
    <row r="942" spans="3:64" x14ac:dyDescent="0.2">
      <c r="C942" s="333"/>
      <c r="D942" s="333"/>
      <c r="AA942" s="105"/>
      <c r="AB942" s="105"/>
      <c r="AC942" s="105"/>
      <c r="AD942" s="105"/>
      <c r="AE942" s="105"/>
      <c r="AG942" s="302"/>
      <c r="AN942" s="105"/>
      <c r="AO942" s="105"/>
      <c r="AP942" s="105"/>
      <c r="AQ942" s="105"/>
      <c r="AR942" s="105"/>
      <c r="AS942" s="105"/>
      <c r="AT942" s="105"/>
      <c r="AU942" s="105"/>
    </row>
    <row r="943" spans="3:64" x14ac:dyDescent="0.2">
      <c r="C943" s="333"/>
      <c r="D943" s="333"/>
      <c r="AA943" s="105"/>
      <c r="AB943" s="105"/>
      <c r="AC943" s="105"/>
      <c r="AD943" s="105"/>
      <c r="AE943" s="105"/>
      <c r="AG943" s="302"/>
      <c r="AN943" s="105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</row>
    <row r="944" spans="3:64" x14ac:dyDescent="0.2">
      <c r="C944" s="333"/>
      <c r="D944" s="333"/>
      <c r="AA944" s="105"/>
      <c r="AB944" s="105"/>
      <c r="AC944" s="105"/>
      <c r="AD944" s="105"/>
      <c r="AE944" s="105"/>
      <c r="AG944" s="302"/>
      <c r="AN944" s="105"/>
      <c r="AO944" s="105"/>
      <c r="AP944" s="105"/>
      <c r="AQ944" s="105"/>
      <c r="AR944" s="105"/>
      <c r="AS944" s="105"/>
      <c r="AT944" s="105"/>
      <c r="AU944" s="105"/>
    </row>
    <row r="945" spans="3:64" x14ac:dyDescent="0.2">
      <c r="C945" s="333"/>
      <c r="D945" s="333"/>
      <c r="AA945" s="105"/>
      <c r="AB945" s="105"/>
      <c r="AC945" s="105"/>
      <c r="AD945" s="105"/>
      <c r="AE945" s="105"/>
      <c r="AG945" s="302"/>
      <c r="AN945" s="105"/>
      <c r="AO945" s="105"/>
      <c r="AP945" s="105"/>
      <c r="AQ945" s="105"/>
      <c r="AR945" s="105"/>
      <c r="AS945" s="105"/>
      <c r="AT945" s="105"/>
      <c r="AU945" s="105"/>
    </row>
    <row r="946" spans="3:64" x14ac:dyDescent="0.2">
      <c r="C946" s="333"/>
      <c r="D946" s="333"/>
      <c r="AA946" s="105"/>
      <c r="AB946" s="105"/>
      <c r="AC946" s="105"/>
      <c r="AD946" s="105"/>
      <c r="AE946" s="105"/>
      <c r="AG946" s="302"/>
      <c r="AN946" s="105"/>
      <c r="AO946" s="105"/>
      <c r="AP946" s="105"/>
      <c r="AQ946" s="105"/>
      <c r="AR946" s="105"/>
      <c r="AS946" s="105"/>
      <c r="AT946" s="105"/>
      <c r="AU946" s="105"/>
    </row>
    <row r="947" spans="3:64" x14ac:dyDescent="0.2">
      <c r="C947" s="333"/>
      <c r="D947" s="333"/>
      <c r="AA947" s="105"/>
      <c r="AB947" s="105"/>
      <c r="AC947" s="105"/>
      <c r="AD947" s="105"/>
      <c r="AE947" s="105"/>
      <c r="AG947" s="302"/>
      <c r="AN947" s="105"/>
      <c r="AO947" s="105"/>
      <c r="AP947" s="105"/>
      <c r="AQ947" s="105"/>
      <c r="AR947" s="105"/>
      <c r="AS947" s="105"/>
      <c r="AT947" s="105"/>
      <c r="AU947" s="105"/>
    </row>
    <row r="948" spans="3:64" x14ac:dyDescent="0.2">
      <c r="C948" s="333"/>
      <c r="D948" s="333"/>
      <c r="AA948" s="105"/>
      <c r="AB948" s="105"/>
      <c r="AC948" s="105"/>
      <c r="AD948" s="105"/>
      <c r="AE948" s="105"/>
      <c r="AG948" s="302"/>
      <c r="AN948" s="105"/>
      <c r="AO948" s="105"/>
      <c r="AP948" s="105"/>
      <c r="AQ948" s="105"/>
      <c r="AR948" s="105"/>
      <c r="AS948" s="105"/>
      <c r="AT948" s="105"/>
      <c r="AU948" s="105"/>
    </row>
    <row r="949" spans="3:64" x14ac:dyDescent="0.2">
      <c r="C949" s="333"/>
      <c r="D949" s="333"/>
      <c r="AA949" s="105"/>
      <c r="AB949" s="105"/>
      <c r="AC949" s="105"/>
      <c r="AD949" s="105"/>
      <c r="AE949" s="105"/>
      <c r="AG949" s="302"/>
      <c r="AN949" s="105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</row>
    <row r="950" spans="3:64" x14ac:dyDescent="0.2">
      <c r="C950" s="333"/>
      <c r="D950" s="333"/>
      <c r="AA950" s="105"/>
      <c r="AB950" s="105"/>
      <c r="AC950" s="105"/>
      <c r="AD950" s="105"/>
      <c r="AE950" s="105"/>
      <c r="AG950" s="302"/>
      <c r="AN950" s="105"/>
      <c r="AO950" s="105"/>
      <c r="AP950" s="105"/>
      <c r="AQ950" s="105"/>
      <c r="AR950" s="105"/>
      <c r="AS950" s="105"/>
      <c r="AT950" s="105"/>
      <c r="AU950" s="105"/>
    </row>
    <row r="951" spans="3:64" x14ac:dyDescent="0.2">
      <c r="C951" s="333"/>
      <c r="D951" s="333"/>
      <c r="AA951" s="105"/>
      <c r="AB951" s="105"/>
      <c r="AC951" s="105"/>
      <c r="AD951" s="105"/>
      <c r="AE951" s="105"/>
      <c r="AG951" s="302"/>
      <c r="AN951" s="105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</row>
    <row r="952" spans="3:64" x14ac:dyDescent="0.2">
      <c r="C952" s="333"/>
      <c r="D952" s="333"/>
      <c r="AA952" s="105"/>
      <c r="AB952" s="105"/>
      <c r="AC952" s="105"/>
      <c r="AD952" s="105"/>
      <c r="AE952" s="105"/>
      <c r="AG952" s="302"/>
      <c r="AN952" s="105"/>
      <c r="AO952" s="105"/>
      <c r="AP952" s="105"/>
      <c r="AQ952" s="105"/>
      <c r="AR952" s="105"/>
      <c r="AS952" s="105"/>
      <c r="AT952" s="105"/>
      <c r="AU952" s="105"/>
    </row>
    <row r="953" spans="3:64" x14ac:dyDescent="0.2">
      <c r="C953" s="333"/>
      <c r="D953" s="333"/>
      <c r="AA953" s="105"/>
      <c r="AB953" s="105"/>
      <c r="AC953" s="105"/>
      <c r="AD953" s="105"/>
      <c r="AE953" s="105"/>
      <c r="AG953" s="302"/>
      <c r="AN953" s="105"/>
      <c r="AO953" s="105"/>
      <c r="AP953" s="105"/>
      <c r="AQ953" s="105"/>
      <c r="AR953" s="105"/>
      <c r="AS953" s="105"/>
      <c r="AT953" s="105"/>
      <c r="AU953" s="105"/>
      <c r="AV953" s="105"/>
    </row>
    <row r="954" spans="3:64" x14ac:dyDescent="0.2">
      <c r="C954" s="333"/>
      <c r="D954" s="333"/>
      <c r="AA954" s="105"/>
      <c r="AB954" s="105"/>
      <c r="AC954" s="105"/>
      <c r="AD954" s="105"/>
      <c r="AE954" s="105"/>
      <c r="AG954" s="302"/>
      <c r="AN954" s="105"/>
      <c r="AO954" s="105"/>
      <c r="AP954" s="105"/>
      <c r="AQ954" s="105"/>
      <c r="AR954" s="105"/>
      <c r="AS954" s="105"/>
      <c r="AT954" s="105"/>
      <c r="AU954" s="105"/>
    </row>
    <row r="955" spans="3:64" x14ac:dyDescent="0.2">
      <c r="C955" s="333"/>
      <c r="D955" s="333"/>
      <c r="AA955" s="105"/>
      <c r="AB955" s="105"/>
      <c r="AC955" s="105"/>
      <c r="AD955" s="105"/>
      <c r="AE955" s="105"/>
      <c r="AG955" s="302"/>
      <c r="AN955" s="105"/>
      <c r="AO955" s="105"/>
      <c r="AP955" s="105"/>
      <c r="AQ955" s="105"/>
      <c r="AR955" s="105"/>
      <c r="AS955" s="105"/>
      <c r="AT955" s="105"/>
      <c r="AU955" s="105"/>
    </row>
    <row r="956" spans="3:64" x14ac:dyDescent="0.2">
      <c r="C956" s="333"/>
      <c r="D956" s="333"/>
      <c r="AA956" s="105"/>
      <c r="AB956" s="105"/>
      <c r="AC956" s="105"/>
      <c r="AD956" s="105"/>
      <c r="AE956" s="105"/>
      <c r="AG956" s="302"/>
      <c r="AN956" s="105"/>
      <c r="AO956" s="105"/>
      <c r="AP956" s="105"/>
      <c r="AQ956" s="105"/>
      <c r="AR956" s="105"/>
      <c r="AS956" s="105"/>
      <c r="AT956" s="105"/>
      <c r="AU956" s="105"/>
    </row>
    <row r="957" spans="3:64" x14ac:dyDescent="0.2">
      <c r="C957" s="333"/>
      <c r="D957" s="333"/>
      <c r="AA957" s="105"/>
      <c r="AB957" s="105"/>
      <c r="AC957" s="105"/>
      <c r="AD957" s="105"/>
      <c r="AE957" s="105"/>
      <c r="AG957" s="302"/>
      <c r="AN957" s="105"/>
      <c r="AO957" s="105"/>
      <c r="AP957" s="105"/>
      <c r="AQ957" s="105"/>
      <c r="AR957" s="105"/>
      <c r="AS957" s="105"/>
      <c r="AT957" s="105"/>
      <c r="AU957" s="105"/>
    </row>
    <row r="958" spans="3:64" x14ac:dyDescent="0.2">
      <c r="C958" s="333"/>
      <c r="D958" s="333"/>
      <c r="AA958" s="105"/>
      <c r="AB958" s="105"/>
      <c r="AC958" s="105"/>
      <c r="AD958" s="105"/>
      <c r="AE958" s="105"/>
      <c r="AG958" s="302"/>
      <c r="AN958" s="105"/>
      <c r="AO958" s="105"/>
      <c r="AP958" s="105"/>
      <c r="AQ958" s="105"/>
      <c r="AR958" s="105"/>
      <c r="AS958" s="105"/>
      <c r="AT958" s="105"/>
      <c r="AU958" s="105"/>
    </row>
    <row r="959" spans="3:64" x14ac:dyDescent="0.2">
      <c r="C959" s="333"/>
      <c r="D959" s="333"/>
      <c r="AA959" s="105"/>
      <c r="AB959" s="105"/>
      <c r="AC959" s="105"/>
      <c r="AD959" s="105"/>
      <c r="AE959" s="105"/>
      <c r="AG959" s="302"/>
      <c r="AN959" s="105"/>
      <c r="AO959" s="105"/>
      <c r="AP959" s="105"/>
      <c r="AQ959" s="105"/>
      <c r="AR959" s="105"/>
      <c r="AS959" s="105"/>
      <c r="AT959" s="105"/>
      <c r="AU959" s="105"/>
      <c r="AV959" s="105"/>
    </row>
    <row r="960" spans="3:64" x14ac:dyDescent="0.2">
      <c r="C960" s="333"/>
      <c r="D960" s="333"/>
      <c r="AA960" s="105"/>
      <c r="AB960" s="105"/>
      <c r="AC960" s="105"/>
      <c r="AD960" s="105"/>
      <c r="AE960" s="105"/>
      <c r="AG960" s="302"/>
      <c r="AN960" s="105"/>
      <c r="AO960" s="105"/>
      <c r="AP960" s="105"/>
      <c r="AQ960" s="105"/>
      <c r="AR960" s="105"/>
      <c r="AS960" s="105"/>
      <c r="AT960" s="105"/>
      <c r="AU960" s="105"/>
    </row>
    <row r="961" spans="3:48" x14ac:dyDescent="0.2">
      <c r="C961" s="333"/>
      <c r="D961" s="333"/>
      <c r="AA961" s="105"/>
      <c r="AB961" s="105"/>
      <c r="AC961" s="105"/>
      <c r="AD961" s="105"/>
      <c r="AE961" s="105"/>
      <c r="AG961" s="302"/>
      <c r="AN961" s="105"/>
      <c r="AO961" s="105"/>
      <c r="AP961" s="105"/>
      <c r="AQ961" s="105"/>
      <c r="AR961" s="105"/>
      <c r="AS961" s="105"/>
      <c r="AT961" s="105"/>
      <c r="AU961" s="105"/>
    </row>
    <row r="962" spans="3:48" x14ac:dyDescent="0.2">
      <c r="C962" s="333"/>
      <c r="D962" s="333"/>
      <c r="AA962" s="105"/>
      <c r="AB962" s="105"/>
      <c r="AC962" s="105"/>
      <c r="AD962" s="105"/>
      <c r="AE962" s="105"/>
      <c r="AG962" s="302"/>
      <c r="AN962" s="105"/>
      <c r="AO962" s="105"/>
      <c r="AP962" s="105"/>
      <c r="AQ962" s="105"/>
      <c r="AR962" s="105"/>
      <c r="AS962" s="105"/>
      <c r="AT962" s="105"/>
      <c r="AU962" s="105"/>
    </row>
    <row r="963" spans="3:48" x14ac:dyDescent="0.2">
      <c r="C963" s="333"/>
      <c r="D963" s="333"/>
      <c r="AA963" s="105"/>
      <c r="AB963" s="105"/>
      <c r="AC963" s="105"/>
      <c r="AD963" s="105"/>
      <c r="AE963" s="105"/>
      <c r="AG963" s="302"/>
      <c r="AN963" s="105"/>
      <c r="AO963" s="105"/>
      <c r="AP963" s="105"/>
      <c r="AQ963" s="105"/>
      <c r="AR963" s="105"/>
      <c r="AS963" s="105"/>
      <c r="AT963" s="105"/>
      <c r="AU963" s="105"/>
    </row>
    <row r="964" spans="3:48" x14ac:dyDescent="0.2">
      <c r="C964" s="333"/>
      <c r="D964" s="333"/>
      <c r="AA964" s="105"/>
      <c r="AB964" s="105"/>
      <c r="AC964" s="105"/>
      <c r="AD964" s="105"/>
      <c r="AE964" s="105"/>
      <c r="AG964" s="302"/>
      <c r="AN964" s="105"/>
      <c r="AO964" s="105"/>
      <c r="AP964" s="105"/>
      <c r="AQ964" s="105"/>
      <c r="AR964" s="105"/>
      <c r="AS964" s="105"/>
      <c r="AT964" s="105"/>
      <c r="AU964" s="105"/>
    </row>
    <row r="965" spans="3:48" x14ac:dyDescent="0.2">
      <c r="C965" s="333"/>
      <c r="D965" s="333"/>
      <c r="AA965" s="105"/>
      <c r="AB965" s="105"/>
      <c r="AC965" s="105"/>
      <c r="AD965" s="105"/>
      <c r="AE965" s="105"/>
      <c r="AG965" s="302"/>
      <c r="AN965" s="105"/>
      <c r="AO965" s="105"/>
      <c r="AP965" s="105"/>
      <c r="AQ965" s="105"/>
      <c r="AR965" s="105"/>
      <c r="AS965" s="105"/>
      <c r="AT965" s="105"/>
      <c r="AU965" s="105"/>
    </row>
    <row r="966" spans="3:48" x14ac:dyDescent="0.2">
      <c r="C966" s="333"/>
      <c r="D966" s="333"/>
      <c r="AA966" s="105"/>
      <c r="AB966" s="105"/>
      <c r="AC966" s="105"/>
      <c r="AD966" s="105"/>
      <c r="AE966" s="105"/>
      <c r="AG966" s="302"/>
      <c r="AN966" s="105"/>
      <c r="AO966" s="105"/>
      <c r="AP966" s="105"/>
      <c r="AQ966" s="105"/>
      <c r="AR966" s="105"/>
      <c r="AS966" s="105"/>
      <c r="AT966" s="105"/>
      <c r="AU966" s="105"/>
    </row>
    <row r="967" spans="3:48" x14ac:dyDescent="0.2">
      <c r="C967" s="333"/>
      <c r="D967" s="333"/>
      <c r="AA967" s="105"/>
      <c r="AB967" s="105"/>
      <c r="AC967" s="105"/>
      <c r="AD967" s="105"/>
      <c r="AE967" s="105"/>
      <c r="AG967" s="302"/>
      <c r="AN967" s="105"/>
      <c r="AO967" s="105"/>
      <c r="AP967" s="105"/>
      <c r="AQ967" s="105"/>
      <c r="AR967" s="105"/>
      <c r="AS967" s="105"/>
      <c r="AT967" s="105"/>
      <c r="AU967" s="105"/>
    </row>
    <row r="968" spans="3:48" x14ac:dyDescent="0.2">
      <c r="C968" s="333"/>
      <c r="D968" s="333"/>
      <c r="AA968" s="105"/>
      <c r="AB968" s="105"/>
      <c r="AC968" s="105"/>
      <c r="AD968" s="105"/>
      <c r="AE968" s="105"/>
      <c r="AG968" s="302"/>
      <c r="AN968" s="105"/>
      <c r="AO968" s="105"/>
      <c r="AP968" s="105"/>
      <c r="AQ968" s="105"/>
      <c r="AR968" s="105"/>
      <c r="AS968" s="105"/>
      <c r="AT968" s="105"/>
      <c r="AU968" s="105"/>
    </row>
    <row r="969" spans="3:48" x14ac:dyDescent="0.2">
      <c r="C969" s="333"/>
      <c r="D969" s="333"/>
      <c r="AA969" s="105"/>
      <c r="AB969" s="105"/>
      <c r="AC969" s="105"/>
      <c r="AD969" s="105"/>
      <c r="AE969" s="105"/>
      <c r="AG969" s="302"/>
      <c r="AN969" s="105"/>
      <c r="AO969" s="105"/>
      <c r="AP969" s="105"/>
      <c r="AQ969" s="105"/>
      <c r="AR969" s="105"/>
      <c r="AS969" s="105"/>
      <c r="AT969" s="105"/>
      <c r="AU969" s="105"/>
    </row>
    <row r="970" spans="3:48" x14ac:dyDescent="0.2">
      <c r="C970" s="333"/>
      <c r="D970" s="333"/>
      <c r="AA970" s="105"/>
      <c r="AB970" s="105"/>
      <c r="AC970" s="105"/>
      <c r="AD970" s="105"/>
      <c r="AE970" s="105"/>
      <c r="AG970" s="302"/>
      <c r="AN970" s="105"/>
      <c r="AO970" s="105"/>
      <c r="AP970" s="105"/>
      <c r="AQ970" s="105"/>
      <c r="AR970" s="105"/>
      <c r="AS970" s="105"/>
      <c r="AT970" s="105"/>
      <c r="AU970" s="105"/>
      <c r="AV970" s="105"/>
    </row>
    <row r="971" spans="3:48" x14ac:dyDescent="0.2">
      <c r="C971" s="333"/>
      <c r="D971" s="333"/>
      <c r="AA971" s="105"/>
      <c r="AB971" s="105"/>
      <c r="AC971" s="105"/>
      <c r="AD971" s="105"/>
      <c r="AE971" s="105"/>
      <c r="AG971" s="302"/>
      <c r="AN971" s="105"/>
      <c r="AO971" s="105"/>
      <c r="AP971" s="105"/>
      <c r="AQ971" s="105"/>
      <c r="AR971" s="105"/>
      <c r="AS971" s="105"/>
      <c r="AT971" s="105"/>
      <c r="AU971" s="105"/>
    </row>
    <row r="972" spans="3:48" x14ac:dyDescent="0.2">
      <c r="C972" s="333"/>
      <c r="D972" s="333"/>
      <c r="AA972" s="105"/>
      <c r="AB972" s="105"/>
      <c r="AC972" s="105"/>
      <c r="AD972" s="105"/>
      <c r="AE972" s="105"/>
      <c r="AG972" s="302"/>
      <c r="AN972" s="105"/>
      <c r="AO972" s="105"/>
      <c r="AP972" s="105"/>
      <c r="AQ972" s="105"/>
      <c r="AR972" s="105"/>
      <c r="AS972" s="105"/>
      <c r="AT972" s="105"/>
      <c r="AU972" s="105"/>
    </row>
    <row r="973" spans="3:48" x14ac:dyDescent="0.2">
      <c r="C973" s="333"/>
      <c r="D973" s="333"/>
      <c r="AA973" s="105"/>
      <c r="AB973" s="105"/>
      <c r="AC973" s="105"/>
      <c r="AD973" s="105"/>
      <c r="AE973" s="105"/>
      <c r="AG973" s="302"/>
      <c r="AN973" s="105"/>
      <c r="AO973" s="105"/>
      <c r="AP973" s="105"/>
      <c r="AQ973" s="105"/>
      <c r="AR973" s="105"/>
      <c r="AS973" s="105"/>
      <c r="AT973" s="105"/>
      <c r="AU973" s="105"/>
    </row>
    <row r="974" spans="3:48" x14ac:dyDescent="0.2">
      <c r="C974" s="333"/>
      <c r="D974" s="333"/>
      <c r="AA974" s="105"/>
      <c r="AB974" s="105"/>
      <c r="AC974" s="105"/>
      <c r="AD974" s="105"/>
      <c r="AE974" s="105"/>
      <c r="AG974" s="302"/>
      <c r="AN974" s="105"/>
      <c r="AO974" s="105"/>
      <c r="AP974" s="105"/>
      <c r="AQ974" s="105"/>
      <c r="AR974" s="105"/>
      <c r="AS974" s="105"/>
      <c r="AT974" s="105"/>
      <c r="AU974" s="105"/>
    </row>
    <row r="975" spans="3:48" x14ac:dyDescent="0.2">
      <c r="C975" s="333"/>
      <c r="D975" s="333"/>
      <c r="AA975" s="105"/>
      <c r="AB975" s="105"/>
      <c r="AC975" s="105"/>
      <c r="AD975" s="105"/>
      <c r="AE975" s="105"/>
      <c r="AG975" s="302"/>
      <c r="AN975" s="105"/>
      <c r="AO975" s="105"/>
      <c r="AP975" s="105"/>
      <c r="AQ975" s="105"/>
      <c r="AR975" s="105"/>
      <c r="AS975" s="105"/>
      <c r="AT975" s="105"/>
      <c r="AU975" s="105"/>
    </row>
    <row r="976" spans="3:48" x14ac:dyDescent="0.2">
      <c r="C976" s="333"/>
      <c r="D976" s="333"/>
      <c r="AA976" s="105"/>
      <c r="AB976" s="105"/>
      <c r="AC976" s="105"/>
      <c r="AD976" s="105"/>
      <c r="AE976" s="105"/>
      <c r="AG976" s="302"/>
      <c r="AN976" s="105"/>
      <c r="AO976" s="105"/>
      <c r="AP976" s="105"/>
      <c r="AQ976" s="105"/>
      <c r="AR976" s="105"/>
      <c r="AS976" s="105"/>
      <c r="AT976" s="105"/>
      <c r="AU976" s="105"/>
      <c r="AV976" s="105"/>
    </row>
    <row r="977" spans="3:64" x14ac:dyDescent="0.2">
      <c r="C977" s="333"/>
      <c r="D977" s="333"/>
      <c r="AA977" s="105"/>
      <c r="AB977" s="105"/>
      <c r="AC977" s="105"/>
      <c r="AD977" s="105"/>
      <c r="AE977" s="105"/>
      <c r="AG977" s="302"/>
      <c r="AN977" s="105"/>
      <c r="AO977" s="105"/>
      <c r="AP977" s="105"/>
      <c r="AQ977" s="105"/>
      <c r="AR977" s="105"/>
      <c r="AS977" s="105"/>
      <c r="AT977" s="105"/>
      <c r="AU977" s="105"/>
    </row>
    <row r="978" spans="3:64" x14ac:dyDescent="0.2">
      <c r="C978" s="333"/>
      <c r="D978" s="333"/>
      <c r="AA978" s="105"/>
      <c r="AB978" s="105"/>
      <c r="AC978" s="105"/>
      <c r="AD978" s="105"/>
      <c r="AE978" s="105"/>
      <c r="AG978" s="302"/>
      <c r="AN978" s="105"/>
      <c r="AO978" s="105"/>
      <c r="AP978" s="105"/>
      <c r="AQ978" s="105"/>
      <c r="AR978" s="105"/>
      <c r="AS978" s="105"/>
      <c r="AT978" s="105"/>
      <c r="AU978" s="105"/>
    </row>
    <row r="979" spans="3:64" x14ac:dyDescent="0.2">
      <c r="C979" s="333"/>
      <c r="D979" s="333"/>
      <c r="AA979" s="105"/>
      <c r="AB979" s="105"/>
      <c r="AC979" s="105"/>
      <c r="AD979" s="105"/>
      <c r="AE979" s="105"/>
      <c r="AG979" s="302"/>
      <c r="AN979" s="105"/>
      <c r="AO979" s="105"/>
      <c r="AP979" s="105"/>
      <c r="AQ979" s="105"/>
      <c r="AR979" s="105"/>
      <c r="AS979" s="105"/>
      <c r="AT979" s="105"/>
      <c r="AU979" s="105"/>
    </row>
    <row r="980" spans="3:64" x14ac:dyDescent="0.2">
      <c r="C980" s="333"/>
      <c r="D980" s="333"/>
      <c r="AA980" s="105"/>
      <c r="AB980" s="105"/>
      <c r="AC980" s="105"/>
      <c r="AD980" s="105"/>
      <c r="AE980" s="105"/>
      <c r="AG980" s="302"/>
      <c r="AN980" s="105"/>
      <c r="AO980" s="105"/>
      <c r="AP980" s="105"/>
      <c r="AQ980" s="105"/>
      <c r="AR980" s="105"/>
      <c r="AS980" s="105"/>
      <c r="AT980" s="105"/>
      <c r="AU980" s="105"/>
    </row>
    <row r="981" spans="3:64" x14ac:dyDescent="0.2">
      <c r="C981" s="333"/>
      <c r="D981" s="333"/>
      <c r="AA981" s="105"/>
      <c r="AB981" s="105"/>
      <c r="AC981" s="105"/>
      <c r="AD981" s="105"/>
      <c r="AE981" s="105"/>
      <c r="AG981" s="302"/>
      <c r="AN981" s="105"/>
      <c r="AO981" s="105"/>
      <c r="AP981" s="105"/>
      <c r="AQ981" s="105"/>
      <c r="AR981" s="105"/>
      <c r="AS981" s="105"/>
      <c r="AT981" s="105"/>
      <c r="AU981" s="105"/>
    </row>
    <row r="982" spans="3:64" x14ac:dyDescent="0.2">
      <c r="C982" s="333"/>
      <c r="D982" s="333"/>
      <c r="AA982" s="105"/>
      <c r="AB982" s="105"/>
      <c r="AC982" s="105"/>
      <c r="AD982" s="105"/>
      <c r="AE982" s="105"/>
      <c r="AG982" s="302"/>
      <c r="AN982" s="105"/>
      <c r="AO982" s="105"/>
      <c r="AP982" s="105"/>
      <c r="AQ982" s="105"/>
      <c r="AR982" s="105"/>
      <c r="AS982" s="105"/>
      <c r="AT982" s="105"/>
      <c r="AU982" s="105"/>
    </row>
    <row r="983" spans="3:64" x14ac:dyDescent="0.2">
      <c r="C983" s="333"/>
      <c r="D983" s="333"/>
      <c r="AA983" s="105"/>
      <c r="AB983" s="105"/>
      <c r="AC983" s="105"/>
      <c r="AD983" s="105"/>
      <c r="AE983" s="105"/>
      <c r="AG983" s="302"/>
      <c r="AN983" s="105"/>
      <c r="AO983" s="105"/>
      <c r="AP983" s="105"/>
      <c r="AQ983" s="105"/>
      <c r="AR983" s="105"/>
      <c r="AS983" s="105"/>
      <c r="AT983" s="105"/>
      <c r="AU983" s="105"/>
    </row>
    <row r="984" spans="3:64" x14ac:dyDescent="0.2">
      <c r="C984" s="333"/>
      <c r="D984" s="333"/>
      <c r="AA984" s="105"/>
      <c r="AB984" s="105"/>
      <c r="AC984" s="105"/>
      <c r="AD984" s="105"/>
      <c r="AE984" s="105"/>
      <c r="AG984" s="302"/>
      <c r="AN984" s="105"/>
      <c r="AO984" s="105"/>
      <c r="AP984" s="105"/>
      <c r="AQ984" s="105"/>
      <c r="AR984" s="105"/>
      <c r="AS984" s="105"/>
      <c r="AT984" s="105"/>
      <c r="AU984" s="105"/>
    </row>
    <row r="985" spans="3:64" x14ac:dyDescent="0.2">
      <c r="C985" s="333"/>
      <c r="D985" s="333"/>
      <c r="AA985" s="105"/>
      <c r="AB985" s="105"/>
      <c r="AC985" s="105"/>
      <c r="AD985" s="105"/>
      <c r="AE985" s="105"/>
      <c r="AG985" s="302"/>
      <c r="AN985" s="105"/>
      <c r="AO985" s="105"/>
      <c r="AP985" s="105"/>
      <c r="AQ985" s="105"/>
      <c r="AR985" s="105"/>
      <c r="AS985" s="105"/>
      <c r="AT985" s="105"/>
      <c r="AU985" s="105"/>
    </row>
    <row r="986" spans="3:64" x14ac:dyDescent="0.2">
      <c r="C986" s="333"/>
      <c r="D986" s="333"/>
      <c r="AA986" s="105"/>
      <c r="AB986" s="105"/>
      <c r="AC986" s="105"/>
      <c r="AD986" s="105"/>
      <c r="AE986" s="105"/>
      <c r="AG986" s="302"/>
      <c r="AN986" s="105"/>
      <c r="AO986" s="105"/>
      <c r="AP986" s="105"/>
      <c r="AQ986" s="105"/>
      <c r="AR986" s="105"/>
      <c r="AS986" s="105"/>
      <c r="AT986" s="105"/>
      <c r="AU986" s="105"/>
    </row>
    <row r="987" spans="3:64" x14ac:dyDescent="0.2">
      <c r="C987" s="333"/>
      <c r="D987" s="333"/>
      <c r="AA987" s="105"/>
      <c r="AB987" s="105"/>
      <c r="AC987" s="105"/>
      <c r="AD987" s="105"/>
      <c r="AE987" s="105"/>
      <c r="AG987" s="302"/>
      <c r="AN987" s="105"/>
      <c r="AO987" s="105"/>
      <c r="AP987" s="105"/>
      <c r="AQ987" s="105"/>
      <c r="AR987" s="105"/>
      <c r="AS987" s="105"/>
      <c r="AT987" s="105"/>
      <c r="AU987" s="105"/>
    </row>
    <row r="988" spans="3:64" x14ac:dyDescent="0.2">
      <c r="C988" s="333"/>
      <c r="D988" s="333"/>
      <c r="AA988" s="105"/>
      <c r="AB988" s="105"/>
      <c r="AC988" s="105"/>
      <c r="AD988" s="105"/>
      <c r="AE988" s="105"/>
      <c r="AG988" s="302"/>
      <c r="AN988" s="105"/>
      <c r="AO988" s="105"/>
      <c r="AP988" s="105"/>
      <c r="AQ988" s="105"/>
      <c r="AR988" s="105"/>
      <c r="AS988" s="105"/>
      <c r="AT988" s="105"/>
      <c r="AU988" s="105"/>
    </row>
    <row r="989" spans="3:64" x14ac:dyDescent="0.2">
      <c r="C989" s="333"/>
      <c r="D989" s="333"/>
      <c r="AA989" s="105"/>
      <c r="AB989" s="105"/>
      <c r="AC989" s="105"/>
      <c r="AD989" s="105"/>
      <c r="AE989" s="105"/>
      <c r="AG989" s="302"/>
      <c r="AN989" s="105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</row>
    <row r="990" spans="3:64" x14ac:dyDescent="0.2">
      <c r="C990" s="333"/>
      <c r="D990" s="333"/>
      <c r="AA990" s="105"/>
      <c r="AB990" s="105"/>
      <c r="AC990" s="105"/>
      <c r="AD990" s="105"/>
      <c r="AE990" s="105"/>
      <c r="AG990" s="302"/>
      <c r="AN990" s="105"/>
      <c r="AO990" s="105"/>
      <c r="AP990" s="105"/>
      <c r="AQ990" s="105"/>
      <c r="AR990" s="105"/>
      <c r="AS990" s="105"/>
      <c r="AT990" s="105"/>
      <c r="AU990" s="105"/>
    </row>
    <row r="991" spans="3:64" x14ac:dyDescent="0.2">
      <c r="C991" s="333"/>
      <c r="D991" s="333"/>
      <c r="AA991" s="105"/>
      <c r="AB991" s="105"/>
      <c r="AC991" s="105"/>
      <c r="AD991" s="105"/>
      <c r="AE991" s="105"/>
      <c r="AG991" s="302"/>
      <c r="AN991" s="105"/>
      <c r="AO991" s="105"/>
      <c r="AP991" s="105"/>
      <c r="AQ991" s="105"/>
      <c r="AR991" s="105"/>
      <c r="AS991" s="105"/>
      <c r="AT991" s="105"/>
      <c r="AU991" s="105"/>
    </row>
    <row r="992" spans="3:64" x14ac:dyDescent="0.2">
      <c r="C992" s="333"/>
      <c r="D992" s="333"/>
      <c r="AA992" s="105"/>
      <c r="AB992" s="105"/>
      <c r="AC992" s="105"/>
      <c r="AD992" s="105"/>
      <c r="AE992" s="105"/>
      <c r="AG992" s="302"/>
      <c r="AN992" s="105"/>
      <c r="AO992" s="105"/>
      <c r="AP992" s="105"/>
      <c r="AQ992" s="105"/>
      <c r="AR992" s="105"/>
      <c r="AS992" s="105"/>
      <c r="AT992" s="105"/>
      <c r="AU992" s="105"/>
    </row>
    <row r="993" spans="3:64" x14ac:dyDescent="0.2">
      <c r="C993" s="333"/>
      <c r="D993" s="333"/>
      <c r="AA993" s="105"/>
      <c r="AB993" s="105"/>
      <c r="AC993" s="105"/>
      <c r="AD993" s="105"/>
      <c r="AE993" s="105"/>
      <c r="AG993" s="302"/>
      <c r="AN993" s="105"/>
      <c r="AO993" s="105"/>
      <c r="AP993" s="105"/>
      <c r="AQ993" s="105"/>
      <c r="AR993" s="105"/>
      <c r="AS993" s="105"/>
      <c r="AT993" s="105"/>
      <c r="AU993" s="105"/>
    </row>
    <row r="994" spans="3:64" x14ac:dyDescent="0.2">
      <c r="C994" s="333"/>
      <c r="D994" s="333"/>
      <c r="AA994" s="105"/>
      <c r="AB994" s="105"/>
      <c r="AC994" s="105"/>
      <c r="AD994" s="105"/>
      <c r="AE994" s="105"/>
      <c r="AG994" s="302"/>
      <c r="AN994" s="105"/>
      <c r="AO994" s="105"/>
      <c r="AP994" s="105"/>
      <c r="AQ994" s="105"/>
      <c r="AR994" s="105"/>
      <c r="AS994" s="105"/>
      <c r="AT994" s="105"/>
      <c r="AU994" s="105"/>
    </row>
    <row r="995" spans="3:64" x14ac:dyDescent="0.2">
      <c r="C995" s="333"/>
      <c r="D995" s="333"/>
      <c r="AA995" s="105"/>
      <c r="AB995" s="105"/>
      <c r="AC995" s="105"/>
      <c r="AD995" s="105"/>
      <c r="AE995" s="105"/>
      <c r="AG995" s="302"/>
      <c r="AN995" s="105"/>
      <c r="AO995" s="105"/>
      <c r="AP995" s="105"/>
      <c r="AQ995" s="105"/>
      <c r="AR995" s="105"/>
      <c r="AS995" s="105"/>
      <c r="AT995" s="105"/>
      <c r="AU995" s="105"/>
    </row>
    <row r="996" spans="3:64" x14ac:dyDescent="0.2">
      <c r="C996" s="333"/>
      <c r="D996" s="333"/>
      <c r="AA996" s="105"/>
      <c r="AB996" s="105"/>
      <c r="AC996" s="105"/>
      <c r="AD996" s="105"/>
      <c r="AE996" s="105"/>
      <c r="AG996" s="302"/>
      <c r="AN996" s="105"/>
      <c r="AO996" s="105"/>
      <c r="AP996" s="105"/>
      <c r="AQ996" s="105"/>
      <c r="AR996" s="105"/>
      <c r="AS996" s="105"/>
      <c r="AT996" s="105"/>
      <c r="AU996" s="105"/>
    </row>
    <row r="997" spans="3:64" x14ac:dyDescent="0.2">
      <c r="C997" s="333"/>
      <c r="D997" s="333"/>
      <c r="AA997" s="105"/>
      <c r="AB997" s="105"/>
      <c r="AC997" s="105"/>
      <c r="AD997" s="105"/>
      <c r="AE997" s="105"/>
      <c r="AG997" s="302"/>
      <c r="AN997" s="105"/>
      <c r="AO997" s="105"/>
      <c r="AP997" s="105"/>
      <c r="AQ997" s="105"/>
      <c r="AR997" s="105"/>
      <c r="AS997" s="105"/>
      <c r="AT997" s="105"/>
      <c r="AU997" s="105"/>
    </row>
    <row r="998" spans="3:64" x14ac:dyDescent="0.2">
      <c r="C998" s="333"/>
      <c r="D998" s="333"/>
      <c r="AA998" s="105"/>
      <c r="AB998" s="105"/>
      <c r="AC998" s="105"/>
      <c r="AD998" s="105"/>
      <c r="AE998" s="105"/>
      <c r="AG998" s="302"/>
      <c r="AN998" s="105"/>
      <c r="AO998" s="105"/>
      <c r="AP998" s="105"/>
      <c r="AQ998" s="105"/>
      <c r="AR998" s="105"/>
      <c r="AS998" s="105"/>
      <c r="AT998" s="105"/>
      <c r="AU998" s="105"/>
    </row>
    <row r="999" spans="3:64" x14ac:dyDescent="0.2">
      <c r="C999" s="333"/>
      <c r="D999" s="333"/>
      <c r="AA999" s="105"/>
      <c r="AB999" s="105"/>
      <c r="AC999" s="105"/>
      <c r="AD999" s="105"/>
      <c r="AE999" s="105"/>
      <c r="AG999" s="302"/>
      <c r="AN999" s="105"/>
      <c r="AO999" s="105"/>
      <c r="AP999" s="105"/>
      <c r="AQ999" s="105"/>
      <c r="AR999" s="105"/>
      <c r="AS999" s="105"/>
      <c r="AT999" s="105"/>
      <c r="AU999" s="105"/>
    </row>
    <row r="1000" spans="3:64" x14ac:dyDescent="0.2">
      <c r="C1000" s="333"/>
      <c r="D1000" s="333"/>
      <c r="AA1000" s="105"/>
      <c r="AB1000" s="105"/>
      <c r="AC1000" s="105"/>
      <c r="AD1000" s="105"/>
      <c r="AE1000" s="105"/>
      <c r="AG1000" s="302"/>
      <c r="AN1000" s="105"/>
      <c r="AO1000" s="105"/>
      <c r="AP1000" s="105"/>
      <c r="AQ1000" s="105"/>
      <c r="AR1000" s="105"/>
      <c r="AS1000" s="105"/>
      <c r="AT1000" s="105"/>
      <c r="AU1000" s="105"/>
    </row>
    <row r="1001" spans="3:64" x14ac:dyDescent="0.2">
      <c r="C1001" s="333"/>
      <c r="D1001" s="333"/>
      <c r="AA1001" s="105"/>
      <c r="AB1001" s="105"/>
      <c r="AC1001" s="105"/>
      <c r="AD1001" s="105"/>
      <c r="AE1001" s="105"/>
      <c r="AG1001" s="302"/>
      <c r="AN1001" s="105"/>
      <c r="AO1001" s="105"/>
      <c r="AP1001" s="105"/>
      <c r="AQ1001" s="105"/>
      <c r="AR1001" s="105"/>
      <c r="AS1001" s="105"/>
      <c r="AT1001" s="105"/>
      <c r="AU1001" s="105"/>
    </row>
    <row r="1002" spans="3:64" x14ac:dyDescent="0.2">
      <c r="C1002" s="333"/>
      <c r="D1002" s="333"/>
      <c r="AA1002" s="105"/>
      <c r="AB1002" s="105"/>
      <c r="AC1002" s="105"/>
      <c r="AD1002" s="105"/>
      <c r="AE1002" s="105"/>
      <c r="AG1002" s="302"/>
      <c r="AN1002" s="105"/>
      <c r="AO1002" s="105"/>
      <c r="AP1002" s="105"/>
      <c r="AQ1002" s="105"/>
      <c r="AR1002" s="105"/>
      <c r="AS1002" s="105"/>
      <c r="AT1002" s="105"/>
      <c r="AU1002" s="105"/>
    </row>
    <row r="1003" spans="3:64" x14ac:dyDescent="0.2">
      <c r="C1003" s="333"/>
      <c r="D1003" s="333"/>
      <c r="AA1003" s="105"/>
      <c r="AB1003" s="105"/>
      <c r="AC1003" s="105"/>
      <c r="AD1003" s="105"/>
      <c r="AE1003" s="105"/>
      <c r="AG1003" s="302"/>
      <c r="AN1003" s="105"/>
      <c r="AO1003" s="105"/>
      <c r="AP1003" s="105"/>
      <c r="AQ1003" s="105"/>
      <c r="AR1003" s="105"/>
      <c r="AS1003" s="105"/>
      <c r="AT1003" s="105"/>
      <c r="AU1003" s="105"/>
    </row>
    <row r="1004" spans="3:64" x14ac:dyDescent="0.2">
      <c r="C1004" s="333"/>
      <c r="D1004" s="333"/>
      <c r="AA1004" s="105"/>
      <c r="AB1004" s="105"/>
      <c r="AC1004" s="105"/>
      <c r="AD1004" s="105"/>
      <c r="AE1004" s="105"/>
      <c r="AG1004" s="302"/>
      <c r="AN1004" s="105"/>
      <c r="AO1004" s="105"/>
      <c r="AP1004" s="105"/>
      <c r="AQ1004" s="105"/>
      <c r="AR1004" s="105"/>
      <c r="AS1004" s="105"/>
      <c r="AT1004" s="105"/>
      <c r="AU1004" s="105"/>
    </row>
    <row r="1005" spans="3:64" x14ac:dyDescent="0.2">
      <c r="C1005" s="333"/>
      <c r="D1005" s="333"/>
      <c r="AA1005" s="105"/>
      <c r="AB1005" s="105"/>
      <c r="AC1005" s="105"/>
      <c r="AD1005" s="105"/>
      <c r="AE1005" s="105"/>
      <c r="AG1005" s="302"/>
      <c r="AN1005" s="105"/>
      <c r="AO1005" s="105"/>
      <c r="AP1005" s="105"/>
      <c r="AQ1005" s="105"/>
      <c r="AR1005" s="105"/>
      <c r="AS1005" s="105"/>
      <c r="AT1005" s="105"/>
      <c r="AU1005" s="105"/>
    </row>
    <row r="1006" spans="3:64" x14ac:dyDescent="0.2">
      <c r="C1006" s="333"/>
      <c r="D1006" s="333"/>
      <c r="AA1006" s="105"/>
      <c r="AB1006" s="105"/>
      <c r="AC1006" s="105"/>
      <c r="AD1006" s="105"/>
      <c r="AE1006" s="105"/>
      <c r="AG1006" s="302"/>
      <c r="AN1006" s="105"/>
      <c r="AO1006" s="105"/>
      <c r="AP1006" s="105"/>
      <c r="AQ1006" s="105"/>
      <c r="AR1006" s="105"/>
      <c r="AS1006" s="105"/>
      <c r="AT1006" s="105"/>
      <c r="AU1006" s="105"/>
    </row>
    <row r="1007" spans="3:64" x14ac:dyDescent="0.2">
      <c r="C1007" s="333"/>
      <c r="D1007" s="333"/>
      <c r="AA1007" s="105"/>
      <c r="AB1007" s="105"/>
      <c r="AC1007" s="105"/>
      <c r="AD1007" s="105"/>
      <c r="AE1007" s="105"/>
      <c r="AG1007" s="302"/>
      <c r="AN1007" s="105"/>
      <c r="AO1007" s="105"/>
      <c r="AP1007" s="105"/>
      <c r="AQ1007" s="105"/>
      <c r="AR1007" s="105"/>
      <c r="AS1007" s="105"/>
      <c r="AT1007" s="105"/>
      <c r="AU1007" s="105"/>
      <c r="AV1007" s="105"/>
      <c r="AW1007" s="105"/>
      <c r="AX1007" s="105"/>
      <c r="AY1007" s="105"/>
      <c r="AZ1007" s="105"/>
      <c r="BA1007" s="105"/>
      <c r="BB1007" s="105"/>
      <c r="BC1007" s="105"/>
      <c r="BD1007" s="105"/>
      <c r="BE1007" s="105"/>
      <c r="BF1007" s="105"/>
      <c r="BG1007" s="105"/>
      <c r="BH1007" s="105"/>
      <c r="BI1007" s="105"/>
      <c r="BJ1007" s="105"/>
      <c r="BK1007" s="105"/>
      <c r="BL1007" s="105"/>
    </row>
    <row r="1008" spans="3:64" x14ac:dyDescent="0.2">
      <c r="C1008" s="333"/>
      <c r="D1008" s="333"/>
      <c r="AA1008" s="105"/>
      <c r="AB1008" s="105"/>
      <c r="AC1008" s="105"/>
      <c r="AD1008" s="105"/>
      <c r="AE1008" s="105"/>
      <c r="AG1008" s="302"/>
      <c r="AN1008" s="105"/>
      <c r="AO1008" s="105"/>
      <c r="AP1008" s="105"/>
      <c r="AQ1008" s="105"/>
      <c r="AR1008" s="105"/>
      <c r="AS1008" s="105"/>
      <c r="AT1008" s="105"/>
      <c r="AU1008" s="105"/>
    </row>
    <row r="1009" spans="3:47" x14ac:dyDescent="0.2">
      <c r="C1009" s="333"/>
      <c r="D1009" s="333"/>
      <c r="AA1009" s="105"/>
      <c r="AB1009" s="105"/>
      <c r="AC1009" s="105"/>
      <c r="AD1009" s="105"/>
      <c r="AE1009" s="105"/>
      <c r="AG1009" s="302"/>
      <c r="AN1009" s="105"/>
      <c r="AO1009" s="105"/>
      <c r="AP1009" s="105"/>
      <c r="AQ1009" s="105"/>
      <c r="AR1009" s="105"/>
      <c r="AS1009" s="105"/>
      <c r="AT1009" s="105"/>
      <c r="AU1009" s="105"/>
    </row>
    <row r="1010" spans="3:47" x14ac:dyDescent="0.2">
      <c r="C1010" s="333"/>
      <c r="D1010" s="333"/>
      <c r="AA1010" s="105"/>
      <c r="AB1010" s="105"/>
      <c r="AC1010" s="105"/>
      <c r="AD1010" s="105"/>
      <c r="AE1010" s="105"/>
      <c r="AG1010" s="302"/>
      <c r="AN1010" s="105"/>
      <c r="AO1010" s="105"/>
      <c r="AP1010" s="105"/>
      <c r="AQ1010" s="105"/>
      <c r="AR1010" s="105"/>
      <c r="AS1010" s="105"/>
      <c r="AT1010" s="105"/>
      <c r="AU1010" s="105"/>
    </row>
    <row r="1011" spans="3:47" x14ac:dyDescent="0.2">
      <c r="C1011" s="333"/>
      <c r="D1011" s="333"/>
      <c r="AA1011" s="105"/>
      <c r="AB1011" s="105"/>
      <c r="AC1011" s="105"/>
      <c r="AD1011" s="105"/>
      <c r="AE1011" s="105"/>
      <c r="AG1011" s="302"/>
      <c r="AN1011" s="105"/>
      <c r="AO1011" s="105"/>
      <c r="AP1011" s="105"/>
      <c r="AQ1011" s="105"/>
      <c r="AR1011" s="105"/>
      <c r="AS1011" s="105"/>
      <c r="AT1011" s="105"/>
      <c r="AU1011" s="105"/>
    </row>
    <row r="1012" spans="3:47" x14ac:dyDescent="0.2">
      <c r="C1012" s="333"/>
      <c r="D1012" s="333"/>
      <c r="AA1012" s="105"/>
      <c r="AB1012" s="105"/>
      <c r="AC1012" s="105"/>
      <c r="AD1012" s="105"/>
      <c r="AE1012" s="105"/>
      <c r="AG1012" s="302"/>
      <c r="AN1012" s="105"/>
      <c r="AO1012" s="105"/>
      <c r="AP1012" s="105"/>
      <c r="AQ1012" s="105"/>
      <c r="AR1012" s="105"/>
      <c r="AS1012" s="105"/>
      <c r="AT1012" s="105"/>
      <c r="AU1012" s="105"/>
    </row>
    <row r="1013" spans="3:47" x14ac:dyDescent="0.2">
      <c r="C1013" s="333"/>
      <c r="D1013" s="333"/>
      <c r="AA1013" s="105"/>
      <c r="AB1013" s="105"/>
      <c r="AC1013" s="105"/>
      <c r="AD1013" s="105"/>
      <c r="AE1013" s="105"/>
      <c r="AG1013" s="302"/>
      <c r="AN1013" s="105"/>
      <c r="AO1013" s="105"/>
      <c r="AP1013" s="105"/>
      <c r="AQ1013" s="105"/>
      <c r="AR1013" s="105"/>
      <c r="AS1013" s="105"/>
      <c r="AT1013" s="105"/>
      <c r="AU1013" s="105"/>
    </row>
    <row r="1014" spans="3:47" x14ac:dyDescent="0.2">
      <c r="C1014" s="333"/>
      <c r="D1014" s="333"/>
      <c r="AA1014" s="105"/>
      <c r="AB1014" s="105"/>
      <c r="AC1014" s="105"/>
      <c r="AD1014" s="105"/>
      <c r="AE1014" s="105"/>
      <c r="AG1014" s="302"/>
      <c r="AN1014" s="105"/>
      <c r="AO1014" s="105"/>
      <c r="AP1014" s="105"/>
      <c r="AQ1014" s="105"/>
      <c r="AR1014" s="105"/>
      <c r="AS1014" s="105"/>
      <c r="AT1014" s="105"/>
      <c r="AU1014" s="105"/>
    </row>
    <row r="1015" spans="3:47" x14ac:dyDescent="0.2">
      <c r="C1015" s="333"/>
      <c r="D1015" s="333"/>
      <c r="AA1015" s="105"/>
      <c r="AB1015" s="105"/>
      <c r="AC1015" s="105"/>
      <c r="AD1015" s="105"/>
      <c r="AE1015" s="105"/>
      <c r="AG1015" s="302"/>
      <c r="AN1015" s="105"/>
      <c r="AO1015" s="105"/>
      <c r="AP1015" s="105"/>
      <c r="AQ1015" s="105"/>
      <c r="AR1015" s="105"/>
      <c r="AS1015" s="105"/>
      <c r="AT1015" s="105"/>
      <c r="AU1015" s="105"/>
    </row>
    <row r="1016" spans="3:47" x14ac:dyDescent="0.2">
      <c r="C1016" s="333"/>
      <c r="D1016" s="333"/>
      <c r="AA1016" s="105"/>
      <c r="AB1016" s="105"/>
      <c r="AC1016" s="105"/>
      <c r="AD1016" s="105"/>
      <c r="AE1016" s="105"/>
      <c r="AG1016" s="302"/>
      <c r="AN1016" s="105"/>
      <c r="AO1016" s="105"/>
      <c r="AP1016" s="105"/>
      <c r="AQ1016" s="105"/>
      <c r="AR1016" s="105"/>
      <c r="AS1016" s="105"/>
      <c r="AT1016" s="105"/>
      <c r="AU1016" s="105"/>
    </row>
    <row r="1017" spans="3:47" x14ac:dyDescent="0.2">
      <c r="C1017" s="333"/>
      <c r="D1017" s="333"/>
      <c r="AA1017" s="105"/>
      <c r="AB1017" s="105"/>
      <c r="AC1017" s="105"/>
      <c r="AD1017" s="105"/>
      <c r="AE1017" s="105"/>
      <c r="AG1017" s="302"/>
      <c r="AN1017" s="105"/>
      <c r="AO1017" s="105"/>
      <c r="AP1017" s="105"/>
      <c r="AQ1017" s="105"/>
      <c r="AR1017" s="105"/>
      <c r="AS1017" s="105"/>
      <c r="AT1017" s="105"/>
      <c r="AU1017" s="105"/>
    </row>
    <row r="1018" spans="3:47" x14ac:dyDescent="0.2">
      <c r="C1018" s="333"/>
      <c r="D1018" s="333"/>
      <c r="AA1018" s="105"/>
      <c r="AB1018" s="105"/>
      <c r="AC1018" s="105"/>
      <c r="AD1018" s="105"/>
      <c r="AE1018" s="105"/>
      <c r="AG1018" s="302"/>
      <c r="AN1018" s="105"/>
      <c r="AO1018" s="105"/>
      <c r="AP1018" s="105"/>
      <c r="AQ1018" s="105"/>
      <c r="AR1018" s="105"/>
      <c r="AS1018" s="105"/>
      <c r="AT1018" s="105"/>
      <c r="AU1018" s="105"/>
    </row>
    <row r="1019" spans="3:47" x14ac:dyDescent="0.2">
      <c r="C1019" s="333"/>
      <c r="D1019" s="333"/>
      <c r="AA1019" s="105"/>
      <c r="AB1019" s="105"/>
      <c r="AC1019" s="105"/>
      <c r="AD1019" s="105"/>
      <c r="AE1019" s="105"/>
      <c r="AG1019" s="302"/>
      <c r="AN1019" s="105"/>
      <c r="AO1019" s="105"/>
      <c r="AP1019" s="105"/>
      <c r="AQ1019" s="105"/>
      <c r="AR1019" s="105"/>
      <c r="AS1019" s="105"/>
      <c r="AT1019" s="105"/>
      <c r="AU1019" s="105"/>
    </row>
    <row r="1020" spans="3:47" x14ac:dyDescent="0.2">
      <c r="C1020" s="333"/>
      <c r="D1020" s="333"/>
      <c r="AA1020" s="105"/>
      <c r="AB1020" s="105"/>
      <c r="AC1020" s="105"/>
      <c r="AD1020" s="105"/>
      <c r="AE1020" s="105"/>
      <c r="AG1020" s="302"/>
      <c r="AN1020" s="105"/>
      <c r="AO1020" s="105"/>
      <c r="AP1020" s="105"/>
      <c r="AQ1020" s="105"/>
      <c r="AR1020" s="105"/>
      <c r="AS1020" s="105"/>
      <c r="AT1020" s="105"/>
      <c r="AU1020" s="105"/>
    </row>
    <row r="1021" spans="3:47" x14ac:dyDescent="0.2">
      <c r="C1021" s="333"/>
      <c r="D1021" s="333"/>
      <c r="AA1021" s="105"/>
      <c r="AB1021" s="105"/>
      <c r="AC1021" s="105"/>
      <c r="AD1021" s="105"/>
      <c r="AE1021" s="105"/>
      <c r="AG1021" s="302"/>
      <c r="AN1021" s="105"/>
      <c r="AO1021" s="105"/>
      <c r="AP1021" s="105"/>
      <c r="AQ1021" s="105"/>
      <c r="AR1021" s="105"/>
      <c r="AS1021" s="105"/>
      <c r="AT1021" s="105"/>
      <c r="AU1021" s="105"/>
    </row>
    <row r="1022" spans="3:47" x14ac:dyDescent="0.2">
      <c r="C1022" s="333"/>
      <c r="D1022" s="333"/>
      <c r="AA1022" s="105"/>
      <c r="AB1022" s="105"/>
      <c r="AC1022" s="105"/>
      <c r="AD1022" s="105"/>
      <c r="AE1022" s="105"/>
      <c r="AG1022" s="302"/>
      <c r="AN1022" s="105"/>
      <c r="AO1022" s="105"/>
      <c r="AP1022" s="105"/>
      <c r="AQ1022" s="105"/>
      <c r="AR1022" s="105"/>
      <c r="AS1022" s="105"/>
      <c r="AT1022" s="105"/>
      <c r="AU1022" s="105"/>
    </row>
    <row r="1023" spans="3:47" x14ac:dyDescent="0.2">
      <c r="C1023" s="333"/>
      <c r="D1023" s="333"/>
      <c r="AA1023" s="105"/>
      <c r="AB1023" s="105"/>
      <c r="AC1023" s="105"/>
      <c r="AD1023" s="105"/>
      <c r="AE1023" s="105"/>
      <c r="AG1023" s="302"/>
      <c r="AN1023" s="105"/>
      <c r="AO1023" s="105"/>
      <c r="AP1023" s="105"/>
      <c r="AQ1023" s="105"/>
      <c r="AR1023" s="105"/>
      <c r="AS1023" s="105"/>
      <c r="AT1023" s="105"/>
      <c r="AU1023" s="105"/>
    </row>
    <row r="1024" spans="3:47" x14ac:dyDescent="0.2">
      <c r="C1024" s="333"/>
      <c r="D1024" s="333"/>
      <c r="AA1024" s="105"/>
      <c r="AB1024" s="105"/>
      <c r="AC1024" s="105"/>
      <c r="AD1024" s="105"/>
      <c r="AE1024" s="105"/>
      <c r="AG1024" s="302"/>
      <c r="AN1024" s="105"/>
      <c r="AO1024" s="105"/>
      <c r="AP1024" s="105"/>
      <c r="AQ1024" s="105"/>
      <c r="AR1024" s="105"/>
      <c r="AS1024" s="105"/>
      <c r="AT1024" s="105"/>
      <c r="AU1024" s="105"/>
    </row>
    <row r="1025" spans="3:47" x14ac:dyDescent="0.2">
      <c r="C1025" s="333"/>
      <c r="D1025" s="333"/>
      <c r="AA1025" s="105"/>
      <c r="AB1025" s="105"/>
      <c r="AC1025" s="105"/>
      <c r="AD1025" s="105"/>
      <c r="AE1025" s="105"/>
      <c r="AG1025" s="302"/>
      <c r="AN1025" s="105"/>
      <c r="AO1025" s="105"/>
      <c r="AP1025" s="105"/>
      <c r="AQ1025" s="105"/>
      <c r="AR1025" s="105"/>
      <c r="AS1025" s="105"/>
      <c r="AT1025" s="105"/>
      <c r="AU1025" s="105"/>
    </row>
    <row r="1026" spans="3:47" x14ac:dyDescent="0.2">
      <c r="C1026" s="333"/>
      <c r="D1026" s="333"/>
      <c r="AA1026" s="105"/>
      <c r="AB1026" s="105"/>
      <c r="AC1026" s="105"/>
      <c r="AD1026" s="105"/>
      <c r="AE1026" s="105"/>
      <c r="AG1026" s="302"/>
      <c r="AN1026" s="105"/>
      <c r="AO1026" s="105"/>
      <c r="AP1026" s="105"/>
      <c r="AQ1026" s="105"/>
      <c r="AR1026" s="105"/>
      <c r="AS1026" s="105"/>
      <c r="AT1026" s="105"/>
      <c r="AU1026" s="105"/>
    </row>
    <row r="1027" spans="3:47" x14ac:dyDescent="0.2">
      <c r="C1027" s="333"/>
      <c r="D1027" s="333"/>
      <c r="AA1027" s="105"/>
      <c r="AB1027" s="105"/>
      <c r="AC1027" s="105"/>
      <c r="AD1027" s="105"/>
      <c r="AE1027" s="105"/>
      <c r="AG1027" s="302"/>
      <c r="AN1027" s="105"/>
      <c r="AO1027" s="105"/>
      <c r="AP1027" s="105"/>
      <c r="AQ1027" s="105"/>
      <c r="AR1027" s="105"/>
      <c r="AS1027" s="105"/>
      <c r="AT1027" s="105"/>
      <c r="AU1027" s="105"/>
    </row>
    <row r="1028" spans="3:47" x14ac:dyDescent="0.2">
      <c r="C1028" s="333"/>
      <c r="D1028" s="333"/>
      <c r="AA1028" s="105"/>
      <c r="AB1028" s="105"/>
      <c r="AC1028" s="105"/>
      <c r="AD1028" s="105"/>
      <c r="AE1028" s="105"/>
      <c r="AG1028" s="302"/>
      <c r="AN1028" s="105"/>
      <c r="AO1028" s="105"/>
      <c r="AP1028" s="105"/>
      <c r="AQ1028" s="105"/>
      <c r="AR1028" s="105"/>
      <c r="AS1028" s="105"/>
      <c r="AT1028" s="105"/>
      <c r="AU1028" s="105"/>
    </row>
    <row r="1029" spans="3:47" x14ac:dyDescent="0.2">
      <c r="C1029" s="333"/>
      <c r="D1029" s="333"/>
      <c r="AA1029" s="105"/>
      <c r="AB1029" s="105"/>
      <c r="AC1029" s="105"/>
      <c r="AD1029" s="105"/>
      <c r="AE1029" s="105"/>
      <c r="AG1029" s="302"/>
      <c r="AN1029" s="105"/>
      <c r="AO1029" s="105"/>
      <c r="AP1029" s="105"/>
      <c r="AQ1029" s="105"/>
      <c r="AR1029" s="105"/>
      <c r="AS1029" s="105"/>
      <c r="AT1029" s="105"/>
      <c r="AU1029" s="105"/>
    </row>
    <row r="1030" spans="3:47" x14ac:dyDescent="0.2">
      <c r="C1030" s="333"/>
      <c r="D1030" s="333"/>
      <c r="AA1030" s="105"/>
      <c r="AB1030" s="105"/>
      <c r="AC1030" s="105"/>
      <c r="AD1030" s="105"/>
      <c r="AE1030" s="105"/>
      <c r="AG1030" s="302"/>
      <c r="AN1030" s="105"/>
      <c r="AO1030" s="105"/>
      <c r="AP1030" s="105"/>
      <c r="AQ1030" s="105"/>
      <c r="AR1030" s="105"/>
      <c r="AS1030" s="105"/>
      <c r="AT1030" s="105"/>
      <c r="AU1030" s="105"/>
    </row>
    <row r="1031" spans="3:47" x14ac:dyDescent="0.2">
      <c r="C1031" s="333"/>
      <c r="D1031" s="333"/>
      <c r="AA1031" s="105"/>
      <c r="AB1031" s="105"/>
      <c r="AC1031" s="105"/>
      <c r="AD1031" s="105"/>
      <c r="AE1031" s="105"/>
      <c r="AG1031" s="302"/>
      <c r="AN1031" s="105"/>
      <c r="AO1031" s="105"/>
      <c r="AP1031" s="105"/>
      <c r="AQ1031" s="105"/>
      <c r="AR1031" s="105"/>
      <c r="AS1031" s="105"/>
      <c r="AT1031" s="105"/>
      <c r="AU1031" s="105"/>
    </row>
    <row r="1032" spans="3:47" x14ac:dyDescent="0.2">
      <c r="C1032" s="333"/>
      <c r="D1032" s="333"/>
      <c r="AA1032" s="105"/>
      <c r="AB1032" s="105"/>
      <c r="AC1032" s="105"/>
      <c r="AD1032" s="105"/>
      <c r="AE1032" s="105"/>
      <c r="AG1032" s="302"/>
      <c r="AN1032" s="105"/>
      <c r="AO1032" s="105"/>
      <c r="AP1032" s="105"/>
      <c r="AQ1032" s="105"/>
      <c r="AR1032" s="105"/>
      <c r="AS1032" s="105"/>
      <c r="AT1032" s="105"/>
      <c r="AU1032" s="105"/>
    </row>
    <row r="1033" spans="3:47" x14ac:dyDescent="0.2">
      <c r="C1033" s="333"/>
      <c r="D1033" s="333"/>
      <c r="AA1033" s="105"/>
      <c r="AB1033" s="105"/>
      <c r="AC1033" s="105"/>
      <c r="AD1033" s="105"/>
      <c r="AE1033" s="105"/>
      <c r="AG1033" s="302"/>
      <c r="AN1033" s="105"/>
      <c r="AO1033" s="105"/>
      <c r="AP1033" s="105"/>
      <c r="AQ1033" s="105"/>
      <c r="AR1033" s="105"/>
      <c r="AS1033" s="105"/>
      <c r="AT1033" s="105"/>
      <c r="AU1033" s="105"/>
    </row>
    <row r="1034" spans="3:47" x14ac:dyDescent="0.2">
      <c r="C1034" s="333"/>
      <c r="D1034" s="333"/>
      <c r="AA1034" s="105"/>
      <c r="AB1034" s="105"/>
      <c r="AC1034" s="105"/>
      <c r="AD1034" s="105"/>
      <c r="AE1034" s="105"/>
      <c r="AG1034" s="302"/>
      <c r="AN1034" s="105"/>
      <c r="AO1034" s="105"/>
      <c r="AP1034" s="105"/>
      <c r="AQ1034" s="105"/>
      <c r="AR1034" s="105"/>
      <c r="AS1034" s="105"/>
      <c r="AT1034" s="105"/>
      <c r="AU1034" s="105"/>
    </row>
    <row r="1035" spans="3:47" x14ac:dyDescent="0.2">
      <c r="C1035" s="333"/>
      <c r="D1035" s="333"/>
      <c r="AA1035" s="105"/>
      <c r="AB1035" s="105"/>
      <c r="AC1035" s="105"/>
      <c r="AD1035" s="105"/>
      <c r="AE1035" s="105"/>
      <c r="AG1035" s="302"/>
      <c r="AN1035" s="105"/>
      <c r="AO1035" s="105"/>
      <c r="AP1035" s="105"/>
      <c r="AQ1035" s="105"/>
      <c r="AR1035" s="105"/>
      <c r="AS1035" s="105"/>
      <c r="AT1035" s="105"/>
      <c r="AU1035" s="105"/>
    </row>
    <row r="1036" spans="3:47" x14ac:dyDescent="0.2">
      <c r="C1036" s="333"/>
      <c r="D1036" s="333"/>
      <c r="AA1036" s="105"/>
      <c r="AB1036" s="105"/>
      <c r="AC1036" s="105"/>
      <c r="AD1036" s="105"/>
      <c r="AE1036" s="105"/>
      <c r="AG1036" s="302"/>
      <c r="AN1036" s="105"/>
      <c r="AO1036" s="105"/>
      <c r="AP1036" s="105"/>
      <c r="AQ1036" s="105"/>
      <c r="AR1036" s="105"/>
      <c r="AS1036" s="105"/>
      <c r="AT1036" s="105"/>
      <c r="AU1036" s="105"/>
    </row>
    <row r="1037" spans="3:47" x14ac:dyDescent="0.2">
      <c r="C1037" s="333"/>
      <c r="D1037" s="333"/>
      <c r="AA1037" s="105"/>
      <c r="AB1037" s="105"/>
      <c r="AC1037" s="105"/>
      <c r="AD1037" s="105"/>
      <c r="AE1037" s="105"/>
      <c r="AG1037" s="302"/>
      <c r="AN1037" s="105"/>
      <c r="AO1037" s="105"/>
      <c r="AP1037" s="105"/>
      <c r="AQ1037" s="105"/>
      <c r="AR1037" s="105"/>
      <c r="AS1037" s="105"/>
      <c r="AT1037" s="105"/>
      <c r="AU1037" s="105"/>
    </row>
    <row r="1038" spans="3:47" x14ac:dyDescent="0.2">
      <c r="C1038" s="333"/>
      <c r="D1038" s="333"/>
      <c r="AA1038" s="105"/>
      <c r="AB1038" s="105"/>
      <c r="AC1038" s="105"/>
      <c r="AD1038" s="105"/>
      <c r="AE1038" s="105"/>
      <c r="AG1038" s="302"/>
      <c r="AN1038" s="105"/>
      <c r="AO1038" s="105"/>
      <c r="AP1038" s="105"/>
      <c r="AQ1038" s="105"/>
      <c r="AR1038" s="105"/>
      <c r="AS1038" s="105"/>
      <c r="AT1038" s="105"/>
      <c r="AU1038" s="105"/>
    </row>
    <row r="1039" spans="3:47" x14ac:dyDescent="0.2">
      <c r="C1039" s="333"/>
      <c r="D1039" s="333"/>
      <c r="AA1039" s="105"/>
      <c r="AB1039" s="105"/>
      <c r="AC1039" s="105"/>
      <c r="AD1039" s="105"/>
      <c r="AE1039" s="105"/>
      <c r="AG1039" s="302"/>
      <c r="AN1039" s="105"/>
      <c r="AO1039" s="105"/>
      <c r="AP1039" s="105"/>
      <c r="AQ1039" s="105"/>
      <c r="AR1039" s="105"/>
      <c r="AS1039" s="105"/>
      <c r="AT1039" s="105"/>
      <c r="AU1039" s="105"/>
    </row>
    <row r="1040" spans="3:47" x14ac:dyDescent="0.2">
      <c r="C1040" s="333"/>
      <c r="D1040" s="333"/>
      <c r="AA1040" s="105"/>
      <c r="AB1040" s="105"/>
      <c r="AC1040" s="105"/>
      <c r="AD1040" s="105"/>
      <c r="AE1040" s="105"/>
      <c r="AG1040" s="302"/>
      <c r="AN1040" s="105"/>
      <c r="AO1040" s="105"/>
      <c r="AP1040" s="105"/>
      <c r="AQ1040" s="105"/>
      <c r="AR1040" s="105"/>
      <c r="AS1040" s="105"/>
      <c r="AT1040" s="105"/>
      <c r="AU1040" s="105"/>
    </row>
    <row r="1041" spans="3:48" x14ac:dyDescent="0.2">
      <c r="C1041" s="333"/>
      <c r="D1041" s="333"/>
      <c r="AA1041" s="105"/>
      <c r="AB1041" s="105"/>
      <c r="AC1041" s="105"/>
      <c r="AD1041" s="105"/>
      <c r="AE1041" s="105"/>
      <c r="AG1041" s="302"/>
      <c r="AN1041" s="105"/>
      <c r="AO1041" s="105"/>
      <c r="AP1041" s="105"/>
      <c r="AQ1041" s="105"/>
      <c r="AR1041" s="105"/>
      <c r="AS1041" s="105"/>
      <c r="AT1041" s="105"/>
      <c r="AU1041" s="105"/>
    </row>
    <row r="1042" spans="3:48" x14ac:dyDescent="0.2">
      <c r="C1042" s="333"/>
      <c r="D1042" s="333"/>
      <c r="AA1042" s="105"/>
      <c r="AB1042" s="105"/>
      <c r="AC1042" s="105"/>
      <c r="AD1042" s="105"/>
      <c r="AE1042" s="105"/>
      <c r="AG1042" s="302"/>
      <c r="AN1042" s="105"/>
      <c r="AO1042" s="105"/>
      <c r="AP1042" s="105"/>
      <c r="AQ1042" s="105"/>
      <c r="AR1042" s="105"/>
      <c r="AS1042" s="105"/>
      <c r="AT1042" s="105"/>
      <c r="AU1042" s="105"/>
    </row>
    <row r="1043" spans="3:48" x14ac:dyDescent="0.2">
      <c r="C1043" s="333"/>
      <c r="D1043" s="333"/>
      <c r="AA1043" s="105"/>
      <c r="AB1043" s="105"/>
      <c r="AC1043" s="105"/>
      <c r="AD1043" s="105"/>
      <c r="AE1043" s="105"/>
      <c r="AG1043" s="302"/>
      <c r="AN1043" s="105"/>
      <c r="AO1043" s="105"/>
      <c r="AP1043" s="105"/>
      <c r="AQ1043" s="105"/>
      <c r="AR1043" s="105"/>
      <c r="AS1043" s="105"/>
      <c r="AT1043" s="105"/>
      <c r="AU1043" s="105"/>
    </row>
    <row r="1044" spans="3:48" x14ac:dyDescent="0.2">
      <c r="C1044" s="333"/>
      <c r="D1044" s="333"/>
      <c r="AA1044" s="105"/>
      <c r="AB1044" s="105"/>
      <c r="AC1044" s="105"/>
      <c r="AD1044" s="105"/>
      <c r="AE1044" s="105"/>
      <c r="AG1044" s="302"/>
      <c r="AN1044" s="105"/>
      <c r="AO1044" s="105"/>
      <c r="AP1044" s="105"/>
      <c r="AQ1044" s="105"/>
      <c r="AR1044" s="105"/>
      <c r="AS1044" s="105"/>
      <c r="AT1044" s="105"/>
      <c r="AU1044" s="105"/>
      <c r="AV1044" s="105"/>
    </row>
    <row r="1045" spans="3:48" x14ac:dyDescent="0.2">
      <c r="C1045" s="333"/>
      <c r="D1045" s="333"/>
      <c r="AA1045" s="105"/>
      <c r="AB1045" s="105"/>
      <c r="AC1045" s="105"/>
      <c r="AD1045" s="105"/>
      <c r="AE1045" s="105"/>
      <c r="AG1045" s="302"/>
      <c r="AN1045" s="105"/>
      <c r="AO1045" s="105"/>
      <c r="AP1045" s="105"/>
      <c r="AQ1045" s="105"/>
      <c r="AR1045" s="105"/>
      <c r="AS1045" s="105"/>
      <c r="AT1045" s="105"/>
      <c r="AU1045" s="105"/>
      <c r="AV1045" s="105"/>
    </row>
    <row r="1046" spans="3:48" x14ac:dyDescent="0.2">
      <c r="C1046" s="333"/>
      <c r="D1046" s="333"/>
      <c r="AA1046" s="105"/>
      <c r="AB1046" s="105"/>
      <c r="AC1046" s="105"/>
      <c r="AD1046" s="105"/>
      <c r="AE1046" s="105"/>
      <c r="AG1046" s="302"/>
      <c r="AN1046" s="105"/>
      <c r="AO1046" s="105"/>
      <c r="AP1046" s="105"/>
      <c r="AQ1046" s="105"/>
      <c r="AR1046" s="105"/>
      <c r="AS1046" s="105"/>
      <c r="AT1046" s="105"/>
      <c r="AU1046" s="105"/>
    </row>
    <row r="1047" spans="3:48" x14ac:dyDescent="0.2">
      <c r="C1047" s="333"/>
      <c r="D1047" s="333"/>
      <c r="AA1047" s="105"/>
      <c r="AB1047" s="105"/>
      <c r="AC1047" s="105"/>
      <c r="AD1047" s="105"/>
      <c r="AE1047" s="105"/>
      <c r="AG1047" s="302"/>
      <c r="AN1047" s="105"/>
      <c r="AO1047" s="105"/>
      <c r="AP1047" s="105"/>
      <c r="AQ1047" s="105"/>
      <c r="AR1047" s="105"/>
      <c r="AS1047" s="105"/>
      <c r="AT1047" s="105"/>
      <c r="AU1047" s="105"/>
    </row>
    <row r="1048" spans="3:48" x14ac:dyDescent="0.2">
      <c r="C1048" s="333"/>
      <c r="D1048" s="333"/>
      <c r="AA1048" s="105"/>
      <c r="AB1048" s="105"/>
      <c r="AC1048" s="105"/>
      <c r="AD1048" s="105"/>
      <c r="AE1048" s="105"/>
      <c r="AG1048" s="302"/>
      <c r="AN1048" s="105"/>
      <c r="AO1048" s="105"/>
      <c r="AP1048" s="105"/>
      <c r="AQ1048" s="105"/>
      <c r="AR1048" s="105"/>
      <c r="AS1048" s="105"/>
      <c r="AT1048" s="105"/>
      <c r="AU1048" s="105"/>
    </row>
    <row r="1049" spans="3:48" x14ac:dyDescent="0.2">
      <c r="C1049" s="333"/>
      <c r="D1049" s="333"/>
      <c r="AA1049" s="105"/>
      <c r="AB1049" s="105"/>
      <c r="AC1049" s="105"/>
      <c r="AD1049" s="105"/>
      <c r="AE1049" s="105"/>
      <c r="AG1049" s="302"/>
      <c r="AN1049" s="105"/>
      <c r="AO1049" s="105"/>
      <c r="AP1049" s="105"/>
      <c r="AQ1049" s="105"/>
      <c r="AR1049" s="105"/>
      <c r="AS1049" s="105"/>
      <c r="AT1049" s="105"/>
      <c r="AU1049" s="105"/>
    </row>
    <row r="1050" spans="3:48" x14ac:dyDescent="0.2">
      <c r="C1050" s="333"/>
      <c r="D1050" s="333"/>
      <c r="AA1050" s="105"/>
      <c r="AB1050" s="105"/>
      <c r="AC1050" s="105"/>
      <c r="AD1050" s="105"/>
      <c r="AE1050" s="105"/>
      <c r="AG1050" s="302"/>
      <c r="AN1050" s="105"/>
      <c r="AO1050" s="105"/>
      <c r="AP1050" s="105"/>
      <c r="AQ1050" s="105"/>
      <c r="AR1050" s="105"/>
      <c r="AS1050" s="105"/>
      <c r="AT1050" s="105"/>
      <c r="AU1050" s="105"/>
    </row>
    <row r="1051" spans="3:48" x14ac:dyDescent="0.2">
      <c r="C1051" s="333"/>
      <c r="D1051" s="333"/>
      <c r="AA1051" s="105"/>
      <c r="AB1051" s="105"/>
      <c r="AC1051" s="105"/>
      <c r="AD1051" s="105"/>
      <c r="AE1051" s="105"/>
      <c r="AG1051" s="302"/>
      <c r="AN1051" s="105"/>
      <c r="AO1051" s="105"/>
      <c r="AP1051" s="105"/>
      <c r="AQ1051" s="105"/>
      <c r="AR1051" s="105"/>
      <c r="AS1051" s="105"/>
      <c r="AT1051" s="105"/>
      <c r="AU1051" s="105"/>
    </row>
    <row r="1052" spans="3:48" x14ac:dyDescent="0.2">
      <c r="C1052" s="333"/>
      <c r="D1052" s="333"/>
      <c r="AA1052" s="105"/>
      <c r="AB1052" s="105"/>
      <c r="AC1052" s="105"/>
      <c r="AD1052" s="105"/>
      <c r="AE1052" s="105"/>
      <c r="AG1052" s="302"/>
      <c r="AN1052" s="105"/>
      <c r="AO1052" s="105"/>
      <c r="AP1052" s="105"/>
      <c r="AQ1052" s="105"/>
      <c r="AR1052" s="105"/>
      <c r="AS1052" s="105"/>
      <c r="AT1052" s="105"/>
      <c r="AU1052" s="105"/>
    </row>
    <row r="1053" spans="3:48" x14ac:dyDescent="0.2">
      <c r="C1053" s="333"/>
      <c r="D1053" s="333"/>
      <c r="AA1053" s="105"/>
      <c r="AB1053" s="105"/>
      <c r="AC1053" s="105"/>
      <c r="AD1053" s="105"/>
      <c r="AE1053" s="105"/>
      <c r="AG1053" s="302"/>
      <c r="AN1053" s="105"/>
      <c r="AO1053" s="105"/>
      <c r="AP1053" s="105"/>
      <c r="AQ1053" s="105"/>
      <c r="AR1053" s="105"/>
      <c r="AS1053" s="105"/>
      <c r="AT1053" s="105"/>
      <c r="AU1053" s="105"/>
    </row>
    <row r="1054" spans="3:48" x14ac:dyDescent="0.2">
      <c r="C1054" s="333"/>
      <c r="D1054" s="333"/>
      <c r="AA1054" s="105"/>
      <c r="AB1054" s="105"/>
      <c r="AC1054" s="105"/>
      <c r="AD1054" s="105"/>
      <c r="AE1054" s="105"/>
      <c r="AG1054" s="302"/>
      <c r="AN1054" s="105"/>
      <c r="AO1054" s="105"/>
      <c r="AP1054" s="105"/>
      <c r="AQ1054" s="105"/>
      <c r="AR1054" s="105"/>
      <c r="AS1054" s="105"/>
      <c r="AT1054" s="105"/>
      <c r="AU1054" s="105"/>
    </row>
    <row r="1055" spans="3:48" x14ac:dyDescent="0.2">
      <c r="C1055" s="333"/>
      <c r="D1055" s="333"/>
      <c r="AA1055" s="105"/>
      <c r="AB1055" s="105"/>
      <c r="AC1055" s="105"/>
      <c r="AD1055" s="105"/>
      <c r="AE1055" s="105"/>
      <c r="AG1055" s="302"/>
      <c r="AN1055" s="105"/>
      <c r="AO1055" s="105"/>
      <c r="AP1055" s="105"/>
      <c r="AQ1055" s="105"/>
      <c r="AR1055" s="105"/>
      <c r="AS1055" s="105"/>
      <c r="AT1055" s="105"/>
      <c r="AU1055" s="105"/>
    </row>
    <row r="1056" spans="3:48" x14ac:dyDescent="0.2">
      <c r="C1056" s="333"/>
      <c r="D1056" s="333"/>
      <c r="AA1056" s="105"/>
      <c r="AB1056" s="105"/>
      <c r="AC1056" s="105"/>
      <c r="AD1056" s="105"/>
      <c r="AE1056" s="105"/>
      <c r="AG1056" s="302"/>
      <c r="AN1056" s="105"/>
      <c r="AO1056" s="105"/>
      <c r="AP1056" s="105"/>
      <c r="AQ1056" s="105"/>
      <c r="AR1056" s="105"/>
      <c r="AS1056" s="105"/>
      <c r="AT1056" s="105"/>
      <c r="AU1056" s="105"/>
    </row>
    <row r="1057" spans="3:64" x14ac:dyDescent="0.2">
      <c r="C1057" s="333"/>
      <c r="D1057" s="333"/>
      <c r="AA1057" s="105"/>
      <c r="AB1057" s="105"/>
      <c r="AC1057" s="105"/>
      <c r="AD1057" s="105"/>
      <c r="AE1057" s="105"/>
      <c r="AG1057" s="302"/>
      <c r="AN1057" s="105"/>
      <c r="AO1057" s="105"/>
      <c r="AP1057" s="105"/>
      <c r="AQ1057" s="105"/>
      <c r="AR1057" s="105"/>
      <c r="AS1057" s="105"/>
      <c r="AT1057" s="105"/>
      <c r="AU1057" s="105"/>
    </row>
    <row r="1058" spans="3:64" x14ac:dyDescent="0.2">
      <c r="C1058" s="333"/>
      <c r="D1058" s="333"/>
      <c r="AA1058" s="105"/>
      <c r="AB1058" s="105"/>
      <c r="AC1058" s="105"/>
      <c r="AD1058" s="105"/>
      <c r="AE1058" s="105"/>
      <c r="AG1058" s="302"/>
      <c r="AN1058" s="105"/>
      <c r="AO1058" s="105"/>
      <c r="AP1058" s="105"/>
      <c r="AQ1058" s="105"/>
      <c r="AR1058" s="105"/>
      <c r="AS1058" s="105"/>
      <c r="AT1058" s="105"/>
      <c r="AU1058" s="105"/>
    </row>
    <row r="1059" spans="3:64" x14ac:dyDescent="0.2">
      <c r="C1059" s="333"/>
      <c r="D1059" s="333"/>
      <c r="AA1059" s="105"/>
      <c r="AB1059" s="105"/>
      <c r="AC1059" s="105"/>
      <c r="AD1059" s="105"/>
      <c r="AE1059" s="105"/>
      <c r="AG1059" s="302"/>
      <c r="AN1059" s="105"/>
      <c r="AO1059" s="105"/>
      <c r="AP1059" s="105"/>
      <c r="AQ1059" s="105"/>
      <c r="AR1059" s="105"/>
      <c r="AS1059" s="105"/>
      <c r="AT1059" s="105"/>
      <c r="AU1059" s="105"/>
    </row>
    <row r="1060" spans="3:64" x14ac:dyDescent="0.2">
      <c r="C1060" s="333"/>
      <c r="D1060" s="333"/>
      <c r="AA1060" s="105"/>
      <c r="AB1060" s="105"/>
      <c r="AC1060" s="105"/>
      <c r="AD1060" s="105"/>
      <c r="AE1060" s="105"/>
      <c r="AG1060" s="302"/>
      <c r="AN1060" s="105"/>
      <c r="AO1060" s="105"/>
      <c r="AP1060" s="105"/>
      <c r="AQ1060" s="105"/>
      <c r="AR1060" s="105"/>
      <c r="AS1060" s="105"/>
      <c r="AT1060" s="105"/>
      <c r="AU1060" s="105"/>
    </row>
    <row r="1061" spans="3:64" x14ac:dyDescent="0.2">
      <c r="C1061" s="333"/>
      <c r="D1061" s="333"/>
      <c r="AA1061" s="105"/>
      <c r="AB1061" s="105"/>
      <c r="AC1061" s="105"/>
      <c r="AD1061" s="105"/>
      <c r="AE1061" s="105"/>
      <c r="AG1061" s="302"/>
      <c r="AN1061" s="105"/>
      <c r="AO1061" s="105"/>
      <c r="AP1061" s="105"/>
      <c r="AQ1061" s="105"/>
      <c r="AR1061" s="105"/>
      <c r="AS1061" s="105"/>
      <c r="AT1061" s="105"/>
      <c r="AU1061" s="105"/>
    </row>
    <row r="1062" spans="3:64" x14ac:dyDescent="0.2">
      <c r="C1062" s="333"/>
      <c r="D1062" s="333"/>
      <c r="AA1062" s="105"/>
      <c r="AB1062" s="105"/>
      <c r="AC1062" s="105"/>
      <c r="AD1062" s="105"/>
      <c r="AE1062" s="105"/>
      <c r="AG1062" s="302"/>
      <c r="AN1062" s="105"/>
      <c r="AO1062" s="105"/>
      <c r="AP1062" s="105"/>
      <c r="AQ1062" s="105"/>
      <c r="AR1062" s="105"/>
      <c r="AS1062" s="105"/>
      <c r="AT1062" s="105"/>
      <c r="AU1062" s="105"/>
    </row>
    <row r="1063" spans="3:64" x14ac:dyDescent="0.2">
      <c r="C1063" s="333"/>
      <c r="D1063" s="333"/>
      <c r="AA1063" s="105"/>
      <c r="AB1063" s="105"/>
      <c r="AC1063" s="105"/>
      <c r="AD1063" s="105"/>
      <c r="AE1063" s="105"/>
      <c r="AG1063" s="302"/>
      <c r="AN1063" s="105"/>
      <c r="AO1063" s="105"/>
      <c r="AP1063" s="105"/>
      <c r="AQ1063" s="105"/>
      <c r="AR1063" s="105"/>
      <c r="AS1063" s="105"/>
      <c r="AT1063" s="105"/>
      <c r="AU1063" s="105"/>
    </row>
    <row r="1064" spans="3:64" x14ac:dyDescent="0.2">
      <c r="C1064" s="333"/>
      <c r="D1064" s="333"/>
      <c r="AA1064" s="105"/>
      <c r="AB1064" s="105"/>
      <c r="AC1064" s="105"/>
      <c r="AD1064" s="105"/>
      <c r="AE1064" s="105"/>
      <c r="AG1064" s="302"/>
      <c r="AN1064" s="105"/>
      <c r="AO1064" s="105"/>
      <c r="AP1064" s="105"/>
      <c r="AQ1064" s="105"/>
      <c r="AR1064" s="105"/>
      <c r="AS1064" s="105"/>
      <c r="AT1064" s="105"/>
      <c r="AU1064" s="105"/>
    </row>
    <row r="1065" spans="3:64" x14ac:dyDescent="0.2">
      <c r="C1065" s="333"/>
      <c r="D1065" s="333"/>
      <c r="AA1065" s="105"/>
      <c r="AB1065" s="105"/>
      <c r="AC1065" s="105"/>
      <c r="AD1065" s="105"/>
      <c r="AE1065" s="105"/>
      <c r="AG1065" s="302"/>
      <c r="AN1065" s="105"/>
      <c r="AO1065" s="105"/>
      <c r="AP1065" s="105"/>
      <c r="AQ1065" s="105"/>
      <c r="AR1065" s="105"/>
      <c r="AS1065" s="105"/>
      <c r="AT1065" s="105"/>
      <c r="AU1065" s="105"/>
    </row>
    <row r="1066" spans="3:64" x14ac:dyDescent="0.2">
      <c r="C1066" s="333"/>
      <c r="D1066" s="333"/>
      <c r="AA1066" s="105"/>
      <c r="AB1066" s="105"/>
      <c r="AC1066" s="105"/>
      <c r="AD1066" s="105"/>
      <c r="AE1066" s="105"/>
      <c r="AG1066" s="302"/>
      <c r="AN1066" s="105"/>
      <c r="AO1066" s="105"/>
      <c r="AP1066" s="105"/>
      <c r="AQ1066" s="105"/>
      <c r="AR1066" s="105"/>
      <c r="AS1066" s="105"/>
      <c r="AT1066" s="105"/>
      <c r="AU1066" s="105"/>
    </row>
    <row r="1067" spans="3:64" x14ac:dyDescent="0.2">
      <c r="C1067" s="333"/>
      <c r="D1067" s="333"/>
      <c r="AA1067" s="105"/>
      <c r="AB1067" s="105"/>
      <c r="AC1067" s="105"/>
      <c r="AD1067" s="105"/>
      <c r="AE1067" s="105"/>
      <c r="AG1067" s="302"/>
      <c r="AN1067" s="105"/>
      <c r="AO1067" s="105"/>
      <c r="AP1067" s="105"/>
      <c r="AQ1067" s="105"/>
      <c r="AR1067" s="105"/>
      <c r="AS1067" s="105"/>
      <c r="AT1067" s="105"/>
      <c r="AU1067" s="105"/>
    </row>
    <row r="1068" spans="3:64" x14ac:dyDescent="0.2">
      <c r="C1068" s="333"/>
      <c r="D1068" s="333"/>
      <c r="AA1068" s="105"/>
      <c r="AB1068" s="105"/>
      <c r="AC1068" s="105"/>
      <c r="AD1068" s="105"/>
      <c r="AE1068" s="105"/>
      <c r="AG1068" s="302"/>
      <c r="AN1068" s="105"/>
      <c r="AO1068" s="105"/>
      <c r="AP1068" s="105"/>
      <c r="AQ1068" s="105"/>
      <c r="AR1068" s="105"/>
      <c r="AS1068" s="105"/>
      <c r="AT1068" s="105"/>
      <c r="AU1068" s="105"/>
    </row>
    <row r="1069" spans="3:64" x14ac:dyDescent="0.2">
      <c r="C1069" s="333"/>
      <c r="D1069" s="333"/>
      <c r="AA1069" s="105"/>
      <c r="AB1069" s="105"/>
      <c r="AC1069" s="105"/>
      <c r="AD1069" s="105"/>
      <c r="AE1069" s="105"/>
      <c r="AG1069" s="302"/>
      <c r="AN1069" s="105"/>
      <c r="AO1069" s="105"/>
      <c r="AP1069" s="105"/>
      <c r="AQ1069" s="105"/>
      <c r="AR1069" s="105"/>
      <c r="AS1069" s="105"/>
      <c r="AT1069" s="105"/>
      <c r="AU1069" s="105"/>
      <c r="AV1069" s="105"/>
      <c r="AW1069" s="105"/>
      <c r="AX1069" s="105"/>
      <c r="AY1069" s="105"/>
      <c r="AZ1069" s="105"/>
      <c r="BA1069" s="105"/>
      <c r="BB1069" s="105"/>
      <c r="BC1069" s="105"/>
      <c r="BD1069" s="105"/>
      <c r="BE1069" s="105"/>
      <c r="BF1069" s="105"/>
      <c r="BG1069" s="105"/>
      <c r="BH1069" s="105"/>
      <c r="BI1069" s="105"/>
      <c r="BJ1069" s="105"/>
      <c r="BK1069" s="105"/>
      <c r="BL1069" s="105"/>
    </row>
    <row r="1070" spans="3:64" x14ac:dyDescent="0.2">
      <c r="C1070" s="333"/>
      <c r="D1070" s="333"/>
      <c r="AA1070" s="105"/>
      <c r="AB1070" s="105"/>
      <c r="AC1070" s="105"/>
      <c r="AD1070" s="105"/>
      <c r="AE1070" s="105"/>
      <c r="AG1070" s="302"/>
      <c r="AN1070" s="105"/>
      <c r="AO1070" s="105"/>
      <c r="AP1070" s="105"/>
      <c r="AQ1070" s="105"/>
      <c r="AR1070" s="105"/>
      <c r="AS1070" s="105"/>
      <c r="AT1070" s="105"/>
      <c r="AU1070" s="105"/>
    </row>
    <row r="1071" spans="3:64" x14ac:dyDescent="0.2">
      <c r="C1071" s="333"/>
      <c r="D1071" s="333"/>
      <c r="AA1071" s="105"/>
      <c r="AB1071" s="105"/>
      <c r="AC1071" s="105"/>
      <c r="AD1071" s="105"/>
      <c r="AE1071" s="105"/>
      <c r="AG1071" s="302"/>
      <c r="AN1071" s="105"/>
      <c r="AO1071" s="105"/>
      <c r="AP1071" s="105"/>
      <c r="AQ1071" s="105"/>
      <c r="AR1071" s="105"/>
      <c r="AS1071" s="105"/>
      <c r="AT1071" s="105"/>
      <c r="AU1071" s="105"/>
    </row>
    <row r="1072" spans="3:64" x14ac:dyDescent="0.2">
      <c r="C1072" s="333"/>
      <c r="D1072" s="333"/>
      <c r="AA1072" s="105"/>
      <c r="AB1072" s="105"/>
      <c r="AC1072" s="105"/>
      <c r="AD1072" s="105"/>
      <c r="AE1072" s="105"/>
      <c r="AG1072" s="302"/>
      <c r="AN1072" s="105"/>
      <c r="AO1072" s="105"/>
      <c r="AP1072" s="105"/>
      <c r="AQ1072" s="105"/>
      <c r="AR1072" s="105"/>
      <c r="AS1072" s="105"/>
      <c r="AT1072" s="105"/>
      <c r="AU1072" s="105"/>
    </row>
    <row r="1073" spans="3:48" x14ac:dyDescent="0.2">
      <c r="C1073" s="333"/>
      <c r="D1073" s="333"/>
      <c r="AA1073" s="105"/>
      <c r="AB1073" s="105"/>
      <c r="AC1073" s="105"/>
      <c r="AD1073" s="105"/>
      <c r="AE1073" s="105"/>
      <c r="AG1073" s="302"/>
      <c r="AN1073" s="105"/>
      <c r="AO1073" s="105"/>
      <c r="AP1073" s="105"/>
      <c r="AQ1073" s="105"/>
      <c r="AR1073" s="105"/>
      <c r="AS1073" s="105"/>
      <c r="AT1073" s="105"/>
      <c r="AU1073" s="105"/>
    </row>
    <row r="1074" spans="3:48" x14ac:dyDescent="0.2">
      <c r="C1074" s="333"/>
      <c r="D1074" s="333"/>
      <c r="AA1074" s="105"/>
      <c r="AB1074" s="105"/>
      <c r="AC1074" s="105"/>
      <c r="AD1074" s="105"/>
      <c r="AE1074" s="105"/>
      <c r="AG1074" s="302"/>
      <c r="AN1074" s="105"/>
      <c r="AO1074" s="105"/>
      <c r="AP1074" s="105"/>
      <c r="AQ1074" s="105"/>
      <c r="AR1074" s="105"/>
      <c r="AS1074" s="105"/>
      <c r="AT1074" s="105"/>
      <c r="AU1074" s="105"/>
    </row>
    <row r="1075" spans="3:48" x14ac:dyDescent="0.2">
      <c r="C1075" s="333"/>
      <c r="D1075" s="333"/>
      <c r="AA1075" s="105"/>
      <c r="AB1075" s="105"/>
      <c r="AC1075" s="105"/>
      <c r="AD1075" s="105"/>
      <c r="AE1075" s="105"/>
      <c r="AG1075" s="302"/>
      <c r="AN1075" s="105"/>
      <c r="AO1075" s="105"/>
      <c r="AP1075" s="105"/>
      <c r="AQ1075" s="105"/>
      <c r="AR1075" s="105"/>
      <c r="AS1075" s="105"/>
      <c r="AT1075" s="105"/>
      <c r="AU1075" s="105"/>
    </row>
    <row r="1076" spans="3:48" x14ac:dyDescent="0.2">
      <c r="C1076" s="333"/>
      <c r="D1076" s="333"/>
      <c r="AA1076" s="105"/>
      <c r="AB1076" s="105"/>
      <c r="AC1076" s="105"/>
      <c r="AD1076" s="105"/>
      <c r="AE1076" s="105"/>
      <c r="AG1076" s="302"/>
      <c r="AN1076" s="105"/>
      <c r="AO1076" s="105"/>
      <c r="AP1076" s="105"/>
      <c r="AQ1076" s="105"/>
      <c r="AR1076" s="105"/>
      <c r="AS1076" s="105"/>
      <c r="AT1076" s="105"/>
      <c r="AU1076" s="105"/>
    </row>
    <row r="1077" spans="3:48" x14ac:dyDescent="0.2">
      <c r="C1077" s="333"/>
      <c r="D1077" s="333"/>
      <c r="AA1077" s="105"/>
      <c r="AB1077" s="105"/>
      <c r="AC1077" s="105"/>
      <c r="AD1077" s="105"/>
      <c r="AE1077" s="105"/>
      <c r="AG1077" s="302"/>
      <c r="AN1077" s="105"/>
      <c r="AO1077" s="105"/>
      <c r="AP1077" s="105"/>
      <c r="AQ1077" s="105"/>
      <c r="AR1077" s="105"/>
      <c r="AS1077" s="105"/>
      <c r="AT1077" s="105"/>
      <c r="AU1077" s="105"/>
    </row>
    <row r="1078" spans="3:48" x14ac:dyDescent="0.2">
      <c r="C1078" s="333"/>
      <c r="D1078" s="333"/>
      <c r="AA1078" s="105"/>
      <c r="AB1078" s="105"/>
      <c r="AC1078" s="105"/>
      <c r="AD1078" s="105"/>
      <c r="AE1078" s="105"/>
      <c r="AG1078" s="302"/>
      <c r="AN1078" s="105"/>
      <c r="AO1078" s="105"/>
      <c r="AP1078" s="105"/>
      <c r="AQ1078" s="105"/>
      <c r="AR1078" s="105"/>
      <c r="AS1078" s="105"/>
      <c r="AT1078" s="105"/>
      <c r="AU1078" s="105"/>
    </row>
    <row r="1079" spans="3:48" x14ac:dyDescent="0.2">
      <c r="C1079" s="333"/>
      <c r="D1079" s="333"/>
      <c r="AA1079" s="105"/>
      <c r="AB1079" s="105"/>
      <c r="AC1079" s="105"/>
      <c r="AD1079" s="105"/>
      <c r="AE1079" s="105"/>
      <c r="AG1079" s="302"/>
      <c r="AN1079" s="105"/>
      <c r="AO1079" s="105"/>
      <c r="AP1079" s="105"/>
      <c r="AQ1079" s="105"/>
      <c r="AR1079" s="105"/>
      <c r="AS1079" s="105"/>
      <c r="AT1079" s="105"/>
      <c r="AU1079" s="105"/>
    </row>
    <row r="1080" spans="3:48" x14ac:dyDescent="0.2">
      <c r="C1080" s="333"/>
      <c r="D1080" s="333"/>
      <c r="AA1080" s="105"/>
      <c r="AB1080" s="105"/>
      <c r="AC1080" s="105"/>
      <c r="AD1080" s="105"/>
      <c r="AE1080" s="105"/>
      <c r="AG1080" s="302"/>
      <c r="AN1080" s="105"/>
      <c r="AO1080" s="105"/>
      <c r="AP1080" s="105"/>
      <c r="AQ1080" s="105"/>
      <c r="AR1080" s="105"/>
      <c r="AS1080" s="105"/>
      <c r="AT1080" s="105"/>
      <c r="AU1080" s="105"/>
    </row>
    <row r="1081" spans="3:48" x14ac:dyDescent="0.2">
      <c r="C1081" s="333"/>
      <c r="D1081" s="333"/>
      <c r="AA1081" s="105"/>
      <c r="AB1081" s="105"/>
      <c r="AC1081" s="105"/>
      <c r="AD1081" s="105"/>
      <c r="AE1081" s="105"/>
      <c r="AG1081" s="302"/>
      <c r="AN1081" s="105"/>
      <c r="AO1081" s="105"/>
      <c r="AP1081" s="105"/>
      <c r="AQ1081" s="105"/>
      <c r="AR1081" s="105"/>
      <c r="AS1081" s="105"/>
      <c r="AT1081" s="105"/>
      <c r="AU1081" s="105"/>
      <c r="AV1081" s="105"/>
    </row>
    <row r="1082" spans="3:48" x14ac:dyDescent="0.2">
      <c r="C1082" s="333"/>
      <c r="D1082" s="333"/>
      <c r="AA1082" s="105"/>
      <c r="AB1082" s="105"/>
      <c r="AC1082" s="105"/>
      <c r="AD1082" s="105"/>
      <c r="AE1082" s="105"/>
      <c r="AG1082" s="302"/>
      <c r="AN1082" s="105"/>
      <c r="AO1082" s="105"/>
      <c r="AP1082" s="105"/>
      <c r="AQ1082" s="105"/>
      <c r="AR1082" s="105"/>
      <c r="AS1082" s="105"/>
      <c r="AT1082" s="105"/>
      <c r="AU1082" s="105"/>
    </row>
    <row r="1083" spans="3:48" x14ac:dyDescent="0.2">
      <c r="C1083" s="333"/>
      <c r="D1083" s="333"/>
      <c r="AA1083" s="105"/>
      <c r="AB1083" s="105"/>
      <c r="AC1083" s="105"/>
      <c r="AD1083" s="105"/>
      <c r="AE1083" s="105"/>
      <c r="AG1083" s="302"/>
      <c r="AN1083" s="105"/>
      <c r="AO1083" s="105"/>
      <c r="AP1083" s="105"/>
      <c r="AQ1083" s="105"/>
      <c r="AR1083" s="105"/>
      <c r="AS1083" s="105"/>
      <c r="AT1083" s="105"/>
      <c r="AU1083" s="105"/>
      <c r="AV1083" s="105"/>
    </row>
    <row r="1084" spans="3:48" x14ac:dyDescent="0.2">
      <c r="C1084" s="333"/>
      <c r="D1084" s="333"/>
      <c r="AA1084" s="105"/>
      <c r="AB1084" s="105"/>
      <c r="AC1084" s="105"/>
      <c r="AD1084" s="105"/>
      <c r="AE1084" s="105"/>
      <c r="AG1084" s="302"/>
      <c r="AN1084" s="105"/>
      <c r="AO1084" s="105"/>
      <c r="AP1084" s="105"/>
      <c r="AQ1084" s="105"/>
      <c r="AR1084" s="105"/>
      <c r="AS1084" s="105"/>
      <c r="AT1084" s="105"/>
      <c r="AU1084" s="105"/>
    </row>
    <row r="1085" spans="3:48" x14ac:dyDescent="0.2">
      <c r="C1085" s="333"/>
      <c r="D1085" s="333"/>
      <c r="AA1085" s="105"/>
      <c r="AB1085" s="105"/>
      <c r="AC1085" s="105"/>
      <c r="AD1085" s="105"/>
      <c r="AE1085" s="105"/>
      <c r="AG1085" s="302"/>
      <c r="AN1085" s="105"/>
      <c r="AO1085" s="105"/>
      <c r="AP1085" s="105"/>
      <c r="AQ1085" s="105"/>
      <c r="AR1085" s="105"/>
      <c r="AS1085" s="105"/>
      <c r="AT1085" s="105"/>
      <c r="AU1085" s="105"/>
    </row>
    <row r="1086" spans="3:48" x14ac:dyDescent="0.2">
      <c r="C1086" s="333"/>
      <c r="D1086" s="333"/>
      <c r="AA1086" s="105"/>
      <c r="AB1086" s="105"/>
      <c r="AC1086" s="105"/>
      <c r="AD1086" s="105"/>
      <c r="AE1086" s="105"/>
      <c r="AG1086" s="302"/>
      <c r="AN1086" s="105"/>
      <c r="AO1086" s="105"/>
      <c r="AP1086" s="105"/>
      <c r="AQ1086" s="105"/>
      <c r="AR1086" s="105"/>
      <c r="AS1086" s="105"/>
      <c r="AT1086" s="105"/>
      <c r="AU1086" s="105"/>
    </row>
    <row r="1087" spans="3:48" x14ac:dyDescent="0.2">
      <c r="C1087" s="333"/>
      <c r="D1087" s="333"/>
      <c r="AA1087" s="105"/>
      <c r="AB1087" s="105"/>
      <c r="AC1087" s="105"/>
      <c r="AD1087" s="105"/>
      <c r="AE1087" s="105"/>
      <c r="AG1087" s="302"/>
      <c r="AN1087" s="105"/>
      <c r="AO1087" s="105"/>
      <c r="AP1087" s="105"/>
      <c r="AQ1087" s="105"/>
      <c r="AR1087" s="105"/>
      <c r="AS1087" s="105"/>
      <c r="AT1087" s="105"/>
      <c r="AU1087" s="105"/>
    </row>
    <row r="1088" spans="3:48" x14ac:dyDescent="0.2">
      <c r="C1088" s="333"/>
      <c r="D1088" s="333"/>
      <c r="AA1088" s="105"/>
      <c r="AB1088" s="105"/>
      <c r="AC1088" s="105"/>
      <c r="AD1088" s="105"/>
      <c r="AE1088" s="105"/>
      <c r="AG1088" s="302"/>
      <c r="AN1088" s="105"/>
      <c r="AO1088" s="105"/>
      <c r="AP1088" s="105"/>
      <c r="AQ1088" s="105"/>
      <c r="AR1088" s="105"/>
      <c r="AS1088" s="105"/>
      <c r="AT1088" s="105"/>
      <c r="AU1088" s="105"/>
    </row>
    <row r="1089" spans="3:47" x14ac:dyDescent="0.2">
      <c r="C1089" s="333"/>
      <c r="D1089" s="333"/>
      <c r="AA1089" s="105"/>
      <c r="AB1089" s="105"/>
      <c r="AC1089" s="105"/>
      <c r="AD1089" s="105"/>
      <c r="AE1089" s="105"/>
      <c r="AG1089" s="302"/>
      <c r="AN1089" s="105"/>
      <c r="AO1089" s="105"/>
      <c r="AP1089" s="105"/>
      <c r="AQ1089" s="105"/>
      <c r="AR1089" s="105"/>
      <c r="AS1089" s="105"/>
      <c r="AT1089" s="105"/>
      <c r="AU1089" s="105"/>
    </row>
    <row r="1090" spans="3:47" x14ac:dyDescent="0.2">
      <c r="C1090" s="333"/>
      <c r="D1090" s="333"/>
      <c r="AA1090" s="105"/>
      <c r="AB1090" s="105"/>
      <c r="AC1090" s="105"/>
      <c r="AD1090" s="105"/>
      <c r="AE1090" s="105"/>
      <c r="AG1090" s="302"/>
      <c r="AN1090" s="105"/>
      <c r="AO1090" s="105"/>
      <c r="AP1090" s="105"/>
      <c r="AQ1090" s="105"/>
      <c r="AR1090" s="105"/>
      <c r="AS1090" s="105"/>
      <c r="AT1090" s="105"/>
      <c r="AU1090" s="105"/>
    </row>
    <row r="1091" spans="3:47" x14ac:dyDescent="0.2">
      <c r="C1091" s="333"/>
      <c r="D1091" s="333"/>
      <c r="AA1091" s="105"/>
      <c r="AB1091" s="105"/>
      <c r="AC1091" s="105"/>
      <c r="AD1091" s="105"/>
      <c r="AE1091" s="105"/>
      <c r="AG1091" s="302"/>
      <c r="AN1091" s="105"/>
      <c r="AO1091" s="105"/>
      <c r="AP1091" s="105"/>
      <c r="AQ1091" s="105"/>
      <c r="AR1091" s="105"/>
      <c r="AS1091" s="105"/>
      <c r="AT1091" s="105"/>
      <c r="AU1091" s="105"/>
    </row>
    <row r="1092" spans="3:47" x14ac:dyDescent="0.2">
      <c r="C1092" s="333"/>
      <c r="D1092" s="333"/>
      <c r="AA1092" s="105"/>
      <c r="AB1092" s="105"/>
      <c r="AC1092" s="105"/>
      <c r="AD1092" s="105"/>
      <c r="AE1092" s="105"/>
      <c r="AG1092" s="302"/>
      <c r="AN1092" s="105"/>
      <c r="AO1092" s="105"/>
      <c r="AP1092" s="105"/>
      <c r="AQ1092" s="105"/>
      <c r="AR1092" s="105"/>
      <c r="AS1092" s="105"/>
      <c r="AT1092" s="105"/>
      <c r="AU1092" s="105"/>
    </row>
    <row r="1093" spans="3:47" x14ac:dyDescent="0.2">
      <c r="C1093" s="333"/>
      <c r="D1093" s="333"/>
      <c r="AA1093" s="105"/>
      <c r="AB1093" s="105"/>
      <c r="AC1093" s="105"/>
      <c r="AD1093" s="105"/>
      <c r="AE1093" s="105"/>
      <c r="AG1093" s="302"/>
      <c r="AN1093" s="105"/>
      <c r="AO1093" s="105"/>
      <c r="AP1093" s="105"/>
      <c r="AQ1093" s="105"/>
      <c r="AR1093" s="105"/>
      <c r="AS1093" s="105"/>
      <c r="AT1093" s="105"/>
      <c r="AU1093" s="105"/>
    </row>
    <row r="1094" spans="3:47" x14ac:dyDescent="0.2">
      <c r="C1094" s="333"/>
      <c r="D1094" s="333"/>
      <c r="AA1094" s="105"/>
      <c r="AB1094" s="105"/>
      <c r="AC1094" s="105"/>
      <c r="AD1094" s="105"/>
      <c r="AE1094" s="105"/>
      <c r="AG1094" s="302"/>
      <c r="AN1094" s="105"/>
      <c r="AO1094" s="105"/>
      <c r="AP1094" s="105"/>
      <c r="AQ1094" s="105"/>
      <c r="AR1094" s="105"/>
      <c r="AS1094" s="105"/>
      <c r="AT1094" s="105"/>
      <c r="AU1094" s="105"/>
    </row>
    <row r="1095" spans="3:47" x14ac:dyDescent="0.2">
      <c r="C1095" s="333"/>
      <c r="D1095" s="333"/>
      <c r="AA1095" s="105"/>
      <c r="AB1095" s="105"/>
      <c r="AC1095" s="105"/>
      <c r="AD1095" s="105"/>
      <c r="AE1095" s="105"/>
      <c r="AG1095" s="302"/>
      <c r="AN1095" s="105"/>
      <c r="AO1095" s="105"/>
      <c r="AP1095" s="105"/>
      <c r="AQ1095" s="105"/>
      <c r="AR1095" s="105"/>
      <c r="AS1095" s="105"/>
      <c r="AT1095" s="105"/>
      <c r="AU1095" s="105"/>
    </row>
    <row r="1096" spans="3:47" x14ac:dyDescent="0.2">
      <c r="C1096" s="333"/>
      <c r="D1096" s="333"/>
      <c r="AA1096" s="105"/>
      <c r="AB1096" s="105"/>
      <c r="AC1096" s="105"/>
      <c r="AD1096" s="105"/>
      <c r="AE1096" s="105"/>
      <c r="AG1096" s="302"/>
      <c r="AN1096" s="105"/>
      <c r="AO1096" s="105"/>
      <c r="AP1096" s="105"/>
      <c r="AQ1096" s="105"/>
      <c r="AR1096" s="105"/>
      <c r="AS1096" s="105"/>
      <c r="AT1096" s="105"/>
      <c r="AU1096" s="105"/>
    </row>
    <row r="1097" spans="3:47" x14ac:dyDescent="0.2">
      <c r="C1097" s="333"/>
      <c r="D1097" s="333"/>
      <c r="AA1097" s="105"/>
      <c r="AB1097" s="105"/>
      <c r="AC1097" s="105"/>
      <c r="AD1097" s="105"/>
      <c r="AE1097" s="105"/>
      <c r="AG1097" s="302"/>
      <c r="AN1097" s="105"/>
      <c r="AO1097" s="105"/>
      <c r="AP1097" s="105"/>
      <c r="AQ1097" s="105"/>
      <c r="AR1097" s="105"/>
      <c r="AS1097" s="105"/>
      <c r="AT1097" s="105"/>
      <c r="AU1097" s="105"/>
    </row>
    <row r="1098" spans="3:47" x14ac:dyDescent="0.2">
      <c r="C1098" s="333"/>
      <c r="D1098" s="333"/>
      <c r="AA1098" s="105"/>
      <c r="AB1098" s="105"/>
      <c r="AC1098" s="105"/>
      <c r="AD1098" s="105"/>
      <c r="AE1098" s="105"/>
      <c r="AG1098" s="302"/>
      <c r="AN1098" s="105"/>
      <c r="AO1098" s="105"/>
      <c r="AP1098" s="105"/>
      <c r="AQ1098" s="105"/>
      <c r="AR1098" s="105"/>
      <c r="AS1098" s="105"/>
      <c r="AT1098" s="105"/>
      <c r="AU1098" s="105"/>
    </row>
    <row r="1099" spans="3:47" x14ac:dyDescent="0.2">
      <c r="C1099" s="333"/>
      <c r="D1099" s="333"/>
      <c r="AA1099" s="105"/>
      <c r="AB1099" s="105"/>
      <c r="AC1099" s="105"/>
      <c r="AD1099" s="105"/>
      <c r="AE1099" s="105"/>
      <c r="AG1099" s="302"/>
      <c r="AN1099" s="105"/>
      <c r="AO1099" s="105"/>
      <c r="AP1099" s="105"/>
      <c r="AQ1099" s="105"/>
      <c r="AR1099" s="105"/>
      <c r="AS1099" s="105"/>
      <c r="AT1099" s="105"/>
      <c r="AU1099" s="105"/>
    </row>
    <row r="1100" spans="3:47" x14ac:dyDescent="0.2">
      <c r="C1100" s="333"/>
      <c r="D1100" s="333"/>
      <c r="AA1100" s="105"/>
      <c r="AB1100" s="105"/>
      <c r="AC1100" s="105"/>
      <c r="AD1100" s="105"/>
      <c r="AE1100" s="105"/>
      <c r="AG1100" s="302"/>
      <c r="AN1100" s="105"/>
      <c r="AO1100" s="105"/>
      <c r="AP1100" s="105"/>
      <c r="AQ1100" s="105"/>
      <c r="AR1100" s="105"/>
      <c r="AS1100" s="105"/>
      <c r="AT1100" s="105"/>
      <c r="AU1100" s="105"/>
    </row>
    <row r="1101" spans="3:47" x14ac:dyDescent="0.2">
      <c r="C1101" s="333"/>
      <c r="D1101" s="333"/>
      <c r="AA1101" s="105"/>
      <c r="AB1101" s="105"/>
      <c r="AC1101" s="105"/>
      <c r="AD1101" s="105"/>
      <c r="AE1101" s="105"/>
      <c r="AG1101" s="302"/>
      <c r="AN1101" s="105"/>
      <c r="AO1101" s="105"/>
      <c r="AP1101" s="105"/>
      <c r="AQ1101" s="105"/>
      <c r="AR1101" s="105"/>
      <c r="AS1101" s="105"/>
      <c r="AT1101" s="105"/>
      <c r="AU1101" s="105"/>
    </row>
    <row r="1102" spans="3:47" x14ac:dyDescent="0.2">
      <c r="C1102" s="333"/>
      <c r="D1102" s="333"/>
      <c r="AA1102" s="105"/>
      <c r="AB1102" s="105"/>
      <c r="AC1102" s="105"/>
      <c r="AD1102" s="105"/>
      <c r="AE1102" s="105"/>
      <c r="AG1102" s="302"/>
      <c r="AN1102" s="105"/>
      <c r="AO1102" s="105"/>
      <c r="AP1102" s="105"/>
      <c r="AQ1102" s="105"/>
      <c r="AR1102" s="105"/>
      <c r="AS1102" s="105"/>
      <c r="AT1102" s="105"/>
      <c r="AU1102" s="105"/>
    </row>
    <row r="1103" spans="3:47" x14ac:dyDescent="0.2">
      <c r="C1103" s="333"/>
      <c r="D1103" s="333"/>
      <c r="AA1103" s="105"/>
      <c r="AB1103" s="105"/>
      <c r="AC1103" s="105"/>
      <c r="AD1103" s="105"/>
      <c r="AE1103" s="105"/>
      <c r="AG1103" s="302"/>
      <c r="AN1103" s="105"/>
      <c r="AO1103" s="105"/>
      <c r="AP1103" s="105"/>
      <c r="AQ1103" s="105"/>
      <c r="AR1103" s="105"/>
      <c r="AS1103" s="105"/>
      <c r="AT1103" s="105"/>
      <c r="AU1103" s="105"/>
    </row>
    <row r="1104" spans="3:47" x14ac:dyDescent="0.2">
      <c r="C1104" s="333"/>
      <c r="D1104" s="333"/>
      <c r="AA1104" s="105"/>
      <c r="AB1104" s="105"/>
      <c r="AC1104" s="105"/>
      <c r="AD1104" s="105"/>
      <c r="AE1104" s="105"/>
      <c r="AG1104" s="302"/>
      <c r="AN1104" s="105"/>
      <c r="AO1104" s="105"/>
      <c r="AP1104" s="105"/>
      <c r="AQ1104" s="105"/>
      <c r="AR1104" s="105"/>
      <c r="AS1104" s="105"/>
      <c r="AT1104" s="105"/>
      <c r="AU1104" s="105"/>
    </row>
    <row r="1105" spans="3:47" x14ac:dyDescent="0.2">
      <c r="C1105" s="333"/>
      <c r="D1105" s="333"/>
      <c r="AA1105" s="105"/>
      <c r="AB1105" s="105"/>
      <c r="AC1105" s="105"/>
      <c r="AD1105" s="105"/>
      <c r="AE1105" s="105"/>
      <c r="AG1105" s="302"/>
      <c r="AN1105" s="105"/>
      <c r="AO1105" s="105"/>
      <c r="AP1105" s="105"/>
      <c r="AQ1105" s="105"/>
      <c r="AR1105" s="105"/>
      <c r="AS1105" s="105"/>
      <c r="AT1105" s="105"/>
      <c r="AU1105" s="105"/>
    </row>
    <row r="1106" spans="3:47" x14ac:dyDescent="0.2">
      <c r="C1106" s="333"/>
      <c r="D1106" s="333"/>
      <c r="AA1106" s="105"/>
      <c r="AB1106" s="105"/>
      <c r="AC1106" s="105"/>
      <c r="AD1106" s="105"/>
      <c r="AE1106" s="105"/>
      <c r="AG1106" s="302"/>
      <c r="AN1106" s="105"/>
      <c r="AO1106" s="105"/>
      <c r="AP1106" s="105"/>
      <c r="AQ1106" s="105"/>
      <c r="AR1106" s="105"/>
      <c r="AS1106" s="105"/>
      <c r="AT1106" s="105"/>
      <c r="AU1106" s="105"/>
    </row>
    <row r="1107" spans="3:47" x14ac:dyDescent="0.2">
      <c r="C1107" s="333"/>
      <c r="D1107" s="333"/>
      <c r="AA1107" s="105"/>
      <c r="AB1107" s="105"/>
      <c r="AC1107" s="105"/>
      <c r="AD1107" s="105"/>
      <c r="AE1107" s="105"/>
      <c r="AG1107" s="302"/>
      <c r="AN1107" s="105"/>
      <c r="AO1107" s="105"/>
      <c r="AP1107" s="105"/>
      <c r="AQ1107" s="105"/>
      <c r="AR1107" s="105"/>
      <c r="AS1107" s="105"/>
      <c r="AT1107" s="105"/>
      <c r="AU1107" s="105"/>
    </row>
    <row r="1108" spans="3:47" x14ac:dyDescent="0.2">
      <c r="C1108" s="333"/>
      <c r="D1108" s="333"/>
      <c r="AA1108" s="105"/>
      <c r="AB1108" s="105"/>
      <c r="AC1108" s="105"/>
      <c r="AD1108" s="105"/>
      <c r="AE1108" s="105"/>
      <c r="AG1108" s="302"/>
      <c r="AN1108" s="105"/>
      <c r="AO1108" s="105"/>
      <c r="AP1108" s="105"/>
      <c r="AQ1108" s="105"/>
      <c r="AR1108" s="105"/>
      <c r="AS1108" s="105"/>
      <c r="AT1108" s="105"/>
      <c r="AU1108" s="105"/>
    </row>
    <row r="1109" spans="3:47" x14ac:dyDescent="0.2">
      <c r="C1109" s="333"/>
      <c r="D1109" s="333"/>
      <c r="AA1109" s="105"/>
      <c r="AB1109" s="105"/>
      <c r="AC1109" s="105"/>
      <c r="AD1109" s="105"/>
      <c r="AE1109" s="105"/>
      <c r="AG1109" s="302"/>
      <c r="AN1109" s="105"/>
      <c r="AO1109" s="105"/>
      <c r="AP1109" s="105"/>
      <c r="AQ1109" s="105"/>
      <c r="AR1109" s="105"/>
      <c r="AS1109" s="105"/>
      <c r="AT1109" s="105"/>
      <c r="AU1109" s="105"/>
    </row>
    <row r="1110" spans="3:47" x14ac:dyDescent="0.2">
      <c r="C1110" s="333"/>
      <c r="D1110" s="333"/>
      <c r="AA1110" s="105"/>
      <c r="AB1110" s="105"/>
      <c r="AC1110" s="105"/>
      <c r="AD1110" s="105"/>
      <c r="AE1110" s="105"/>
      <c r="AG1110" s="302"/>
      <c r="AN1110" s="105"/>
      <c r="AO1110" s="105"/>
      <c r="AP1110" s="105"/>
      <c r="AQ1110" s="105"/>
      <c r="AR1110" s="105"/>
      <c r="AS1110" s="105"/>
      <c r="AT1110" s="105"/>
      <c r="AU1110" s="105"/>
    </row>
    <row r="1111" spans="3:47" x14ac:dyDescent="0.2">
      <c r="C1111" s="333"/>
      <c r="D1111" s="333"/>
      <c r="AA1111" s="105"/>
      <c r="AB1111" s="105"/>
      <c r="AC1111" s="105"/>
      <c r="AD1111" s="105"/>
      <c r="AE1111" s="105"/>
      <c r="AG1111" s="302"/>
      <c r="AN1111" s="105"/>
      <c r="AO1111" s="105"/>
      <c r="AP1111" s="105"/>
      <c r="AQ1111" s="105"/>
      <c r="AR1111" s="105"/>
      <c r="AS1111" s="105"/>
      <c r="AT1111" s="105"/>
      <c r="AU1111" s="105"/>
    </row>
    <row r="1112" spans="3:47" x14ac:dyDescent="0.2">
      <c r="C1112" s="333"/>
      <c r="D1112" s="333"/>
      <c r="AA1112" s="105"/>
      <c r="AB1112" s="105"/>
      <c r="AC1112" s="105"/>
      <c r="AD1112" s="105"/>
      <c r="AE1112" s="105"/>
      <c r="AG1112" s="302"/>
      <c r="AN1112" s="105"/>
      <c r="AO1112" s="105"/>
      <c r="AP1112" s="105"/>
      <c r="AQ1112" s="105"/>
      <c r="AR1112" s="105"/>
      <c r="AS1112" s="105"/>
      <c r="AT1112" s="105"/>
      <c r="AU1112" s="105"/>
    </row>
    <row r="1113" spans="3:47" x14ac:dyDescent="0.2">
      <c r="C1113" s="333"/>
      <c r="D1113" s="333"/>
      <c r="AA1113" s="105"/>
      <c r="AB1113" s="105"/>
      <c r="AC1113" s="105"/>
      <c r="AD1113" s="105"/>
      <c r="AE1113" s="105"/>
      <c r="AG1113" s="302"/>
      <c r="AN1113" s="105"/>
      <c r="AO1113" s="105"/>
      <c r="AP1113" s="105"/>
      <c r="AQ1113" s="105"/>
      <c r="AR1113" s="105"/>
      <c r="AS1113" s="105"/>
      <c r="AT1113" s="105"/>
      <c r="AU1113" s="105"/>
    </row>
    <row r="1114" spans="3:47" x14ac:dyDescent="0.2">
      <c r="C1114" s="333"/>
      <c r="D1114" s="333"/>
      <c r="AA1114" s="105"/>
      <c r="AB1114" s="105"/>
      <c r="AC1114" s="105"/>
      <c r="AD1114" s="105"/>
      <c r="AE1114" s="105"/>
      <c r="AG1114" s="302"/>
      <c r="AN1114" s="105"/>
      <c r="AO1114" s="105"/>
      <c r="AP1114" s="105"/>
      <c r="AQ1114" s="105"/>
      <c r="AR1114" s="105"/>
      <c r="AS1114" s="105"/>
      <c r="AT1114" s="105"/>
      <c r="AU1114" s="105"/>
    </row>
    <row r="1115" spans="3:47" x14ac:dyDescent="0.2">
      <c r="C1115" s="333"/>
      <c r="D1115" s="333"/>
      <c r="AA1115" s="105"/>
      <c r="AB1115" s="105"/>
      <c r="AC1115" s="105"/>
      <c r="AD1115" s="105"/>
      <c r="AE1115" s="105"/>
      <c r="AG1115" s="302"/>
      <c r="AN1115" s="105"/>
      <c r="AO1115" s="105"/>
      <c r="AP1115" s="105"/>
      <c r="AQ1115" s="105"/>
      <c r="AR1115" s="105"/>
      <c r="AS1115" s="105"/>
      <c r="AT1115" s="105"/>
      <c r="AU1115" s="105"/>
    </row>
    <row r="1116" spans="3:47" x14ac:dyDescent="0.2">
      <c r="C1116" s="333"/>
      <c r="D1116" s="333"/>
      <c r="AA1116" s="105"/>
      <c r="AB1116" s="105"/>
      <c r="AC1116" s="105"/>
      <c r="AD1116" s="105"/>
      <c r="AE1116" s="105"/>
      <c r="AG1116" s="302"/>
      <c r="AN1116" s="105"/>
      <c r="AO1116" s="105"/>
      <c r="AP1116" s="105"/>
      <c r="AQ1116" s="105"/>
      <c r="AR1116" s="105"/>
      <c r="AS1116" s="105"/>
      <c r="AT1116" s="105"/>
      <c r="AU1116" s="105"/>
    </row>
    <row r="1117" spans="3:47" x14ac:dyDescent="0.2">
      <c r="C1117" s="333"/>
      <c r="D1117" s="333"/>
      <c r="AA1117" s="105"/>
      <c r="AB1117" s="105"/>
      <c r="AC1117" s="105"/>
      <c r="AD1117" s="105"/>
      <c r="AE1117" s="105"/>
      <c r="AG1117" s="302"/>
      <c r="AN1117" s="105"/>
      <c r="AO1117" s="105"/>
      <c r="AP1117" s="105"/>
      <c r="AQ1117" s="105"/>
      <c r="AR1117" s="105"/>
      <c r="AS1117" s="105"/>
      <c r="AT1117" s="105"/>
      <c r="AU1117" s="105"/>
    </row>
    <row r="1118" spans="3:47" x14ac:dyDescent="0.2">
      <c r="C1118" s="333"/>
      <c r="D1118" s="333"/>
      <c r="AA1118" s="105"/>
      <c r="AB1118" s="105"/>
      <c r="AC1118" s="105"/>
      <c r="AD1118" s="105"/>
      <c r="AE1118" s="105"/>
      <c r="AG1118" s="302"/>
      <c r="AN1118" s="105"/>
      <c r="AO1118" s="105"/>
      <c r="AP1118" s="105"/>
      <c r="AQ1118" s="105"/>
      <c r="AR1118" s="105"/>
      <c r="AS1118" s="105"/>
      <c r="AT1118" s="105"/>
      <c r="AU1118" s="105"/>
    </row>
    <row r="1119" spans="3:47" x14ac:dyDescent="0.2">
      <c r="C1119" s="333"/>
      <c r="D1119" s="333"/>
      <c r="AA1119" s="105"/>
      <c r="AB1119" s="105"/>
      <c r="AC1119" s="105"/>
      <c r="AD1119" s="105"/>
      <c r="AE1119" s="105"/>
      <c r="AG1119" s="302"/>
      <c r="AN1119" s="105"/>
      <c r="AO1119" s="105"/>
      <c r="AP1119" s="105"/>
      <c r="AQ1119" s="105"/>
      <c r="AR1119" s="105"/>
      <c r="AS1119" s="105"/>
      <c r="AT1119" s="105"/>
      <c r="AU1119" s="105"/>
    </row>
    <row r="1120" spans="3:47" x14ac:dyDescent="0.2">
      <c r="C1120" s="333"/>
      <c r="D1120" s="333"/>
      <c r="AA1120" s="105"/>
      <c r="AB1120" s="105"/>
      <c r="AC1120" s="105"/>
      <c r="AD1120" s="105"/>
      <c r="AE1120" s="105"/>
      <c r="AG1120" s="302"/>
      <c r="AN1120" s="105"/>
      <c r="AO1120" s="105"/>
      <c r="AP1120" s="105"/>
      <c r="AQ1120" s="105"/>
      <c r="AR1120" s="105"/>
      <c r="AS1120" s="105"/>
      <c r="AT1120" s="105"/>
      <c r="AU1120" s="105"/>
    </row>
    <row r="1121" spans="3:47" x14ac:dyDescent="0.2">
      <c r="C1121" s="333"/>
      <c r="D1121" s="333"/>
      <c r="AA1121" s="105"/>
      <c r="AB1121" s="105"/>
      <c r="AC1121" s="105"/>
      <c r="AD1121" s="105"/>
      <c r="AE1121" s="105"/>
      <c r="AG1121" s="302"/>
      <c r="AN1121" s="105"/>
      <c r="AO1121" s="105"/>
      <c r="AP1121" s="105"/>
      <c r="AQ1121" s="105"/>
      <c r="AR1121" s="105"/>
      <c r="AS1121" s="105"/>
      <c r="AT1121" s="105"/>
      <c r="AU1121" s="105"/>
    </row>
    <row r="1122" spans="3:47" x14ac:dyDescent="0.2">
      <c r="C1122" s="333"/>
      <c r="D1122" s="333"/>
      <c r="AA1122" s="105"/>
      <c r="AB1122" s="105"/>
      <c r="AC1122" s="105"/>
      <c r="AD1122" s="105"/>
      <c r="AE1122" s="105"/>
      <c r="AG1122" s="302"/>
      <c r="AN1122" s="105"/>
      <c r="AO1122" s="105"/>
      <c r="AP1122" s="105"/>
      <c r="AQ1122" s="105"/>
      <c r="AR1122" s="105"/>
      <c r="AS1122" s="105"/>
      <c r="AT1122" s="105"/>
      <c r="AU1122" s="105"/>
    </row>
    <row r="1123" spans="3:47" x14ac:dyDescent="0.2">
      <c r="C1123" s="333"/>
      <c r="D1123" s="333"/>
      <c r="AA1123" s="105"/>
      <c r="AB1123" s="105"/>
      <c r="AC1123" s="105"/>
      <c r="AD1123" s="105"/>
      <c r="AE1123" s="105"/>
      <c r="AG1123" s="302"/>
      <c r="AN1123" s="105"/>
      <c r="AO1123" s="105"/>
      <c r="AP1123" s="105"/>
      <c r="AQ1123" s="105"/>
      <c r="AR1123" s="105"/>
      <c r="AS1123" s="105"/>
      <c r="AT1123" s="105"/>
      <c r="AU1123" s="105"/>
    </row>
    <row r="1124" spans="3:47" x14ac:dyDescent="0.2">
      <c r="C1124" s="333"/>
      <c r="D1124" s="333"/>
      <c r="AA1124" s="105"/>
      <c r="AB1124" s="105"/>
      <c r="AC1124" s="105"/>
      <c r="AD1124" s="105"/>
      <c r="AE1124" s="105"/>
      <c r="AG1124" s="302"/>
      <c r="AN1124" s="105"/>
      <c r="AO1124" s="105"/>
      <c r="AP1124" s="105"/>
      <c r="AQ1124" s="105"/>
      <c r="AR1124" s="105"/>
      <c r="AS1124" s="105"/>
      <c r="AT1124" s="105"/>
      <c r="AU1124" s="105"/>
    </row>
    <row r="1125" spans="3:47" x14ac:dyDescent="0.2">
      <c r="C1125" s="333"/>
      <c r="D1125" s="333"/>
      <c r="AA1125" s="105"/>
      <c r="AB1125" s="105"/>
      <c r="AC1125" s="105"/>
      <c r="AD1125" s="105"/>
      <c r="AE1125" s="105"/>
      <c r="AG1125" s="302"/>
      <c r="AN1125" s="105"/>
      <c r="AO1125" s="105"/>
      <c r="AP1125" s="105"/>
      <c r="AQ1125" s="105"/>
      <c r="AR1125" s="105"/>
      <c r="AS1125" s="105"/>
      <c r="AT1125" s="105"/>
      <c r="AU1125" s="105"/>
    </row>
    <row r="1126" spans="3:47" x14ac:dyDescent="0.2">
      <c r="C1126" s="333"/>
      <c r="D1126" s="333"/>
      <c r="AA1126" s="105"/>
      <c r="AB1126" s="105"/>
      <c r="AC1126" s="105"/>
      <c r="AD1126" s="105"/>
      <c r="AE1126" s="105"/>
      <c r="AG1126" s="302"/>
      <c r="AN1126" s="105"/>
      <c r="AO1126" s="105"/>
      <c r="AP1126" s="105"/>
      <c r="AQ1126" s="105"/>
      <c r="AR1126" s="105"/>
      <c r="AS1126" s="105"/>
      <c r="AT1126" s="105"/>
      <c r="AU1126" s="105"/>
    </row>
    <row r="1127" spans="3:47" x14ac:dyDescent="0.2">
      <c r="C1127" s="333"/>
      <c r="D1127" s="333"/>
      <c r="AA1127" s="105"/>
      <c r="AB1127" s="105"/>
      <c r="AC1127" s="105"/>
      <c r="AD1127" s="105"/>
      <c r="AE1127" s="105"/>
      <c r="AG1127" s="302"/>
      <c r="AN1127" s="105"/>
      <c r="AO1127" s="105"/>
      <c r="AP1127" s="105"/>
      <c r="AQ1127" s="105"/>
      <c r="AR1127" s="105"/>
      <c r="AS1127" s="105"/>
      <c r="AT1127" s="105"/>
      <c r="AU1127" s="105"/>
    </row>
    <row r="1128" spans="3:47" x14ac:dyDescent="0.2">
      <c r="C1128" s="333"/>
      <c r="D1128" s="333"/>
      <c r="AA1128" s="105"/>
      <c r="AB1128" s="105"/>
      <c r="AC1128" s="105"/>
      <c r="AD1128" s="105"/>
      <c r="AE1128" s="105"/>
      <c r="AG1128" s="302"/>
      <c r="AN1128" s="105"/>
      <c r="AO1128" s="105"/>
      <c r="AP1128" s="105"/>
      <c r="AQ1128" s="105"/>
      <c r="AR1128" s="105"/>
      <c r="AS1128" s="105"/>
      <c r="AT1128" s="105"/>
      <c r="AU1128" s="105"/>
    </row>
    <row r="1129" spans="3:47" x14ac:dyDescent="0.2">
      <c r="C1129" s="333"/>
      <c r="D1129" s="333"/>
      <c r="AA1129" s="105"/>
      <c r="AB1129" s="105"/>
      <c r="AC1129" s="105"/>
      <c r="AD1129" s="105"/>
      <c r="AE1129" s="105"/>
      <c r="AG1129" s="302"/>
      <c r="AN1129" s="105"/>
      <c r="AO1129" s="105"/>
      <c r="AP1129" s="105"/>
      <c r="AQ1129" s="105"/>
      <c r="AR1129" s="105"/>
      <c r="AS1129" s="105"/>
      <c r="AT1129" s="105"/>
      <c r="AU1129" s="105"/>
    </row>
    <row r="1130" spans="3:47" x14ac:dyDescent="0.2">
      <c r="C1130" s="333"/>
      <c r="D1130" s="333"/>
      <c r="AA1130" s="105"/>
      <c r="AB1130" s="105"/>
      <c r="AC1130" s="105"/>
      <c r="AD1130" s="105"/>
      <c r="AE1130" s="105"/>
      <c r="AG1130" s="302"/>
      <c r="AN1130" s="105"/>
      <c r="AO1130" s="105"/>
      <c r="AP1130" s="105"/>
      <c r="AQ1130" s="105"/>
      <c r="AR1130" s="105"/>
      <c r="AS1130" s="105"/>
      <c r="AT1130" s="105"/>
      <c r="AU1130" s="105"/>
    </row>
    <row r="1131" spans="3:47" x14ac:dyDescent="0.2">
      <c r="C1131" s="333"/>
      <c r="D1131" s="333"/>
      <c r="AA1131" s="105"/>
      <c r="AB1131" s="105"/>
      <c r="AC1131" s="105"/>
      <c r="AD1131" s="105"/>
      <c r="AE1131" s="105"/>
      <c r="AG1131" s="302"/>
      <c r="AN1131" s="105"/>
      <c r="AO1131" s="105"/>
      <c r="AP1131" s="105"/>
      <c r="AQ1131" s="105"/>
      <c r="AR1131" s="105"/>
      <c r="AS1131" s="105"/>
      <c r="AT1131" s="105"/>
      <c r="AU1131" s="105"/>
    </row>
    <row r="1132" spans="3:47" x14ac:dyDescent="0.2">
      <c r="C1132" s="333"/>
      <c r="D1132" s="333"/>
      <c r="AA1132" s="105"/>
      <c r="AB1132" s="105"/>
      <c r="AC1132" s="105"/>
      <c r="AD1132" s="105"/>
      <c r="AE1132" s="105"/>
      <c r="AG1132" s="302"/>
      <c r="AN1132" s="105"/>
      <c r="AO1132" s="105"/>
      <c r="AP1132" s="105"/>
      <c r="AQ1132" s="105"/>
      <c r="AR1132" s="105"/>
      <c r="AS1132" s="105"/>
      <c r="AT1132" s="105"/>
      <c r="AU1132" s="105"/>
    </row>
    <row r="1133" spans="3:47" x14ac:dyDescent="0.2">
      <c r="C1133" s="333"/>
      <c r="D1133" s="333"/>
      <c r="AA1133" s="105"/>
      <c r="AB1133" s="105"/>
      <c r="AC1133" s="105"/>
      <c r="AD1133" s="105"/>
      <c r="AE1133" s="105"/>
      <c r="AG1133" s="302"/>
      <c r="AN1133" s="105"/>
      <c r="AO1133" s="105"/>
      <c r="AP1133" s="105"/>
      <c r="AQ1133" s="105"/>
      <c r="AR1133" s="105"/>
      <c r="AS1133" s="105"/>
      <c r="AT1133" s="105"/>
      <c r="AU1133" s="105"/>
    </row>
    <row r="1134" spans="3:47" x14ac:dyDescent="0.2">
      <c r="C1134" s="333"/>
      <c r="D1134" s="333"/>
      <c r="AA1134" s="105"/>
      <c r="AB1134" s="105"/>
      <c r="AC1134" s="105"/>
      <c r="AD1134" s="105"/>
      <c r="AE1134" s="105"/>
      <c r="AG1134" s="302"/>
      <c r="AN1134" s="105"/>
      <c r="AO1134" s="105"/>
      <c r="AP1134" s="105"/>
      <c r="AQ1134" s="105"/>
      <c r="AR1134" s="105"/>
      <c r="AS1134" s="105"/>
      <c r="AT1134" s="105"/>
      <c r="AU1134" s="105"/>
    </row>
    <row r="1135" spans="3:47" x14ac:dyDescent="0.2">
      <c r="C1135" s="333"/>
      <c r="D1135" s="333"/>
      <c r="AA1135" s="105"/>
      <c r="AB1135" s="105"/>
      <c r="AC1135" s="105"/>
      <c r="AD1135" s="105"/>
      <c r="AE1135" s="105"/>
      <c r="AG1135" s="302"/>
      <c r="AN1135" s="105"/>
      <c r="AO1135" s="105"/>
      <c r="AP1135" s="105"/>
      <c r="AQ1135" s="105"/>
      <c r="AR1135" s="105"/>
      <c r="AS1135" s="105"/>
      <c r="AT1135" s="105"/>
      <c r="AU1135" s="105"/>
    </row>
    <row r="1136" spans="3:47" x14ac:dyDescent="0.2">
      <c r="C1136" s="333"/>
      <c r="D1136" s="333"/>
      <c r="AA1136" s="105"/>
      <c r="AB1136" s="105"/>
      <c r="AC1136" s="105"/>
      <c r="AD1136" s="105"/>
      <c r="AE1136" s="105"/>
      <c r="AG1136" s="302"/>
      <c r="AN1136" s="105"/>
      <c r="AO1136" s="105"/>
      <c r="AP1136" s="105"/>
      <c r="AQ1136" s="105"/>
      <c r="AR1136" s="105"/>
      <c r="AS1136" s="105"/>
      <c r="AT1136" s="105"/>
      <c r="AU1136" s="105"/>
    </row>
    <row r="1137" spans="3:47" x14ac:dyDescent="0.2">
      <c r="C1137" s="333"/>
      <c r="D1137" s="333"/>
      <c r="AA1137" s="105"/>
      <c r="AB1137" s="105"/>
      <c r="AC1137" s="105"/>
      <c r="AD1137" s="105"/>
      <c r="AE1137" s="105"/>
      <c r="AG1137" s="302"/>
      <c r="AN1137" s="105"/>
      <c r="AO1137" s="105"/>
      <c r="AP1137" s="105"/>
      <c r="AQ1137" s="105"/>
      <c r="AR1137" s="105"/>
      <c r="AS1137" s="105"/>
      <c r="AT1137" s="105"/>
      <c r="AU1137" s="105"/>
    </row>
    <row r="1138" spans="3:47" x14ac:dyDescent="0.2">
      <c r="C1138" s="333"/>
      <c r="D1138" s="333"/>
      <c r="AA1138" s="105"/>
      <c r="AB1138" s="105"/>
      <c r="AC1138" s="105"/>
      <c r="AD1138" s="105"/>
      <c r="AE1138" s="105"/>
      <c r="AG1138" s="302"/>
      <c r="AN1138" s="105"/>
      <c r="AO1138" s="105"/>
      <c r="AP1138" s="105"/>
      <c r="AQ1138" s="105"/>
      <c r="AR1138" s="105"/>
      <c r="AS1138" s="105"/>
      <c r="AT1138" s="105"/>
      <c r="AU1138" s="105"/>
    </row>
    <row r="1139" spans="3:47" x14ac:dyDescent="0.2">
      <c r="C1139" s="333"/>
      <c r="D1139" s="333"/>
      <c r="AA1139" s="105"/>
      <c r="AB1139" s="105"/>
      <c r="AC1139" s="105"/>
      <c r="AD1139" s="105"/>
      <c r="AE1139" s="105"/>
      <c r="AG1139" s="302"/>
      <c r="AN1139" s="105"/>
      <c r="AO1139" s="105"/>
      <c r="AP1139" s="105"/>
      <c r="AQ1139" s="105"/>
      <c r="AR1139" s="105"/>
      <c r="AS1139" s="105"/>
      <c r="AT1139" s="105"/>
      <c r="AU1139" s="105"/>
    </row>
    <row r="1140" spans="3:47" x14ac:dyDescent="0.2">
      <c r="C1140" s="333"/>
      <c r="D1140" s="333"/>
      <c r="AA1140" s="105"/>
      <c r="AB1140" s="105"/>
      <c r="AC1140" s="105"/>
      <c r="AD1140" s="105"/>
      <c r="AE1140" s="105"/>
      <c r="AG1140" s="302"/>
      <c r="AN1140" s="105"/>
      <c r="AO1140" s="105"/>
      <c r="AP1140" s="105"/>
      <c r="AQ1140" s="105"/>
      <c r="AR1140" s="105"/>
      <c r="AS1140" s="105"/>
      <c r="AT1140" s="105"/>
      <c r="AU1140" s="105"/>
    </row>
    <row r="1141" spans="3:47" x14ac:dyDescent="0.2">
      <c r="C1141" s="333"/>
      <c r="D1141" s="333"/>
      <c r="AA1141" s="105"/>
      <c r="AB1141" s="105"/>
      <c r="AC1141" s="105"/>
      <c r="AD1141" s="105"/>
      <c r="AE1141" s="105"/>
      <c r="AG1141" s="302"/>
      <c r="AN1141" s="105"/>
      <c r="AO1141" s="105"/>
      <c r="AP1141" s="105"/>
      <c r="AQ1141" s="105"/>
      <c r="AR1141" s="105"/>
      <c r="AS1141" s="105"/>
      <c r="AT1141" s="105"/>
      <c r="AU1141" s="105"/>
    </row>
    <row r="1142" spans="3:47" x14ac:dyDescent="0.2">
      <c r="C1142" s="333"/>
      <c r="D1142" s="333"/>
      <c r="AA1142" s="105"/>
      <c r="AB1142" s="105"/>
      <c r="AC1142" s="105"/>
      <c r="AD1142" s="105"/>
      <c r="AE1142" s="105"/>
      <c r="AG1142" s="302"/>
      <c r="AN1142" s="105"/>
      <c r="AO1142" s="105"/>
      <c r="AP1142" s="105"/>
      <c r="AQ1142" s="105"/>
      <c r="AR1142" s="105"/>
      <c r="AS1142" s="105"/>
      <c r="AT1142" s="105"/>
      <c r="AU1142" s="105"/>
    </row>
    <row r="1143" spans="3:47" x14ac:dyDescent="0.2">
      <c r="C1143" s="333"/>
      <c r="D1143" s="333"/>
      <c r="AA1143" s="105"/>
      <c r="AB1143" s="105"/>
      <c r="AC1143" s="105"/>
      <c r="AD1143" s="105"/>
      <c r="AE1143" s="105"/>
      <c r="AG1143" s="302"/>
      <c r="AN1143" s="105"/>
      <c r="AO1143" s="105"/>
      <c r="AP1143" s="105"/>
      <c r="AQ1143" s="105"/>
      <c r="AR1143" s="105"/>
      <c r="AS1143" s="105"/>
      <c r="AT1143" s="105"/>
      <c r="AU1143" s="105"/>
    </row>
    <row r="1144" spans="3:47" x14ac:dyDescent="0.2">
      <c r="C1144" s="333"/>
      <c r="D1144" s="333"/>
      <c r="AA1144" s="105"/>
      <c r="AB1144" s="105"/>
      <c r="AC1144" s="105"/>
      <c r="AD1144" s="105"/>
      <c r="AE1144" s="105"/>
      <c r="AG1144" s="302"/>
      <c r="AN1144" s="105"/>
      <c r="AO1144" s="105"/>
      <c r="AP1144" s="105"/>
      <c r="AQ1144" s="105"/>
      <c r="AR1144" s="105"/>
      <c r="AS1144" s="105"/>
      <c r="AT1144" s="105"/>
      <c r="AU1144" s="105"/>
    </row>
    <row r="1145" spans="3:47" x14ac:dyDescent="0.2">
      <c r="C1145" s="333"/>
      <c r="D1145" s="333"/>
      <c r="AA1145" s="105"/>
      <c r="AB1145" s="105"/>
      <c r="AC1145" s="105"/>
      <c r="AD1145" s="105"/>
      <c r="AE1145" s="105"/>
      <c r="AG1145" s="302"/>
      <c r="AN1145" s="105"/>
      <c r="AO1145" s="105"/>
      <c r="AP1145" s="105"/>
      <c r="AQ1145" s="105"/>
      <c r="AR1145" s="105"/>
      <c r="AS1145" s="105"/>
      <c r="AT1145" s="105"/>
      <c r="AU1145" s="105"/>
    </row>
    <row r="1146" spans="3:47" x14ac:dyDescent="0.2">
      <c r="C1146" s="333"/>
      <c r="D1146" s="333"/>
      <c r="AA1146" s="105"/>
      <c r="AB1146" s="105"/>
      <c r="AC1146" s="105"/>
      <c r="AD1146" s="105"/>
      <c r="AE1146" s="105"/>
      <c r="AG1146" s="302"/>
      <c r="AN1146" s="105"/>
      <c r="AO1146" s="105"/>
      <c r="AP1146" s="105"/>
      <c r="AQ1146" s="105"/>
      <c r="AR1146" s="105"/>
      <c r="AS1146" s="105"/>
      <c r="AT1146" s="105"/>
      <c r="AU1146" s="105"/>
    </row>
    <row r="1147" spans="3:47" x14ac:dyDescent="0.2">
      <c r="C1147" s="333"/>
      <c r="D1147" s="333"/>
      <c r="AA1147" s="105"/>
      <c r="AB1147" s="105"/>
      <c r="AC1147" s="105"/>
      <c r="AD1147" s="105"/>
      <c r="AE1147" s="105"/>
      <c r="AG1147" s="302"/>
      <c r="AN1147" s="105"/>
      <c r="AO1147" s="105"/>
      <c r="AP1147" s="105"/>
      <c r="AQ1147" s="105"/>
      <c r="AR1147" s="105"/>
      <c r="AS1147" s="105"/>
      <c r="AT1147" s="105"/>
      <c r="AU1147" s="105"/>
    </row>
    <row r="1148" spans="3:47" x14ac:dyDescent="0.2">
      <c r="C1148" s="333"/>
      <c r="D1148" s="333"/>
      <c r="AA1148" s="105"/>
      <c r="AB1148" s="105"/>
      <c r="AC1148" s="105"/>
      <c r="AD1148" s="105"/>
      <c r="AE1148" s="105"/>
      <c r="AG1148" s="302"/>
      <c r="AN1148" s="105"/>
      <c r="AO1148" s="105"/>
      <c r="AP1148" s="105"/>
      <c r="AQ1148" s="105"/>
      <c r="AR1148" s="105"/>
      <c r="AS1148" s="105"/>
      <c r="AT1148" s="105"/>
      <c r="AU1148" s="105"/>
    </row>
    <row r="1149" spans="3:47" x14ac:dyDescent="0.2">
      <c r="C1149" s="333"/>
      <c r="D1149" s="333"/>
      <c r="AA1149" s="105"/>
      <c r="AB1149" s="105"/>
      <c r="AC1149" s="105"/>
      <c r="AD1149" s="105"/>
      <c r="AE1149" s="105"/>
      <c r="AG1149" s="302"/>
      <c r="AN1149" s="105"/>
      <c r="AO1149" s="105"/>
      <c r="AP1149" s="105"/>
      <c r="AQ1149" s="105"/>
      <c r="AR1149" s="105"/>
      <c r="AS1149" s="105"/>
      <c r="AT1149" s="105"/>
      <c r="AU1149" s="105"/>
    </row>
    <row r="1150" spans="3:47" x14ac:dyDescent="0.2">
      <c r="C1150" s="333"/>
      <c r="D1150" s="333"/>
      <c r="AA1150" s="105"/>
      <c r="AB1150" s="105"/>
      <c r="AC1150" s="105"/>
      <c r="AD1150" s="105"/>
      <c r="AE1150" s="105"/>
      <c r="AG1150" s="302"/>
      <c r="AN1150" s="105"/>
      <c r="AO1150" s="105"/>
      <c r="AP1150" s="105"/>
      <c r="AQ1150" s="105"/>
      <c r="AR1150" s="105"/>
      <c r="AS1150" s="105"/>
      <c r="AT1150" s="105"/>
      <c r="AU1150" s="105"/>
    </row>
    <row r="1151" spans="3:47" x14ac:dyDescent="0.2">
      <c r="C1151" s="333"/>
      <c r="D1151" s="333"/>
      <c r="AA1151" s="105"/>
      <c r="AB1151" s="105"/>
      <c r="AC1151" s="105"/>
      <c r="AD1151" s="105"/>
      <c r="AE1151" s="105"/>
      <c r="AG1151" s="302"/>
      <c r="AN1151" s="105"/>
      <c r="AO1151" s="105"/>
      <c r="AP1151" s="105"/>
      <c r="AQ1151" s="105"/>
      <c r="AR1151" s="105"/>
      <c r="AS1151" s="105"/>
      <c r="AT1151" s="105"/>
      <c r="AU1151" s="105"/>
    </row>
    <row r="1152" spans="3:47" x14ac:dyDescent="0.2">
      <c r="C1152" s="333"/>
      <c r="D1152" s="333"/>
      <c r="AA1152" s="105"/>
      <c r="AB1152" s="105"/>
      <c r="AC1152" s="105"/>
      <c r="AD1152" s="105"/>
      <c r="AE1152" s="105"/>
      <c r="AG1152" s="302"/>
      <c r="AN1152" s="105"/>
      <c r="AO1152" s="105"/>
      <c r="AP1152" s="105"/>
      <c r="AQ1152" s="105"/>
      <c r="AR1152" s="105"/>
      <c r="AS1152" s="105"/>
      <c r="AT1152" s="105"/>
      <c r="AU1152" s="105"/>
    </row>
    <row r="1153" spans="3:48" x14ac:dyDescent="0.2">
      <c r="C1153" s="333"/>
      <c r="D1153" s="333"/>
      <c r="AA1153" s="105"/>
      <c r="AB1153" s="105"/>
      <c r="AC1153" s="105"/>
      <c r="AD1153" s="105"/>
      <c r="AE1153" s="105"/>
      <c r="AG1153" s="302"/>
      <c r="AN1153" s="105"/>
      <c r="AO1153" s="105"/>
      <c r="AP1153" s="105"/>
      <c r="AQ1153" s="105"/>
      <c r="AR1153" s="105"/>
      <c r="AS1153" s="105"/>
      <c r="AT1153" s="105"/>
      <c r="AU1153" s="105"/>
    </row>
    <row r="1154" spans="3:48" x14ac:dyDescent="0.2">
      <c r="C1154" s="333"/>
      <c r="D1154" s="333"/>
      <c r="AA1154" s="105"/>
      <c r="AB1154" s="105"/>
      <c r="AC1154" s="105"/>
      <c r="AD1154" s="105"/>
      <c r="AE1154" s="105"/>
      <c r="AG1154" s="302"/>
      <c r="AN1154" s="105"/>
      <c r="AO1154" s="105"/>
      <c r="AP1154" s="105"/>
      <c r="AQ1154" s="105"/>
      <c r="AR1154" s="105"/>
      <c r="AS1154" s="105"/>
      <c r="AT1154" s="105"/>
      <c r="AU1154" s="105"/>
    </row>
    <row r="1155" spans="3:48" x14ac:dyDescent="0.2">
      <c r="C1155" s="333"/>
      <c r="D1155" s="333"/>
      <c r="AA1155" s="105"/>
      <c r="AB1155" s="105"/>
      <c r="AC1155" s="105"/>
      <c r="AD1155" s="105"/>
      <c r="AE1155" s="105"/>
      <c r="AG1155" s="302"/>
      <c r="AN1155" s="105"/>
      <c r="AO1155" s="105"/>
      <c r="AP1155" s="105"/>
      <c r="AQ1155" s="105"/>
      <c r="AR1155" s="105"/>
      <c r="AS1155" s="105"/>
      <c r="AT1155" s="105"/>
      <c r="AU1155" s="105"/>
    </row>
    <row r="1156" spans="3:48" x14ac:dyDescent="0.2">
      <c r="C1156" s="333"/>
      <c r="D1156" s="333"/>
      <c r="AA1156" s="105"/>
      <c r="AB1156" s="105"/>
      <c r="AC1156" s="105"/>
      <c r="AD1156" s="105"/>
      <c r="AE1156" s="105"/>
      <c r="AG1156" s="302"/>
      <c r="AN1156" s="105"/>
      <c r="AO1156" s="105"/>
      <c r="AP1156" s="105"/>
      <c r="AQ1156" s="105"/>
      <c r="AR1156" s="105"/>
      <c r="AS1156" s="105"/>
      <c r="AT1156" s="105"/>
      <c r="AU1156" s="105"/>
    </row>
    <row r="1157" spans="3:48" x14ac:dyDescent="0.2">
      <c r="C1157" s="333"/>
      <c r="D1157" s="333"/>
      <c r="AA1157" s="105"/>
      <c r="AB1157" s="105"/>
      <c r="AC1157" s="105"/>
      <c r="AD1157" s="105"/>
      <c r="AE1157" s="105"/>
      <c r="AG1157" s="302"/>
      <c r="AN1157" s="105"/>
      <c r="AO1157" s="105"/>
      <c r="AP1157" s="105"/>
      <c r="AQ1157" s="105"/>
      <c r="AR1157" s="105"/>
      <c r="AS1157" s="105"/>
      <c r="AT1157" s="105"/>
      <c r="AU1157" s="105"/>
      <c r="AV1157" s="105"/>
    </row>
    <row r="1158" spans="3:48" x14ac:dyDescent="0.2">
      <c r="C1158" s="333"/>
      <c r="D1158" s="333"/>
      <c r="AA1158" s="105"/>
      <c r="AB1158" s="105"/>
      <c r="AC1158" s="105"/>
      <c r="AD1158" s="105"/>
      <c r="AE1158" s="105"/>
      <c r="AG1158" s="302"/>
      <c r="AN1158" s="105"/>
      <c r="AO1158" s="105"/>
      <c r="AP1158" s="105"/>
      <c r="AQ1158" s="105"/>
      <c r="AR1158" s="105"/>
      <c r="AS1158" s="105"/>
      <c r="AT1158" s="105"/>
      <c r="AU1158" s="105"/>
    </row>
    <row r="1159" spans="3:48" x14ac:dyDescent="0.2">
      <c r="C1159" s="333"/>
      <c r="D1159" s="333"/>
      <c r="AA1159" s="105"/>
      <c r="AB1159" s="105"/>
      <c r="AC1159" s="105"/>
      <c r="AD1159" s="105"/>
      <c r="AE1159" s="105"/>
      <c r="AG1159" s="302"/>
      <c r="AN1159" s="105"/>
      <c r="AO1159" s="105"/>
      <c r="AP1159" s="105"/>
      <c r="AQ1159" s="105"/>
      <c r="AR1159" s="105"/>
      <c r="AS1159" s="105"/>
      <c r="AT1159" s="105"/>
      <c r="AU1159" s="105"/>
    </row>
    <row r="1160" spans="3:48" x14ac:dyDescent="0.2">
      <c r="C1160" s="333"/>
      <c r="D1160" s="333"/>
      <c r="AA1160" s="105"/>
      <c r="AB1160" s="105"/>
      <c r="AC1160" s="105"/>
      <c r="AD1160" s="105"/>
      <c r="AE1160" s="105"/>
      <c r="AG1160" s="302"/>
      <c r="AN1160" s="105"/>
      <c r="AO1160" s="105"/>
      <c r="AP1160" s="105"/>
      <c r="AQ1160" s="105"/>
      <c r="AR1160" s="105"/>
      <c r="AS1160" s="105"/>
      <c r="AT1160" s="105"/>
      <c r="AU1160" s="105"/>
    </row>
    <row r="1161" spans="3:48" x14ac:dyDescent="0.2">
      <c r="C1161" s="333"/>
      <c r="D1161" s="333"/>
      <c r="AA1161" s="105"/>
      <c r="AB1161" s="105"/>
      <c r="AC1161" s="105"/>
      <c r="AD1161" s="105"/>
      <c r="AE1161" s="105"/>
      <c r="AG1161" s="302"/>
      <c r="AN1161" s="105"/>
      <c r="AO1161" s="105"/>
      <c r="AP1161" s="105"/>
      <c r="AQ1161" s="105"/>
      <c r="AR1161" s="105"/>
      <c r="AS1161" s="105"/>
      <c r="AT1161" s="105"/>
      <c r="AU1161" s="105"/>
    </row>
    <row r="1162" spans="3:48" x14ac:dyDescent="0.2">
      <c r="C1162" s="333"/>
      <c r="D1162" s="333"/>
      <c r="AA1162" s="105"/>
      <c r="AB1162" s="105"/>
      <c r="AC1162" s="105"/>
      <c r="AD1162" s="105"/>
      <c r="AE1162" s="105"/>
      <c r="AG1162" s="302"/>
      <c r="AN1162" s="105"/>
      <c r="AO1162" s="105"/>
      <c r="AP1162" s="105"/>
      <c r="AQ1162" s="105"/>
      <c r="AR1162" s="105"/>
      <c r="AS1162" s="105"/>
      <c r="AT1162" s="105"/>
      <c r="AU1162" s="105"/>
    </row>
    <row r="1163" spans="3:48" x14ac:dyDescent="0.2">
      <c r="C1163" s="333"/>
      <c r="D1163" s="333"/>
      <c r="AA1163" s="105"/>
      <c r="AB1163" s="105"/>
      <c r="AC1163" s="105"/>
      <c r="AD1163" s="105"/>
      <c r="AE1163" s="105"/>
      <c r="AG1163" s="302"/>
      <c r="AN1163" s="105"/>
      <c r="AO1163" s="105"/>
      <c r="AP1163" s="105"/>
      <c r="AQ1163" s="105"/>
      <c r="AR1163" s="105"/>
      <c r="AS1163" s="105"/>
      <c r="AT1163" s="105"/>
      <c r="AU1163" s="105"/>
    </row>
    <row r="1164" spans="3:48" x14ac:dyDescent="0.2">
      <c r="C1164" s="333"/>
      <c r="D1164" s="333"/>
      <c r="AA1164" s="105"/>
      <c r="AB1164" s="105"/>
      <c r="AC1164" s="105"/>
      <c r="AD1164" s="105"/>
      <c r="AE1164" s="105"/>
      <c r="AG1164" s="302"/>
      <c r="AN1164" s="105"/>
      <c r="AO1164" s="105"/>
      <c r="AP1164" s="105"/>
      <c r="AQ1164" s="105"/>
      <c r="AR1164" s="105"/>
      <c r="AS1164" s="105"/>
      <c r="AT1164" s="105"/>
      <c r="AU1164" s="105"/>
    </row>
    <row r="1165" spans="3:48" x14ac:dyDescent="0.2">
      <c r="C1165" s="333"/>
      <c r="D1165" s="333"/>
      <c r="AA1165" s="105"/>
      <c r="AB1165" s="105"/>
      <c r="AC1165" s="105"/>
      <c r="AD1165" s="105"/>
      <c r="AE1165" s="105"/>
      <c r="AG1165" s="302"/>
      <c r="AN1165" s="105"/>
      <c r="AO1165" s="105"/>
      <c r="AP1165" s="105"/>
      <c r="AQ1165" s="105"/>
      <c r="AR1165" s="105"/>
      <c r="AS1165" s="105"/>
      <c r="AT1165" s="105"/>
      <c r="AU1165" s="105"/>
    </row>
    <row r="1166" spans="3:48" x14ac:dyDescent="0.2">
      <c r="C1166" s="333"/>
      <c r="D1166" s="333"/>
      <c r="AA1166" s="105"/>
      <c r="AB1166" s="105"/>
      <c r="AC1166" s="105"/>
      <c r="AD1166" s="105"/>
      <c r="AE1166" s="105"/>
      <c r="AG1166" s="302"/>
      <c r="AN1166" s="105"/>
      <c r="AO1166" s="105"/>
      <c r="AP1166" s="105"/>
      <c r="AQ1166" s="105"/>
      <c r="AR1166" s="105"/>
      <c r="AS1166" s="105"/>
      <c r="AT1166" s="105"/>
      <c r="AU1166" s="105"/>
    </row>
    <row r="1167" spans="3:48" x14ac:dyDescent="0.2">
      <c r="C1167" s="333"/>
      <c r="D1167" s="333"/>
      <c r="AA1167" s="105"/>
      <c r="AB1167" s="105"/>
      <c r="AC1167" s="105"/>
      <c r="AD1167" s="105"/>
      <c r="AE1167" s="105"/>
      <c r="AG1167" s="302"/>
      <c r="AN1167" s="105"/>
      <c r="AO1167" s="105"/>
      <c r="AP1167" s="105"/>
      <c r="AQ1167" s="105"/>
      <c r="AR1167" s="105"/>
      <c r="AS1167" s="105"/>
      <c r="AT1167" s="105"/>
      <c r="AU1167" s="105"/>
    </row>
    <row r="1168" spans="3:48" x14ac:dyDescent="0.2">
      <c r="C1168" s="333"/>
      <c r="D1168" s="333"/>
      <c r="AA1168" s="105"/>
      <c r="AB1168" s="105"/>
      <c r="AC1168" s="105"/>
      <c r="AD1168" s="105"/>
      <c r="AE1168" s="105"/>
      <c r="AG1168" s="302"/>
      <c r="AN1168" s="105"/>
      <c r="AO1168" s="105"/>
      <c r="AP1168" s="105"/>
      <c r="AQ1168" s="105"/>
      <c r="AR1168" s="105"/>
      <c r="AS1168" s="105"/>
      <c r="AT1168" s="105"/>
      <c r="AU1168" s="105"/>
    </row>
    <row r="1169" spans="3:64" x14ac:dyDescent="0.2">
      <c r="C1169" s="333"/>
      <c r="D1169" s="333"/>
      <c r="AA1169" s="105"/>
      <c r="AB1169" s="105"/>
      <c r="AC1169" s="105"/>
      <c r="AD1169" s="105"/>
      <c r="AE1169" s="105"/>
      <c r="AG1169" s="302"/>
      <c r="AN1169" s="105"/>
      <c r="AO1169" s="105"/>
      <c r="AP1169" s="105"/>
      <c r="AQ1169" s="105"/>
      <c r="AR1169" s="105"/>
      <c r="AS1169" s="105"/>
      <c r="AT1169" s="105"/>
      <c r="AU1169" s="105"/>
    </row>
    <row r="1170" spans="3:64" x14ac:dyDescent="0.2">
      <c r="C1170" s="333"/>
      <c r="D1170" s="333"/>
      <c r="AA1170" s="105"/>
      <c r="AB1170" s="105"/>
      <c r="AC1170" s="105"/>
      <c r="AD1170" s="105"/>
      <c r="AE1170" s="105"/>
      <c r="AG1170" s="302"/>
      <c r="AN1170" s="105"/>
      <c r="AO1170" s="105"/>
      <c r="AP1170" s="105"/>
      <c r="AQ1170" s="105"/>
      <c r="AR1170" s="105"/>
      <c r="AS1170" s="105"/>
      <c r="AT1170" s="105"/>
      <c r="AU1170" s="105"/>
    </row>
    <row r="1171" spans="3:64" x14ac:dyDescent="0.2">
      <c r="C1171" s="333"/>
      <c r="D1171" s="333"/>
      <c r="AA1171" s="105"/>
      <c r="AB1171" s="105"/>
      <c r="AC1171" s="105"/>
      <c r="AD1171" s="105"/>
      <c r="AE1171" s="105"/>
      <c r="AG1171" s="302"/>
      <c r="AN1171" s="105"/>
      <c r="AO1171" s="105"/>
      <c r="AP1171" s="105"/>
      <c r="AQ1171" s="105"/>
      <c r="AR1171" s="105"/>
      <c r="AS1171" s="105"/>
      <c r="AT1171" s="105"/>
      <c r="AU1171" s="105"/>
    </row>
    <row r="1172" spans="3:64" x14ac:dyDescent="0.2">
      <c r="C1172" s="333"/>
      <c r="D1172" s="333"/>
      <c r="AA1172" s="105"/>
      <c r="AB1172" s="105"/>
      <c r="AC1172" s="105"/>
      <c r="AD1172" s="105"/>
      <c r="AE1172" s="105"/>
      <c r="AG1172" s="302"/>
      <c r="AN1172" s="105"/>
      <c r="AO1172" s="105"/>
      <c r="AP1172" s="105"/>
      <c r="AQ1172" s="105"/>
      <c r="AR1172" s="105"/>
      <c r="AS1172" s="105"/>
      <c r="AT1172" s="105"/>
      <c r="AU1172" s="105"/>
    </row>
    <row r="1173" spans="3:64" x14ac:dyDescent="0.2">
      <c r="C1173" s="333"/>
      <c r="D1173" s="333"/>
      <c r="AA1173" s="105"/>
      <c r="AB1173" s="105"/>
      <c r="AC1173" s="105"/>
      <c r="AD1173" s="105"/>
      <c r="AE1173" s="105"/>
      <c r="AG1173" s="302"/>
      <c r="AN1173" s="105"/>
      <c r="AO1173" s="105"/>
      <c r="AP1173" s="105"/>
      <c r="AQ1173" s="105"/>
      <c r="AR1173" s="105"/>
      <c r="AS1173" s="105"/>
      <c r="AT1173" s="105"/>
      <c r="AU1173" s="105"/>
    </row>
    <row r="1174" spans="3:64" x14ac:dyDescent="0.2">
      <c r="C1174" s="333"/>
      <c r="D1174" s="333"/>
      <c r="AA1174" s="105"/>
      <c r="AB1174" s="105"/>
      <c r="AC1174" s="105"/>
      <c r="AD1174" s="105"/>
      <c r="AE1174" s="105"/>
      <c r="AG1174" s="302"/>
      <c r="AN1174" s="105"/>
      <c r="AO1174" s="105"/>
      <c r="AP1174" s="105"/>
      <c r="AQ1174" s="105"/>
      <c r="AR1174" s="105"/>
      <c r="AS1174" s="105"/>
      <c r="AT1174" s="105"/>
      <c r="AU1174" s="105"/>
    </row>
    <row r="1175" spans="3:64" x14ac:dyDescent="0.2">
      <c r="C1175" s="333"/>
      <c r="D1175" s="333"/>
      <c r="AA1175" s="105"/>
      <c r="AB1175" s="105"/>
      <c r="AC1175" s="105"/>
      <c r="AD1175" s="105"/>
      <c r="AE1175" s="105"/>
      <c r="AG1175" s="302"/>
      <c r="AN1175" s="105"/>
      <c r="AO1175" s="105"/>
      <c r="AP1175" s="105"/>
      <c r="AQ1175" s="105"/>
      <c r="AR1175" s="105"/>
      <c r="AS1175" s="105"/>
      <c r="AT1175" s="105"/>
      <c r="AU1175" s="105"/>
    </row>
    <row r="1176" spans="3:64" x14ac:dyDescent="0.2">
      <c r="C1176" s="333"/>
      <c r="D1176" s="333"/>
      <c r="AA1176" s="105"/>
      <c r="AB1176" s="105"/>
      <c r="AC1176" s="105"/>
      <c r="AD1176" s="105"/>
      <c r="AE1176" s="105"/>
      <c r="AG1176" s="302"/>
      <c r="AN1176" s="105"/>
      <c r="AO1176" s="105"/>
      <c r="AP1176" s="105"/>
      <c r="AQ1176" s="105"/>
      <c r="AR1176" s="105"/>
      <c r="AS1176" s="105"/>
      <c r="AT1176" s="105"/>
      <c r="AU1176" s="105"/>
    </row>
    <row r="1177" spans="3:64" x14ac:dyDescent="0.2">
      <c r="C1177" s="333"/>
      <c r="D1177" s="333"/>
      <c r="AA1177" s="105"/>
      <c r="AB1177" s="105"/>
      <c r="AC1177" s="105"/>
      <c r="AD1177" s="105"/>
      <c r="AE1177" s="105"/>
      <c r="AG1177" s="302"/>
      <c r="AN1177" s="105"/>
      <c r="AO1177" s="105"/>
      <c r="AP1177" s="105"/>
      <c r="AQ1177" s="105"/>
      <c r="AR1177" s="105"/>
      <c r="AS1177" s="105"/>
      <c r="AT1177" s="105"/>
      <c r="AU1177" s="105"/>
      <c r="AV1177" s="105"/>
      <c r="AW1177" s="105"/>
      <c r="AX1177" s="105"/>
      <c r="AY1177" s="105"/>
      <c r="AZ1177" s="105"/>
      <c r="BA1177" s="105"/>
      <c r="BB1177" s="105"/>
      <c r="BC1177" s="105"/>
      <c r="BD1177" s="105"/>
      <c r="BE1177" s="105"/>
      <c r="BF1177" s="105"/>
      <c r="BG1177" s="105"/>
      <c r="BH1177" s="105"/>
      <c r="BI1177" s="105"/>
      <c r="BJ1177" s="105"/>
      <c r="BK1177" s="105"/>
      <c r="BL1177" s="105"/>
    </row>
    <row r="1178" spans="3:64" x14ac:dyDescent="0.2">
      <c r="C1178" s="333"/>
      <c r="D1178" s="333"/>
      <c r="AA1178" s="105"/>
      <c r="AB1178" s="105"/>
      <c r="AC1178" s="105"/>
      <c r="AD1178" s="105"/>
      <c r="AE1178" s="105"/>
      <c r="AG1178" s="302"/>
      <c r="AN1178" s="105"/>
      <c r="AO1178" s="105"/>
      <c r="AP1178" s="105"/>
      <c r="AQ1178" s="105"/>
      <c r="AR1178" s="105"/>
      <c r="AS1178" s="105"/>
      <c r="AT1178" s="105"/>
      <c r="AU1178" s="105"/>
    </row>
    <row r="1179" spans="3:64" x14ac:dyDescent="0.2">
      <c r="C1179" s="333"/>
      <c r="D1179" s="333"/>
      <c r="AA1179" s="105"/>
      <c r="AB1179" s="105"/>
      <c r="AC1179" s="105"/>
      <c r="AD1179" s="105"/>
      <c r="AE1179" s="105"/>
      <c r="AG1179" s="302"/>
      <c r="AN1179" s="105"/>
      <c r="AO1179" s="105"/>
      <c r="AP1179" s="105"/>
      <c r="AQ1179" s="105"/>
      <c r="AR1179" s="105"/>
      <c r="AS1179" s="105"/>
      <c r="AT1179" s="105"/>
      <c r="AU1179" s="105"/>
    </row>
    <row r="1180" spans="3:64" x14ac:dyDescent="0.2">
      <c r="C1180" s="333"/>
      <c r="D1180" s="333"/>
      <c r="AA1180" s="105"/>
      <c r="AB1180" s="105"/>
      <c r="AC1180" s="105"/>
      <c r="AD1180" s="105"/>
      <c r="AE1180" s="105"/>
      <c r="AG1180" s="302"/>
      <c r="AN1180" s="105"/>
      <c r="AO1180" s="105"/>
      <c r="AP1180" s="105"/>
      <c r="AQ1180" s="105"/>
      <c r="AR1180" s="105"/>
      <c r="AS1180" s="105"/>
      <c r="AT1180" s="105"/>
      <c r="AU1180" s="105"/>
    </row>
    <row r="1181" spans="3:64" x14ac:dyDescent="0.2">
      <c r="C1181" s="333"/>
      <c r="D1181" s="333"/>
      <c r="AA1181" s="105"/>
      <c r="AB1181" s="105"/>
      <c r="AC1181" s="105"/>
      <c r="AD1181" s="105"/>
      <c r="AE1181" s="105"/>
      <c r="AG1181" s="302"/>
      <c r="AN1181" s="105"/>
      <c r="AO1181" s="105"/>
      <c r="AP1181" s="105"/>
      <c r="AQ1181" s="105"/>
      <c r="AR1181" s="105"/>
      <c r="AS1181" s="105"/>
      <c r="AT1181" s="105"/>
      <c r="AU1181" s="105"/>
    </row>
    <row r="1182" spans="3:64" x14ac:dyDescent="0.2">
      <c r="C1182" s="333"/>
      <c r="D1182" s="333"/>
      <c r="AA1182" s="105"/>
      <c r="AB1182" s="105"/>
      <c r="AC1182" s="105"/>
      <c r="AD1182" s="105"/>
      <c r="AE1182" s="105"/>
      <c r="AG1182" s="302"/>
      <c r="AN1182" s="105"/>
      <c r="AO1182" s="105"/>
      <c r="AP1182" s="105"/>
      <c r="AQ1182" s="105"/>
      <c r="AR1182" s="105"/>
      <c r="AS1182" s="105"/>
      <c r="AT1182" s="105"/>
      <c r="AU1182" s="105"/>
    </row>
    <row r="1183" spans="3:64" x14ac:dyDescent="0.2">
      <c r="C1183" s="333"/>
      <c r="D1183" s="333"/>
      <c r="AA1183" s="105"/>
      <c r="AB1183" s="105"/>
      <c r="AC1183" s="105"/>
      <c r="AD1183" s="105"/>
      <c r="AE1183" s="105"/>
      <c r="AG1183" s="302"/>
      <c r="AN1183" s="105"/>
      <c r="AO1183" s="105"/>
      <c r="AP1183" s="105"/>
      <c r="AQ1183" s="105"/>
      <c r="AR1183" s="105"/>
      <c r="AS1183" s="105"/>
      <c r="AT1183" s="105"/>
      <c r="AU1183" s="105"/>
    </row>
    <row r="1184" spans="3:64" x14ac:dyDescent="0.2">
      <c r="C1184" s="333"/>
      <c r="D1184" s="333"/>
      <c r="AA1184" s="105"/>
      <c r="AB1184" s="105"/>
      <c r="AC1184" s="105"/>
      <c r="AD1184" s="105"/>
      <c r="AE1184" s="105"/>
      <c r="AG1184" s="302"/>
      <c r="AN1184" s="105"/>
      <c r="AO1184" s="105"/>
      <c r="AP1184" s="105"/>
      <c r="AQ1184" s="105"/>
      <c r="AR1184" s="105"/>
      <c r="AS1184" s="105"/>
      <c r="AT1184" s="105"/>
      <c r="AU1184" s="105"/>
    </row>
    <row r="1185" spans="3:48" x14ac:dyDescent="0.2">
      <c r="C1185" s="333"/>
      <c r="D1185" s="333"/>
      <c r="AA1185" s="105"/>
      <c r="AB1185" s="105"/>
      <c r="AC1185" s="105"/>
      <c r="AD1185" s="105"/>
      <c r="AE1185" s="105"/>
      <c r="AG1185" s="302"/>
      <c r="AN1185" s="105"/>
      <c r="AO1185" s="105"/>
      <c r="AP1185" s="105"/>
      <c r="AQ1185" s="105"/>
      <c r="AR1185" s="105"/>
      <c r="AS1185" s="105"/>
      <c r="AT1185" s="105"/>
      <c r="AU1185" s="105"/>
    </row>
    <row r="1186" spans="3:48" x14ac:dyDescent="0.2">
      <c r="C1186" s="333"/>
      <c r="D1186" s="333"/>
      <c r="AA1186" s="105"/>
      <c r="AB1186" s="105"/>
      <c r="AC1186" s="105"/>
      <c r="AD1186" s="105"/>
      <c r="AE1186" s="105"/>
      <c r="AG1186" s="302"/>
      <c r="AN1186" s="105"/>
      <c r="AO1186" s="105"/>
      <c r="AP1186" s="105"/>
      <c r="AQ1186" s="105"/>
      <c r="AR1186" s="105"/>
      <c r="AS1186" s="105"/>
      <c r="AT1186" s="105"/>
      <c r="AU1186" s="105"/>
    </row>
    <row r="1187" spans="3:48" x14ac:dyDescent="0.2">
      <c r="C1187" s="333"/>
      <c r="D1187" s="333"/>
      <c r="AA1187" s="105"/>
      <c r="AB1187" s="105"/>
      <c r="AC1187" s="105"/>
      <c r="AD1187" s="105"/>
      <c r="AE1187" s="105"/>
      <c r="AG1187" s="302"/>
      <c r="AN1187" s="105"/>
      <c r="AO1187" s="105"/>
      <c r="AP1187" s="105"/>
      <c r="AQ1187" s="105"/>
      <c r="AR1187" s="105"/>
      <c r="AS1187" s="105"/>
      <c r="AT1187" s="105"/>
      <c r="AU1187" s="105"/>
    </row>
    <row r="1188" spans="3:48" x14ac:dyDescent="0.2">
      <c r="C1188" s="333"/>
      <c r="D1188" s="333"/>
      <c r="AA1188" s="105"/>
      <c r="AB1188" s="105"/>
      <c r="AC1188" s="105"/>
      <c r="AD1188" s="105"/>
      <c r="AE1188" s="105"/>
      <c r="AG1188" s="302"/>
      <c r="AN1188" s="105"/>
      <c r="AO1188" s="105"/>
      <c r="AP1188" s="105"/>
      <c r="AQ1188" s="105"/>
      <c r="AR1188" s="105"/>
      <c r="AS1188" s="105"/>
      <c r="AT1188" s="105"/>
      <c r="AU1188" s="105"/>
    </row>
    <row r="1189" spans="3:48" x14ac:dyDescent="0.2">
      <c r="C1189" s="333"/>
      <c r="D1189" s="333"/>
      <c r="AA1189" s="105"/>
      <c r="AB1189" s="105"/>
      <c r="AC1189" s="105"/>
      <c r="AD1189" s="105"/>
      <c r="AE1189" s="105"/>
      <c r="AG1189" s="302"/>
      <c r="AN1189" s="105"/>
      <c r="AO1189" s="105"/>
      <c r="AP1189" s="105"/>
      <c r="AQ1189" s="105"/>
      <c r="AR1189" s="105"/>
      <c r="AS1189" s="105"/>
      <c r="AT1189" s="105"/>
      <c r="AU1189" s="105"/>
    </row>
    <row r="1190" spans="3:48" x14ac:dyDescent="0.2">
      <c r="C1190" s="333"/>
      <c r="D1190" s="333"/>
      <c r="AA1190" s="105"/>
      <c r="AB1190" s="105"/>
      <c r="AC1190" s="105"/>
      <c r="AD1190" s="105"/>
      <c r="AE1190" s="105"/>
      <c r="AG1190" s="302"/>
      <c r="AN1190" s="105"/>
      <c r="AO1190" s="105"/>
      <c r="AP1190" s="105"/>
      <c r="AQ1190" s="105"/>
      <c r="AR1190" s="105"/>
      <c r="AS1190" s="105"/>
      <c r="AT1190" s="105"/>
      <c r="AU1190" s="105"/>
      <c r="AV1190" s="105"/>
    </row>
    <row r="1191" spans="3:48" x14ac:dyDescent="0.2">
      <c r="C1191" s="333"/>
      <c r="D1191" s="333"/>
      <c r="AA1191" s="105"/>
      <c r="AB1191" s="105"/>
      <c r="AC1191" s="105"/>
      <c r="AD1191" s="105"/>
      <c r="AE1191" s="105"/>
      <c r="AG1191" s="302"/>
      <c r="AN1191" s="105"/>
      <c r="AO1191" s="105"/>
      <c r="AP1191" s="105"/>
      <c r="AQ1191" s="105"/>
      <c r="AR1191" s="105"/>
      <c r="AS1191" s="105"/>
      <c r="AT1191" s="105"/>
      <c r="AU1191" s="105"/>
    </row>
    <row r="1192" spans="3:48" x14ac:dyDescent="0.2">
      <c r="C1192" s="333"/>
      <c r="D1192" s="333"/>
      <c r="AA1192" s="105"/>
      <c r="AB1192" s="105"/>
      <c r="AC1192" s="105"/>
      <c r="AD1192" s="105"/>
      <c r="AE1192" s="105"/>
      <c r="AG1192" s="302"/>
      <c r="AN1192" s="105"/>
      <c r="AO1192" s="105"/>
      <c r="AP1192" s="105"/>
      <c r="AQ1192" s="105"/>
      <c r="AR1192" s="105"/>
      <c r="AS1192" s="105"/>
      <c r="AT1192" s="105"/>
      <c r="AU1192" s="105"/>
    </row>
    <row r="1193" spans="3:48" x14ac:dyDescent="0.2">
      <c r="C1193" s="333"/>
      <c r="D1193" s="333"/>
      <c r="AA1193" s="105"/>
      <c r="AB1193" s="105"/>
      <c r="AC1193" s="105"/>
      <c r="AD1193" s="105"/>
      <c r="AE1193" s="105"/>
      <c r="AG1193" s="302"/>
      <c r="AN1193" s="105"/>
      <c r="AO1193" s="105"/>
      <c r="AP1193" s="105"/>
      <c r="AQ1193" s="105"/>
      <c r="AR1193" s="105"/>
      <c r="AS1193" s="105"/>
      <c r="AT1193" s="105"/>
      <c r="AU1193" s="105"/>
      <c r="AV1193" s="105"/>
    </row>
    <row r="1194" spans="3:48" x14ac:dyDescent="0.2">
      <c r="C1194" s="333"/>
      <c r="D1194" s="333"/>
      <c r="AA1194" s="105"/>
      <c r="AB1194" s="105"/>
      <c r="AC1194" s="105"/>
      <c r="AD1194" s="105"/>
      <c r="AE1194" s="105"/>
      <c r="AG1194" s="302"/>
      <c r="AN1194" s="105"/>
      <c r="AO1194" s="105"/>
      <c r="AP1194" s="105"/>
      <c r="AQ1194" s="105"/>
      <c r="AR1194" s="105"/>
      <c r="AS1194" s="105"/>
      <c r="AT1194" s="105"/>
      <c r="AU1194" s="105"/>
    </row>
    <row r="1195" spans="3:48" x14ac:dyDescent="0.2">
      <c r="C1195" s="333"/>
      <c r="D1195" s="333"/>
      <c r="AA1195" s="105"/>
      <c r="AB1195" s="105"/>
      <c r="AC1195" s="105"/>
      <c r="AD1195" s="105"/>
      <c r="AE1195" s="105"/>
      <c r="AG1195" s="302"/>
      <c r="AN1195" s="105"/>
      <c r="AO1195" s="105"/>
      <c r="AP1195" s="105"/>
      <c r="AQ1195" s="105"/>
      <c r="AR1195" s="105"/>
      <c r="AS1195" s="105"/>
      <c r="AT1195" s="105"/>
      <c r="AU1195" s="105"/>
    </row>
    <row r="1196" spans="3:48" x14ac:dyDescent="0.2">
      <c r="C1196" s="333"/>
      <c r="D1196" s="333"/>
      <c r="AA1196" s="105"/>
      <c r="AB1196" s="105"/>
      <c r="AC1196" s="105"/>
      <c r="AD1196" s="105"/>
      <c r="AE1196" s="105"/>
      <c r="AG1196" s="302"/>
      <c r="AN1196" s="105"/>
      <c r="AO1196" s="105"/>
      <c r="AP1196" s="105"/>
      <c r="AQ1196" s="105"/>
      <c r="AR1196" s="105"/>
      <c r="AS1196" s="105"/>
      <c r="AT1196" s="105"/>
      <c r="AU1196" s="105"/>
    </row>
    <row r="1197" spans="3:48" x14ac:dyDescent="0.2">
      <c r="C1197" s="333"/>
      <c r="D1197" s="333"/>
      <c r="AA1197" s="105"/>
      <c r="AB1197" s="105"/>
      <c r="AC1197" s="105"/>
      <c r="AD1197" s="105"/>
      <c r="AE1197" s="105"/>
      <c r="AG1197" s="302"/>
      <c r="AN1197" s="105"/>
      <c r="AO1197" s="105"/>
      <c r="AP1197" s="105"/>
      <c r="AQ1197" s="105"/>
      <c r="AR1197" s="105"/>
      <c r="AS1197" s="105"/>
      <c r="AT1197" s="105"/>
      <c r="AU1197" s="105"/>
    </row>
    <row r="1198" spans="3:48" x14ac:dyDescent="0.2">
      <c r="C1198" s="333"/>
      <c r="D1198" s="333"/>
      <c r="AA1198" s="105"/>
      <c r="AB1198" s="105"/>
      <c r="AC1198" s="105"/>
      <c r="AD1198" s="105"/>
      <c r="AE1198" s="105"/>
      <c r="AG1198" s="302"/>
      <c r="AN1198" s="105"/>
      <c r="AO1198" s="105"/>
      <c r="AP1198" s="105"/>
      <c r="AQ1198" s="105"/>
      <c r="AR1198" s="105"/>
      <c r="AS1198" s="105"/>
      <c r="AT1198" s="105"/>
      <c r="AU1198" s="105"/>
    </row>
    <row r="1199" spans="3:48" x14ac:dyDescent="0.2">
      <c r="C1199" s="333"/>
      <c r="D1199" s="333"/>
      <c r="AA1199" s="105"/>
      <c r="AB1199" s="105"/>
      <c r="AC1199" s="105"/>
      <c r="AD1199" s="105"/>
      <c r="AE1199" s="105"/>
      <c r="AG1199" s="302"/>
      <c r="AN1199" s="105"/>
      <c r="AO1199" s="105"/>
      <c r="AP1199" s="105"/>
      <c r="AQ1199" s="105"/>
      <c r="AR1199" s="105"/>
      <c r="AS1199" s="105"/>
      <c r="AT1199" s="105"/>
      <c r="AU1199" s="105"/>
    </row>
    <row r="1200" spans="3:48" x14ac:dyDescent="0.2">
      <c r="C1200" s="333"/>
      <c r="D1200" s="333"/>
      <c r="AA1200" s="105"/>
      <c r="AB1200" s="105"/>
      <c r="AC1200" s="105"/>
      <c r="AD1200" s="105"/>
      <c r="AE1200" s="105"/>
      <c r="AG1200" s="302"/>
      <c r="AN1200" s="105"/>
      <c r="AO1200" s="105"/>
      <c r="AP1200" s="105"/>
      <c r="AQ1200" s="105"/>
      <c r="AR1200" s="105"/>
      <c r="AS1200" s="105"/>
      <c r="AT1200" s="105"/>
      <c r="AU1200" s="105"/>
    </row>
    <row r="1201" spans="3:48" x14ac:dyDescent="0.2">
      <c r="C1201" s="333"/>
      <c r="D1201" s="333"/>
      <c r="AA1201" s="105"/>
      <c r="AB1201" s="105"/>
      <c r="AC1201" s="105"/>
      <c r="AD1201" s="105"/>
      <c r="AE1201" s="105"/>
      <c r="AG1201" s="302"/>
      <c r="AN1201" s="105"/>
      <c r="AO1201" s="105"/>
      <c r="AP1201" s="105"/>
      <c r="AQ1201" s="105"/>
      <c r="AR1201" s="105"/>
      <c r="AS1201" s="105"/>
      <c r="AT1201" s="105"/>
      <c r="AU1201" s="105"/>
    </row>
    <row r="1202" spans="3:48" x14ac:dyDescent="0.2">
      <c r="C1202" s="333"/>
      <c r="D1202" s="333"/>
      <c r="AA1202" s="105"/>
      <c r="AB1202" s="105"/>
      <c r="AC1202" s="105"/>
      <c r="AD1202" s="105"/>
      <c r="AE1202" s="105"/>
      <c r="AG1202" s="302"/>
      <c r="AN1202" s="105"/>
      <c r="AO1202" s="105"/>
      <c r="AP1202" s="105"/>
      <c r="AQ1202" s="105"/>
      <c r="AR1202" s="105"/>
      <c r="AS1202" s="105"/>
      <c r="AT1202" s="105"/>
      <c r="AU1202" s="105"/>
    </row>
    <row r="1203" spans="3:48" x14ac:dyDescent="0.2">
      <c r="C1203" s="333"/>
      <c r="D1203" s="333"/>
      <c r="AA1203" s="105"/>
      <c r="AB1203" s="105"/>
      <c r="AC1203" s="105"/>
      <c r="AD1203" s="105"/>
      <c r="AE1203" s="105"/>
      <c r="AG1203" s="302"/>
      <c r="AN1203" s="105"/>
      <c r="AO1203" s="105"/>
      <c r="AP1203" s="105"/>
      <c r="AQ1203" s="105"/>
      <c r="AR1203" s="105"/>
      <c r="AS1203" s="105"/>
      <c r="AT1203" s="105"/>
      <c r="AU1203" s="105"/>
    </row>
    <row r="1204" spans="3:48" x14ac:dyDescent="0.2">
      <c r="C1204" s="333"/>
      <c r="D1204" s="333"/>
      <c r="AA1204" s="105"/>
      <c r="AB1204" s="105"/>
      <c r="AC1204" s="105"/>
      <c r="AD1204" s="105"/>
      <c r="AE1204" s="105"/>
      <c r="AG1204" s="302"/>
      <c r="AN1204" s="105"/>
      <c r="AO1204" s="105"/>
      <c r="AP1204" s="105"/>
      <c r="AQ1204" s="105"/>
      <c r="AR1204" s="105"/>
      <c r="AS1204" s="105"/>
      <c r="AT1204" s="105"/>
      <c r="AU1204" s="105"/>
    </row>
    <row r="1205" spans="3:48" x14ac:dyDescent="0.2">
      <c r="C1205" s="333"/>
      <c r="D1205" s="333"/>
      <c r="AA1205" s="105"/>
      <c r="AB1205" s="105"/>
      <c r="AC1205" s="105"/>
      <c r="AD1205" s="105"/>
      <c r="AE1205" s="105"/>
      <c r="AG1205" s="302"/>
      <c r="AN1205" s="105"/>
      <c r="AO1205" s="105"/>
      <c r="AP1205" s="105"/>
      <c r="AQ1205" s="105"/>
      <c r="AR1205" s="105"/>
      <c r="AS1205" s="105"/>
      <c r="AT1205" s="105"/>
      <c r="AU1205" s="105"/>
      <c r="AV1205" s="105"/>
    </row>
    <row r="1206" spans="3:48" x14ac:dyDescent="0.2">
      <c r="C1206" s="333"/>
      <c r="D1206" s="333"/>
      <c r="AA1206" s="105"/>
      <c r="AB1206" s="105"/>
      <c r="AC1206" s="105"/>
      <c r="AD1206" s="105"/>
      <c r="AE1206" s="105"/>
      <c r="AG1206" s="302"/>
      <c r="AN1206" s="105"/>
      <c r="AO1206" s="105"/>
      <c r="AP1206" s="105"/>
      <c r="AQ1206" s="105"/>
      <c r="AR1206" s="105"/>
      <c r="AS1206" s="105"/>
      <c r="AT1206" s="105"/>
      <c r="AU1206" s="105"/>
    </row>
    <row r="1207" spans="3:48" x14ac:dyDescent="0.2">
      <c r="C1207" s="333"/>
      <c r="D1207" s="333"/>
      <c r="AA1207" s="105"/>
      <c r="AB1207" s="105"/>
      <c r="AC1207" s="105"/>
      <c r="AD1207" s="105"/>
      <c r="AE1207" s="105"/>
      <c r="AG1207" s="302"/>
      <c r="AN1207" s="105"/>
      <c r="AO1207" s="105"/>
      <c r="AP1207" s="105"/>
      <c r="AQ1207" s="105"/>
      <c r="AR1207" s="105"/>
      <c r="AS1207" s="105"/>
      <c r="AT1207" s="105"/>
      <c r="AU1207" s="105"/>
    </row>
    <row r="1208" spans="3:48" x14ac:dyDescent="0.2">
      <c r="C1208" s="333"/>
      <c r="D1208" s="333"/>
      <c r="AA1208" s="105"/>
      <c r="AB1208" s="105"/>
      <c r="AC1208" s="105"/>
      <c r="AD1208" s="105"/>
      <c r="AE1208" s="105"/>
      <c r="AG1208" s="302"/>
      <c r="AN1208" s="105"/>
      <c r="AO1208" s="105"/>
      <c r="AP1208" s="105"/>
      <c r="AQ1208" s="105"/>
      <c r="AR1208" s="105"/>
      <c r="AS1208" s="105"/>
      <c r="AT1208" s="105"/>
      <c r="AU1208" s="105"/>
    </row>
    <row r="1209" spans="3:48" x14ac:dyDescent="0.2">
      <c r="C1209" s="333"/>
      <c r="D1209" s="333"/>
      <c r="AA1209" s="105"/>
      <c r="AB1209" s="105"/>
      <c r="AC1209" s="105"/>
      <c r="AD1209" s="105"/>
      <c r="AE1209" s="105"/>
      <c r="AG1209" s="302"/>
      <c r="AN1209" s="105"/>
      <c r="AO1209" s="105"/>
      <c r="AP1209" s="105"/>
      <c r="AQ1209" s="105"/>
      <c r="AR1209" s="105"/>
      <c r="AS1209" s="105"/>
      <c r="AT1209" s="105"/>
      <c r="AU1209" s="105"/>
    </row>
    <row r="1210" spans="3:48" x14ac:dyDescent="0.2">
      <c r="C1210" s="333"/>
      <c r="D1210" s="333"/>
      <c r="AA1210" s="105"/>
      <c r="AB1210" s="105"/>
      <c r="AC1210" s="105"/>
      <c r="AD1210" s="105"/>
      <c r="AE1210" s="105"/>
      <c r="AG1210" s="302"/>
      <c r="AN1210" s="105"/>
      <c r="AO1210" s="105"/>
      <c r="AP1210" s="105"/>
      <c r="AQ1210" s="105"/>
      <c r="AR1210" s="105"/>
      <c r="AS1210" s="105"/>
      <c r="AT1210" s="105"/>
      <c r="AU1210" s="105"/>
    </row>
    <row r="1211" spans="3:48" x14ac:dyDescent="0.2">
      <c r="C1211" s="333"/>
      <c r="D1211" s="333"/>
      <c r="AA1211" s="105"/>
      <c r="AB1211" s="105"/>
      <c r="AC1211" s="105"/>
      <c r="AD1211" s="105"/>
      <c r="AE1211" s="105"/>
      <c r="AG1211" s="302"/>
      <c r="AN1211" s="105"/>
      <c r="AO1211" s="105"/>
      <c r="AP1211" s="105"/>
      <c r="AQ1211" s="105"/>
      <c r="AR1211" s="105"/>
      <c r="AS1211" s="105"/>
      <c r="AT1211" s="105"/>
      <c r="AU1211" s="105"/>
    </row>
    <row r="1212" spans="3:48" x14ac:dyDescent="0.2">
      <c r="C1212" s="333"/>
      <c r="D1212" s="333"/>
      <c r="AA1212" s="105"/>
      <c r="AB1212" s="105"/>
      <c r="AC1212" s="105"/>
      <c r="AD1212" s="105"/>
      <c r="AE1212" s="105"/>
      <c r="AG1212" s="302"/>
      <c r="AN1212" s="105"/>
      <c r="AO1212" s="105"/>
      <c r="AP1212" s="105"/>
      <c r="AQ1212" s="105"/>
      <c r="AR1212" s="105"/>
      <c r="AS1212" s="105"/>
      <c r="AT1212" s="105"/>
      <c r="AU1212" s="105"/>
    </row>
    <row r="1213" spans="3:48" x14ac:dyDescent="0.2">
      <c r="C1213" s="333"/>
      <c r="D1213" s="333"/>
      <c r="AA1213" s="105"/>
      <c r="AB1213" s="105"/>
      <c r="AC1213" s="105"/>
      <c r="AD1213" s="105"/>
      <c r="AE1213" s="105"/>
      <c r="AG1213" s="302"/>
      <c r="AN1213" s="105"/>
      <c r="AO1213" s="105"/>
      <c r="AP1213" s="105"/>
      <c r="AQ1213" s="105"/>
      <c r="AR1213" s="105"/>
      <c r="AS1213" s="105"/>
      <c r="AT1213" s="105"/>
      <c r="AU1213" s="105"/>
    </row>
    <row r="1214" spans="3:48" x14ac:dyDescent="0.2">
      <c r="C1214" s="333"/>
      <c r="D1214" s="333"/>
      <c r="AA1214" s="105"/>
      <c r="AB1214" s="105"/>
      <c r="AC1214" s="105"/>
      <c r="AD1214" s="105"/>
      <c r="AE1214" s="105"/>
      <c r="AG1214" s="302"/>
      <c r="AN1214" s="105"/>
      <c r="AO1214" s="105"/>
      <c r="AP1214" s="105"/>
      <c r="AQ1214" s="105"/>
      <c r="AR1214" s="105"/>
      <c r="AS1214" s="105"/>
      <c r="AT1214" s="105"/>
      <c r="AU1214" s="105"/>
    </row>
    <row r="1215" spans="3:48" x14ac:dyDescent="0.2">
      <c r="C1215" s="333"/>
      <c r="D1215" s="333"/>
      <c r="AA1215" s="105"/>
      <c r="AB1215" s="105"/>
      <c r="AC1215" s="105"/>
      <c r="AD1215" s="105"/>
      <c r="AE1215" s="105"/>
      <c r="AG1215" s="302"/>
      <c r="AN1215" s="105"/>
      <c r="AO1215" s="105"/>
      <c r="AP1215" s="105"/>
      <c r="AQ1215" s="105"/>
      <c r="AR1215" s="105"/>
      <c r="AS1215" s="105"/>
      <c r="AT1215" s="105"/>
      <c r="AU1215" s="105"/>
    </row>
    <row r="1216" spans="3:48" x14ac:dyDescent="0.2">
      <c r="C1216" s="333"/>
      <c r="D1216" s="333"/>
      <c r="AA1216" s="105"/>
      <c r="AB1216" s="105"/>
      <c r="AC1216" s="105"/>
      <c r="AD1216" s="105"/>
      <c r="AE1216" s="105"/>
      <c r="AG1216" s="302"/>
      <c r="AN1216" s="105"/>
      <c r="AO1216" s="105"/>
      <c r="AP1216" s="105"/>
      <c r="AQ1216" s="105"/>
      <c r="AR1216" s="105"/>
      <c r="AS1216" s="105"/>
      <c r="AT1216" s="105"/>
      <c r="AU1216" s="105"/>
    </row>
    <row r="1217" spans="3:64" x14ac:dyDescent="0.2">
      <c r="C1217" s="333"/>
      <c r="D1217" s="333"/>
      <c r="AA1217" s="105"/>
      <c r="AB1217" s="105"/>
      <c r="AC1217" s="105"/>
      <c r="AD1217" s="105"/>
      <c r="AE1217" s="105"/>
      <c r="AG1217" s="302"/>
      <c r="AN1217" s="105"/>
      <c r="AO1217" s="105"/>
      <c r="AP1217" s="105"/>
      <c r="AQ1217" s="105"/>
      <c r="AR1217" s="105"/>
      <c r="AS1217" s="105"/>
      <c r="AT1217" s="105"/>
      <c r="AU1217" s="105"/>
    </row>
    <row r="1218" spans="3:64" x14ac:dyDescent="0.2">
      <c r="C1218" s="333"/>
      <c r="D1218" s="333"/>
      <c r="AA1218" s="105"/>
      <c r="AB1218" s="105"/>
      <c r="AC1218" s="105"/>
      <c r="AD1218" s="105"/>
      <c r="AE1218" s="105"/>
      <c r="AG1218" s="302"/>
      <c r="AN1218" s="105"/>
      <c r="AO1218" s="105"/>
      <c r="AP1218" s="105"/>
      <c r="AQ1218" s="105"/>
      <c r="AR1218" s="105"/>
      <c r="AS1218" s="105"/>
      <c r="AT1218" s="105"/>
      <c r="AU1218" s="105"/>
    </row>
    <row r="1219" spans="3:64" x14ac:dyDescent="0.2">
      <c r="C1219" s="333"/>
      <c r="D1219" s="333"/>
      <c r="AA1219" s="105"/>
      <c r="AB1219" s="105"/>
      <c r="AC1219" s="105"/>
      <c r="AD1219" s="105"/>
      <c r="AE1219" s="105"/>
      <c r="AG1219" s="302"/>
      <c r="AN1219" s="105"/>
      <c r="AO1219" s="105"/>
      <c r="AP1219" s="105"/>
      <c r="AQ1219" s="105"/>
      <c r="AR1219" s="105"/>
      <c r="AS1219" s="105"/>
      <c r="AT1219" s="105"/>
      <c r="AU1219" s="105"/>
    </row>
    <row r="1220" spans="3:64" x14ac:dyDescent="0.2">
      <c r="C1220" s="333"/>
      <c r="D1220" s="333"/>
      <c r="AA1220" s="105"/>
      <c r="AB1220" s="105"/>
      <c r="AC1220" s="105"/>
      <c r="AD1220" s="105"/>
      <c r="AE1220" s="105"/>
      <c r="AG1220" s="302"/>
      <c r="AN1220" s="105"/>
      <c r="AO1220" s="105"/>
      <c r="AP1220" s="105"/>
      <c r="AQ1220" s="105"/>
      <c r="AR1220" s="105"/>
      <c r="AS1220" s="105"/>
      <c r="AT1220" s="105"/>
      <c r="AU1220" s="105"/>
    </row>
    <row r="1221" spans="3:64" x14ac:dyDescent="0.2">
      <c r="C1221" s="333"/>
      <c r="D1221" s="333"/>
      <c r="AA1221" s="105"/>
      <c r="AB1221" s="105"/>
      <c r="AC1221" s="105"/>
      <c r="AD1221" s="105"/>
      <c r="AE1221" s="105"/>
      <c r="AG1221" s="302"/>
      <c r="AN1221" s="105"/>
      <c r="AO1221" s="105"/>
      <c r="AP1221" s="105"/>
      <c r="AQ1221" s="105"/>
      <c r="AR1221" s="105"/>
      <c r="AS1221" s="105"/>
      <c r="AT1221" s="105"/>
      <c r="AU1221" s="105"/>
    </row>
    <row r="1222" spans="3:64" x14ac:dyDescent="0.2">
      <c r="C1222" s="333"/>
      <c r="D1222" s="333"/>
      <c r="AA1222" s="105"/>
      <c r="AB1222" s="105"/>
      <c r="AC1222" s="105"/>
      <c r="AD1222" s="105"/>
      <c r="AE1222" s="105"/>
      <c r="AG1222" s="302"/>
      <c r="AN1222" s="105"/>
      <c r="AO1222" s="105"/>
      <c r="AP1222" s="105"/>
      <c r="AQ1222" s="105"/>
      <c r="AR1222" s="105"/>
      <c r="AS1222" s="105"/>
      <c r="AT1222" s="105"/>
      <c r="AU1222" s="105"/>
    </row>
    <row r="1223" spans="3:64" x14ac:dyDescent="0.2">
      <c r="C1223" s="333"/>
      <c r="D1223" s="333"/>
      <c r="AA1223" s="105"/>
      <c r="AB1223" s="105"/>
      <c r="AC1223" s="105"/>
      <c r="AD1223" s="105"/>
      <c r="AE1223" s="105"/>
      <c r="AG1223" s="302"/>
      <c r="AN1223" s="105"/>
      <c r="AO1223" s="105"/>
      <c r="AP1223" s="105"/>
      <c r="AQ1223" s="105"/>
      <c r="AR1223" s="105"/>
      <c r="AS1223" s="105"/>
      <c r="AT1223" s="105"/>
      <c r="AU1223" s="105"/>
    </row>
    <row r="1224" spans="3:64" x14ac:dyDescent="0.2">
      <c r="C1224" s="333"/>
      <c r="D1224" s="333"/>
      <c r="AA1224" s="105"/>
      <c r="AB1224" s="105"/>
      <c r="AC1224" s="105"/>
      <c r="AD1224" s="105"/>
      <c r="AE1224" s="105"/>
      <c r="AG1224" s="302"/>
      <c r="AN1224" s="105"/>
      <c r="AO1224" s="105"/>
      <c r="AP1224" s="105"/>
      <c r="AQ1224" s="105"/>
      <c r="AR1224" s="105"/>
      <c r="AS1224" s="105"/>
      <c r="AT1224" s="105"/>
      <c r="AU1224" s="105"/>
    </row>
    <row r="1225" spans="3:64" x14ac:dyDescent="0.2">
      <c r="C1225" s="333"/>
      <c r="D1225" s="333"/>
      <c r="AA1225" s="105"/>
      <c r="AB1225" s="105"/>
      <c r="AC1225" s="105"/>
      <c r="AD1225" s="105"/>
      <c r="AE1225" s="105"/>
      <c r="AG1225" s="302"/>
      <c r="AN1225" s="105"/>
      <c r="AO1225" s="105"/>
      <c r="AP1225" s="105"/>
      <c r="AQ1225" s="105"/>
      <c r="AR1225" s="105"/>
      <c r="AS1225" s="105"/>
      <c r="AT1225" s="105"/>
      <c r="AU1225" s="105"/>
    </row>
    <row r="1226" spans="3:64" x14ac:dyDescent="0.2">
      <c r="C1226" s="333"/>
      <c r="D1226" s="333"/>
      <c r="AA1226" s="105"/>
      <c r="AB1226" s="105"/>
      <c r="AC1226" s="105"/>
      <c r="AD1226" s="105"/>
      <c r="AE1226" s="105"/>
      <c r="AG1226" s="302"/>
      <c r="AN1226" s="105"/>
      <c r="AO1226" s="105"/>
      <c r="AP1226" s="105"/>
      <c r="AQ1226" s="105"/>
      <c r="AR1226" s="105"/>
      <c r="AS1226" s="105"/>
      <c r="AT1226" s="105"/>
      <c r="AU1226" s="105"/>
    </row>
    <row r="1227" spans="3:64" x14ac:dyDescent="0.2">
      <c r="C1227" s="333"/>
      <c r="D1227" s="333"/>
      <c r="AA1227" s="105"/>
      <c r="AB1227" s="105"/>
      <c r="AC1227" s="105"/>
      <c r="AD1227" s="105"/>
      <c r="AE1227" s="105"/>
      <c r="AG1227" s="302"/>
      <c r="AN1227" s="105"/>
      <c r="AO1227" s="105"/>
      <c r="AP1227" s="105"/>
      <c r="AQ1227" s="105"/>
      <c r="AR1227" s="105"/>
      <c r="AS1227" s="105"/>
      <c r="AT1227" s="105"/>
      <c r="AU1227" s="105"/>
    </row>
    <row r="1228" spans="3:64" x14ac:dyDescent="0.2">
      <c r="C1228" s="333"/>
      <c r="D1228" s="333"/>
      <c r="AA1228" s="105"/>
      <c r="AB1228" s="105"/>
      <c r="AC1228" s="105"/>
      <c r="AD1228" s="105"/>
      <c r="AE1228" s="105"/>
      <c r="AG1228" s="302"/>
      <c r="AN1228" s="105"/>
      <c r="AO1228" s="105"/>
      <c r="AP1228" s="105"/>
      <c r="AQ1228" s="105"/>
      <c r="AR1228" s="105"/>
      <c r="AS1228" s="105"/>
      <c r="AT1228" s="105"/>
      <c r="AU1228" s="105"/>
    </row>
    <row r="1229" spans="3:64" x14ac:dyDescent="0.2">
      <c r="C1229" s="333"/>
      <c r="D1229" s="333"/>
      <c r="AA1229" s="105"/>
      <c r="AB1229" s="105"/>
      <c r="AC1229" s="105"/>
      <c r="AD1229" s="105"/>
      <c r="AE1229" s="105"/>
      <c r="AG1229" s="302"/>
      <c r="AN1229" s="105"/>
      <c r="AO1229" s="105"/>
      <c r="AP1229" s="105"/>
      <c r="AQ1229" s="105"/>
      <c r="AR1229" s="105"/>
      <c r="AS1229" s="105"/>
      <c r="AT1229" s="105"/>
      <c r="AU1229" s="105"/>
    </row>
    <row r="1230" spans="3:64" x14ac:dyDescent="0.2">
      <c r="C1230" s="333"/>
      <c r="D1230" s="333"/>
      <c r="AA1230" s="105"/>
      <c r="AB1230" s="105"/>
      <c r="AC1230" s="105"/>
      <c r="AD1230" s="105"/>
      <c r="AE1230" s="105"/>
      <c r="AG1230" s="302"/>
      <c r="AN1230" s="105"/>
      <c r="AO1230" s="105"/>
      <c r="AP1230" s="105"/>
      <c r="AQ1230" s="105"/>
      <c r="AR1230" s="105"/>
      <c r="AS1230" s="105"/>
      <c r="AT1230" s="105"/>
      <c r="AU1230" s="105"/>
    </row>
    <row r="1231" spans="3:64" x14ac:dyDescent="0.2">
      <c r="C1231" s="333"/>
      <c r="D1231" s="333"/>
      <c r="AA1231" s="105"/>
      <c r="AB1231" s="105"/>
      <c r="AC1231" s="105"/>
      <c r="AD1231" s="105"/>
      <c r="AE1231" s="105"/>
      <c r="AG1231" s="302"/>
      <c r="AN1231" s="105"/>
      <c r="AO1231" s="105"/>
      <c r="AP1231" s="105"/>
      <c r="AQ1231" s="105"/>
      <c r="AR1231" s="105"/>
      <c r="AS1231" s="105"/>
      <c r="AT1231" s="105"/>
      <c r="AU1231" s="105"/>
    </row>
    <row r="1232" spans="3:64" x14ac:dyDescent="0.2">
      <c r="C1232" s="333"/>
      <c r="D1232" s="333"/>
      <c r="AA1232" s="105"/>
      <c r="AB1232" s="105"/>
      <c r="AC1232" s="105"/>
      <c r="AD1232" s="105"/>
      <c r="AE1232" s="105"/>
      <c r="AG1232" s="302"/>
      <c r="AN1232" s="105"/>
      <c r="AO1232" s="105"/>
      <c r="AP1232" s="105"/>
      <c r="AQ1232" s="105"/>
      <c r="AR1232" s="105"/>
      <c r="AS1232" s="105"/>
      <c r="AT1232" s="105"/>
      <c r="AU1232" s="105"/>
      <c r="AV1232" s="105"/>
      <c r="AW1232" s="105"/>
      <c r="AX1232" s="105"/>
      <c r="AY1232" s="105"/>
      <c r="AZ1232" s="105"/>
      <c r="BA1232" s="105"/>
      <c r="BB1232" s="105"/>
      <c r="BC1232" s="105"/>
      <c r="BD1232" s="105"/>
      <c r="BE1232" s="105"/>
      <c r="BF1232" s="105"/>
      <c r="BG1232" s="105"/>
      <c r="BH1232" s="105"/>
      <c r="BI1232" s="105"/>
      <c r="BJ1232" s="105"/>
      <c r="BK1232" s="105"/>
      <c r="BL1232" s="105"/>
    </row>
    <row r="1233" spans="3:47" x14ac:dyDescent="0.2">
      <c r="C1233" s="333"/>
      <c r="D1233" s="333"/>
      <c r="AA1233" s="105"/>
      <c r="AB1233" s="105"/>
      <c r="AC1233" s="105"/>
      <c r="AD1233" s="105"/>
      <c r="AE1233" s="105"/>
      <c r="AG1233" s="302"/>
      <c r="AN1233" s="105"/>
      <c r="AO1233" s="105"/>
      <c r="AP1233" s="105"/>
      <c r="AQ1233" s="105"/>
      <c r="AR1233" s="105"/>
      <c r="AS1233" s="105"/>
      <c r="AT1233" s="105"/>
      <c r="AU1233" s="105"/>
    </row>
    <row r="1234" spans="3:47" x14ac:dyDescent="0.2">
      <c r="C1234" s="333"/>
      <c r="D1234" s="333"/>
      <c r="AA1234" s="105"/>
      <c r="AB1234" s="105"/>
      <c r="AC1234" s="105"/>
      <c r="AD1234" s="105"/>
      <c r="AE1234" s="105"/>
      <c r="AG1234" s="302"/>
      <c r="AN1234" s="105"/>
      <c r="AO1234" s="105"/>
      <c r="AP1234" s="105"/>
      <c r="AQ1234" s="105"/>
      <c r="AR1234" s="105"/>
      <c r="AS1234" s="105"/>
      <c r="AT1234" s="105"/>
      <c r="AU1234" s="105"/>
    </row>
    <row r="1235" spans="3:47" x14ac:dyDescent="0.2">
      <c r="C1235" s="333"/>
      <c r="D1235" s="333"/>
      <c r="AA1235" s="105"/>
      <c r="AB1235" s="105"/>
      <c r="AC1235" s="105"/>
      <c r="AD1235" s="105"/>
      <c r="AE1235" s="105"/>
      <c r="AG1235" s="302"/>
      <c r="AN1235" s="105"/>
      <c r="AO1235" s="105"/>
      <c r="AP1235" s="105"/>
      <c r="AQ1235" s="105"/>
      <c r="AR1235" s="105"/>
      <c r="AS1235" s="105"/>
      <c r="AT1235" s="105"/>
      <c r="AU1235" s="105"/>
    </row>
    <row r="1236" spans="3:47" x14ac:dyDescent="0.2">
      <c r="C1236" s="333"/>
      <c r="D1236" s="333"/>
      <c r="AA1236" s="105"/>
      <c r="AB1236" s="105"/>
      <c r="AC1236" s="105"/>
      <c r="AD1236" s="105"/>
      <c r="AE1236" s="105"/>
      <c r="AG1236" s="302"/>
      <c r="AN1236" s="105"/>
      <c r="AO1236" s="105"/>
      <c r="AP1236" s="105"/>
      <c r="AQ1236" s="105"/>
      <c r="AR1236" s="105"/>
      <c r="AS1236" s="105"/>
      <c r="AT1236" s="105"/>
      <c r="AU1236" s="105"/>
    </row>
    <row r="1237" spans="3:47" x14ac:dyDescent="0.2">
      <c r="C1237" s="333"/>
      <c r="D1237" s="333"/>
      <c r="AA1237" s="105"/>
      <c r="AB1237" s="105"/>
      <c r="AC1237" s="105"/>
      <c r="AD1237" s="105"/>
      <c r="AE1237" s="105"/>
      <c r="AG1237" s="302"/>
      <c r="AN1237" s="105"/>
      <c r="AO1237" s="105"/>
      <c r="AP1237" s="105"/>
      <c r="AQ1237" s="105"/>
      <c r="AR1237" s="105"/>
      <c r="AS1237" s="105"/>
      <c r="AT1237" s="105"/>
      <c r="AU1237" s="105"/>
    </row>
    <row r="1238" spans="3:47" x14ac:dyDescent="0.2">
      <c r="C1238" s="333"/>
      <c r="D1238" s="333"/>
      <c r="AA1238" s="105"/>
      <c r="AB1238" s="105"/>
      <c r="AC1238" s="105"/>
      <c r="AD1238" s="105"/>
      <c r="AE1238" s="105"/>
      <c r="AG1238" s="302"/>
      <c r="AN1238" s="105"/>
      <c r="AO1238" s="105"/>
      <c r="AP1238" s="105"/>
      <c r="AQ1238" s="105"/>
      <c r="AR1238" s="105"/>
      <c r="AS1238" s="105"/>
      <c r="AT1238" s="105"/>
      <c r="AU1238" s="105"/>
    </row>
    <row r="1239" spans="3:47" x14ac:dyDescent="0.2">
      <c r="C1239" s="333"/>
      <c r="D1239" s="333"/>
      <c r="AA1239" s="105"/>
      <c r="AB1239" s="105"/>
      <c r="AC1239" s="105"/>
      <c r="AD1239" s="105"/>
      <c r="AE1239" s="105"/>
      <c r="AG1239" s="302"/>
      <c r="AN1239" s="105"/>
      <c r="AO1239" s="105"/>
      <c r="AP1239" s="105"/>
      <c r="AQ1239" s="105"/>
      <c r="AR1239" s="105"/>
      <c r="AS1239" s="105"/>
      <c r="AT1239" s="105"/>
      <c r="AU1239" s="105"/>
    </row>
    <row r="1240" spans="3:47" x14ac:dyDescent="0.2">
      <c r="C1240" s="333"/>
      <c r="D1240" s="333"/>
      <c r="AA1240" s="105"/>
      <c r="AB1240" s="105"/>
      <c r="AC1240" s="105"/>
      <c r="AD1240" s="105"/>
      <c r="AE1240" s="105"/>
      <c r="AG1240" s="302"/>
      <c r="AN1240" s="105"/>
      <c r="AO1240" s="105"/>
      <c r="AP1240" s="105"/>
      <c r="AQ1240" s="105"/>
      <c r="AR1240" s="105"/>
      <c r="AS1240" s="105"/>
      <c r="AT1240" s="105"/>
      <c r="AU1240" s="105"/>
    </row>
    <row r="1241" spans="3:47" x14ac:dyDescent="0.2">
      <c r="C1241" s="333"/>
      <c r="D1241" s="333"/>
      <c r="AA1241" s="105"/>
      <c r="AB1241" s="105"/>
      <c r="AC1241" s="105"/>
      <c r="AD1241" s="105"/>
      <c r="AE1241" s="105"/>
      <c r="AG1241" s="302"/>
      <c r="AN1241" s="105"/>
      <c r="AO1241" s="105"/>
      <c r="AP1241" s="105"/>
      <c r="AQ1241" s="105"/>
      <c r="AR1241" s="105"/>
      <c r="AS1241" s="105"/>
      <c r="AT1241" s="105"/>
      <c r="AU1241" s="105"/>
    </row>
    <row r="1242" spans="3:47" x14ac:dyDescent="0.2">
      <c r="C1242" s="333"/>
      <c r="D1242" s="333"/>
      <c r="AA1242" s="105"/>
      <c r="AB1242" s="105"/>
      <c r="AC1242" s="105"/>
      <c r="AD1242" s="105"/>
      <c r="AE1242" s="105"/>
      <c r="AG1242" s="302"/>
      <c r="AN1242" s="105"/>
      <c r="AO1242" s="105"/>
      <c r="AP1242" s="105"/>
      <c r="AQ1242" s="105"/>
      <c r="AR1242" s="105"/>
      <c r="AS1242" s="105"/>
      <c r="AT1242" s="105"/>
      <c r="AU1242" s="105"/>
    </row>
    <row r="1243" spans="3:47" x14ac:dyDescent="0.2">
      <c r="C1243" s="333"/>
      <c r="D1243" s="333"/>
      <c r="AA1243" s="105"/>
      <c r="AB1243" s="105"/>
      <c r="AC1243" s="105"/>
      <c r="AD1243" s="105"/>
      <c r="AE1243" s="105"/>
      <c r="AG1243" s="302"/>
      <c r="AN1243" s="105"/>
      <c r="AO1243" s="105"/>
      <c r="AP1243" s="105"/>
      <c r="AQ1243" s="105"/>
      <c r="AR1243" s="105"/>
      <c r="AS1243" s="105"/>
      <c r="AT1243" s="105"/>
      <c r="AU1243" s="105"/>
    </row>
    <row r="1244" spans="3:47" x14ac:dyDescent="0.2">
      <c r="C1244" s="333"/>
      <c r="D1244" s="333"/>
      <c r="AA1244" s="105"/>
      <c r="AB1244" s="105"/>
      <c r="AC1244" s="105"/>
      <c r="AD1244" s="105"/>
      <c r="AE1244" s="105"/>
      <c r="AG1244" s="302"/>
      <c r="AN1244" s="105"/>
      <c r="AO1244" s="105"/>
      <c r="AP1244" s="105"/>
      <c r="AQ1244" s="105"/>
      <c r="AR1244" s="105"/>
      <c r="AS1244" s="105"/>
      <c r="AT1244" s="105"/>
      <c r="AU1244" s="105"/>
    </row>
    <row r="1245" spans="3:47" x14ac:dyDescent="0.2">
      <c r="C1245" s="333"/>
      <c r="D1245" s="333"/>
      <c r="AA1245" s="105"/>
      <c r="AB1245" s="105"/>
      <c r="AC1245" s="105"/>
      <c r="AD1245" s="105"/>
      <c r="AE1245" s="105"/>
      <c r="AG1245" s="302"/>
      <c r="AN1245" s="105"/>
      <c r="AO1245" s="105"/>
      <c r="AP1245" s="105"/>
      <c r="AQ1245" s="105"/>
      <c r="AR1245" s="105"/>
      <c r="AS1245" s="105"/>
      <c r="AT1245" s="105"/>
      <c r="AU1245" s="105"/>
    </row>
    <row r="1246" spans="3:47" x14ac:dyDescent="0.2">
      <c r="C1246" s="333"/>
      <c r="D1246" s="333"/>
      <c r="AA1246" s="105"/>
      <c r="AB1246" s="105"/>
      <c r="AC1246" s="105"/>
      <c r="AD1246" s="105"/>
      <c r="AE1246" s="105"/>
      <c r="AG1246" s="302"/>
      <c r="AN1246" s="105"/>
      <c r="AO1246" s="105"/>
      <c r="AP1246" s="105"/>
      <c r="AQ1246" s="105"/>
      <c r="AR1246" s="105"/>
      <c r="AS1246" s="105"/>
      <c r="AT1246" s="105"/>
      <c r="AU1246" s="105"/>
    </row>
    <row r="1247" spans="3:47" x14ac:dyDescent="0.2">
      <c r="C1247" s="333"/>
      <c r="D1247" s="333"/>
      <c r="AA1247" s="105"/>
      <c r="AB1247" s="105"/>
      <c r="AC1247" s="105"/>
      <c r="AD1247" s="105"/>
      <c r="AE1247" s="105"/>
      <c r="AG1247" s="302"/>
      <c r="AN1247" s="105"/>
      <c r="AO1247" s="105"/>
      <c r="AP1247" s="105"/>
      <c r="AQ1247" s="105"/>
      <c r="AR1247" s="105"/>
      <c r="AS1247" s="105"/>
      <c r="AT1247" s="105"/>
      <c r="AU1247" s="105"/>
    </row>
    <row r="1248" spans="3:47" x14ac:dyDescent="0.2">
      <c r="C1248" s="333"/>
      <c r="D1248" s="333"/>
      <c r="AA1248" s="105"/>
      <c r="AB1248" s="105"/>
      <c r="AC1248" s="105"/>
      <c r="AD1248" s="105"/>
      <c r="AE1248" s="105"/>
      <c r="AG1248" s="302"/>
      <c r="AN1248" s="105"/>
      <c r="AO1248" s="105"/>
      <c r="AP1248" s="105"/>
      <c r="AQ1248" s="105"/>
      <c r="AR1248" s="105"/>
      <c r="AS1248" s="105"/>
      <c r="AT1248" s="105"/>
      <c r="AU1248" s="105"/>
    </row>
    <row r="1249" spans="3:64" x14ac:dyDescent="0.2">
      <c r="C1249" s="333"/>
      <c r="D1249" s="333"/>
      <c r="AA1249" s="105"/>
      <c r="AB1249" s="105"/>
      <c r="AC1249" s="105"/>
      <c r="AD1249" s="105"/>
      <c r="AE1249" s="105"/>
      <c r="AG1249" s="302"/>
      <c r="AN1249" s="105"/>
      <c r="AO1249" s="105"/>
      <c r="AP1249" s="105"/>
      <c r="AQ1249" s="105"/>
      <c r="AR1249" s="105"/>
      <c r="AS1249" s="105"/>
      <c r="AT1249" s="105"/>
      <c r="AU1249" s="105"/>
      <c r="AV1249" s="105"/>
      <c r="AW1249" s="105"/>
      <c r="AX1249" s="105"/>
      <c r="AY1249" s="105"/>
      <c r="AZ1249" s="105"/>
      <c r="BA1249" s="105"/>
      <c r="BB1249" s="105"/>
      <c r="BC1249" s="105"/>
      <c r="BD1249" s="105"/>
      <c r="BE1249" s="105"/>
      <c r="BF1249" s="105"/>
      <c r="BG1249" s="105"/>
      <c r="BH1249" s="105"/>
      <c r="BI1249" s="105"/>
      <c r="BJ1249" s="105"/>
      <c r="BK1249" s="105"/>
      <c r="BL1249" s="105"/>
    </row>
    <row r="1250" spans="3:64" x14ac:dyDescent="0.2">
      <c r="C1250" s="333"/>
      <c r="D1250" s="333"/>
      <c r="AA1250" s="105"/>
      <c r="AB1250" s="105"/>
      <c r="AC1250" s="105"/>
      <c r="AD1250" s="105"/>
      <c r="AE1250" s="105"/>
      <c r="AG1250" s="302"/>
      <c r="AN1250" s="105"/>
      <c r="AO1250" s="105"/>
      <c r="AP1250" s="105"/>
      <c r="AQ1250" s="105"/>
      <c r="AR1250" s="105"/>
      <c r="AS1250" s="105"/>
      <c r="AT1250" s="105"/>
      <c r="AU1250" s="105"/>
    </row>
    <row r="1251" spans="3:64" x14ac:dyDescent="0.2">
      <c r="C1251" s="333"/>
      <c r="D1251" s="333"/>
      <c r="AA1251" s="105"/>
      <c r="AB1251" s="105"/>
      <c r="AC1251" s="105"/>
      <c r="AD1251" s="105"/>
      <c r="AE1251" s="105"/>
      <c r="AG1251" s="302"/>
      <c r="AN1251" s="105"/>
      <c r="AO1251" s="105"/>
      <c r="AP1251" s="105"/>
      <c r="AQ1251" s="105"/>
      <c r="AR1251" s="105"/>
      <c r="AS1251" s="105"/>
      <c r="AT1251" s="105"/>
      <c r="AU1251" s="105"/>
    </row>
    <row r="1252" spans="3:64" x14ac:dyDescent="0.2">
      <c r="C1252" s="333"/>
      <c r="D1252" s="333"/>
      <c r="AA1252" s="105"/>
      <c r="AB1252" s="105"/>
      <c r="AC1252" s="105"/>
      <c r="AD1252" s="105"/>
      <c r="AE1252" s="105"/>
      <c r="AG1252" s="302"/>
      <c r="AN1252" s="105"/>
      <c r="AO1252" s="105"/>
      <c r="AP1252" s="105"/>
      <c r="AQ1252" s="105"/>
      <c r="AR1252" s="105"/>
      <c r="AS1252" s="105"/>
      <c r="AT1252" s="105"/>
      <c r="AU1252" s="105"/>
    </row>
    <row r="1253" spans="3:64" x14ac:dyDescent="0.2">
      <c r="C1253" s="333"/>
      <c r="D1253" s="333"/>
      <c r="AA1253" s="105"/>
      <c r="AB1253" s="105"/>
      <c r="AC1253" s="105"/>
      <c r="AD1253" s="105"/>
      <c r="AE1253" s="105"/>
      <c r="AG1253" s="302"/>
      <c r="AN1253" s="105"/>
      <c r="AO1253" s="105"/>
      <c r="AP1253" s="105"/>
      <c r="AQ1253" s="105"/>
      <c r="AR1253" s="105"/>
      <c r="AS1253" s="105"/>
      <c r="AT1253" s="105"/>
      <c r="AU1253" s="105"/>
    </row>
    <row r="1254" spans="3:64" x14ac:dyDescent="0.2">
      <c r="C1254" s="333"/>
      <c r="D1254" s="333"/>
      <c r="AA1254" s="105"/>
      <c r="AB1254" s="105"/>
      <c r="AC1254" s="105"/>
      <c r="AD1254" s="105"/>
      <c r="AE1254" s="105"/>
      <c r="AG1254" s="302"/>
      <c r="AN1254" s="105"/>
      <c r="AO1254" s="105"/>
      <c r="AP1254" s="105"/>
      <c r="AQ1254" s="105"/>
      <c r="AR1254" s="105"/>
      <c r="AS1254" s="105"/>
      <c r="AT1254" s="105"/>
      <c r="AU1254" s="105"/>
    </row>
    <row r="1255" spans="3:64" x14ac:dyDescent="0.2">
      <c r="C1255" s="333"/>
      <c r="D1255" s="333"/>
      <c r="AA1255" s="105"/>
      <c r="AB1255" s="105"/>
      <c r="AC1255" s="105"/>
      <c r="AD1255" s="105"/>
      <c r="AE1255" s="105"/>
      <c r="AG1255" s="302"/>
      <c r="AN1255" s="105"/>
      <c r="AO1255" s="105"/>
      <c r="AP1255" s="105"/>
      <c r="AQ1255" s="105"/>
      <c r="AR1255" s="105"/>
      <c r="AS1255" s="105"/>
      <c r="AT1255" s="105"/>
      <c r="AU1255" s="105"/>
    </row>
    <row r="1256" spans="3:64" x14ac:dyDescent="0.2">
      <c r="C1256" s="333"/>
      <c r="D1256" s="333"/>
      <c r="AA1256" s="105"/>
      <c r="AB1256" s="105"/>
      <c r="AC1256" s="105"/>
      <c r="AD1256" s="105"/>
      <c r="AE1256" s="105"/>
      <c r="AG1256" s="302"/>
      <c r="AN1256" s="105"/>
      <c r="AO1256" s="105"/>
      <c r="AP1256" s="105"/>
      <c r="AQ1256" s="105"/>
      <c r="AR1256" s="105"/>
      <c r="AS1256" s="105"/>
      <c r="AT1256" s="105"/>
      <c r="AU1256" s="105"/>
    </row>
    <row r="1257" spans="3:64" x14ac:dyDescent="0.2">
      <c r="C1257" s="333"/>
      <c r="D1257" s="333"/>
      <c r="AA1257" s="105"/>
      <c r="AB1257" s="105"/>
      <c r="AC1257" s="105"/>
      <c r="AD1257" s="105"/>
      <c r="AE1257" s="105"/>
      <c r="AG1257" s="302"/>
      <c r="AN1257" s="105"/>
      <c r="AO1257" s="105"/>
      <c r="AP1257" s="105"/>
      <c r="AQ1257" s="105"/>
      <c r="AR1257" s="105"/>
      <c r="AS1257" s="105"/>
      <c r="AT1257" s="105"/>
      <c r="AU1257" s="105"/>
    </row>
    <row r="1258" spans="3:64" x14ac:dyDescent="0.2">
      <c r="C1258" s="333"/>
      <c r="D1258" s="333"/>
      <c r="AA1258" s="105"/>
      <c r="AB1258" s="105"/>
      <c r="AC1258" s="105"/>
      <c r="AD1258" s="105"/>
      <c r="AE1258" s="105"/>
      <c r="AG1258" s="302"/>
      <c r="AN1258" s="105"/>
      <c r="AO1258" s="105"/>
      <c r="AP1258" s="105"/>
      <c r="AQ1258" s="105"/>
      <c r="AR1258" s="105"/>
      <c r="AS1258" s="105"/>
      <c r="AT1258" s="105"/>
      <c r="AU1258" s="105"/>
      <c r="AV1258" s="105"/>
      <c r="AW1258" s="105"/>
      <c r="AX1258" s="105"/>
      <c r="AY1258" s="105"/>
      <c r="AZ1258" s="105"/>
      <c r="BA1258" s="105"/>
      <c r="BB1258" s="105"/>
      <c r="BC1258" s="105"/>
      <c r="BD1258" s="105"/>
      <c r="BE1258" s="105"/>
      <c r="BF1258" s="105"/>
      <c r="BG1258" s="105"/>
      <c r="BH1258" s="105"/>
      <c r="BI1258" s="105"/>
      <c r="BJ1258" s="105"/>
      <c r="BK1258" s="105"/>
      <c r="BL1258" s="105"/>
    </row>
    <row r="1259" spans="3:64" x14ac:dyDescent="0.2">
      <c r="C1259" s="333"/>
      <c r="D1259" s="333"/>
      <c r="AA1259" s="105"/>
      <c r="AB1259" s="105"/>
      <c r="AC1259" s="105"/>
      <c r="AD1259" s="105"/>
      <c r="AE1259" s="105"/>
      <c r="AG1259" s="302"/>
      <c r="AN1259" s="105"/>
      <c r="AO1259" s="105"/>
      <c r="AP1259" s="105"/>
      <c r="AQ1259" s="105"/>
      <c r="AR1259" s="105"/>
      <c r="AS1259" s="105"/>
      <c r="AT1259" s="105"/>
      <c r="AU1259" s="105"/>
    </row>
    <row r="1260" spans="3:64" x14ac:dyDescent="0.2">
      <c r="C1260" s="333"/>
      <c r="D1260" s="333"/>
      <c r="AA1260" s="105"/>
      <c r="AB1260" s="105"/>
      <c r="AC1260" s="105"/>
      <c r="AD1260" s="105"/>
      <c r="AE1260" s="105"/>
      <c r="AG1260" s="302"/>
      <c r="AN1260" s="105"/>
      <c r="AO1260" s="105"/>
      <c r="AP1260" s="105"/>
      <c r="AQ1260" s="105"/>
      <c r="AR1260" s="105"/>
      <c r="AS1260" s="105"/>
      <c r="AT1260" s="105"/>
      <c r="AU1260" s="105"/>
    </row>
    <row r="1261" spans="3:64" x14ac:dyDescent="0.2">
      <c r="C1261" s="333"/>
      <c r="D1261" s="333"/>
      <c r="AA1261" s="105"/>
      <c r="AB1261" s="105"/>
      <c r="AC1261" s="105"/>
      <c r="AD1261" s="105"/>
      <c r="AE1261" s="105"/>
      <c r="AG1261" s="302"/>
      <c r="AN1261" s="105"/>
      <c r="AO1261" s="105"/>
      <c r="AP1261" s="105"/>
      <c r="AQ1261" s="105"/>
      <c r="AR1261" s="105"/>
      <c r="AS1261" s="105"/>
      <c r="AT1261" s="105"/>
      <c r="AU1261" s="105"/>
    </row>
    <row r="1262" spans="3:64" x14ac:dyDescent="0.2">
      <c r="C1262" s="333"/>
      <c r="D1262" s="333"/>
      <c r="AA1262" s="105"/>
      <c r="AB1262" s="105"/>
      <c r="AC1262" s="105"/>
      <c r="AD1262" s="105"/>
      <c r="AE1262" s="105"/>
      <c r="AG1262" s="302"/>
      <c r="AN1262" s="105"/>
      <c r="AO1262" s="105"/>
      <c r="AP1262" s="105"/>
      <c r="AQ1262" s="105"/>
      <c r="AR1262" s="105"/>
      <c r="AS1262" s="105"/>
      <c r="AT1262" s="105"/>
      <c r="AU1262" s="105"/>
    </row>
    <row r="1263" spans="3:64" x14ac:dyDescent="0.2">
      <c r="C1263" s="333"/>
      <c r="D1263" s="333"/>
      <c r="AA1263" s="105"/>
      <c r="AB1263" s="105"/>
      <c r="AC1263" s="105"/>
      <c r="AD1263" s="105"/>
      <c r="AE1263" s="105"/>
      <c r="AG1263" s="302"/>
      <c r="AN1263" s="105"/>
      <c r="AO1263" s="105"/>
      <c r="AP1263" s="105"/>
      <c r="AQ1263" s="105"/>
      <c r="AR1263" s="105"/>
      <c r="AS1263" s="105"/>
      <c r="AT1263" s="105"/>
      <c r="AU1263" s="105"/>
    </row>
    <row r="1264" spans="3:64" x14ac:dyDescent="0.2">
      <c r="C1264" s="333"/>
      <c r="D1264" s="333"/>
      <c r="AA1264" s="105"/>
      <c r="AB1264" s="105"/>
      <c r="AC1264" s="105"/>
      <c r="AD1264" s="105"/>
      <c r="AE1264" s="105"/>
      <c r="AG1264" s="302"/>
      <c r="AN1264" s="105"/>
      <c r="AO1264" s="105"/>
      <c r="AP1264" s="105"/>
      <c r="AQ1264" s="105"/>
      <c r="AR1264" s="105"/>
      <c r="AS1264" s="105"/>
      <c r="AT1264" s="105"/>
      <c r="AU1264" s="105"/>
    </row>
    <row r="1265" spans="3:47" x14ac:dyDescent="0.2">
      <c r="C1265" s="333"/>
      <c r="D1265" s="333"/>
      <c r="AA1265" s="105"/>
      <c r="AB1265" s="105"/>
      <c r="AC1265" s="105"/>
      <c r="AD1265" s="105"/>
      <c r="AE1265" s="105"/>
      <c r="AG1265" s="302"/>
      <c r="AN1265" s="105"/>
      <c r="AO1265" s="105"/>
      <c r="AP1265" s="105"/>
      <c r="AQ1265" s="105"/>
      <c r="AR1265" s="105"/>
      <c r="AS1265" s="105"/>
      <c r="AT1265" s="105"/>
      <c r="AU1265" s="105"/>
    </row>
    <row r="1266" spans="3:47" x14ac:dyDescent="0.2">
      <c r="C1266" s="333"/>
      <c r="D1266" s="333"/>
      <c r="AA1266" s="105"/>
      <c r="AB1266" s="105"/>
      <c r="AC1266" s="105"/>
      <c r="AD1266" s="105"/>
      <c r="AE1266" s="105"/>
      <c r="AG1266" s="302"/>
      <c r="AN1266" s="105"/>
      <c r="AO1266" s="105"/>
      <c r="AP1266" s="105"/>
      <c r="AQ1266" s="105"/>
      <c r="AR1266" s="105"/>
      <c r="AS1266" s="105"/>
      <c r="AT1266" s="105"/>
      <c r="AU1266" s="105"/>
    </row>
    <row r="1267" spans="3:47" x14ac:dyDescent="0.2">
      <c r="C1267" s="333"/>
      <c r="D1267" s="333"/>
      <c r="AA1267" s="105"/>
      <c r="AB1267" s="105"/>
      <c r="AC1267" s="105"/>
      <c r="AD1267" s="105"/>
      <c r="AE1267" s="105"/>
      <c r="AG1267" s="302"/>
      <c r="AN1267" s="105"/>
      <c r="AO1267" s="105"/>
      <c r="AP1267" s="105"/>
      <c r="AQ1267" s="105"/>
      <c r="AR1267" s="105"/>
      <c r="AS1267" s="105"/>
      <c r="AT1267" s="105"/>
      <c r="AU1267" s="105"/>
    </row>
    <row r="1268" spans="3:47" x14ac:dyDescent="0.2">
      <c r="C1268" s="333"/>
      <c r="D1268" s="333"/>
      <c r="AA1268" s="105"/>
      <c r="AB1268" s="105"/>
      <c r="AC1268" s="105"/>
      <c r="AD1268" s="105"/>
      <c r="AE1268" s="105"/>
      <c r="AG1268" s="302"/>
      <c r="AN1268" s="105"/>
      <c r="AO1268" s="105"/>
      <c r="AP1268" s="105"/>
      <c r="AQ1268" s="105"/>
      <c r="AR1268" s="105"/>
      <c r="AS1268" s="105"/>
      <c r="AT1268" s="105"/>
      <c r="AU1268" s="105"/>
    </row>
    <row r="1269" spans="3:47" x14ac:dyDescent="0.2">
      <c r="C1269" s="333"/>
      <c r="D1269" s="333"/>
      <c r="AA1269" s="105"/>
      <c r="AB1269" s="105"/>
      <c r="AC1269" s="105"/>
      <c r="AD1269" s="105"/>
      <c r="AE1269" s="105"/>
      <c r="AG1269" s="302"/>
      <c r="AN1269" s="105"/>
      <c r="AO1269" s="105"/>
      <c r="AP1269" s="105"/>
      <c r="AQ1269" s="105"/>
      <c r="AR1269" s="105"/>
      <c r="AS1269" s="105"/>
      <c r="AT1269" s="105"/>
      <c r="AU1269" s="105"/>
    </row>
    <row r="1270" spans="3:47" x14ac:dyDescent="0.2">
      <c r="C1270" s="333"/>
      <c r="D1270" s="333"/>
      <c r="AA1270" s="105"/>
      <c r="AB1270" s="105"/>
      <c r="AC1270" s="105"/>
      <c r="AD1270" s="105"/>
      <c r="AE1270" s="105"/>
      <c r="AG1270" s="302"/>
      <c r="AN1270" s="105"/>
      <c r="AO1270" s="105"/>
      <c r="AP1270" s="105"/>
      <c r="AQ1270" s="105"/>
      <c r="AR1270" s="105"/>
      <c r="AS1270" s="105"/>
      <c r="AT1270" s="105"/>
      <c r="AU1270" s="105"/>
    </row>
    <row r="1271" spans="3:47" x14ac:dyDescent="0.2">
      <c r="C1271" s="333"/>
      <c r="D1271" s="333"/>
      <c r="AA1271" s="105"/>
      <c r="AB1271" s="105"/>
      <c r="AC1271" s="105"/>
      <c r="AD1271" s="105"/>
      <c r="AE1271" s="105"/>
      <c r="AG1271" s="302"/>
      <c r="AN1271" s="105"/>
      <c r="AO1271" s="105"/>
      <c r="AP1271" s="105"/>
      <c r="AQ1271" s="105"/>
      <c r="AR1271" s="105"/>
      <c r="AS1271" s="105"/>
      <c r="AT1271" s="105"/>
      <c r="AU1271" s="105"/>
    </row>
    <row r="1272" spans="3:47" x14ac:dyDescent="0.2">
      <c r="C1272" s="333"/>
      <c r="D1272" s="333"/>
      <c r="AA1272" s="105"/>
      <c r="AB1272" s="105"/>
      <c r="AC1272" s="105"/>
      <c r="AD1272" s="105"/>
      <c r="AE1272" s="105"/>
      <c r="AG1272" s="302"/>
      <c r="AN1272" s="105"/>
      <c r="AO1272" s="105"/>
      <c r="AP1272" s="105"/>
      <c r="AQ1272" s="105"/>
      <c r="AR1272" s="105"/>
      <c r="AS1272" s="105"/>
      <c r="AT1272" s="105"/>
      <c r="AU1272" s="105"/>
    </row>
    <row r="1273" spans="3:47" x14ac:dyDescent="0.2">
      <c r="C1273" s="333"/>
      <c r="D1273" s="333"/>
      <c r="AA1273" s="105"/>
      <c r="AB1273" s="105"/>
      <c r="AC1273" s="105"/>
      <c r="AD1273" s="105"/>
      <c r="AE1273" s="105"/>
      <c r="AG1273" s="302"/>
      <c r="AN1273" s="105"/>
      <c r="AO1273" s="105"/>
      <c r="AP1273" s="105"/>
      <c r="AQ1273" s="105"/>
      <c r="AR1273" s="105"/>
      <c r="AS1273" s="105"/>
      <c r="AT1273" s="105"/>
      <c r="AU1273" s="105"/>
    </row>
    <row r="1274" spans="3:47" x14ac:dyDescent="0.2">
      <c r="C1274" s="333"/>
      <c r="D1274" s="333"/>
      <c r="AA1274" s="105"/>
      <c r="AB1274" s="105"/>
      <c r="AC1274" s="105"/>
      <c r="AD1274" s="105"/>
      <c r="AE1274" s="105"/>
      <c r="AG1274" s="302"/>
      <c r="AN1274" s="105"/>
      <c r="AO1274" s="105"/>
      <c r="AP1274" s="105"/>
      <c r="AQ1274" s="105"/>
      <c r="AR1274" s="105"/>
      <c r="AS1274" s="105"/>
      <c r="AT1274" s="105"/>
      <c r="AU1274" s="105"/>
    </row>
    <row r="1275" spans="3:47" x14ac:dyDescent="0.2">
      <c r="C1275" s="333"/>
      <c r="D1275" s="333"/>
      <c r="AA1275" s="105"/>
      <c r="AB1275" s="105"/>
      <c r="AC1275" s="105"/>
      <c r="AD1275" s="105"/>
      <c r="AE1275" s="105"/>
      <c r="AG1275" s="302"/>
      <c r="AN1275" s="105"/>
      <c r="AO1275" s="105"/>
      <c r="AP1275" s="105"/>
      <c r="AQ1275" s="105"/>
      <c r="AR1275" s="105"/>
      <c r="AS1275" s="105"/>
      <c r="AT1275" s="105"/>
      <c r="AU1275" s="105"/>
    </row>
    <row r="1276" spans="3:47" x14ac:dyDescent="0.2">
      <c r="C1276" s="333"/>
      <c r="D1276" s="333"/>
      <c r="AA1276" s="105"/>
      <c r="AB1276" s="105"/>
      <c r="AC1276" s="105"/>
      <c r="AD1276" s="105"/>
      <c r="AE1276" s="105"/>
      <c r="AG1276" s="302"/>
      <c r="AN1276" s="105"/>
      <c r="AO1276" s="105"/>
      <c r="AP1276" s="105"/>
      <c r="AQ1276" s="105"/>
      <c r="AR1276" s="105"/>
      <c r="AS1276" s="105"/>
      <c r="AT1276" s="105"/>
      <c r="AU1276" s="105"/>
    </row>
    <row r="1277" spans="3:47" x14ac:dyDescent="0.2">
      <c r="C1277" s="333"/>
      <c r="D1277" s="333"/>
      <c r="AA1277" s="105"/>
      <c r="AB1277" s="105"/>
      <c r="AC1277" s="105"/>
      <c r="AD1277" s="105"/>
      <c r="AE1277" s="105"/>
      <c r="AG1277" s="302"/>
      <c r="AN1277" s="105"/>
      <c r="AO1277" s="105"/>
      <c r="AP1277" s="105"/>
      <c r="AQ1277" s="105"/>
      <c r="AR1277" s="105"/>
      <c r="AS1277" s="105"/>
      <c r="AT1277" s="105"/>
      <c r="AU1277" s="105"/>
    </row>
    <row r="1278" spans="3:47" x14ac:dyDescent="0.2">
      <c r="C1278" s="333"/>
      <c r="D1278" s="333"/>
      <c r="AA1278" s="105"/>
      <c r="AB1278" s="105"/>
      <c r="AC1278" s="105"/>
      <c r="AD1278" s="105"/>
      <c r="AE1278" s="105"/>
      <c r="AG1278" s="302"/>
      <c r="AN1278" s="105"/>
      <c r="AO1278" s="105"/>
      <c r="AP1278" s="105"/>
      <c r="AQ1278" s="105"/>
      <c r="AR1278" s="105"/>
      <c r="AS1278" s="105"/>
      <c r="AT1278" s="105"/>
      <c r="AU1278" s="105"/>
    </row>
    <row r="1279" spans="3:47" x14ac:dyDescent="0.2">
      <c r="C1279" s="333"/>
      <c r="D1279" s="333"/>
      <c r="AA1279" s="105"/>
      <c r="AB1279" s="105"/>
      <c r="AC1279" s="105"/>
      <c r="AD1279" s="105"/>
      <c r="AE1279" s="105"/>
      <c r="AG1279" s="302"/>
      <c r="AN1279" s="105"/>
      <c r="AO1279" s="105"/>
      <c r="AP1279" s="105"/>
      <c r="AQ1279" s="105"/>
      <c r="AR1279" s="105"/>
      <c r="AS1279" s="105"/>
      <c r="AT1279" s="105"/>
      <c r="AU1279" s="105"/>
    </row>
    <row r="1280" spans="3:47" x14ac:dyDescent="0.2">
      <c r="C1280" s="333"/>
      <c r="D1280" s="333"/>
      <c r="AA1280" s="105"/>
      <c r="AB1280" s="105"/>
      <c r="AC1280" s="105"/>
      <c r="AD1280" s="105"/>
      <c r="AE1280" s="105"/>
      <c r="AG1280" s="302"/>
      <c r="AN1280" s="105"/>
      <c r="AO1280" s="105"/>
      <c r="AP1280" s="105"/>
      <c r="AQ1280" s="105"/>
      <c r="AR1280" s="105"/>
      <c r="AS1280" s="105"/>
      <c r="AT1280" s="105"/>
      <c r="AU1280" s="105"/>
    </row>
    <row r="1281" spans="3:64" x14ac:dyDescent="0.2">
      <c r="C1281" s="333"/>
      <c r="D1281" s="333"/>
      <c r="AA1281" s="105"/>
      <c r="AB1281" s="105"/>
      <c r="AC1281" s="105"/>
      <c r="AD1281" s="105"/>
      <c r="AE1281" s="105"/>
      <c r="AG1281" s="302"/>
      <c r="AN1281" s="105"/>
      <c r="AO1281" s="105"/>
      <c r="AP1281" s="105"/>
      <c r="AQ1281" s="105"/>
      <c r="AR1281" s="105"/>
      <c r="AS1281" s="105"/>
      <c r="AT1281" s="105"/>
      <c r="AU1281" s="105"/>
    </row>
    <row r="1282" spans="3:64" x14ac:dyDescent="0.2">
      <c r="C1282" s="333"/>
      <c r="D1282" s="333"/>
      <c r="AA1282" s="105"/>
      <c r="AB1282" s="105"/>
      <c r="AC1282" s="105"/>
      <c r="AD1282" s="105"/>
      <c r="AE1282" s="105"/>
      <c r="AG1282" s="302"/>
      <c r="AN1282" s="105"/>
      <c r="AO1282" s="105"/>
      <c r="AP1282" s="105"/>
      <c r="AQ1282" s="105"/>
      <c r="AR1282" s="105"/>
      <c r="AS1282" s="105"/>
      <c r="AT1282" s="105"/>
      <c r="AU1282" s="105"/>
    </row>
    <row r="1283" spans="3:64" x14ac:dyDescent="0.2">
      <c r="C1283" s="333"/>
      <c r="D1283" s="333"/>
      <c r="AA1283" s="105"/>
      <c r="AB1283" s="105"/>
      <c r="AC1283" s="105"/>
      <c r="AD1283" s="105"/>
      <c r="AE1283" s="105"/>
      <c r="AG1283" s="302"/>
      <c r="AN1283" s="105"/>
      <c r="AO1283" s="105"/>
      <c r="AP1283" s="105"/>
      <c r="AQ1283" s="105"/>
      <c r="AR1283" s="105"/>
      <c r="AS1283" s="105"/>
      <c r="AT1283" s="105"/>
      <c r="AU1283" s="105"/>
    </row>
    <row r="1284" spans="3:64" x14ac:dyDescent="0.2">
      <c r="C1284" s="333"/>
      <c r="D1284" s="333"/>
      <c r="AA1284" s="105"/>
      <c r="AB1284" s="105"/>
      <c r="AC1284" s="105"/>
      <c r="AD1284" s="105"/>
      <c r="AE1284" s="105"/>
      <c r="AG1284" s="302"/>
      <c r="AN1284" s="105"/>
      <c r="AO1284" s="105"/>
      <c r="AP1284" s="105"/>
      <c r="AQ1284" s="105"/>
      <c r="AR1284" s="105"/>
      <c r="AS1284" s="105"/>
      <c r="AT1284" s="105"/>
      <c r="AU1284" s="105"/>
    </row>
    <row r="1285" spans="3:64" x14ac:dyDescent="0.2">
      <c r="C1285" s="333"/>
      <c r="D1285" s="333"/>
      <c r="AA1285" s="105"/>
      <c r="AB1285" s="105"/>
      <c r="AC1285" s="105"/>
      <c r="AD1285" s="105"/>
      <c r="AE1285" s="105"/>
      <c r="AG1285" s="302"/>
      <c r="AN1285" s="105"/>
      <c r="AO1285" s="105"/>
      <c r="AP1285" s="105"/>
      <c r="AQ1285" s="105"/>
      <c r="AR1285" s="105"/>
      <c r="AS1285" s="105"/>
      <c r="AT1285" s="105"/>
      <c r="AU1285" s="105"/>
    </row>
    <row r="1286" spans="3:64" x14ac:dyDescent="0.2">
      <c r="C1286" s="333"/>
      <c r="D1286" s="333"/>
      <c r="AA1286" s="105"/>
      <c r="AB1286" s="105"/>
      <c r="AC1286" s="105"/>
      <c r="AD1286" s="105"/>
      <c r="AE1286" s="105"/>
      <c r="AG1286" s="302"/>
      <c r="AN1286" s="105"/>
      <c r="AO1286" s="105"/>
      <c r="AP1286" s="105"/>
      <c r="AQ1286" s="105"/>
      <c r="AR1286" s="105"/>
      <c r="AS1286" s="105"/>
      <c r="AT1286" s="105"/>
      <c r="AU1286" s="105"/>
    </row>
    <row r="1287" spans="3:64" x14ac:dyDescent="0.2">
      <c r="C1287" s="333"/>
      <c r="D1287" s="333"/>
      <c r="AA1287" s="105"/>
      <c r="AB1287" s="105"/>
      <c r="AC1287" s="105"/>
      <c r="AD1287" s="105"/>
      <c r="AE1287" s="105"/>
      <c r="AG1287" s="302"/>
      <c r="AN1287" s="105"/>
      <c r="AO1287" s="105"/>
      <c r="AP1287" s="105"/>
      <c r="AQ1287" s="105"/>
      <c r="AR1287" s="105"/>
      <c r="AS1287" s="105"/>
      <c r="AT1287" s="105"/>
      <c r="AU1287" s="105"/>
    </row>
    <row r="1288" spans="3:64" x14ac:dyDescent="0.2">
      <c r="C1288" s="333"/>
      <c r="D1288" s="333"/>
      <c r="AA1288" s="105"/>
      <c r="AB1288" s="105"/>
      <c r="AC1288" s="105"/>
      <c r="AD1288" s="105"/>
      <c r="AE1288" s="105"/>
      <c r="AG1288" s="302"/>
      <c r="AN1288" s="105"/>
      <c r="AO1288" s="105"/>
      <c r="AP1288" s="105"/>
      <c r="AQ1288" s="105"/>
      <c r="AR1288" s="105"/>
      <c r="AS1288" s="105"/>
      <c r="AT1288" s="105"/>
      <c r="AU1288" s="105"/>
    </row>
    <row r="1289" spans="3:64" x14ac:dyDescent="0.2">
      <c r="C1289" s="333"/>
      <c r="D1289" s="333"/>
      <c r="AA1289" s="105"/>
      <c r="AB1289" s="105"/>
      <c r="AC1289" s="105"/>
      <c r="AD1289" s="105"/>
      <c r="AE1289" s="105"/>
      <c r="AG1289" s="302"/>
      <c r="AN1289" s="105"/>
      <c r="AO1289" s="105"/>
      <c r="AP1289" s="105"/>
      <c r="AQ1289" s="105"/>
      <c r="AR1289" s="105"/>
      <c r="AS1289" s="105"/>
      <c r="AT1289" s="105"/>
      <c r="AU1289" s="105"/>
    </row>
    <row r="1290" spans="3:64" x14ac:dyDescent="0.2">
      <c r="C1290" s="333"/>
      <c r="D1290" s="333"/>
      <c r="AA1290" s="105"/>
      <c r="AB1290" s="105"/>
      <c r="AC1290" s="105"/>
      <c r="AD1290" s="105"/>
      <c r="AE1290" s="105"/>
      <c r="AG1290" s="302"/>
      <c r="AN1290" s="105"/>
      <c r="AO1290" s="105"/>
      <c r="AP1290" s="105"/>
      <c r="AQ1290" s="105"/>
      <c r="AR1290" s="105"/>
      <c r="AS1290" s="105"/>
      <c r="AT1290" s="105"/>
      <c r="AU1290" s="105"/>
    </row>
    <row r="1291" spans="3:64" x14ac:dyDescent="0.2">
      <c r="C1291" s="333"/>
      <c r="D1291" s="333"/>
      <c r="AA1291" s="105"/>
      <c r="AB1291" s="105"/>
      <c r="AC1291" s="105"/>
      <c r="AD1291" s="105"/>
      <c r="AE1291" s="105"/>
      <c r="AG1291" s="302"/>
      <c r="AN1291" s="105"/>
      <c r="AO1291" s="105"/>
      <c r="AP1291" s="105"/>
      <c r="AQ1291" s="105"/>
      <c r="AR1291" s="105"/>
      <c r="AS1291" s="105"/>
      <c r="AT1291" s="105"/>
      <c r="AU1291" s="105"/>
      <c r="AV1291" s="105"/>
      <c r="AW1291" s="105"/>
      <c r="AX1291" s="105"/>
      <c r="AY1291" s="105"/>
      <c r="AZ1291" s="105"/>
      <c r="BA1291" s="105"/>
      <c r="BB1291" s="105"/>
      <c r="BC1291" s="105"/>
      <c r="BD1291" s="105"/>
      <c r="BE1291" s="105"/>
      <c r="BF1291" s="105"/>
      <c r="BG1291" s="105"/>
      <c r="BH1291" s="105"/>
      <c r="BI1291" s="105"/>
      <c r="BJ1291" s="105"/>
      <c r="BK1291" s="105"/>
      <c r="BL1291" s="105"/>
    </row>
    <row r="1292" spans="3:64" x14ac:dyDescent="0.2">
      <c r="C1292" s="333"/>
      <c r="D1292" s="333"/>
      <c r="AA1292" s="105"/>
      <c r="AB1292" s="105"/>
      <c r="AC1292" s="105"/>
      <c r="AD1292" s="105"/>
      <c r="AE1292" s="105"/>
      <c r="AG1292" s="302"/>
      <c r="AN1292" s="105"/>
      <c r="AO1292" s="105"/>
      <c r="AP1292" s="105"/>
      <c r="AQ1292" s="105"/>
      <c r="AR1292" s="105"/>
      <c r="AS1292" s="105"/>
      <c r="AT1292" s="105"/>
      <c r="AU1292" s="105"/>
    </row>
    <row r="1293" spans="3:64" x14ac:dyDescent="0.2">
      <c r="C1293" s="333"/>
      <c r="D1293" s="333"/>
      <c r="AA1293" s="105"/>
      <c r="AB1293" s="105"/>
      <c r="AC1293" s="105"/>
      <c r="AD1293" s="105"/>
      <c r="AE1293" s="105"/>
      <c r="AG1293" s="302"/>
      <c r="AN1293" s="105"/>
      <c r="AO1293" s="105"/>
      <c r="AP1293" s="105"/>
      <c r="AQ1293" s="105"/>
      <c r="AR1293" s="105"/>
      <c r="AS1293" s="105"/>
      <c r="AT1293" s="105"/>
      <c r="AU1293" s="105"/>
      <c r="AV1293" s="105"/>
      <c r="AW1293" s="105"/>
      <c r="AX1293" s="105"/>
      <c r="AY1293" s="105"/>
      <c r="AZ1293" s="105"/>
      <c r="BA1293" s="105"/>
      <c r="BB1293" s="105"/>
      <c r="BC1293" s="105"/>
      <c r="BD1293" s="105"/>
      <c r="BE1293" s="105"/>
      <c r="BF1293" s="105"/>
      <c r="BG1293" s="105"/>
      <c r="BH1293" s="105"/>
      <c r="BI1293" s="105"/>
      <c r="BJ1293" s="105"/>
      <c r="BK1293" s="105"/>
      <c r="BL1293" s="105"/>
    </row>
    <row r="1294" spans="3:64" x14ac:dyDescent="0.2">
      <c r="C1294" s="333"/>
      <c r="D1294" s="333"/>
      <c r="AA1294" s="105"/>
      <c r="AB1294" s="105"/>
      <c r="AC1294" s="105"/>
      <c r="AD1294" s="105"/>
      <c r="AE1294" s="105"/>
      <c r="AG1294" s="302"/>
      <c r="AN1294" s="105"/>
      <c r="AO1294" s="105"/>
      <c r="AP1294" s="105"/>
      <c r="AQ1294" s="105"/>
      <c r="AR1294" s="105"/>
      <c r="AS1294" s="105"/>
      <c r="AT1294" s="105"/>
      <c r="AU1294" s="105"/>
    </row>
    <row r="1295" spans="3:64" x14ac:dyDescent="0.2">
      <c r="C1295" s="333"/>
      <c r="D1295" s="333"/>
      <c r="AA1295" s="105"/>
      <c r="AB1295" s="105"/>
      <c r="AC1295" s="105"/>
      <c r="AD1295" s="105"/>
      <c r="AE1295" s="105"/>
      <c r="AG1295" s="302"/>
      <c r="AN1295" s="105"/>
      <c r="AO1295" s="105"/>
      <c r="AP1295" s="105"/>
      <c r="AQ1295" s="105"/>
      <c r="AR1295" s="105"/>
      <c r="AS1295" s="105"/>
      <c r="AT1295" s="105"/>
      <c r="AU1295" s="105"/>
      <c r="AV1295" s="105"/>
    </row>
    <row r="1296" spans="3:64" x14ac:dyDescent="0.2">
      <c r="C1296" s="333"/>
      <c r="D1296" s="333"/>
      <c r="AA1296" s="105"/>
      <c r="AB1296" s="105"/>
      <c r="AC1296" s="105"/>
      <c r="AD1296" s="105"/>
      <c r="AE1296" s="105"/>
      <c r="AG1296" s="302"/>
      <c r="AN1296" s="105"/>
      <c r="AO1296" s="105"/>
      <c r="AP1296" s="105"/>
      <c r="AQ1296" s="105"/>
      <c r="AR1296" s="105"/>
      <c r="AS1296" s="105"/>
      <c r="AT1296" s="105"/>
      <c r="AU1296" s="105"/>
    </row>
    <row r="1297" spans="3:64" x14ac:dyDescent="0.2">
      <c r="C1297" s="333"/>
      <c r="D1297" s="333"/>
      <c r="AA1297" s="105"/>
      <c r="AB1297" s="105"/>
      <c r="AC1297" s="105"/>
      <c r="AD1297" s="105"/>
      <c r="AE1297" s="105"/>
      <c r="AG1297" s="302"/>
      <c r="AN1297" s="105"/>
      <c r="AO1297" s="105"/>
      <c r="AP1297" s="105"/>
      <c r="AQ1297" s="105"/>
      <c r="AR1297" s="105"/>
      <c r="AS1297" s="105"/>
      <c r="AT1297" s="105"/>
      <c r="AU1297" s="105"/>
      <c r="AV1297" s="105"/>
      <c r="AW1297" s="105"/>
      <c r="AX1297" s="105"/>
      <c r="AY1297" s="105"/>
      <c r="AZ1297" s="105"/>
      <c r="BA1297" s="105"/>
      <c r="BB1297" s="105"/>
      <c r="BC1297" s="105"/>
      <c r="BD1297" s="105"/>
      <c r="BE1297" s="105"/>
      <c r="BF1297" s="105"/>
      <c r="BG1297" s="105"/>
      <c r="BH1297" s="105"/>
      <c r="BI1297" s="105"/>
      <c r="BJ1297" s="105"/>
      <c r="BK1297" s="105"/>
      <c r="BL1297" s="105"/>
    </row>
    <row r="1298" spans="3:64" x14ac:dyDescent="0.2">
      <c r="C1298" s="333"/>
      <c r="D1298" s="333"/>
      <c r="AA1298" s="105"/>
      <c r="AB1298" s="105"/>
      <c r="AC1298" s="105"/>
      <c r="AD1298" s="105"/>
      <c r="AE1298" s="105"/>
      <c r="AG1298" s="302"/>
      <c r="AN1298" s="105"/>
      <c r="AO1298" s="105"/>
      <c r="AP1298" s="105"/>
      <c r="AQ1298" s="105"/>
      <c r="AR1298" s="105"/>
      <c r="AS1298" s="105"/>
      <c r="AT1298" s="105"/>
      <c r="AU1298" s="105"/>
    </row>
    <row r="1299" spans="3:64" x14ac:dyDescent="0.2">
      <c r="C1299" s="333"/>
      <c r="D1299" s="333"/>
      <c r="AA1299" s="105"/>
      <c r="AB1299" s="105"/>
      <c r="AC1299" s="105"/>
      <c r="AD1299" s="105"/>
      <c r="AE1299" s="105"/>
      <c r="AG1299" s="302"/>
      <c r="AN1299" s="105"/>
      <c r="AO1299" s="105"/>
      <c r="AP1299" s="105"/>
      <c r="AQ1299" s="105"/>
      <c r="AR1299" s="105"/>
      <c r="AS1299" s="105"/>
      <c r="AT1299" s="105"/>
      <c r="AU1299" s="105"/>
    </row>
    <row r="1300" spans="3:64" x14ac:dyDescent="0.2">
      <c r="C1300" s="333"/>
      <c r="D1300" s="333"/>
      <c r="AA1300" s="105"/>
      <c r="AB1300" s="105"/>
      <c r="AC1300" s="105"/>
      <c r="AD1300" s="105"/>
      <c r="AE1300" s="105"/>
      <c r="AG1300" s="302"/>
      <c r="AN1300" s="105"/>
      <c r="AO1300" s="105"/>
      <c r="AP1300" s="105"/>
      <c r="AQ1300" s="105"/>
      <c r="AR1300" s="105"/>
      <c r="AS1300" s="105"/>
      <c r="AT1300" s="105"/>
      <c r="AU1300" s="105"/>
    </row>
    <row r="1301" spans="3:64" x14ac:dyDescent="0.2">
      <c r="C1301" s="333"/>
      <c r="D1301" s="333"/>
      <c r="AA1301" s="105"/>
      <c r="AB1301" s="105"/>
      <c r="AC1301" s="105"/>
      <c r="AD1301" s="105"/>
      <c r="AE1301" s="105"/>
      <c r="AG1301" s="302"/>
      <c r="AN1301" s="105"/>
      <c r="AO1301" s="105"/>
      <c r="AP1301" s="105"/>
      <c r="AQ1301" s="105"/>
      <c r="AR1301" s="105"/>
      <c r="AS1301" s="105"/>
      <c r="AT1301" s="105"/>
      <c r="AU1301" s="105"/>
      <c r="AV1301" s="105"/>
    </row>
    <row r="1302" spans="3:64" x14ac:dyDescent="0.2">
      <c r="C1302" s="333"/>
      <c r="D1302" s="333"/>
      <c r="AA1302" s="105"/>
      <c r="AB1302" s="105"/>
      <c r="AC1302" s="105"/>
      <c r="AD1302" s="105"/>
      <c r="AE1302" s="105"/>
      <c r="AG1302" s="302"/>
      <c r="AN1302" s="105"/>
      <c r="AO1302" s="105"/>
      <c r="AP1302" s="105"/>
      <c r="AQ1302" s="105"/>
      <c r="AR1302" s="105"/>
      <c r="AS1302" s="105"/>
      <c r="AT1302" s="105"/>
      <c r="AU1302" s="105"/>
    </row>
    <row r="1303" spans="3:64" x14ac:dyDescent="0.2">
      <c r="C1303" s="333"/>
      <c r="D1303" s="333"/>
      <c r="AA1303" s="105"/>
      <c r="AB1303" s="105"/>
      <c r="AC1303" s="105"/>
      <c r="AD1303" s="105"/>
      <c r="AE1303" s="105"/>
      <c r="AG1303" s="302"/>
      <c r="AN1303" s="105"/>
      <c r="AO1303" s="105"/>
      <c r="AP1303" s="105"/>
      <c r="AQ1303" s="105"/>
      <c r="AR1303" s="105"/>
      <c r="AS1303" s="105"/>
      <c r="AT1303" s="105"/>
      <c r="AU1303" s="105"/>
    </row>
    <row r="1304" spans="3:64" x14ac:dyDescent="0.2">
      <c r="C1304" s="333"/>
      <c r="D1304" s="333"/>
      <c r="AA1304" s="105"/>
      <c r="AB1304" s="105"/>
      <c r="AC1304" s="105"/>
      <c r="AD1304" s="105"/>
      <c r="AE1304" s="105"/>
      <c r="AG1304" s="302"/>
      <c r="AN1304" s="105"/>
      <c r="AO1304" s="105"/>
      <c r="AP1304" s="105"/>
      <c r="AQ1304" s="105"/>
      <c r="AR1304" s="105"/>
      <c r="AS1304" s="105"/>
      <c r="AT1304" s="105"/>
      <c r="AU1304" s="105"/>
    </row>
    <row r="1305" spans="3:64" x14ac:dyDescent="0.2">
      <c r="C1305" s="333"/>
      <c r="D1305" s="333"/>
      <c r="AA1305" s="105"/>
      <c r="AB1305" s="105"/>
      <c r="AC1305" s="105"/>
      <c r="AD1305" s="105"/>
      <c r="AE1305" s="105"/>
      <c r="AG1305" s="302"/>
      <c r="AN1305" s="105"/>
      <c r="AO1305" s="105"/>
      <c r="AP1305" s="105"/>
      <c r="AQ1305" s="105"/>
      <c r="AR1305" s="105"/>
      <c r="AS1305" s="105"/>
      <c r="AT1305" s="105"/>
      <c r="AU1305" s="105"/>
    </row>
    <row r="1306" spans="3:64" x14ac:dyDescent="0.2">
      <c r="C1306" s="333"/>
      <c r="D1306" s="333"/>
      <c r="AA1306" s="105"/>
      <c r="AB1306" s="105"/>
      <c r="AC1306" s="105"/>
      <c r="AD1306" s="105"/>
      <c r="AE1306" s="105"/>
      <c r="AG1306" s="302"/>
      <c r="AN1306" s="105"/>
      <c r="AO1306" s="105"/>
      <c r="AP1306" s="105"/>
      <c r="AQ1306" s="105"/>
      <c r="AR1306" s="105"/>
      <c r="AS1306" s="105"/>
      <c r="AT1306" s="105"/>
      <c r="AU1306" s="105"/>
    </row>
    <row r="1307" spans="3:64" x14ac:dyDescent="0.2">
      <c r="C1307" s="333"/>
      <c r="D1307" s="333"/>
      <c r="AA1307" s="105"/>
      <c r="AB1307" s="105"/>
      <c r="AC1307" s="105"/>
      <c r="AD1307" s="105"/>
      <c r="AE1307" s="105"/>
      <c r="AG1307" s="302"/>
      <c r="AN1307" s="105"/>
      <c r="AO1307" s="105"/>
      <c r="AP1307" s="105"/>
      <c r="AQ1307" s="105"/>
      <c r="AR1307" s="105"/>
      <c r="AS1307" s="105"/>
      <c r="AT1307" s="105"/>
      <c r="AU1307" s="105"/>
    </row>
    <row r="1308" spans="3:64" x14ac:dyDescent="0.2">
      <c r="C1308" s="333"/>
      <c r="D1308" s="333"/>
      <c r="AA1308" s="105"/>
      <c r="AB1308" s="105"/>
      <c r="AC1308" s="105"/>
      <c r="AD1308" s="105"/>
      <c r="AE1308" s="105"/>
      <c r="AG1308" s="302"/>
      <c r="AN1308" s="105"/>
      <c r="AO1308" s="105"/>
      <c r="AP1308" s="105"/>
      <c r="AQ1308" s="105"/>
      <c r="AR1308" s="105"/>
      <c r="AS1308" s="105"/>
      <c r="AT1308" s="105"/>
      <c r="AU1308" s="105"/>
    </row>
    <row r="1309" spans="3:64" x14ac:dyDescent="0.2">
      <c r="C1309" s="333"/>
      <c r="D1309" s="333"/>
      <c r="AA1309" s="105"/>
      <c r="AB1309" s="105"/>
      <c r="AC1309" s="105"/>
      <c r="AD1309" s="105"/>
      <c r="AE1309" s="105"/>
      <c r="AG1309" s="302"/>
      <c r="AN1309" s="105"/>
      <c r="AO1309" s="105"/>
      <c r="AP1309" s="105"/>
      <c r="AQ1309" s="105"/>
      <c r="AR1309" s="105"/>
      <c r="AS1309" s="105"/>
      <c r="AT1309" s="105"/>
      <c r="AU1309" s="105"/>
    </row>
    <row r="1310" spans="3:64" x14ac:dyDescent="0.2">
      <c r="C1310" s="333"/>
      <c r="D1310" s="333"/>
      <c r="AA1310" s="105"/>
      <c r="AB1310" s="105"/>
      <c r="AC1310" s="105"/>
      <c r="AD1310" s="105"/>
      <c r="AE1310" s="105"/>
      <c r="AG1310" s="302"/>
      <c r="AN1310" s="105"/>
      <c r="AO1310" s="105"/>
      <c r="AP1310" s="105"/>
      <c r="AQ1310" s="105"/>
      <c r="AR1310" s="105"/>
      <c r="AS1310" s="105"/>
      <c r="AT1310" s="105"/>
      <c r="AU1310" s="105"/>
    </row>
    <row r="1311" spans="3:64" x14ac:dyDescent="0.2">
      <c r="C1311" s="333"/>
      <c r="D1311" s="333"/>
      <c r="AA1311" s="105"/>
      <c r="AB1311" s="105"/>
      <c r="AC1311" s="105"/>
      <c r="AD1311" s="105"/>
      <c r="AE1311" s="105"/>
      <c r="AG1311" s="302"/>
      <c r="AN1311" s="105"/>
      <c r="AO1311" s="105"/>
      <c r="AP1311" s="105"/>
      <c r="AQ1311" s="105"/>
      <c r="AR1311" s="105"/>
      <c r="AS1311" s="105"/>
      <c r="AT1311" s="105"/>
      <c r="AU1311" s="105"/>
    </row>
    <row r="1312" spans="3:64" x14ac:dyDescent="0.2">
      <c r="C1312" s="333"/>
      <c r="D1312" s="333"/>
      <c r="AA1312" s="105"/>
      <c r="AB1312" s="105"/>
      <c r="AC1312" s="105"/>
      <c r="AD1312" s="105"/>
      <c r="AE1312" s="105"/>
      <c r="AG1312" s="302"/>
      <c r="AN1312" s="105"/>
      <c r="AO1312" s="105"/>
      <c r="AP1312" s="105"/>
      <c r="AQ1312" s="105"/>
      <c r="AR1312" s="105"/>
      <c r="AS1312" s="105"/>
      <c r="AT1312" s="105"/>
      <c r="AU1312" s="105"/>
    </row>
    <row r="1313" spans="3:64" x14ac:dyDescent="0.2">
      <c r="C1313" s="333"/>
      <c r="D1313" s="333"/>
      <c r="AA1313" s="105"/>
      <c r="AB1313" s="105"/>
      <c r="AC1313" s="105"/>
      <c r="AD1313" s="105"/>
      <c r="AE1313" s="105"/>
      <c r="AG1313" s="302"/>
      <c r="AN1313" s="105"/>
      <c r="AO1313" s="105"/>
      <c r="AP1313" s="105"/>
      <c r="AQ1313" s="105"/>
      <c r="AR1313" s="105"/>
      <c r="AS1313" s="105"/>
      <c r="AT1313" s="105"/>
      <c r="AU1313" s="105"/>
    </row>
    <row r="1314" spans="3:64" x14ac:dyDescent="0.2">
      <c r="C1314" s="333"/>
      <c r="D1314" s="333"/>
      <c r="AA1314" s="105"/>
      <c r="AB1314" s="105"/>
      <c r="AC1314" s="105"/>
      <c r="AD1314" s="105"/>
      <c r="AE1314" s="105"/>
      <c r="AG1314" s="302"/>
      <c r="AN1314" s="105"/>
      <c r="AO1314" s="105"/>
      <c r="AP1314" s="105"/>
      <c r="AQ1314" s="105"/>
      <c r="AR1314" s="105"/>
      <c r="AS1314" s="105"/>
      <c r="AT1314" s="105"/>
      <c r="AU1314" s="105"/>
    </row>
    <row r="1315" spans="3:64" x14ac:dyDescent="0.2">
      <c r="C1315" s="333"/>
      <c r="D1315" s="333"/>
      <c r="AA1315" s="105"/>
      <c r="AB1315" s="105"/>
      <c r="AC1315" s="105"/>
      <c r="AD1315" s="105"/>
      <c r="AE1315" s="105"/>
      <c r="AG1315" s="302"/>
      <c r="AN1315" s="105"/>
      <c r="AO1315" s="105"/>
      <c r="AP1315" s="105"/>
      <c r="AQ1315" s="105"/>
      <c r="AR1315" s="105"/>
      <c r="AS1315" s="105"/>
      <c r="AT1315" s="105"/>
      <c r="AU1315" s="105"/>
    </row>
    <row r="1316" spans="3:64" x14ac:dyDescent="0.2">
      <c r="C1316" s="333"/>
      <c r="D1316" s="333"/>
      <c r="AA1316" s="105"/>
      <c r="AB1316" s="105"/>
      <c r="AC1316" s="105"/>
      <c r="AD1316" s="105"/>
      <c r="AE1316" s="105"/>
      <c r="AG1316" s="302"/>
      <c r="AN1316" s="105"/>
      <c r="AO1316" s="105"/>
      <c r="AP1316" s="105"/>
      <c r="AQ1316" s="105"/>
      <c r="AR1316" s="105"/>
      <c r="AS1316" s="105"/>
      <c r="AT1316" s="105"/>
      <c r="AU1316" s="105"/>
    </row>
    <row r="1317" spans="3:64" x14ac:dyDescent="0.2">
      <c r="C1317" s="333"/>
      <c r="D1317" s="333"/>
      <c r="AA1317" s="105"/>
      <c r="AB1317" s="105"/>
      <c r="AC1317" s="105"/>
      <c r="AD1317" s="105"/>
      <c r="AE1317" s="105"/>
      <c r="AG1317" s="302"/>
      <c r="AN1317" s="105"/>
      <c r="AO1317" s="105"/>
      <c r="AP1317" s="105"/>
      <c r="AQ1317" s="105"/>
      <c r="AR1317" s="105"/>
      <c r="AS1317" s="105"/>
      <c r="AT1317" s="105"/>
      <c r="AU1317" s="105"/>
    </row>
    <row r="1318" spans="3:64" x14ac:dyDescent="0.2">
      <c r="C1318" s="333"/>
      <c r="D1318" s="333"/>
      <c r="AA1318" s="105"/>
      <c r="AB1318" s="105"/>
      <c r="AC1318" s="105"/>
      <c r="AD1318" s="105"/>
      <c r="AE1318" s="105"/>
      <c r="AG1318" s="302"/>
      <c r="AN1318" s="105"/>
      <c r="AO1318" s="105"/>
      <c r="AP1318" s="105"/>
      <c r="AQ1318" s="105"/>
      <c r="AR1318" s="105"/>
      <c r="AS1318" s="105"/>
      <c r="AT1318" s="105"/>
      <c r="AU1318" s="105"/>
    </row>
    <row r="1319" spans="3:64" x14ac:dyDescent="0.2">
      <c r="C1319" s="333"/>
      <c r="D1319" s="333"/>
      <c r="AA1319" s="105"/>
      <c r="AB1319" s="105"/>
      <c r="AC1319" s="105"/>
      <c r="AD1319" s="105"/>
      <c r="AE1319" s="105"/>
      <c r="AG1319" s="302"/>
      <c r="AN1319" s="105"/>
      <c r="AO1319" s="105"/>
      <c r="AP1319" s="105"/>
      <c r="AQ1319" s="105"/>
      <c r="AR1319" s="105"/>
      <c r="AS1319" s="105"/>
      <c r="AT1319" s="105"/>
      <c r="AU1319" s="105"/>
    </row>
    <row r="1320" spans="3:64" x14ac:dyDescent="0.2">
      <c r="C1320" s="333"/>
      <c r="D1320" s="333"/>
      <c r="AA1320" s="105"/>
      <c r="AB1320" s="105"/>
      <c r="AC1320" s="105"/>
      <c r="AD1320" s="105"/>
      <c r="AE1320" s="105"/>
      <c r="AG1320" s="302"/>
      <c r="AN1320" s="105"/>
      <c r="AO1320" s="105"/>
      <c r="AP1320" s="105"/>
      <c r="AQ1320" s="105"/>
      <c r="AR1320" s="105"/>
      <c r="AS1320" s="105"/>
      <c r="AT1320" s="105"/>
      <c r="AU1320" s="105"/>
    </row>
    <row r="1321" spans="3:64" x14ac:dyDescent="0.2">
      <c r="C1321" s="333"/>
      <c r="D1321" s="333"/>
      <c r="AA1321" s="105"/>
      <c r="AB1321" s="105"/>
      <c r="AC1321" s="105"/>
      <c r="AD1321" s="105"/>
      <c r="AE1321" s="105"/>
      <c r="AG1321" s="302"/>
      <c r="AN1321" s="105"/>
      <c r="AO1321" s="105"/>
      <c r="AP1321" s="105"/>
      <c r="AQ1321" s="105"/>
      <c r="AR1321" s="105"/>
      <c r="AS1321" s="105"/>
      <c r="AT1321" s="105"/>
      <c r="AU1321" s="105"/>
    </row>
    <row r="1322" spans="3:64" x14ac:dyDescent="0.2">
      <c r="C1322" s="333"/>
      <c r="D1322" s="333"/>
      <c r="AA1322" s="105"/>
      <c r="AB1322" s="105"/>
      <c r="AC1322" s="105"/>
      <c r="AD1322" s="105"/>
      <c r="AE1322" s="105"/>
      <c r="AG1322" s="302"/>
      <c r="AN1322" s="105"/>
      <c r="AO1322" s="105"/>
      <c r="AP1322" s="105"/>
      <c r="AQ1322" s="105"/>
      <c r="AR1322" s="105"/>
      <c r="AS1322" s="105"/>
      <c r="AT1322" s="105"/>
      <c r="AU1322" s="105"/>
    </row>
    <row r="1323" spans="3:64" x14ac:dyDescent="0.2">
      <c r="C1323" s="333"/>
      <c r="D1323" s="333"/>
      <c r="AA1323" s="105"/>
      <c r="AB1323" s="105"/>
      <c r="AC1323" s="105"/>
      <c r="AD1323" s="105"/>
      <c r="AE1323" s="105"/>
      <c r="AG1323" s="302"/>
      <c r="AN1323" s="105"/>
      <c r="AO1323" s="105"/>
      <c r="AP1323" s="105"/>
      <c r="AQ1323" s="105"/>
      <c r="AR1323" s="105"/>
      <c r="AS1323" s="105"/>
      <c r="AT1323" s="105"/>
      <c r="AU1323" s="105"/>
    </row>
    <row r="1324" spans="3:64" x14ac:dyDescent="0.2">
      <c r="C1324" s="333"/>
      <c r="D1324" s="333"/>
      <c r="AA1324" s="105"/>
      <c r="AB1324" s="105"/>
      <c r="AC1324" s="105"/>
      <c r="AD1324" s="105"/>
      <c r="AE1324" s="105"/>
      <c r="AG1324" s="302"/>
      <c r="AN1324" s="105"/>
      <c r="AO1324" s="105"/>
      <c r="AP1324" s="105"/>
      <c r="AQ1324" s="105"/>
      <c r="AR1324" s="105"/>
      <c r="AS1324" s="105"/>
      <c r="AT1324" s="105"/>
      <c r="AU1324" s="105"/>
    </row>
    <row r="1325" spans="3:64" x14ac:dyDescent="0.2">
      <c r="C1325" s="333"/>
      <c r="D1325" s="333"/>
      <c r="AA1325" s="105"/>
      <c r="AB1325" s="105"/>
      <c r="AC1325" s="105"/>
      <c r="AD1325" s="105"/>
      <c r="AE1325" s="105"/>
      <c r="AG1325" s="302"/>
      <c r="AN1325" s="105"/>
      <c r="AO1325" s="105"/>
      <c r="AP1325" s="105"/>
      <c r="AQ1325" s="105"/>
      <c r="AR1325" s="105"/>
      <c r="AS1325" s="105"/>
      <c r="AT1325" s="105"/>
      <c r="AU1325" s="105"/>
      <c r="AV1325" s="105"/>
      <c r="AW1325" s="105"/>
      <c r="AX1325" s="105"/>
      <c r="AY1325" s="105"/>
      <c r="AZ1325" s="105"/>
      <c r="BA1325" s="105"/>
      <c r="BB1325" s="105"/>
      <c r="BC1325" s="105"/>
      <c r="BD1325" s="105"/>
      <c r="BE1325" s="105"/>
      <c r="BF1325" s="105"/>
      <c r="BG1325" s="105"/>
      <c r="BH1325" s="105"/>
      <c r="BI1325" s="105"/>
      <c r="BJ1325" s="105"/>
      <c r="BK1325" s="105"/>
      <c r="BL1325" s="105"/>
    </row>
    <row r="1326" spans="3:64" x14ac:dyDescent="0.2">
      <c r="C1326" s="333"/>
      <c r="D1326" s="333"/>
      <c r="AA1326" s="105"/>
      <c r="AB1326" s="105"/>
      <c r="AC1326" s="105"/>
      <c r="AD1326" s="105"/>
      <c r="AE1326" s="105"/>
      <c r="AG1326" s="302"/>
      <c r="AN1326" s="105"/>
      <c r="AO1326" s="105"/>
      <c r="AP1326" s="105"/>
      <c r="AQ1326" s="105"/>
      <c r="AR1326" s="105"/>
      <c r="AS1326" s="105"/>
      <c r="AT1326" s="105"/>
      <c r="AU1326" s="105"/>
    </row>
    <row r="1327" spans="3:64" x14ac:dyDescent="0.2">
      <c r="C1327" s="333"/>
      <c r="D1327" s="333"/>
      <c r="AA1327" s="105"/>
      <c r="AB1327" s="105"/>
      <c r="AC1327" s="105"/>
      <c r="AD1327" s="105"/>
      <c r="AE1327" s="105"/>
      <c r="AG1327" s="302"/>
      <c r="AN1327" s="105"/>
      <c r="AO1327" s="105"/>
      <c r="AP1327" s="105"/>
      <c r="AQ1327" s="105"/>
      <c r="AR1327" s="105"/>
      <c r="AS1327" s="105"/>
      <c r="AT1327" s="105"/>
      <c r="AU1327" s="105"/>
      <c r="AV1327" s="105"/>
      <c r="AW1327" s="105"/>
      <c r="AX1327" s="105"/>
      <c r="AY1327" s="105"/>
      <c r="AZ1327" s="105"/>
      <c r="BA1327" s="105"/>
      <c r="BB1327" s="105"/>
      <c r="BC1327" s="105"/>
      <c r="BD1327" s="105"/>
      <c r="BE1327" s="105"/>
      <c r="BF1327" s="105"/>
      <c r="BG1327" s="105"/>
      <c r="BH1327" s="105"/>
      <c r="BI1327" s="105"/>
      <c r="BJ1327" s="105"/>
      <c r="BK1327" s="105"/>
      <c r="BL1327" s="105"/>
    </row>
    <row r="1328" spans="3:64" x14ac:dyDescent="0.2">
      <c r="C1328" s="333"/>
      <c r="D1328" s="333"/>
      <c r="AA1328" s="105"/>
      <c r="AB1328" s="105"/>
      <c r="AC1328" s="105"/>
      <c r="AD1328" s="105"/>
      <c r="AE1328" s="105"/>
      <c r="AG1328" s="302"/>
      <c r="AN1328" s="105"/>
      <c r="AO1328" s="105"/>
      <c r="AP1328" s="105"/>
      <c r="AQ1328" s="105"/>
      <c r="AR1328" s="105"/>
      <c r="AS1328" s="105"/>
      <c r="AT1328" s="105"/>
      <c r="AU1328" s="105"/>
    </row>
    <row r="1329" spans="3:64" x14ac:dyDescent="0.2">
      <c r="C1329" s="333"/>
      <c r="D1329" s="333"/>
      <c r="AA1329" s="105"/>
      <c r="AB1329" s="105"/>
      <c r="AC1329" s="105"/>
      <c r="AD1329" s="105"/>
      <c r="AE1329" s="105"/>
      <c r="AG1329" s="302"/>
      <c r="AN1329" s="105"/>
      <c r="AO1329" s="105"/>
      <c r="AP1329" s="105"/>
      <c r="AQ1329" s="105"/>
      <c r="AR1329" s="105"/>
      <c r="AS1329" s="105"/>
      <c r="AT1329" s="105"/>
      <c r="AU1329" s="105"/>
      <c r="AV1329" s="105"/>
      <c r="AW1329" s="105"/>
      <c r="AX1329" s="105"/>
      <c r="AY1329" s="105"/>
      <c r="AZ1329" s="105"/>
      <c r="BA1329" s="105"/>
      <c r="BB1329" s="105"/>
      <c r="BC1329" s="105"/>
      <c r="BD1329" s="105"/>
      <c r="BE1329" s="105"/>
      <c r="BF1329" s="105"/>
      <c r="BG1329" s="105"/>
      <c r="BH1329" s="105"/>
      <c r="BI1329" s="105"/>
      <c r="BJ1329" s="105"/>
      <c r="BK1329" s="105"/>
      <c r="BL1329" s="105"/>
    </row>
    <row r="1330" spans="3:64" x14ac:dyDescent="0.2">
      <c r="C1330" s="333"/>
      <c r="D1330" s="333"/>
      <c r="AA1330" s="105"/>
      <c r="AB1330" s="105"/>
      <c r="AC1330" s="105"/>
      <c r="AD1330" s="105"/>
      <c r="AE1330" s="105"/>
      <c r="AG1330" s="302"/>
      <c r="AN1330" s="105"/>
      <c r="AO1330" s="105"/>
      <c r="AP1330" s="105"/>
      <c r="AQ1330" s="105"/>
      <c r="AR1330" s="105"/>
      <c r="AS1330" s="105"/>
      <c r="AT1330" s="105"/>
      <c r="AU1330" s="105"/>
    </row>
    <row r="1331" spans="3:64" x14ac:dyDescent="0.2">
      <c r="C1331" s="333"/>
      <c r="D1331" s="333"/>
      <c r="AA1331" s="105"/>
      <c r="AB1331" s="105"/>
      <c r="AC1331" s="105"/>
      <c r="AD1331" s="105"/>
      <c r="AE1331" s="105"/>
      <c r="AG1331" s="302"/>
      <c r="AN1331" s="105"/>
      <c r="AO1331" s="105"/>
      <c r="AP1331" s="105"/>
      <c r="AQ1331" s="105"/>
      <c r="AR1331" s="105"/>
      <c r="AS1331" s="105"/>
      <c r="AT1331" s="105"/>
      <c r="AU1331" s="105"/>
    </row>
    <row r="1332" spans="3:64" x14ac:dyDescent="0.2">
      <c r="C1332" s="333"/>
      <c r="D1332" s="333"/>
      <c r="AA1332" s="105"/>
      <c r="AB1332" s="105"/>
      <c r="AC1332" s="105"/>
      <c r="AD1332" s="105"/>
      <c r="AE1332" s="105"/>
      <c r="AG1332" s="302"/>
      <c r="AN1332" s="105"/>
      <c r="AO1332" s="105"/>
      <c r="AP1332" s="105"/>
      <c r="AQ1332" s="105"/>
      <c r="AR1332" s="105"/>
      <c r="AS1332" s="105"/>
      <c r="AT1332" s="105"/>
      <c r="AU1332" s="105"/>
    </row>
    <row r="1333" spans="3:64" x14ac:dyDescent="0.2">
      <c r="C1333" s="333"/>
      <c r="D1333" s="333"/>
      <c r="AA1333" s="105"/>
      <c r="AB1333" s="105"/>
      <c r="AC1333" s="105"/>
      <c r="AD1333" s="105"/>
      <c r="AE1333" s="105"/>
      <c r="AG1333" s="302"/>
      <c r="AN1333" s="105"/>
      <c r="AO1333" s="105"/>
      <c r="AP1333" s="105"/>
      <c r="AQ1333" s="105"/>
      <c r="AR1333" s="105"/>
      <c r="AS1333" s="105"/>
      <c r="AT1333" s="105"/>
      <c r="AU1333" s="105"/>
    </row>
    <row r="1334" spans="3:64" x14ac:dyDescent="0.2">
      <c r="C1334" s="333"/>
      <c r="D1334" s="333"/>
      <c r="AA1334" s="105"/>
      <c r="AB1334" s="105"/>
      <c r="AC1334" s="105"/>
      <c r="AD1334" s="105"/>
      <c r="AE1334" s="105"/>
      <c r="AG1334" s="302"/>
      <c r="AN1334" s="105"/>
      <c r="AO1334" s="105"/>
      <c r="AP1334" s="105"/>
      <c r="AQ1334" s="105"/>
      <c r="AR1334" s="105"/>
      <c r="AS1334" s="105"/>
      <c r="AT1334" s="105"/>
      <c r="AU1334" s="105"/>
    </row>
    <row r="1335" spans="3:64" x14ac:dyDescent="0.2">
      <c r="C1335" s="333"/>
      <c r="D1335" s="333"/>
      <c r="AA1335" s="105"/>
      <c r="AB1335" s="105"/>
      <c r="AC1335" s="105"/>
      <c r="AD1335" s="105"/>
      <c r="AE1335" s="105"/>
      <c r="AG1335" s="302"/>
      <c r="AN1335" s="105"/>
      <c r="AO1335" s="105"/>
      <c r="AP1335" s="105"/>
      <c r="AQ1335" s="105"/>
      <c r="AR1335" s="105"/>
      <c r="AS1335" s="105"/>
      <c r="AT1335" s="105"/>
      <c r="AU1335" s="105"/>
    </row>
    <row r="1336" spans="3:64" x14ac:dyDescent="0.2">
      <c r="C1336" s="333"/>
      <c r="D1336" s="333"/>
      <c r="AA1336" s="105"/>
      <c r="AB1336" s="105"/>
      <c r="AC1336" s="105"/>
      <c r="AD1336" s="105"/>
      <c r="AE1336" s="105"/>
      <c r="AG1336" s="302"/>
      <c r="AN1336" s="105"/>
      <c r="AO1336" s="105"/>
      <c r="AP1336" s="105"/>
      <c r="AQ1336" s="105"/>
      <c r="AR1336" s="105"/>
      <c r="AS1336" s="105"/>
      <c r="AT1336" s="105"/>
      <c r="AU1336" s="105"/>
    </row>
    <row r="1337" spans="3:64" x14ac:dyDescent="0.2">
      <c r="C1337" s="333"/>
      <c r="D1337" s="333"/>
      <c r="AA1337" s="105"/>
      <c r="AB1337" s="105"/>
      <c r="AC1337" s="105"/>
      <c r="AD1337" s="105"/>
      <c r="AE1337" s="105"/>
      <c r="AG1337" s="302"/>
      <c r="AN1337" s="105"/>
      <c r="AO1337" s="105"/>
      <c r="AP1337" s="105"/>
      <c r="AQ1337" s="105"/>
      <c r="AR1337" s="105"/>
      <c r="AS1337" s="105"/>
      <c r="AT1337" s="105"/>
      <c r="AU1337" s="105"/>
    </row>
    <row r="1338" spans="3:64" x14ac:dyDescent="0.2">
      <c r="C1338" s="333"/>
      <c r="D1338" s="333"/>
      <c r="AA1338" s="105"/>
      <c r="AB1338" s="105"/>
      <c r="AC1338" s="105"/>
      <c r="AD1338" s="105"/>
      <c r="AE1338" s="105"/>
      <c r="AG1338" s="302"/>
      <c r="AN1338" s="105"/>
      <c r="AO1338" s="105"/>
      <c r="AP1338" s="105"/>
      <c r="AQ1338" s="105"/>
      <c r="AR1338" s="105"/>
      <c r="AS1338" s="105"/>
      <c r="AT1338" s="105"/>
      <c r="AU1338" s="105"/>
      <c r="AV1338" s="105"/>
    </row>
    <row r="1339" spans="3:64" x14ac:dyDescent="0.2">
      <c r="C1339" s="333"/>
      <c r="D1339" s="333"/>
      <c r="AA1339" s="105"/>
      <c r="AB1339" s="105"/>
      <c r="AC1339" s="105"/>
      <c r="AD1339" s="105"/>
      <c r="AE1339" s="105"/>
      <c r="AG1339" s="302"/>
      <c r="AN1339" s="105"/>
      <c r="AO1339" s="105"/>
      <c r="AP1339" s="105"/>
      <c r="AQ1339" s="105"/>
      <c r="AR1339" s="105"/>
      <c r="AS1339" s="105"/>
      <c r="AT1339" s="105"/>
      <c r="AU1339" s="105"/>
    </row>
    <row r="1340" spans="3:64" x14ac:dyDescent="0.2">
      <c r="C1340" s="333"/>
      <c r="D1340" s="333"/>
      <c r="AA1340" s="105"/>
      <c r="AB1340" s="105"/>
      <c r="AC1340" s="105"/>
      <c r="AD1340" s="105"/>
      <c r="AE1340" s="105"/>
      <c r="AG1340" s="302"/>
      <c r="AN1340" s="105"/>
      <c r="AO1340" s="105"/>
      <c r="AP1340" s="105"/>
      <c r="AQ1340" s="105"/>
      <c r="AR1340" s="105"/>
      <c r="AS1340" s="105"/>
      <c r="AT1340" s="105"/>
      <c r="AU1340" s="105"/>
      <c r="AV1340" s="105"/>
    </row>
    <row r="1341" spans="3:64" x14ac:dyDescent="0.2">
      <c r="C1341" s="333"/>
      <c r="D1341" s="333"/>
      <c r="AA1341" s="105"/>
      <c r="AB1341" s="105"/>
      <c r="AC1341" s="105"/>
      <c r="AD1341" s="105"/>
      <c r="AE1341" s="105"/>
      <c r="AG1341" s="302"/>
      <c r="AN1341" s="105"/>
      <c r="AO1341" s="105"/>
      <c r="AP1341" s="105"/>
      <c r="AQ1341" s="105"/>
      <c r="AR1341" s="105"/>
      <c r="AS1341" s="105"/>
      <c r="AT1341" s="105"/>
      <c r="AU1341" s="105"/>
      <c r="AV1341" s="105"/>
      <c r="AW1341" s="105"/>
      <c r="AX1341" s="105"/>
      <c r="AY1341" s="105"/>
      <c r="AZ1341" s="105"/>
      <c r="BA1341" s="105"/>
      <c r="BB1341" s="105"/>
      <c r="BC1341" s="105"/>
      <c r="BD1341" s="105"/>
      <c r="BE1341" s="105"/>
      <c r="BF1341" s="105"/>
      <c r="BG1341" s="105"/>
      <c r="BH1341" s="105"/>
      <c r="BI1341" s="105"/>
      <c r="BJ1341" s="105"/>
      <c r="BK1341" s="105"/>
      <c r="BL1341" s="105"/>
    </row>
    <row r="1342" spans="3:64" x14ac:dyDescent="0.2">
      <c r="C1342" s="333"/>
      <c r="D1342" s="333"/>
      <c r="AA1342" s="105"/>
      <c r="AB1342" s="105"/>
      <c r="AC1342" s="105"/>
      <c r="AD1342" s="105"/>
      <c r="AE1342" s="105"/>
      <c r="AG1342" s="302"/>
      <c r="AN1342" s="105"/>
      <c r="AO1342" s="105"/>
      <c r="AP1342" s="105"/>
      <c r="AQ1342" s="105"/>
      <c r="AR1342" s="105"/>
      <c r="AS1342" s="105"/>
      <c r="AT1342" s="105"/>
      <c r="AU1342" s="105"/>
    </row>
    <row r="1343" spans="3:64" x14ac:dyDescent="0.2">
      <c r="C1343" s="333"/>
      <c r="D1343" s="333"/>
      <c r="AA1343" s="105"/>
      <c r="AB1343" s="105"/>
      <c r="AC1343" s="105"/>
      <c r="AD1343" s="105"/>
      <c r="AE1343" s="105"/>
      <c r="AG1343" s="302"/>
      <c r="AN1343" s="105"/>
      <c r="AO1343" s="105"/>
      <c r="AP1343" s="105"/>
      <c r="AQ1343" s="105"/>
      <c r="AR1343" s="105"/>
      <c r="AS1343" s="105"/>
      <c r="AT1343" s="105"/>
      <c r="AU1343" s="105"/>
    </row>
    <row r="1344" spans="3:64" x14ac:dyDescent="0.2">
      <c r="C1344" s="333"/>
      <c r="D1344" s="333"/>
      <c r="AA1344" s="105"/>
      <c r="AB1344" s="105"/>
      <c r="AC1344" s="105"/>
      <c r="AD1344" s="105"/>
      <c r="AE1344" s="105"/>
      <c r="AG1344" s="302"/>
      <c r="AN1344" s="105"/>
      <c r="AO1344" s="105"/>
      <c r="AP1344" s="105"/>
      <c r="AQ1344" s="105"/>
      <c r="AR1344" s="105"/>
      <c r="AS1344" s="105"/>
      <c r="AT1344" s="105"/>
      <c r="AU1344" s="105"/>
    </row>
    <row r="1345" spans="3:64" x14ac:dyDescent="0.2">
      <c r="C1345" s="333"/>
      <c r="D1345" s="333"/>
      <c r="AA1345" s="105"/>
      <c r="AB1345" s="105"/>
      <c r="AC1345" s="105"/>
      <c r="AD1345" s="105"/>
      <c r="AE1345" s="105"/>
      <c r="AG1345" s="302"/>
      <c r="AN1345" s="105"/>
      <c r="AO1345" s="105"/>
      <c r="AP1345" s="105"/>
      <c r="AQ1345" s="105"/>
      <c r="AR1345" s="105"/>
      <c r="AS1345" s="105"/>
      <c r="AT1345" s="105"/>
      <c r="AU1345" s="105"/>
    </row>
    <row r="1346" spans="3:64" x14ac:dyDescent="0.2">
      <c r="C1346" s="333"/>
      <c r="D1346" s="333"/>
      <c r="AA1346" s="105"/>
      <c r="AB1346" s="105"/>
      <c r="AC1346" s="105"/>
      <c r="AD1346" s="105"/>
      <c r="AE1346" s="105"/>
      <c r="AG1346" s="302"/>
      <c r="AN1346" s="105"/>
      <c r="AO1346" s="105"/>
      <c r="AP1346" s="105"/>
      <c r="AQ1346" s="105"/>
      <c r="AR1346" s="105"/>
      <c r="AS1346" s="105"/>
      <c r="AT1346" s="105"/>
      <c r="AU1346" s="105"/>
    </row>
    <row r="1347" spans="3:64" x14ac:dyDescent="0.2">
      <c r="C1347" s="333"/>
      <c r="D1347" s="333"/>
      <c r="AA1347" s="105"/>
      <c r="AB1347" s="105"/>
      <c r="AC1347" s="105"/>
      <c r="AD1347" s="105"/>
      <c r="AE1347" s="105"/>
      <c r="AG1347" s="302"/>
      <c r="AN1347" s="105"/>
      <c r="AO1347" s="105"/>
      <c r="AP1347" s="105"/>
      <c r="AQ1347" s="105"/>
      <c r="AR1347" s="105"/>
      <c r="AS1347" s="105"/>
      <c r="AT1347" s="105"/>
      <c r="AU1347" s="105"/>
    </row>
    <row r="1348" spans="3:64" x14ac:dyDescent="0.2">
      <c r="C1348" s="333"/>
      <c r="D1348" s="333"/>
      <c r="AA1348" s="105"/>
      <c r="AB1348" s="105"/>
      <c r="AC1348" s="105"/>
      <c r="AD1348" s="105"/>
      <c r="AE1348" s="105"/>
      <c r="AG1348" s="302"/>
      <c r="AN1348" s="105"/>
      <c r="AO1348" s="105"/>
      <c r="AP1348" s="105"/>
      <c r="AQ1348" s="105"/>
      <c r="AR1348" s="105"/>
      <c r="AS1348" s="105"/>
      <c r="AT1348" s="105"/>
      <c r="AU1348" s="105"/>
      <c r="AV1348" s="105"/>
      <c r="AW1348" s="105"/>
      <c r="AX1348" s="105"/>
      <c r="AY1348" s="105"/>
      <c r="AZ1348" s="105"/>
      <c r="BA1348" s="105"/>
      <c r="BB1348" s="105"/>
      <c r="BC1348" s="105"/>
      <c r="BD1348" s="105"/>
      <c r="BE1348" s="105"/>
      <c r="BF1348" s="105"/>
      <c r="BG1348" s="105"/>
      <c r="BH1348" s="105"/>
      <c r="BI1348" s="105"/>
      <c r="BJ1348" s="105"/>
      <c r="BK1348" s="105"/>
      <c r="BL1348" s="105"/>
    </row>
    <row r="1349" spans="3:64" x14ac:dyDescent="0.2">
      <c r="C1349" s="333"/>
      <c r="D1349" s="333"/>
      <c r="AA1349" s="105"/>
      <c r="AB1349" s="105"/>
      <c r="AC1349" s="105"/>
      <c r="AD1349" s="105"/>
      <c r="AE1349" s="105"/>
      <c r="AG1349" s="302"/>
      <c r="AN1349" s="105"/>
      <c r="AO1349" s="105"/>
      <c r="AP1349" s="105"/>
      <c r="AQ1349" s="105"/>
      <c r="AR1349" s="105"/>
      <c r="AS1349" s="105"/>
      <c r="AT1349" s="105"/>
      <c r="AU1349" s="105"/>
      <c r="AV1349" s="105"/>
      <c r="AX1349" s="105"/>
    </row>
    <row r="1350" spans="3:64" x14ac:dyDescent="0.2">
      <c r="C1350" s="333"/>
      <c r="D1350" s="333"/>
      <c r="AA1350" s="105"/>
      <c r="AB1350" s="105"/>
      <c r="AC1350" s="105"/>
      <c r="AD1350" s="105"/>
      <c r="AE1350" s="105"/>
      <c r="AG1350" s="302"/>
      <c r="AN1350" s="105"/>
      <c r="AO1350" s="105"/>
      <c r="AP1350" s="105"/>
      <c r="AQ1350" s="105"/>
      <c r="AR1350" s="105"/>
      <c r="AS1350" s="105"/>
      <c r="AT1350" s="105"/>
      <c r="AU1350" s="105"/>
      <c r="AV1350" s="105"/>
      <c r="AW1350" s="105"/>
      <c r="AX1350" s="105"/>
      <c r="AY1350" s="105"/>
      <c r="AZ1350" s="105"/>
      <c r="BA1350" s="105"/>
      <c r="BB1350" s="105"/>
      <c r="BC1350" s="105"/>
      <c r="BD1350" s="105"/>
      <c r="BE1350" s="105"/>
      <c r="BF1350" s="105"/>
      <c r="BG1350" s="105"/>
      <c r="BH1350" s="105"/>
      <c r="BI1350" s="105"/>
      <c r="BJ1350" s="105"/>
      <c r="BK1350" s="105"/>
      <c r="BL1350" s="105"/>
    </row>
    <row r="1351" spans="3:64" x14ac:dyDescent="0.2">
      <c r="C1351" s="333"/>
      <c r="D1351" s="333"/>
      <c r="AA1351" s="105"/>
      <c r="AB1351" s="105"/>
      <c r="AC1351" s="105"/>
      <c r="AD1351" s="105"/>
      <c r="AE1351" s="105"/>
      <c r="AG1351" s="302"/>
      <c r="AN1351" s="105"/>
      <c r="AO1351" s="105"/>
      <c r="AP1351" s="105"/>
      <c r="AQ1351" s="105"/>
      <c r="AR1351" s="105"/>
      <c r="AS1351" s="105"/>
      <c r="AT1351" s="105"/>
      <c r="AU1351" s="105"/>
      <c r="AV1351" s="105"/>
      <c r="AW1351" s="105"/>
      <c r="AX1351" s="105"/>
      <c r="AY1351" s="105"/>
      <c r="AZ1351" s="105"/>
      <c r="BA1351" s="105"/>
      <c r="BB1351" s="105"/>
      <c r="BC1351" s="105"/>
      <c r="BD1351" s="105"/>
      <c r="BE1351" s="105"/>
      <c r="BF1351" s="105"/>
      <c r="BG1351" s="105"/>
      <c r="BH1351" s="105"/>
      <c r="BI1351" s="105"/>
      <c r="BJ1351" s="105"/>
      <c r="BK1351" s="105"/>
      <c r="BL1351" s="105"/>
    </row>
    <row r="1352" spans="3:64" x14ac:dyDescent="0.2">
      <c r="C1352" s="333"/>
      <c r="D1352" s="333"/>
      <c r="AA1352" s="105"/>
      <c r="AB1352" s="105"/>
      <c r="AC1352" s="105"/>
      <c r="AD1352" s="105"/>
      <c r="AE1352" s="105"/>
      <c r="AG1352" s="302"/>
      <c r="AN1352" s="105"/>
      <c r="AO1352" s="105"/>
      <c r="AP1352" s="105"/>
      <c r="AQ1352" s="105"/>
      <c r="AR1352" s="105"/>
      <c r="AS1352" s="105"/>
      <c r="AT1352" s="105"/>
      <c r="AU1352" s="105"/>
    </row>
    <row r="1353" spans="3:64" x14ac:dyDescent="0.2">
      <c r="C1353" s="333"/>
      <c r="D1353" s="333"/>
      <c r="AA1353" s="105"/>
      <c r="AB1353" s="105"/>
      <c r="AC1353" s="105"/>
      <c r="AD1353" s="105"/>
      <c r="AE1353" s="105"/>
      <c r="AG1353" s="302"/>
      <c r="AN1353" s="105"/>
      <c r="AO1353" s="105"/>
      <c r="AP1353" s="105"/>
      <c r="AQ1353" s="105"/>
      <c r="AR1353" s="105"/>
      <c r="AS1353" s="105"/>
      <c r="AT1353" s="105"/>
      <c r="AU1353" s="105"/>
    </row>
    <row r="1354" spans="3:64" x14ac:dyDescent="0.2">
      <c r="C1354" s="333"/>
      <c r="D1354" s="333"/>
      <c r="AA1354" s="105"/>
      <c r="AB1354" s="105"/>
      <c r="AC1354" s="105"/>
      <c r="AD1354" s="105"/>
      <c r="AE1354" s="105"/>
      <c r="AG1354" s="302"/>
      <c r="AN1354" s="105"/>
      <c r="AO1354" s="105"/>
      <c r="AP1354" s="105"/>
      <c r="AQ1354" s="105"/>
      <c r="AR1354" s="105"/>
      <c r="AS1354" s="105"/>
      <c r="AT1354" s="105"/>
      <c r="AU1354" s="105"/>
    </row>
    <row r="1355" spans="3:64" x14ac:dyDescent="0.2">
      <c r="C1355" s="333"/>
      <c r="D1355" s="333"/>
      <c r="AA1355" s="105"/>
      <c r="AB1355" s="105"/>
      <c r="AC1355" s="105"/>
      <c r="AD1355" s="105"/>
      <c r="AE1355" s="105"/>
      <c r="AG1355" s="302"/>
      <c r="AN1355" s="105"/>
      <c r="AO1355" s="105"/>
      <c r="AP1355" s="105"/>
      <c r="AQ1355" s="105"/>
      <c r="AR1355" s="105"/>
      <c r="AS1355" s="105"/>
      <c r="AT1355" s="105"/>
      <c r="AU1355" s="105"/>
    </row>
    <row r="1356" spans="3:64" x14ac:dyDescent="0.2">
      <c r="C1356" s="333"/>
      <c r="D1356" s="333"/>
      <c r="AA1356" s="105"/>
      <c r="AB1356" s="105"/>
      <c r="AC1356" s="105"/>
      <c r="AD1356" s="105"/>
      <c r="AE1356" s="105"/>
      <c r="AG1356" s="302"/>
      <c r="AN1356" s="105"/>
      <c r="AO1356" s="105"/>
      <c r="AP1356" s="105"/>
      <c r="AQ1356" s="105"/>
      <c r="AR1356" s="105"/>
      <c r="AS1356" s="105"/>
      <c r="AT1356" s="105"/>
      <c r="AU1356" s="105"/>
    </row>
    <row r="1357" spans="3:64" x14ac:dyDescent="0.2">
      <c r="C1357" s="333"/>
      <c r="D1357" s="333"/>
      <c r="AA1357" s="105"/>
      <c r="AB1357" s="105"/>
      <c r="AC1357" s="105"/>
      <c r="AD1357" s="105"/>
      <c r="AE1357" s="105"/>
      <c r="AG1357" s="302"/>
      <c r="AN1357" s="105"/>
      <c r="AO1357" s="105"/>
      <c r="AP1357" s="105"/>
      <c r="AQ1357" s="105"/>
      <c r="AR1357" s="105"/>
      <c r="AS1357" s="105"/>
      <c r="AT1357" s="105"/>
      <c r="AU1357" s="105"/>
    </row>
    <row r="1358" spans="3:64" x14ac:dyDescent="0.2">
      <c r="C1358" s="333"/>
      <c r="D1358" s="333"/>
      <c r="AA1358" s="105"/>
      <c r="AB1358" s="105"/>
      <c r="AC1358" s="105"/>
      <c r="AD1358" s="105"/>
      <c r="AE1358" s="105"/>
      <c r="AG1358" s="302"/>
      <c r="AN1358" s="105"/>
      <c r="AO1358" s="105"/>
      <c r="AP1358" s="105"/>
      <c r="AQ1358" s="105"/>
      <c r="AR1358" s="105"/>
      <c r="AS1358" s="105"/>
      <c r="AT1358" s="105"/>
      <c r="AU1358" s="105"/>
    </row>
    <row r="1359" spans="3:64" x14ac:dyDescent="0.2">
      <c r="C1359" s="333"/>
      <c r="D1359" s="333"/>
      <c r="AA1359" s="105"/>
      <c r="AB1359" s="105"/>
      <c r="AC1359" s="105"/>
      <c r="AD1359" s="105"/>
      <c r="AE1359" s="105"/>
      <c r="AG1359" s="302"/>
      <c r="AN1359" s="105"/>
      <c r="AO1359" s="105"/>
      <c r="AP1359" s="105"/>
      <c r="AQ1359" s="105"/>
      <c r="AR1359" s="105"/>
      <c r="AS1359" s="105"/>
      <c r="AT1359" s="105"/>
      <c r="AU1359" s="105"/>
    </row>
    <row r="1360" spans="3:64" x14ac:dyDescent="0.2">
      <c r="C1360" s="333"/>
      <c r="D1360" s="333"/>
      <c r="AA1360" s="105"/>
      <c r="AB1360" s="105"/>
      <c r="AC1360" s="105"/>
      <c r="AD1360" s="105"/>
      <c r="AE1360" s="105"/>
      <c r="AG1360" s="302"/>
      <c r="AN1360" s="105"/>
      <c r="AO1360" s="105"/>
      <c r="AP1360" s="105"/>
      <c r="AQ1360" s="105"/>
      <c r="AR1360" s="105"/>
      <c r="AS1360" s="105"/>
      <c r="AT1360" s="105"/>
      <c r="AU1360" s="105"/>
    </row>
    <row r="1361" spans="3:64" x14ac:dyDescent="0.2">
      <c r="C1361" s="333"/>
      <c r="D1361" s="333"/>
      <c r="AA1361" s="105"/>
      <c r="AB1361" s="105"/>
      <c r="AC1361" s="105"/>
      <c r="AD1361" s="105"/>
      <c r="AE1361" s="105"/>
      <c r="AG1361" s="302"/>
      <c r="AN1361" s="105"/>
      <c r="AO1361" s="105"/>
      <c r="AP1361" s="105"/>
      <c r="AQ1361" s="105"/>
      <c r="AR1361" s="105"/>
      <c r="AS1361" s="105"/>
      <c r="AT1361" s="105"/>
      <c r="AU1361" s="105"/>
    </row>
    <row r="1362" spans="3:64" x14ac:dyDescent="0.2">
      <c r="C1362" s="333"/>
      <c r="D1362" s="333"/>
      <c r="AA1362" s="105"/>
      <c r="AB1362" s="105"/>
      <c r="AC1362" s="105"/>
      <c r="AD1362" s="105"/>
      <c r="AE1362" s="105"/>
      <c r="AG1362" s="302"/>
      <c r="AN1362" s="105"/>
      <c r="AO1362" s="105"/>
      <c r="AP1362" s="105"/>
      <c r="AQ1362" s="105"/>
      <c r="AR1362" s="105"/>
      <c r="AS1362" s="105"/>
      <c r="AT1362" s="105"/>
      <c r="AU1362" s="105"/>
    </row>
    <row r="1363" spans="3:64" x14ac:dyDescent="0.2">
      <c r="C1363" s="333"/>
      <c r="D1363" s="333"/>
      <c r="AA1363" s="105"/>
      <c r="AB1363" s="105"/>
      <c r="AC1363" s="105"/>
      <c r="AD1363" s="105"/>
      <c r="AE1363" s="105"/>
      <c r="AG1363" s="302"/>
      <c r="AN1363" s="105"/>
      <c r="AO1363" s="105"/>
      <c r="AP1363" s="105"/>
      <c r="AQ1363" s="105"/>
      <c r="AR1363" s="105"/>
      <c r="AS1363" s="105"/>
      <c r="AT1363" s="105"/>
      <c r="AU1363" s="105"/>
    </row>
    <row r="1364" spans="3:64" x14ac:dyDescent="0.2">
      <c r="C1364" s="333"/>
      <c r="D1364" s="333"/>
      <c r="AA1364" s="105"/>
      <c r="AB1364" s="105"/>
      <c r="AC1364" s="105"/>
      <c r="AD1364" s="105"/>
      <c r="AE1364" s="105"/>
      <c r="AG1364" s="302"/>
      <c r="AN1364" s="105"/>
      <c r="AO1364" s="105"/>
      <c r="AP1364" s="105"/>
      <c r="AQ1364" s="105"/>
      <c r="AR1364" s="105"/>
      <c r="AS1364" s="105"/>
      <c r="AT1364" s="105"/>
      <c r="AU1364" s="105"/>
    </row>
    <row r="1365" spans="3:64" x14ac:dyDescent="0.2">
      <c r="C1365" s="333"/>
      <c r="D1365" s="333"/>
      <c r="AA1365" s="105"/>
      <c r="AB1365" s="105"/>
      <c r="AC1365" s="105"/>
      <c r="AD1365" s="105"/>
      <c r="AE1365" s="105"/>
      <c r="AG1365" s="302"/>
      <c r="AN1365" s="105"/>
      <c r="AO1365" s="105"/>
      <c r="AP1365" s="105"/>
      <c r="AQ1365" s="105"/>
      <c r="AR1365" s="105"/>
      <c r="AS1365" s="105"/>
      <c r="AT1365" s="105"/>
      <c r="AU1365" s="105"/>
    </row>
    <row r="1366" spans="3:64" x14ac:dyDescent="0.2">
      <c r="C1366" s="333"/>
      <c r="D1366" s="333"/>
      <c r="AA1366" s="105"/>
      <c r="AB1366" s="105"/>
      <c r="AC1366" s="105"/>
      <c r="AD1366" s="105"/>
      <c r="AE1366" s="105"/>
      <c r="AG1366" s="302"/>
      <c r="AN1366" s="105"/>
      <c r="AO1366" s="105"/>
      <c r="AP1366" s="105"/>
      <c r="AQ1366" s="105"/>
      <c r="AR1366" s="105"/>
      <c r="AS1366" s="105"/>
      <c r="AT1366" s="105"/>
      <c r="AU1366" s="105"/>
    </row>
    <row r="1367" spans="3:64" x14ac:dyDescent="0.2">
      <c r="C1367" s="333"/>
      <c r="D1367" s="333"/>
      <c r="AA1367" s="105"/>
      <c r="AB1367" s="105"/>
      <c r="AC1367" s="105"/>
      <c r="AD1367" s="105"/>
      <c r="AE1367" s="105"/>
      <c r="AG1367" s="302"/>
      <c r="AN1367" s="105"/>
      <c r="AO1367" s="105"/>
      <c r="AP1367" s="105"/>
      <c r="AQ1367" s="105"/>
      <c r="AR1367" s="105"/>
      <c r="AS1367" s="105"/>
      <c r="AT1367" s="105"/>
      <c r="AU1367" s="105"/>
    </row>
    <row r="1368" spans="3:64" x14ac:dyDescent="0.2">
      <c r="C1368" s="333"/>
      <c r="D1368" s="333"/>
      <c r="AA1368" s="105"/>
      <c r="AB1368" s="105"/>
      <c r="AC1368" s="105"/>
      <c r="AD1368" s="105"/>
      <c r="AE1368" s="105"/>
      <c r="AG1368" s="302"/>
      <c r="AN1368" s="105"/>
      <c r="AO1368" s="105"/>
      <c r="AP1368" s="105"/>
      <c r="AQ1368" s="105"/>
      <c r="AR1368" s="105"/>
      <c r="AS1368" s="105"/>
      <c r="AT1368" s="105"/>
      <c r="AU1368" s="105"/>
    </row>
    <row r="1369" spans="3:64" x14ac:dyDescent="0.2">
      <c r="C1369" s="333"/>
      <c r="D1369" s="333"/>
      <c r="AA1369" s="105"/>
      <c r="AB1369" s="105"/>
      <c r="AC1369" s="105"/>
      <c r="AD1369" s="105"/>
      <c r="AE1369" s="105"/>
      <c r="AG1369" s="302"/>
      <c r="AN1369" s="105"/>
      <c r="AO1369" s="105"/>
      <c r="AP1369" s="105"/>
      <c r="AQ1369" s="105"/>
      <c r="AR1369" s="105"/>
      <c r="AS1369" s="105"/>
      <c r="AT1369" s="105"/>
      <c r="AU1369" s="105"/>
      <c r="AV1369" s="105"/>
      <c r="AX1369" s="105"/>
      <c r="AY1369" s="105"/>
      <c r="AZ1369" s="105"/>
      <c r="BA1369" s="105"/>
      <c r="BB1369" s="105"/>
      <c r="BC1369" s="105"/>
      <c r="BD1369" s="105"/>
      <c r="BE1369" s="105"/>
      <c r="BF1369" s="105"/>
      <c r="BG1369" s="105"/>
      <c r="BH1369" s="105"/>
      <c r="BI1369" s="105"/>
      <c r="BJ1369" s="105"/>
      <c r="BK1369" s="105"/>
      <c r="BL1369" s="105"/>
    </row>
    <row r="1370" spans="3:64" x14ac:dyDescent="0.2">
      <c r="C1370" s="333"/>
      <c r="D1370" s="333"/>
      <c r="AA1370" s="105"/>
      <c r="AB1370" s="105"/>
      <c r="AC1370" s="105"/>
      <c r="AD1370" s="105"/>
      <c r="AE1370" s="105"/>
      <c r="AG1370" s="302"/>
      <c r="AN1370" s="105"/>
      <c r="AO1370" s="105"/>
      <c r="AP1370" s="105"/>
      <c r="AQ1370" s="105"/>
      <c r="AR1370" s="105"/>
      <c r="AS1370" s="105"/>
      <c r="AT1370" s="105"/>
      <c r="AU1370" s="105"/>
    </row>
    <row r="1371" spans="3:64" x14ac:dyDescent="0.2">
      <c r="C1371" s="333"/>
      <c r="D1371" s="333"/>
      <c r="AA1371" s="105"/>
      <c r="AB1371" s="105"/>
      <c r="AC1371" s="105"/>
      <c r="AD1371" s="105"/>
      <c r="AE1371" s="105"/>
      <c r="AG1371" s="302"/>
      <c r="AN1371" s="105"/>
      <c r="AO1371" s="105"/>
      <c r="AP1371" s="105"/>
      <c r="AQ1371" s="105"/>
      <c r="AR1371" s="105"/>
      <c r="AS1371" s="105"/>
      <c r="AT1371" s="105"/>
      <c r="AU1371" s="105"/>
    </row>
    <row r="1372" spans="3:64" x14ac:dyDescent="0.2">
      <c r="C1372" s="333"/>
      <c r="D1372" s="333"/>
      <c r="AA1372" s="105"/>
      <c r="AB1372" s="105"/>
      <c r="AC1372" s="105"/>
      <c r="AD1372" s="105"/>
      <c r="AE1372" s="105"/>
      <c r="AG1372" s="302"/>
      <c r="AN1372" s="105"/>
      <c r="AO1372" s="105"/>
      <c r="AP1372" s="105"/>
      <c r="AQ1372" s="105"/>
      <c r="AR1372" s="105"/>
      <c r="AS1372" s="105"/>
      <c r="AT1372" s="105"/>
      <c r="AU1372" s="105"/>
    </row>
    <row r="1373" spans="3:64" x14ac:dyDescent="0.2">
      <c r="C1373" s="333"/>
      <c r="D1373" s="333"/>
      <c r="AA1373" s="105"/>
      <c r="AB1373" s="105"/>
      <c r="AC1373" s="105"/>
      <c r="AD1373" s="105"/>
      <c r="AE1373" s="105"/>
      <c r="AG1373" s="302"/>
      <c r="AN1373" s="105"/>
      <c r="AO1373" s="105"/>
      <c r="AP1373" s="105"/>
      <c r="AQ1373" s="105"/>
      <c r="AR1373" s="105"/>
      <c r="AS1373" s="105"/>
      <c r="AT1373" s="105"/>
      <c r="AU1373" s="105"/>
      <c r="AV1373" s="105"/>
      <c r="AX1373" s="105"/>
    </row>
    <row r="1374" spans="3:64" x14ac:dyDescent="0.2">
      <c r="C1374" s="333"/>
      <c r="D1374" s="333"/>
      <c r="AA1374" s="105"/>
      <c r="AB1374" s="105"/>
      <c r="AC1374" s="105"/>
      <c r="AD1374" s="105"/>
      <c r="AE1374" s="105"/>
      <c r="AG1374" s="302"/>
      <c r="AN1374" s="105"/>
      <c r="AO1374" s="105"/>
      <c r="AP1374" s="105"/>
      <c r="AQ1374" s="105"/>
      <c r="AR1374" s="105"/>
      <c r="AS1374" s="105"/>
      <c r="AT1374" s="105"/>
      <c r="AU1374" s="105"/>
    </row>
    <row r="1375" spans="3:64" x14ac:dyDescent="0.2">
      <c r="C1375" s="333"/>
      <c r="D1375" s="333"/>
      <c r="AA1375" s="105"/>
      <c r="AB1375" s="105"/>
      <c r="AC1375" s="105"/>
      <c r="AD1375" s="105"/>
      <c r="AE1375" s="105"/>
      <c r="AG1375" s="302"/>
      <c r="AN1375" s="105"/>
      <c r="AO1375" s="105"/>
      <c r="AP1375" s="105"/>
      <c r="AQ1375" s="105"/>
      <c r="AR1375" s="105"/>
      <c r="AS1375" s="105"/>
      <c r="AT1375" s="105"/>
      <c r="AU1375" s="105"/>
      <c r="AV1375" s="105"/>
      <c r="AX1375" s="105"/>
      <c r="AY1375" s="105"/>
      <c r="AZ1375" s="105"/>
      <c r="BA1375" s="105"/>
      <c r="BB1375" s="105"/>
      <c r="BC1375" s="105"/>
      <c r="BD1375" s="105"/>
      <c r="BE1375" s="105"/>
      <c r="BF1375" s="105"/>
      <c r="BG1375" s="105"/>
      <c r="BH1375" s="105"/>
      <c r="BI1375" s="105"/>
      <c r="BJ1375" s="105"/>
      <c r="BK1375" s="105"/>
      <c r="BL1375" s="105"/>
    </row>
    <row r="1376" spans="3:64" x14ac:dyDescent="0.2">
      <c r="C1376" s="333"/>
      <c r="D1376" s="333"/>
      <c r="AA1376" s="105"/>
      <c r="AB1376" s="105"/>
      <c r="AC1376" s="105"/>
      <c r="AD1376" s="105"/>
      <c r="AE1376" s="105"/>
      <c r="AG1376" s="302"/>
      <c r="AN1376" s="105"/>
      <c r="AO1376" s="105"/>
      <c r="AP1376" s="105"/>
      <c r="AQ1376" s="105"/>
      <c r="AR1376" s="105"/>
      <c r="AS1376" s="105"/>
      <c r="AT1376" s="105"/>
      <c r="AU1376" s="105"/>
    </row>
    <row r="1377" spans="3:64" x14ac:dyDescent="0.2">
      <c r="C1377" s="333"/>
      <c r="D1377" s="333"/>
      <c r="AA1377" s="105"/>
      <c r="AB1377" s="105"/>
      <c r="AC1377" s="105"/>
      <c r="AD1377" s="105"/>
      <c r="AE1377" s="105"/>
      <c r="AG1377" s="302"/>
      <c r="AN1377" s="105"/>
      <c r="AO1377" s="105"/>
      <c r="AP1377" s="105"/>
      <c r="AQ1377" s="105"/>
      <c r="AR1377" s="105"/>
      <c r="AS1377" s="105"/>
      <c r="AT1377" s="105"/>
      <c r="AU1377" s="105"/>
    </row>
    <row r="1378" spans="3:64" x14ac:dyDescent="0.2">
      <c r="C1378" s="333"/>
      <c r="D1378" s="333"/>
      <c r="AA1378" s="105"/>
      <c r="AB1378" s="105"/>
      <c r="AC1378" s="105"/>
      <c r="AD1378" s="105"/>
      <c r="AE1378" s="105"/>
      <c r="AG1378" s="302"/>
      <c r="AN1378" s="105"/>
      <c r="AO1378" s="105"/>
      <c r="AP1378" s="105"/>
      <c r="AQ1378" s="105"/>
      <c r="AR1378" s="105"/>
      <c r="AS1378" s="105"/>
      <c r="AT1378" s="105"/>
      <c r="AU1378" s="105"/>
      <c r="AV1378" s="105"/>
    </row>
    <row r="1379" spans="3:64" x14ac:dyDescent="0.2">
      <c r="C1379" s="333"/>
      <c r="D1379" s="333"/>
      <c r="AA1379" s="105"/>
      <c r="AB1379" s="105"/>
      <c r="AC1379" s="105"/>
      <c r="AD1379" s="105"/>
      <c r="AE1379" s="105"/>
      <c r="AG1379" s="302"/>
      <c r="AN1379" s="105"/>
      <c r="AO1379" s="105"/>
      <c r="AP1379" s="105"/>
      <c r="AQ1379" s="105"/>
      <c r="AR1379" s="105"/>
      <c r="AS1379" s="105"/>
      <c r="AT1379" s="105"/>
      <c r="AU1379" s="105"/>
      <c r="AV1379" s="105"/>
    </row>
    <row r="1380" spans="3:64" x14ac:dyDescent="0.2">
      <c r="C1380" s="333"/>
      <c r="D1380" s="333"/>
      <c r="AA1380" s="105"/>
      <c r="AB1380" s="105"/>
      <c r="AC1380" s="105"/>
      <c r="AD1380" s="105"/>
      <c r="AE1380" s="105"/>
      <c r="AG1380" s="302"/>
      <c r="AN1380" s="105"/>
      <c r="AO1380" s="105"/>
      <c r="AP1380" s="105"/>
      <c r="AQ1380" s="105"/>
      <c r="AR1380" s="105"/>
      <c r="AS1380" s="105"/>
      <c r="AT1380" s="105"/>
      <c r="AU1380" s="105"/>
      <c r="AV1380" s="105"/>
      <c r="AW1380" s="105"/>
      <c r="AX1380" s="105"/>
      <c r="AY1380" s="105"/>
      <c r="AZ1380" s="105"/>
      <c r="BA1380" s="105"/>
      <c r="BB1380" s="105"/>
      <c r="BC1380" s="105"/>
      <c r="BD1380" s="105"/>
      <c r="BE1380" s="105"/>
      <c r="BF1380" s="105"/>
      <c r="BG1380" s="105"/>
      <c r="BH1380" s="105"/>
      <c r="BI1380" s="105"/>
      <c r="BJ1380" s="105"/>
      <c r="BK1380" s="105"/>
      <c r="BL1380" s="105"/>
    </row>
    <row r="1381" spans="3:64" x14ac:dyDescent="0.2">
      <c r="C1381" s="333"/>
      <c r="D1381" s="333"/>
      <c r="AA1381" s="105"/>
      <c r="AB1381" s="105"/>
      <c r="AC1381" s="105"/>
      <c r="AD1381" s="105"/>
      <c r="AE1381" s="105"/>
      <c r="AG1381" s="302"/>
      <c r="AN1381" s="105"/>
      <c r="AO1381" s="105"/>
      <c r="AP1381" s="105"/>
      <c r="AQ1381" s="105"/>
      <c r="AR1381" s="105"/>
      <c r="AS1381" s="105"/>
      <c r="AT1381" s="105"/>
      <c r="AU1381" s="105"/>
    </row>
    <row r="1382" spans="3:64" x14ac:dyDescent="0.2">
      <c r="C1382" s="333"/>
      <c r="D1382" s="333"/>
      <c r="AA1382" s="105"/>
      <c r="AB1382" s="105"/>
      <c r="AC1382" s="105"/>
      <c r="AD1382" s="105"/>
      <c r="AE1382" s="105"/>
      <c r="AG1382" s="302"/>
      <c r="AN1382" s="105"/>
      <c r="AO1382" s="105"/>
      <c r="AP1382" s="105"/>
      <c r="AQ1382" s="105"/>
      <c r="AR1382" s="105"/>
      <c r="AS1382" s="105"/>
      <c r="AT1382" s="105"/>
      <c r="AU1382" s="105"/>
    </row>
    <row r="1383" spans="3:64" x14ac:dyDescent="0.2">
      <c r="C1383" s="333"/>
      <c r="D1383" s="333"/>
      <c r="AA1383" s="105"/>
      <c r="AB1383" s="105"/>
      <c r="AC1383" s="105"/>
      <c r="AD1383" s="105"/>
      <c r="AE1383" s="105"/>
      <c r="AG1383" s="302"/>
      <c r="AN1383" s="105"/>
      <c r="AO1383" s="105"/>
      <c r="AP1383" s="105"/>
      <c r="AQ1383" s="105"/>
      <c r="AR1383" s="105"/>
      <c r="AS1383" s="105"/>
      <c r="AT1383" s="105"/>
      <c r="AU1383" s="105"/>
      <c r="AV1383" s="105"/>
      <c r="AX1383" s="105"/>
      <c r="AY1383" s="105"/>
      <c r="AZ1383" s="105"/>
      <c r="BA1383" s="105"/>
      <c r="BB1383" s="105"/>
      <c r="BC1383" s="105"/>
      <c r="BD1383" s="105"/>
      <c r="BE1383" s="105"/>
      <c r="BF1383" s="105"/>
      <c r="BG1383" s="105"/>
      <c r="BH1383" s="105"/>
      <c r="BI1383" s="105"/>
      <c r="BJ1383" s="105"/>
      <c r="BK1383" s="105"/>
      <c r="BL1383" s="105"/>
    </row>
    <row r="1384" spans="3:64" x14ac:dyDescent="0.2">
      <c r="C1384" s="333"/>
      <c r="D1384" s="333"/>
      <c r="AA1384" s="105"/>
      <c r="AB1384" s="105"/>
      <c r="AC1384" s="105"/>
      <c r="AD1384" s="105"/>
      <c r="AE1384" s="105"/>
      <c r="AG1384" s="302"/>
      <c r="AN1384" s="105"/>
      <c r="AO1384" s="105"/>
      <c r="AP1384" s="105"/>
      <c r="AQ1384" s="105"/>
      <c r="AR1384" s="105"/>
      <c r="AS1384" s="105"/>
      <c r="AT1384" s="105"/>
      <c r="AU1384" s="105"/>
      <c r="AV1384" s="105"/>
      <c r="AW1384" s="105"/>
      <c r="AX1384" s="105"/>
      <c r="AY1384" s="105"/>
      <c r="AZ1384" s="105"/>
      <c r="BA1384" s="105"/>
      <c r="BB1384" s="105"/>
      <c r="BC1384" s="105"/>
      <c r="BD1384" s="105"/>
      <c r="BE1384" s="105"/>
      <c r="BF1384" s="105"/>
      <c r="BG1384" s="105"/>
      <c r="BH1384" s="105"/>
      <c r="BI1384" s="105"/>
      <c r="BJ1384" s="105"/>
      <c r="BK1384" s="105"/>
      <c r="BL1384" s="105"/>
    </row>
    <row r="1385" spans="3:64" x14ac:dyDescent="0.2">
      <c r="C1385" s="333"/>
      <c r="D1385" s="333"/>
      <c r="AA1385" s="105"/>
      <c r="AB1385" s="105"/>
      <c r="AC1385" s="105"/>
      <c r="AD1385" s="105"/>
      <c r="AE1385" s="105"/>
      <c r="AG1385" s="302"/>
      <c r="AN1385" s="105"/>
      <c r="AO1385" s="105"/>
      <c r="AP1385" s="105"/>
      <c r="AQ1385" s="105"/>
      <c r="AR1385" s="105"/>
      <c r="AS1385" s="105"/>
      <c r="AT1385" s="105"/>
      <c r="AU1385" s="105"/>
    </row>
    <row r="1386" spans="3:64" x14ac:dyDescent="0.2">
      <c r="C1386" s="333"/>
      <c r="D1386" s="333"/>
      <c r="AA1386" s="105"/>
      <c r="AB1386" s="105"/>
      <c r="AC1386" s="105"/>
      <c r="AD1386" s="105"/>
      <c r="AE1386" s="105"/>
      <c r="AG1386" s="302"/>
      <c r="AN1386" s="105"/>
      <c r="AO1386" s="105"/>
      <c r="AP1386" s="105"/>
      <c r="AQ1386" s="105"/>
      <c r="AR1386" s="105"/>
      <c r="AS1386" s="105"/>
      <c r="AT1386" s="105"/>
      <c r="AU1386" s="105"/>
    </row>
    <row r="1387" spans="3:64" x14ac:dyDescent="0.2">
      <c r="C1387" s="333"/>
      <c r="D1387" s="333"/>
      <c r="AA1387" s="105"/>
      <c r="AB1387" s="105"/>
      <c r="AC1387" s="105"/>
      <c r="AD1387" s="105"/>
      <c r="AE1387" s="105"/>
      <c r="AG1387" s="302"/>
      <c r="AN1387" s="105"/>
      <c r="AO1387" s="105"/>
      <c r="AP1387" s="105"/>
      <c r="AQ1387" s="105"/>
      <c r="AR1387" s="105"/>
      <c r="AS1387" s="105"/>
      <c r="AT1387" s="105"/>
      <c r="AU1387" s="105"/>
    </row>
    <row r="1388" spans="3:64" x14ac:dyDescent="0.2">
      <c r="C1388" s="333"/>
      <c r="D1388" s="333"/>
      <c r="AA1388" s="105"/>
      <c r="AB1388" s="105"/>
      <c r="AC1388" s="105"/>
      <c r="AD1388" s="105"/>
      <c r="AE1388" s="105"/>
      <c r="AG1388" s="302"/>
      <c r="AN1388" s="105"/>
      <c r="AO1388" s="105"/>
      <c r="AP1388" s="105"/>
      <c r="AQ1388" s="105"/>
      <c r="AR1388" s="105"/>
      <c r="AS1388" s="105"/>
      <c r="AT1388" s="105"/>
      <c r="AU1388" s="105"/>
    </row>
    <row r="1389" spans="3:64" x14ac:dyDescent="0.2">
      <c r="C1389" s="333"/>
      <c r="D1389" s="333"/>
      <c r="AA1389" s="105"/>
      <c r="AB1389" s="105"/>
      <c r="AC1389" s="105"/>
      <c r="AD1389" s="105"/>
      <c r="AE1389" s="105"/>
      <c r="AG1389" s="302"/>
      <c r="AN1389" s="105"/>
      <c r="AO1389" s="105"/>
      <c r="AP1389" s="105"/>
      <c r="AQ1389" s="105"/>
      <c r="AR1389" s="105"/>
      <c r="AS1389" s="105"/>
      <c r="AT1389" s="105"/>
      <c r="AU1389" s="105"/>
      <c r="AV1389" s="105"/>
      <c r="AX1389" s="105"/>
      <c r="AY1389" s="105"/>
      <c r="AZ1389" s="105"/>
      <c r="BA1389" s="105"/>
      <c r="BB1389" s="105"/>
      <c r="BC1389" s="105"/>
      <c r="BD1389" s="105"/>
      <c r="BE1389" s="105"/>
      <c r="BF1389" s="105"/>
      <c r="BG1389" s="105"/>
      <c r="BH1389" s="105"/>
      <c r="BI1389" s="105"/>
      <c r="BJ1389" s="105"/>
      <c r="BK1389" s="105"/>
      <c r="BL1389" s="105"/>
    </row>
    <row r="1390" spans="3:64" x14ac:dyDescent="0.2">
      <c r="C1390" s="333"/>
      <c r="D1390" s="333"/>
      <c r="AA1390" s="105"/>
      <c r="AB1390" s="105"/>
      <c r="AC1390" s="105"/>
      <c r="AD1390" s="105"/>
      <c r="AE1390" s="105"/>
      <c r="AG1390" s="302"/>
      <c r="AN1390" s="105"/>
      <c r="AO1390" s="105"/>
      <c r="AP1390" s="105"/>
      <c r="AQ1390" s="105"/>
      <c r="AR1390" s="105"/>
      <c r="AS1390" s="105"/>
      <c r="AT1390" s="105"/>
      <c r="AU1390" s="105"/>
      <c r="AV1390" s="105"/>
      <c r="AX1390" s="105"/>
      <c r="AY1390" s="105"/>
      <c r="AZ1390" s="105"/>
      <c r="BA1390" s="105"/>
      <c r="BB1390" s="105"/>
      <c r="BC1390" s="105"/>
      <c r="BD1390" s="105"/>
      <c r="BE1390" s="105"/>
      <c r="BF1390" s="105"/>
      <c r="BG1390" s="105"/>
      <c r="BH1390" s="105"/>
      <c r="BI1390" s="105"/>
      <c r="BJ1390" s="105"/>
      <c r="BK1390" s="105"/>
      <c r="BL1390" s="105"/>
    </row>
    <row r="1391" spans="3:64" x14ac:dyDescent="0.2">
      <c r="C1391" s="333"/>
      <c r="D1391" s="333"/>
      <c r="AA1391" s="105"/>
      <c r="AB1391" s="105"/>
      <c r="AC1391" s="105"/>
      <c r="AD1391" s="105"/>
      <c r="AE1391" s="105"/>
      <c r="AG1391" s="302"/>
      <c r="AN1391" s="105"/>
      <c r="AO1391" s="105"/>
      <c r="AP1391" s="105"/>
      <c r="AQ1391" s="105"/>
      <c r="AR1391" s="105"/>
      <c r="AS1391" s="105"/>
      <c r="AT1391" s="105"/>
      <c r="AU1391" s="105"/>
    </row>
    <row r="1392" spans="3:64" x14ac:dyDescent="0.2">
      <c r="C1392" s="333"/>
      <c r="D1392" s="333"/>
      <c r="AA1392" s="105"/>
      <c r="AB1392" s="105"/>
      <c r="AC1392" s="105"/>
      <c r="AD1392" s="105"/>
      <c r="AE1392" s="105"/>
      <c r="AG1392" s="302"/>
      <c r="AN1392" s="105"/>
      <c r="AO1392" s="105"/>
      <c r="AP1392" s="105"/>
      <c r="AQ1392" s="105"/>
      <c r="AR1392" s="105"/>
      <c r="AS1392" s="105"/>
      <c r="AT1392" s="105"/>
      <c r="AU1392" s="105"/>
    </row>
    <row r="1393" spans="3:64" x14ac:dyDescent="0.2">
      <c r="C1393" s="333"/>
      <c r="D1393" s="333"/>
      <c r="AA1393" s="105"/>
      <c r="AB1393" s="105"/>
      <c r="AC1393" s="105"/>
      <c r="AD1393" s="105"/>
      <c r="AE1393" s="105"/>
      <c r="AG1393" s="302"/>
      <c r="AN1393" s="105"/>
      <c r="AO1393" s="105"/>
      <c r="AP1393" s="105"/>
      <c r="AQ1393" s="105"/>
      <c r="AR1393" s="105"/>
      <c r="AS1393" s="105"/>
      <c r="AT1393" s="105"/>
      <c r="AU1393" s="105"/>
    </row>
    <row r="1394" spans="3:64" x14ac:dyDescent="0.2">
      <c r="C1394" s="333"/>
      <c r="D1394" s="333"/>
      <c r="AA1394" s="105"/>
      <c r="AB1394" s="105"/>
      <c r="AC1394" s="105"/>
      <c r="AD1394" s="105"/>
      <c r="AE1394" s="105"/>
      <c r="AG1394" s="302"/>
      <c r="AN1394" s="105"/>
      <c r="AO1394" s="105"/>
      <c r="AP1394" s="105"/>
      <c r="AQ1394" s="105"/>
      <c r="AR1394" s="105"/>
      <c r="AS1394" s="105"/>
      <c r="AT1394" s="105"/>
      <c r="AU1394" s="105"/>
    </row>
    <row r="1395" spans="3:64" x14ac:dyDescent="0.2">
      <c r="C1395" s="333"/>
      <c r="D1395" s="333"/>
      <c r="AA1395" s="105"/>
      <c r="AB1395" s="105"/>
      <c r="AC1395" s="105"/>
      <c r="AD1395" s="105"/>
      <c r="AE1395" s="105"/>
      <c r="AG1395" s="302"/>
      <c r="AN1395" s="105"/>
      <c r="AO1395" s="105"/>
      <c r="AP1395" s="105"/>
      <c r="AQ1395" s="105"/>
      <c r="AR1395" s="105"/>
      <c r="AS1395" s="105"/>
      <c r="AT1395" s="105"/>
      <c r="AU1395" s="105"/>
    </row>
    <row r="1396" spans="3:64" x14ac:dyDescent="0.2">
      <c r="C1396" s="333"/>
      <c r="D1396" s="333"/>
      <c r="AA1396" s="105"/>
      <c r="AB1396" s="105"/>
      <c r="AC1396" s="105"/>
      <c r="AD1396" s="105"/>
      <c r="AE1396" s="105"/>
      <c r="AG1396" s="302"/>
      <c r="AN1396" s="105"/>
      <c r="AO1396" s="105"/>
      <c r="AP1396" s="105"/>
      <c r="AQ1396" s="105"/>
      <c r="AR1396" s="105"/>
      <c r="AS1396" s="105"/>
      <c r="AT1396" s="105"/>
      <c r="AU1396" s="105"/>
    </row>
    <row r="1397" spans="3:64" x14ac:dyDescent="0.2">
      <c r="C1397" s="333"/>
      <c r="D1397" s="333"/>
      <c r="AA1397" s="105"/>
      <c r="AB1397" s="105"/>
      <c r="AC1397" s="105"/>
      <c r="AD1397" s="105"/>
      <c r="AE1397" s="105"/>
      <c r="AG1397" s="302"/>
      <c r="AN1397" s="105"/>
      <c r="AO1397" s="105"/>
      <c r="AP1397" s="105"/>
      <c r="AQ1397" s="105"/>
      <c r="AR1397" s="105"/>
      <c r="AS1397" s="105"/>
      <c r="AT1397" s="105"/>
      <c r="AU1397" s="105"/>
    </row>
    <row r="1398" spans="3:64" x14ac:dyDescent="0.2">
      <c r="C1398" s="333"/>
      <c r="D1398" s="333"/>
      <c r="AA1398" s="105"/>
      <c r="AB1398" s="105"/>
      <c r="AC1398" s="105"/>
      <c r="AD1398" s="105"/>
      <c r="AE1398" s="105"/>
      <c r="AG1398" s="302"/>
      <c r="AN1398" s="105"/>
      <c r="AO1398" s="105"/>
      <c r="AP1398" s="105"/>
      <c r="AQ1398" s="105"/>
      <c r="AR1398" s="105"/>
      <c r="AS1398" s="105"/>
      <c r="AT1398" s="105"/>
      <c r="AU1398" s="105"/>
      <c r="AV1398" s="105"/>
      <c r="AX1398" s="105"/>
      <c r="AY1398" s="105"/>
      <c r="AZ1398" s="105"/>
      <c r="BA1398" s="105"/>
      <c r="BB1398" s="105"/>
      <c r="BC1398" s="105"/>
      <c r="BD1398" s="105"/>
      <c r="BE1398" s="105"/>
      <c r="BF1398" s="105"/>
      <c r="BG1398" s="105"/>
      <c r="BH1398" s="105"/>
      <c r="BI1398" s="105"/>
      <c r="BJ1398" s="105"/>
      <c r="BK1398" s="105"/>
      <c r="BL1398" s="105"/>
    </row>
    <row r="1399" spans="3:64" x14ac:dyDescent="0.2">
      <c r="C1399" s="333"/>
      <c r="D1399" s="333"/>
      <c r="AA1399" s="105"/>
      <c r="AB1399" s="105"/>
      <c r="AC1399" s="105"/>
      <c r="AD1399" s="105"/>
      <c r="AE1399" s="105"/>
      <c r="AG1399" s="302"/>
      <c r="AN1399" s="105"/>
      <c r="AO1399" s="105"/>
      <c r="AP1399" s="105"/>
      <c r="AQ1399" s="105"/>
      <c r="AR1399" s="105"/>
      <c r="AS1399" s="105"/>
      <c r="AT1399" s="105"/>
      <c r="AU1399" s="105"/>
    </row>
    <row r="1400" spans="3:64" x14ac:dyDescent="0.2">
      <c r="C1400" s="333"/>
      <c r="D1400" s="333"/>
      <c r="AA1400" s="105"/>
      <c r="AB1400" s="105"/>
      <c r="AC1400" s="105"/>
      <c r="AD1400" s="105"/>
      <c r="AE1400" s="105"/>
      <c r="AG1400" s="302"/>
      <c r="AN1400" s="105"/>
      <c r="AO1400" s="105"/>
      <c r="AP1400" s="105"/>
      <c r="AQ1400" s="105"/>
      <c r="AR1400" s="105"/>
      <c r="AS1400" s="105"/>
      <c r="AT1400" s="105"/>
      <c r="AU1400" s="105"/>
    </row>
    <row r="1401" spans="3:64" x14ac:dyDescent="0.2">
      <c r="C1401" s="333"/>
      <c r="D1401" s="333"/>
      <c r="AA1401" s="105"/>
      <c r="AB1401" s="105"/>
      <c r="AC1401" s="105"/>
      <c r="AD1401" s="105"/>
      <c r="AE1401" s="105"/>
      <c r="AG1401" s="302"/>
      <c r="AN1401" s="105"/>
      <c r="AO1401" s="105"/>
      <c r="AP1401" s="105"/>
      <c r="AQ1401" s="105"/>
      <c r="AR1401" s="105"/>
      <c r="AS1401" s="105"/>
      <c r="AT1401" s="105"/>
      <c r="AU1401" s="105"/>
    </row>
    <row r="1402" spans="3:64" x14ac:dyDescent="0.2">
      <c r="C1402" s="333"/>
      <c r="D1402" s="333"/>
      <c r="AA1402" s="105"/>
      <c r="AB1402" s="105"/>
      <c r="AC1402" s="105"/>
      <c r="AD1402" s="105"/>
      <c r="AE1402" s="105"/>
      <c r="AG1402" s="302"/>
      <c r="AN1402" s="105"/>
      <c r="AO1402" s="105"/>
      <c r="AP1402" s="105"/>
      <c r="AQ1402" s="105"/>
      <c r="AR1402" s="105"/>
      <c r="AS1402" s="105"/>
      <c r="AT1402" s="105"/>
      <c r="AU1402" s="105"/>
    </row>
    <row r="1403" spans="3:64" x14ac:dyDescent="0.2">
      <c r="C1403" s="333"/>
      <c r="D1403" s="333"/>
      <c r="AA1403" s="105"/>
      <c r="AB1403" s="105"/>
      <c r="AC1403" s="105"/>
      <c r="AD1403" s="105"/>
      <c r="AE1403" s="105"/>
      <c r="AG1403" s="302"/>
      <c r="AN1403" s="105"/>
      <c r="AO1403" s="105"/>
      <c r="AP1403" s="105"/>
      <c r="AQ1403" s="105"/>
      <c r="AR1403" s="105"/>
      <c r="AS1403" s="105"/>
      <c r="AT1403" s="105"/>
      <c r="AU1403" s="105"/>
    </row>
    <row r="1404" spans="3:64" x14ac:dyDescent="0.2">
      <c r="C1404" s="333"/>
      <c r="D1404" s="333"/>
      <c r="AA1404" s="105"/>
      <c r="AB1404" s="105"/>
      <c r="AC1404" s="105"/>
      <c r="AD1404" s="105"/>
      <c r="AE1404" s="105"/>
      <c r="AG1404" s="302"/>
      <c r="AN1404" s="105"/>
      <c r="AO1404" s="105"/>
      <c r="AP1404" s="105"/>
      <c r="AQ1404" s="105"/>
      <c r="AR1404" s="105"/>
      <c r="AS1404" s="105"/>
      <c r="AT1404" s="105"/>
      <c r="AU1404" s="105"/>
      <c r="AV1404" s="105"/>
      <c r="AW1404" s="105"/>
      <c r="AX1404" s="105"/>
      <c r="AY1404" s="105"/>
      <c r="AZ1404" s="105"/>
      <c r="BA1404" s="105"/>
      <c r="BB1404" s="105"/>
      <c r="BC1404" s="105"/>
      <c r="BD1404" s="105"/>
      <c r="BE1404" s="105"/>
      <c r="BF1404" s="105"/>
      <c r="BG1404" s="105"/>
      <c r="BH1404" s="105"/>
      <c r="BI1404" s="105"/>
      <c r="BJ1404" s="105"/>
      <c r="BK1404" s="105"/>
      <c r="BL1404" s="105"/>
    </row>
    <row r="1405" spans="3:64" x14ac:dyDescent="0.2">
      <c r="C1405" s="333"/>
      <c r="D1405" s="333"/>
      <c r="AA1405" s="105"/>
      <c r="AB1405" s="105"/>
      <c r="AC1405" s="105"/>
      <c r="AD1405" s="105"/>
      <c r="AE1405" s="105"/>
      <c r="AG1405" s="302"/>
      <c r="AN1405" s="105"/>
      <c r="AO1405" s="105"/>
      <c r="AP1405" s="105"/>
      <c r="AQ1405" s="105"/>
      <c r="AR1405" s="105"/>
      <c r="AS1405" s="105"/>
      <c r="AT1405" s="105"/>
      <c r="AU1405" s="105"/>
    </row>
    <row r="1406" spans="3:64" x14ac:dyDescent="0.2">
      <c r="C1406" s="333"/>
      <c r="D1406" s="333"/>
      <c r="AA1406" s="105"/>
      <c r="AB1406" s="105"/>
      <c r="AC1406" s="105"/>
      <c r="AD1406" s="105"/>
      <c r="AE1406" s="105"/>
      <c r="AG1406" s="302"/>
      <c r="AN1406" s="105"/>
      <c r="AO1406" s="105"/>
      <c r="AP1406" s="105"/>
      <c r="AQ1406" s="105"/>
      <c r="AR1406" s="105"/>
      <c r="AS1406" s="105"/>
      <c r="AT1406" s="105"/>
      <c r="AU1406" s="105"/>
    </row>
    <row r="1407" spans="3:64" x14ac:dyDescent="0.2">
      <c r="C1407" s="333"/>
      <c r="D1407" s="333"/>
      <c r="AA1407" s="105"/>
      <c r="AB1407" s="105"/>
      <c r="AC1407" s="105"/>
      <c r="AD1407" s="105"/>
      <c r="AE1407" s="105"/>
      <c r="AG1407" s="302"/>
      <c r="AN1407" s="105"/>
      <c r="AO1407" s="105"/>
      <c r="AP1407" s="105"/>
      <c r="AQ1407" s="105"/>
      <c r="AR1407" s="105"/>
      <c r="AS1407" s="105"/>
      <c r="AT1407" s="105"/>
      <c r="AU1407" s="105"/>
    </row>
    <row r="1408" spans="3:64" x14ac:dyDescent="0.2">
      <c r="C1408" s="333"/>
      <c r="D1408" s="333"/>
      <c r="AA1408" s="105"/>
      <c r="AB1408" s="105"/>
      <c r="AC1408" s="105"/>
      <c r="AD1408" s="105"/>
      <c r="AE1408" s="105"/>
      <c r="AG1408" s="302"/>
      <c r="AN1408" s="105"/>
      <c r="AO1408" s="105"/>
      <c r="AP1408" s="105"/>
      <c r="AQ1408" s="105"/>
      <c r="AR1408" s="105"/>
      <c r="AS1408" s="105"/>
      <c r="AT1408" s="105"/>
      <c r="AU1408" s="105"/>
    </row>
    <row r="1409" spans="3:64" x14ac:dyDescent="0.2">
      <c r="C1409" s="333"/>
      <c r="D1409" s="333"/>
      <c r="AA1409" s="105"/>
      <c r="AB1409" s="105"/>
      <c r="AC1409" s="105"/>
      <c r="AD1409" s="105"/>
      <c r="AE1409" s="105"/>
      <c r="AG1409" s="302"/>
      <c r="AN1409" s="105"/>
      <c r="AO1409" s="105"/>
      <c r="AP1409" s="105"/>
      <c r="AQ1409" s="105"/>
      <c r="AR1409" s="105"/>
      <c r="AS1409" s="105"/>
      <c r="AT1409" s="105"/>
      <c r="AU1409" s="105"/>
    </row>
    <row r="1410" spans="3:64" x14ac:dyDescent="0.2">
      <c r="C1410" s="333"/>
      <c r="D1410" s="333"/>
      <c r="AA1410" s="105"/>
      <c r="AB1410" s="105"/>
      <c r="AC1410" s="105"/>
      <c r="AD1410" s="105"/>
      <c r="AE1410" s="105"/>
      <c r="AG1410" s="302"/>
      <c r="AN1410" s="105"/>
      <c r="AO1410" s="105"/>
      <c r="AP1410" s="105"/>
      <c r="AQ1410" s="105"/>
      <c r="AR1410" s="105"/>
      <c r="AS1410" s="105"/>
      <c r="AT1410" s="105"/>
      <c r="AU1410" s="105"/>
    </row>
    <row r="1411" spans="3:64" x14ac:dyDescent="0.2">
      <c r="C1411" s="333"/>
      <c r="D1411" s="333"/>
      <c r="AA1411" s="105"/>
      <c r="AB1411" s="105"/>
      <c r="AC1411" s="105"/>
      <c r="AD1411" s="105"/>
      <c r="AE1411" s="105"/>
      <c r="AG1411" s="302"/>
      <c r="AN1411" s="105"/>
      <c r="AO1411" s="105"/>
      <c r="AP1411" s="105"/>
      <c r="AQ1411" s="105"/>
      <c r="AR1411" s="105"/>
      <c r="AS1411" s="105"/>
      <c r="AT1411" s="105"/>
      <c r="AU1411" s="105"/>
    </row>
    <row r="1412" spans="3:64" x14ac:dyDescent="0.2">
      <c r="C1412" s="333"/>
      <c r="D1412" s="333"/>
      <c r="AA1412" s="105"/>
      <c r="AB1412" s="105"/>
      <c r="AC1412" s="105"/>
      <c r="AD1412" s="105"/>
      <c r="AE1412" s="105"/>
      <c r="AG1412" s="302"/>
      <c r="AN1412" s="105"/>
      <c r="AO1412" s="105"/>
      <c r="AP1412" s="105"/>
      <c r="AQ1412" s="105"/>
      <c r="AR1412" s="105"/>
      <c r="AS1412" s="105"/>
      <c r="AT1412" s="105"/>
      <c r="AU1412" s="105"/>
    </row>
    <row r="1413" spans="3:64" x14ac:dyDescent="0.2">
      <c r="C1413" s="333"/>
      <c r="D1413" s="333"/>
      <c r="AA1413" s="105"/>
      <c r="AB1413" s="105"/>
      <c r="AC1413" s="105"/>
      <c r="AD1413" s="105"/>
      <c r="AE1413" s="105"/>
      <c r="AG1413" s="302"/>
      <c r="AN1413" s="105"/>
      <c r="AO1413" s="105"/>
      <c r="AP1413" s="105"/>
      <c r="AQ1413" s="105"/>
      <c r="AR1413" s="105"/>
      <c r="AS1413" s="105"/>
      <c r="AT1413" s="105"/>
      <c r="AU1413" s="105"/>
    </row>
    <row r="1414" spans="3:64" x14ac:dyDescent="0.2">
      <c r="C1414" s="333"/>
      <c r="D1414" s="333"/>
      <c r="AA1414" s="105"/>
      <c r="AB1414" s="105"/>
      <c r="AC1414" s="105"/>
      <c r="AD1414" s="105"/>
      <c r="AE1414" s="105"/>
      <c r="AG1414" s="302"/>
      <c r="AN1414" s="105"/>
      <c r="AO1414" s="105"/>
      <c r="AP1414" s="105"/>
      <c r="AQ1414" s="105"/>
      <c r="AR1414" s="105"/>
      <c r="AS1414" s="105"/>
      <c r="AT1414" s="105"/>
      <c r="AU1414" s="105"/>
    </row>
    <row r="1415" spans="3:64" x14ac:dyDescent="0.2">
      <c r="C1415" s="333"/>
      <c r="D1415" s="333"/>
      <c r="AA1415" s="105"/>
      <c r="AB1415" s="105"/>
      <c r="AC1415" s="105"/>
      <c r="AD1415" s="105"/>
      <c r="AE1415" s="105"/>
      <c r="AG1415" s="302"/>
      <c r="AN1415" s="105"/>
      <c r="AO1415" s="105"/>
      <c r="AP1415" s="105"/>
      <c r="AQ1415" s="105"/>
      <c r="AR1415" s="105"/>
      <c r="AS1415" s="105"/>
      <c r="AT1415" s="105"/>
      <c r="AU1415" s="105"/>
    </row>
    <row r="1416" spans="3:64" x14ac:dyDescent="0.2">
      <c r="C1416" s="333"/>
      <c r="D1416" s="333"/>
      <c r="AA1416" s="105"/>
      <c r="AB1416" s="105"/>
      <c r="AC1416" s="105"/>
      <c r="AD1416" s="105"/>
      <c r="AE1416" s="105"/>
      <c r="AG1416" s="302"/>
      <c r="AN1416" s="105"/>
      <c r="AO1416" s="105"/>
      <c r="AP1416" s="105"/>
      <c r="AQ1416" s="105"/>
      <c r="AR1416" s="105"/>
      <c r="AS1416" s="105"/>
      <c r="AT1416" s="105"/>
      <c r="AU1416" s="105"/>
    </row>
    <row r="1417" spans="3:64" x14ac:dyDescent="0.2">
      <c r="C1417" s="333"/>
      <c r="D1417" s="333"/>
      <c r="AA1417" s="105"/>
      <c r="AB1417" s="105"/>
      <c r="AC1417" s="105"/>
      <c r="AD1417" s="105"/>
      <c r="AE1417" s="105"/>
      <c r="AG1417" s="302"/>
      <c r="AN1417" s="105"/>
      <c r="AO1417" s="105"/>
      <c r="AP1417" s="105"/>
      <c r="AQ1417" s="105"/>
      <c r="AR1417" s="105"/>
      <c r="AS1417" s="105"/>
      <c r="AT1417" s="105"/>
      <c r="AU1417" s="105"/>
    </row>
    <row r="1418" spans="3:64" x14ac:dyDescent="0.2">
      <c r="C1418" s="333"/>
      <c r="D1418" s="333"/>
      <c r="AA1418" s="105"/>
      <c r="AB1418" s="105"/>
      <c r="AC1418" s="105"/>
      <c r="AD1418" s="105"/>
      <c r="AE1418" s="105"/>
      <c r="AG1418" s="302"/>
      <c r="AN1418" s="105"/>
      <c r="AO1418" s="105"/>
      <c r="AP1418" s="105"/>
      <c r="AQ1418" s="105"/>
      <c r="AR1418" s="105"/>
      <c r="AS1418" s="105"/>
      <c r="AT1418" s="105"/>
      <c r="AU1418" s="105"/>
      <c r="AV1418" s="105"/>
      <c r="AW1418" s="105"/>
      <c r="AX1418" s="105"/>
      <c r="AY1418" s="105"/>
      <c r="AZ1418" s="105"/>
      <c r="BA1418" s="105"/>
      <c r="BB1418" s="105"/>
      <c r="BC1418" s="105"/>
      <c r="BD1418" s="105"/>
      <c r="BE1418" s="105"/>
      <c r="BF1418" s="105"/>
      <c r="BG1418" s="105"/>
      <c r="BH1418" s="105"/>
      <c r="BI1418" s="105"/>
      <c r="BJ1418" s="105"/>
      <c r="BK1418" s="105"/>
      <c r="BL1418" s="105"/>
    </row>
    <row r="1419" spans="3:64" x14ac:dyDescent="0.2">
      <c r="C1419" s="333"/>
      <c r="D1419" s="333"/>
      <c r="AA1419" s="105"/>
      <c r="AB1419" s="105"/>
      <c r="AC1419" s="105"/>
      <c r="AD1419" s="105"/>
      <c r="AE1419" s="105"/>
      <c r="AG1419" s="302"/>
      <c r="AN1419" s="105"/>
      <c r="AO1419" s="105"/>
      <c r="AP1419" s="105"/>
      <c r="AQ1419" s="105"/>
      <c r="AR1419" s="105"/>
      <c r="AS1419" s="105"/>
      <c r="AT1419" s="105"/>
      <c r="AU1419" s="105"/>
    </row>
    <row r="1420" spans="3:64" x14ac:dyDescent="0.2">
      <c r="C1420" s="333"/>
      <c r="D1420" s="333"/>
      <c r="AA1420" s="105"/>
      <c r="AB1420" s="105"/>
      <c r="AC1420" s="105"/>
      <c r="AD1420" s="105"/>
      <c r="AE1420" s="105"/>
      <c r="AG1420" s="302"/>
      <c r="AN1420" s="105"/>
      <c r="AO1420" s="105"/>
      <c r="AP1420" s="105"/>
      <c r="AQ1420" s="105"/>
      <c r="AR1420" s="105"/>
      <c r="AS1420" s="105"/>
      <c r="AT1420" s="105"/>
      <c r="AU1420" s="105"/>
    </row>
    <row r="1421" spans="3:64" x14ac:dyDescent="0.2">
      <c r="C1421" s="333"/>
      <c r="D1421" s="333"/>
      <c r="AA1421" s="105"/>
      <c r="AB1421" s="105"/>
      <c r="AC1421" s="105"/>
      <c r="AD1421" s="105"/>
      <c r="AE1421" s="105"/>
      <c r="AG1421" s="302"/>
      <c r="AN1421" s="105"/>
      <c r="AO1421" s="105"/>
      <c r="AP1421" s="105"/>
      <c r="AQ1421" s="105"/>
      <c r="AR1421" s="105"/>
      <c r="AS1421" s="105"/>
      <c r="AT1421" s="105"/>
      <c r="AU1421" s="105"/>
    </row>
    <row r="1422" spans="3:64" x14ac:dyDescent="0.2">
      <c r="C1422" s="333"/>
      <c r="D1422" s="333"/>
      <c r="AA1422" s="105"/>
      <c r="AB1422" s="105"/>
      <c r="AC1422" s="105"/>
      <c r="AD1422" s="105"/>
      <c r="AE1422" s="105"/>
      <c r="AG1422" s="302"/>
      <c r="AN1422" s="105"/>
      <c r="AO1422" s="105"/>
      <c r="AP1422" s="105"/>
      <c r="AQ1422" s="105"/>
      <c r="AR1422" s="105"/>
      <c r="AS1422" s="105"/>
      <c r="AT1422" s="105"/>
      <c r="AU1422" s="105"/>
    </row>
    <row r="1423" spans="3:64" x14ac:dyDescent="0.2">
      <c r="C1423" s="333"/>
      <c r="D1423" s="333"/>
      <c r="AA1423" s="105"/>
      <c r="AB1423" s="105"/>
      <c r="AC1423" s="105"/>
      <c r="AD1423" s="105"/>
      <c r="AE1423" s="105"/>
      <c r="AG1423" s="302"/>
      <c r="AN1423" s="105"/>
      <c r="AO1423" s="105"/>
      <c r="AP1423" s="105"/>
      <c r="AQ1423" s="105"/>
      <c r="AR1423" s="105"/>
      <c r="AS1423" s="105"/>
      <c r="AT1423" s="105"/>
      <c r="AU1423" s="105"/>
    </row>
    <row r="1424" spans="3:64" x14ac:dyDescent="0.2">
      <c r="C1424" s="333"/>
      <c r="D1424" s="333"/>
      <c r="AA1424" s="105"/>
      <c r="AB1424" s="105"/>
      <c r="AC1424" s="105"/>
      <c r="AD1424" s="105"/>
      <c r="AE1424" s="105"/>
      <c r="AG1424" s="302"/>
      <c r="AN1424" s="105"/>
      <c r="AO1424" s="105"/>
      <c r="AP1424" s="105"/>
      <c r="AQ1424" s="105"/>
      <c r="AR1424" s="105"/>
      <c r="AS1424" s="105"/>
      <c r="AT1424" s="105"/>
      <c r="AU1424" s="105"/>
    </row>
    <row r="1425" spans="3:64" x14ac:dyDescent="0.2">
      <c r="C1425" s="333"/>
      <c r="D1425" s="333"/>
      <c r="AA1425" s="105"/>
      <c r="AB1425" s="105"/>
      <c r="AC1425" s="105"/>
      <c r="AD1425" s="105"/>
      <c r="AE1425" s="105"/>
      <c r="AG1425" s="302"/>
      <c r="AN1425" s="105"/>
      <c r="AO1425" s="105"/>
      <c r="AP1425" s="105"/>
      <c r="AQ1425" s="105"/>
      <c r="AR1425" s="105"/>
      <c r="AS1425" s="105"/>
      <c r="AT1425" s="105"/>
      <c r="AU1425" s="105"/>
    </row>
    <row r="1426" spans="3:64" x14ac:dyDescent="0.2">
      <c r="C1426" s="333"/>
      <c r="D1426" s="333"/>
      <c r="AA1426" s="105"/>
      <c r="AB1426" s="105"/>
      <c r="AC1426" s="105"/>
      <c r="AD1426" s="105"/>
      <c r="AE1426" s="105"/>
      <c r="AG1426" s="302"/>
      <c r="AN1426" s="105"/>
      <c r="AO1426" s="105"/>
      <c r="AP1426" s="105"/>
      <c r="AQ1426" s="105"/>
      <c r="AR1426" s="105"/>
      <c r="AS1426" s="105"/>
      <c r="AT1426" s="105"/>
      <c r="AU1426" s="105"/>
    </row>
    <row r="1427" spans="3:64" x14ac:dyDescent="0.2">
      <c r="C1427" s="333"/>
      <c r="D1427" s="333"/>
      <c r="AA1427" s="105"/>
      <c r="AB1427" s="105"/>
      <c r="AC1427" s="105"/>
      <c r="AD1427" s="105"/>
      <c r="AE1427" s="105"/>
      <c r="AG1427" s="302"/>
      <c r="AN1427" s="105"/>
      <c r="AO1427" s="105"/>
      <c r="AP1427" s="105"/>
      <c r="AQ1427" s="105"/>
      <c r="AR1427" s="105"/>
      <c r="AS1427" s="105"/>
      <c r="AT1427" s="105"/>
      <c r="AU1427" s="105"/>
    </row>
    <row r="1428" spans="3:64" x14ac:dyDescent="0.2">
      <c r="C1428" s="333"/>
      <c r="D1428" s="333"/>
      <c r="AA1428" s="105"/>
      <c r="AB1428" s="105"/>
      <c r="AC1428" s="105"/>
      <c r="AD1428" s="105"/>
      <c r="AE1428" s="105"/>
      <c r="AG1428" s="302"/>
      <c r="AN1428" s="105"/>
      <c r="AO1428" s="105"/>
      <c r="AP1428" s="105"/>
      <c r="AQ1428" s="105"/>
      <c r="AR1428" s="105"/>
      <c r="AS1428" s="105"/>
      <c r="AT1428" s="105"/>
      <c r="AU1428" s="105"/>
    </row>
    <row r="1429" spans="3:64" x14ac:dyDescent="0.2">
      <c r="C1429" s="333"/>
      <c r="D1429" s="333"/>
      <c r="AA1429" s="105"/>
      <c r="AB1429" s="105"/>
      <c r="AC1429" s="105"/>
      <c r="AD1429" s="105"/>
      <c r="AE1429" s="105"/>
      <c r="AG1429" s="302"/>
      <c r="AN1429" s="105"/>
      <c r="AO1429" s="105"/>
      <c r="AP1429" s="105"/>
      <c r="AQ1429" s="105"/>
      <c r="AR1429" s="105"/>
      <c r="AS1429" s="105"/>
      <c r="AT1429" s="105"/>
      <c r="AU1429" s="105"/>
    </row>
    <row r="1430" spans="3:64" x14ac:dyDescent="0.2">
      <c r="C1430" s="333"/>
      <c r="D1430" s="333"/>
      <c r="AA1430" s="105"/>
      <c r="AB1430" s="105"/>
      <c r="AC1430" s="105"/>
      <c r="AD1430" s="105"/>
      <c r="AE1430" s="105"/>
      <c r="AG1430" s="302"/>
      <c r="AN1430" s="105"/>
      <c r="AO1430" s="105"/>
      <c r="AP1430" s="105"/>
      <c r="AQ1430" s="105"/>
      <c r="AR1430" s="105"/>
      <c r="AS1430" s="105"/>
      <c r="AT1430" s="105"/>
      <c r="AU1430" s="105"/>
    </row>
    <row r="1431" spans="3:64" x14ac:dyDescent="0.2">
      <c r="C1431" s="333"/>
      <c r="D1431" s="333"/>
      <c r="AA1431" s="105"/>
      <c r="AB1431" s="105"/>
      <c r="AC1431" s="105"/>
      <c r="AD1431" s="105"/>
      <c r="AE1431" s="105"/>
      <c r="AG1431" s="302"/>
      <c r="AN1431" s="105"/>
      <c r="AO1431" s="105"/>
      <c r="AP1431" s="105"/>
      <c r="AQ1431" s="105"/>
      <c r="AR1431" s="105"/>
      <c r="AS1431" s="105"/>
      <c r="AT1431" s="105"/>
      <c r="AU1431" s="105"/>
    </row>
    <row r="1432" spans="3:64" x14ac:dyDescent="0.2">
      <c r="C1432" s="333"/>
      <c r="D1432" s="333"/>
      <c r="AA1432" s="105"/>
      <c r="AB1432" s="105"/>
      <c r="AC1432" s="105"/>
      <c r="AD1432" s="105"/>
      <c r="AE1432" s="105"/>
      <c r="AG1432" s="302"/>
      <c r="AN1432" s="105"/>
      <c r="AO1432" s="105"/>
      <c r="AP1432" s="105"/>
      <c r="AQ1432" s="105"/>
      <c r="AR1432" s="105"/>
      <c r="AS1432" s="105"/>
      <c r="AT1432" s="105"/>
      <c r="AU1432" s="105"/>
    </row>
    <row r="1433" spans="3:64" x14ac:dyDescent="0.2">
      <c r="C1433" s="333"/>
      <c r="D1433" s="333"/>
      <c r="AA1433" s="105"/>
      <c r="AB1433" s="105"/>
      <c r="AC1433" s="105"/>
      <c r="AD1433" s="105"/>
      <c r="AE1433" s="105"/>
      <c r="AG1433" s="302"/>
      <c r="AN1433" s="105"/>
      <c r="AO1433" s="105"/>
      <c r="AP1433" s="105"/>
      <c r="AQ1433" s="105"/>
      <c r="AR1433" s="105"/>
      <c r="AS1433" s="105"/>
      <c r="AT1433" s="105"/>
      <c r="AU1433" s="105"/>
    </row>
    <row r="1434" spans="3:64" x14ac:dyDescent="0.2">
      <c r="C1434" s="333"/>
      <c r="D1434" s="333"/>
      <c r="AA1434" s="105"/>
      <c r="AB1434" s="105"/>
      <c r="AC1434" s="105"/>
      <c r="AD1434" s="105"/>
      <c r="AE1434" s="105"/>
      <c r="AG1434" s="302"/>
      <c r="AN1434" s="105"/>
      <c r="AO1434" s="105"/>
      <c r="AP1434" s="105"/>
      <c r="AQ1434" s="105"/>
      <c r="AR1434" s="105"/>
      <c r="AS1434" s="105"/>
      <c r="AT1434" s="105"/>
      <c r="AU1434" s="105"/>
    </row>
    <row r="1435" spans="3:64" x14ac:dyDescent="0.2">
      <c r="C1435" s="333"/>
      <c r="D1435" s="333"/>
      <c r="AA1435" s="105"/>
      <c r="AB1435" s="105"/>
      <c r="AC1435" s="105"/>
      <c r="AD1435" s="105"/>
      <c r="AE1435" s="105"/>
      <c r="AG1435" s="302"/>
      <c r="AN1435" s="105"/>
      <c r="AO1435" s="105"/>
      <c r="AP1435" s="105"/>
      <c r="AQ1435" s="105"/>
      <c r="AR1435" s="105"/>
      <c r="AS1435" s="105"/>
      <c r="AT1435" s="105"/>
      <c r="AU1435" s="105"/>
      <c r="AV1435" s="105"/>
      <c r="AW1435" s="105"/>
      <c r="AX1435" s="105"/>
      <c r="AY1435" s="105"/>
      <c r="AZ1435" s="105"/>
      <c r="BA1435" s="105"/>
      <c r="BB1435" s="105"/>
      <c r="BC1435" s="105"/>
      <c r="BD1435" s="105"/>
      <c r="BE1435" s="105"/>
      <c r="BF1435" s="105"/>
      <c r="BG1435" s="105"/>
      <c r="BH1435" s="105"/>
      <c r="BI1435" s="105"/>
      <c r="BJ1435" s="105"/>
      <c r="BK1435" s="105"/>
      <c r="BL1435" s="105"/>
    </row>
    <row r="1436" spans="3:64" x14ac:dyDescent="0.2">
      <c r="C1436" s="333"/>
      <c r="D1436" s="333"/>
      <c r="AA1436" s="105"/>
      <c r="AB1436" s="105"/>
      <c r="AC1436" s="105"/>
      <c r="AD1436" s="105"/>
      <c r="AE1436" s="105"/>
      <c r="AG1436" s="302"/>
      <c r="AN1436" s="105"/>
      <c r="AO1436" s="105"/>
      <c r="AP1436" s="105"/>
      <c r="AQ1436" s="105"/>
      <c r="AR1436" s="105"/>
      <c r="AS1436" s="105"/>
      <c r="AT1436" s="105"/>
      <c r="AU1436" s="105"/>
    </row>
    <row r="1437" spans="3:64" x14ac:dyDescent="0.2">
      <c r="C1437" s="333"/>
      <c r="D1437" s="333"/>
      <c r="AA1437" s="105"/>
      <c r="AB1437" s="105"/>
      <c r="AC1437" s="105"/>
      <c r="AD1437" s="105"/>
      <c r="AE1437" s="105"/>
      <c r="AG1437" s="302"/>
      <c r="AN1437" s="105"/>
      <c r="AO1437" s="105"/>
      <c r="AP1437" s="105"/>
      <c r="AQ1437" s="105"/>
      <c r="AR1437" s="105"/>
      <c r="AS1437" s="105"/>
      <c r="AT1437" s="105"/>
      <c r="AU1437" s="105"/>
      <c r="AV1437" s="105"/>
    </row>
    <row r="1438" spans="3:64" x14ac:dyDescent="0.2">
      <c r="C1438" s="333"/>
      <c r="D1438" s="333"/>
      <c r="AA1438" s="105"/>
      <c r="AB1438" s="105"/>
      <c r="AC1438" s="105"/>
      <c r="AD1438" s="105"/>
      <c r="AE1438" s="105"/>
      <c r="AG1438" s="302"/>
      <c r="AN1438" s="105"/>
      <c r="AO1438" s="105"/>
      <c r="AP1438" s="105"/>
      <c r="AQ1438" s="105"/>
      <c r="AR1438" s="105"/>
      <c r="AS1438" s="105"/>
      <c r="AT1438" s="105"/>
      <c r="AU1438" s="105"/>
      <c r="AV1438" s="105"/>
    </row>
    <row r="1439" spans="3:64" x14ac:dyDescent="0.2">
      <c r="C1439" s="333"/>
      <c r="D1439" s="333"/>
      <c r="AA1439" s="105"/>
      <c r="AB1439" s="105"/>
      <c r="AC1439" s="105"/>
      <c r="AD1439" s="105"/>
      <c r="AE1439" s="105"/>
      <c r="AG1439" s="302"/>
      <c r="AN1439" s="105"/>
      <c r="AO1439" s="105"/>
      <c r="AP1439" s="105"/>
      <c r="AQ1439" s="105"/>
      <c r="AR1439" s="105"/>
      <c r="AS1439" s="105"/>
      <c r="AT1439" s="105"/>
      <c r="AU1439" s="105"/>
      <c r="AV1439" s="105"/>
    </row>
    <row r="1440" spans="3:64" x14ac:dyDescent="0.2">
      <c r="C1440" s="333"/>
      <c r="D1440" s="333"/>
      <c r="AA1440" s="105"/>
      <c r="AB1440" s="105"/>
      <c r="AC1440" s="105"/>
      <c r="AD1440" s="105"/>
      <c r="AE1440" s="105"/>
      <c r="AG1440" s="302"/>
      <c r="AN1440" s="105"/>
      <c r="AO1440" s="105"/>
      <c r="AP1440" s="105"/>
      <c r="AQ1440" s="105"/>
      <c r="AR1440" s="105"/>
      <c r="AS1440" s="105"/>
      <c r="AT1440" s="105"/>
      <c r="AU1440" s="105"/>
      <c r="AV1440" s="105"/>
      <c r="AX1440" s="105"/>
    </row>
    <row r="1441" spans="3:64" x14ac:dyDescent="0.2">
      <c r="C1441" s="333"/>
      <c r="D1441" s="333"/>
      <c r="AA1441" s="105"/>
      <c r="AB1441" s="105"/>
      <c r="AC1441" s="105"/>
      <c r="AD1441" s="105"/>
      <c r="AE1441" s="105"/>
      <c r="AG1441" s="302"/>
      <c r="AN1441" s="105"/>
      <c r="AO1441" s="105"/>
      <c r="AP1441" s="105"/>
      <c r="AQ1441" s="105"/>
      <c r="AR1441" s="105"/>
      <c r="AS1441" s="105"/>
      <c r="AT1441" s="105"/>
      <c r="AU1441" s="105"/>
      <c r="AV1441" s="105"/>
      <c r="AX1441" s="105"/>
    </row>
    <row r="1442" spans="3:64" x14ac:dyDescent="0.2">
      <c r="C1442" s="333"/>
      <c r="D1442" s="333"/>
      <c r="AA1442" s="105"/>
      <c r="AB1442" s="105"/>
      <c r="AC1442" s="105"/>
      <c r="AD1442" s="105"/>
      <c r="AE1442" s="105"/>
      <c r="AG1442" s="302"/>
      <c r="AN1442" s="105"/>
      <c r="AO1442" s="105"/>
      <c r="AP1442" s="105"/>
      <c r="AQ1442" s="105"/>
      <c r="AR1442" s="105"/>
      <c r="AS1442" s="105"/>
      <c r="AT1442" s="105"/>
      <c r="AU1442" s="105"/>
      <c r="AV1442" s="105"/>
      <c r="AW1442" s="105"/>
      <c r="AX1442" s="105"/>
      <c r="AY1442" s="105"/>
      <c r="AZ1442" s="105"/>
      <c r="BA1442" s="105"/>
      <c r="BB1442" s="105"/>
      <c r="BC1442" s="105"/>
      <c r="BD1442" s="105"/>
      <c r="BE1442" s="105"/>
      <c r="BF1442" s="105"/>
      <c r="BG1442" s="105"/>
      <c r="BH1442" s="105"/>
      <c r="BI1442" s="105"/>
      <c r="BJ1442" s="105"/>
      <c r="BK1442" s="105"/>
      <c r="BL1442" s="105"/>
    </row>
    <row r="1443" spans="3:64" x14ac:dyDescent="0.2">
      <c r="C1443" s="333"/>
      <c r="D1443" s="333"/>
      <c r="AA1443" s="105"/>
      <c r="AB1443" s="105"/>
      <c r="AC1443" s="105"/>
      <c r="AD1443" s="105"/>
      <c r="AE1443" s="105"/>
      <c r="AG1443" s="302"/>
      <c r="AN1443" s="105"/>
      <c r="AO1443" s="105"/>
      <c r="AP1443" s="105"/>
      <c r="AQ1443" s="105"/>
      <c r="AR1443" s="105"/>
      <c r="AS1443" s="105"/>
      <c r="AT1443" s="105"/>
      <c r="AU1443" s="105"/>
    </row>
    <row r="1444" spans="3:64" x14ac:dyDescent="0.2">
      <c r="C1444" s="333"/>
      <c r="D1444" s="333"/>
      <c r="AA1444" s="105"/>
      <c r="AB1444" s="105"/>
      <c r="AC1444" s="105"/>
      <c r="AD1444" s="105"/>
      <c r="AE1444" s="105"/>
      <c r="AG1444" s="302"/>
      <c r="AN1444" s="105"/>
      <c r="AO1444" s="105"/>
      <c r="AP1444" s="105"/>
      <c r="AQ1444" s="105"/>
      <c r="AR1444" s="105"/>
      <c r="AS1444" s="105"/>
      <c r="AT1444" s="105"/>
      <c r="AU1444" s="105"/>
    </row>
    <row r="1445" spans="3:64" x14ac:dyDescent="0.2">
      <c r="C1445" s="333"/>
      <c r="D1445" s="333"/>
      <c r="AA1445" s="105"/>
      <c r="AB1445" s="105"/>
      <c r="AC1445" s="105"/>
      <c r="AD1445" s="105"/>
      <c r="AE1445" s="105"/>
      <c r="AG1445" s="302"/>
      <c r="AN1445" s="105"/>
      <c r="AO1445" s="105"/>
      <c r="AP1445" s="105"/>
      <c r="AQ1445" s="105"/>
      <c r="AR1445" s="105"/>
      <c r="AS1445" s="105"/>
      <c r="AT1445" s="105"/>
      <c r="AU1445" s="105"/>
    </row>
    <row r="1446" spans="3:64" x14ac:dyDescent="0.2">
      <c r="C1446" s="333"/>
      <c r="D1446" s="333"/>
      <c r="AA1446" s="105"/>
      <c r="AB1446" s="105"/>
      <c r="AC1446" s="105"/>
      <c r="AD1446" s="105"/>
      <c r="AE1446" s="105"/>
      <c r="AG1446" s="302"/>
      <c r="AN1446" s="105"/>
      <c r="AO1446" s="105"/>
      <c r="AP1446" s="105"/>
      <c r="AQ1446" s="105"/>
      <c r="AR1446" s="105"/>
      <c r="AS1446" s="105"/>
      <c r="AT1446" s="105"/>
      <c r="AU1446" s="105"/>
      <c r="AV1446" s="105"/>
      <c r="AW1446" s="105"/>
      <c r="AX1446" s="105"/>
      <c r="AY1446" s="105"/>
      <c r="AZ1446" s="105"/>
      <c r="BA1446" s="105"/>
      <c r="BB1446" s="105"/>
      <c r="BC1446" s="105"/>
      <c r="BD1446" s="105"/>
      <c r="BE1446" s="105"/>
      <c r="BF1446" s="105"/>
      <c r="BG1446" s="105"/>
      <c r="BH1446" s="105"/>
      <c r="BI1446" s="105"/>
      <c r="BJ1446" s="105"/>
      <c r="BK1446" s="105"/>
      <c r="BL1446" s="105"/>
    </row>
    <row r="1447" spans="3:64" x14ac:dyDescent="0.2">
      <c r="C1447" s="333"/>
      <c r="D1447" s="333"/>
      <c r="AA1447" s="105"/>
      <c r="AB1447" s="105"/>
      <c r="AC1447" s="105"/>
      <c r="AD1447" s="105"/>
      <c r="AE1447" s="105"/>
      <c r="AG1447" s="302"/>
      <c r="AN1447" s="105"/>
      <c r="AO1447" s="105"/>
      <c r="AP1447" s="105"/>
      <c r="AQ1447" s="105"/>
      <c r="AR1447" s="105"/>
      <c r="AS1447" s="105"/>
      <c r="AT1447" s="105"/>
      <c r="AU1447" s="105"/>
      <c r="AV1447" s="105"/>
      <c r="AX1447" s="105"/>
    </row>
    <row r="1448" spans="3:64" x14ac:dyDescent="0.2">
      <c r="C1448" s="333"/>
      <c r="D1448" s="333"/>
      <c r="AA1448" s="105"/>
      <c r="AB1448" s="105"/>
      <c r="AC1448" s="105"/>
      <c r="AD1448" s="105"/>
      <c r="AE1448" s="105"/>
      <c r="AG1448" s="302"/>
      <c r="AN1448" s="105"/>
      <c r="AO1448" s="105"/>
      <c r="AP1448" s="105"/>
      <c r="AQ1448" s="105"/>
      <c r="AR1448" s="105"/>
      <c r="AS1448" s="105"/>
      <c r="AT1448" s="105"/>
      <c r="AU1448" s="105"/>
      <c r="AV1448" s="105"/>
      <c r="AX1448" s="105"/>
      <c r="AY1448" s="105"/>
      <c r="AZ1448" s="105"/>
      <c r="BA1448" s="105"/>
      <c r="BB1448" s="105"/>
      <c r="BC1448" s="105"/>
      <c r="BD1448" s="105"/>
      <c r="BE1448" s="105"/>
      <c r="BF1448" s="105"/>
      <c r="BG1448" s="105"/>
      <c r="BH1448" s="105"/>
      <c r="BI1448" s="105"/>
      <c r="BJ1448" s="105"/>
      <c r="BK1448" s="105"/>
      <c r="BL1448" s="105"/>
    </row>
    <row r="1449" spans="3:64" x14ac:dyDescent="0.2">
      <c r="C1449" s="333"/>
      <c r="D1449" s="333"/>
      <c r="AA1449" s="105"/>
      <c r="AB1449" s="105"/>
      <c r="AC1449" s="105"/>
      <c r="AD1449" s="105"/>
      <c r="AE1449" s="105"/>
      <c r="AG1449" s="302"/>
      <c r="AN1449" s="105"/>
      <c r="AO1449" s="105"/>
      <c r="AP1449" s="105"/>
      <c r="AQ1449" s="105"/>
      <c r="AR1449" s="105"/>
      <c r="AS1449" s="105"/>
      <c r="AT1449" s="105"/>
      <c r="AU1449" s="105"/>
      <c r="AV1449" s="105"/>
      <c r="AW1449" s="105"/>
      <c r="AX1449" s="105"/>
      <c r="AY1449" s="105"/>
      <c r="AZ1449" s="105"/>
      <c r="BA1449" s="105"/>
      <c r="BB1449" s="105"/>
      <c r="BC1449" s="105"/>
      <c r="BD1449" s="105"/>
      <c r="BE1449" s="105"/>
      <c r="BF1449" s="105"/>
      <c r="BG1449" s="105"/>
      <c r="BH1449" s="105"/>
      <c r="BI1449" s="105"/>
      <c r="BJ1449" s="105"/>
      <c r="BK1449" s="105"/>
      <c r="BL1449" s="105"/>
    </row>
    <row r="1450" spans="3:64" x14ac:dyDescent="0.2">
      <c r="C1450" s="333"/>
      <c r="D1450" s="333"/>
      <c r="AA1450" s="105"/>
      <c r="AB1450" s="105"/>
      <c r="AC1450" s="105"/>
      <c r="AD1450" s="105"/>
      <c r="AE1450" s="105"/>
      <c r="AG1450" s="302"/>
      <c r="AN1450" s="105"/>
      <c r="AO1450" s="105"/>
      <c r="AP1450" s="105"/>
      <c r="AQ1450" s="105"/>
      <c r="AR1450" s="105"/>
      <c r="AS1450" s="105"/>
      <c r="AT1450" s="105"/>
      <c r="AU1450" s="105"/>
      <c r="AV1450" s="105"/>
      <c r="AW1450" s="105"/>
      <c r="AX1450" s="105"/>
      <c r="AY1450" s="105"/>
      <c r="AZ1450" s="105"/>
      <c r="BA1450" s="105"/>
      <c r="BB1450" s="105"/>
      <c r="BC1450" s="105"/>
      <c r="BD1450" s="105"/>
      <c r="BE1450" s="105"/>
      <c r="BF1450" s="105"/>
      <c r="BG1450" s="105"/>
      <c r="BH1450" s="105"/>
      <c r="BI1450" s="105"/>
      <c r="BJ1450" s="105"/>
      <c r="BK1450" s="105"/>
      <c r="BL1450" s="105"/>
    </row>
    <row r="1451" spans="3:64" x14ac:dyDescent="0.2">
      <c r="C1451" s="333"/>
      <c r="D1451" s="333"/>
      <c r="AA1451" s="105"/>
      <c r="AB1451" s="105"/>
      <c r="AC1451" s="105"/>
      <c r="AD1451" s="105"/>
      <c r="AE1451" s="105"/>
      <c r="AG1451" s="302"/>
      <c r="AN1451" s="105"/>
      <c r="AO1451" s="105"/>
      <c r="AP1451" s="105"/>
      <c r="AQ1451" s="105"/>
      <c r="AR1451" s="105"/>
      <c r="AS1451" s="105"/>
      <c r="AT1451" s="105"/>
      <c r="AU1451" s="105"/>
      <c r="AV1451" s="105"/>
    </row>
    <row r="1452" spans="3:64" x14ac:dyDescent="0.2">
      <c r="C1452" s="333"/>
      <c r="D1452" s="333"/>
      <c r="AA1452" s="105"/>
      <c r="AB1452" s="105"/>
      <c r="AC1452" s="105"/>
      <c r="AD1452" s="105"/>
      <c r="AE1452" s="105"/>
      <c r="AG1452" s="302"/>
      <c r="AN1452" s="105"/>
      <c r="AO1452" s="105"/>
      <c r="AP1452" s="105"/>
      <c r="AQ1452" s="105"/>
      <c r="AR1452" s="105"/>
      <c r="AS1452" s="105"/>
      <c r="AT1452" s="105"/>
      <c r="AU1452" s="105"/>
    </row>
    <row r="1453" spans="3:64" x14ac:dyDescent="0.2">
      <c r="C1453" s="333"/>
      <c r="D1453" s="333"/>
      <c r="AA1453" s="105"/>
      <c r="AB1453" s="105"/>
      <c r="AC1453" s="105"/>
      <c r="AD1453" s="105"/>
      <c r="AE1453" s="105"/>
      <c r="AG1453" s="302"/>
      <c r="AN1453" s="105"/>
      <c r="AO1453" s="105"/>
      <c r="AP1453" s="105"/>
      <c r="AQ1453" s="105"/>
      <c r="AR1453" s="105"/>
      <c r="AS1453" s="105"/>
      <c r="AT1453" s="105"/>
      <c r="AU1453" s="105"/>
      <c r="AV1453" s="105"/>
      <c r="AX1453" s="105"/>
    </row>
    <row r="1454" spans="3:64" x14ac:dyDescent="0.2">
      <c r="C1454" s="333"/>
      <c r="D1454" s="333"/>
      <c r="AA1454" s="105"/>
      <c r="AB1454" s="105"/>
      <c r="AC1454" s="105"/>
      <c r="AD1454" s="105"/>
      <c r="AE1454" s="105"/>
      <c r="AG1454" s="302"/>
      <c r="AN1454" s="105"/>
      <c r="AO1454" s="105"/>
      <c r="AP1454" s="105"/>
      <c r="AQ1454" s="105"/>
      <c r="AR1454" s="105"/>
      <c r="AS1454" s="105"/>
      <c r="AT1454" s="105"/>
      <c r="AU1454" s="105"/>
      <c r="AV1454" s="105"/>
      <c r="AX1454" s="105"/>
      <c r="AY1454" s="105"/>
      <c r="AZ1454" s="105"/>
      <c r="BA1454" s="105"/>
      <c r="BB1454" s="105"/>
      <c r="BC1454" s="105"/>
      <c r="BD1454" s="105"/>
      <c r="BE1454" s="105"/>
      <c r="BF1454" s="105"/>
      <c r="BG1454" s="105"/>
      <c r="BH1454" s="105"/>
      <c r="BI1454" s="105"/>
      <c r="BJ1454" s="105"/>
      <c r="BK1454" s="105"/>
      <c r="BL1454" s="105"/>
    </row>
    <row r="1455" spans="3:64" x14ac:dyDescent="0.2">
      <c r="C1455" s="333"/>
      <c r="D1455" s="333"/>
      <c r="AA1455" s="105"/>
      <c r="AB1455" s="105"/>
      <c r="AC1455" s="105"/>
      <c r="AD1455" s="105"/>
      <c r="AE1455" s="105"/>
      <c r="AG1455" s="302"/>
      <c r="AN1455" s="105"/>
      <c r="AO1455" s="105"/>
      <c r="AP1455" s="105"/>
      <c r="AQ1455" s="105"/>
      <c r="AR1455" s="105"/>
      <c r="AS1455" s="105"/>
      <c r="AT1455" s="105"/>
      <c r="AU1455" s="105"/>
      <c r="AV1455" s="105"/>
      <c r="AW1455" s="105"/>
      <c r="AX1455" s="105"/>
      <c r="AY1455" s="105"/>
      <c r="AZ1455" s="105"/>
      <c r="BA1455" s="105"/>
      <c r="BB1455" s="105"/>
      <c r="BC1455" s="105"/>
      <c r="BD1455" s="105"/>
      <c r="BE1455" s="105"/>
      <c r="BF1455" s="105"/>
      <c r="BG1455" s="105"/>
      <c r="BH1455" s="105"/>
      <c r="BI1455" s="105"/>
      <c r="BJ1455" s="105"/>
      <c r="BK1455" s="105"/>
      <c r="BL1455" s="105"/>
    </row>
    <row r="1456" spans="3:64" x14ac:dyDescent="0.2">
      <c r="C1456" s="333"/>
      <c r="D1456" s="333"/>
      <c r="AA1456" s="105"/>
      <c r="AB1456" s="105"/>
      <c r="AC1456" s="105"/>
      <c r="AD1456" s="105"/>
      <c r="AE1456" s="105"/>
      <c r="AG1456" s="302"/>
      <c r="AN1456" s="105"/>
      <c r="AO1456" s="105"/>
      <c r="AP1456" s="105"/>
      <c r="AQ1456" s="105"/>
      <c r="AR1456" s="105"/>
      <c r="AS1456" s="105"/>
      <c r="AT1456" s="105"/>
      <c r="AU1456" s="105"/>
      <c r="AV1456" s="105"/>
      <c r="AW1456" s="105"/>
      <c r="AX1456" s="105"/>
      <c r="AY1456" s="105"/>
      <c r="AZ1456" s="105"/>
      <c r="BA1456" s="105"/>
      <c r="BB1456" s="105"/>
      <c r="BC1456" s="105"/>
      <c r="BD1456" s="105"/>
      <c r="BE1456" s="105"/>
      <c r="BF1456" s="105"/>
      <c r="BG1456" s="105"/>
      <c r="BH1456" s="105"/>
      <c r="BI1456" s="105"/>
      <c r="BJ1456" s="105"/>
      <c r="BK1456" s="105"/>
      <c r="BL1456" s="105"/>
    </row>
    <row r="1457" spans="3:64" x14ac:dyDescent="0.2">
      <c r="C1457" s="333"/>
      <c r="D1457" s="333"/>
      <c r="AA1457" s="105"/>
      <c r="AB1457" s="105"/>
      <c r="AC1457" s="105"/>
      <c r="AD1457" s="105"/>
      <c r="AE1457" s="105"/>
      <c r="AG1457" s="302"/>
      <c r="AN1457" s="105"/>
      <c r="AO1457" s="105"/>
      <c r="AP1457" s="105"/>
      <c r="AQ1457" s="105"/>
      <c r="AR1457" s="105"/>
      <c r="AS1457" s="105"/>
      <c r="AT1457" s="105"/>
      <c r="AU1457" s="105"/>
    </row>
    <row r="1458" spans="3:64" x14ac:dyDescent="0.2">
      <c r="C1458" s="333"/>
      <c r="D1458" s="333"/>
      <c r="AA1458" s="105"/>
      <c r="AB1458" s="105"/>
      <c r="AC1458" s="105"/>
      <c r="AD1458" s="105"/>
      <c r="AE1458" s="105"/>
      <c r="AG1458" s="302"/>
      <c r="AN1458" s="105"/>
      <c r="AO1458" s="105"/>
      <c r="AP1458" s="105"/>
      <c r="AQ1458" s="105"/>
      <c r="AR1458" s="105"/>
      <c r="AS1458" s="105"/>
      <c r="AT1458" s="105"/>
      <c r="AU1458" s="105"/>
    </row>
    <row r="1459" spans="3:64" x14ac:dyDescent="0.2">
      <c r="C1459" s="333"/>
      <c r="D1459" s="333"/>
      <c r="AA1459" s="105"/>
      <c r="AB1459" s="105"/>
      <c r="AC1459" s="105"/>
      <c r="AD1459" s="105"/>
      <c r="AE1459" s="105"/>
      <c r="AG1459" s="302"/>
      <c r="AN1459" s="105"/>
      <c r="AO1459" s="105"/>
      <c r="AP1459" s="105"/>
      <c r="AQ1459" s="105"/>
      <c r="AR1459" s="105"/>
      <c r="AS1459" s="105"/>
      <c r="AT1459" s="105"/>
      <c r="AU1459" s="105"/>
      <c r="AV1459" s="105"/>
      <c r="AX1459" s="105"/>
      <c r="AY1459" s="105"/>
      <c r="AZ1459" s="105"/>
      <c r="BA1459" s="105"/>
      <c r="BB1459" s="105"/>
      <c r="BC1459" s="105"/>
      <c r="BD1459" s="105"/>
      <c r="BE1459" s="105"/>
      <c r="BF1459" s="105"/>
      <c r="BG1459" s="105"/>
      <c r="BH1459" s="105"/>
      <c r="BI1459" s="105"/>
      <c r="BJ1459" s="105"/>
      <c r="BK1459" s="105"/>
      <c r="BL1459" s="105"/>
    </row>
    <row r="1460" spans="3:64" x14ac:dyDescent="0.2">
      <c r="C1460" s="333"/>
      <c r="D1460" s="333"/>
      <c r="AA1460" s="105"/>
      <c r="AB1460" s="105"/>
      <c r="AC1460" s="105"/>
      <c r="AD1460" s="105"/>
      <c r="AE1460" s="105"/>
      <c r="AG1460" s="302"/>
      <c r="AN1460" s="105"/>
      <c r="AO1460" s="105"/>
      <c r="AP1460" s="105"/>
      <c r="AQ1460" s="105"/>
      <c r="AR1460" s="105"/>
      <c r="AS1460" s="105"/>
      <c r="AT1460" s="105"/>
      <c r="AU1460" s="105"/>
      <c r="AV1460" s="105"/>
      <c r="AW1460" s="105"/>
      <c r="AX1460" s="105"/>
      <c r="AY1460" s="105"/>
      <c r="AZ1460" s="105"/>
      <c r="BA1460" s="105"/>
      <c r="BB1460" s="105"/>
      <c r="BC1460" s="105"/>
      <c r="BD1460" s="105"/>
      <c r="BE1460" s="105"/>
      <c r="BF1460" s="105"/>
      <c r="BG1460" s="105"/>
      <c r="BH1460" s="105"/>
      <c r="BI1460" s="105"/>
      <c r="BJ1460" s="105"/>
      <c r="BK1460" s="105"/>
      <c r="BL1460" s="105"/>
    </row>
    <row r="1461" spans="3:64" x14ac:dyDescent="0.2">
      <c r="C1461" s="333"/>
      <c r="D1461" s="333"/>
      <c r="AA1461" s="105"/>
      <c r="AB1461" s="105"/>
      <c r="AC1461" s="105"/>
      <c r="AD1461" s="105"/>
      <c r="AE1461" s="105"/>
      <c r="AG1461" s="302"/>
      <c r="AN1461" s="105"/>
      <c r="AO1461" s="105"/>
      <c r="AP1461" s="105"/>
      <c r="AQ1461" s="105"/>
      <c r="AR1461" s="105"/>
      <c r="AS1461" s="105"/>
      <c r="AT1461" s="105"/>
      <c r="AU1461" s="105"/>
      <c r="AV1461" s="105"/>
      <c r="AW1461" s="105"/>
      <c r="AX1461" s="105"/>
      <c r="AY1461" s="105"/>
      <c r="AZ1461" s="105"/>
      <c r="BA1461" s="105"/>
      <c r="BB1461" s="105"/>
      <c r="BC1461" s="105"/>
      <c r="BD1461" s="105"/>
      <c r="BE1461" s="105"/>
      <c r="BF1461" s="105"/>
      <c r="BG1461" s="105"/>
      <c r="BH1461" s="105"/>
      <c r="BI1461" s="105"/>
      <c r="BJ1461" s="105"/>
      <c r="BK1461" s="105"/>
      <c r="BL1461" s="105"/>
    </row>
    <row r="1462" spans="3:64" x14ac:dyDescent="0.2">
      <c r="C1462" s="333"/>
      <c r="D1462" s="333"/>
      <c r="AA1462" s="105"/>
      <c r="AB1462" s="105"/>
      <c r="AC1462" s="105"/>
      <c r="AD1462" s="105"/>
      <c r="AE1462" s="105"/>
      <c r="AG1462" s="302"/>
      <c r="AN1462" s="105"/>
      <c r="AO1462" s="105"/>
      <c r="AP1462" s="105"/>
      <c r="AQ1462" s="105"/>
      <c r="AR1462" s="105"/>
      <c r="AS1462" s="105"/>
      <c r="AT1462" s="105"/>
      <c r="AU1462" s="105"/>
    </row>
    <row r="1463" spans="3:64" x14ac:dyDescent="0.2">
      <c r="C1463" s="333"/>
      <c r="D1463" s="333"/>
      <c r="AA1463" s="105"/>
      <c r="AB1463" s="105"/>
      <c r="AC1463" s="105"/>
      <c r="AD1463" s="105"/>
      <c r="AE1463" s="105"/>
      <c r="AG1463" s="302"/>
      <c r="AN1463" s="105"/>
      <c r="AO1463" s="105"/>
      <c r="AP1463" s="105"/>
      <c r="AQ1463" s="105"/>
      <c r="AR1463" s="105"/>
      <c r="AS1463" s="105"/>
      <c r="AT1463" s="105"/>
      <c r="AU1463" s="105"/>
      <c r="AV1463" s="105"/>
      <c r="AW1463" s="105"/>
      <c r="AX1463" s="105"/>
      <c r="AY1463" s="105"/>
      <c r="AZ1463" s="105"/>
      <c r="BA1463" s="105"/>
      <c r="BB1463" s="105"/>
      <c r="BC1463" s="105"/>
      <c r="BD1463" s="105"/>
      <c r="BE1463" s="105"/>
      <c r="BF1463" s="105"/>
      <c r="BG1463" s="105"/>
      <c r="BH1463" s="105"/>
      <c r="BI1463" s="105"/>
      <c r="BJ1463" s="105"/>
      <c r="BK1463" s="105"/>
      <c r="BL1463" s="105"/>
    </row>
    <row r="1464" spans="3:64" x14ac:dyDescent="0.2">
      <c r="C1464" s="333"/>
      <c r="D1464" s="333"/>
      <c r="AA1464" s="105"/>
      <c r="AB1464" s="105"/>
      <c r="AC1464" s="105"/>
      <c r="AD1464" s="105"/>
      <c r="AE1464" s="105"/>
      <c r="AG1464" s="302"/>
      <c r="AN1464" s="105"/>
      <c r="AO1464" s="105"/>
      <c r="AP1464" s="105"/>
      <c r="AQ1464" s="105"/>
      <c r="AR1464" s="105"/>
      <c r="AS1464" s="105"/>
      <c r="AT1464" s="105"/>
      <c r="AU1464" s="105"/>
      <c r="AV1464" s="105"/>
    </row>
    <row r="1465" spans="3:64" x14ac:dyDescent="0.2">
      <c r="C1465" s="333"/>
      <c r="D1465" s="333"/>
      <c r="AA1465" s="105"/>
      <c r="AB1465" s="105"/>
      <c r="AC1465" s="105"/>
      <c r="AD1465" s="105"/>
      <c r="AE1465" s="105"/>
      <c r="AG1465" s="302"/>
      <c r="AN1465" s="105"/>
      <c r="AO1465" s="105"/>
      <c r="AP1465" s="105"/>
      <c r="AQ1465" s="105"/>
      <c r="AR1465" s="105"/>
      <c r="AS1465" s="105"/>
      <c r="AT1465" s="105"/>
      <c r="AU1465" s="105"/>
      <c r="AV1465" s="105"/>
    </row>
    <row r="1466" spans="3:64" x14ac:dyDescent="0.2">
      <c r="C1466" s="333"/>
      <c r="D1466" s="333"/>
      <c r="AA1466" s="105"/>
      <c r="AB1466" s="105"/>
      <c r="AC1466" s="105"/>
      <c r="AD1466" s="105"/>
      <c r="AE1466" s="105"/>
      <c r="AG1466" s="302"/>
      <c r="AN1466" s="105"/>
      <c r="AO1466" s="105"/>
      <c r="AP1466" s="105"/>
      <c r="AQ1466" s="105"/>
      <c r="AR1466" s="105"/>
      <c r="AS1466" s="105"/>
      <c r="AT1466" s="105"/>
      <c r="AU1466" s="105"/>
      <c r="AV1466" s="105"/>
    </row>
    <row r="1467" spans="3:64" x14ac:dyDescent="0.2">
      <c r="C1467" s="333"/>
      <c r="D1467" s="333"/>
      <c r="AA1467" s="105"/>
      <c r="AB1467" s="105"/>
      <c r="AC1467" s="105"/>
      <c r="AD1467" s="105"/>
      <c r="AE1467" s="105"/>
      <c r="AG1467" s="302"/>
      <c r="AN1467" s="105"/>
      <c r="AO1467" s="105"/>
      <c r="AP1467" s="105"/>
      <c r="AQ1467" s="105"/>
      <c r="AR1467" s="105"/>
      <c r="AS1467" s="105"/>
      <c r="AT1467" s="105"/>
      <c r="AU1467" s="105"/>
      <c r="AV1467" s="105"/>
      <c r="AW1467" s="105"/>
      <c r="AX1467" s="105"/>
      <c r="AY1467" s="105"/>
      <c r="AZ1467" s="105"/>
      <c r="BA1467" s="105"/>
      <c r="BB1467" s="105"/>
      <c r="BC1467" s="105"/>
      <c r="BD1467" s="105"/>
      <c r="BE1467" s="105"/>
      <c r="BF1467" s="105"/>
      <c r="BG1467" s="105"/>
      <c r="BH1467" s="105"/>
      <c r="BI1467" s="105"/>
      <c r="BJ1467" s="105"/>
      <c r="BK1467" s="105"/>
      <c r="BL1467" s="105"/>
    </row>
    <row r="1468" spans="3:64" x14ac:dyDescent="0.2">
      <c r="C1468" s="333"/>
      <c r="D1468" s="333"/>
      <c r="AA1468" s="105"/>
      <c r="AB1468" s="105"/>
      <c r="AC1468" s="105"/>
      <c r="AD1468" s="105"/>
      <c r="AE1468" s="105"/>
      <c r="AG1468" s="302"/>
      <c r="AN1468" s="105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/>
      <c r="BD1468" s="105"/>
      <c r="BE1468" s="105"/>
      <c r="BF1468" s="105"/>
      <c r="BG1468" s="105"/>
      <c r="BH1468" s="105"/>
      <c r="BI1468" s="105"/>
      <c r="BJ1468" s="105"/>
      <c r="BK1468" s="105"/>
      <c r="BL1468" s="105"/>
    </row>
    <row r="1469" spans="3:64" x14ac:dyDescent="0.2">
      <c r="C1469" s="333"/>
      <c r="D1469" s="333"/>
      <c r="AA1469" s="105"/>
      <c r="AB1469" s="105"/>
      <c r="AC1469" s="105"/>
      <c r="AD1469" s="105"/>
      <c r="AE1469" s="105"/>
      <c r="AG1469" s="302"/>
      <c r="AN1469" s="105"/>
      <c r="AO1469" s="105"/>
      <c r="AP1469" s="105"/>
      <c r="AQ1469" s="105"/>
      <c r="AR1469" s="105"/>
      <c r="AS1469" s="105"/>
      <c r="AT1469" s="105"/>
      <c r="AU1469" s="105"/>
    </row>
    <row r="1470" spans="3:64" x14ac:dyDescent="0.2">
      <c r="C1470" s="333"/>
      <c r="D1470" s="333"/>
      <c r="AA1470" s="105"/>
      <c r="AB1470" s="105"/>
      <c r="AC1470" s="105"/>
      <c r="AD1470" s="105"/>
      <c r="AE1470" s="105"/>
      <c r="AG1470" s="302"/>
      <c r="AN1470" s="105"/>
      <c r="AO1470" s="105"/>
      <c r="AP1470" s="105"/>
      <c r="AQ1470" s="105"/>
      <c r="AR1470" s="105"/>
      <c r="AS1470" s="105"/>
      <c r="AT1470" s="105"/>
      <c r="AU1470" s="105"/>
      <c r="AV1470" s="105"/>
      <c r="AW1470" s="105"/>
      <c r="AX1470" s="105"/>
      <c r="AY1470" s="105"/>
      <c r="AZ1470" s="105"/>
      <c r="BA1470" s="105"/>
      <c r="BB1470" s="105"/>
      <c r="BC1470" s="105"/>
      <c r="BD1470" s="105"/>
      <c r="BE1470" s="105"/>
      <c r="BF1470" s="105"/>
      <c r="BG1470" s="105"/>
      <c r="BH1470" s="105"/>
      <c r="BI1470" s="105"/>
      <c r="BJ1470" s="105"/>
      <c r="BK1470" s="105"/>
      <c r="BL1470" s="105"/>
    </row>
    <row r="1471" spans="3:64" x14ac:dyDescent="0.2">
      <c r="C1471" s="333"/>
      <c r="D1471" s="333"/>
      <c r="AA1471" s="105"/>
      <c r="AB1471" s="105"/>
      <c r="AC1471" s="105"/>
      <c r="AD1471" s="105"/>
      <c r="AE1471" s="105"/>
      <c r="AG1471" s="302"/>
      <c r="AN1471" s="105"/>
      <c r="AO1471" s="105"/>
      <c r="AP1471" s="105"/>
      <c r="AQ1471" s="105"/>
      <c r="AR1471" s="105"/>
      <c r="AS1471" s="105"/>
      <c r="AT1471" s="105"/>
      <c r="AU1471" s="105"/>
      <c r="AV1471" s="105"/>
    </row>
    <row r="1472" spans="3:64" x14ac:dyDescent="0.2">
      <c r="C1472" s="333"/>
      <c r="D1472" s="333"/>
      <c r="AA1472" s="105"/>
      <c r="AB1472" s="105"/>
      <c r="AC1472" s="105"/>
      <c r="AD1472" s="105"/>
      <c r="AE1472" s="105"/>
      <c r="AG1472" s="302"/>
      <c r="AN1472" s="105"/>
      <c r="AO1472" s="105"/>
      <c r="AP1472" s="105"/>
      <c r="AQ1472" s="105"/>
      <c r="AR1472" s="105"/>
      <c r="AS1472" s="105"/>
      <c r="AT1472" s="105"/>
      <c r="AU1472" s="105"/>
      <c r="AV1472" s="105"/>
    </row>
    <row r="1473" spans="3:64" x14ac:dyDescent="0.2">
      <c r="C1473" s="333"/>
      <c r="D1473" s="333"/>
      <c r="AA1473" s="105"/>
      <c r="AB1473" s="105"/>
      <c r="AC1473" s="105"/>
      <c r="AD1473" s="105"/>
      <c r="AE1473" s="105"/>
      <c r="AG1473" s="302"/>
      <c r="AN1473" s="105"/>
      <c r="AO1473" s="105"/>
      <c r="AP1473" s="105"/>
      <c r="AQ1473" s="105"/>
      <c r="AR1473" s="105"/>
      <c r="AS1473" s="105"/>
      <c r="AT1473" s="105"/>
      <c r="AU1473" s="105"/>
    </row>
    <row r="1474" spans="3:64" x14ac:dyDescent="0.2">
      <c r="C1474" s="333"/>
      <c r="D1474" s="333"/>
      <c r="AA1474" s="105"/>
      <c r="AB1474" s="105"/>
      <c r="AC1474" s="105"/>
      <c r="AD1474" s="105"/>
      <c r="AE1474" s="105"/>
      <c r="AG1474" s="302"/>
      <c r="AN1474" s="105"/>
      <c r="AO1474" s="105"/>
      <c r="AP1474" s="105"/>
      <c r="AQ1474" s="105"/>
      <c r="AR1474" s="105"/>
      <c r="AS1474" s="105"/>
      <c r="AT1474" s="105"/>
      <c r="AU1474" s="105"/>
      <c r="AV1474" s="105"/>
      <c r="AX1474" s="105"/>
      <c r="AY1474" s="105"/>
      <c r="AZ1474" s="105"/>
      <c r="BA1474" s="105"/>
      <c r="BB1474" s="105"/>
      <c r="BC1474" s="105"/>
      <c r="BD1474" s="105"/>
      <c r="BE1474" s="105"/>
      <c r="BF1474" s="105"/>
      <c r="BG1474" s="105"/>
      <c r="BH1474" s="105"/>
      <c r="BI1474" s="105"/>
      <c r="BJ1474" s="105"/>
      <c r="BK1474" s="105"/>
      <c r="BL1474" s="105"/>
    </row>
    <row r="1475" spans="3:64" x14ac:dyDescent="0.2">
      <c r="C1475" s="333"/>
      <c r="D1475" s="333"/>
      <c r="AA1475" s="105"/>
      <c r="AB1475" s="105"/>
      <c r="AC1475" s="105"/>
      <c r="AD1475" s="105"/>
      <c r="AE1475" s="105"/>
      <c r="AG1475" s="302"/>
      <c r="AN1475" s="105"/>
      <c r="AO1475" s="105"/>
      <c r="AP1475" s="105"/>
      <c r="AQ1475" s="105"/>
      <c r="AR1475" s="105"/>
      <c r="AS1475" s="105"/>
      <c r="AT1475" s="105"/>
      <c r="AU1475" s="105"/>
      <c r="AV1475" s="105"/>
      <c r="AX1475" s="105"/>
    </row>
    <row r="1476" spans="3:64" x14ac:dyDescent="0.2">
      <c r="C1476" s="333"/>
      <c r="D1476" s="333"/>
      <c r="AA1476" s="105"/>
      <c r="AB1476" s="105"/>
      <c r="AC1476" s="105"/>
      <c r="AD1476" s="105"/>
      <c r="AE1476" s="105"/>
      <c r="AG1476" s="302"/>
      <c r="AN1476" s="105"/>
      <c r="AO1476" s="105"/>
      <c r="AP1476" s="105"/>
      <c r="AQ1476" s="105"/>
      <c r="AR1476" s="105"/>
      <c r="AS1476" s="105"/>
      <c r="AT1476" s="105"/>
      <c r="AU1476" s="105"/>
      <c r="AV1476" s="105"/>
      <c r="AX1476" s="105"/>
    </row>
    <row r="1477" spans="3:64" x14ac:dyDescent="0.2">
      <c r="C1477" s="333"/>
      <c r="D1477" s="333"/>
      <c r="AA1477" s="105"/>
      <c r="AB1477" s="105"/>
      <c r="AC1477" s="105"/>
      <c r="AD1477" s="105"/>
      <c r="AE1477" s="105"/>
      <c r="AG1477" s="302"/>
      <c r="AN1477" s="105"/>
      <c r="AO1477" s="105"/>
      <c r="AP1477" s="105"/>
      <c r="AQ1477" s="105"/>
      <c r="AR1477" s="105"/>
      <c r="AS1477" s="105"/>
      <c r="AT1477" s="105"/>
      <c r="AU1477" s="105"/>
      <c r="AV1477" s="105"/>
      <c r="AW1477" s="105"/>
      <c r="AX1477" s="105"/>
      <c r="AY1477" s="105"/>
      <c r="AZ1477" s="105"/>
      <c r="BA1477" s="105"/>
      <c r="BB1477" s="105"/>
      <c r="BC1477" s="105"/>
      <c r="BD1477" s="105"/>
      <c r="BE1477" s="105"/>
      <c r="BF1477" s="105"/>
      <c r="BG1477" s="105"/>
      <c r="BH1477" s="105"/>
      <c r="BI1477" s="105"/>
      <c r="BJ1477" s="105"/>
      <c r="BK1477" s="105"/>
      <c r="BL1477" s="105"/>
    </row>
    <row r="1478" spans="3:64" x14ac:dyDescent="0.2">
      <c r="C1478" s="333"/>
      <c r="D1478" s="333"/>
      <c r="AA1478" s="105"/>
      <c r="AB1478" s="105"/>
      <c r="AC1478" s="105"/>
      <c r="AD1478" s="105"/>
      <c r="AE1478" s="105"/>
      <c r="AG1478" s="302"/>
      <c r="AN1478" s="105"/>
      <c r="AO1478" s="105"/>
      <c r="AP1478" s="105"/>
      <c r="AQ1478" s="105"/>
      <c r="AR1478" s="105"/>
      <c r="AS1478" s="105"/>
      <c r="AT1478" s="105"/>
      <c r="AU1478" s="105"/>
      <c r="AV1478" s="105"/>
      <c r="AW1478" s="105"/>
      <c r="AX1478" s="105"/>
      <c r="AY1478" s="105"/>
      <c r="AZ1478" s="105"/>
      <c r="BA1478" s="105"/>
      <c r="BB1478" s="105"/>
      <c r="BC1478" s="105"/>
      <c r="BD1478" s="105"/>
      <c r="BE1478" s="105"/>
      <c r="BF1478" s="105"/>
      <c r="BG1478" s="105"/>
      <c r="BH1478" s="105"/>
      <c r="BI1478" s="105"/>
      <c r="BJ1478" s="105"/>
      <c r="BK1478" s="105"/>
      <c r="BL1478" s="105"/>
    </row>
    <row r="1479" spans="3:64" x14ac:dyDescent="0.2">
      <c r="C1479" s="333"/>
      <c r="D1479" s="333"/>
      <c r="AA1479" s="105"/>
      <c r="AB1479" s="105"/>
      <c r="AC1479" s="105"/>
      <c r="AD1479" s="105"/>
      <c r="AE1479" s="105"/>
      <c r="AG1479" s="302"/>
      <c r="AN1479" s="105"/>
      <c r="AO1479" s="105"/>
      <c r="AP1479" s="105"/>
      <c r="AQ1479" s="105"/>
      <c r="AR1479" s="105"/>
      <c r="AS1479" s="105"/>
      <c r="AT1479" s="105"/>
      <c r="AU1479" s="105"/>
      <c r="AV1479" s="105"/>
      <c r="AW1479" s="105"/>
      <c r="AX1479" s="105"/>
      <c r="AY1479" s="105"/>
      <c r="AZ1479" s="105"/>
      <c r="BA1479" s="105"/>
      <c r="BB1479" s="105"/>
      <c r="BC1479" s="105"/>
      <c r="BD1479" s="105"/>
      <c r="BE1479" s="105"/>
      <c r="BF1479" s="105"/>
      <c r="BG1479" s="105"/>
      <c r="BH1479" s="105"/>
      <c r="BI1479" s="105"/>
      <c r="BJ1479" s="105"/>
      <c r="BK1479" s="105"/>
      <c r="BL1479" s="105"/>
    </row>
    <row r="1480" spans="3:64" x14ac:dyDescent="0.2">
      <c r="C1480" s="333"/>
      <c r="D1480" s="333"/>
      <c r="AA1480" s="105"/>
      <c r="AB1480" s="105"/>
      <c r="AC1480" s="105"/>
      <c r="AD1480" s="105"/>
      <c r="AE1480" s="105"/>
      <c r="AG1480" s="302"/>
      <c r="AN1480" s="105"/>
      <c r="AO1480" s="105"/>
      <c r="AP1480" s="105"/>
      <c r="AQ1480" s="105"/>
      <c r="AR1480" s="105"/>
      <c r="AS1480" s="105"/>
      <c r="AT1480" s="105"/>
      <c r="AU1480" s="105"/>
      <c r="AV1480" s="105"/>
      <c r="AW1480" s="105"/>
      <c r="AX1480" s="105"/>
      <c r="AY1480" s="105"/>
      <c r="AZ1480" s="105"/>
      <c r="BA1480" s="105"/>
      <c r="BB1480" s="105"/>
      <c r="BC1480" s="105"/>
      <c r="BD1480" s="105"/>
      <c r="BE1480" s="105"/>
      <c r="BF1480" s="105"/>
      <c r="BG1480" s="105"/>
      <c r="BH1480" s="105"/>
      <c r="BI1480" s="105"/>
      <c r="BJ1480" s="105"/>
      <c r="BK1480" s="105"/>
      <c r="BL1480" s="105"/>
    </row>
    <row r="1481" spans="3:64" x14ac:dyDescent="0.2">
      <c r="C1481" s="333"/>
      <c r="D1481" s="333"/>
      <c r="AA1481" s="105"/>
      <c r="AB1481" s="105"/>
      <c r="AC1481" s="105"/>
      <c r="AD1481" s="105"/>
      <c r="AE1481" s="105"/>
      <c r="AG1481" s="302"/>
      <c r="AN1481" s="105"/>
      <c r="AO1481" s="105"/>
      <c r="AP1481" s="105"/>
      <c r="AQ1481" s="105"/>
      <c r="AR1481" s="105"/>
      <c r="AS1481" s="105"/>
      <c r="AT1481" s="105"/>
      <c r="AU1481" s="105"/>
      <c r="AV1481" s="105"/>
    </row>
    <row r="1482" spans="3:64" x14ac:dyDescent="0.2">
      <c r="C1482" s="333"/>
      <c r="D1482" s="333"/>
      <c r="AA1482" s="105"/>
      <c r="AB1482" s="105"/>
      <c r="AC1482" s="105"/>
      <c r="AD1482" s="105"/>
      <c r="AE1482" s="105"/>
      <c r="AG1482" s="302"/>
      <c r="AN1482" s="105"/>
      <c r="AO1482" s="105"/>
      <c r="AP1482" s="105"/>
      <c r="AQ1482" s="105"/>
      <c r="AR1482" s="105"/>
      <c r="AS1482" s="105"/>
      <c r="AT1482" s="105"/>
      <c r="AU1482" s="105"/>
    </row>
    <row r="1483" spans="3:64" x14ac:dyDescent="0.2">
      <c r="C1483" s="333"/>
      <c r="D1483" s="333"/>
      <c r="AA1483" s="105"/>
      <c r="AB1483" s="105"/>
      <c r="AC1483" s="105"/>
      <c r="AD1483" s="105"/>
      <c r="AE1483" s="105"/>
      <c r="AG1483" s="302"/>
      <c r="AN1483" s="105"/>
      <c r="AO1483" s="105"/>
      <c r="AP1483" s="105"/>
      <c r="AQ1483" s="105"/>
      <c r="AR1483" s="105"/>
      <c r="AS1483" s="105"/>
      <c r="AT1483" s="105"/>
      <c r="AU1483" s="105"/>
    </row>
    <row r="1484" spans="3:64" x14ac:dyDescent="0.2">
      <c r="C1484" s="333"/>
      <c r="D1484" s="333"/>
      <c r="AA1484" s="105"/>
      <c r="AB1484" s="105"/>
      <c r="AC1484" s="105"/>
      <c r="AD1484" s="105"/>
      <c r="AE1484" s="105"/>
      <c r="AG1484" s="302"/>
      <c r="AN1484" s="105"/>
      <c r="AO1484" s="105"/>
      <c r="AP1484" s="105"/>
      <c r="AQ1484" s="105"/>
      <c r="AR1484" s="105"/>
      <c r="AS1484" s="105"/>
      <c r="AT1484" s="105"/>
      <c r="AU1484" s="105"/>
      <c r="AV1484" s="105"/>
    </row>
    <row r="1485" spans="3:64" x14ac:dyDescent="0.2">
      <c r="C1485" s="333"/>
      <c r="D1485" s="333"/>
      <c r="AA1485" s="105"/>
      <c r="AB1485" s="105"/>
      <c r="AC1485" s="105"/>
      <c r="AD1485" s="105"/>
      <c r="AE1485" s="105"/>
      <c r="AG1485" s="302"/>
      <c r="AN1485" s="105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/>
      <c r="BD1485" s="105"/>
      <c r="BE1485" s="105"/>
      <c r="BF1485" s="105"/>
      <c r="BG1485" s="105"/>
      <c r="BH1485" s="105"/>
      <c r="BI1485" s="105"/>
      <c r="BJ1485" s="105"/>
      <c r="BK1485" s="105"/>
      <c r="BL1485" s="105"/>
    </row>
    <row r="1486" spans="3:64" x14ac:dyDescent="0.2">
      <c r="C1486" s="333"/>
      <c r="D1486" s="333"/>
      <c r="AA1486" s="105"/>
      <c r="AB1486" s="105"/>
      <c r="AC1486" s="105"/>
      <c r="AD1486" s="105"/>
      <c r="AE1486" s="105"/>
      <c r="AG1486" s="302"/>
      <c r="AN1486" s="105"/>
      <c r="AO1486" s="105"/>
      <c r="AP1486" s="105"/>
      <c r="AQ1486" s="105"/>
      <c r="AR1486" s="105"/>
      <c r="AS1486" s="105"/>
      <c r="AT1486" s="105"/>
      <c r="AU1486" s="105"/>
      <c r="AV1486" s="105"/>
      <c r="AW1486" s="105"/>
      <c r="AX1486" s="105"/>
      <c r="AY1486" s="105"/>
      <c r="AZ1486" s="105"/>
      <c r="BA1486" s="105"/>
      <c r="BB1486" s="105"/>
      <c r="BC1486" s="105"/>
      <c r="BD1486" s="105"/>
      <c r="BE1486" s="105"/>
      <c r="BF1486" s="105"/>
      <c r="BG1486" s="105"/>
      <c r="BH1486" s="105"/>
      <c r="BI1486" s="105"/>
      <c r="BJ1486" s="105"/>
      <c r="BK1486" s="105"/>
      <c r="BL1486" s="105"/>
    </row>
    <row r="1487" spans="3:64" x14ac:dyDescent="0.2">
      <c r="C1487" s="333"/>
      <c r="D1487" s="333"/>
      <c r="AA1487" s="105"/>
      <c r="AB1487" s="105"/>
      <c r="AC1487" s="105"/>
      <c r="AD1487" s="105"/>
      <c r="AE1487" s="105"/>
      <c r="AG1487" s="302"/>
      <c r="AN1487" s="105"/>
      <c r="AO1487" s="105"/>
      <c r="AP1487" s="105"/>
      <c r="AQ1487" s="105"/>
      <c r="AR1487" s="105"/>
      <c r="AS1487" s="105"/>
      <c r="AT1487" s="105"/>
      <c r="AU1487" s="105"/>
    </row>
    <row r="1488" spans="3:64" x14ac:dyDescent="0.2">
      <c r="C1488" s="333"/>
      <c r="D1488" s="333"/>
      <c r="AA1488" s="105"/>
      <c r="AB1488" s="105"/>
      <c r="AC1488" s="105"/>
      <c r="AD1488" s="105"/>
      <c r="AE1488" s="105"/>
      <c r="AG1488" s="302"/>
      <c r="AN1488" s="105"/>
      <c r="AO1488" s="105"/>
      <c r="AP1488" s="105"/>
      <c r="AQ1488" s="105"/>
      <c r="AR1488" s="105"/>
      <c r="AS1488" s="105"/>
      <c r="AT1488" s="105"/>
      <c r="AU1488" s="105"/>
      <c r="AV1488" s="105"/>
      <c r="AX1488" s="105"/>
    </row>
    <row r="1489" spans="3:64" x14ac:dyDescent="0.2">
      <c r="C1489" s="333"/>
      <c r="D1489" s="333"/>
      <c r="AA1489" s="105"/>
      <c r="AB1489" s="105"/>
      <c r="AC1489" s="105"/>
      <c r="AD1489" s="105"/>
      <c r="AE1489" s="105"/>
      <c r="AG1489" s="302"/>
      <c r="AN1489" s="105"/>
      <c r="AO1489" s="105"/>
      <c r="AP1489" s="105"/>
      <c r="AQ1489" s="105"/>
      <c r="AR1489" s="105"/>
      <c r="AS1489" s="105"/>
      <c r="AT1489" s="105"/>
      <c r="AU1489" s="105"/>
      <c r="AV1489" s="105"/>
    </row>
    <row r="1490" spans="3:64" x14ac:dyDescent="0.2">
      <c r="C1490" s="333"/>
      <c r="D1490" s="333"/>
      <c r="AA1490" s="105"/>
      <c r="AB1490" s="105"/>
      <c r="AC1490" s="105"/>
      <c r="AD1490" s="105"/>
      <c r="AE1490" s="105"/>
      <c r="AG1490" s="302"/>
      <c r="AN1490" s="105"/>
      <c r="AO1490" s="105"/>
      <c r="AP1490" s="105"/>
      <c r="AQ1490" s="105"/>
      <c r="AR1490" s="105"/>
      <c r="AS1490" s="105"/>
      <c r="AT1490" s="105"/>
      <c r="AU1490" s="105"/>
    </row>
    <row r="1491" spans="3:64" x14ac:dyDescent="0.2">
      <c r="C1491" s="333"/>
      <c r="D1491" s="333"/>
      <c r="AA1491" s="105"/>
      <c r="AB1491" s="105"/>
      <c r="AC1491" s="105"/>
      <c r="AD1491" s="105"/>
      <c r="AE1491" s="105"/>
      <c r="AG1491" s="302"/>
      <c r="AN1491" s="105"/>
      <c r="AO1491" s="105"/>
      <c r="AP1491" s="105"/>
      <c r="AQ1491" s="105"/>
      <c r="AR1491" s="105"/>
      <c r="AS1491" s="105"/>
      <c r="AT1491" s="105"/>
      <c r="AU1491" s="105"/>
    </row>
    <row r="1492" spans="3:64" x14ac:dyDescent="0.2">
      <c r="C1492" s="333"/>
      <c r="D1492" s="333"/>
      <c r="AA1492" s="105"/>
      <c r="AB1492" s="105"/>
      <c r="AC1492" s="105"/>
      <c r="AD1492" s="105"/>
      <c r="AE1492" s="105"/>
      <c r="AG1492" s="302"/>
      <c r="AN1492" s="105"/>
      <c r="AO1492" s="105"/>
      <c r="AP1492" s="105"/>
      <c r="AQ1492" s="105"/>
      <c r="AR1492" s="105"/>
      <c r="AS1492" s="105"/>
      <c r="AT1492" s="105"/>
      <c r="AU1492" s="105"/>
    </row>
    <row r="1493" spans="3:64" x14ac:dyDescent="0.2">
      <c r="C1493" s="333"/>
      <c r="D1493" s="333"/>
      <c r="AA1493" s="105"/>
      <c r="AB1493" s="105"/>
      <c r="AC1493" s="105"/>
      <c r="AD1493" s="105"/>
      <c r="AE1493" s="105"/>
      <c r="AG1493" s="302"/>
      <c r="AN1493" s="105"/>
      <c r="AO1493" s="105"/>
      <c r="AP1493" s="105"/>
      <c r="AQ1493" s="105"/>
      <c r="AR1493" s="105"/>
      <c r="AS1493" s="105"/>
      <c r="AT1493" s="105"/>
      <c r="AU1493" s="105"/>
    </row>
    <row r="1494" spans="3:64" x14ac:dyDescent="0.2">
      <c r="C1494" s="333"/>
      <c r="D1494" s="333"/>
      <c r="AA1494" s="105"/>
      <c r="AB1494" s="105"/>
      <c r="AC1494" s="105"/>
      <c r="AD1494" s="105"/>
      <c r="AE1494" s="105"/>
      <c r="AG1494" s="302"/>
      <c r="AN1494" s="105"/>
      <c r="AO1494" s="105"/>
      <c r="AP1494" s="105"/>
      <c r="AQ1494" s="105"/>
      <c r="AR1494" s="105"/>
      <c r="AS1494" s="105"/>
      <c r="AT1494" s="105"/>
      <c r="AU1494" s="105"/>
      <c r="AV1494" s="105"/>
      <c r="AW1494" s="105"/>
      <c r="AX1494" s="105"/>
      <c r="AY1494" s="105"/>
      <c r="AZ1494" s="105"/>
      <c r="BA1494" s="105"/>
      <c r="BB1494" s="105"/>
      <c r="BC1494" s="105"/>
      <c r="BD1494" s="105"/>
      <c r="BE1494" s="105"/>
      <c r="BF1494" s="105"/>
      <c r="BG1494" s="105"/>
      <c r="BH1494" s="105"/>
      <c r="BI1494" s="105"/>
      <c r="BJ1494" s="105"/>
      <c r="BK1494" s="105"/>
      <c r="BL1494" s="105"/>
    </row>
    <row r="1495" spans="3:64" x14ac:dyDescent="0.2">
      <c r="C1495" s="333"/>
      <c r="D1495" s="333"/>
      <c r="AA1495" s="105"/>
      <c r="AB1495" s="105"/>
      <c r="AC1495" s="105"/>
      <c r="AD1495" s="105"/>
      <c r="AE1495" s="105"/>
      <c r="AG1495" s="302"/>
      <c r="AN1495" s="105"/>
      <c r="AO1495" s="105"/>
      <c r="AP1495" s="105"/>
      <c r="AQ1495" s="105"/>
      <c r="AR1495" s="105"/>
      <c r="AS1495" s="105"/>
      <c r="AT1495" s="105"/>
      <c r="AU1495" s="105"/>
    </row>
    <row r="1496" spans="3:64" x14ac:dyDescent="0.2">
      <c r="C1496" s="333"/>
      <c r="D1496" s="333"/>
      <c r="AA1496" s="105"/>
      <c r="AB1496" s="105"/>
      <c r="AC1496" s="105"/>
      <c r="AD1496" s="105"/>
      <c r="AE1496" s="105"/>
      <c r="AG1496" s="302"/>
      <c r="AN1496" s="105"/>
      <c r="AO1496" s="105"/>
      <c r="AP1496" s="105"/>
      <c r="AQ1496" s="105"/>
      <c r="AR1496" s="105"/>
      <c r="AS1496" s="105"/>
      <c r="AT1496" s="105"/>
      <c r="AU1496" s="105"/>
      <c r="AV1496" s="105"/>
      <c r="AW1496" s="105"/>
      <c r="AX1496" s="105"/>
      <c r="AY1496" s="105"/>
      <c r="AZ1496" s="105"/>
      <c r="BA1496" s="105"/>
      <c r="BB1496" s="105"/>
      <c r="BC1496" s="105"/>
      <c r="BD1496" s="105"/>
      <c r="BE1496" s="105"/>
      <c r="BF1496" s="105"/>
      <c r="BG1496" s="105"/>
      <c r="BH1496" s="105"/>
      <c r="BI1496" s="105"/>
      <c r="BJ1496" s="105"/>
      <c r="BK1496" s="105"/>
      <c r="BL1496" s="105"/>
    </row>
    <row r="1497" spans="3:64" x14ac:dyDescent="0.2">
      <c r="C1497" s="333"/>
      <c r="D1497" s="333"/>
      <c r="AA1497" s="105"/>
      <c r="AB1497" s="105"/>
      <c r="AC1497" s="105"/>
      <c r="AD1497" s="105"/>
      <c r="AE1497" s="105"/>
      <c r="AG1497" s="302"/>
      <c r="AN1497" s="105"/>
      <c r="AO1497" s="105"/>
      <c r="AP1497" s="105"/>
      <c r="AQ1497" s="105"/>
      <c r="AR1497" s="105"/>
      <c r="AS1497" s="105"/>
      <c r="AT1497" s="105"/>
      <c r="AU1497" s="105"/>
      <c r="AV1497" s="105"/>
      <c r="AX1497" s="105"/>
    </row>
    <row r="1498" spans="3:64" x14ac:dyDescent="0.2">
      <c r="C1498" s="333"/>
      <c r="D1498" s="333"/>
      <c r="AA1498" s="105"/>
      <c r="AB1498" s="105"/>
      <c r="AC1498" s="105"/>
      <c r="AD1498" s="105"/>
      <c r="AE1498" s="105"/>
      <c r="AG1498" s="302"/>
      <c r="AN1498" s="105"/>
      <c r="AO1498" s="105"/>
      <c r="AP1498" s="105"/>
      <c r="AQ1498" s="105"/>
      <c r="AR1498" s="105"/>
      <c r="AS1498" s="105"/>
      <c r="AT1498" s="105"/>
      <c r="AU1498" s="105"/>
      <c r="AV1498" s="105"/>
    </row>
    <row r="1499" spans="3:64" x14ac:dyDescent="0.2">
      <c r="C1499" s="333"/>
      <c r="D1499" s="333"/>
      <c r="AA1499" s="105"/>
      <c r="AB1499" s="105"/>
      <c r="AC1499" s="105"/>
      <c r="AD1499" s="105"/>
      <c r="AE1499" s="105"/>
      <c r="AG1499" s="302"/>
      <c r="AN1499" s="105"/>
      <c r="AO1499" s="105"/>
      <c r="AP1499" s="105"/>
      <c r="AQ1499" s="105"/>
      <c r="AR1499" s="105"/>
      <c r="AS1499" s="105"/>
      <c r="AT1499" s="105"/>
      <c r="AU1499" s="105"/>
      <c r="AV1499" s="105"/>
    </row>
    <row r="1500" spans="3:64" x14ac:dyDescent="0.2">
      <c r="C1500" s="333"/>
      <c r="D1500" s="333"/>
      <c r="AA1500" s="105"/>
      <c r="AB1500" s="105"/>
      <c r="AC1500" s="105"/>
      <c r="AD1500" s="105"/>
      <c r="AE1500" s="105"/>
      <c r="AG1500" s="302"/>
      <c r="AN1500" s="105"/>
      <c r="AO1500" s="105"/>
      <c r="AP1500" s="105"/>
      <c r="AQ1500" s="105"/>
      <c r="AR1500" s="105"/>
      <c r="AS1500" s="105"/>
      <c r="AT1500" s="105"/>
      <c r="AU1500" s="105"/>
      <c r="AV1500" s="105"/>
      <c r="AX1500" s="105"/>
    </row>
    <row r="1501" spans="3:64" x14ac:dyDescent="0.2">
      <c r="C1501" s="333"/>
      <c r="D1501" s="333"/>
      <c r="AA1501" s="105"/>
      <c r="AB1501" s="105"/>
      <c r="AC1501" s="105"/>
      <c r="AD1501" s="105"/>
      <c r="AE1501" s="105"/>
      <c r="AG1501" s="302"/>
      <c r="AN1501" s="105"/>
      <c r="AO1501" s="105"/>
      <c r="AP1501" s="105"/>
      <c r="AQ1501" s="105"/>
      <c r="AR1501" s="105"/>
      <c r="AS1501" s="105"/>
      <c r="AT1501" s="105"/>
      <c r="AU1501" s="105"/>
      <c r="AV1501" s="105"/>
      <c r="AW1501" s="105"/>
      <c r="AX1501" s="105"/>
      <c r="AY1501" s="105"/>
      <c r="AZ1501" s="105"/>
      <c r="BA1501" s="105"/>
      <c r="BB1501" s="105"/>
      <c r="BC1501" s="105"/>
      <c r="BD1501" s="105"/>
      <c r="BE1501" s="105"/>
      <c r="BF1501" s="105"/>
      <c r="BG1501" s="105"/>
      <c r="BH1501" s="105"/>
      <c r="BI1501" s="105"/>
      <c r="BJ1501" s="105"/>
      <c r="BK1501" s="105"/>
      <c r="BL1501" s="105"/>
    </row>
    <row r="1502" spans="3:64" x14ac:dyDescent="0.2">
      <c r="C1502" s="333"/>
      <c r="D1502" s="333"/>
      <c r="AA1502" s="105"/>
      <c r="AB1502" s="105"/>
      <c r="AC1502" s="105"/>
      <c r="AD1502" s="105"/>
      <c r="AE1502" s="105"/>
      <c r="AG1502" s="302"/>
      <c r="AN1502" s="105"/>
      <c r="AO1502" s="105"/>
      <c r="AP1502" s="105"/>
      <c r="AQ1502" s="105"/>
      <c r="AR1502" s="105"/>
      <c r="AS1502" s="105"/>
      <c r="AT1502" s="105"/>
      <c r="AU1502" s="105"/>
      <c r="AV1502" s="105"/>
    </row>
    <row r="1503" spans="3:64" x14ac:dyDescent="0.2">
      <c r="C1503" s="333"/>
      <c r="D1503" s="333"/>
      <c r="AA1503" s="105"/>
      <c r="AB1503" s="105"/>
      <c r="AC1503" s="105"/>
      <c r="AD1503" s="105"/>
      <c r="AE1503" s="105"/>
      <c r="AG1503" s="302"/>
      <c r="AN1503" s="105"/>
      <c r="AO1503" s="105"/>
      <c r="AP1503" s="105"/>
      <c r="AQ1503" s="105"/>
      <c r="AR1503" s="105"/>
      <c r="AS1503" s="105"/>
      <c r="AT1503" s="105"/>
      <c r="AU1503" s="105"/>
      <c r="AV1503" s="105"/>
      <c r="AX1503" s="105"/>
    </row>
    <row r="1504" spans="3:64" x14ac:dyDescent="0.2">
      <c r="C1504" s="333"/>
      <c r="D1504" s="333"/>
      <c r="AA1504" s="105"/>
      <c r="AB1504" s="105"/>
      <c r="AC1504" s="105"/>
      <c r="AD1504" s="105"/>
      <c r="AE1504" s="105"/>
      <c r="AG1504" s="302"/>
      <c r="AN1504" s="105"/>
      <c r="AO1504" s="105"/>
      <c r="AP1504" s="105"/>
      <c r="AQ1504" s="105"/>
      <c r="AR1504" s="105"/>
      <c r="AS1504" s="105"/>
      <c r="AT1504" s="105"/>
      <c r="AU1504" s="105"/>
      <c r="AV1504" s="105"/>
      <c r="AW1504" s="105"/>
      <c r="AX1504" s="105"/>
      <c r="AY1504" s="105"/>
      <c r="AZ1504" s="105"/>
      <c r="BA1504" s="105"/>
      <c r="BB1504" s="105"/>
      <c r="BC1504" s="105"/>
      <c r="BD1504" s="105"/>
      <c r="BE1504" s="105"/>
      <c r="BF1504" s="105"/>
      <c r="BG1504" s="105"/>
      <c r="BH1504" s="105"/>
      <c r="BI1504" s="105"/>
      <c r="BJ1504" s="105"/>
      <c r="BK1504" s="105"/>
      <c r="BL1504" s="105"/>
    </row>
    <row r="1505" spans="3:64" x14ac:dyDescent="0.2">
      <c r="C1505" s="333"/>
      <c r="D1505" s="333"/>
      <c r="AA1505" s="105"/>
      <c r="AB1505" s="105"/>
      <c r="AC1505" s="105"/>
      <c r="AD1505" s="105"/>
      <c r="AE1505" s="105"/>
      <c r="AG1505" s="302"/>
      <c r="AN1505" s="105"/>
      <c r="AO1505" s="105"/>
      <c r="AP1505" s="105"/>
      <c r="AQ1505" s="105"/>
      <c r="AR1505" s="105"/>
      <c r="AS1505" s="105"/>
      <c r="AT1505" s="105"/>
      <c r="AU1505" s="105"/>
      <c r="AV1505" s="105"/>
    </row>
    <row r="1506" spans="3:64" x14ac:dyDescent="0.2">
      <c r="C1506" s="333"/>
      <c r="D1506" s="333"/>
      <c r="AA1506" s="105"/>
      <c r="AB1506" s="105"/>
      <c r="AC1506" s="105"/>
      <c r="AD1506" s="105"/>
      <c r="AE1506" s="105"/>
      <c r="AG1506" s="302"/>
      <c r="AN1506" s="105"/>
      <c r="AO1506" s="105"/>
      <c r="AP1506" s="105"/>
      <c r="AQ1506" s="105"/>
      <c r="AR1506" s="105"/>
      <c r="AS1506" s="105"/>
      <c r="AT1506" s="105"/>
      <c r="AU1506" s="105"/>
      <c r="AV1506" s="105"/>
    </row>
    <row r="1507" spans="3:64" x14ac:dyDescent="0.2">
      <c r="C1507" s="333"/>
      <c r="D1507" s="333"/>
      <c r="AA1507" s="105"/>
      <c r="AB1507" s="105"/>
      <c r="AC1507" s="105"/>
      <c r="AD1507" s="105"/>
      <c r="AE1507" s="105"/>
      <c r="AG1507" s="302"/>
      <c r="AN1507" s="105"/>
      <c r="AO1507" s="105"/>
      <c r="AP1507" s="105"/>
      <c r="AQ1507" s="105"/>
      <c r="AR1507" s="105"/>
      <c r="AS1507" s="105"/>
      <c r="AT1507" s="105"/>
      <c r="AU1507" s="105"/>
      <c r="AV1507" s="105"/>
      <c r="AX1507" s="105"/>
      <c r="AY1507" s="105"/>
      <c r="AZ1507" s="105"/>
      <c r="BA1507" s="105"/>
      <c r="BB1507" s="105"/>
      <c r="BC1507" s="105"/>
      <c r="BD1507" s="105"/>
      <c r="BE1507" s="105"/>
      <c r="BF1507" s="105"/>
      <c r="BG1507" s="105"/>
      <c r="BH1507" s="105"/>
      <c r="BI1507" s="105"/>
      <c r="BJ1507" s="105"/>
      <c r="BK1507" s="105"/>
      <c r="BL1507" s="105"/>
    </row>
    <row r="1508" spans="3:64" x14ac:dyDescent="0.2">
      <c r="C1508" s="333"/>
      <c r="D1508" s="333"/>
      <c r="AA1508" s="105"/>
      <c r="AB1508" s="105"/>
      <c r="AC1508" s="105"/>
      <c r="AD1508" s="105"/>
      <c r="AE1508" s="105"/>
      <c r="AG1508" s="302"/>
      <c r="AN1508" s="105"/>
      <c r="AO1508" s="105"/>
      <c r="AP1508" s="105"/>
      <c r="AQ1508" s="105"/>
      <c r="AR1508" s="105"/>
      <c r="AS1508" s="105"/>
      <c r="AT1508" s="105"/>
      <c r="AU1508" s="105"/>
      <c r="AV1508" s="105"/>
    </row>
    <row r="1509" spans="3:64" x14ac:dyDescent="0.2">
      <c r="C1509" s="333"/>
      <c r="D1509" s="333"/>
      <c r="AA1509" s="105"/>
      <c r="AB1509" s="105"/>
      <c r="AC1509" s="105"/>
      <c r="AD1509" s="105"/>
      <c r="AE1509" s="105"/>
      <c r="AG1509" s="302"/>
      <c r="AN1509" s="105"/>
      <c r="AO1509" s="105"/>
      <c r="AP1509" s="105"/>
      <c r="AQ1509" s="105"/>
      <c r="AR1509" s="105"/>
      <c r="AS1509" s="105"/>
      <c r="AT1509" s="105"/>
      <c r="AU1509" s="105"/>
      <c r="AV1509" s="105"/>
      <c r="AX1509" s="105"/>
      <c r="AY1509" s="105"/>
      <c r="AZ1509" s="105"/>
      <c r="BA1509" s="105"/>
      <c r="BB1509" s="105"/>
      <c r="BC1509" s="105"/>
      <c r="BD1509" s="105"/>
      <c r="BE1509" s="105"/>
      <c r="BF1509" s="105"/>
      <c r="BG1509" s="105"/>
      <c r="BH1509" s="105"/>
      <c r="BI1509" s="105"/>
      <c r="BJ1509" s="105"/>
      <c r="BK1509" s="105"/>
      <c r="BL1509" s="105"/>
    </row>
    <row r="1510" spans="3:64" x14ac:dyDescent="0.2">
      <c r="C1510" s="333"/>
      <c r="D1510" s="333"/>
      <c r="AA1510" s="105"/>
      <c r="AB1510" s="105"/>
      <c r="AC1510" s="105"/>
      <c r="AD1510" s="105"/>
      <c r="AE1510" s="105"/>
      <c r="AG1510" s="302"/>
      <c r="AN1510" s="105"/>
      <c r="AO1510" s="105"/>
      <c r="AP1510" s="105"/>
      <c r="AQ1510" s="105"/>
      <c r="AR1510" s="105"/>
      <c r="AS1510" s="105"/>
      <c r="AT1510" s="105"/>
      <c r="AU1510" s="105"/>
    </row>
    <row r="1511" spans="3:64" x14ac:dyDescent="0.2">
      <c r="C1511" s="333"/>
      <c r="D1511" s="333"/>
      <c r="AA1511" s="105"/>
      <c r="AB1511" s="105"/>
      <c r="AC1511" s="105"/>
      <c r="AD1511" s="105"/>
      <c r="AE1511" s="105"/>
      <c r="AG1511" s="302"/>
      <c r="AN1511" s="105"/>
      <c r="AO1511" s="105"/>
      <c r="AP1511" s="105"/>
      <c r="AQ1511" s="105"/>
      <c r="AR1511" s="105"/>
      <c r="AS1511" s="105"/>
      <c r="AT1511" s="105"/>
      <c r="AU1511" s="105"/>
      <c r="AV1511" s="105"/>
      <c r="AX1511" s="105"/>
    </row>
    <row r="1512" spans="3:64" x14ac:dyDescent="0.2">
      <c r="C1512" s="333"/>
      <c r="D1512" s="333"/>
      <c r="AA1512" s="105"/>
      <c r="AB1512" s="105"/>
      <c r="AC1512" s="105"/>
      <c r="AD1512" s="105"/>
      <c r="AE1512" s="105"/>
      <c r="AG1512" s="302"/>
      <c r="AN1512" s="105"/>
      <c r="AO1512" s="105"/>
      <c r="AP1512" s="105"/>
      <c r="AQ1512" s="105"/>
      <c r="AR1512" s="105"/>
      <c r="AS1512" s="105"/>
      <c r="AT1512" s="105"/>
      <c r="AU1512" s="105"/>
    </row>
    <row r="1513" spans="3:64" x14ac:dyDescent="0.2">
      <c r="C1513" s="333"/>
      <c r="D1513" s="333"/>
      <c r="AA1513" s="105"/>
      <c r="AB1513" s="105"/>
      <c r="AC1513" s="105"/>
      <c r="AD1513" s="105"/>
      <c r="AE1513" s="105"/>
      <c r="AG1513" s="302"/>
      <c r="AN1513" s="105"/>
      <c r="AO1513" s="105"/>
      <c r="AP1513" s="105"/>
      <c r="AQ1513" s="105"/>
      <c r="AR1513" s="105"/>
      <c r="AS1513" s="105"/>
      <c r="AT1513" s="105"/>
      <c r="AU1513" s="105"/>
      <c r="AV1513" s="105"/>
    </row>
    <row r="1514" spans="3:64" x14ac:dyDescent="0.2">
      <c r="C1514" s="333"/>
      <c r="D1514" s="333"/>
      <c r="AA1514" s="105"/>
      <c r="AB1514" s="105"/>
      <c r="AC1514" s="105"/>
      <c r="AD1514" s="105"/>
      <c r="AE1514" s="105"/>
      <c r="AG1514" s="302"/>
      <c r="AN1514" s="105"/>
      <c r="AO1514" s="105"/>
      <c r="AP1514" s="105"/>
      <c r="AQ1514" s="105"/>
      <c r="AR1514" s="105"/>
      <c r="AS1514" s="105"/>
      <c r="AT1514" s="105"/>
      <c r="AU1514" s="105"/>
      <c r="AV1514" s="105"/>
      <c r="AW1514" s="105"/>
      <c r="AX1514" s="105"/>
      <c r="AY1514" s="105"/>
      <c r="AZ1514" s="105"/>
      <c r="BA1514" s="105"/>
      <c r="BB1514" s="105"/>
      <c r="BC1514" s="105"/>
      <c r="BD1514" s="105"/>
      <c r="BE1514" s="105"/>
      <c r="BF1514" s="105"/>
      <c r="BG1514" s="105"/>
      <c r="BH1514" s="105"/>
      <c r="BI1514" s="105"/>
      <c r="BJ1514" s="105"/>
      <c r="BK1514" s="105"/>
      <c r="BL1514" s="105"/>
    </row>
    <row r="1515" spans="3:64" x14ac:dyDescent="0.2">
      <c r="C1515" s="333"/>
      <c r="D1515" s="333"/>
      <c r="AA1515" s="105"/>
      <c r="AB1515" s="105"/>
      <c r="AC1515" s="105"/>
      <c r="AD1515" s="105"/>
      <c r="AE1515" s="105"/>
      <c r="AG1515" s="302"/>
      <c r="AN1515" s="105"/>
      <c r="AO1515" s="105"/>
      <c r="AP1515" s="105"/>
      <c r="AQ1515" s="105"/>
      <c r="AR1515" s="105"/>
      <c r="AS1515" s="105"/>
      <c r="AT1515" s="105"/>
      <c r="AU1515" s="105"/>
    </row>
    <row r="1516" spans="3:64" x14ac:dyDescent="0.2">
      <c r="C1516" s="333"/>
      <c r="D1516" s="333"/>
      <c r="AA1516" s="105"/>
      <c r="AB1516" s="105"/>
      <c r="AC1516" s="105"/>
      <c r="AD1516" s="105"/>
      <c r="AE1516" s="105"/>
      <c r="AG1516" s="302"/>
      <c r="AN1516" s="105"/>
      <c r="AO1516" s="105"/>
      <c r="AP1516" s="105"/>
      <c r="AQ1516" s="105"/>
      <c r="AR1516" s="105"/>
      <c r="AS1516" s="105"/>
      <c r="AT1516" s="105"/>
      <c r="AU1516" s="105"/>
      <c r="AV1516" s="105"/>
      <c r="AX1516" s="105"/>
    </row>
    <row r="1517" spans="3:64" x14ac:dyDescent="0.2">
      <c r="C1517" s="333"/>
      <c r="D1517" s="333"/>
      <c r="AA1517" s="105"/>
      <c r="AB1517" s="105"/>
      <c r="AC1517" s="105"/>
      <c r="AD1517" s="105"/>
      <c r="AE1517" s="105"/>
      <c r="AG1517" s="302"/>
      <c r="AN1517" s="105"/>
      <c r="AO1517" s="105"/>
      <c r="AP1517" s="105"/>
      <c r="AQ1517" s="105"/>
      <c r="AR1517" s="105"/>
      <c r="AS1517" s="105"/>
      <c r="AT1517" s="105"/>
      <c r="AU1517" s="105"/>
      <c r="AV1517" s="105"/>
      <c r="AW1517" s="105"/>
      <c r="AX1517" s="105"/>
      <c r="AY1517" s="105"/>
      <c r="AZ1517" s="105"/>
      <c r="BA1517" s="105"/>
      <c r="BB1517" s="105"/>
      <c r="BC1517" s="105"/>
      <c r="BD1517" s="105"/>
      <c r="BE1517" s="105"/>
      <c r="BF1517" s="105"/>
      <c r="BG1517" s="105"/>
      <c r="BH1517" s="105"/>
      <c r="BI1517" s="105"/>
      <c r="BJ1517" s="105"/>
      <c r="BK1517" s="105"/>
      <c r="BL1517" s="105"/>
    </row>
    <row r="1518" spans="3:64" x14ac:dyDescent="0.2">
      <c r="C1518" s="333"/>
      <c r="D1518" s="333"/>
      <c r="AA1518" s="105"/>
      <c r="AB1518" s="105"/>
      <c r="AC1518" s="105"/>
      <c r="AD1518" s="105"/>
      <c r="AE1518" s="105"/>
      <c r="AG1518" s="302"/>
      <c r="AN1518" s="105"/>
      <c r="AO1518" s="105"/>
      <c r="AP1518" s="105"/>
      <c r="AQ1518" s="105"/>
      <c r="AR1518" s="105"/>
      <c r="AS1518" s="105"/>
      <c r="AT1518" s="105"/>
      <c r="AU1518" s="105"/>
      <c r="AV1518" s="105"/>
      <c r="AW1518" s="105"/>
      <c r="AX1518" s="105"/>
      <c r="AY1518" s="105"/>
      <c r="AZ1518" s="105"/>
      <c r="BA1518" s="105"/>
      <c r="BB1518" s="105"/>
      <c r="BC1518" s="105"/>
      <c r="BD1518" s="105"/>
      <c r="BE1518" s="105"/>
      <c r="BF1518" s="105"/>
      <c r="BG1518" s="105"/>
      <c r="BH1518" s="105"/>
      <c r="BI1518" s="105"/>
      <c r="BJ1518" s="105"/>
      <c r="BK1518" s="105"/>
      <c r="BL1518" s="105"/>
    </row>
    <row r="1519" spans="3:64" x14ac:dyDescent="0.2">
      <c r="C1519" s="333"/>
      <c r="D1519" s="333"/>
      <c r="AA1519" s="105"/>
      <c r="AB1519" s="105"/>
      <c r="AC1519" s="105"/>
      <c r="AD1519" s="105"/>
      <c r="AE1519" s="105"/>
      <c r="AG1519" s="302"/>
      <c r="AN1519" s="105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/>
      <c r="BD1519" s="105"/>
      <c r="BE1519" s="105"/>
      <c r="BF1519" s="105"/>
      <c r="BG1519" s="105"/>
      <c r="BH1519" s="105"/>
      <c r="BI1519" s="105"/>
      <c r="BJ1519" s="105"/>
      <c r="BK1519" s="105"/>
      <c r="BL1519" s="105"/>
    </row>
    <row r="1520" spans="3:64" x14ac:dyDescent="0.2">
      <c r="C1520" s="333"/>
      <c r="D1520" s="333"/>
      <c r="AA1520" s="105"/>
      <c r="AB1520" s="105"/>
      <c r="AC1520" s="105"/>
      <c r="AD1520" s="105"/>
      <c r="AE1520" s="105"/>
      <c r="AG1520" s="302"/>
      <c r="AN1520" s="105"/>
      <c r="AO1520" s="105"/>
      <c r="AP1520" s="105"/>
      <c r="AQ1520" s="105"/>
      <c r="AR1520" s="105"/>
      <c r="AS1520" s="105"/>
      <c r="AT1520" s="105"/>
      <c r="AU1520" s="105"/>
      <c r="AV1520" s="105"/>
    </row>
    <row r="1521" spans="3:64" x14ac:dyDescent="0.2">
      <c r="C1521" s="333"/>
      <c r="D1521" s="333"/>
      <c r="AA1521" s="105"/>
      <c r="AB1521" s="105"/>
      <c r="AC1521" s="105"/>
      <c r="AD1521" s="105"/>
      <c r="AE1521" s="105"/>
      <c r="AG1521" s="302"/>
      <c r="AN1521" s="105"/>
      <c r="AO1521" s="105"/>
      <c r="AP1521" s="105"/>
      <c r="AQ1521" s="105"/>
      <c r="AR1521" s="105"/>
      <c r="AS1521" s="105"/>
      <c r="AT1521" s="105"/>
      <c r="AU1521" s="105"/>
      <c r="AV1521" s="105"/>
    </row>
    <row r="1522" spans="3:64" x14ac:dyDescent="0.2">
      <c r="C1522" s="333"/>
      <c r="D1522" s="333"/>
      <c r="AA1522" s="105"/>
      <c r="AB1522" s="105"/>
      <c r="AC1522" s="105"/>
      <c r="AD1522" s="105"/>
      <c r="AE1522" s="105"/>
      <c r="AG1522" s="302"/>
      <c r="AN1522" s="105"/>
      <c r="AO1522" s="105"/>
      <c r="AP1522" s="105"/>
      <c r="AQ1522" s="105"/>
      <c r="AR1522" s="105"/>
      <c r="AS1522" s="105"/>
      <c r="AT1522" s="105"/>
      <c r="AU1522" s="105"/>
      <c r="AV1522" s="105"/>
      <c r="AX1522" s="105"/>
      <c r="AY1522" s="105"/>
      <c r="AZ1522" s="105"/>
      <c r="BA1522" s="105"/>
      <c r="BB1522" s="105"/>
      <c r="BC1522" s="105"/>
      <c r="BD1522" s="105"/>
      <c r="BE1522" s="105"/>
      <c r="BF1522" s="105"/>
      <c r="BG1522" s="105"/>
      <c r="BH1522" s="105"/>
      <c r="BI1522" s="105"/>
      <c r="BJ1522" s="105"/>
      <c r="BK1522" s="105"/>
      <c r="BL1522" s="105"/>
    </row>
    <row r="1523" spans="3:64" x14ac:dyDescent="0.2">
      <c r="C1523" s="333"/>
      <c r="D1523" s="333"/>
      <c r="AA1523" s="105"/>
      <c r="AB1523" s="105"/>
      <c r="AC1523" s="105"/>
      <c r="AD1523" s="105"/>
      <c r="AE1523" s="105"/>
      <c r="AG1523" s="302"/>
      <c r="AN1523" s="105"/>
      <c r="AO1523" s="105"/>
      <c r="AP1523" s="105"/>
      <c r="AQ1523" s="105"/>
      <c r="AR1523" s="105"/>
      <c r="AS1523" s="105"/>
      <c r="AT1523" s="105"/>
      <c r="AU1523" s="105"/>
      <c r="AV1523" s="105"/>
    </row>
    <row r="1524" spans="3:64" x14ac:dyDescent="0.2">
      <c r="C1524" s="333"/>
      <c r="D1524" s="333"/>
      <c r="AA1524" s="105"/>
      <c r="AB1524" s="105"/>
      <c r="AC1524" s="105"/>
      <c r="AD1524" s="105"/>
      <c r="AE1524" s="105"/>
      <c r="AG1524" s="302"/>
      <c r="AN1524" s="105"/>
      <c r="AO1524" s="105"/>
      <c r="AP1524" s="105"/>
      <c r="AQ1524" s="105"/>
      <c r="AR1524" s="105"/>
      <c r="AS1524" s="105"/>
      <c r="AT1524" s="105"/>
      <c r="AU1524" s="105"/>
      <c r="AV1524" s="105"/>
      <c r="AX1524" s="105"/>
      <c r="AY1524" s="105"/>
      <c r="AZ1524" s="105"/>
      <c r="BA1524" s="105"/>
      <c r="BB1524" s="105"/>
      <c r="BC1524" s="105"/>
      <c r="BD1524" s="105"/>
      <c r="BE1524" s="105"/>
      <c r="BF1524" s="105"/>
      <c r="BG1524" s="105"/>
      <c r="BH1524" s="105"/>
      <c r="BI1524" s="105"/>
      <c r="BJ1524" s="105"/>
      <c r="BK1524" s="105"/>
      <c r="BL1524" s="105"/>
    </row>
    <row r="1525" spans="3:64" x14ac:dyDescent="0.2">
      <c r="C1525" s="333"/>
      <c r="D1525" s="333"/>
      <c r="AA1525" s="105"/>
      <c r="AB1525" s="105"/>
      <c r="AC1525" s="105"/>
      <c r="AD1525" s="105"/>
      <c r="AE1525" s="105"/>
      <c r="AG1525" s="302"/>
      <c r="AN1525" s="105"/>
      <c r="AO1525" s="105"/>
      <c r="AP1525" s="105"/>
      <c r="AQ1525" s="105"/>
      <c r="AR1525" s="105"/>
      <c r="AS1525" s="105"/>
      <c r="AT1525" s="105"/>
      <c r="AU1525" s="105"/>
      <c r="AV1525" s="105"/>
    </row>
    <row r="1526" spans="3:64" x14ac:dyDescent="0.2">
      <c r="C1526" s="333"/>
      <c r="D1526" s="333"/>
      <c r="AA1526" s="105"/>
      <c r="AB1526" s="105"/>
      <c r="AC1526" s="105"/>
      <c r="AD1526" s="105"/>
      <c r="AE1526" s="105"/>
      <c r="AG1526" s="302"/>
      <c r="AN1526" s="105"/>
      <c r="AO1526" s="105"/>
      <c r="AP1526" s="105"/>
      <c r="AQ1526" s="105"/>
      <c r="AR1526" s="105"/>
      <c r="AS1526" s="105"/>
      <c r="AT1526" s="105"/>
      <c r="AU1526" s="105"/>
      <c r="AV1526" s="105"/>
    </row>
    <row r="1527" spans="3:64" x14ac:dyDescent="0.2">
      <c r="C1527" s="333"/>
      <c r="D1527" s="333"/>
      <c r="AA1527" s="105"/>
      <c r="AB1527" s="105"/>
      <c r="AC1527" s="105"/>
      <c r="AD1527" s="105"/>
      <c r="AE1527" s="105"/>
      <c r="AG1527" s="302"/>
      <c r="AN1527" s="105"/>
      <c r="AO1527" s="105"/>
      <c r="AP1527" s="105"/>
      <c r="AQ1527" s="105"/>
      <c r="AR1527" s="105"/>
      <c r="AS1527" s="105"/>
      <c r="AT1527" s="105"/>
      <c r="AU1527" s="105"/>
      <c r="AV1527" s="105"/>
      <c r="AX1527" s="105"/>
    </row>
    <row r="1528" spans="3:64" x14ac:dyDescent="0.2">
      <c r="C1528" s="333"/>
      <c r="D1528" s="333"/>
      <c r="AA1528" s="105"/>
      <c r="AB1528" s="105"/>
      <c r="AC1528" s="105"/>
      <c r="AD1528" s="105"/>
      <c r="AE1528" s="105"/>
      <c r="AG1528" s="302"/>
      <c r="AN1528" s="105"/>
      <c r="AO1528" s="105"/>
      <c r="AP1528" s="105"/>
      <c r="AQ1528" s="105"/>
      <c r="AR1528" s="105"/>
      <c r="AS1528" s="105"/>
      <c r="AT1528" s="105"/>
      <c r="AU1528" s="105"/>
      <c r="AV1528" s="105"/>
    </row>
    <row r="1529" spans="3:64" x14ac:dyDescent="0.2">
      <c r="C1529" s="333"/>
      <c r="D1529" s="333"/>
      <c r="AA1529" s="105"/>
      <c r="AB1529" s="105"/>
      <c r="AC1529" s="105"/>
      <c r="AD1529" s="105"/>
      <c r="AE1529" s="105"/>
      <c r="AG1529" s="302"/>
      <c r="AN1529" s="105"/>
      <c r="AO1529" s="105"/>
      <c r="AP1529" s="105"/>
      <c r="AQ1529" s="105"/>
      <c r="AR1529" s="105"/>
      <c r="AS1529" s="105"/>
      <c r="AT1529" s="105"/>
      <c r="AU1529" s="105"/>
      <c r="AV1529" s="105"/>
      <c r="AX1529" s="105"/>
    </row>
    <row r="1530" spans="3:64" x14ac:dyDescent="0.2">
      <c r="C1530" s="333"/>
      <c r="D1530" s="333"/>
      <c r="AA1530" s="105"/>
      <c r="AB1530" s="105"/>
      <c r="AC1530" s="105"/>
      <c r="AD1530" s="105"/>
      <c r="AE1530" s="105"/>
      <c r="AG1530" s="302"/>
      <c r="AN1530" s="105"/>
      <c r="AO1530" s="105"/>
      <c r="AP1530" s="105"/>
      <c r="AQ1530" s="105"/>
      <c r="AR1530" s="105"/>
      <c r="AS1530" s="105"/>
      <c r="AT1530" s="105"/>
      <c r="AU1530" s="105"/>
      <c r="AV1530" s="105"/>
    </row>
    <row r="1531" spans="3:64" x14ac:dyDescent="0.2">
      <c r="C1531" s="333"/>
      <c r="D1531" s="333"/>
      <c r="AA1531" s="105"/>
      <c r="AB1531" s="105"/>
      <c r="AC1531" s="105"/>
      <c r="AD1531" s="105"/>
      <c r="AE1531" s="105"/>
      <c r="AG1531" s="302"/>
      <c r="AN1531" s="105"/>
      <c r="AO1531" s="105"/>
      <c r="AP1531" s="105"/>
      <c r="AQ1531" s="105"/>
      <c r="AR1531" s="105"/>
      <c r="AS1531" s="105"/>
      <c r="AT1531" s="105"/>
      <c r="AU1531" s="105"/>
      <c r="AV1531" s="105"/>
    </row>
    <row r="1532" spans="3:64" x14ac:dyDescent="0.2">
      <c r="C1532" s="333"/>
      <c r="D1532" s="333"/>
      <c r="AA1532" s="105"/>
      <c r="AB1532" s="105"/>
      <c r="AC1532" s="105"/>
      <c r="AD1532" s="105"/>
      <c r="AE1532" s="105"/>
      <c r="AG1532" s="302"/>
      <c r="AN1532" s="105"/>
      <c r="AO1532" s="105"/>
      <c r="AP1532" s="105"/>
      <c r="AQ1532" s="105"/>
      <c r="AR1532" s="105"/>
      <c r="AS1532" s="105"/>
      <c r="AT1532" s="105"/>
      <c r="AU1532" s="105"/>
      <c r="AV1532" s="105"/>
    </row>
    <row r="1533" spans="3:64" x14ac:dyDescent="0.2">
      <c r="C1533" s="333"/>
      <c r="D1533" s="333"/>
      <c r="AA1533" s="105"/>
      <c r="AB1533" s="105"/>
      <c r="AC1533" s="105"/>
      <c r="AD1533" s="105"/>
      <c r="AE1533" s="105"/>
      <c r="AG1533" s="302"/>
      <c r="AN1533" s="105"/>
      <c r="AO1533" s="105"/>
      <c r="AP1533" s="105"/>
      <c r="AQ1533" s="105"/>
      <c r="AR1533" s="105"/>
      <c r="AS1533" s="105"/>
      <c r="AT1533" s="105"/>
      <c r="AU1533" s="105"/>
    </row>
    <row r="1534" spans="3:64" x14ac:dyDescent="0.2">
      <c r="C1534" s="333"/>
      <c r="D1534" s="333"/>
      <c r="AA1534" s="105"/>
      <c r="AB1534" s="105"/>
      <c r="AC1534" s="105"/>
      <c r="AD1534" s="105"/>
      <c r="AE1534" s="105"/>
      <c r="AG1534" s="302"/>
      <c r="AN1534" s="105"/>
      <c r="AO1534" s="105"/>
      <c r="AP1534" s="105"/>
      <c r="AQ1534" s="105"/>
      <c r="AR1534" s="105"/>
      <c r="AS1534" s="105"/>
      <c r="AT1534" s="105"/>
      <c r="AU1534" s="105"/>
      <c r="AV1534" s="105"/>
    </row>
    <row r="1535" spans="3:64" x14ac:dyDescent="0.2">
      <c r="C1535" s="333"/>
      <c r="D1535" s="333"/>
      <c r="AA1535" s="105"/>
      <c r="AB1535" s="105"/>
      <c r="AC1535" s="105"/>
      <c r="AD1535" s="105"/>
      <c r="AE1535" s="105"/>
      <c r="AG1535" s="302"/>
      <c r="AN1535" s="105"/>
      <c r="AO1535" s="105"/>
      <c r="AP1535" s="105"/>
      <c r="AQ1535" s="105"/>
      <c r="AR1535" s="105"/>
      <c r="AS1535" s="105"/>
      <c r="AT1535" s="105"/>
      <c r="AU1535" s="105"/>
      <c r="AV1535" s="105"/>
      <c r="AW1535" s="105"/>
      <c r="AX1535" s="105"/>
      <c r="AY1535" s="105"/>
      <c r="AZ1535" s="105"/>
      <c r="BA1535" s="105"/>
      <c r="BB1535" s="105"/>
      <c r="BC1535" s="105"/>
      <c r="BD1535" s="105"/>
      <c r="BE1535" s="105"/>
      <c r="BF1535" s="105"/>
      <c r="BG1535" s="105"/>
      <c r="BH1535" s="105"/>
      <c r="BI1535" s="105"/>
      <c r="BJ1535" s="105"/>
      <c r="BK1535" s="105"/>
      <c r="BL1535" s="105"/>
    </row>
    <row r="1536" spans="3:64" x14ac:dyDescent="0.2">
      <c r="C1536" s="333"/>
      <c r="D1536" s="333"/>
      <c r="AA1536" s="105"/>
      <c r="AB1536" s="105"/>
      <c r="AC1536" s="105"/>
      <c r="AD1536" s="105"/>
      <c r="AE1536" s="105"/>
      <c r="AG1536" s="302"/>
      <c r="AN1536" s="105"/>
      <c r="AO1536" s="105"/>
      <c r="AP1536" s="105"/>
      <c r="AQ1536" s="105"/>
      <c r="AR1536" s="105"/>
      <c r="AS1536" s="105"/>
      <c r="AT1536" s="105"/>
      <c r="AU1536" s="105"/>
    </row>
    <row r="1537" spans="3:64" x14ac:dyDescent="0.2">
      <c r="C1537" s="333"/>
      <c r="D1537" s="333"/>
      <c r="AA1537" s="105"/>
      <c r="AB1537" s="105"/>
      <c r="AC1537" s="105"/>
      <c r="AD1537" s="105"/>
      <c r="AE1537" s="105"/>
      <c r="AG1537" s="302"/>
      <c r="AN1537" s="105"/>
      <c r="AO1537" s="105"/>
      <c r="AP1537" s="105"/>
      <c r="AQ1537" s="105"/>
      <c r="AR1537" s="105"/>
      <c r="AS1537" s="105"/>
      <c r="AT1537" s="105"/>
      <c r="AU1537" s="105"/>
    </row>
    <row r="1538" spans="3:64" x14ac:dyDescent="0.2">
      <c r="C1538" s="333"/>
      <c r="D1538" s="333"/>
      <c r="AA1538" s="105"/>
      <c r="AB1538" s="105"/>
      <c r="AC1538" s="105"/>
      <c r="AD1538" s="105"/>
      <c r="AE1538" s="105"/>
      <c r="AG1538" s="302"/>
      <c r="AN1538" s="105"/>
      <c r="AO1538" s="105"/>
      <c r="AP1538" s="105"/>
      <c r="AQ1538" s="105"/>
      <c r="AR1538" s="105"/>
      <c r="AS1538" s="105"/>
      <c r="AT1538" s="105"/>
      <c r="AU1538" s="105"/>
    </row>
    <row r="1539" spans="3:64" x14ac:dyDescent="0.2">
      <c r="C1539" s="333"/>
      <c r="D1539" s="333"/>
      <c r="AA1539" s="105"/>
      <c r="AB1539" s="105"/>
      <c r="AC1539" s="105"/>
      <c r="AD1539" s="105"/>
      <c r="AE1539" s="105"/>
      <c r="AG1539" s="302"/>
      <c r="AN1539" s="105"/>
      <c r="AO1539" s="105"/>
      <c r="AP1539" s="105"/>
      <c r="AQ1539" s="105"/>
      <c r="AR1539" s="105"/>
      <c r="AS1539" s="105"/>
      <c r="AT1539" s="105"/>
      <c r="AU1539" s="105"/>
      <c r="AV1539" s="105"/>
    </row>
    <row r="1540" spans="3:64" x14ac:dyDescent="0.2">
      <c r="C1540" s="333"/>
      <c r="D1540" s="333"/>
      <c r="AA1540" s="105"/>
      <c r="AB1540" s="105"/>
      <c r="AC1540" s="105"/>
      <c r="AD1540" s="105"/>
      <c r="AE1540" s="105"/>
      <c r="AG1540" s="302"/>
      <c r="AN1540" s="105"/>
      <c r="AO1540" s="105"/>
      <c r="AP1540" s="105"/>
      <c r="AQ1540" s="105"/>
      <c r="AR1540" s="105"/>
      <c r="AS1540" s="105"/>
      <c r="AT1540" s="105"/>
      <c r="AU1540" s="105"/>
      <c r="AV1540" s="105"/>
    </row>
    <row r="1541" spans="3:64" x14ac:dyDescent="0.2">
      <c r="C1541" s="333"/>
      <c r="D1541" s="333"/>
      <c r="AA1541" s="105"/>
      <c r="AB1541" s="105"/>
      <c r="AC1541" s="105"/>
      <c r="AD1541" s="105"/>
      <c r="AE1541" s="105"/>
      <c r="AG1541" s="302"/>
      <c r="AN1541" s="105"/>
      <c r="AO1541" s="105"/>
      <c r="AP1541" s="105"/>
      <c r="AQ1541" s="105"/>
      <c r="AR1541" s="105"/>
      <c r="AS1541" s="105"/>
      <c r="AT1541" s="105"/>
      <c r="AU1541" s="105"/>
      <c r="AV1541" s="105"/>
    </row>
    <row r="1542" spans="3:64" x14ac:dyDescent="0.2">
      <c r="C1542" s="333"/>
      <c r="D1542" s="333"/>
      <c r="AA1542" s="105"/>
      <c r="AB1542" s="105"/>
      <c r="AC1542" s="105"/>
      <c r="AD1542" s="105"/>
      <c r="AE1542" s="105"/>
      <c r="AG1542" s="302"/>
      <c r="AN1542" s="105"/>
      <c r="AO1542" s="105"/>
      <c r="AP1542" s="105"/>
      <c r="AQ1542" s="105"/>
      <c r="AR1542" s="105"/>
      <c r="AS1542" s="105"/>
      <c r="AT1542" s="105"/>
      <c r="AU1542" s="105"/>
    </row>
    <row r="1543" spans="3:64" x14ac:dyDescent="0.2">
      <c r="C1543" s="333"/>
      <c r="D1543" s="333"/>
      <c r="AA1543" s="105"/>
      <c r="AB1543" s="105"/>
      <c r="AC1543" s="105"/>
      <c r="AD1543" s="105"/>
      <c r="AE1543" s="105"/>
      <c r="AG1543" s="302"/>
      <c r="AN1543" s="105"/>
      <c r="AO1543" s="105"/>
      <c r="AP1543" s="105"/>
      <c r="AQ1543" s="105"/>
      <c r="AR1543" s="105"/>
      <c r="AS1543" s="105"/>
      <c r="AT1543" s="105"/>
      <c r="AU1543" s="105"/>
      <c r="AV1543" s="105"/>
      <c r="AW1543" s="105"/>
      <c r="AX1543" s="105"/>
      <c r="AY1543" s="105"/>
      <c r="AZ1543" s="105"/>
      <c r="BA1543" s="105"/>
      <c r="BB1543" s="105"/>
      <c r="BC1543" s="105"/>
      <c r="BD1543" s="105"/>
      <c r="BE1543" s="105"/>
      <c r="BF1543" s="105"/>
      <c r="BG1543" s="105"/>
      <c r="BH1543" s="105"/>
      <c r="BI1543" s="105"/>
      <c r="BJ1543" s="105"/>
      <c r="BK1543" s="105"/>
      <c r="BL1543" s="105"/>
    </row>
    <row r="1544" spans="3:64" x14ac:dyDescent="0.2">
      <c r="C1544" s="333"/>
      <c r="D1544" s="333"/>
      <c r="AA1544" s="105"/>
      <c r="AB1544" s="105"/>
      <c r="AC1544" s="105"/>
      <c r="AD1544" s="105"/>
      <c r="AE1544" s="105"/>
      <c r="AG1544" s="302"/>
      <c r="AN1544" s="105"/>
      <c r="AO1544" s="105"/>
      <c r="AP1544" s="105"/>
      <c r="AQ1544" s="105"/>
      <c r="AR1544" s="105"/>
      <c r="AS1544" s="105"/>
      <c r="AT1544" s="105"/>
      <c r="AU1544" s="105"/>
      <c r="AV1544" s="105"/>
      <c r="AX1544" s="105"/>
      <c r="AY1544" s="105"/>
      <c r="AZ1544" s="105"/>
      <c r="BA1544" s="105"/>
      <c r="BB1544" s="105"/>
      <c r="BC1544" s="105"/>
      <c r="BD1544" s="105"/>
      <c r="BE1544" s="105"/>
      <c r="BF1544" s="105"/>
      <c r="BG1544" s="105"/>
      <c r="BH1544" s="105"/>
      <c r="BI1544" s="105"/>
      <c r="BJ1544" s="105"/>
      <c r="BK1544" s="105"/>
      <c r="BL1544" s="105"/>
    </row>
    <row r="1545" spans="3:64" x14ac:dyDescent="0.2">
      <c r="C1545" s="333"/>
      <c r="D1545" s="333"/>
      <c r="AA1545" s="105"/>
      <c r="AB1545" s="105"/>
      <c r="AC1545" s="105"/>
      <c r="AD1545" s="105"/>
      <c r="AE1545" s="105"/>
      <c r="AG1545" s="302"/>
      <c r="AN1545" s="105"/>
      <c r="AO1545" s="105"/>
      <c r="AP1545" s="105"/>
      <c r="AQ1545" s="105"/>
      <c r="AR1545" s="105"/>
      <c r="AS1545" s="105"/>
      <c r="AT1545" s="105"/>
      <c r="AU1545" s="105"/>
    </row>
    <row r="1546" spans="3:64" x14ac:dyDescent="0.2">
      <c r="C1546" s="333"/>
      <c r="D1546" s="333"/>
      <c r="AA1546" s="105"/>
      <c r="AB1546" s="105"/>
      <c r="AC1546" s="105"/>
      <c r="AD1546" s="105"/>
      <c r="AE1546" s="105"/>
      <c r="AG1546" s="302"/>
      <c r="AN1546" s="105"/>
      <c r="AO1546" s="105"/>
      <c r="AP1546" s="105"/>
      <c r="AQ1546" s="105"/>
      <c r="AR1546" s="105"/>
      <c r="AS1546" s="105"/>
      <c r="AT1546" s="105"/>
      <c r="AU1546" s="105"/>
      <c r="AV1546" s="105"/>
    </row>
    <row r="1547" spans="3:64" x14ac:dyDescent="0.2">
      <c r="C1547" s="333"/>
      <c r="D1547" s="333"/>
      <c r="AA1547" s="105"/>
      <c r="AB1547" s="105"/>
      <c r="AC1547" s="105"/>
      <c r="AD1547" s="105"/>
      <c r="AE1547" s="105"/>
      <c r="AG1547" s="302"/>
      <c r="AN1547" s="105"/>
      <c r="AO1547" s="105"/>
      <c r="AP1547" s="105"/>
      <c r="AQ1547" s="105"/>
      <c r="AR1547" s="105"/>
      <c r="AS1547" s="105"/>
      <c r="AT1547" s="105"/>
      <c r="AU1547" s="105"/>
    </row>
    <row r="1548" spans="3:64" x14ac:dyDescent="0.2">
      <c r="C1548" s="333"/>
      <c r="D1548" s="333"/>
      <c r="AA1548" s="105"/>
      <c r="AB1548" s="105"/>
      <c r="AC1548" s="105"/>
      <c r="AD1548" s="105"/>
      <c r="AE1548" s="105"/>
      <c r="AG1548" s="302"/>
      <c r="AN1548" s="105"/>
      <c r="AO1548" s="105"/>
      <c r="AP1548" s="105"/>
      <c r="AQ1548" s="105"/>
      <c r="AR1548" s="105"/>
      <c r="AS1548" s="105"/>
      <c r="AT1548" s="105"/>
      <c r="AU1548" s="105"/>
      <c r="AV1548" s="105"/>
      <c r="AW1548" s="105"/>
      <c r="AX1548" s="105"/>
      <c r="AY1548" s="105"/>
      <c r="AZ1548" s="105"/>
      <c r="BA1548" s="105"/>
      <c r="BB1548" s="105"/>
      <c r="BC1548" s="105"/>
      <c r="BD1548" s="105"/>
      <c r="BE1548" s="105"/>
      <c r="BF1548" s="105"/>
      <c r="BG1548" s="105"/>
      <c r="BH1548" s="105"/>
      <c r="BI1548" s="105"/>
      <c r="BJ1548" s="105"/>
      <c r="BK1548" s="105"/>
      <c r="BL1548" s="105"/>
    </row>
    <row r="1549" spans="3:64" x14ac:dyDescent="0.2">
      <c r="C1549" s="333"/>
      <c r="D1549" s="333"/>
      <c r="AA1549" s="105"/>
      <c r="AB1549" s="105"/>
      <c r="AC1549" s="105"/>
      <c r="AD1549" s="105"/>
      <c r="AE1549" s="105"/>
      <c r="AG1549" s="302"/>
      <c r="AN1549" s="105"/>
      <c r="AO1549" s="105"/>
      <c r="AP1549" s="105"/>
      <c r="AQ1549" s="105"/>
      <c r="AR1549" s="105"/>
      <c r="AS1549" s="105"/>
      <c r="AT1549" s="105"/>
      <c r="AU1549" s="105"/>
    </row>
    <row r="1550" spans="3:64" x14ac:dyDescent="0.2">
      <c r="C1550" s="333"/>
      <c r="D1550" s="333"/>
      <c r="AA1550" s="105"/>
      <c r="AB1550" s="105"/>
      <c r="AC1550" s="105"/>
      <c r="AD1550" s="105"/>
      <c r="AE1550" s="105"/>
      <c r="AG1550" s="302"/>
      <c r="AN1550" s="105"/>
      <c r="AO1550" s="105"/>
      <c r="AP1550" s="105"/>
      <c r="AQ1550" s="105"/>
      <c r="AR1550" s="105"/>
      <c r="AS1550" s="105"/>
      <c r="AT1550" s="105"/>
      <c r="AU1550" s="105"/>
      <c r="AV1550" s="105"/>
      <c r="AX1550" s="105"/>
    </row>
    <row r="1551" spans="3:64" x14ac:dyDescent="0.2">
      <c r="C1551" s="333"/>
      <c r="D1551" s="333"/>
      <c r="AA1551" s="105"/>
      <c r="AB1551" s="105"/>
      <c r="AC1551" s="105"/>
      <c r="AD1551" s="105"/>
      <c r="AE1551" s="105"/>
      <c r="AG1551" s="302"/>
      <c r="AN1551" s="105"/>
      <c r="AO1551" s="105"/>
      <c r="AP1551" s="105"/>
      <c r="AQ1551" s="105"/>
      <c r="AR1551" s="105"/>
      <c r="AS1551" s="105"/>
      <c r="AT1551" s="105"/>
      <c r="AU1551" s="105"/>
      <c r="AV1551" s="105"/>
      <c r="AX1551" s="105"/>
    </row>
    <row r="1552" spans="3:64" x14ac:dyDescent="0.2">
      <c r="C1552" s="333"/>
      <c r="D1552" s="333"/>
      <c r="AA1552" s="105"/>
      <c r="AB1552" s="105"/>
      <c r="AC1552" s="105"/>
      <c r="AD1552" s="105"/>
      <c r="AE1552" s="105"/>
      <c r="AG1552" s="302"/>
      <c r="AN1552" s="105"/>
      <c r="AO1552" s="105"/>
      <c r="AP1552" s="105"/>
      <c r="AQ1552" s="105"/>
      <c r="AR1552" s="105"/>
      <c r="AS1552" s="105"/>
      <c r="AT1552" s="105"/>
      <c r="AU1552" s="105"/>
      <c r="AV1552" s="105"/>
      <c r="AX1552" s="105"/>
    </row>
    <row r="1553" spans="3:64" x14ac:dyDescent="0.2">
      <c r="C1553" s="333"/>
      <c r="D1553" s="333"/>
      <c r="AA1553" s="105"/>
      <c r="AB1553" s="105"/>
      <c r="AC1553" s="105"/>
      <c r="AD1553" s="105"/>
      <c r="AE1553" s="105"/>
      <c r="AG1553" s="302"/>
      <c r="AN1553" s="105"/>
      <c r="AO1553" s="105"/>
      <c r="AP1553" s="105"/>
      <c r="AQ1553" s="105"/>
      <c r="AR1553" s="105"/>
      <c r="AS1553" s="105"/>
      <c r="AT1553" s="105"/>
      <c r="AU1553" s="105"/>
      <c r="AV1553" s="105"/>
    </row>
    <row r="1554" spans="3:64" x14ac:dyDescent="0.2">
      <c r="C1554" s="333"/>
      <c r="D1554" s="333"/>
      <c r="AA1554" s="105"/>
      <c r="AB1554" s="105"/>
      <c r="AC1554" s="105"/>
      <c r="AD1554" s="105"/>
      <c r="AE1554" s="105"/>
      <c r="AG1554" s="302"/>
      <c r="AN1554" s="105"/>
      <c r="AO1554" s="105"/>
      <c r="AP1554" s="105"/>
      <c r="AQ1554" s="105"/>
      <c r="AR1554" s="105"/>
      <c r="AS1554" s="105"/>
      <c r="AT1554" s="105"/>
      <c r="AU1554" s="105"/>
    </row>
    <row r="1555" spans="3:64" x14ac:dyDescent="0.2">
      <c r="C1555" s="333"/>
      <c r="D1555" s="333"/>
      <c r="AA1555" s="105"/>
      <c r="AB1555" s="105"/>
      <c r="AC1555" s="105"/>
      <c r="AD1555" s="105"/>
      <c r="AE1555" s="105"/>
      <c r="AG1555" s="302"/>
      <c r="AN1555" s="105"/>
      <c r="AO1555" s="105"/>
      <c r="AP1555" s="105"/>
      <c r="AQ1555" s="105"/>
      <c r="AR1555" s="105"/>
      <c r="AS1555" s="105"/>
      <c r="AT1555" s="105"/>
      <c r="AU1555" s="105"/>
      <c r="AV1555" s="105"/>
    </row>
    <row r="1556" spans="3:64" x14ac:dyDescent="0.2">
      <c r="C1556" s="333"/>
      <c r="D1556" s="333"/>
      <c r="AA1556" s="105"/>
      <c r="AB1556" s="105"/>
      <c r="AC1556" s="105"/>
      <c r="AD1556" s="105"/>
      <c r="AE1556" s="105"/>
      <c r="AG1556" s="302"/>
      <c r="AN1556" s="105"/>
      <c r="AO1556" s="105"/>
      <c r="AP1556" s="105"/>
      <c r="AQ1556" s="105"/>
      <c r="AR1556" s="105"/>
      <c r="AS1556" s="105"/>
      <c r="AT1556" s="105"/>
      <c r="AU1556" s="105"/>
      <c r="AV1556" s="105"/>
    </row>
    <row r="1557" spans="3:64" x14ac:dyDescent="0.2">
      <c r="C1557" s="333"/>
      <c r="D1557" s="333"/>
      <c r="AA1557" s="105"/>
      <c r="AB1557" s="105"/>
      <c r="AC1557" s="105"/>
      <c r="AD1557" s="105"/>
      <c r="AE1557" s="105"/>
      <c r="AG1557" s="302"/>
      <c r="AN1557" s="105"/>
      <c r="AO1557" s="105"/>
      <c r="AP1557" s="105"/>
      <c r="AQ1557" s="105"/>
      <c r="AR1557" s="105"/>
      <c r="AS1557" s="105"/>
      <c r="AT1557" s="105"/>
      <c r="AU1557" s="105"/>
      <c r="AV1557" s="105"/>
      <c r="AW1557" s="105"/>
      <c r="AX1557" s="105"/>
      <c r="AY1557" s="105"/>
      <c r="AZ1557" s="105"/>
      <c r="BA1557" s="105"/>
      <c r="BB1557" s="105"/>
      <c r="BC1557" s="105"/>
      <c r="BD1557" s="105"/>
      <c r="BE1557" s="105"/>
      <c r="BF1557" s="105"/>
      <c r="BG1557" s="105"/>
      <c r="BH1557" s="105"/>
      <c r="BI1557" s="105"/>
      <c r="BJ1557" s="105"/>
      <c r="BK1557" s="105"/>
      <c r="BL1557" s="105"/>
    </row>
    <row r="1558" spans="3:64" x14ac:dyDescent="0.2">
      <c r="C1558" s="333"/>
      <c r="D1558" s="333"/>
      <c r="AA1558" s="105"/>
      <c r="AB1558" s="105"/>
      <c r="AC1558" s="105"/>
      <c r="AD1558" s="105"/>
      <c r="AE1558" s="105"/>
      <c r="AG1558" s="302"/>
      <c r="AN1558" s="105"/>
      <c r="AO1558" s="105"/>
      <c r="AP1558" s="105"/>
      <c r="AQ1558" s="105"/>
      <c r="AR1558" s="105"/>
      <c r="AS1558" s="105"/>
      <c r="AT1558" s="105"/>
      <c r="AU1558" s="105"/>
    </row>
    <row r="1559" spans="3:64" x14ac:dyDescent="0.2">
      <c r="C1559" s="333"/>
      <c r="D1559" s="333"/>
      <c r="AA1559" s="105"/>
      <c r="AB1559" s="105"/>
      <c r="AC1559" s="105"/>
      <c r="AD1559" s="105"/>
      <c r="AE1559" s="105"/>
      <c r="AG1559" s="302"/>
      <c r="AN1559" s="105"/>
      <c r="AO1559" s="105"/>
      <c r="AP1559" s="105"/>
      <c r="AQ1559" s="105"/>
      <c r="AR1559" s="105"/>
      <c r="AS1559" s="105"/>
      <c r="AT1559" s="105"/>
      <c r="AU1559" s="105"/>
    </row>
    <row r="1560" spans="3:64" x14ac:dyDescent="0.2">
      <c r="C1560" s="333"/>
      <c r="D1560" s="333"/>
      <c r="AA1560" s="105"/>
      <c r="AB1560" s="105"/>
      <c r="AC1560" s="105"/>
      <c r="AD1560" s="105"/>
      <c r="AE1560" s="105"/>
      <c r="AG1560" s="302"/>
      <c r="AN1560" s="105"/>
      <c r="AO1560" s="105"/>
      <c r="AP1560" s="105"/>
      <c r="AQ1560" s="105"/>
      <c r="AR1560" s="105"/>
      <c r="AS1560" s="105"/>
      <c r="AT1560" s="105"/>
      <c r="AU1560" s="105"/>
      <c r="AV1560" s="105"/>
      <c r="AW1560" s="105"/>
      <c r="AX1560" s="105"/>
      <c r="AY1560" s="105"/>
      <c r="AZ1560" s="105"/>
      <c r="BA1560" s="105"/>
      <c r="BB1560" s="105"/>
      <c r="BC1560" s="105"/>
      <c r="BD1560" s="105"/>
      <c r="BE1560" s="105"/>
      <c r="BF1560" s="105"/>
      <c r="BG1560" s="105"/>
      <c r="BH1560" s="105"/>
      <c r="BI1560" s="105"/>
      <c r="BJ1560" s="105"/>
      <c r="BK1560" s="105"/>
      <c r="BL1560" s="105"/>
    </row>
    <row r="1561" spans="3:64" x14ac:dyDescent="0.2">
      <c r="C1561" s="333"/>
      <c r="D1561" s="333"/>
      <c r="AA1561" s="105"/>
      <c r="AB1561" s="105"/>
      <c r="AC1561" s="105"/>
      <c r="AD1561" s="105"/>
      <c r="AE1561" s="105"/>
      <c r="AG1561" s="302"/>
      <c r="AN1561" s="105"/>
      <c r="AO1561" s="105"/>
      <c r="AP1561" s="105"/>
      <c r="AQ1561" s="105"/>
      <c r="AR1561" s="105"/>
      <c r="AS1561" s="105"/>
      <c r="AT1561" s="105"/>
      <c r="AU1561" s="105"/>
      <c r="AV1561" s="105"/>
      <c r="AX1561" s="105"/>
      <c r="AY1561" s="105"/>
      <c r="AZ1561" s="105"/>
      <c r="BA1561" s="105"/>
      <c r="BB1561" s="105"/>
      <c r="BC1561" s="105"/>
      <c r="BD1561" s="105"/>
      <c r="BE1561" s="105"/>
      <c r="BF1561" s="105"/>
      <c r="BG1561" s="105"/>
      <c r="BH1561" s="105"/>
      <c r="BI1561" s="105"/>
      <c r="BJ1561" s="105"/>
      <c r="BK1561" s="105"/>
      <c r="BL1561" s="105"/>
    </row>
    <row r="1562" spans="3:64" x14ac:dyDescent="0.2">
      <c r="C1562" s="333"/>
      <c r="D1562" s="333"/>
      <c r="AA1562" s="105"/>
      <c r="AB1562" s="105"/>
      <c r="AC1562" s="105"/>
      <c r="AD1562" s="105"/>
      <c r="AE1562" s="105"/>
      <c r="AG1562" s="302"/>
      <c r="AN1562" s="105"/>
      <c r="AO1562" s="105"/>
      <c r="AP1562" s="105"/>
      <c r="AQ1562" s="105"/>
      <c r="AR1562" s="105"/>
      <c r="AS1562" s="105"/>
      <c r="AT1562" s="105"/>
      <c r="AU1562" s="105"/>
      <c r="AV1562" s="105"/>
      <c r="AX1562" s="105"/>
    </row>
    <row r="1563" spans="3:64" x14ac:dyDescent="0.2">
      <c r="C1563" s="333"/>
      <c r="D1563" s="333"/>
      <c r="AA1563" s="105"/>
      <c r="AB1563" s="105"/>
      <c r="AC1563" s="105"/>
      <c r="AD1563" s="105"/>
      <c r="AE1563" s="105"/>
      <c r="AG1563" s="302"/>
      <c r="AN1563" s="105"/>
      <c r="AO1563" s="105"/>
      <c r="AP1563" s="105"/>
      <c r="AQ1563" s="105"/>
      <c r="AR1563" s="105"/>
      <c r="AS1563" s="105"/>
      <c r="AT1563" s="105"/>
      <c r="AU1563" s="105"/>
    </row>
    <row r="1564" spans="3:64" x14ac:dyDescent="0.2">
      <c r="C1564" s="333"/>
      <c r="D1564" s="333"/>
      <c r="AA1564" s="105"/>
      <c r="AB1564" s="105"/>
      <c r="AC1564" s="105"/>
      <c r="AD1564" s="105"/>
      <c r="AE1564" s="105"/>
      <c r="AG1564" s="302"/>
      <c r="AN1564" s="105"/>
      <c r="AO1564" s="105"/>
      <c r="AP1564" s="105"/>
      <c r="AQ1564" s="105"/>
      <c r="AR1564" s="105"/>
      <c r="AS1564" s="105"/>
      <c r="AT1564" s="105"/>
      <c r="AU1564" s="105"/>
      <c r="AV1564" s="105"/>
    </row>
    <row r="1565" spans="3:64" x14ac:dyDescent="0.2">
      <c r="C1565" s="333"/>
      <c r="D1565" s="333"/>
      <c r="AA1565" s="105"/>
      <c r="AB1565" s="105"/>
      <c r="AC1565" s="105"/>
      <c r="AD1565" s="105"/>
      <c r="AE1565" s="105"/>
      <c r="AG1565" s="302"/>
      <c r="AN1565" s="105"/>
      <c r="AO1565" s="105"/>
      <c r="AP1565" s="105"/>
      <c r="AQ1565" s="105"/>
      <c r="AR1565" s="105"/>
      <c r="AS1565" s="105"/>
      <c r="AT1565" s="105"/>
      <c r="AU1565" s="105"/>
      <c r="AV1565" s="105"/>
    </row>
    <row r="1566" spans="3:64" x14ac:dyDescent="0.2">
      <c r="C1566" s="333"/>
      <c r="D1566" s="333"/>
      <c r="AA1566" s="105"/>
      <c r="AB1566" s="105"/>
      <c r="AC1566" s="105"/>
      <c r="AD1566" s="105"/>
      <c r="AE1566" s="105"/>
      <c r="AG1566" s="302"/>
      <c r="AN1566" s="105"/>
      <c r="AO1566" s="105"/>
      <c r="AP1566" s="105"/>
      <c r="AQ1566" s="105"/>
      <c r="AR1566" s="105"/>
      <c r="AS1566" s="105"/>
      <c r="AT1566" s="105"/>
      <c r="AU1566" s="105"/>
      <c r="AV1566" s="105"/>
      <c r="AX1566" s="105"/>
    </row>
    <row r="1567" spans="3:64" x14ac:dyDescent="0.2">
      <c r="C1567" s="333"/>
      <c r="D1567" s="333"/>
      <c r="AA1567" s="105"/>
      <c r="AB1567" s="105"/>
      <c r="AC1567" s="105"/>
      <c r="AD1567" s="105"/>
      <c r="AE1567" s="105"/>
      <c r="AG1567" s="302"/>
      <c r="AN1567" s="105"/>
      <c r="AO1567" s="105"/>
      <c r="AP1567" s="105"/>
      <c r="AQ1567" s="105"/>
      <c r="AR1567" s="105"/>
      <c r="AS1567" s="105"/>
      <c r="AT1567" s="105"/>
      <c r="AU1567" s="105"/>
      <c r="AV1567" s="105"/>
      <c r="AX1567" s="105"/>
      <c r="AY1567" s="105"/>
      <c r="AZ1567" s="105"/>
      <c r="BA1567" s="105"/>
      <c r="BB1567" s="105"/>
      <c r="BC1567" s="105"/>
      <c r="BD1567" s="105"/>
      <c r="BE1567" s="105"/>
      <c r="BF1567" s="105"/>
      <c r="BG1567" s="105"/>
      <c r="BH1567" s="105"/>
      <c r="BI1567" s="105"/>
      <c r="BJ1567" s="105"/>
      <c r="BK1567" s="105"/>
      <c r="BL1567" s="105"/>
    </row>
    <row r="1568" spans="3:64" x14ac:dyDescent="0.2">
      <c r="C1568" s="333"/>
      <c r="D1568" s="333"/>
      <c r="AA1568" s="105"/>
      <c r="AB1568" s="105"/>
      <c r="AC1568" s="105"/>
      <c r="AD1568" s="105"/>
      <c r="AE1568" s="105"/>
      <c r="AG1568" s="302"/>
      <c r="AN1568" s="105"/>
      <c r="AO1568" s="105"/>
      <c r="AP1568" s="105"/>
      <c r="AQ1568" s="105"/>
      <c r="AR1568" s="105"/>
      <c r="AS1568" s="105"/>
      <c r="AT1568" s="105"/>
      <c r="AU1568" s="105"/>
      <c r="AV1568" s="105"/>
    </row>
    <row r="1569" spans="3:64" x14ac:dyDescent="0.2">
      <c r="C1569" s="333"/>
      <c r="D1569" s="333"/>
      <c r="AA1569" s="105"/>
      <c r="AB1569" s="105"/>
      <c r="AC1569" s="105"/>
      <c r="AD1569" s="105"/>
      <c r="AE1569" s="105"/>
      <c r="AG1569" s="302"/>
      <c r="AN1569" s="105"/>
      <c r="AO1569" s="105"/>
      <c r="AP1569" s="105"/>
      <c r="AQ1569" s="105"/>
      <c r="AR1569" s="105"/>
      <c r="AS1569" s="105"/>
      <c r="AT1569" s="105"/>
      <c r="AU1569" s="105"/>
      <c r="AV1569" s="105"/>
    </row>
    <row r="1570" spans="3:64" x14ac:dyDescent="0.2">
      <c r="C1570" s="333"/>
      <c r="D1570" s="333"/>
      <c r="AA1570" s="105"/>
      <c r="AB1570" s="105"/>
      <c r="AC1570" s="105"/>
      <c r="AD1570" s="105"/>
      <c r="AE1570" s="105"/>
      <c r="AG1570" s="302"/>
      <c r="AN1570" s="105"/>
      <c r="AO1570" s="105"/>
      <c r="AP1570" s="105"/>
      <c r="AQ1570" s="105"/>
      <c r="AR1570" s="105"/>
      <c r="AS1570" s="105"/>
      <c r="AT1570" s="105"/>
      <c r="AU1570" s="105"/>
      <c r="AV1570" s="105"/>
    </row>
    <row r="1571" spans="3:64" x14ac:dyDescent="0.2">
      <c r="C1571" s="333"/>
      <c r="D1571" s="333"/>
      <c r="AA1571" s="105"/>
      <c r="AB1571" s="105"/>
      <c r="AC1571" s="105"/>
      <c r="AD1571" s="105"/>
      <c r="AE1571" s="105"/>
      <c r="AG1571" s="302"/>
      <c r="AN1571" s="105"/>
      <c r="AO1571" s="105"/>
      <c r="AP1571" s="105"/>
      <c r="AQ1571" s="105"/>
      <c r="AR1571" s="105"/>
      <c r="AS1571" s="105"/>
      <c r="AT1571" s="105"/>
      <c r="AU1571" s="105"/>
      <c r="AV1571" s="105"/>
      <c r="AX1571" s="105"/>
    </row>
    <row r="1572" spans="3:64" x14ac:dyDescent="0.2">
      <c r="C1572" s="333"/>
      <c r="D1572" s="333"/>
      <c r="AA1572" s="105"/>
      <c r="AB1572" s="105"/>
      <c r="AC1572" s="105"/>
      <c r="AD1572" s="105"/>
      <c r="AE1572" s="105"/>
      <c r="AG1572" s="302"/>
      <c r="AN1572" s="105"/>
      <c r="AO1572" s="105"/>
      <c r="AP1572" s="105"/>
      <c r="AQ1572" s="105"/>
      <c r="AR1572" s="105"/>
      <c r="AS1572" s="105"/>
      <c r="AT1572" s="105"/>
      <c r="AU1572" s="105"/>
      <c r="AV1572" s="105"/>
      <c r="AX1572" s="105"/>
      <c r="AY1572" s="105"/>
      <c r="AZ1572" s="105"/>
      <c r="BA1572" s="105"/>
      <c r="BB1572" s="105"/>
      <c r="BC1572" s="105"/>
      <c r="BD1572" s="105"/>
      <c r="BE1572" s="105"/>
      <c r="BF1572" s="105"/>
      <c r="BG1572" s="105"/>
      <c r="BH1572" s="105"/>
      <c r="BI1572" s="105"/>
      <c r="BJ1572" s="105"/>
      <c r="BK1572" s="105"/>
      <c r="BL1572" s="105"/>
    </row>
    <row r="1573" spans="3:64" x14ac:dyDescent="0.2">
      <c r="C1573" s="333"/>
      <c r="D1573" s="333"/>
      <c r="AA1573" s="105"/>
      <c r="AB1573" s="105"/>
      <c r="AC1573" s="105"/>
      <c r="AD1573" s="105"/>
      <c r="AE1573" s="105"/>
      <c r="AG1573" s="302"/>
      <c r="AN1573" s="105"/>
      <c r="AO1573" s="105"/>
      <c r="AP1573" s="105"/>
      <c r="AQ1573" s="105"/>
      <c r="AR1573" s="105"/>
      <c r="AS1573" s="105"/>
      <c r="AT1573" s="105"/>
      <c r="AU1573" s="105"/>
    </row>
    <row r="1574" spans="3:64" x14ac:dyDescent="0.2">
      <c r="C1574" s="333"/>
      <c r="D1574" s="333"/>
      <c r="AA1574" s="105"/>
      <c r="AB1574" s="105"/>
      <c r="AC1574" s="105"/>
      <c r="AD1574" s="105"/>
      <c r="AE1574" s="105"/>
      <c r="AG1574" s="302"/>
      <c r="AN1574" s="105"/>
      <c r="AO1574" s="105"/>
      <c r="AP1574" s="105"/>
      <c r="AQ1574" s="105"/>
      <c r="AR1574" s="105"/>
      <c r="AS1574" s="105"/>
      <c r="AT1574" s="105"/>
      <c r="AU1574" s="105"/>
      <c r="AV1574" s="105"/>
    </row>
    <row r="1575" spans="3:64" x14ac:dyDescent="0.2">
      <c r="C1575" s="333"/>
      <c r="D1575" s="333"/>
      <c r="AA1575" s="105"/>
      <c r="AB1575" s="105"/>
      <c r="AC1575" s="105"/>
      <c r="AD1575" s="105"/>
      <c r="AE1575" s="105"/>
      <c r="AG1575" s="302"/>
      <c r="AN1575" s="105"/>
      <c r="AO1575" s="105"/>
      <c r="AP1575" s="105"/>
      <c r="AQ1575" s="105"/>
      <c r="AR1575" s="105"/>
      <c r="AS1575" s="105"/>
      <c r="AT1575" s="105"/>
      <c r="AU1575" s="105"/>
      <c r="AV1575" s="105"/>
    </row>
    <row r="1576" spans="3:64" x14ac:dyDescent="0.2">
      <c r="C1576" s="333"/>
      <c r="D1576" s="333"/>
      <c r="AA1576" s="105"/>
      <c r="AB1576" s="105"/>
      <c r="AC1576" s="105"/>
      <c r="AD1576" s="105"/>
      <c r="AE1576" s="105"/>
      <c r="AG1576" s="302"/>
      <c r="AN1576" s="105"/>
      <c r="AO1576" s="105"/>
      <c r="AP1576" s="105"/>
      <c r="AQ1576" s="105"/>
      <c r="AR1576" s="105"/>
      <c r="AS1576" s="105"/>
      <c r="AT1576" s="105"/>
      <c r="AU1576" s="105"/>
      <c r="AV1576" s="105"/>
      <c r="AX1576" s="105"/>
    </row>
    <row r="1577" spans="3:64" x14ac:dyDescent="0.2">
      <c r="C1577" s="333"/>
      <c r="D1577" s="333"/>
      <c r="AA1577" s="105"/>
      <c r="AB1577" s="105"/>
      <c r="AC1577" s="105"/>
      <c r="AD1577" s="105"/>
      <c r="AE1577" s="105"/>
      <c r="AG1577" s="302"/>
      <c r="AN1577" s="105"/>
      <c r="AO1577" s="105"/>
      <c r="AP1577" s="105"/>
      <c r="AQ1577" s="105"/>
      <c r="AR1577" s="105"/>
      <c r="AS1577" s="105"/>
      <c r="AT1577" s="105"/>
      <c r="AU1577" s="105"/>
      <c r="AV1577" s="105"/>
    </row>
    <row r="1578" spans="3:64" x14ac:dyDescent="0.2">
      <c r="C1578" s="333"/>
      <c r="D1578" s="333"/>
      <c r="AA1578" s="105"/>
      <c r="AB1578" s="105"/>
      <c r="AC1578" s="105"/>
      <c r="AD1578" s="105"/>
      <c r="AE1578" s="105"/>
      <c r="AG1578" s="302"/>
      <c r="AN1578" s="105"/>
      <c r="AO1578" s="105"/>
      <c r="AP1578" s="105"/>
      <c r="AQ1578" s="105"/>
      <c r="AR1578" s="105"/>
      <c r="AS1578" s="105"/>
      <c r="AT1578" s="105"/>
      <c r="AU1578" s="105"/>
    </row>
    <row r="1579" spans="3:64" x14ac:dyDescent="0.2">
      <c r="C1579" s="333"/>
      <c r="D1579" s="333"/>
      <c r="AA1579" s="105"/>
      <c r="AB1579" s="105"/>
      <c r="AC1579" s="105"/>
      <c r="AD1579" s="105"/>
      <c r="AE1579" s="105"/>
      <c r="AG1579" s="302"/>
      <c r="AN1579" s="105"/>
      <c r="AO1579" s="105"/>
      <c r="AP1579" s="105"/>
      <c r="AQ1579" s="105"/>
      <c r="AR1579" s="105"/>
      <c r="AS1579" s="105"/>
      <c r="AT1579" s="105"/>
      <c r="AU1579" s="105"/>
    </row>
    <row r="1580" spans="3:64" x14ac:dyDescent="0.2">
      <c r="C1580" s="333"/>
      <c r="D1580" s="333"/>
      <c r="AA1580" s="105"/>
      <c r="AB1580" s="105"/>
      <c r="AC1580" s="105"/>
      <c r="AD1580" s="105"/>
      <c r="AE1580" s="105"/>
      <c r="AG1580" s="302"/>
      <c r="AN1580" s="105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</row>
    <row r="1581" spans="3:64" x14ac:dyDescent="0.2">
      <c r="C1581" s="333"/>
      <c r="D1581" s="333"/>
      <c r="AA1581" s="105"/>
      <c r="AB1581" s="105"/>
      <c r="AC1581" s="105"/>
      <c r="AD1581" s="105"/>
      <c r="AE1581" s="105"/>
      <c r="AG1581" s="302"/>
      <c r="AN1581" s="105"/>
      <c r="AO1581" s="105"/>
      <c r="AP1581" s="105"/>
      <c r="AQ1581" s="105"/>
      <c r="AR1581" s="105"/>
      <c r="AS1581" s="105"/>
      <c r="AT1581" s="105"/>
      <c r="AU1581" s="105"/>
    </row>
    <row r="1582" spans="3:64" x14ac:dyDescent="0.2">
      <c r="C1582" s="333"/>
      <c r="D1582" s="333"/>
      <c r="AA1582" s="105"/>
      <c r="AB1582" s="105"/>
      <c r="AC1582" s="105"/>
      <c r="AD1582" s="105"/>
      <c r="AE1582" s="105"/>
      <c r="AG1582" s="302"/>
      <c r="AN1582" s="105"/>
      <c r="AO1582" s="105"/>
      <c r="AP1582" s="105"/>
      <c r="AQ1582" s="105"/>
      <c r="AR1582" s="105"/>
      <c r="AS1582" s="105"/>
      <c r="AT1582" s="105"/>
      <c r="AU1582" s="105"/>
      <c r="AV1582" s="105"/>
      <c r="AW1582" s="105"/>
      <c r="AX1582" s="105"/>
      <c r="AY1582" s="105"/>
      <c r="AZ1582" s="105"/>
      <c r="BA1582" s="105"/>
      <c r="BB1582" s="105"/>
      <c r="BC1582" s="105"/>
      <c r="BD1582" s="105"/>
      <c r="BE1582" s="105"/>
      <c r="BF1582" s="105"/>
      <c r="BG1582" s="105"/>
      <c r="BH1582" s="105"/>
      <c r="BI1582" s="105"/>
      <c r="BJ1582" s="105"/>
      <c r="BK1582" s="105"/>
      <c r="BL1582" s="105"/>
    </row>
    <row r="1583" spans="3:64" x14ac:dyDescent="0.2">
      <c r="C1583" s="333"/>
      <c r="D1583" s="333"/>
      <c r="AA1583" s="105"/>
      <c r="AB1583" s="105"/>
      <c r="AC1583" s="105"/>
      <c r="AD1583" s="105"/>
      <c r="AE1583" s="105"/>
      <c r="AG1583" s="302"/>
      <c r="AN1583" s="105"/>
      <c r="AO1583" s="105"/>
      <c r="AP1583" s="105"/>
      <c r="AQ1583" s="105"/>
      <c r="AR1583" s="105"/>
      <c r="AS1583" s="105"/>
      <c r="AT1583" s="105"/>
      <c r="AU1583" s="105"/>
      <c r="AV1583" s="105"/>
      <c r="AX1583" s="105"/>
      <c r="AY1583" s="105"/>
      <c r="AZ1583" s="105"/>
      <c r="BA1583" s="105"/>
      <c r="BB1583" s="105"/>
      <c r="BC1583" s="105"/>
      <c r="BD1583" s="105"/>
      <c r="BE1583" s="105"/>
      <c r="BF1583" s="105"/>
      <c r="BG1583" s="105"/>
      <c r="BH1583" s="105"/>
      <c r="BI1583" s="105"/>
      <c r="BJ1583" s="105"/>
      <c r="BK1583" s="105"/>
      <c r="BL1583" s="105"/>
    </row>
    <row r="1584" spans="3:64" x14ac:dyDescent="0.2">
      <c r="C1584" s="333"/>
      <c r="D1584" s="333"/>
      <c r="AA1584" s="105"/>
      <c r="AB1584" s="105"/>
      <c r="AC1584" s="105"/>
      <c r="AD1584" s="105"/>
      <c r="AE1584" s="105"/>
      <c r="AG1584" s="302"/>
      <c r="AN1584" s="105"/>
      <c r="AO1584" s="105"/>
      <c r="AP1584" s="105"/>
      <c r="AQ1584" s="105"/>
      <c r="AR1584" s="105"/>
      <c r="AS1584" s="105"/>
      <c r="AT1584" s="105"/>
      <c r="AU1584" s="105"/>
      <c r="AV1584" s="105"/>
      <c r="AW1584" s="105"/>
      <c r="AX1584" s="105"/>
      <c r="AY1584" s="105"/>
      <c r="AZ1584" s="105"/>
      <c r="BA1584" s="105"/>
      <c r="BB1584" s="105"/>
      <c r="BC1584" s="105"/>
      <c r="BD1584" s="105"/>
      <c r="BE1584" s="105"/>
      <c r="BF1584" s="105"/>
      <c r="BG1584" s="105"/>
      <c r="BH1584" s="105"/>
      <c r="BI1584" s="105"/>
      <c r="BJ1584" s="105"/>
      <c r="BK1584" s="105"/>
      <c r="BL1584" s="105"/>
    </row>
    <row r="1585" spans="3:64" x14ac:dyDescent="0.2">
      <c r="C1585" s="333"/>
      <c r="D1585" s="333"/>
      <c r="AA1585" s="105"/>
      <c r="AB1585" s="105"/>
      <c r="AC1585" s="105"/>
      <c r="AD1585" s="105"/>
      <c r="AE1585" s="105"/>
      <c r="AG1585" s="302"/>
      <c r="AN1585" s="105"/>
      <c r="AO1585" s="105"/>
      <c r="AP1585" s="105"/>
      <c r="AQ1585" s="105"/>
      <c r="AR1585" s="105"/>
      <c r="AS1585" s="105"/>
      <c r="AT1585" s="105"/>
      <c r="AU1585" s="105"/>
      <c r="AV1585" s="105"/>
      <c r="AX1585" s="105"/>
      <c r="AY1585" s="105"/>
      <c r="AZ1585" s="105"/>
      <c r="BA1585" s="105"/>
      <c r="BB1585" s="105"/>
      <c r="BC1585" s="105"/>
      <c r="BD1585" s="105"/>
      <c r="BE1585" s="105"/>
      <c r="BF1585" s="105"/>
      <c r="BG1585" s="105"/>
      <c r="BH1585" s="105"/>
      <c r="BI1585" s="105"/>
      <c r="BJ1585" s="105"/>
      <c r="BK1585" s="105"/>
      <c r="BL1585" s="105"/>
    </row>
    <row r="1586" spans="3:64" x14ac:dyDescent="0.2">
      <c r="C1586" s="333"/>
      <c r="D1586" s="333"/>
      <c r="AA1586" s="105"/>
      <c r="AB1586" s="105"/>
      <c r="AC1586" s="105"/>
      <c r="AD1586" s="105"/>
      <c r="AE1586" s="105"/>
      <c r="AG1586" s="302"/>
      <c r="AN1586" s="105"/>
      <c r="AO1586" s="105"/>
      <c r="AP1586" s="105"/>
      <c r="AQ1586" s="105"/>
      <c r="AR1586" s="105"/>
      <c r="AS1586" s="105"/>
      <c r="AT1586" s="105"/>
      <c r="AU1586" s="105"/>
      <c r="AV1586" s="105"/>
      <c r="AW1586" s="105"/>
      <c r="AX1586" s="105"/>
      <c r="AY1586" s="105"/>
      <c r="AZ1586" s="105"/>
      <c r="BA1586" s="105"/>
      <c r="BB1586" s="105"/>
      <c r="BC1586" s="105"/>
      <c r="BD1586" s="105"/>
      <c r="BE1586" s="105"/>
      <c r="BF1586" s="105"/>
      <c r="BG1586" s="105"/>
      <c r="BH1586" s="105"/>
      <c r="BI1586" s="105"/>
      <c r="BJ1586" s="105"/>
      <c r="BK1586" s="105"/>
      <c r="BL1586" s="105"/>
    </row>
    <row r="1587" spans="3:64" x14ac:dyDescent="0.2">
      <c r="C1587" s="333"/>
      <c r="D1587" s="333"/>
      <c r="AA1587" s="105"/>
      <c r="AB1587" s="105"/>
      <c r="AC1587" s="105"/>
      <c r="AD1587" s="105"/>
      <c r="AE1587" s="105"/>
      <c r="AG1587" s="302"/>
      <c r="AN1587" s="105"/>
      <c r="AO1587" s="105"/>
      <c r="AP1587" s="105"/>
      <c r="AQ1587" s="105"/>
      <c r="AR1587" s="105"/>
      <c r="AS1587" s="105"/>
      <c r="AT1587" s="105"/>
      <c r="AU1587" s="105"/>
      <c r="AV1587" s="105"/>
      <c r="AX1587" s="105"/>
    </row>
    <row r="1588" spans="3:64" x14ac:dyDescent="0.2">
      <c r="C1588" s="333"/>
      <c r="D1588" s="333"/>
      <c r="AA1588" s="105"/>
      <c r="AB1588" s="105"/>
      <c r="AC1588" s="105"/>
      <c r="AD1588" s="105"/>
      <c r="AE1588" s="105"/>
      <c r="AG1588" s="302"/>
      <c r="AN1588" s="105"/>
      <c r="AO1588" s="105"/>
      <c r="AP1588" s="105"/>
      <c r="AQ1588" s="105"/>
      <c r="AR1588" s="105"/>
      <c r="AS1588" s="105"/>
      <c r="AT1588" s="105"/>
      <c r="AU1588" s="105"/>
      <c r="AV1588" s="105"/>
      <c r="AW1588" s="105"/>
      <c r="AX1588" s="105"/>
      <c r="AY1588" s="105"/>
      <c r="AZ1588" s="105"/>
      <c r="BA1588" s="105"/>
      <c r="BB1588" s="105"/>
      <c r="BC1588" s="105"/>
      <c r="BD1588" s="105"/>
      <c r="BE1588" s="105"/>
      <c r="BF1588" s="105"/>
      <c r="BG1588" s="105"/>
      <c r="BH1588" s="105"/>
      <c r="BI1588" s="105"/>
      <c r="BJ1588" s="105"/>
      <c r="BK1588" s="105"/>
      <c r="BL1588" s="105"/>
    </row>
    <row r="1589" spans="3:64" x14ac:dyDescent="0.2">
      <c r="C1589" s="333"/>
      <c r="D1589" s="333"/>
      <c r="AA1589" s="105"/>
      <c r="AB1589" s="105"/>
      <c r="AC1589" s="105"/>
      <c r="AD1589" s="105"/>
      <c r="AE1589" s="105"/>
      <c r="AG1589" s="302"/>
      <c r="AN1589" s="105"/>
      <c r="AO1589" s="105"/>
      <c r="AP1589" s="105"/>
      <c r="AQ1589" s="105"/>
      <c r="AR1589" s="105"/>
      <c r="AS1589" s="105"/>
      <c r="AT1589" s="105"/>
      <c r="AU1589" s="105"/>
      <c r="AV1589" s="105"/>
      <c r="AX1589" s="105"/>
    </row>
    <row r="1590" spans="3:64" x14ac:dyDescent="0.2">
      <c r="C1590" s="333"/>
      <c r="D1590" s="333"/>
      <c r="AA1590" s="105"/>
      <c r="AB1590" s="105"/>
      <c r="AC1590" s="105"/>
      <c r="AD1590" s="105"/>
      <c r="AE1590" s="105"/>
      <c r="AG1590" s="302"/>
      <c r="AN1590" s="105"/>
      <c r="AO1590" s="105"/>
      <c r="AP1590" s="105"/>
      <c r="AQ1590" s="105"/>
      <c r="AR1590" s="105"/>
      <c r="AS1590" s="105"/>
      <c r="AT1590" s="105"/>
      <c r="AU1590" s="105"/>
      <c r="AV1590" s="105"/>
      <c r="AW1590" s="105"/>
      <c r="AX1590" s="105"/>
      <c r="AY1590" s="105"/>
      <c r="AZ1590" s="105"/>
      <c r="BA1590" s="105"/>
      <c r="BB1590" s="105"/>
      <c r="BC1590" s="105"/>
      <c r="BD1590" s="105"/>
      <c r="BE1590" s="105"/>
      <c r="BF1590" s="105"/>
      <c r="BG1590" s="105"/>
      <c r="BH1590" s="105"/>
      <c r="BI1590" s="105"/>
      <c r="BJ1590" s="105"/>
      <c r="BK1590" s="105"/>
      <c r="BL1590" s="105"/>
    </row>
    <row r="1591" spans="3:64" x14ac:dyDescent="0.2">
      <c r="C1591" s="333"/>
      <c r="D1591" s="333"/>
      <c r="AA1591" s="105"/>
      <c r="AB1591" s="105"/>
      <c r="AC1591" s="105"/>
      <c r="AD1591" s="105"/>
      <c r="AE1591" s="105"/>
      <c r="AG1591" s="302"/>
      <c r="AN1591" s="105"/>
      <c r="AO1591" s="105"/>
      <c r="AP1591" s="105"/>
      <c r="AQ1591" s="105"/>
      <c r="AR1591" s="105"/>
      <c r="AS1591" s="105"/>
      <c r="AT1591" s="105"/>
      <c r="AU1591" s="105"/>
      <c r="AV1591" s="105"/>
      <c r="AW1591" s="105"/>
      <c r="AX1591" s="105"/>
      <c r="AY1591" s="105"/>
      <c r="AZ1591" s="105"/>
      <c r="BA1591" s="105"/>
      <c r="BB1591" s="105"/>
      <c r="BC1591" s="105"/>
      <c r="BD1591" s="105"/>
      <c r="BE1591" s="105"/>
      <c r="BF1591" s="105"/>
      <c r="BG1591" s="105"/>
      <c r="BH1591" s="105"/>
      <c r="BI1591" s="105"/>
      <c r="BJ1591" s="105"/>
      <c r="BK1591" s="105"/>
      <c r="BL1591" s="105"/>
    </row>
    <row r="1592" spans="3:64" x14ac:dyDescent="0.2">
      <c r="C1592" s="333"/>
      <c r="D1592" s="333"/>
      <c r="AA1592" s="105"/>
      <c r="AB1592" s="105"/>
      <c r="AC1592" s="105"/>
      <c r="AD1592" s="105"/>
      <c r="AE1592" s="105"/>
      <c r="AG1592" s="302"/>
      <c r="AN1592" s="105"/>
      <c r="AO1592" s="105"/>
      <c r="AP1592" s="105"/>
      <c r="AQ1592" s="105"/>
      <c r="AR1592" s="105"/>
      <c r="AS1592" s="105"/>
      <c r="AT1592" s="105"/>
      <c r="AU1592" s="105"/>
      <c r="AV1592" s="105"/>
      <c r="AW1592" s="105"/>
      <c r="AX1592" s="105"/>
      <c r="AY1592" s="105"/>
      <c r="AZ1592" s="105"/>
      <c r="BA1592" s="105"/>
      <c r="BB1592" s="105"/>
      <c r="BC1592" s="105"/>
      <c r="BD1592" s="105"/>
      <c r="BE1592" s="105"/>
      <c r="BF1592" s="105"/>
      <c r="BG1592" s="105"/>
      <c r="BH1592" s="105"/>
      <c r="BI1592" s="105"/>
      <c r="BJ1592" s="105"/>
      <c r="BK1592" s="105"/>
      <c r="BL1592" s="105"/>
    </row>
    <row r="1593" spans="3:64" x14ac:dyDescent="0.2">
      <c r="C1593" s="333"/>
      <c r="D1593" s="333"/>
      <c r="AA1593" s="105"/>
      <c r="AB1593" s="105"/>
      <c r="AC1593" s="105"/>
      <c r="AD1593" s="105"/>
      <c r="AE1593" s="105"/>
      <c r="AG1593" s="302"/>
      <c r="AN1593" s="105"/>
      <c r="AO1593" s="105"/>
      <c r="AP1593" s="105"/>
      <c r="AQ1593" s="105"/>
      <c r="AR1593" s="105"/>
      <c r="AS1593" s="105"/>
      <c r="AT1593" s="105"/>
      <c r="AU1593" s="105"/>
      <c r="AV1593" s="105"/>
      <c r="AW1593" s="105"/>
      <c r="AX1593" s="105"/>
      <c r="AY1593" s="105"/>
      <c r="AZ1593" s="105"/>
      <c r="BA1593" s="105"/>
      <c r="BB1593" s="105"/>
      <c r="BC1593" s="105"/>
      <c r="BD1593" s="105"/>
      <c r="BE1593" s="105"/>
      <c r="BF1593" s="105"/>
      <c r="BG1593" s="105"/>
      <c r="BH1593" s="105"/>
      <c r="BI1593" s="105"/>
      <c r="BJ1593" s="105"/>
      <c r="BK1593" s="105"/>
      <c r="BL1593" s="105"/>
    </row>
    <row r="1594" spans="3:64" x14ac:dyDescent="0.2">
      <c r="C1594" s="333"/>
      <c r="D1594" s="333"/>
      <c r="AA1594" s="105"/>
      <c r="AB1594" s="105"/>
      <c r="AC1594" s="105"/>
      <c r="AD1594" s="105"/>
      <c r="AE1594" s="105"/>
      <c r="AG1594" s="302"/>
      <c r="AN1594" s="105"/>
      <c r="AO1594" s="105"/>
      <c r="AP1594" s="105"/>
      <c r="AQ1594" s="105"/>
      <c r="AR1594" s="105"/>
      <c r="AS1594" s="105"/>
      <c r="AT1594" s="105"/>
      <c r="AU1594" s="105"/>
      <c r="AV1594" s="105"/>
      <c r="AX1594" s="105"/>
    </row>
    <row r="1595" spans="3:64" x14ac:dyDescent="0.2">
      <c r="C1595" s="333"/>
      <c r="D1595" s="333"/>
      <c r="AA1595" s="105"/>
      <c r="AB1595" s="105"/>
      <c r="AC1595" s="105"/>
      <c r="AD1595" s="105"/>
      <c r="AE1595" s="105"/>
      <c r="AG1595" s="302"/>
      <c r="AN1595" s="105"/>
      <c r="AO1595" s="105"/>
      <c r="AP1595" s="105"/>
      <c r="AQ1595" s="105"/>
      <c r="AR1595" s="105"/>
      <c r="AS1595" s="105"/>
      <c r="AT1595" s="105"/>
      <c r="AU1595" s="105"/>
    </row>
    <row r="1596" spans="3:64" x14ac:dyDescent="0.2">
      <c r="C1596" s="333"/>
      <c r="D1596" s="333"/>
      <c r="AA1596" s="105"/>
      <c r="AB1596" s="105"/>
      <c r="AC1596" s="105"/>
      <c r="AD1596" s="105"/>
      <c r="AE1596" s="105"/>
      <c r="AG1596" s="302"/>
      <c r="AN1596" s="105"/>
      <c r="AO1596" s="105"/>
      <c r="AP1596" s="105"/>
      <c r="AQ1596" s="105"/>
      <c r="AR1596" s="105"/>
      <c r="AS1596" s="105"/>
      <c r="AT1596" s="105"/>
      <c r="AU1596" s="105"/>
    </row>
    <row r="1597" spans="3:64" x14ac:dyDescent="0.2">
      <c r="C1597" s="333"/>
      <c r="D1597" s="333"/>
      <c r="AA1597" s="105"/>
      <c r="AB1597" s="105"/>
      <c r="AC1597" s="105"/>
      <c r="AD1597" s="105"/>
      <c r="AE1597" s="105"/>
      <c r="AG1597" s="302"/>
      <c r="AN1597" s="105"/>
      <c r="AO1597" s="105"/>
      <c r="AP1597" s="105"/>
      <c r="AQ1597" s="105"/>
      <c r="AR1597" s="105"/>
      <c r="AS1597" s="105"/>
      <c r="AT1597" s="105"/>
      <c r="AU1597" s="105"/>
    </row>
    <row r="1598" spans="3:64" x14ac:dyDescent="0.2">
      <c r="C1598" s="333"/>
      <c r="D1598" s="333"/>
      <c r="AA1598" s="105"/>
      <c r="AB1598" s="105"/>
      <c r="AC1598" s="105"/>
      <c r="AD1598" s="105"/>
      <c r="AE1598" s="105"/>
      <c r="AG1598" s="302"/>
      <c r="AN1598" s="105"/>
      <c r="AO1598" s="105"/>
      <c r="AP1598" s="105"/>
      <c r="AQ1598" s="105"/>
      <c r="AR1598" s="105"/>
      <c r="AS1598" s="105"/>
      <c r="AT1598" s="105"/>
      <c r="AU1598" s="105"/>
      <c r="AV1598" s="105"/>
    </row>
    <row r="1599" spans="3:64" x14ac:dyDescent="0.2">
      <c r="C1599" s="333"/>
      <c r="D1599" s="333"/>
      <c r="AA1599" s="105"/>
      <c r="AB1599" s="105"/>
      <c r="AC1599" s="105"/>
      <c r="AD1599" s="105"/>
      <c r="AE1599" s="105"/>
      <c r="AG1599" s="302"/>
      <c r="AN1599" s="105"/>
      <c r="AO1599" s="105"/>
      <c r="AP1599" s="105"/>
      <c r="AQ1599" s="105"/>
      <c r="AR1599" s="105"/>
      <c r="AS1599" s="105"/>
      <c r="AT1599" s="105"/>
      <c r="AU1599" s="105"/>
      <c r="AV1599" s="105"/>
      <c r="AX1599" s="105"/>
    </row>
    <row r="1600" spans="3:64" x14ac:dyDescent="0.2">
      <c r="C1600" s="333"/>
      <c r="D1600" s="333"/>
      <c r="AA1600" s="105"/>
      <c r="AB1600" s="105"/>
      <c r="AC1600" s="105"/>
      <c r="AD1600" s="105"/>
      <c r="AE1600" s="105"/>
      <c r="AG1600" s="302"/>
      <c r="AN1600" s="105"/>
      <c r="AO1600" s="105"/>
      <c r="AP1600" s="105"/>
      <c r="AQ1600" s="105"/>
      <c r="AR1600" s="105"/>
      <c r="AS1600" s="105"/>
      <c r="AT1600" s="105"/>
      <c r="AU1600" s="105"/>
      <c r="AV1600" s="105"/>
      <c r="AW1600" s="105"/>
      <c r="AX1600" s="105"/>
      <c r="AY1600" s="105"/>
      <c r="AZ1600" s="105"/>
      <c r="BA1600" s="105"/>
      <c r="BB1600" s="105"/>
      <c r="BC1600" s="105"/>
      <c r="BD1600" s="105"/>
      <c r="BE1600" s="105"/>
      <c r="BF1600" s="105"/>
      <c r="BG1600" s="105"/>
      <c r="BH1600" s="105"/>
      <c r="BI1600" s="105"/>
      <c r="BJ1600" s="105"/>
      <c r="BK1600" s="105"/>
      <c r="BL1600" s="105"/>
    </row>
    <row r="1601" spans="3:64" x14ac:dyDescent="0.2">
      <c r="C1601" s="333"/>
      <c r="D1601" s="333"/>
      <c r="AA1601" s="105"/>
      <c r="AB1601" s="105"/>
      <c r="AC1601" s="105"/>
      <c r="AD1601" s="105"/>
      <c r="AE1601" s="105"/>
      <c r="AG1601" s="302"/>
      <c r="AN1601" s="105"/>
      <c r="AO1601" s="105"/>
      <c r="AP1601" s="105"/>
      <c r="AQ1601" s="105"/>
      <c r="AR1601" s="105"/>
      <c r="AS1601" s="105"/>
      <c r="AT1601" s="105"/>
      <c r="AU1601" s="105"/>
      <c r="AV1601" s="105"/>
    </row>
    <row r="1602" spans="3:64" x14ac:dyDescent="0.2">
      <c r="C1602" s="333"/>
      <c r="D1602" s="333"/>
      <c r="AA1602" s="105"/>
      <c r="AB1602" s="105"/>
      <c r="AC1602" s="105"/>
      <c r="AD1602" s="105"/>
      <c r="AE1602" s="105"/>
      <c r="AG1602" s="302"/>
      <c r="AN1602" s="105"/>
      <c r="AO1602" s="105"/>
      <c r="AP1602" s="105"/>
      <c r="AQ1602" s="105"/>
      <c r="AR1602" s="105"/>
      <c r="AS1602" s="105"/>
      <c r="AT1602" s="105"/>
      <c r="AU1602" s="105"/>
      <c r="AV1602" s="105"/>
      <c r="AX1602" s="105"/>
    </row>
    <row r="1603" spans="3:64" x14ac:dyDescent="0.2">
      <c r="C1603" s="333"/>
      <c r="D1603" s="333"/>
      <c r="AA1603" s="105"/>
      <c r="AB1603" s="105"/>
      <c r="AC1603" s="105"/>
      <c r="AD1603" s="105"/>
      <c r="AE1603" s="105"/>
      <c r="AG1603" s="302"/>
      <c r="AN1603" s="105"/>
      <c r="AO1603" s="105"/>
      <c r="AP1603" s="105"/>
      <c r="AQ1603" s="105"/>
      <c r="AR1603" s="105"/>
      <c r="AS1603" s="105"/>
      <c r="AT1603" s="105"/>
      <c r="AU1603" s="105"/>
    </row>
    <row r="1604" spans="3:64" x14ac:dyDescent="0.2">
      <c r="C1604" s="333"/>
      <c r="D1604" s="333"/>
      <c r="AA1604" s="105"/>
      <c r="AB1604" s="105"/>
      <c r="AC1604" s="105"/>
      <c r="AD1604" s="105"/>
      <c r="AE1604" s="105"/>
      <c r="AG1604" s="302"/>
      <c r="AN1604" s="105"/>
      <c r="AO1604" s="105"/>
      <c r="AP1604" s="105"/>
      <c r="AQ1604" s="105"/>
      <c r="AR1604" s="105"/>
      <c r="AS1604" s="105"/>
      <c r="AT1604" s="105"/>
      <c r="AU1604" s="105"/>
      <c r="AV1604" s="105"/>
      <c r="AX1604" s="105"/>
    </row>
    <row r="1605" spans="3:64" x14ac:dyDescent="0.2">
      <c r="C1605" s="333"/>
      <c r="D1605" s="333"/>
      <c r="AA1605" s="105"/>
      <c r="AB1605" s="105"/>
      <c r="AC1605" s="105"/>
      <c r="AD1605" s="105"/>
      <c r="AE1605" s="105"/>
      <c r="AG1605" s="302"/>
      <c r="AN1605" s="105"/>
      <c r="AO1605" s="105"/>
      <c r="AP1605" s="105"/>
      <c r="AQ1605" s="105"/>
      <c r="AR1605" s="105"/>
      <c r="AS1605" s="105"/>
      <c r="AT1605" s="105"/>
      <c r="AU1605" s="105"/>
    </row>
    <row r="1606" spans="3:64" x14ac:dyDescent="0.2">
      <c r="C1606" s="333"/>
      <c r="D1606" s="333"/>
      <c r="AA1606" s="105"/>
      <c r="AB1606" s="105"/>
      <c r="AC1606" s="105"/>
      <c r="AD1606" s="105"/>
      <c r="AE1606" s="105"/>
      <c r="AG1606" s="302"/>
      <c r="AN1606" s="105"/>
      <c r="AO1606" s="105"/>
      <c r="AP1606" s="105"/>
      <c r="AQ1606" s="105"/>
      <c r="AR1606" s="105"/>
      <c r="AS1606" s="105"/>
      <c r="AT1606" s="105"/>
      <c r="AU1606" s="105"/>
      <c r="AV1606" s="105"/>
    </row>
    <row r="1607" spans="3:64" x14ac:dyDescent="0.2">
      <c r="C1607" s="333"/>
      <c r="D1607" s="333"/>
      <c r="AA1607" s="105"/>
      <c r="AB1607" s="105"/>
      <c r="AC1607" s="105"/>
      <c r="AD1607" s="105"/>
      <c r="AE1607" s="105"/>
      <c r="AG1607" s="302"/>
      <c r="AN1607" s="105"/>
      <c r="AO1607" s="105"/>
      <c r="AP1607" s="105"/>
      <c r="AQ1607" s="105"/>
      <c r="AR1607" s="105"/>
      <c r="AS1607" s="105"/>
      <c r="AT1607" s="105"/>
      <c r="AU1607" s="105"/>
      <c r="AV1607" s="105"/>
      <c r="AW1607" s="105"/>
      <c r="AX1607" s="105"/>
      <c r="AY1607" s="105"/>
      <c r="AZ1607" s="105"/>
      <c r="BA1607" s="105"/>
      <c r="BB1607" s="105"/>
      <c r="BC1607" s="105"/>
      <c r="BD1607" s="105"/>
      <c r="BE1607" s="105"/>
      <c r="BF1607" s="105"/>
      <c r="BG1607" s="105"/>
      <c r="BH1607" s="105"/>
      <c r="BI1607" s="105"/>
      <c r="BJ1607" s="105"/>
      <c r="BK1607" s="105"/>
      <c r="BL1607" s="105"/>
    </row>
    <row r="1608" spans="3:64" x14ac:dyDescent="0.2">
      <c r="C1608" s="333"/>
      <c r="D1608" s="333"/>
      <c r="AA1608" s="105"/>
      <c r="AB1608" s="105"/>
      <c r="AC1608" s="105"/>
      <c r="AD1608" s="105"/>
      <c r="AE1608" s="105"/>
      <c r="AG1608" s="302"/>
      <c r="AN1608" s="105"/>
      <c r="AO1608" s="105"/>
      <c r="AP1608" s="105"/>
      <c r="AQ1608" s="105"/>
      <c r="AR1608" s="105"/>
      <c r="AS1608" s="105"/>
      <c r="AT1608" s="105"/>
      <c r="AU1608" s="105"/>
    </row>
    <row r="1609" spans="3:64" x14ac:dyDescent="0.2">
      <c r="C1609" s="333"/>
      <c r="D1609" s="333"/>
      <c r="AA1609" s="105"/>
      <c r="AB1609" s="105"/>
      <c r="AC1609" s="105"/>
      <c r="AD1609" s="105"/>
      <c r="AE1609" s="105"/>
      <c r="AG1609" s="302"/>
      <c r="AN1609" s="105"/>
      <c r="AO1609" s="105"/>
      <c r="AP1609" s="105"/>
      <c r="AQ1609" s="105"/>
      <c r="AR1609" s="105"/>
      <c r="AS1609" s="105"/>
      <c r="AT1609" s="105"/>
      <c r="AU1609" s="105"/>
      <c r="AV1609" s="105"/>
    </row>
    <row r="1610" spans="3:64" x14ac:dyDescent="0.2">
      <c r="C1610" s="333"/>
      <c r="D1610" s="333"/>
      <c r="AA1610" s="105"/>
      <c r="AB1610" s="105"/>
      <c r="AC1610" s="105"/>
      <c r="AD1610" s="105"/>
      <c r="AE1610" s="105"/>
      <c r="AG1610" s="302"/>
      <c r="AN1610" s="105"/>
      <c r="AO1610" s="105"/>
      <c r="AP1610" s="105"/>
      <c r="AQ1610" s="105"/>
      <c r="AR1610" s="105"/>
      <c r="AS1610" s="105"/>
      <c r="AT1610" s="105"/>
      <c r="AU1610" s="105"/>
    </row>
    <row r="1611" spans="3:64" x14ac:dyDescent="0.2">
      <c r="C1611" s="333"/>
      <c r="D1611" s="333"/>
      <c r="AA1611" s="105"/>
      <c r="AB1611" s="105"/>
      <c r="AC1611" s="105"/>
      <c r="AD1611" s="105"/>
      <c r="AE1611" s="105"/>
      <c r="AG1611" s="302"/>
      <c r="AN1611" s="105"/>
      <c r="AO1611" s="105"/>
      <c r="AP1611" s="105"/>
      <c r="AQ1611" s="105"/>
      <c r="AR1611" s="105"/>
      <c r="AS1611" s="105"/>
      <c r="AT1611" s="105"/>
      <c r="AU1611" s="105"/>
      <c r="AV1611" s="105"/>
      <c r="AX1611" s="105"/>
    </row>
    <row r="1612" spans="3:64" x14ac:dyDescent="0.2">
      <c r="C1612" s="333"/>
      <c r="D1612" s="333"/>
      <c r="AA1612" s="105"/>
      <c r="AB1612" s="105"/>
      <c r="AC1612" s="105"/>
      <c r="AD1612" s="105"/>
      <c r="AE1612" s="105"/>
      <c r="AG1612" s="302"/>
      <c r="AN1612" s="105"/>
      <c r="AO1612" s="105"/>
      <c r="AP1612" s="105"/>
      <c r="AQ1612" s="105"/>
      <c r="AR1612" s="105"/>
      <c r="AS1612" s="105"/>
      <c r="AT1612" s="105"/>
      <c r="AU1612" s="105"/>
      <c r="AV1612" s="105"/>
    </row>
    <row r="1613" spans="3:64" x14ac:dyDescent="0.2">
      <c r="C1613" s="333"/>
      <c r="D1613" s="333"/>
      <c r="AA1613" s="105"/>
      <c r="AB1613" s="105"/>
      <c r="AC1613" s="105"/>
      <c r="AD1613" s="105"/>
      <c r="AE1613" s="105"/>
      <c r="AG1613" s="302"/>
      <c r="AN1613" s="105"/>
      <c r="AO1613" s="105"/>
      <c r="AP1613" s="105"/>
      <c r="AQ1613" s="105"/>
      <c r="AR1613" s="105"/>
      <c r="AS1613" s="105"/>
      <c r="AT1613" s="105"/>
      <c r="AU1613" s="105"/>
    </row>
    <row r="1614" spans="3:64" x14ac:dyDescent="0.2">
      <c r="C1614" s="333"/>
      <c r="D1614" s="333"/>
      <c r="AA1614" s="105"/>
      <c r="AB1614" s="105"/>
      <c r="AC1614" s="105"/>
      <c r="AD1614" s="105"/>
      <c r="AE1614" s="105"/>
      <c r="AG1614" s="302"/>
      <c r="AN1614" s="105"/>
      <c r="AO1614" s="105"/>
      <c r="AP1614" s="105"/>
      <c r="AQ1614" s="105"/>
      <c r="AR1614" s="105"/>
      <c r="AS1614" s="105"/>
      <c r="AT1614" s="105"/>
      <c r="AU1614" s="105"/>
    </row>
    <row r="1615" spans="3:64" x14ac:dyDescent="0.2">
      <c r="C1615" s="333"/>
      <c r="D1615" s="333"/>
      <c r="AA1615" s="105"/>
      <c r="AB1615" s="105"/>
      <c r="AC1615" s="105"/>
      <c r="AD1615" s="105"/>
      <c r="AE1615" s="105"/>
      <c r="AG1615" s="302"/>
      <c r="AN1615" s="105"/>
      <c r="AO1615" s="105"/>
      <c r="AP1615" s="105"/>
      <c r="AQ1615" s="105"/>
      <c r="AR1615" s="105"/>
      <c r="AS1615" s="105"/>
      <c r="AT1615" s="105"/>
      <c r="AU1615" s="105"/>
      <c r="AV1615" s="105"/>
      <c r="AX1615" s="105"/>
      <c r="AY1615" s="105"/>
      <c r="AZ1615" s="105"/>
      <c r="BA1615" s="105"/>
      <c r="BB1615" s="105"/>
      <c r="BC1615" s="105"/>
      <c r="BD1615" s="105"/>
      <c r="BE1615" s="105"/>
      <c r="BF1615" s="105"/>
      <c r="BG1615" s="105"/>
      <c r="BH1615" s="105"/>
      <c r="BI1615" s="105"/>
      <c r="BJ1615" s="105"/>
      <c r="BK1615" s="105"/>
      <c r="BL1615" s="105"/>
    </row>
    <row r="1616" spans="3:64" x14ac:dyDescent="0.2">
      <c r="C1616" s="333"/>
      <c r="D1616" s="333"/>
      <c r="AA1616" s="105"/>
      <c r="AB1616" s="105"/>
      <c r="AC1616" s="105"/>
      <c r="AD1616" s="105"/>
      <c r="AE1616" s="105"/>
      <c r="AG1616" s="302"/>
      <c r="AN1616" s="105"/>
      <c r="AO1616" s="105"/>
      <c r="AP1616" s="105"/>
      <c r="AQ1616" s="105"/>
      <c r="AR1616" s="105"/>
      <c r="AS1616" s="105"/>
      <c r="AT1616" s="105"/>
      <c r="AU1616" s="105"/>
      <c r="AV1616" s="105"/>
    </row>
    <row r="1617" spans="3:64" x14ac:dyDescent="0.2">
      <c r="C1617" s="333"/>
      <c r="D1617" s="333"/>
      <c r="AA1617" s="105"/>
      <c r="AB1617" s="105"/>
      <c r="AC1617" s="105"/>
      <c r="AD1617" s="105"/>
      <c r="AE1617" s="105"/>
      <c r="AG1617" s="302"/>
      <c r="AN1617" s="105"/>
      <c r="AO1617" s="105"/>
      <c r="AP1617" s="105"/>
      <c r="AQ1617" s="105"/>
      <c r="AR1617" s="105"/>
      <c r="AS1617" s="105"/>
      <c r="AT1617" s="105"/>
      <c r="AU1617" s="105"/>
      <c r="AV1617" s="105"/>
    </row>
    <row r="1618" spans="3:64" x14ac:dyDescent="0.2">
      <c r="C1618" s="333"/>
      <c r="D1618" s="333"/>
      <c r="AA1618" s="105"/>
      <c r="AB1618" s="105"/>
      <c r="AC1618" s="105"/>
      <c r="AD1618" s="105"/>
      <c r="AE1618" s="105"/>
      <c r="AG1618" s="302"/>
      <c r="AN1618" s="105"/>
      <c r="AO1618" s="105"/>
      <c r="AP1618" s="105"/>
      <c r="AQ1618" s="105"/>
      <c r="AR1618" s="105"/>
      <c r="AS1618" s="105"/>
      <c r="AT1618" s="105"/>
      <c r="AU1618" s="105"/>
      <c r="AV1618" s="105"/>
    </row>
    <row r="1619" spans="3:64" x14ac:dyDescent="0.2">
      <c r="C1619" s="333"/>
      <c r="D1619" s="333"/>
      <c r="AA1619" s="105"/>
      <c r="AB1619" s="105"/>
      <c r="AC1619" s="105"/>
      <c r="AD1619" s="105"/>
      <c r="AE1619" s="105"/>
      <c r="AG1619" s="302"/>
      <c r="AN1619" s="105"/>
      <c r="AO1619" s="105"/>
      <c r="AP1619" s="105"/>
      <c r="AQ1619" s="105"/>
      <c r="AR1619" s="105"/>
      <c r="AS1619" s="105"/>
      <c r="AT1619" s="105"/>
      <c r="AU1619" s="105"/>
      <c r="AV1619" s="105"/>
      <c r="AX1619" s="105"/>
    </row>
    <row r="1620" spans="3:64" x14ac:dyDescent="0.2">
      <c r="C1620" s="333"/>
      <c r="D1620" s="333"/>
      <c r="AA1620" s="105"/>
      <c r="AB1620" s="105"/>
      <c r="AC1620" s="105"/>
      <c r="AD1620" s="105"/>
      <c r="AE1620" s="105"/>
      <c r="AG1620" s="302"/>
      <c r="AN1620" s="105"/>
      <c r="AO1620" s="105"/>
      <c r="AP1620" s="105"/>
      <c r="AQ1620" s="105"/>
      <c r="AR1620" s="105"/>
      <c r="AS1620" s="105"/>
      <c r="AT1620" s="105"/>
      <c r="AU1620" s="105"/>
      <c r="AV1620" s="105"/>
    </row>
    <row r="1621" spans="3:64" x14ac:dyDescent="0.2">
      <c r="C1621" s="333"/>
      <c r="D1621" s="333"/>
      <c r="AA1621" s="105"/>
      <c r="AB1621" s="105"/>
      <c r="AC1621" s="105"/>
      <c r="AD1621" s="105"/>
      <c r="AE1621" s="105"/>
      <c r="AG1621" s="302"/>
      <c r="AN1621" s="105"/>
      <c r="AO1621" s="105"/>
      <c r="AP1621" s="105"/>
      <c r="AQ1621" s="105"/>
      <c r="AR1621" s="105"/>
      <c r="AS1621" s="105"/>
      <c r="AT1621" s="105"/>
      <c r="AU1621" s="105"/>
      <c r="AV1621" s="105"/>
    </row>
    <row r="1622" spans="3:64" x14ac:dyDescent="0.2">
      <c r="C1622" s="333"/>
      <c r="D1622" s="333"/>
      <c r="AA1622" s="105"/>
      <c r="AB1622" s="105"/>
      <c r="AC1622" s="105"/>
      <c r="AD1622" s="105"/>
      <c r="AE1622" s="105"/>
      <c r="AG1622" s="302"/>
      <c r="AN1622" s="105"/>
      <c r="AO1622" s="105"/>
      <c r="AP1622" s="105"/>
      <c r="AQ1622" s="105"/>
      <c r="AR1622" s="105"/>
      <c r="AS1622" s="105"/>
      <c r="AT1622" s="105"/>
      <c r="AU1622" s="105"/>
      <c r="AV1622" s="105"/>
      <c r="AW1622" s="105"/>
      <c r="AX1622" s="105"/>
      <c r="AY1622" s="105"/>
      <c r="AZ1622" s="105"/>
      <c r="BA1622" s="105"/>
      <c r="BB1622" s="105"/>
      <c r="BC1622" s="105"/>
      <c r="BD1622" s="105"/>
      <c r="BE1622" s="105"/>
      <c r="BF1622" s="105"/>
      <c r="BG1622" s="105"/>
      <c r="BH1622" s="105"/>
      <c r="BI1622" s="105"/>
      <c r="BJ1622" s="105"/>
      <c r="BK1622" s="105"/>
      <c r="BL1622" s="105"/>
    </row>
    <row r="1623" spans="3:64" x14ac:dyDescent="0.2">
      <c r="C1623" s="333"/>
      <c r="D1623" s="333"/>
      <c r="AA1623" s="105"/>
      <c r="AB1623" s="105"/>
      <c r="AC1623" s="105"/>
      <c r="AD1623" s="105"/>
      <c r="AE1623" s="105"/>
      <c r="AG1623" s="302"/>
      <c r="AN1623" s="105"/>
      <c r="AO1623" s="105"/>
      <c r="AP1623" s="105"/>
      <c r="AQ1623" s="105"/>
      <c r="AR1623" s="105"/>
      <c r="AS1623" s="105"/>
      <c r="AT1623" s="105"/>
      <c r="AU1623" s="105"/>
      <c r="AV1623" s="105"/>
      <c r="AX1623" s="105"/>
      <c r="AY1623" s="105"/>
      <c r="AZ1623" s="105"/>
      <c r="BA1623" s="105"/>
      <c r="BB1623" s="105"/>
      <c r="BC1623" s="105"/>
      <c r="BD1623" s="105"/>
      <c r="BE1623" s="105"/>
      <c r="BF1623" s="105"/>
      <c r="BG1623" s="105"/>
      <c r="BH1623" s="105"/>
      <c r="BI1623" s="105"/>
      <c r="BJ1623" s="105"/>
      <c r="BK1623" s="105"/>
      <c r="BL1623" s="105"/>
    </row>
    <row r="1624" spans="3:64" x14ac:dyDescent="0.2">
      <c r="C1624" s="333"/>
      <c r="D1624" s="333"/>
      <c r="AA1624" s="105"/>
      <c r="AB1624" s="105"/>
      <c r="AC1624" s="105"/>
      <c r="AD1624" s="105"/>
      <c r="AE1624" s="105"/>
      <c r="AG1624" s="302"/>
      <c r="AN1624" s="105"/>
      <c r="AO1624" s="105"/>
      <c r="AP1624" s="105"/>
      <c r="AQ1624" s="105"/>
      <c r="AR1624" s="105"/>
      <c r="AS1624" s="105"/>
      <c r="AT1624" s="105"/>
      <c r="AU1624" s="105"/>
      <c r="AV1624" s="105"/>
      <c r="AX1624" s="105"/>
    </row>
    <row r="1625" spans="3:64" x14ac:dyDescent="0.2">
      <c r="C1625" s="333"/>
      <c r="D1625" s="333"/>
      <c r="AA1625" s="105"/>
      <c r="AB1625" s="105"/>
      <c r="AC1625" s="105"/>
      <c r="AD1625" s="105"/>
      <c r="AE1625" s="105"/>
      <c r="AG1625" s="302"/>
      <c r="AN1625" s="105"/>
      <c r="AO1625" s="105"/>
      <c r="AP1625" s="105"/>
      <c r="AQ1625" s="105"/>
      <c r="AR1625" s="105"/>
      <c r="AS1625" s="105"/>
      <c r="AT1625" s="105"/>
      <c r="AU1625" s="105"/>
      <c r="AV1625" s="105"/>
      <c r="AW1625" s="105"/>
      <c r="AX1625" s="105"/>
      <c r="AY1625" s="105"/>
      <c r="AZ1625" s="105"/>
      <c r="BA1625" s="105"/>
      <c r="BB1625" s="105"/>
      <c r="BC1625" s="105"/>
      <c r="BD1625" s="105"/>
      <c r="BE1625" s="105"/>
      <c r="BF1625" s="105"/>
      <c r="BG1625" s="105"/>
      <c r="BH1625" s="105"/>
      <c r="BI1625" s="105"/>
      <c r="BJ1625" s="105"/>
      <c r="BK1625" s="105"/>
      <c r="BL1625" s="105"/>
    </row>
    <row r="1626" spans="3:64" x14ac:dyDescent="0.2">
      <c r="C1626" s="333"/>
      <c r="D1626" s="333"/>
      <c r="AA1626" s="105"/>
      <c r="AB1626" s="105"/>
      <c r="AC1626" s="105"/>
      <c r="AD1626" s="105"/>
      <c r="AE1626" s="105"/>
      <c r="AG1626" s="302"/>
      <c r="AN1626" s="105"/>
      <c r="AO1626" s="105"/>
      <c r="AP1626" s="105"/>
      <c r="AQ1626" s="105"/>
      <c r="AR1626" s="105"/>
      <c r="AS1626" s="105"/>
      <c r="AT1626" s="105"/>
      <c r="AU1626" s="105"/>
    </row>
    <row r="1627" spans="3:64" x14ac:dyDescent="0.2">
      <c r="C1627" s="333"/>
      <c r="D1627" s="333"/>
      <c r="AA1627" s="105"/>
      <c r="AB1627" s="105"/>
      <c r="AC1627" s="105"/>
      <c r="AD1627" s="105"/>
      <c r="AE1627" s="105"/>
      <c r="AG1627" s="302"/>
      <c r="AN1627" s="105"/>
      <c r="AO1627" s="105"/>
      <c r="AP1627" s="105"/>
      <c r="AQ1627" s="105"/>
      <c r="AR1627" s="105"/>
      <c r="AS1627" s="105"/>
      <c r="AT1627" s="105"/>
      <c r="AU1627" s="105"/>
    </row>
    <row r="1628" spans="3:64" x14ac:dyDescent="0.2">
      <c r="C1628" s="333"/>
      <c r="D1628" s="333"/>
      <c r="AA1628" s="105"/>
      <c r="AB1628" s="105"/>
      <c r="AC1628" s="105"/>
      <c r="AD1628" s="105"/>
      <c r="AE1628" s="105"/>
      <c r="AG1628" s="302"/>
      <c r="AN1628" s="105"/>
      <c r="AO1628" s="105"/>
      <c r="AP1628" s="105"/>
      <c r="AQ1628" s="105"/>
      <c r="AR1628" s="105"/>
      <c r="AS1628" s="105"/>
      <c r="AT1628" s="105"/>
      <c r="AU1628" s="105"/>
      <c r="AV1628" s="105"/>
      <c r="AX1628" s="105"/>
      <c r="AY1628" s="105"/>
      <c r="AZ1628" s="105"/>
      <c r="BA1628" s="105"/>
      <c r="BB1628" s="105"/>
      <c r="BC1628" s="105"/>
      <c r="BD1628" s="105"/>
      <c r="BE1628" s="105"/>
      <c r="BF1628" s="105"/>
      <c r="BG1628" s="105"/>
      <c r="BH1628" s="105"/>
      <c r="BI1628" s="105"/>
      <c r="BJ1628" s="105"/>
      <c r="BK1628" s="105"/>
      <c r="BL1628" s="105"/>
    </row>
    <row r="1629" spans="3:64" x14ac:dyDescent="0.2">
      <c r="C1629" s="333"/>
      <c r="D1629" s="333"/>
      <c r="AA1629" s="105"/>
      <c r="AB1629" s="105"/>
      <c r="AC1629" s="105"/>
      <c r="AD1629" s="105"/>
      <c r="AE1629" s="105"/>
      <c r="AG1629" s="302"/>
      <c r="AN1629" s="105"/>
      <c r="AO1629" s="105"/>
      <c r="AP1629" s="105"/>
      <c r="AQ1629" s="105"/>
      <c r="AR1629" s="105"/>
      <c r="AS1629" s="105"/>
      <c r="AT1629" s="105"/>
      <c r="AU1629" s="105"/>
      <c r="AV1629" s="105"/>
    </row>
    <row r="1630" spans="3:64" x14ac:dyDescent="0.2">
      <c r="C1630" s="333"/>
      <c r="D1630" s="333"/>
      <c r="AA1630" s="105"/>
      <c r="AB1630" s="105"/>
      <c r="AC1630" s="105"/>
      <c r="AD1630" s="105"/>
      <c r="AE1630" s="105"/>
      <c r="AG1630" s="302"/>
      <c r="AN1630" s="105"/>
      <c r="AO1630" s="105"/>
      <c r="AP1630" s="105"/>
      <c r="AQ1630" s="105"/>
      <c r="AR1630" s="105"/>
      <c r="AS1630" s="105"/>
      <c r="AT1630" s="105"/>
      <c r="AU1630" s="105"/>
      <c r="AV1630" s="105"/>
      <c r="AW1630" s="105"/>
      <c r="AX1630" s="105"/>
      <c r="AY1630" s="105"/>
      <c r="AZ1630" s="105"/>
      <c r="BA1630" s="105"/>
      <c r="BB1630" s="105"/>
      <c r="BC1630" s="105"/>
      <c r="BD1630" s="105"/>
      <c r="BE1630" s="105"/>
      <c r="BF1630" s="105"/>
      <c r="BG1630" s="105"/>
      <c r="BH1630" s="105"/>
      <c r="BI1630" s="105"/>
      <c r="BJ1630" s="105"/>
      <c r="BK1630" s="105"/>
      <c r="BL1630" s="105"/>
    </row>
    <row r="1631" spans="3:64" x14ac:dyDescent="0.2">
      <c r="C1631" s="333"/>
      <c r="D1631" s="333"/>
      <c r="AA1631" s="105"/>
      <c r="AB1631" s="105"/>
      <c r="AC1631" s="105"/>
      <c r="AD1631" s="105"/>
      <c r="AE1631" s="105"/>
      <c r="AG1631" s="302"/>
      <c r="AN1631" s="105"/>
      <c r="AO1631" s="105"/>
      <c r="AP1631" s="105"/>
      <c r="AQ1631" s="105"/>
      <c r="AR1631" s="105"/>
      <c r="AS1631" s="105"/>
      <c r="AT1631" s="105"/>
      <c r="AU1631" s="105"/>
    </row>
    <row r="1632" spans="3:64" x14ac:dyDescent="0.2">
      <c r="C1632" s="333"/>
      <c r="D1632" s="333"/>
      <c r="AA1632" s="105"/>
      <c r="AB1632" s="105"/>
      <c r="AC1632" s="105"/>
      <c r="AD1632" s="105"/>
      <c r="AE1632" s="105"/>
      <c r="AG1632" s="302"/>
      <c r="AN1632" s="105"/>
      <c r="AO1632" s="105"/>
      <c r="AP1632" s="105"/>
      <c r="AQ1632" s="105"/>
      <c r="AR1632" s="105"/>
      <c r="AS1632" s="105"/>
      <c r="AT1632" s="105"/>
      <c r="AU1632" s="105"/>
      <c r="AV1632" s="105"/>
      <c r="AW1632" s="105"/>
      <c r="AX1632" s="105"/>
      <c r="AY1632" s="105"/>
      <c r="AZ1632" s="105"/>
      <c r="BA1632" s="105"/>
      <c r="BB1632" s="105"/>
      <c r="BC1632" s="105"/>
      <c r="BD1632" s="105"/>
      <c r="BE1632" s="105"/>
      <c r="BF1632" s="105"/>
      <c r="BG1632" s="105"/>
      <c r="BH1632" s="105"/>
      <c r="BI1632" s="105"/>
      <c r="BJ1632" s="105"/>
      <c r="BK1632" s="105"/>
      <c r="BL1632" s="105"/>
    </row>
    <row r="1633" spans="3:64" x14ac:dyDescent="0.2">
      <c r="C1633" s="333"/>
      <c r="D1633" s="333"/>
      <c r="AA1633" s="105"/>
      <c r="AB1633" s="105"/>
      <c r="AC1633" s="105"/>
      <c r="AD1633" s="105"/>
      <c r="AE1633" s="105"/>
      <c r="AG1633" s="302"/>
      <c r="AN1633" s="105"/>
      <c r="AO1633" s="105"/>
      <c r="AP1633" s="105"/>
      <c r="AQ1633" s="105"/>
      <c r="AR1633" s="105"/>
      <c r="AS1633" s="105"/>
      <c r="AT1633" s="105"/>
      <c r="AU1633" s="105"/>
    </row>
    <row r="1634" spans="3:64" x14ac:dyDescent="0.2">
      <c r="C1634" s="333"/>
      <c r="D1634" s="333"/>
      <c r="AA1634" s="105"/>
      <c r="AB1634" s="105"/>
      <c r="AC1634" s="105"/>
      <c r="AD1634" s="105"/>
      <c r="AE1634" s="105"/>
      <c r="AG1634" s="302"/>
      <c r="AN1634" s="105"/>
      <c r="AO1634" s="105"/>
      <c r="AP1634" s="105"/>
      <c r="AQ1634" s="105"/>
      <c r="AR1634" s="105"/>
      <c r="AS1634" s="105"/>
      <c r="AT1634" s="105"/>
      <c r="AU1634" s="105"/>
    </row>
    <row r="1635" spans="3:64" x14ac:dyDescent="0.2">
      <c r="C1635" s="333"/>
      <c r="D1635" s="333"/>
      <c r="AA1635" s="105"/>
      <c r="AB1635" s="105"/>
      <c r="AC1635" s="105"/>
      <c r="AD1635" s="105"/>
      <c r="AE1635" s="105"/>
      <c r="AG1635" s="302"/>
      <c r="AN1635" s="105"/>
      <c r="AO1635" s="105"/>
      <c r="AP1635" s="105"/>
      <c r="AQ1635" s="105"/>
      <c r="AR1635" s="105"/>
      <c r="AS1635" s="105"/>
      <c r="AT1635" s="105"/>
      <c r="AU1635" s="105"/>
    </row>
    <row r="1636" spans="3:64" x14ac:dyDescent="0.2">
      <c r="C1636" s="333"/>
      <c r="D1636" s="333"/>
      <c r="AA1636" s="105"/>
      <c r="AB1636" s="105"/>
      <c r="AC1636" s="105"/>
      <c r="AD1636" s="105"/>
      <c r="AE1636" s="105"/>
      <c r="AG1636" s="302"/>
      <c r="AN1636" s="105"/>
      <c r="AO1636" s="105"/>
      <c r="AP1636" s="105"/>
      <c r="AQ1636" s="105"/>
      <c r="AR1636" s="105"/>
      <c r="AS1636" s="105"/>
      <c r="AT1636" s="105"/>
      <c r="AU1636" s="105"/>
    </row>
    <row r="1637" spans="3:64" x14ac:dyDescent="0.2">
      <c r="C1637" s="333"/>
      <c r="D1637" s="333"/>
      <c r="AA1637" s="105"/>
      <c r="AB1637" s="105"/>
      <c r="AC1637" s="105"/>
      <c r="AD1637" s="105"/>
      <c r="AE1637" s="105"/>
      <c r="AG1637" s="302"/>
      <c r="AN1637" s="105"/>
      <c r="AO1637" s="105"/>
      <c r="AP1637" s="105"/>
      <c r="AQ1637" s="105"/>
      <c r="AR1637" s="105"/>
      <c r="AS1637" s="105"/>
      <c r="AT1637" s="105"/>
      <c r="AU1637" s="105"/>
    </row>
    <row r="1638" spans="3:64" x14ac:dyDescent="0.2">
      <c r="C1638" s="333"/>
      <c r="D1638" s="333"/>
      <c r="AA1638" s="105"/>
      <c r="AB1638" s="105"/>
      <c r="AC1638" s="105"/>
      <c r="AD1638" s="105"/>
      <c r="AE1638" s="105"/>
      <c r="AG1638" s="302"/>
      <c r="AN1638" s="105"/>
      <c r="AO1638" s="105"/>
      <c r="AP1638" s="105"/>
      <c r="AQ1638" s="105"/>
      <c r="AR1638" s="105"/>
      <c r="AS1638" s="105"/>
      <c r="AT1638" s="105"/>
      <c r="AU1638" s="105"/>
      <c r="AV1638" s="105"/>
      <c r="AX1638" s="105"/>
    </row>
    <row r="1639" spans="3:64" x14ac:dyDescent="0.2">
      <c r="C1639" s="333"/>
      <c r="D1639" s="333"/>
      <c r="AA1639" s="105"/>
      <c r="AB1639" s="105"/>
      <c r="AC1639" s="105"/>
      <c r="AD1639" s="105"/>
      <c r="AE1639" s="105"/>
      <c r="AG1639" s="302"/>
      <c r="AN1639" s="105"/>
      <c r="AO1639" s="105"/>
      <c r="AP1639" s="105"/>
      <c r="AQ1639" s="105"/>
      <c r="AR1639" s="105"/>
      <c r="AS1639" s="105"/>
      <c r="AT1639" s="105"/>
      <c r="AU1639" s="105"/>
      <c r="AV1639" s="105"/>
      <c r="AX1639" s="105"/>
    </row>
    <row r="1640" spans="3:64" x14ac:dyDescent="0.2">
      <c r="C1640" s="333"/>
      <c r="D1640" s="333"/>
      <c r="AA1640" s="105"/>
      <c r="AB1640" s="105"/>
      <c r="AC1640" s="105"/>
      <c r="AD1640" s="105"/>
      <c r="AE1640" s="105"/>
      <c r="AG1640" s="302"/>
      <c r="AN1640" s="105"/>
      <c r="AO1640" s="105"/>
      <c r="AP1640" s="105"/>
      <c r="AQ1640" s="105"/>
      <c r="AR1640" s="105"/>
      <c r="AS1640" s="105"/>
      <c r="AT1640" s="105"/>
      <c r="AU1640" s="105"/>
      <c r="AV1640" s="105"/>
      <c r="AW1640" s="105"/>
      <c r="AX1640" s="105"/>
      <c r="AY1640" s="105"/>
      <c r="AZ1640" s="105"/>
      <c r="BA1640" s="105"/>
      <c r="BB1640" s="105"/>
      <c r="BC1640" s="105"/>
      <c r="BD1640" s="105"/>
      <c r="BE1640" s="105"/>
      <c r="BF1640" s="105"/>
      <c r="BG1640" s="105"/>
      <c r="BH1640" s="105"/>
      <c r="BI1640" s="105"/>
      <c r="BJ1640" s="105"/>
      <c r="BK1640" s="105"/>
      <c r="BL1640" s="105"/>
    </row>
    <row r="1641" spans="3:64" x14ac:dyDescent="0.2">
      <c r="C1641" s="333"/>
      <c r="D1641" s="333"/>
      <c r="AA1641" s="105"/>
      <c r="AB1641" s="105"/>
      <c r="AC1641" s="105"/>
      <c r="AD1641" s="105"/>
      <c r="AE1641" s="105"/>
      <c r="AG1641" s="302"/>
      <c r="AN1641" s="105"/>
      <c r="AO1641" s="105"/>
      <c r="AP1641" s="105"/>
      <c r="AQ1641" s="105"/>
      <c r="AR1641" s="105"/>
      <c r="AS1641" s="105"/>
      <c r="AT1641" s="105"/>
      <c r="AU1641" s="105"/>
    </row>
    <row r="1642" spans="3:64" x14ac:dyDescent="0.2">
      <c r="C1642" s="333"/>
      <c r="D1642" s="333"/>
      <c r="AA1642" s="105"/>
      <c r="AB1642" s="105"/>
      <c r="AC1642" s="105"/>
      <c r="AD1642" s="105"/>
      <c r="AE1642" s="105"/>
      <c r="AG1642" s="302"/>
      <c r="AN1642" s="105"/>
      <c r="AO1642" s="105"/>
      <c r="AP1642" s="105"/>
      <c r="AQ1642" s="105"/>
      <c r="AR1642" s="105"/>
      <c r="AS1642" s="105"/>
      <c r="AT1642" s="105"/>
      <c r="AU1642" s="105"/>
      <c r="AV1642" s="105"/>
      <c r="AX1642" s="105"/>
      <c r="AY1642" s="105"/>
      <c r="AZ1642" s="105"/>
      <c r="BA1642" s="105"/>
      <c r="BB1642" s="105"/>
      <c r="BC1642" s="105"/>
      <c r="BD1642" s="105"/>
      <c r="BE1642" s="105"/>
      <c r="BF1642" s="105"/>
      <c r="BG1642" s="105"/>
      <c r="BH1642" s="105"/>
      <c r="BI1642" s="105"/>
      <c r="BJ1642" s="105"/>
      <c r="BK1642" s="105"/>
      <c r="BL1642" s="105"/>
    </row>
    <row r="1643" spans="3:64" x14ac:dyDescent="0.2">
      <c r="C1643" s="333"/>
      <c r="D1643" s="333"/>
      <c r="AA1643" s="105"/>
      <c r="AB1643" s="105"/>
      <c r="AC1643" s="105"/>
      <c r="AD1643" s="105"/>
      <c r="AE1643" s="105"/>
      <c r="AG1643" s="302"/>
      <c r="AN1643" s="105"/>
      <c r="AO1643" s="105"/>
      <c r="AP1643" s="105"/>
      <c r="AQ1643" s="105"/>
      <c r="AR1643" s="105"/>
      <c r="AS1643" s="105"/>
      <c r="AT1643" s="105"/>
      <c r="AU1643" s="105"/>
      <c r="AV1643" s="239"/>
    </row>
    <row r="1644" spans="3:64" x14ac:dyDescent="0.2">
      <c r="C1644" s="333"/>
      <c r="D1644" s="333"/>
      <c r="AA1644" s="105"/>
      <c r="AB1644" s="105"/>
      <c r="AC1644" s="105"/>
      <c r="AD1644" s="105"/>
      <c r="AE1644" s="105"/>
      <c r="AG1644" s="302"/>
      <c r="AN1644" s="105"/>
      <c r="AO1644" s="105"/>
      <c r="AP1644" s="105"/>
      <c r="AQ1644" s="105"/>
      <c r="AR1644" s="105"/>
      <c r="AS1644" s="105"/>
      <c r="AT1644" s="105"/>
      <c r="AU1644" s="105"/>
      <c r="AV1644" s="105"/>
    </row>
    <row r="1645" spans="3:64" x14ac:dyDescent="0.2">
      <c r="C1645" s="333"/>
      <c r="D1645" s="333"/>
      <c r="AA1645" s="105"/>
      <c r="AB1645" s="105"/>
      <c r="AC1645" s="105"/>
      <c r="AD1645" s="105"/>
      <c r="AE1645" s="105"/>
      <c r="AG1645" s="302"/>
      <c r="AN1645" s="105"/>
      <c r="AO1645" s="105"/>
      <c r="AP1645" s="105"/>
      <c r="AQ1645" s="105"/>
      <c r="AR1645" s="105"/>
      <c r="AS1645" s="105"/>
      <c r="AT1645" s="105"/>
      <c r="AU1645" s="105"/>
      <c r="AV1645" s="105"/>
      <c r="AX1645" s="105"/>
      <c r="AY1645" s="105"/>
      <c r="AZ1645" s="105"/>
      <c r="BA1645" s="105"/>
      <c r="BB1645" s="105"/>
      <c r="BC1645" s="105"/>
      <c r="BD1645" s="105"/>
      <c r="BE1645" s="105"/>
      <c r="BF1645" s="105"/>
      <c r="BG1645" s="105"/>
      <c r="BH1645" s="105"/>
      <c r="BI1645" s="105"/>
      <c r="BJ1645" s="105"/>
      <c r="BK1645" s="105"/>
      <c r="BL1645" s="105"/>
    </row>
    <row r="1646" spans="3:64" x14ac:dyDescent="0.2">
      <c r="C1646" s="333"/>
      <c r="D1646" s="333"/>
      <c r="AA1646" s="105"/>
      <c r="AB1646" s="105"/>
      <c r="AC1646" s="105"/>
      <c r="AD1646" s="105"/>
      <c r="AE1646" s="105"/>
      <c r="AG1646" s="302"/>
      <c r="AN1646" s="105"/>
      <c r="AO1646" s="105"/>
      <c r="AP1646" s="105"/>
      <c r="AQ1646" s="105"/>
      <c r="AR1646" s="105"/>
      <c r="AS1646" s="105"/>
      <c r="AT1646" s="105"/>
      <c r="AU1646" s="105"/>
      <c r="AV1646" s="105"/>
    </row>
    <row r="1647" spans="3:64" x14ac:dyDescent="0.2">
      <c r="C1647" s="333"/>
      <c r="D1647" s="333"/>
      <c r="AA1647" s="105"/>
      <c r="AB1647" s="105"/>
      <c r="AC1647" s="105"/>
      <c r="AD1647" s="105"/>
      <c r="AE1647" s="105"/>
      <c r="AG1647" s="302"/>
      <c r="AN1647" s="105"/>
      <c r="AO1647" s="105"/>
      <c r="AP1647" s="105"/>
      <c r="AQ1647" s="105"/>
      <c r="AR1647" s="105"/>
      <c r="AS1647" s="105"/>
      <c r="AT1647" s="105"/>
      <c r="AU1647" s="105"/>
      <c r="AV1647" s="105"/>
    </row>
    <row r="1648" spans="3:64" x14ac:dyDescent="0.2">
      <c r="C1648" s="333"/>
      <c r="D1648" s="333"/>
      <c r="AA1648" s="105"/>
      <c r="AB1648" s="105"/>
      <c r="AC1648" s="105"/>
      <c r="AD1648" s="105"/>
      <c r="AE1648" s="105"/>
      <c r="AG1648" s="302"/>
      <c r="AN1648" s="105"/>
      <c r="AO1648" s="105"/>
      <c r="AP1648" s="105"/>
      <c r="AQ1648" s="105"/>
      <c r="AR1648" s="105"/>
      <c r="AS1648" s="105"/>
      <c r="AT1648" s="105"/>
      <c r="AU1648" s="105"/>
    </row>
    <row r="1649" spans="3:64" x14ac:dyDescent="0.2">
      <c r="C1649" s="333"/>
      <c r="D1649" s="333"/>
      <c r="AA1649" s="105"/>
      <c r="AB1649" s="105"/>
      <c r="AC1649" s="105"/>
      <c r="AD1649" s="105"/>
      <c r="AE1649" s="105"/>
      <c r="AG1649" s="302"/>
      <c r="AN1649" s="105"/>
      <c r="AO1649" s="105"/>
      <c r="AP1649" s="105"/>
      <c r="AQ1649" s="105"/>
      <c r="AR1649" s="105"/>
      <c r="AS1649" s="105"/>
      <c r="AT1649" s="105"/>
      <c r="AU1649" s="105"/>
    </row>
    <row r="1650" spans="3:64" x14ac:dyDescent="0.2">
      <c r="C1650" s="333"/>
      <c r="D1650" s="333"/>
      <c r="AA1650" s="105"/>
      <c r="AB1650" s="105"/>
      <c r="AC1650" s="105"/>
      <c r="AD1650" s="105"/>
      <c r="AE1650" s="105"/>
      <c r="AG1650" s="302"/>
      <c r="AN1650" s="105"/>
      <c r="AO1650" s="105"/>
      <c r="AP1650" s="105"/>
      <c r="AQ1650" s="105"/>
      <c r="AR1650" s="105"/>
      <c r="AS1650" s="105"/>
      <c r="AT1650" s="105"/>
      <c r="AU1650" s="105"/>
    </row>
    <row r="1651" spans="3:64" x14ac:dyDescent="0.2">
      <c r="C1651" s="333"/>
      <c r="D1651" s="333"/>
      <c r="AA1651" s="105"/>
      <c r="AB1651" s="105"/>
      <c r="AC1651" s="105"/>
      <c r="AD1651" s="105"/>
      <c r="AE1651" s="105"/>
      <c r="AG1651" s="302"/>
      <c r="AN1651" s="105"/>
      <c r="AO1651" s="105"/>
      <c r="AP1651" s="105"/>
      <c r="AQ1651" s="105"/>
      <c r="AR1651" s="105"/>
      <c r="AS1651" s="105"/>
      <c r="AT1651" s="105"/>
      <c r="AU1651" s="105"/>
    </row>
    <row r="1652" spans="3:64" x14ac:dyDescent="0.2">
      <c r="C1652" s="333"/>
      <c r="D1652" s="333"/>
      <c r="AA1652" s="105"/>
      <c r="AB1652" s="105"/>
      <c r="AC1652" s="105"/>
      <c r="AD1652" s="105"/>
      <c r="AE1652" s="105"/>
      <c r="AG1652" s="302"/>
      <c r="AN1652" s="105"/>
      <c r="AO1652" s="105"/>
      <c r="AP1652" s="105"/>
      <c r="AQ1652" s="105"/>
      <c r="AR1652" s="105"/>
      <c r="AS1652" s="105"/>
      <c r="AT1652" s="105"/>
      <c r="AU1652" s="105"/>
    </row>
    <row r="1653" spans="3:64" x14ac:dyDescent="0.2">
      <c r="C1653" s="333"/>
      <c r="D1653" s="333"/>
      <c r="AA1653" s="105"/>
      <c r="AB1653" s="105"/>
      <c r="AC1653" s="105"/>
      <c r="AD1653" s="105"/>
      <c r="AE1653" s="105"/>
      <c r="AG1653" s="302"/>
      <c r="AN1653" s="105"/>
      <c r="AO1653" s="105"/>
      <c r="AP1653" s="105"/>
      <c r="AQ1653" s="105"/>
      <c r="AR1653" s="105"/>
      <c r="AS1653" s="105"/>
      <c r="AT1653" s="105"/>
      <c r="AU1653" s="105"/>
    </row>
    <row r="1654" spans="3:64" x14ac:dyDescent="0.2">
      <c r="C1654" s="333"/>
      <c r="D1654" s="333"/>
      <c r="AA1654" s="105"/>
      <c r="AB1654" s="105"/>
      <c r="AC1654" s="105"/>
      <c r="AD1654" s="105"/>
      <c r="AE1654" s="105"/>
      <c r="AG1654" s="302"/>
      <c r="AN1654" s="105"/>
      <c r="AO1654" s="105"/>
      <c r="AP1654" s="105"/>
      <c r="AQ1654" s="105"/>
      <c r="AR1654" s="105"/>
      <c r="AS1654" s="105"/>
      <c r="AT1654" s="105"/>
      <c r="AU1654" s="105"/>
    </row>
    <row r="1655" spans="3:64" x14ac:dyDescent="0.2">
      <c r="C1655" s="333"/>
      <c r="D1655" s="333"/>
      <c r="AA1655" s="105"/>
      <c r="AB1655" s="105"/>
      <c r="AC1655" s="105"/>
      <c r="AD1655" s="105"/>
      <c r="AE1655" s="105"/>
      <c r="AG1655" s="302"/>
      <c r="AN1655" s="105"/>
      <c r="AO1655" s="105"/>
      <c r="AP1655" s="105"/>
      <c r="AQ1655" s="105"/>
      <c r="AR1655" s="105"/>
      <c r="AS1655" s="105"/>
      <c r="AT1655" s="105"/>
      <c r="AU1655" s="105"/>
      <c r="AV1655" s="105"/>
    </row>
    <row r="1656" spans="3:64" x14ac:dyDescent="0.2">
      <c r="C1656" s="333"/>
      <c r="D1656" s="333"/>
      <c r="AA1656" s="105"/>
      <c r="AB1656" s="105"/>
      <c r="AC1656" s="105"/>
      <c r="AD1656" s="105"/>
      <c r="AE1656" s="105"/>
      <c r="AG1656" s="302"/>
      <c r="AN1656" s="105"/>
      <c r="AO1656" s="105"/>
      <c r="AP1656" s="105"/>
      <c r="AQ1656" s="105"/>
      <c r="AR1656" s="105"/>
      <c r="AS1656" s="105"/>
      <c r="AT1656" s="105"/>
      <c r="AU1656" s="105"/>
      <c r="AV1656" s="105"/>
      <c r="AW1656" s="105"/>
      <c r="AX1656" s="105"/>
      <c r="AY1656" s="105"/>
      <c r="AZ1656" s="105"/>
      <c r="BA1656" s="105"/>
      <c r="BB1656" s="105"/>
      <c r="BC1656" s="105"/>
      <c r="BD1656" s="105"/>
      <c r="BE1656" s="105"/>
      <c r="BF1656" s="105"/>
      <c r="BG1656" s="105"/>
      <c r="BH1656" s="105"/>
      <c r="BI1656" s="105"/>
      <c r="BJ1656" s="105"/>
      <c r="BK1656" s="105"/>
      <c r="BL1656" s="105"/>
    </row>
    <row r="1657" spans="3:64" x14ac:dyDescent="0.2">
      <c r="C1657" s="333"/>
      <c r="D1657" s="333"/>
      <c r="AA1657" s="105"/>
      <c r="AB1657" s="105"/>
      <c r="AC1657" s="105"/>
      <c r="AD1657" s="105"/>
      <c r="AE1657" s="105"/>
      <c r="AG1657" s="302"/>
      <c r="AN1657" s="105"/>
      <c r="AO1657" s="105"/>
      <c r="AP1657" s="105"/>
      <c r="AQ1657" s="105"/>
      <c r="AR1657" s="105"/>
      <c r="AS1657" s="105"/>
      <c r="AT1657" s="105"/>
      <c r="AU1657" s="105"/>
    </row>
    <row r="1658" spans="3:64" x14ac:dyDescent="0.2">
      <c r="C1658" s="333"/>
      <c r="D1658" s="333"/>
      <c r="AA1658" s="105"/>
      <c r="AB1658" s="105"/>
      <c r="AC1658" s="105"/>
      <c r="AD1658" s="105"/>
      <c r="AE1658" s="105"/>
      <c r="AG1658" s="302"/>
      <c r="AN1658" s="105"/>
      <c r="AO1658" s="105"/>
      <c r="AP1658" s="105"/>
      <c r="AQ1658" s="105"/>
      <c r="AR1658" s="105"/>
      <c r="AS1658" s="105"/>
      <c r="AT1658" s="105"/>
      <c r="AU1658" s="105"/>
    </row>
    <row r="1659" spans="3:64" x14ac:dyDescent="0.2">
      <c r="C1659" s="333"/>
      <c r="D1659" s="333"/>
      <c r="AA1659" s="105"/>
      <c r="AB1659" s="105"/>
      <c r="AC1659" s="105"/>
      <c r="AD1659" s="105"/>
      <c r="AE1659" s="105"/>
      <c r="AG1659" s="302"/>
      <c r="AN1659" s="105"/>
      <c r="AO1659" s="105"/>
      <c r="AP1659" s="105"/>
      <c r="AQ1659" s="105"/>
      <c r="AR1659" s="105"/>
      <c r="AS1659" s="105"/>
      <c r="AT1659" s="105"/>
      <c r="AU1659" s="105"/>
    </row>
    <row r="1660" spans="3:64" x14ac:dyDescent="0.2">
      <c r="C1660" s="333"/>
      <c r="D1660" s="333"/>
      <c r="AA1660" s="105"/>
      <c r="AB1660" s="105"/>
      <c r="AC1660" s="105"/>
      <c r="AD1660" s="105"/>
      <c r="AE1660" s="105"/>
      <c r="AG1660" s="302"/>
      <c r="AN1660" s="105"/>
      <c r="AO1660" s="105"/>
      <c r="AP1660" s="105"/>
      <c r="AQ1660" s="105"/>
      <c r="AR1660" s="105"/>
      <c r="AS1660" s="105"/>
      <c r="AT1660" s="105"/>
      <c r="AU1660" s="105"/>
    </row>
    <row r="1661" spans="3:64" x14ac:dyDescent="0.2">
      <c r="C1661" s="333"/>
      <c r="D1661" s="333"/>
      <c r="AA1661" s="105"/>
      <c r="AB1661" s="105"/>
      <c r="AC1661" s="105"/>
      <c r="AD1661" s="105"/>
      <c r="AE1661" s="105"/>
      <c r="AG1661" s="302"/>
      <c r="AN1661" s="105"/>
      <c r="AO1661" s="105"/>
      <c r="AP1661" s="105"/>
      <c r="AQ1661" s="105"/>
      <c r="AR1661" s="105"/>
      <c r="AS1661" s="105"/>
      <c r="AT1661" s="105"/>
      <c r="AU1661" s="105"/>
      <c r="AV1661" s="105"/>
      <c r="AW1661" s="105"/>
      <c r="AX1661" s="105"/>
      <c r="AY1661" s="105"/>
      <c r="AZ1661" s="105"/>
      <c r="BA1661" s="105"/>
      <c r="BB1661" s="105"/>
      <c r="BC1661" s="105"/>
      <c r="BD1661" s="105"/>
      <c r="BE1661" s="105"/>
      <c r="BF1661" s="105"/>
      <c r="BG1661" s="105"/>
      <c r="BH1661" s="105"/>
      <c r="BI1661" s="105"/>
      <c r="BJ1661" s="105"/>
      <c r="BK1661" s="105"/>
      <c r="BL1661" s="105"/>
    </row>
    <row r="1662" spans="3:64" x14ac:dyDescent="0.2">
      <c r="C1662" s="333"/>
      <c r="D1662" s="333"/>
      <c r="AA1662" s="105"/>
      <c r="AB1662" s="105"/>
      <c r="AC1662" s="105"/>
      <c r="AD1662" s="105"/>
      <c r="AE1662" s="105"/>
      <c r="AG1662" s="302"/>
      <c r="AN1662" s="105"/>
      <c r="AO1662" s="105"/>
      <c r="AP1662" s="105"/>
      <c r="AQ1662" s="105"/>
      <c r="AR1662" s="105"/>
      <c r="AS1662" s="105"/>
      <c r="AT1662" s="105"/>
      <c r="AU1662" s="105"/>
    </row>
    <row r="1663" spans="3:64" x14ac:dyDescent="0.2">
      <c r="C1663" s="333"/>
      <c r="D1663" s="333"/>
      <c r="AA1663" s="105"/>
      <c r="AB1663" s="105"/>
      <c r="AC1663" s="105"/>
      <c r="AD1663" s="105"/>
      <c r="AE1663" s="105"/>
      <c r="AG1663" s="302"/>
      <c r="AN1663" s="105"/>
      <c r="AO1663" s="105"/>
      <c r="AP1663" s="105"/>
      <c r="AQ1663" s="105"/>
      <c r="AR1663" s="105"/>
      <c r="AS1663" s="105"/>
      <c r="AT1663" s="105"/>
      <c r="AU1663" s="105"/>
    </row>
    <row r="1664" spans="3:64" x14ac:dyDescent="0.2">
      <c r="C1664" s="333"/>
      <c r="D1664" s="333"/>
      <c r="AA1664" s="105"/>
      <c r="AB1664" s="105"/>
      <c r="AC1664" s="105"/>
      <c r="AD1664" s="105"/>
      <c r="AE1664" s="105"/>
      <c r="AG1664" s="302"/>
      <c r="AN1664" s="105"/>
      <c r="AO1664" s="105"/>
      <c r="AP1664" s="105"/>
      <c r="AQ1664" s="105"/>
      <c r="AR1664" s="105"/>
      <c r="AS1664" s="105"/>
      <c r="AT1664" s="105"/>
      <c r="AU1664" s="105"/>
      <c r="AV1664" s="105"/>
      <c r="AX1664" s="105"/>
    </row>
    <row r="1665" spans="3:64" x14ac:dyDescent="0.2">
      <c r="C1665" s="333"/>
      <c r="D1665" s="333"/>
      <c r="AA1665" s="105"/>
      <c r="AB1665" s="105"/>
      <c r="AC1665" s="105"/>
      <c r="AD1665" s="105"/>
      <c r="AE1665" s="105"/>
      <c r="AG1665" s="302"/>
      <c r="AN1665" s="105"/>
      <c r="AO1665" s="105"/>
      <c r="AP1665" s="105"/>
      <c r="AQ1665" s="105"/>
      <c r="AR1665" s="105"/>
      <c r="AS1665" s="105"/>
      <c r="AT1665" s="105"/>
      <c r="AU1665" s="105"/>
      <c r="AV1665" s="105"/>
      <c r="AX1665" s="105"/>
      <c r="AY1665" s="105"/>
      <c r="AZ1665" s="105"/>
      <c r="BA1665" s="105"/>
      <c r="BB1665" s="105"/>
      <c r="BC1665" s="105"/>
      <c r="BD1665" s="105"/>
      <c r="BE1665" s="105"/>
      <c r="BF1665" s="105"/>
      <c r="BG1665" s="105"/>
      <c r="BH1665" s="105"/>
      <c r="BI1665" s="105"/>
      <c r="BJ1665" s="105"/>
      <c r="BK1665" s="105"/>
      <c r="BL1665" s="105"/>
    </row>
    <row r="1666" spans="3:64" x14ac:dyDescent="0.2">
      <c r="C1666" s="333"/>
      <c r="D1666" s="333"/>
      <c r="AA1666" s="105"/>
      <c r="AB1666" s="105"/>
      <c r="AC1666" s="105"/>
      <c r="AD1666" s="105"/>
      <c r="AE1666" s="105"/>
      <c r="AG1666" s="302"/>
      <c r="AN1666" s="105"/>
      <c r="AO1666" s="105"/>
      <c r="AP1666" s="105"/>
      <c r="AQ1666" s="105"/>
      <c r="AR1666" s="105"/>
      <c r="AS1666" s="105"/>
      <c r="AT1666" s="105"/>
      <c r="AU1666" s="105"/>
      <c r="AV1666" s="105"/>
      <c r="AW1666" s="105"/>
      <c r="AX1666" s="105"/>
      <c r="AY1666" s="105"/>
      <c r="AZ1666" s="105"/>
      <c r="BA1666" s="105"/>
      <c r="BB1666" s="105"/>
      <c r="BC1666" s="105"/>
      <c r="BD1666" s="105"/>
      <c r="BE1666" s="105"/>
      <c r="BF1666" s="105"/>
      <c r="BG1666" s="105"/>
      <c r="BH1666" s="105"/>
      <c r="BI1666" s="105"/>
      <c r="BJ1666" s="105"/>
      <c r="BK1666" s="105"/>
      <c r="BL1666" s="105"/>
    </row>
    <row r="1667" spans="3:64" x14ac:dyDescent="0.2">
      <c r="C1667" s="333"/>
      <c r="D1667" s="333"/>
      <c r="AA1667" s="105"/>
      <c r="AB1667" s="105"/>
      <c r="AC1667" s="105"/>
      <c r="AD1667" s="105"/>
      <c r="AE1667" s="105"/>
      <c r="AG1667" s="302"/>
      <c r="AN1667" s="105"/>
      <c r="AO1667" s="105"/>
      <c r="AP1667" s="105"/>
      <c r="AQ1667" s="105"/>
      <c r="AR1667" s="105"/>
      <c r="AS1667" s="105"/>
      <c r="AT1667" s="105"/>
      <c r="AU1667" s="105"/>
      <c r="AV1667" s="105"/>
    </row>
    <row r="1668" spans="3:64" x14ac:dyDescent="0.2">
      <c r="C1668" s="333"/>
      <c r="D1668" s="333"/>
      <c r="AA1668" s="105"/>
      <c r="AB1668" s="105"/>
      <c r="AC1668" s="105"/>
      <c r="AD1668" s="105"/>
      <c r="AE1668" s="105"/>
      <c r="AG1668" s="302"/>
      <c r="AN1668" s="105"/>
      <c r="AO1668" s="105"/>
      <c r="AP1668" s="105"/>
      <c r="AQ1668" s="105"/>
      <c r="AR1668" s="105"/>
      <c r="AS1668" s="105"/>
      <c r="AT1668" s="105"/>
      <c r="AU1668" s="105"/>
    </row>
    <row r="1669" spans="3:64" x14ac:dyDescent="0.2">
      <c r="C1669" s="333"/>
      <c r="D1669" s="333"/>
      <c r="AA1669" s="105"/>
      <c r="AB1669" s="105"/>
      <c r="AC1669" s="105"/>
      <c r="AD1669" s="105"/>
      <c r="AE1669" s="105"/>
      <c r="AG1669" s="302"/>
      <c r="AN1669" s="105"/>
      <c r="AO1669" s="105"/>
      <c r="AP1669" s="105"/>
      <c r="AQ1669" s="105"/>
      <c r="AR1669" s="105"/>
      <c r="AS1669" s="105"/>
      <c r="AT1669" s="105"/>
      <c r="AU1669" s="105"/>
      <c r="AV1669" s="105"/>
    </row>
    <row r="1670" spans="3:64" x14ac:dyDescent="0.2">
      <c r="C1670" s="333"/>
      <c r="D1670" s="333"/>
      <c r="AA1670" s="105"/>
      <c r="AB1670" s="105"/>
      <c r="AC1670" s="105"/>
      <c r="AD1670" s="105"/>
      <c r="AE1670" s="105"/>
      <c r="AG1670" s="302"/>
      <c r="AN1670" s="105"/>
      <c r="AO1670" s="105"/>
      <c r="AP1670" s="105"/>
      <c r="AQ1670" s="105"/>
      <c r="AR1670" s="105"/>
      <c r="AS1670" s="105"/>
      <c r="AT1670" s="105"/>
      <c r="AU1670" s="105"/>
      <c r="AV1670" s="105"/>
    </row>
    <row r="1671" spans="3:64" x14ac:dyDescent="0.2">
      <c r="C1671" s="333"/>
      <c r="D1671" s="333"/>
      <c r="AA1671" s="105"/>
      <c r="AB1671" s="105"/>
      <c r="AC1671" s="105"/>
      <c r="AD1671" s="105"/>
      <c r="AE1671" s="105"/>
      <c r="AG1671" s="302"/>
      <c r="AN1671" s="105"/>
      <c r="AO1671" s="105"/>
      <c r="AP1671" s="105"/>
      <c r="AQ1671" s="105"/>
      <c r="AR1671" s="105"/>
      <c r="AS1671" s="105"/>
      <c r="AT1671" s="105"/>
      <c r="AU1671" s="105"/>
    </row>
    <row r="1672" spans="3:64" x14ac:dyDescent="0.2">
      <c r="C1672" s="333"/>
      <c r="D1672" s="333"/>
      <c r="AA1672" s="105"/>
      <c r="AB1672" s="105"/>
      <c r="AC1672" s="105"/>
      <c r="AD1672" s="105"/>
      <c r="AE1672" s="105"/>
      <c r="AG1672" s="302"/>
      <c r="AN1672" s="105"/>
      <c r="AO1672" s="105"/>
      <c r="AP1672" s="105"/>
      <c r="AQ1672" s="105"/>
      <c r="AR1672" s="105"/>
      <c r="AS1672" s="105"/>
      <c r="AT1672" s="105"/>
      <c r="AU1672" s="105"/>
      <c r="AV1672" s="105"/>
      <c r="AX1672" s="105"/>
    </row>
    <row r="1673" spans="3:64" x14ac:dyDescent="0.2">
      <c r="C1673" s="333"/>
      <c r="D1673" s="333"/>
      <c r="AA1673" s="105"/>
      <c r="AB1673" s="105"/>
      <c r="AC1673" s="105"/>
      <c r="AD1673" s="105"/>
      <c r="AE1673" s="105"/>
      <c r="AG1673" s="302"/>
      <c r="AN1673" s="105"/>
      <c r="AO1673" s="105"/>
      <c r="AP1673" s="105"/>
      <c r="AQ1673" s="105"/>
      <c r="AR1673" s="105"/>
      <c r="AS1673" s="105"/>
      <c r="AT1673" s="105"/>
      <c r="AU1673" s="105"/>
    </row>
    <row r="1674" spans="3:64" x14ac:dyDescent="0.2">
      <c r="C1674" s="333"/>
      <c r="D1674" s="333"/>
      <c r="AA1674" s="105"/>
      <c r="AB1674" s="105"/>
      <c r="AC1674" s="105"/>
      <c r="AD1674" s="105"/>
      <c r="AE1674" s="105"/>
      <c r="AG1674" s="302"/>
      <c r="AN1674" s="105"/>
      <c r="AO1674" s="105"/>
      <c r="AP1674" s="105"/>
      <c r="AQ1674" s="105"/>
      <c r="AR1674" s="105"/>
      <c r="AS1674" s="105"/>
      <c r="AT1674" s="105"/>
      <c r="AU1674" s="105"/>
    </row>
    <row r="1675" spans="3:64" x14ac:dyDescent="0.2">
      <c r="C1675" s="333"/>
      <c r="D1675" s="333"/>
      <c r="AA1675" s="105"/>
      <c r="AB1675" s="105"/>
      <c r="AC1675" s="105"/>
      <c r="AD1675" s="105"/>
      <c r="AE1675" s="105"/>
      <c r="AG1675" s="302"/>
      <c r="AN1675" s="105"/>
      <c r="AO1675" s="105"/>
      <c r="AP1675" s="105"/>
      <c r="AQ1675" s="105"/>
      <c r="AR1675" s="105"/>
      <c r="AS1675" s="105"/>
      <c r="AT1675" s="105"/>
      <c r="AU1675" s="105"/>
    </row>
    <row r="1676" spans="3:64" x14ac:dyDescent="0.2">
      <c r="C1676" s="333"/>
      <c r="D1676" s="333"/>
      <c r="AA1676" s="105"/>
      <c r="AB1676" s="105"/>
      <c r="AC1676" s="105"/>
      <c r="AD1676" s="105"/>
      <c r="AE1676" s="105"/>
      <c r="AG1676" s="302"/>
      <c r="AN1676" s="105"/>
      <c r="AO1676" s="105"/>
      <c r="AP1676" s="105"/>
      <c r="AQ1676" s="105"/>
      <c r="AR1676" s="105"/>
      <c r="AS1676" s="105"/>
      <c r="AT1676" s="105"/>
      <c r="AU1676" s="105"/>
      <c r="AV1676" s="105"/>
      <c r="AX1676" s="105"/>
    </row>
    <row r="1677" spans="3:64" x14ac:dyDescent="0.2">
      <c r="C1677" s="333"/>
      <c r="D1677" s="333"/>
      <c r="AA1677" s="105"/>
      <c r="AB1677" s="105"/>
      <c r="AC1677" s="105"/>
      <c r="AD1677" s="105"/>
      <c r="AE1677" s="105"/>
      <c r="AG1677" s="302"/>
      <c r="AN1677" s="105"/>
      <c r="AO1677" s="105"/>
      <c r="AP1677" s="105"/>
      <c r="AQ1677" s="105"/>
      <c r="AR1677" s="105"/>
      <c r="AS1677" s="105"/>
      <c r="AT1677" s="105"/>
      <c r="AU1677" s="105"/>
      <c r="AV1677" s="105"/>
    </row>
    <row r="1678" spans="3:64" x14ac:dyDescent="0.2">
      <c r="C1678" s="333"/>
      <c r="D1678" s="333"/>
      <c r="AA1678" s="105"/>
      <c r="AB1678" s="105"/>
      <c r="AC1678" s="105"/>
      <c r="AD1678" s="105"/>
      <c r="AE1678" s="105"/>
      <c r="AG1678" s="302"/>
      <c r="AN1678" s="105"/>
      <c r="AO1678" s="105"/>
      <c r="AP1678" s="105"/>
      <c r="AQ1678" s="105"/>
      <c r="AR1678" s="105"/>
      <c r="AS1678" s="105"/>
      <c r="AT1678" s="105"/>
      <c r="AU1678" s="105"/>
      <c r="AV1678" s="105"/>
      <c r="AW1678" s="105"/>
      <c r="AX1678" s="105"/>
      <c r="AY1678" s="105"/>
      <c r="AZ1678" s="105"/>
      <c r="BA1678" s="105"/>
      <c r="BB1678" s="105"/>
      <c r="BC1678" s="105"/>
      <c r="BD1678" s="105"/>
      <c r="BE1678" s="105"/>
      <c r="BF1678" s="105"/>
      <c r="BG1678" s="105"/>
      <c r="BH1678" s="105"/>
      <c r="BI1678" s="105"/>
      <c r="BJ1678" s="105"/>
      <c r="BK1678" s="105"/>
      <c r="BL1678" s="105"/>
    </row>
    <row r="1679" spans="3:64" x14ac:dyDescent="0.2">
      <c r="C1679" s="333"/>
      <c r="D1679" s="333"/>
      <c r="AA1679" s="105"/>
      <c r="AB1679" s="105"/>
      <c r="AC1679" s="105"/>
      <c r="AD1679" s="105"/>
      <c r="AE1679" s="105"/>
      <c r="AG1679" s="302"/>
      <c r="AN1679" s="105"/>
      <c r="AO1679" s="105"/>
      <c r="AP1679" s="105"/>
      <c r="AQ1679" s="105"/>
      <c r="AR1679" s="105"/>
      <c r="AS1679" s="105"/>
      <c r="AT1679" s="105"/>
      <c r="AU1679" s="105"/>
      <c r="AV1679" s="105"/>
      <c r="AW1679" s="105"/>
      <c r="AX1679" s="105"/>
      <c r="AY1679" s="105"/>
      <c r="AZ1679" s="105"/>
      <c r="BA1679" s="105"/>
      <c r="BB1679" s="105"/>
      <c r="BC1679" s="105"/>
      <c r="BD1679" s="105"/>
      <c r="BE1679" s="105"/>
      <c r="BF1679" s="105"/>
      <c r="BG1679" s="105"/>
      <c r="BH1679" s="105"/>
      <c r="BI1679" s="105"/>
      <c r="BJ1679" s="105"/>
      <c r="BK1679" s="105"/>
      <c r="BL1679" s="105"/>
    </row>
    <row r="1680" spans="3:64" x14ac:dyDescent="0.2">
      <c r="C1680" s="333"/>
      <c r="D1680" s="333"/>
      <c r="AA1680" s="105"/>
      <c r="AB1680" s="105"/>
      <c r="AC1680" s="105"/>
      <c r="AD1680" s="105"/>
      <c r="AE1680" s="105"/>
      <c r="AG1680" s="302"/>
      <c r="AN1680" s="105"/>
      <c r="AO1680" s="105"/>
      <c r="AP1680" s="105"/>
      <c r="AQ1680" s="105"/>
      <c r="AR1680" s="105"/>
      <c r="AS1680" s="105"/>
      <c r="AT1680" s="105"/>
      <c r="AU1680" s="105"/>
      <c r="AV1680" s="105"/>
      <c r="AW1680" s="105"/>
      <c r="AX1680" s="105"/>
      <c r="AY1680" s="105"/>
      <c r="AZ1680" s="105"/>
      <c r="BA1680" s="105"/>
      <c r="BB1680" s="105"/>
      <c r="BC1680" s="105"/>
      <c r="BD1680" s="105"/>
      <c r="BE1680" s="105"/>
      <c r="BF1680" s="105"/>
      <c r="BG1680" s="105"/>
      <c r="BH1680" s="105"/>
      <c r="BI1680" s="105"/>
      <c r="BJ1680" s="105"/>
      <c r="BK1680" s="105"/>
      <c r="BL1680" s="105"/>
    </row>
    <row r="1681" spans="3:64" x14ac:dyDescent="0.2">
      <c r="C1681" s="333"/>
      <c r="D1681" s="333"/>
      <c r="AA1681" s="105"/>
      <c r="AB1681" s="105"/>
      <c r="AC1681" s="105"/>
      <c r="AD1681" s="105"/>
      <c r="AE1681" s="105"/>
      <c r="AG1681" s="302"/>
      <c r="AN1681" s="105"/>
      <c r="AO1681" s="105"/>
      <c r="AP1681" s="105"/>
      <c r="AQ1681" s="105"/>
      <c r="AR1681" s="105"/>
      <c r="AS1681" s="105"/>
      <c r="AT1681" s="105"/>
      <c r="AU1681" s="105"/>
      <c r="AV1681" s="105"/>
      <c r="AW1681" s="105"/>
      <c r="AX1681" s="105"/>
      <c r="AY1681" s="105"/>
      <c r="AZ1681" s="105"/>
      <c r="BA1681" s="105"/>
      <c r="BB1681" s="105"/>
      <c r="BC1681" s="105"/>
      <c r="BD1681" s="105"/>
      <c r="BE1681" s="105"/>
      <c r="BF1681" s="105"/>
      <c r="BG1681" s="105"/>
      <c r="BH1681" s="105"/>
      <c r="BI1681" s="105"/>
      <c r="BJ1681" s="105"/>
      <c r="BK1681" s="105"/>
      <c r="BL1681" s="105"/>
    </row>
    <row r="1682" spans="3:64" x14ac:dyDescent="0.2">
      <c r="C1682" s="333"/>
      <c r="D1682" s="333"/>
      <c r="AA1682" s="105"/>
      <c r="AB1682" s="105"/>
      <c r="AC1682" s="105"/>
      <c r="AD1682" s="105"/>
      <c r="AE1682" s="105"/>
      <c r="AG1682" s="302"/>
      <c r="AN1682" s="105"/>
      <c r="AO1682" s="105"/>
      <c r="AP1682" s="105"/>
      <c r="AQ1682" s="105"/>
      <c r="AR1682" s="105"/>
      <c r="AS1682" s="105"/>
      <c r="AT1682" s="105"/>
      <c r="AU1682" s="105"/>
      <c r="AV1682" s="105"/>
      <c r="AX1682" s="105"/>
    </row>
    <row r="1683" spans="3:64" x14ac:dyDescent="0.2">
      <c r="C1683" s="333"/>
      <c r="D1683" s="333"/>
      <c r="AA1683" s="105"/>
      <c r="AB1683" s="105"/>
      <c r="AC1683" s="105"/>
      <c r="AD1683" s="105"/>
      <c r="AE1683" s="105"/>
      <c r="AG1683" s="302"/>
      <c r="AN1683" s="105"/>
      <c r="AO1683" s="105"/>
      <c r="AP1683" s="105"/>
      <c r="AQ1683" s="105"/>
      <c r="AR1683" s="105"/>
      <c r="AS1683" s="105"/>
      <c r="AT1683" s="105"/>
      <c r="AU1683" s="105"/>
      <c r="AV1683" s="105"/>
      <c r="AW1683" s="105"/>
      <c r="AX1683" s="105"/>
      <c r="AY1683" s="105"/>
      <c r="AZ1683" s="105"/>
      <c r="BA1683" s="105"/>
      <c r="BB1683" s="105"/>
      <c r="BC1683" s="105"/>
      <c r="BD1683" s="105"/>
      <c r="BE1683" s="105"/>
      <c r="BF1683" s="105"/>
      <c r="BG1683" s="105"/>
      <c r="BH1683" s="105"/>
      <c r="BI1683" s="105"/>
      <c r="BJ1683" s="105"/>
      <c r="BK1683" s="105"/>
      <c r="BL1683" s="105"/>
    </row>
    <row r="1684" spans="3:64" x14ac:dyDescent="0.2">
      <c r="C1684" s="333"/>
      <c r="D1684" s="333"/>
      <c r="AA1684" s="105"/>
      <c r="AB1684" s="105"/>
      <c r="AC1684" s="105"/>
      <c r="AD1684" s="105"/>
      <c r="AE1684" s="105"/>
      <c r="AG1684" s="302"/>
      <c r="AN1684" s="105"/>
      <c r="AO1684" s="105"/>
      <c r="AP1684" s="105"/>
      <c r="AQ1684" s="105"/>
      <c r="AR1684" s="105"/>
      <c r="AS1684" s="105"/>
      <c r="AT1684" s="105"/>
      <c r="AU1684" s="105"/>
      <c r="AV1684" s="105"/>
      <c r="AW1684" s="105"/>
      <c r="AX1684" s="105"/>
      <c r="AY1684" s="105"/>
      <c r="AZ1684" s="105"/>
      <c r="BA1684" s="105"/>
      <c r="BB1684" s="105"/>
      <c r="BC1684" s="105"/>
      <c r="BD1684" s="105"/>
      <c r="BE1684" s="105"/>
      <c r="BF1684" s="105"/>
      <c r="BG1684" s="105"/>
      <c r="BH1684" s="105"/>
      <c r="BI1684" s="105"/>
      <c r="BJ1684" s="105"/>
      <c r="BK1684" s="105"/>
      <c r="BL1684" s="105"/>
    </row>
    <row r="1685" spans="3:64" x14ac:dyDescent="0.2">
      <c r="C1685" s="333"/>
      <c r="D1685" s="333"/>
      <c r="AA1685" s="105"/>
      <c r="AB1685" s="105"/>
      <c r="AC1685" s="105"/>
      <c r="AD1685" s="105"/>
      <c r="AE1685" s="105"/>
      <c r="AG1685" s="302"/>
      <c r="AN1685" s="105"/>
      <c r="AO1685" s="105"/>
      <c r="AP1685" s="105"/>
      <c r="AQ1685" s="105"/>
      <c r="AR1685" s="105"/>
      <c r="AS1685" s="105"/>
      <c r="AT1685" s="105"/>
      <c r="AU1685" s="105"/>
      <c r="AV1685" s="105"/>
      <c r="AX1685" s="105"/>
    </row>
    <row r="1686" spans="3:64" x14ac:dyDescent="0.2">
      <c r="C1686" s="333"/>
      <c r="D1686" s="333"/>
      <c r="AA1686" s="105"/>
      <c r="AB1686" s="105"/>
      <c r="AC1686" s="105"/>
      <c r="AD1686" s="105"/>
      <c r="AE1686" s="105"/>
      <c r="AG1686" s="302"/>
      <c r="AN1686" s="105"/>
      <c r="AO1686" s="105"/>
      <c r="AP1686" s="105"/>
      <c r="AQ1686" s="105"/>
      <c r="AR1686" s="105"/>
      <c r="AS1686" s="105"/>
      <c r="AT1686" s="105"/>
      <c r="AU1686" s="105"/>
      <c r="AV1686" s="105"/>
      <c r="AX1686" s="105"/>
    </row>
    <row r="1687" spans="3:64" x14ac:dyDescent="0.2">
      <c r="C1687" s="333"/>
      <c r="D1687" s="333"/>
      <c r="AA1687" s="105"/>
      <c r="AB1687" s="105"/>
      <c r="AC1687" s="105"/>
      <c r="AD1687" s="105"/>
      <c r="AE1687" s="105"/>
      <c r="AG1687" s="302"/>
      <c r="AN1687" s="105"/>
      <c r="AO1687" s="105"/>
      <c r="AP1687" s="105"/>
      <c r="AQ1687" s="105"/>
      <c r="AR1687" s="105"/>
      <c r="AS1687" s="105"/>
      <c r="AT1687" s="105"/>
      <c r="AU1687" s="105"/>
      <c r="AV1687" s="105"/>
      <c r="AX1687" s="105"/>
      <c r="AY1687" s="105"/>
      <c r="AZ1687" s="105"/>
      <c r="BA1687" s="105"/>
      <c r="BB1687" s="105"/>
      <c r="BC1687" s="105"/>
      <c r="BD1687" s="105"/>
      <c r="BE1687" s="105"/>
      <c r="BF1687" s="105"/>
      <c r="BG1687" s="105"/>
      <c r="BH1687" s="105"/>
      <c r="BI1687" s="105"/>
      <c r="BJ1687" s="105"/>
      <c r="BK1687" s="105"/>
      <c r="BL1687" s="105"/>
    </row>
    <row r="1688" spans="3:64" x14ac:dyDescent="0.2">
      <c r="C1688" s="333"/>
      <c r="D1688" s="333"/>
      <c r="AA1688" s="105"/>
      <c r="AB1688" s="105"/>
      <c r="AC1688" s="105"/>
      <c r="AD1688" s="105"/>
      <c r="AE1688" s="105"/>
      <c r="AG1688" s="302"/>
      <c r="AN1688" s="105"/>
      <c r="AO1688" s="105"/>
      <c r="AP1688" s="105"/>
      <c r="AQ1688" s="105"/>
      <c r="AR1688" s="105"/>
      <c r="AS1688" s="105"/>
      <c r="AT1688" s="105"/>
      <c r="AU1688" s="105"/>
      <c r="AV1688" s="105"/>
      <c r="AW1688" s="105"/>
      <c r="AX1688" s="105"/>
      <c r="AY1688" s="105"/>
      <c r="AZ1688" s="105"/>
      <c r="BA1688" s="105"/>
      <c r="BB1688" s="105"/>
      <c r="BC1688" s="105"/>
      <c r="BD1688" s="105"/>
      <c r="BE1688" s="105"/>
      <c r="BF1688" s="105"/>
      <c r="BG1688" s="105"/>
      <c r="BH1688" s="105"/>
      <c r="BI1688" s="105"/>
      <c r="BJ1688" s="105"/>
      <c r="BK1688" s="105"/>
      <c r="BL1688" s="105"/>
    </row>
    <row r="1689" spans="3:64" x14ac:dyDescent="0.2">
      <c r="C1689" s="333"/>
      <c r="D1689" s="333"/>
      <c r="AA1689" s="105"/>
      <c r="AB1689" s="105"/>
      <c r="AC1689" s="105"/>
      <c r="AD1689" s="105"/>
      <c r="AE1689" s="105"/>
      <c r="AG1689" s="302"/>
      <c r="AN1689" s="105"/>
      <c r="AO1689" s="105"/>
      <c r="AP1689" s="105"/>
      <c r="AQ1689" s="105"/>
      <c r="AR1689" s="105"/>
      <c r="AS1689" s="105"/>
      <c r="AT1689" s="105"/>
      <c r="AU1689" s="105"/>
      <c r="AV1689" s="105"/>
      <c r="AW1689" s="105"/>
      <c r="AX1689" s="105"/>
      <c r="AY1689" s="105"/>
      <c r="AZ1689" s="105"/>
      <c r="BA1689" s="105"/>
      <c r="BB1689" s="105"/>
      <c r="BC1689" s="105"/>
      <c r="BD1689" s="105"/>
      <c r="BE1689" s="105"/>
      <c r="BF1689" s="105"/>
      <c r="BG1689" s="105"/>
      <c r="BH1689" s="105"/>
      <c r="BI1689" s="105"/>
      <c r="BJ1689" s="105"/>
      <c r="BK1689" s="105"/>
      <c r="BL1689" s="105"/>
    </row>
    <row r="1690" spans="3:64" x14ac:dyDescent="0.2">
      <c r="C1690" s="333"/>
      <c r="D1690" s="333"/>
      <c r="AA1690" s="105"/>
      <c r="AB1690" s="105"/>
      <c r="AC1690" s="105"/>
      <c r="AD1690" s="105"/>
      <c r="AE1690" s="105"/>
      <c r="AG1690" s="302"/>
      <c r="AN1690" s="105"/>
      <c r="AO1690" s="105"/>
      <c r="AP1690" s="105"/>
      <c r="AQ1690" s="105"/>
      <c r="AR1690" s="105"/>
      <c r="AS1690" s="105"/>
      <c r="AT1690" s="105"/>
      <c r="AU1690" s="105"/>
      <c r="AV1690" s="105"/>
    </row>
    <row r="1691" spans="3:64" x14ac:dyDescent="0.2">
      <c r="C1691" s="333"/>
      <c r="D1691" s="333"/>
      <c r="AA1691" s="105"/>
      <c r="AB1691" s="105"/>
      <c r="AC1691" s="105"/>
      <c r="AD1691" s="105"/>
      <c r="AE1691" s="105"/>
      <c r="AG1691" s="302"/>
      <c r="AN1691" s="105"/>
      <c r="AO1691" s="105"/>
      <c r="AP1691" s="105"/>
      <c r="AQ1691" s="105"/>
      <c r="AR1691" s="105"/>
      <c r="AS1691" s="105"/>
      <c r="AT1691" s="105"/>
      <c r="AU1691" s="105"/>
      <c r="AV1691" s="105"/>
    </row>
    <row r="1692" spans="3:64" x14ac:dyDescent="0.2">
      <c r="C1692" s="333"/>
      <c r="D1692" s="333"/>
      <c r="AA1692" s="105"/>
      <c r="AB1692" s="105"/>
      <c r="AC1692" s="105"/>
      <c r="AD1692" s="105"/>
      <c r="AE1692" s="105"/>
      <c r="AG1692" s="302"/>
      <c r="AN1692" s="105"/>
      <c r="AO1692" s="105"/>
      <c r="AP1692" s="105"/>
      <c r="AQ1692" s="105"/>
      <c r="AR1692" s="105"/>
      <c r="AS1692" s="105"/>
      <c r="AT1692" s="105"/>
      <c r="AU1692" s="105"/>
      <c r="AV1692" s="105"/>
    </row>
    <row r="1693" spans="3:64" x14ac:dyDescent="0.2">
      <c r="C1693" s="333"/>
      <c r="D1693" s="333"/>
      <c r="AA1693" s="105"/>
      <c r="AB1693" s="105"/>
      <c r="AC1693" s="105"/>
      <c r="AD1693" s="105"/>
      <c r="AE1693" s="105"/>
      <c r="AG1693" s="302"/>
      <c r="AN1693" s="105"/>
      <c r="AO1693" s="105"/>
      <c r="AP1693" s="105"/>
      <c r="AQ1693" s="105"/>
      <c r="AR1693" s="105"/>
      <c r="AS1693" s="105"/>
      <c r="AT1693" s="105"/>
      <c r="AU1693" s="105"/>
      <c r="AV1693" s="105"/>
      <c r="AX1693" s="105"/>
    </row>
    <row r="1694" spans="3:64" x14ac:dyDescent="0.2">
      <c r="C1694" s="333"/>
      <c r="D1694" s="333"/>
      <c r="AA1694" s="105"/>
      <c r="AB1694" s="105"/>
      <c r="AC1694" s="105"/>
      <c r="AD1694" s="105"/>
      <c r="AE1694" s="105"/>
      <c r="AG1694" s="302"/>
      <c r="AN1694" s="105"/>
      <c r="AO1694" s="105"/>
      <c r="AP1694" s="105"/>
      <c r="AQ1694" s="105"/>
      <c r="AR1694" s="105"/>
      <c r="AS1694" s="105"/>
      <c r="AT1694" s="105"/>
      <c r="AU1694" s="105"/>
      <c r="AV1694" s="105"/>
      <c r="AW1694" s="105"/>
      <c r="AX1694" s="105"/>
      <c r="AY1694" s="105"/>
      <c r="AZ1694" s="105"/>
      <c r="BA1694" s="105"/>
      <c r="BB1694" s="105"/>
      <c r="BC1694" s="105"/>
      <c r="BD1694" s="105"/>
      <c r="BE1694" s="105"/>
      <c r="BF1694" s="105"/>
      <c r="BG1694" s="105"/>
      <c r="BH1694" s="105"/>
      <c r="BI1694" s="105"/>
      <c r="BJ1694" s="105"/>
      <c r="BK1694" s="105"/>
      <c r="BL1694" s="105"/>
    </row>
    <row r="1695" spans="3:64" x14ac:dyDescent="0.2">
      <c r="C1695" s="333"/>
      <c r="D1695" s="333"/>
      <c r="AA1695" s="105"/>
      <c r="AB1695" s="105"/>
      <c r="AC1695" s="105"/>
      <c r="AD1695" s="105"/>
      <c r="AE1695" s="105"/>
      <c r="AG1695" s="302"/>
      <c r="AN1695" s="105"/>
      <c r="AO1695" s="105"/>
      <c r="AP1695" s="105"/>
      <c r="AQ1695" s="105"/>
      <c r="AR1695" s="105"/>
      <c r="AS1695" s="105"/>
      <c r="AT1695" s="105"/>
      <c r="AU1695" s="105"/>
      <c r="AV1695" s="105"/>
      <c r="AW1695" s="105"/>
      <c r="AX1695" s="105"/>
      <c r="AY1695" s="105"/>
      <c r="AZ1695" s="105"/>
      <c r="BA1695" s="105"/>
      <c r="BB1695" s="105"/>
      <c r="BC1695" s="105"/>
      <c r="BD1695" s="105"/>
      <c r="BE1695" s="105"/>
      <c r="BF1695" s="105"/>
      <c r="BG1695" s="105"/>
      <c r="BH1695" s="105"/>
      <c r="BI1695" s="105"/>
      <c r="BJ1695" s="105"/>
      <c r="BK1695" s="105"/>
      <c r="BL1695" s="105"/>
    </row>
    <row r="1696" spans="3:64" x14ac:dyDescent="0.2">
      <c r="C1696" s="333"/>
      <c r="D1696" s="333"/>
      <c r="AA1696" s="105"/>
      <c r="AB1696" s="105"/>
      <c r="AC1696" s="105"/>
      <c r="AD1696" s="105"/>
      <c r="AE1696" s="105"/>
      <c r="AG1696" s="302"/>
      <c r="AN1696" s="105"/>
      <c r="AO1696" s="105"/>
      <c r="AP1696" s="105"/>
      <c r="AQ1696" s="105"/>
      <c r="AR1696" s="105"/>
      <c r="AS1696" s="105"/>
      <c r="AT1696" s="105"/>
      <c r="AU1696" s="105"/>
    </row>
    <row r="1697" spans="3:64" x14ac:dyDescent="0.2">
      <c r="C1697" s="333"/>
      <c r="D1697" s="333"/>
      <c r="AA1697" s="105"/>
      <c r="AB1697" s="105"/>
      <c r="AC1697" s="105"/>
      <c r="AD1697" s="105"/>
      <c r="AE1697" s="105"/>
      <c r="AG1697" s="302"/>
      <c r="AN1697" s="105"/>
      <c r="AO1697" s="105"/>
      <c r="AP1697" s="105"/>
      <c r="AQ1697" s="105"/>
      <c r="AR1697" s="105"/>
      <c r="AS1697" s="105"/>
      <c r="AT1697" s="105"/>
      <c r="AU1697" s="105"/>
      <c r="AV1697" s="105"/>
      <c r="AX1697" s="105"/>
    </row>
    <row r="1698" spans="3:64" x14ac:dyDescent="0.2">
      <c r="C1698" s="333"/>
      <c r="D1698" s="333"/>
      <c r="AA1698" s="105"/>
      <c r="AB1698" s="105"/>
      <c r="AC1698" s="105"/>
      <c r="AD1698" s="105"/>
      <c r="AE1698" s="105"/>
      <c r="AG1698" s="302"/>
      <c r="AN1698" s="105"/>
      <c r="AO1698" s="105"/>
      <c r="AP1698" s="105"/>
      <c r="AQ1698" s="105"/>
      <c r="AR1698" s="105"/>
      <c r="AS1698" s="105"/>
      <c r="AT1698" s="105"/>
      <c r="AU1698" s="105"/>
      <c r="AV1698" s="105"/>
    </row>
    <row r="1699" spans="3:64" x14ac:dyDescent="0.2">
      <c r="C1699" s="333"/>
      <c r="D1699" s="333"/>
      <c r="AA1699" s="105"/>
      <c r="AB1699" s="105"/>
      <c r="AC1699" s="105"/>
      <c r="AD1699" s="105"/>
      <c r="AE1699" s="105"/>
      <c r="AG1699" s="302"/>
      <c r="AN1699" s="105"/>
      <c r="AO1699" s="105"/>
      <c r="AP1699" s="105"/>
      <c r="AQ1699" s="105"/>
      <c r="AR1699" s="105"/>
      <c r="AS1699" s="105"/>
      <c r="AT1699" s="105"/>
      <c r="AU1699" s="105"/>
      <c r="AV1699" s="105"/>
    </row>
    <row r="1700" spans="3:64" x14ac:dyDescent="0.2">
      <c r="C1700" s="333"/>
      <c r="D1700" s="333"/>
      <c r="AA1700" s="105"/>
      <c r="AB1700" s="105"/>
      <c r="AC1700" s="105"/>
      <c r="AD1700" s="105"/>
      <c r="AE1700" s="105"/>
      <c r="AG1700" s="302"/>
      <c r="AN1700" s="105"/>
      <c r="AO1700" s="105"/>
      <c r="AP1700" s="105"/>
      <c r="AQ1700" s="105"/>
      <c r="AR1700" s="105"/>
      <c r="AS1700" s="105"/>
      <c r="AT1700" s="105"/>
      <c r="AU1700" s="105"/>
    </row>
    <row r="1701" spans="3:64" x14ac:dyDescent="0.2">
      <c r="C1701" s="333"/>
      <c r="D1701" s="333"/>
      <c r="AA1701" s="105"/>
      <c r="AB1701" s="105"/>
      <c r="AC1701" s="105"/>
      <c r="AD1701" s="105"/>
      <c r="AE1701" s="105"/>
      <c r="AG1701" s="302"/>
      <c r="AN1701" s="105"/>
      <c r="AO1701" s="105"/>
      <c r="AP1701" s="105"/>
      <c r="AQ1701" s="105"/>
      <c r="AR1701" s="105"/>
      <c r="AS1701" s="105"/>
      <c r="AT1701" s="105"/>
      <c r="AU1701" s="105"/>
    </row>
    <row r="1702" spans="3:64" x14ac:dyDescent="0.2">
      <c r="C1702" s="333"/>
      <c r="D1702" s="333"/>
      <c r="AA1702" s="105"/>
      <c r="AB1702" s="105"/>
      <c r="AC1702" s="105"/>
      <c r="AD1702" s="105"/>
      <c r="AE1702" s="105"/>
      <c r="AG1702" s="302"/>
      <c r="AN1702" s="105"/>
      <c r="AO1702" s="105"/>
      <c r="AP1702" s="105"/>
      <c r="AQ1702" s="105"/>
      <c r="AR1702" s="105"/>
      <c r="AS1702" s="105"/>
      <c r="AT1702" s="105"/>
      <c r="AU1702" s="105"/>
    </row>
    <row r="1703" spans="3:64" x14ac:dyDescent="0.2">
      <c r="C1703" s="333"/>
      <c r="D1703" s="333"/>
      <c r="AA1703" s="105"/>
      <c r="AB1703" s="105"/>
      <c r="AC1703" s="105"/>
      <c r="AD1703" s="105"/>
      <c r="AE1703" s="105"/>
      <c r="AG1703" s="302"/>
      <c r="AN1703" s="105"/>
      <c r="AO1703" s="105"/>
      <c r="AP1703" s="105"/>
      <c r="AQ1703" s="105"/>
      <c r="AR1703" s="105"/>
      <c r="AS1703" s="105"/>
      <c r="AT1703" s="105"/>
      <c r="AU1703" s="105"/>
    </row>
    <row r="1704" spans="3:64" x14ac:dyDescent="0.2">
      <c r="C1704" s="333"/>
      <c r="D1704" s="333"/>
      <c r="AA1704" s="105"/>
      <c r="AB1704" s="105"/>
      <c r="AC1704" s="105"/>
      <c r="AD1704" s="105"/>
      <c r="AE1704" s="105"/>
      <c r="AG1704" s="302"/>
      <c r="AN1704" s="105"/>
      <c r="AO1704" s="105"/>
      <c r="AP1704" s="105"/>
      <c r="AQ1704" s="105"/>
      <c r="AR1704" s="105"/>
      <c r="AS1704" s="105"/>
      <c r="AT1704" s="105"/>
      <c r="AU1704" s="105"/>
    </row>
    <row r="1705" spans="3:64" x14ac:dyDescent="0.2">
      <c r="C1705" s="333"/>
      <c r="D1705" s="333"/>
      <c r="AA1705" s="105"/>
      <c r="AB1705" s="105"/>
      <c r="AC1705" s="105"/>
      <c r="AD1705" s="105"/>
      <c r="AE1705" s="105"/>
      <c r="AG1705" s="302"/>
      <c r="AN1705" s="105"/>
      <c r="AO1705" s="105"/>
      <c r="AP1705" s="105"/>
      <c r="AQ1705" s="105"/>
      <c r="AR1705" s="105"/>
      <c r="AS1705" s="105"/>
      <c r="AT1705" s="105"/>
      <c r="AU1705" s="105"/>
    </row>
    <row r="1706" spans="3:64" x14ac:dyDescent="0.2">
      <c r="C1706" s="333"/>
      <c r="D1706" s="333"/>
      <c r="AA1706" s="105"/>
      <c r="AB1706" s="105"/>
      <c r="AC1706" s="105"/>
      <c r="AD1706" s="105"/>
      <c r="AE1706" s="105"/>
      <c r="AG1706" s="302"/>
      <c r="AN1706" s="105"/>
      <c r="AO1706" s="105"/>
      <c r="AP1706" s="105"/>
      <c r="AQ1706" s="105"/>
      <c r="AR1706" s="105"/>
      <c r="AS1706" s="105"/>
      <c r="AT1706" s="105"/>
      <c r="AU1706" s="105"/>
    </row>
    <row r="1707" spans="3:64" x14ac:dyDescent="0.2">
      <c r="C1707" s="333"/>
      <c r="D1707" s="333"/>
      <c r="AA1707" s="105"/>
      <c r="AB1707" s="105"/>
      <c r="AC1707" s="105"/>
      <c r="AD1707" s="105"/>
      <c r="AE1707" s="105"/>
      <c r="AG1707" s="302"/>
      <c r="AN1707" s="105"/>
      <c r="AO1707" s="105"/>
      <c r="AP1707" s="105"/>
      <c r="AQ1707" s="105"/>
      <c r="AR1707" s="105"/>
      <c r="AS1707" s="105"/>
      <c r="AT1707" s="105"/>
      <c r="AU1707" s="105"/>
    </row>
    <row r="1708" spans="3:64" x14ac:dyDescent="0.2">
      <c r="C1708" s="333"/>
      <c r="D1708" s="333"/>
      <c r="AA1708" s="105"/>
      <c r="AB1708" s="105"/>
      <c r="AC1708" s="105"/>
      <c r="AD1708" s="105"/>
      <c r="AE1708" s="105"/>
      <c r="AG1708" s="302"/>
      <c r="AN1708" s="105"/>
      <c r="AO1708" s="105"/>
      <c r="AP1708" s="105"/>
      <c r="AQ1708" s="105"/>
      <c r="AR1708" s="105"/>
      <c r="AS1708" s="105"/>
      <c r="AT1708" s="105"/>
      <c r="AU1708" s="105"/>
      <c r="AV1708" s="105"/>
    </row>
    <row r="1709" spans="3:64" x14ac:dyDescent="0.2">
      <c r="C1709" s="333"/>
      <c r="D1709" s="333"/>
      <c r="AA1709" s="105"/>
      <c r="AB1709" s="105"/>
      <c r="AC1709" s="105"/>
      <c r="AD1709" s="105"/>
      <c r="AE1709" s="105"/>
      <c r="AG1709" s="302"/>
      <c r="AN1709" s="105"/>
      <c r="AO1709" s="105"/>
      <c r="AP1709" s="105"/>
      <c r="AQ1709" s="105"/>
      <c r="AR1709" s="105"/>
      <c r="AS1709" s="105"/>
      <c r="AT1709" s="105"/>
      <c r="AU1709" s="105"/>
      <c r="AV1709" s="105"/>
      <c r="AW1709" s="105"/>
      <c r="AX1709" s="105"/>
      <c r="AY1709" s="105"/>
      <c r="AZ1709" s="105"/>
      <c r="BA1709" s="105"/>
      <c r="BB1709" s="105"/>
      <c r="BC1709" s="105"/>
      <c r="BD1709" s="105"/>
      <c r="BE1709" s="105"/>
      <c r="BF1709" s="105"/>
      <c r="BG1709" s="105"/>
      <c r="BH1709" s="105"/>
      <c r="BI1709" s="105"/>
      <c r="BJ1709" s="105"/>
      <c r="BK1709" s="105"/>
      <c r="BL1709" s="105"/>
    </row>
    <row r="1710" spans="3:64" x14ac:dyDescent="0.2">
      <c r="C1710" s="333"/>
      <c r="D1710" s="333"/>
      <c r="AA1710" s="105"/>
      <c r="AB1710" s="105"/>
      <c r="AC1710" s="105"/>
      <c r="AD1710" s="105"/>
      <c r="AE1710" s="105"/>
      <c r="AG1710" s="302"/>
      <c r="AN1710" s="105"/>
      <c r="AO1710" s="105"/>
      <c r="AP1710" s="105"/>
      <c r="AQ1710" s="105"/>
      <c r="AR1710" s="105"/>
      <c r="AS1710" s="105"/>
      <c r="AT1710" s="105"/>
      <c r="AU1710" s="105"/>
      <c r="AV1710" s="105"/>
    </row>
    <row r="1711" spans="3:64" x14ac:dyDescent="0.2">
      <c r="C1711" s="333"/>
      <c r="D1711" s="333"/>
      <c r="AA1711" s="105"/>
      <c r="AB1711" s="105"/>
      <c r="AC1711" s="105"/>
      <c r="AD1711" s="105"/>
      <c r="AE1711" s="105"/>
      <c r="AG1711" s="302"/>
      <c r="AN1711" s="105"/>
      <c r="AO1711" s="105"/>
      <c r="AP1711" s="105"/>
      <c r="AQ1711" s="105"/>
      <c r="AR1711" s="105"/>
      <c r="AS1711" s="105"/>
      <c r="AT1711" s="105"/>
      <c r="AU1711" s="105"/>
      <c r="AV1711" s="105"/>
    </row>
    <row r="1712" spans="3:64" x14ac:dyDescent="0.2">
      <c r="C1712" s="333"/>
      <c r="D1712" s="333"/>
      <c r="AA1712" s="105"/>
      <c r="AB1712" s="105"/>
      <c r="AC1712" s="105"/>
      <c r="AD1712" s="105"/>
      <c r="AE1712" s="105"/>
      <c r="AG1712" s="302"/>
      <c r="AN1712" s="105"/>
      <c r="AO1712" s="105"/>
      <c r="AP1712" s="105"/>
      <c r="AQ1712" s="105"/>
      <c r="AR1712" s="105"/>
      <c r="AS1712" s="105"/>
      <c r="AT1712" s="105"/>
      <c r="AU1712" s="105"/>
      <c r="AV1712" s="105"/>
      <c r="AX1712" s="105"/>
    </row>
    <row r="1713" spans="3:64" x14ac:dyDescent="0.2">
      <c r="C1713" s="333"/>
      <c r="D1713" s="333"/>
      <c r="AA1713" s="105"/>
      <c r="AB1713" s="105"/>
      <c r="AC1713" s="105"/>
      <c r="AD1713" s="105"/>
      <c r="AE1713" s="105"/>
      <c r="AG1713" s="302"/>
      <c r="AN1713" s="105"/>
      <c r="AO1713" s="105"/>
      <c r="AP1713" s="105"/>
      <c r="AQ1713" s="105"/>
      <c r="AR1713" s="105"/>
      <c r="AS1713" s="105"/>
      <c r="AT1713" s="105"/>
      <c r="AU1713" s="105"/>
      <c r="AV1713" s="105"/>
    </row>
    <row r="1714" spans="3:64" x14ac:dyDescent="0.2">
      <c r="C1714" s="333"/>
      <c r="D1714" s="333"/>
      <c r="AA1714" s="105"/>
      <c r="AB1714" s="105"/>
      <c r="AC1714" s="105"/>
      <c r="AD1714" s="105"/>
      <c r="AE1714" s="105"/>
      <c r="AG1714" s="302"/>
      <c r="AN1714" s="105"/>
      <c r="AO1714" s="105"/>
      <c r="AP1714" s="105"/>
      <c r="AQ1714" s="105"/>
      <c r="AR1714" s="105"/>
      <c r="AS1714" s="105"/>
      <c r="AT1714" s="105"/>
      <c r="AU1714" s="105"/>
    </row>
    <row r="1715" spans="3:64" x14ac:dyDescent="0.2">
      <c r="C1715" s="333"/>
      <c r="D1715" s="333"/>
      <c r="AA1715" s="105"/>
      <c r="AB1715" s="105"/>
      <c r="AC1715" s="105"/>
      <c r="AD1715" s="105"/>
      <c r="AE1715" s="105"/>
      <c r="AG1715" s="302"/>
      <c r="AN1715" s="105"/>
      <c r="AO1715" s="105"/>
      <c r="AP1715" s="105"/>
      <c r="AQ1715" s="105"/>
      <c r="AR1715" s="105"/>
      <c r="AS1715" s="105"/>
      <c r="AT1715" s="105"/>
      <c r="AU1715" s="105"/>
      <c r="AV1715" s="105"/>
      <c r="AX1715" s="105"/>
    </row>
    <row r="1716" spans="3:64" x14ac:dyDescent="0.2">
      <c r="C1716" s="333"/>
      <c r="D1716" s="333"/>
      <c r="AA1716" s="105"/>
      <c r="AB1716" s="105"/>
      <c r="AC1716" s="105"/>
      <c r="AD1716" s="105"/>
      <c r="AE1716" s="105"/>
      <c r="AG1716" s="302"/>
      <c r="AN1716" s="105"/>
      <c r="AO1716" s="105"/>
      <c r="AP1716" s="105"/>
      <c r="AQ1716" s="105"/>
      <c r="AR1716" s="105"/>
      <c r="AS1716" s="105"/>
      <c r="AT1716" s="105"/>
      <c r="AU1716" s="105"/>
      <c r="AV1716" s="105"/>
      <c r="AX1716" s="105"/>
      <c r="AY1716" s="105"/>
      <c r="AZ1716" s="105"/>
      <c r="BA1716" s="105"/>
      <c r="BB1716" s="105"/>
      <c r="BC1716" s="105"/>
      <c r="BD1716" s="105"/>
      <c r="BE1716" s="105"/>
      <c r="BF1716" s="105"/>
      <c r="BG1716" s="105"/>
      <c r="BH1716" s="105"/>
      <c r="BI1716" s="105"/>
      <c r="BJ1716" s="105"/>
      <c r="BK1716" s="105"/>
      <c r="BL1716" s="105"/>
    </row>
    <row r="1717" spans="3:64" x14ac:dyDescent="0.2">
      <c r="C1717" s="333"/>
      <c r="D1717" s="333"/>
      <c r="AA1717" s="105"/>
      <c r="AB1717" s="105"/>
      <c r="AC1717" s="105"/>
      <c r="AD1717" s="105"/>
      <c r="AE1717" s="105"/>
      <c r="AG1717" s="302"/>
      <c r="AN1717" s="105"/>
      <c r="AO1717" s="105"/>
      <c r="AP1717" s="105"/>
      <c r="AQ1717" s="105"/>
      <c r="AR1717" s="105"/>
      <c r="AS1717" s="105"/>
      <c r="AT1717" s="105"/>
      <c r="AU1717" s="105"/>
      <c r="AV1717" s="105"/>
      <c r="AW1717" s="105"/>
      <c r="AX1717" s="105"/>
      <c r="AY1717" s="105"/>
      <c r="AZ1717" s="105"/>
      <c r="BA1717" s="105"/>
      <c r="BB1717" s="105"/>
      <c r="BC1717" s="105"/>
      <c r="BD1717" s="105"/>
      <c r="BE1717" s="105"/>
      <c r="BF1717" s="105"/>
      <c r="BG1717" s="105"/>
      <c r="BH1717" s="105"/>
      <c r="BI1717" s="105"/>
      <c r="BJ1717" s="105"/>
      <c r="BK1717" s="105"/>
      <c r="BL1717" s="105"/>
    </row>
    <row r="1718" spans="3:64" x14ac:dyDescent="0.2">
      <c r="C1718" s="333"/>
      <c r="D1718" s="333"/>
      <c r="AA1718" s="105"/>
      <c r="AB1718" s="105"/>
      <c r="AC1718" s="105"/>
      <c r="AD1718" s="105"/>
      <c r="AE1718" s="105"/>
      <c r="AG1718" s="302"/>
      <c r="AN1718" s="105"/>
      <c r="AO1718" s="105"/>
      <c r="AP1718" s="105"/>
      <c r="AQ1718" s="105"/>
      <c r="AR1718" s="105"/>
      <c r="AS1718" s="105"/>
      <c r="AT1718" s="105"/>
      <c r="AU1718" s="105"/>
      <c r="AV1718" s="105"/>
    </row>
    <row r="1719" spans="3:64" x14ac:dyDescent="0.2">
      <c r="C1719" s="333"/>
      <c r="D1719" s="333"/>
      <c r="AA1719" s="105"/>
      <c r="AB1719" s="105"/>
      <c r="AC1719" s="105"/>
      <c r="AD1719" s="105"/>
      <c r="AE1719" s="105"/>
      <c r="AG1719" s="302"/>
      <c r="AN1719" s="105"/>
      <c r="AO1719" s="105"/>
      <c r="AP1719" s="105"/>
      <c r="AQ1719" s="105"/>
      <c r="AR1719" s="105"/>
      <c r="AS1719" s="105"/>
      <c r="AT1719" s="105"/>
      <c r="AU1719" s="105"/>
    </row>
    <row r="1720" spans="3:64" x14ac:dyDescent="0.2">
      <c r="C1720" s="333"/>
      <c r="D1720" s="333"/>
      <c r="AA1720" s="105"/>
      <c r="AB1720" s="105"/>
      <c r="AC1720" s="105"/>
      <c r="AD1720" s="105"/>
      <c r="AE1720" s="105"/>
      <c r="AG1720" s="302"/>
      <c r="AN1720" s="105"/>
      <c r="AO1720" s="105"/>
      <c r="AP1720" s="105"/>
      <c r="AQ1720" s="105"/>
      <c r="AR1720" s="105"/>
      <c r="AS1720" s="105"/>
      <c r="AT1720" s="105"/>
      <c r="AU1720" s="105"/>
      <c r="AV1720" s="105"/>
    </row>
    <row r="1721" spans="3:64" x14ac:dyDescent="0.2">
      <c r="C1721" s="333"/>
      <c r="D1721" s="333"/>
      <c r="AA1721" s="105"/>
      <c r="AB1721" s="105"/>
      <c r="AC1721" s="105"/>
      <c r="AD1721" s="105"/>
      <c r="AE1721" s="105"/>
      <c r="AG1721" s="302"/>
      <c r="AN1721" s="105"/>
      <c r="AO1721" s="105"/>
      <c r="AP1721" s="105"/>
      <c r="AQ1721" s="105"/>
      <c r="AR1721" s="105"/>
      <c r="AS1721" s="105"/>
      <c r="AT1721" s="105"/>
      <c r="AU1721" s="105"/>
      <c r="AV1721" s="105"/>
    </row>
    <row r="1722" spans="3:64" x14ac:dyDescent="0.2">
      <c r="C1722" s="333"/>
      <c r="D1722" s="333"/>
      <c r="AA1722" s="105"/>
      <c r="AB1722" s="105"/>
      <c r="AC1722" s="105"/>
      <c r="AD1722" s="105"/>
      <c r="AE1722" s="105"/>
      <c r="AG1722" s="302"/>
      <c r="AN1722" s="105"/>
      <c r="AO1722" s="105"/>
      <c r="AP1722" s="105"/>
      <c r="AQ1722" s="105"/>
      <c r="AR1722" s="105"/>
      <c r="AS1722" s="105"/>
      <c r="AT1722" s="105"/>
      <c r="AU1722" s="105"/>
      <c r="AV1722" s="105"/>
    </row>
    <row r="1723" spans="3:64" x14ac:dyDescent="0.2">
      <c r="C1723" s="333"/>
      <c r="D1723" s="333"/>
      <c r="AA1723" s="105"/>
      <c r="AB1723" s="105"/>
      <c r="AC1723" s="105"/>
      <c r="AD1723" s="105"/>
      <c r="AE1723" s="105"/>
      <c r="AG1723" s="302"/>
      <c r="AN1723" s="105"/>
      <c r="AO1723" s="105"/>
      <c r="AP1723" s="105"/>
      <c r="AQ1723" s="105"/>
      <c r="AR1723" s="105"/>
      <c r="AS1723" s="105"/>
      <c r="AT1723" s="105"/>
      <c r="AU1723" s="105"/>
      <c r="AV1723" s="105"/>
    </row>
    <row r="1724" spans="3:64" x14ac:dyDescent="0.2">
      <c r="C1724" s="333"/>
      <c r="D1724" s="333"/>
      <c r="AA1724" s="105"/>
      <c r="AB1724" s="105"/>
      <c r="AC1724" s="105"/>
      <c r="AD1724" s="105"/>
      <c r="AE1724" s="105"/>
      <c r="AG1724" s="302"/>
      <c r="AN1724" s="105"/>
      <c r="AO1724" s="105"/>
      <c r="AP1724" s="105"/>
      <c r="AQ1724" s="105"/>
      <c r="AR1724" s="105"/>
      <c r="AS1724" s="105"/>
      <c r="AT1724" s="105"/>
      <c r="AU1724" s="105"/>
      <c r="AV1724" s="105"/>
    </row>
    <row r="1725" spans="3:64" x14ac:dyDescent="0.2">
      <c r="C1725" s="333"/>
      <c r="D1725" s="333"/>
      <c r="AA1725" s="105"/>
      <c r="AB1725" s="105"/>
      <c r="AC1725" s="105"/>
      <c r="AD1725" s="105"/>
      <c r="AE1725" s="105"/>
      <c r="AG1725" s="302"/>
      <c r="AN1725" s="105"/>
      <c r="AO1725" s="105"/>
      <c r="AP1725" s="105"/>
      <c r="AQ1725" s="105"/>
      <c r="AR1725" s="105"/>
      <c r="AS1725" s="105"/>
      <c r="AT1725" s="105"/>
      <c r="AU1725" s="105"/>
      <c r="AV1725" s="105"/>
      <c r="AX1725" s="105"/>
      <c r="AY1725" s="105"/>
      <c r="AZ1725" s="105"/>
      <c r="BA1725" s="105"/>
      <c r="BB1725" s="105"/>
      <c r="BC1725" s="105"/>
      <c r="BD1725" s="105"/>
      <c r="BE1725" s="105"/>
      <c r="BF1725" s="105"/>
      <c r="BG1725" s="105"/>
      <c r="BH1725" s="105"/>
      <c r="BI1725" s="105"/>
      <c r="BJ1725" s="105"/>
      <c r="BK1725" s="105"/>
      <c r="BL1725" s="105"/>
    </row>
    <row r="1726" spans="3:64" x14ac:dyDescent="0.2">
      <c r="C1726" s="333"/>
      <c r="D1726" s="333"/>
      <c r="AA1726" s="105"/>
      <c r="AB1726" s="105"/>
      <c r="AC1726" s="105"/>
      <c r="AD1726" s="105"/>
      <c r="AE1726" s="105"/>
      <c r="AG1726" s="302"/>
      <c r="AN1726" s="105"/>
      <c r="AO1726" s="105"/>
      <c r="AP1726" s="105"/>
      <c r="AQ1726" s="105"/>
      <c r="AR1726" s="105"/>
      <c r="AS1726" s="105"/>
      <c r="AT1726" s="105"/>
      <c r="AU1726" s="105"/>
    </row>
    <row r="1727" spans="3:64" x14ac:dyDescent="0.2">
      <c r="C1727" s="333"/>
      <c r="D1727" s="333"/>
      <c r="AA1727" s="105"/>
      <c r="AB1727" s="105"/>
      <c r="AC1727" s="105"/>
      <c r="AD1727" s="105"/>
      <c r="AE1727" s="105"/>
      <c r="AG1727" s="302"/>
      <c r="AN1727" s="105"/>
      <c r="AO1727" s="105"/>
      <c r="AP1727" s="105"/>
      <c r="AQ1727" s="105"/>
      <c r="AR1727" s="105"/>
      <c r="AS1727" s="105"/>
      <c r="AT1727" s="105"/>
      <c r="AU1727" s="105"/>
      <c r="AV1727" s="105"/>
    </row>
    <row r="1728" spans="3:64" x14ac:dyDescent="0.2">
      <c r="C1728" s="333"/>
      <c r="D1728" s="333"/>
      <c r="AA1728" s="105"/>
      <c r="AB1728" s="105"/>
      <c r="AC1728" s="105"/>
      <c r="AD1728" s="105"/>
      <c r="AE1728" s="105"/>
      <c r="AG1728" s="302"/>
      <c r="AN1728" s="105"/>
      <c r="AO1728" s="105"/>
      <c r="AP1728" s="105"/>
      <c r="AQ1728" s="105"/>
      <c r="AR1728" s="105"/>
      <c r="AS1728" s="105"/>
      <c r="AT1728" s="105"/>
      <c r="AU1728" s="105"/>
      <c r="AV1728" s="105"/>
    </row>
    <row r="1729" spans="3:64" x14ac:dyDescent="0.2">
      <c r="C1729" s="333"/>
      <c r="D1729" s="333"/>
      <c r="AA1729" s="105"/>
      <c r="AB1729" s="105"/>
      <c r="AC1729" s="105"/>
      <c r="AD1729" s="105"/>
      <c r="AE1729" s="105"/>
      <c r="AG1729" s="302"/>
      <c r="AN1729" s="105"/>
      <c r="AO1729" s="105"/>
      <c r="AP1729" s="105"/>
      <c r="AQ1729" s="105"/>
      <c r="AR1729" s="105"/>
      <c r="AS1729" s="105"/>
      <c r="AT1729" s="105"/>
      <c r="AU1729" s="105"/>
    </row>
    <row r="1730" spans="3:64" x14ac:dyDescent="0.2">
      <c r="C1730" s="333"/>
      <c r="D1730" s="333"/>
      <c r="AA1730" s="105"/>
      <c r="AB1730" s="105"/>
      <c r="AC1730" s="105"/>
      <c r="AD1730" s="105"/>
      <c r="AE1730" s="105"/>
      <c r="AG1730" s="302"/>
      <c r="AN1730" s="105"/>
      <c r="AO1730" s="105"/>
      <c r="AP1730" s="105"/>
      <c r="AQ1730" s="105"/>
      <c r="AR1730" s="105"/>
      <c r="AS1730" s="105"/>
      <c r="AT1730" s="105"/>
      <c r="AU1730" s="105"/>
      <c r="AV1730" s="105"/>
      <c r="AX1730" s="105"/>
      <c r="AY1730" s="105"/>
      <c r="AZ1730" s="105"/>
      <c r="BA1730" s="105"/>
      <c r="BB1730" s="105"/>
      <c r="BC1730" s="105"/>
      <c r="BD1730" s="105"/>
      <c r="BE1730" s="105"/>
      <c r="BF1730" s="105"/>
      <c r="BG1730" s="105"/>
      <c r="BH1730" s="105"/>
      <c r="BI1730" s="105"/>
      <c r="BJ1730" s="105"/>
      <c r="BK1730" s="105"/>
      <c r="BL1730" s="105"/>
    </row>
    <row r="1731" spans="3:64" x14ac:dyDescent="0.2">
      <c r="C1731" s="333"/>
      <c r="D1731" s="333"/>
      <c r="AA1731" s="105"/>
      <c r="AB1731" s="105"/>
      <c r="AC1731" s="105"/>
      <c r="AD1731" s="105"/>
      <c r="AE1731" s="105"/>
      <c r="AG1731" s="302"/>
      <c r="AN1731" s="105"/>
      <c r="AO1731" s="105"/>
      <c r="AP1731" s="105"/>
      <c r="AQ1731" s="105"/>
      <c r="AR1731" s="105"/>
      <c r="AS1731" s="105"/>
      <c r="AT1731" s="105"/>
      <c r="AU1731" s="105"/>
      <c r="AV1731" s="105"/>
    </row>
    <row r="1732" spans="3:64" x14ac:dyDescent="0.2">
      <c r="C1732" s="333"/>
      <c r="D1732" s="333"/>
      <c r="AA1732" s="105"/>
      <c r="AB1732" s="105"/>
      <c r="AC1732" s="105"/>
      <c r="AD1732" s="105"/>
      <c r="AE1732" s="105"/>
      <c r="AG1732" s="302"/>
      <c r="AN1732" s="105"/>
      <c r="AO1732" s="105"/>
      <c r="AP1732" s="105"/>
      <c r="AQ1732" s="105"/>
      <c r="AR1732" s="105"/>
      <c r="AS1732" s="105"/>
      <c r="AT1732" s="105"/>
      <c r="AU1732" s="105"/>
    </row>
    <row r="1733" spans="3:64" x14ac:dyDescent="0.2">
      <c r="C1733" s="333"/>
      <c r="D1733" s="333"/>
      <c r="AA1733" s="105"/>
      <c r="AB1733" s="105"/>
      <c r="AC1733" s="105"/>
      <c r="AD1733" s="105"/>
      <c r="AE1733" s="105"/>
      <c r="AG1733" s="302"/>
      <c r="AN1733" s="105"/>
      <c r="AO1733" s="105"/>
      <c r="AP1733" s="105"/>
      <c r="AQ1733" s="105"/>
      <c r="AR1733" s="105"/>
      <c r="AS1733" s="105"/>
      <c r="AT1733" s="105"/>
      <c r="AU1733" s="105"/>
    </row>
    <row r="1734" spans="3:64" x14ac:dyDescent="0.2">
      <c r="C1734" s="333"/>
      <c r="D1734" s="333"/>
      <c r="AA1734" s="105"/>
      <c r="AB1734" s="105"/>
      <c r="AC1734" s="105"/>
      <c r="AD1734" s="105"/>
      <c r="AE1734" s="105"/>
      <c r="AG1734" s="302"/>
      <c r="AN1734" s="105"/>
      <c r="AO1734" s="105"/>
      <c r="AP1734" s="105"/>
      <c r="AQ1734" s="105"/>
      <c r="AR1734" s="105"/>
      <c r="AS1734" s="105"/>
      <c r="AT1734" s="105"/>
      <c r="AU1734" s="105"/>
    </row>
    <row r="1735" spans="3:64" x14ac:dyDescent="0.2">
      <c r="C1735" s="333"/>
      <c r="D1735" s="333"/>
      <c r="AA1735" s="105"/>
      <c r="AB1735" s="105"/>
      <c r="AC1735" s="105"/>
      <c r="AD1735" s="105"/>
      <c r="AE1735" s="105"/>
      <c r="AG1735" s="302"/>
      <c r="AN1735" s="105"/>
      <c r="AO1735" s="105"/>
      <c r="AP1735" s="105"/>
      <c r="AQ1735" s="105"/>
      <c r="AR1735" s="105"/>
      <c r="AS1735" s="105"/>
      <c r="AT1735" s="105"/>
      <c r="AU1735" s="105"/>
      <c r="AV1735" s="105"/>
      <c r="AX1735" s="105"/>
      <c r="AY1735" s="105"/>
      <c r="AZ1735" s="105"/>
      <c r="BA1735" s="105"/>
      <c r="BB1735" s="105"/>
      <c r="BC1735" s="105"/>
      <c r="BD1735" s="105"/>
      <c r="BE1735" s="105"/>
      <c r="BF1735" s="105"/>
      <c r="BG1735" s="105"/>
      <c r="BH1735" s="105"/>
      <c r="BI1735" s="105"/>
      <c r="BJ1735" s="105"/>
      <c r="BK1735" s="105"/>
      <c r="BL1735" s="105"/>
    </row>
    <row r="1736" spans="3:64" x14ac:dyDescent="0.2">
      <c r="C1736" s="333"/>
      <c r="D1736" s="333"/>
      <c r="AA1736" s="105"/>
      <c r="AB1736" s="105"/>
      <c r="AC1736" s="105"/>
      <c r="AD1736" s="105"/>
      <c r="AE1736" s="105"/>
      <c r="AG1736" s="302"/>
      <c r="AN1736" s="105"/>
      <c r="AO1736" s="105"/>
      <c r="AP1736" s="105"/>
      <c r="AQ1736" s="105"/>
      <c r="AR1736" s="105"/>
      <c r="AS1736" s="105"/>
      <c r="AT1736" s="105"/>
      <c r="AU1736" s="105"/>
    </row>
    <row r="1737" spans="3:64" x14ac:dyDescent="0.2">
      <c r="C1737" s="333"/>
      <c r="D1737" s="333"/>
      <c r="AA1737" s="105"/>
      <c r="AB1737" s="105"/>
      <c r="AC1737" s="105"/>
      <c r="AD1737" s="105"/>
      <c r="AE1737" s="105"/>
      <c r="AG1737" s="302"/>
      <c r="AN1737" s="105"/>
      <c r="AO1737" s="105"/>
      <c r="AP1737" s="105"/>
      <c r="AQ1737" s="105"/>
      <c r="AR1737" s="105"/>
      <c r="AS1737" s="105"/>
      <c r="AT1737" s="105"/>
      <c r="AU1737" s="105"/>
      <c r="AV1737" s="105"/>
      <c r="AX1737" s="105"/>
    </row>
    <row r="1738" spans="3:64" x14ac:dyDescent="0.2">
      <c r="C1738" s="333"/>
      <c r="D1738" s="333"/>
      <c r="AA1738" s="105"/>
      <c r="AB1738" s="105"/>
      <c r="AC1738" s="105"/>
      <c r="AD1738" s="105"/>
      <c r="AE1738" s="105"/>
      <c r="AG1738" s="302"/>
      <c r="AN1738" s="105"/>
      <c r="AO1738" s="105"/>
      <c r="AP1738" s="105"/>
      <c r="AQ1738" s="105"/>
      <c r="AR1738" s="105"/>
      <c r="AS1738" s="105"/>
      <c r="AT1738" s="105"/>
      <c r="AU1738" s="105"/>
    </row>
    <row r="1739" spans="3:64" x14ac:dyDescent="0.2">
      <c r="C1739" s="333"/>
      <c r="D1739" s="333"/>
      <c r="AA1739" s="105"/>
      <c r="AB1739" s="105"/>
      <c r="AC1739" s="105"/>
      <c r="AD1739" s="105"/>
      <c r="AE1739" s="105"/>
      <c r="AG1739" s="302"/>
      <c r="AN1739" s="105"/>
      <c r="AO1739" s="105"/>
      <c r="AP1739" s="105"/>
      <c r="AQ1739" s="105"/>
      <c r="AR1739" s="105"/>
      <c r="AS1739" s="105"/>
      <c r="AT1739" s="105"/>
      <c r="AU1739" s="105"/>
    </row>
    <row r="1740" spans="3:64" x14ac:dyDescent="0.2">
      <c r="C1740" s="333"/>
      <c r="D1740" s="333"/>
      <c r="AA1740" s="105"/>
      <c r="AB1740" s="105"/>
      <c r="AC1740" s="105"/>
      <c r="AD1740" s="105"/>
      <c r="AE1740" s="105"/>
      <c r="AG1740" s="302"/>
      <c r="AN1740" s="105"/>
      <c r="AO1740" s="105"/>
      <c r="AP1740" s="105"/>
      <c r="AQ1740" s="105"/>
      <c r="AR1740" s="105"/>
      <c r="AS1740" s="105"/>
      <c r="AT1740" s="105"/>
      <c r="AU1740" s="105"/>
      <c r="AV1740" s="105"/>
      <c r="AW1740" s="105"/>
      <c r="AX1740" s="105"/>
      <c r="AY1740" s="105"/>
      <c r="AZ1740" s="105"/>
      <c r="BA1740" s="105"/>
      <c r="BB1740" s="105"/>
      <c r="BC1740" s="105"/>
      <c r="BD1740" s="105"/>
      <c r="BE1740" s="105"/>
      <c r="BF1740" s="105"/>
      <c r="BG1740" s="105"/>
      <c r="BH1740" s="105"/>
      <c r="BI1740" s="105"/>
      <c r="BJ1740" s="105"/>
      <c r="BK1740" s="105"/>
      <c r="BL1740" s="105"/>
    </row>
    <row r="1741" spans="3:64" x14ac:dyDescent="0.2">
      <c r="C1741" s="333"/>
      <c r="D1741" s="333"/>
      <c r="AA1741" s="105"/>
      <c r="AB1741" s="105"/>
      <c r="AC1741" s="105"/>
      <c r="AD1741" s="105"/>
      <c r="AE1741" s="105"/>
      <c r="AG1741" s="302"/>
      <c r="AN1741" s="105"/>
      <c r="AO1741" s="105"/>
      <c r="AP1741" s="105"/>
      <c r="AQ1741" s="105"/>
      <c r="AR1741" s="105"/>
      <c r="AS1741" s="105"/>
      <c r="AT1741" s="105"/>
      <c r="AU1741" s="105"/>
      <c r="AV1741" s="105"/>
      <c r="AW1741" s="105"/>
      <c r="AX1741" s="105"/>
      <c r="AY1741" s="105"/>
      <c r="AZ1741" s="105"/>
      <c r="BA1741" s="105"/>
      <c r="BB1741" s="105"/>
      <c r="BC1741" s="105"/>
      <c r="BD1741" s="105"/>
      <c r="BE1741" s="105"/>
      <c r="BF1741" s="105"/>
      <c r="BG1741" s="105"/>
      <c r="BH1741" s="105"/>
      <c r="BI1741" s="105"/>
      <c r="BJ1741" s="105"/>
      <c r="BK1741" s="105"/>
      <c r="BL1741" s="105"/>
    </row>
    <row r="1742" spans="3:64" x14ac:dyDescent="0.2">
      <c r="C1742" s="333"/>
      <c r="D1742" s="333"/>
      <c r="AA1742" s="105"/>
      <c r="AB1742" s="105"/>
      <c r="AC1742" s="105"/>
      <c r="AD1742" s="105"/>
      <c r="AE1742" s="105"/>
      <c r="AG1742" s="302"/>
      <c r="AN1742" s="105"/>
      <c r="AO1742" s="105"/>
      <c r="AP1742" s="105"/>
      <c r="AQ1742" s="105"/>
      <c r="AR1742" s="105"/>
      <c r="AS1742" s="105"/>
      <c r="AT1742" s="105"/>
      <c r="AU1742" s="105"/>
    </row>
    <row r="1743" spans="3:64" x14ac:dyDescent="0.2">
      <c r="C1743" s="333"/>
      <c r="D1743" s="333"/>
      <c r="AA1743" s="105"/>
      <c r="AB1743" s="105"/>
      <c r="AC1743" s="105"/>
      <c r="AD1743" s="105"/>
      <c r="AE1743" s="105"/>
      <c r="AG1743" s="302"/>
      <c r="AN1743" s="105"/>
      <c r="AO1743" s="105"/>
      <c r="AP1743" s="105"/>
      <c r="AQ1743" s="105"/>
      <c r="AR1743" s="105"/>
      <c r="AS1743" s="105"/>
      <c r="AT1743" s="105"/>
      <c r="AU1743" s="105"/>
    </row>
    <row r="1744" spans="3:64" x14ac:dyDescent="0.2">
      <c r="C1744" s="333"/>
      <c r="D1744" s="333"/>
      <c r="AA1744" s="105"/>
      <c r="AB1744" s="105"/>
      <c r="AC1744" s="105"/>
      <c r="AD1744" s="105"/>
      <c r="AE1744" s="105"/>
      <c r="AG1744" s="302"/>
      <c r="AN1744" s="105"/>
      <c r="AO1744" s="105"/>
      <c r="AP1744" s="105"/>
      <c r="AQ1744" s="105"/>
      <c r="AR1744" s="105"/>
      <c r="AS1744" s="105"/>
      <c r="AT1744" s="105"/>
      <c r="AU1744" s="105"/>
      <c r="AV1744" s="105"/>
    </row>
    <row r="1745" spans="3:64" x14ac:dyDescent="0.2">
      <c r="C1745" s="333"/>
      <c r="D1745" s="333"/>
      <c r="AA1745" s="105"/>
      <c r="AB1745" s="105"/>
      <c r="AC1745" s="105"/>
      <c r="AD1745" s="105"/>
      <c r="AE1745" s="105"/>
      <c r="AG1745" s="302"/>
      <c r="AN1745" s="105"/>
      <c r="AO1745" s="105"/>
      <c r="AP1745" s="105"/>
      <c r="AQ1745" s="105"/>
      <c r="AR1745" s="105"/>
      <c r="AS1745" s="105"/>
      <c r="AT1745" s="105"/>
      <c r="AU1745" s="105"/>
    </row>
    <row r="1746" spans="3:64" x14ac:dyDescent="0.2">
      <c r="C1746" s="333"/>
      <c r="D1746" s="333"/>
      <c r="AA1746" s="105"/>
      <c r="AB1746" s="105"/>
      <c r="AC1746" s="105"/>
      <c r="AD1746" s="105"/>
      <c r="AE1746" s="105"/>
      <c r="AG1746" s="302"/>
      <c r="AN1746" s="105"/>
      <c r="AO1746" s="105"/>
      <c r="AP1746" s="105"/>
      <c r="AQ1746" s="105"/>
      <c r="AR1746" s="105"/>
      <c r="AS1746" s="105"/>
      <c r="AT1746" s="105"/>
      <c r="AU1746" s="105"/>
    </row>
    <row r="1747" spans="3:64" x14ac:dyDescent="0.2">
      <c r="C1747" s="333"/>
      <c r="D1747" s="333"/>
      <c r="AA1747" s="105"/>
      <c r="AB1747" s="105"/>
      <c r="AC1747" s="105"/>
      <c r="AD1747" s="105"/>
      <c r="AE1747" s="105"/>
      <c r="AG1747" s="302"/>
      <c r="AN1747" s="105"/>
      <c r="AO1747" s="105"/>
      <c r="AP1747" s="105"/>
      <c r="AQ1747" s="105"/>
      <c r="AR1747" s="105"/>
      <c r="AS1747" s="105"/>
      <c r="AT1747" s="105"/>
      <c r="AU1747" s="105"/>
    </row>
    <row r="1748" spans="3:64" x14ac:dyDescent="0.2">
      <c r="C1748" s="333"/>
      <c r="D1748" s="333"/>
      <c r="AA1748" s="105"/>
      <c r="AB1748" s="105"/>
      <c r="AC1748" s="105"/>
      <c r="AD1748" s="105"/>
      <c r="AE1748" s="105"/>
      <c r="AG1748" s="302"/>
      <c r="AN1748" s="105"/>
      <c r="AO1748" s="105"/>
      <c r="AP1748" s="105"/>
      <c r="AQ1748" s="105"/>
      <c r="AR1748" s="105"/>
      <c r="AS1748" s="105"/>
      <c r="AT1748" s="105"/>
      <c r="AU1748" s="105"/>
    </row>
    <row r="1749" spans="3:64" x14ac:dyDescent="0.2">
      <c r="C1749" s="333"/>
      <c r="D1749" s="333"/>
      <c r="AA1749" s="105"/>
      <c r="AB1749" s="105"/>
      <c r="AC1749" s="105"/>
      <c r="AD1749" s="105"/>
      <c r="AE1749" s="105"/>
      <c r="AG1749" s="302"/>
      <c r="AN1749" s="105"/>
      <c r="AO1749" s="105"/>
      <c r="AP1749" s="105"/>
      <c r="AQ1749" s="105"/>
      <c r="AR1749" s="105"/>
      <c r="AS1749" s="105"/>
      <c r="AT1749" s="105"/>
      <c r="AU1749" s="105"/>
    </row>
    <row r="1750" spans="3:64" x14ac:dyDescent="0.2">
      <c r="C1750" s="333"/>
      <c r="D1750" s="333"/>
      <c r="AA1750" s="105"/>
      <c r="AB1750" s="105"/>
      <c r="AC1750" s="105"/>
      <c r="AD1750" s="105"/>
      <c r="AE1750" s="105"/>
      <c r="AG1750" s="302"/>
      <c r="AN1750" s="105"/>
      <c r="AO1750" s="105"/>
      <c r="AP1750" s="105"/>
      <c r="AQ1750" s="105"/>
      <c r="AR1750" s="105"/>
      <c r="AS1750" s="105"/>
      <c r="AT1750" s="105"/>
      <c r="AU1750" s="105"/>
      <c r="AV1750" s="105"/>
    </row>
    <row r="1751" spans="3:64" x14ac:dyDescent="0.2">
      <c r="C1751" s="333"/>
      <c r="D1751" s="333"/>
      <c r="AA1751" s="105"/>
      <c r="AB1751" s="105"/>
      <c r="AC1751" s="105"/>
      <c r="AD1751" s="105"/>
      <c r="AE1751" s="105"/>
      <c r="AG1751" s="302"/>
      <c r="AN1751" s="105"/>
      <c r="AO1751" s="105"/>
      <c r="AP1751" s="105"/>
      <c r="AQ1751" s="105"/>
      <c r="AR1751" s="105"/>
      <c r="AS1751" s="105"/>
      <c r="AT1751" s="105"/>
      <c r="AU1751" s="105"/>
    </row>
    <row r="1752" spans="3:64" x14ac:dyDescent="0.2">
      <c r="C1752" s="333"/>
      <c r="D1752" s="333"/>
      <c r="AA1752" s="105"/>
      <c r="AB1752" s="105"/>
      <c r="AC1752" s="105"/>
      <c r="AD1752" s="105"/>
      <c r="AE1752" s="105"/>
      <c r="AG1752" s="302"/>
      <c r="AN1752" s="105"/>
      <c r="AO1752" s="105"/>
      <c r="AP1752" s="105"/>
      <c r="AQ1752" s="105"/>
      <c r="AR1752" s="105"/>
      <c r="AS1752" s="105"/>
      <c r="AT1752" s="105"/>
      <c r="AU1752" s="105"/>
    </row>
    <row r="1753" spans="3:64" x14ac:dyDescent="0.2">
      <c r="C1753" s="333"/>
      <c r="D1753" s="333"/>
      <c r="AA1753" s="105"/>
      <c r="AB1753" s="105"/>
      <c r="AC1753" s="105"/>
      <c r="AD1753" s="105"/>
      <c r="AE1753" s="105"/>
      <c r="AG1753" s="302"/>
      <c r="AN1753" s="105"/>
      <c r="AO1753" s="105"/>
      <c r="AP1753" s="105"/>
      <c r="AQ1753" s="105"/>
      <c r="AR1753" s="105"/>
      <c r="AS1753" s="105"/>
      <c r="AT1753" s="105"/>
      <c r="AU1753" s="105"/>
      <c r="AV1753" s="105"/>
      <c r="AW1753" s="105"/>
      <c r="AX1753" s="105"/>
      <c r="AY1753" s="105"/>
      <c r="AZ1753" s="105"/>
      <c r="BA1753" s="105"/>
      <c r="BB1753" s="105"/>
      <c r="BC1753" s="105"/>
      <c r="BD1753" s="105"/>
      <c r="BE1753" s="105"/>
      <c r="BF1753" s="105"/>
      <c r="BG1753" s="105"/>
      <c r="BH1753" s="105"/>
      <c r="BI1753" s="105"/>
      <c r="BJ1753" s="105"/>
      <c r="BK1753" s="105"/>
      <c r="BL1753" s="105"/>
    </row>
    <row r="1754" spans="3:64" x14ac:dyDescent="0.2">
      <c r="C1754" s="333"/>
      <c r="D1754" s="333"/>
      <c r="AA1754" s="105"/>
      <c r="AB1754" s="105"/>
      <c r="AC1754" s="105"/>
      <c r="AD1754" s="105"/>
      <c r="AE1754" s="105"/>
      <c r="AG1754" s="302"/>
      <c r="AN1754" s="105"/>
      <c r="AO1754" s="105"/>
      <c r="AP1754" s="105"/>
      <c r="AQ1754" s="105"/>
      <c r="AR1754" s="105"/>
      <c r="AS1754" s="105"/>
      <c r="AT1754" s="105"/>
      <c r="AU1754" s="105"/>
    </row>
    <row r="1755" spans="3:64" x14ac:dyDescent="0.2">
      <c r="C1755" s="333"/>
      <c r="D1755" s="333"/>
      <c r="AA1755" s="105"/>
      <c r="AB1755" s="105"/>
      <c r="AC1755" s="105"/>
      <c r="AD1755" s="105"/>
      <c r="AE1755" s="105"/>
      <c r="AG1755" s="302"/>
      <c r="AN1755" s="105"/>
      <c r="AO1755" s="105"/>
      <c r="AP1755" s="105"/>
      <c r="AQ1755" s="105"/>
      <c r="AR1755" s="105"/>
      <c r="AS1755" s="105"/>
      <c r="AT1755" s="105"/>
      <c r="AU1755" s="105"/>
    </row>
    <row r="1756" spans="3:64" x14ac:dyDescent="0.2">
      <c r="C1756" s="333"/>
      <c r="D1756" s="333"/>
      <c r="AA1756" s="105"/>
      <c r="AB1756" s="105"/>
      <c r="AC1756" s="105"/>
      <c r="AD1756" s="105"/>
      <c r="AE1756" s="105"/>
      <c r="AG1756" s="302"/>
      <c r="AN1756" s="105"/>
      <c r="AO1756" s="105"/>
      <c r="AP1756" s="105"/>
      <c r="AQ1756" s="105"/>
      <c r="AR1756" s="105"/>
      <c r="AS1756" s="105"/>
      <c r="AT1756" s="105"/>
      <c r="AU1756" s="105"/>
    </row>
    <row r="1757" spans="3:64" x14ac:dyDescent="0.2">
      <c r="C1757" s="333"/>
      <c r="D1757" s="333"/>
      <c r="AA1757" s="105"/>
      <c r="AB1757" s="105"/>
      <c r="AC1757" s="105"/>
      <c r="AD1757" s="105"/>
      <c r="AE1757" s="105"/>
      <c r="AG1757" s="302"/>
      <c r="AN1757" s="105"/>
      <c r="AO1757" s="105"/>
      <c r="AP1757" s="105"/>
      <c r="AQ1757" s="105"/>
      <c r="AR1757" s="105"/>
      <c r="AS1757" s="105"/>
      <c r="AT1757" s="105"/>
      <c r="AU1757" s="105"/>
    </row>
    <row r="1758" spans="3:64" x14ac:dyDescent="0.2">
      <c r="C1758" s="333"/>
      <c r="D1758" s="333"/>
      <c r="AA1758" s="105"/>
      <c r="AB1758" s="105"/>
      <c r="AC1758" s="105"/>
      <c r="AD1758" s="105"/>
      <c r="AE1758" s="105"/>
      <c r="AG1758" s="302"/>
      <c r="AN1758" s="105"/>
      <c r="AO1758" s="105"/>
      <c r="AP1758" s="105"/>
      <c r="AQ1758" s="105"/>
      <c r="AR1758" s="105"/>
      <c r="AS1758" s="105"/>
      <c r="AT1758" s="105"/>
      <c r="AU1758" s="105"/>
    </row>
    <row r="1759" spans="3:64" x14ac:dyDescent="0.2">
      <c r="C1759" s="333"/>
      <c r="D1759" s="333"/>
      <c r="AA1759" s="105"/>
      <c r="AB1759" s="105"/>
      <c r="AC1759" s="105"/>
      <c r="AD1759" s="105"/>
      <c r="AE1759" s="105"/>
      <c r="AG1759" s="302"/>
      <c r="AN1759" s="105"/>
      <c r="AO1759" s="105"/>
      <c r="AP1759" s="105"/>
      <c r="AQ1759" s="105"/>
      <c r="AR1759" s="105"/>
      <c r="AS1759" s="105"/>
      <c r="AT1759" s="105"/>
      <c r="AU1759" s="105"/>
      <c r="AV1759" s="105"/>
      <c r="AW1759" s="105"/>
      <c r="AX1759" s="105"/>
      <c r="AY1759" s="105"/>
      <c r="AZ1759" s="105"/>
      <c r="BA1759" s="105"/>
      <c r="BB1759" s="105"/>
      <c r="BC1759" s="105"/>
      <c r="BD1759" s="105"/>
      <c r="BE1759" s="105"/>
      <c r="BF1759" s="105"/>
      <c r="BG1759" s="105"/>
      <c r="BH1759" s="105"/>
      <c r="BI1759" s="105"/>
      <c r="BJ1759" s="105"/>
      <c r="BK1759" s="105"/>
      <c r="BL1759" s="105"/>
    </row>
    <row r="1760" spans="3:64" x14ac:dyDescent="0.2">
      <c r="C1760" s="333"/>
      <c r="D1760" s="333"/>
      <c r="AA1760" s="105"/>
      <c r="AB1760" s="105"/>
      <c r="AC1760" s="105"/>
      <c r="AD1760" s="105"/>
      <c r="AE1760" s="105"/>
      <c r="AG1760" s="302"/>
      <c r="AN1760" s="105"/>
      <c r="AO1760" s="105"/>
      <c r="AP1760" s="105"/>
      <c r="AQ1760" s="105"/>
      <c r="AR1760" s="105"/>
      <c r="AS1760" s="105"/>
      <c r="AT1760" s="105"/>
      <c r="AU1760" s="105"/>
      <c r="AV1760" s="105"/>
      <c r="AW1760" s="105"/>
      <c r="AX1760" s="105"/>
      <c r="AY1760" s="105"/>
      <c r="AZ1760" s="105"/>
      <c r="BA1760" s="105"/>
      <c r="BB1760" s="105"/>
      <c r="BC1760" s="105"/>
      <c r="BD1760" s="105"/>
      <c r="BE1760" s="105"/>
      <c r="BF1760" s="105"/>
      <c r="BG1760" s="105"/>
      <c r="BH1760" s="105"/>
      <c r="BI1760" s="105"/>
      <c r="BJ1760" s="105"/>
      <c r="BK1760" s="105"/>
      <c r="BL1760" s="105"/>
    </row>
    <row r="1761" spans="3:64" x14ac:dyDescent="0.2">
      <c r="C1761" s="333"/>
      <c r="D1761" s="333"/>
      <c r="AA1761" s="105"/>
      <c r="AB1761" s="105"/>
      <c r="AC1761" s="105"/>
      <c r="AD1761" s="105"/>
      <c r="AE1761" s="105"/>
      <c r="AG1761" s="302"/>
      <c r="AN1761" s="105"/>
      <c r="AO1761" s="105"/>
      <c r="AP1761" s="105"/>
      <c r="AQ1761" s="105"/>
      <c r="AR1761" s="105"/>
      <c r="AS1761" s="105"/>
      <c r="AT1761" s="105"/>
      <c r="AU1761" s="105"/>
      <c r="AV1761" s="105"/>
    </row>
    <row r="1762" spans="3:64" x14ac:dyDescent="0.2">
      <c r="C1762" s="333"/>
      <c r="D1762" s="333"/>
      <c r="AA1762" s="105"/>
      <c r="AB1762" s="105"/>
      <c r="AC1762" s="105"/>
      <c r="AD1762" s="105"/>
      <c r="AE1762" s="105"/>
      <c r="AG1762" s="302"/>
      <c r="AN1762" s="105"/>
      <c r="AO1762" s="105"/>
      <c r="AP1762" s="105"/>
      <c r="AQ1762" s="105"/>
      <c r="AR1762" s="105"/>
      <c r="AS1762" s="105"/>
      <c r="AT1762" s="105"/>
      <c r="AU1762" s="105"/>
      <c r="AV1762" s="105"/>
    </row>
    <row r="1763" spans="3:64" x14ac:dyDescent="0.2">
      <c r="C1763" s="333"/>
      <c r="D1763" s="333"/>
      <c r="AA1763" s="105"/>
      <c r="AB1763" s="105"/>
      <c r="AC1763" s="105"/>
      <c r="AD1763" s="105"/>
      <c r="AE1763" s="105"/>
      <c r="AG1763" s="302"/>
      <c r="AN1763" s="105"/>
      <c r="AO1763" s="105"/>
      <c r="AP1763" s="105"/>
      <c r="AQ1763" s="105"/>
      <c r="AR1763" s="105"/>
      <c r="AS1763" s="105"/>
      <c r="AT1763" s="105"/>
      <c r="AU1763" s="105"/>
    </row>
    <row r="1764" spans="3:64" x14ac:dyDescent="0.2">
      <c r="C1764" s="333"/>
      <c r="D1764" s="333"/>
      <c r="AA1764" s="105"/>
      <c r="AB1764" s="105"/>
      <c r="AC1764" s="105"/>
      <c r="AD1764" s="105"/>
      <c r="AE1764" s="105"/>
      <c r="AG1764" s="302"/>
      <c r="AN1764" s="105"/>
      <c r="AO1764" s="105"/>
      <c r="AP1764" s="105"/>
      <c r="AQ1764" s="105"/>
      <c r="AR1764" s="105"/>
      <c r="AS1764" s="105"/>
      <c r="AT1764" s="105"/>
      <c r="AU1764" s="105"/>
    </row>
    <row r="1765" spans="3:64" x14ac:dyDescent="0.2">
      <c r="C1765" s="333"/>
      <c r="D1765" s="333"/>
      <c r="AA1765" s="105"/>
      <c r="AB1765" s="105"/>
      <c r="AC1765" s="105"/>
      <c r="AD1765" s="105"/>
      <c r="AE1765" s="105"/>
      <c r="AG1765" s="302"/>
      <c r="AN1765" s="105"/>
      <c r="AO1765" s="105"/>
      <c r="AP1765" s="105"/>
      <c r="AQ1765" s="105"/>
      <c r="AR1765" s="105"/>
      <c r="AS1765" s="105"/>
      <c r="AT1765" s="105"/>
      <c r="AU1765" s="105"/>
      <c r="AV1765" s="105"/>
      <c r="AW1765" s="105"/>
      <c r="AX1765" s="105"/>
      <c r="AY1765" s="105"/>
      <c r="AZ1765" s="105"/>
      <c r="BA1765" s="105"/>
      <c r="BB1765" s="105"/>
      <c r="BC1765" s="105"/>
      <c r="BD1765" s="105"/>
      <c r="BE1765" s="105"/>
      <c r="BF1765" s="105"/>
      <c r="BG1765" s="105"/>
      <c r="BH1765" s="105"/>
      <c r="BI1765" s="105"/>
      <c r="BJ1765" s="105"/>
      <c r="BK1765" s="105"/>
      <c r="BL1765" s="105"/>
    </row>
    <row r="1766" spans="3:64" x14ac:dyDescent="0.2">
      <c r="C1766" s="333"/>
      <c r="D1766" s="333"/>
      <c r="AA1766" s="105"/>
      <c r="AB1766" s="105"/>
      <c r="AC1766" s="105"/>
      <c r="AD1766" s="105"/>
      <c r="AE1766" s="105"/>
      <c r="AG1766" s="302"/>
      <c r="AN1766" s="105"/>
      <c r="AO1766" s="105"/>
      <c r="AP1766" s="105"/>
      <c r="AQ1766" s="105"/>
      <c r="AR1766" s="105"/>
      <c r="AS1766" s="105"/>
      <c r="AT1766" s="105"/>
      <c r="AU1766" s="105"/>
      <c r="AV1766" s="105"/>
      <c r="AX1766" s="105"/>
      <c r="AY1766" s="105"/>
      <c r="AZ1766" s="105"/>
      <c r="BA1766" s="105"/>
      <c r="BB1766" s="105"/>
      <c r="BC1766" s="105"/>
      <c r="BD1766" s="105"/>
      <c r="BE1766" s="105"/>
      <c r="BF1766" s="105"/>
      <c r="BG1766" s="105"/>
      <c r="BH1766" s="105"/>
      <c r="BI1766" s="105"/>
      <c r="BJ1766" s="105"/>
      <c r="BK1766" s="105"/>
      <c r="BL1766" s="105"/>
    </row>
    <row r="1767" spans="3:64" x14ac:dyDescent="0.2">
      <c r="C1767" s="333"/>
      <c r="D1767" s="333"/>
      <c r="AA1767" s="105"/>
      <c r="AB1767" s="105"/>
      <c r="AC1767" s="105"/>
      <c r="AD1767" s="105"/>
      <c r="AE1767" s="105"/>
      <c r="AG1767" s="302"/>
      <c r="AN1767" s="105"/>
      <c r="AO1767" s="105"/>
      <c r="AP1767" s="105"/>
      <c r="AQ1767" s="105"/>
      <c r="AR1767" s="105"/>
      <c r="AS1767" s="105"/>
      <c r="AT1767" s="105"/>
      <c r="AU1767" s="105"/>
    </row>
    <row r="1768" spans="3:64" x14ac:dyDescent="0.2">
      <c r="C1768" s="333"/>
      <c r="D1768" s="333"/>
      <c r="AA1768" s="105"/>
      <c r="AB1768" s="105"/>
      <c r="AC1768" s="105"/>
      <c r="AD1768" s="105"/>
      <c r="AE1768" s="105"/>
      <c r="AG1768" s="302"/>
      <c r="AN1768" s="105"/>
      <c r="AO1768" s="105"/>
      <c r="AP1768" s="105"/>
      <c r="AQ1768" s="105"/>
      <c r="AR1768" s="105"/>
      <c r="AS1768" s="105"/>
      <c r="AT1768" s="105"/>
      <c r="AU1768" s="105"/>
      <c r="AV1768" s="105"/>
    </row>
    <row r="1769" spans="3:64" x14ac:dyDescent="0.2">
      <c r="C1769" s="333"/>
      <c r="D1769" s="333"/>
      <c r="AA1769" s="105"/>
      <c r="AB1769" s="105"/>
      <c r="AC1769" s="105"/>
      <c r="AD1769" s="105"/>
      <c r="AE1769" s="105"/>
      <c r="AG1769" s="302"/>
      <c r="AN1769" s="105"/>
      <c r="AO1769" s="105"/>
      <c r="AP1769" s="105"/>
      <c r="AQ1769" s="105"/>
      <c r="AR1769" s="105"/>
      <c r="AS1769" s="105"/>
      <c r="AT1769" s="105"/>
      <c r="AU1769" s="105"/>
    </row>
    <row r="1770" spans="3:64" x14ac:dyDescent="0.2">
      <c r="C1770" s="333"/>
      <c r="D1770" s="333"/>
      <c r="AA1770" s="105"/>
      <c r="AB1770" s="105"/>
      <c r="AC1770" s="105"/>
      <c r="AD1770" s="105"/>
      <c r="AE1770" s="105"/>
      <c r="AG1770" s="302"/>
      <c r="AN1770" s="105"/>
      <c r="AO1770" s="105"/>
      <c r="AP1770" s="105"/>
      <c r="AQ1770" s="105"/>
      <c r="AR1770" s="105"/>
      <c r="AS1770" s="105"/>
      <c r="AT1770" s="105"/>
      <c r="AU1770" s="105"/>
      <c r="AV1770" s="105"/>
    </row>
    <row r="1771" spans="3:64" x14ac:dyDescent="0.2">
      <c r="C1771" s="333"/>
      <c r="D1771" s="333"/>
      <c r="AA1771" s="105"/>
      <c r="AB1771" s="105"/>
      <c r="AC1771" s="105"/>
      <c r="AD1771" s="105"/>
      <c r="AE1771" s="105"/>
      <c r="AG1771" s="302"/>
      <c r="AN1771" s="105"/>
      <c r="AO1771" s="105"/>
      <c r="AP1771" s="105"/>
      <c r="AQ1771" s="105"/>
      <c r="AR1771" s="105"/>
      <c r="AS1771" s="105"/>
      <c r="AT1771" s="105"/>
      <c r="AU1771" s="105"/>
    </row>
    <row r="1772" spans="3:64" x14ac:dyDescent="0.2">
      <c r="C1772" s="333"/>
      <c r="D1772" s="333"/>
      <c r="AA1772" s="105"/>
      <c r="AB1772" s="105"/>
      <c r="AC1772" s="105"/>
      <c r="AD1772" s="105"/>
      <c r="AE1772" s="105"/>
      <c r="AG1772" s="302"/>
      <c r="AN1772" s="105"/>
      <c r="AO1772" s="105"/>
      <c r="AP1772" s="105"/>
      <c r="AQ1772" s="105"/>
      <c r="AR1772" s="105"/>
      <c r="AS1772" s="105"/>
      <c r="AT1772" s="105"/>
      <c r="AU1772" s="105"/>
      <c r="AV1772" s="105"/>
    </row>
    <row r="1773" spans="3:64" x14ac:dyDescent="0.2">
      <c r="C1773" s="333"/>
      <c r="D1773" s="333"/>
      <c r="AA1773" s="105"/>
      <c r="AB1773" s="105"/>
      <c r="AC1773" s="105"/>
      <c r="AD1773" s="105"/>
      <c r="AE1773" s="105"/>
      <c r="AG1773" s="302"/>
      <c r="AN1773" s="105"/>
      <c r="AO1773" s="105"/>
      <c r="AP1773" s="105"/>
      <c r="AQ1773" s="105"/>
      <c r="AR1773" s="105"/>
      <c r="AS1773" s="105"/>
      <c r="AT1773" s="105"/>
      <c r="AU1773" s="105"/>
      <c r="AV1773" s="105"/>
      <c r="AW1773" s="105"/>
      <c r="AX1773" s="105"/>
      <c r="AY1773" s="105"/>
      <c r="AZ1773" s="105"/>
      <c r="BA1773" s="105"/>
      <c r="BB1773" s="105"/>
      <c r="BC1773" s="105"/>
      <c r="BD1773" s="105"/>
      <c r="BE1773" s="105"/>
      <c r="BF1773" s="105"/>
      <c r="BG1773" s="105"/>
      <c r="BH1773" s="105"/>
      <c r="BI1773" s="105"/>
      <c r="BJ1773" s="105"/>
      <c r="BK1773" s="105"/>
      <c r="BL1773" s="105"/>
    </row>
    <row r="1774" spans="3:64" x14ac:dyDescent="0.2">
      <c r="C1774" s="333"/>
      <c r="D1774" s="333"/>
      <c r="AA1774" s="105"/>
      <c r="AB1774" s="105"/>
      <c r="AC1774" s="105"/>
      <c r="AD1774" s="105"/>
      <c r="AE1774" s="105"/>
      <c r="AG1774" s="302"/>
      <c r="AN1774" s="105"/>
      <c r="AO1774" s="105"/>
      <c r="AP1774" s="105"/>
      <c r="AQ1774" s="105"/>
      <c r="AR1774" s="105"/>
      <c r="AS1774" s="105"/>
      <c r="AT1774" s="105"/>
      <c r="AU1774" s="105"/>
    </row>
    <row r="1775" spans="3:64" x14ac:dyDescent="0.2">
      <c r="C1775" s="333"/>
      <c r="D1775" s="333"/>
      <c r="AA1775" s="105"/>
      <c r="AB1775" s="105"/>
      <c r="AC1775" s="105"/>
      <c r="AD1775" s="105"/>
      <c r="AE1775" s="105"/>
      <c r="AG1775" s="302"/>
      <c r="AN1775" s="105"/>
      <c r="AO1775" s="105"/>
      <c r="AP1775" s="105"/>
      <c r="AQ1775" s="105"/>
      <c r="AR1775" s="105"/>
      <c r="AS1775" s="105"/>
      <c r="AT1775" s="105"/>
      <c r="AU1775" s="105"/>
    </row>
    <row r="1776" spans="3:64" x14ac:dyDescent="0.2">
      <c r="C1776" s="333"/>
      <c r="D1776" s="333"/>
      <c r="AA1776" s="105"/>
      <c r="AB1776" s="105"/>
      <c r="AC1776" s="105"/>
      <c r="AD1776" s="105"/>
      <c r="AE1776" s="105"/>
      <c r="AG1776" s="302"/>
      <c r="AN1776" s="105"/>
      <c r="AO1776" s="105"/>
      <c r="AP1776" s="105"/>
      <c r="AQ1776" s="105"/>
      <c r="AR1776" s="105"/>
      <c r="AS1776" s="105"/>
      <c r="AT1776" s="105"/>
      <c r="AU1776" s="105"/>
    </row>
    <row r="1777" spans="3:48" x14ac:dyDescent="0.2">
      <c r="C1777" s="333"/>
      <c r="D1777" s="333"/>
      <c r="AA1777" s="105"/>
      <c r="AB1777" s="105"/>
      <c r="AC1777" s="105"/>
      <c r="AD1777" s="105"/>
      <c r="AE1777" s="105"/>
      <c r="AG1777" s="302"/>
      <c r="AN1777" s="105"/>
      <c r="AO1777" s="105"/>
      <c r="AP1777" s="105"/>
      <c r="AQ1777" s="105"/>
      <c r="AR1777" s="105"/>
      <c r="AS1777" s="105"/>
      <c r="AT1777" s="105"/>
      <c r="AU1777" s="105"/>
    </row>
    <row r="1778" spans="3:48" x14ac:dyDescent="0.2">
      <c r="C1778" s="333"/>
      <c r="D1778" s="333"/>
      <c r="AA1778" s="105"/>
      <c r="AB1778" s="105"/>
      <c r="AC1778" s="105"/>
      <c r="AD1778" s="105"/>
      <c r="AE1778" s="105"/>
      <c r="AG1778" s="302"/>
      <c r="AN1778" s="105"/>
      <c r="AO1778" s="105"/>
      <c r="AP1778" s="105"/>
      <c r="AQ1778" s="105"/>
      <c r="AR1778" s="105"/>
      <c r="AS1778" s="105"/>
      <c r="AT1778" s="105"/>
      <c r="AU1778" s="105"/>
    </row>
    <row r="1779" spans="3:48" x14ac:dyDescent="0.2">
      <c r="C1779" s="333"/>
      <c r="D1779" s="333"/>
      <c r="AA1779" s="105"/>
      <c r="AB1779" s="105"/>
      <c r="AC1779" s="105"/>
      <c r="AD1779" s="105"/>
      <c r="AE1779" s="105"/>
      <c r="AG1779" s="302"/>
      <c r="AN1779" s="105"/>
      <c r="AO1779" s="105"/>
      <c r="AP1779" s="105"/>
      <c r="AQ1779" s="105"/>
      <c r="AR1779" s="105"/>
      <c r="AS1779" s="105"/>
      <c r="AT1779" s="105"/>
      <c r="AU1779" s="105"/>
    </row>
    <row r="1780" spans="3:48" x14ac:dyDescent="0.2">
      <c r="C1780" s="333"/>
      <c r="D1780" s="333"/>
      <c r="AA1780" s="105"/>
      <c r="AB1780" s="105"/>
      <c r="AC1780" s="105"/>
      <c r="AD1780" s="105"/>
      <c r="AE1780" s="105"/>
      <c r="AG1780" s="302"/>
      <c r="AN1780" s="105"/>
      <c r="AO1780" s="105"/>
      <c r="AP1780" s="105"/>
      <c r="AQ1780" s="105"/>
      <c r="AR1780" s="105"/>
      <c r="AS1780" s="105"/>
      <c r="AT1780" s="105"/>
      <c r="AU1780" s="105"/>
    </row>
    <row r="1781" spans="3:48" x14ac:dyDescent="0.2">
      <c r="C1781" s="333"/>
      <c r="D1781" s="333"/>
      <c r="AA1781" s="105"/>
      <c r="AB1781" s="105"/>
      <c r="AC1781" s="105"/>
      <c r="AD1781" s="105"/>
      <c r="AE1781" s="105"/>
      <c r="AG1781" s="302"/>
      <c r="AN1781" s="105"/>
      <c r="AO1781" s="105"/>
      <c r="AP1781" s="105"/>
      <c r="AQ1781" s="105"/>
      <c r="AR1781" s="105"/>
      <c r="AS1781" s="105"/>
      <c r="AT1781" s="105"/>
      <c r="AU1781" s="105"/>
    </row>
    <row r="1782" spans="3:48" x14ac:dyDescent="0.2">
      <c r="C1782" s="333"/>
      <c r="D1782" s="333"/>
      <c r="AA1782" s="105"/>
      <c r="AB1782" s="105"/>
      <c r="AC1782" s="105"/>
      <c r="AD1782" s="105"/>
      <c r="AE1782" s="105"/>
      <c r="AG1782" s="302"/>
      <c r="AN1782" s="105"/>
      <c r="AO1782" s="105"/>
      <c r="AP1782" s="105"/>
      <c r="AQ1782" s="105"/>
      <c r="AR1782" s="105"/>
      <c r="AS1782" s="105"/>
      <c r="AT1782" s="105"/>
      <c r="AU1782" s="105"/>
    </row>
    <row r="1783" spans="3:48" x14ac:dyDescent="0.2">
      <c r="C1783" s="333"/>
      <c r="D1783" s="333"/>
      <c r="AA1783" s="105"/>
      <c r="AB1783" s="105"/>
      <c r="AC1783" s="105"/>
      <c r="AD1783" s="105"/>
      <c r="AE1783" s="105"/>
      <c r="AG1783" s="302"/>
      <c r="AN1783" s="105"/>
      <c r="AO1783" s="105"/>
      <c r="AP1783" s="105"/>
      <c r="AQ1783" s="105"/>
      <c r="AR1783" s="105"/>
      <c r="AS1783" s="105"/>
      <c r="AT1783" s="105"/>
      <c r="AU1783" s="105"/>
    </row>
    <row r="1784" spans="3:48" x14ac:dyDescent="0.2">
      <c r="C1784" s="333"/>
      <c r="D1784" s="333"/>
      <c r="AA1784" s="105"/>
      <c r="AB1784" s="105"/>
      <c r="AC1784" s="105"/>
      <c r="AD1784" s="105"/>
      <c r="AE1784" s="105"/>
      <c r="AG1784" s="302"/>
      <c r="AN1784" s="105"/>
      <c r="AO1784" s="105"/>
      <c r="AP1784" s="105"/>
      <c r="AQ1784" s="105"/>
      <c r="AR1784" s="105"/>
      <c r="AS1784" s="105"/>
      <c r="AT1784" s="105"/>
      <c r="AU1784" s="105"/>
      <c r="AV1784" s="105"/>
    </row>
    <row r="1785" spans="3:48" x14ac:dyDescent="0.2">
      <c r="C1785" s="333"/>
      <c r="D1785" s="333"/>
      <c r="AA1785" s="105"/>
      <c r="AB1785" s="105"/>
      <c r="AC1785" s="105"/>
      <c r="AD1785" s="105"/>
      <c r="AE1785" s="105"/>
      <c r="AG1785" s="302"/>
      <c r="AN1785" s="105"/>
      <c r="AO1785" s="105"/>
      <c r="AP1785" s="105"/>
      <c r="AQ1785" s="105"/>
      <c r="AR1785" s="105"/>
      <c r="AS1785" s="105"/>
      <c r="AT1785" s="105"/>
      <c r="AU1785" s="105"/>
    </row>
    <row r="1786" spans="3:48" x14ac:dyDescent="0.2">
      <c r="C1786" s="333"/>
      <c r="D1786" s="333"/>
      <c r="AA1786" s="105"/>
      <c r="AB1786" s="105"/>
      <c r="AC1786" s="105"/>
      <c r="AD1786" s="105"/>
      <c r="AE1786" s="105"/>
      <c r="AG1786" s="302"/>
      <c r="AN1786" s="105"/>
      <c r="AO1786" s="105"/>
      <c r="AP1786" s="105"/>
      <c r="AQ1786" s="105"/>
      <c r="AR1786" s="105"/>
      <c r="AS1786" s="105"/>
      <c r="AT1786" s="105"/>
      <c r="AU1786" s="105"/>
    </row>
    <row r="1787" spans="3:48" x14ac:dyDescent="0.2">
      <c r="C1787" s="333"/>
      <c r="D1787" s="333"/>
      <c r="AA1787" s="105"/>
      <c r="AB1787" s="105"/>
      <c r="AC1787" s="105"/>
      <c r="AD1787" s="105"/>
      <c r="AE1787" s="105"/>
      <c r="AG1787" s="302"/>
      <c r="AN1787" s="105"/>
      <c r="AO1787" s="105"/>
      <c r="AP1787" s="105"/>
      <c r="AQ1787" s="105"/>
      <c r="AR1787" s="105"/>
      <c r="AS1787" s="105"/>
      <c r="AT1787" s="105"/>
      <c r="AU1787" s="105"/>
    </row>
    <row r="1788" spans="3:48" x14ac:dyDescent="0.2">
      <c r="C1788" s="333"/>
      <c r="D1788" s="333"/>
      <c r="AA1788" s="105"/>
      <c r="AB1788" s="105"/>
      <c r="AC1788" s="105"/>
      <c r="AD1788" s="105"/>
      <c r="AE1788" s="105"/>
      <c r="AG1788" s="302"/>
      <c r="AN1788" s="105"/>
      <c r="AO1788" s="105"/>
      <c r="AP1788" s="105"/>
      <c r="AQ1788" s="105"/>
      <c r="AR1788" s="105"/>
      <c r="AS1788" s="105"/>
      <c r="AT1788" s="105"/>
      <c r="AU1788" s="105"/>
    </row>
    <row r="1789" spans="3:48" x14ac:dyDescent="0.2">
      <c r="C1789" s="333"/>
      <c r="D1789" s="333"/>
      <c r="AA1789" s="105"/>
      <c r="AB1789" s="105"/>
      <c r="AC1789" s="105"/>
      <c r="AD1789" s="105"/>
      <c r="AE1789" s="105"/>
      <c r="AG1789" s="302"/>
      <c r="AN1789" s="105"/>
      <c r="AO1789" s="105"/>
      <c r="AP1789" s="105"/>
      <c r="AQ1789" s="105"/>
      <c r="AR1789" s="105"/>
      <c r="AS1789" s="105"/>
      <c r="AT1789" s="105"/>
      <c r="AU1789" s="105"/>
      <c r="AV1789" s="105"/>
    </row>
    <row r="1790" spans="3:48" x14ac:dyDescent="0.2">
      <c r="C1790" s="333"/>
      <c r="D1790" s="333"/>
      <c r="AA1790" s="105"/>
      <c r="AB1790" s="105"/>
      <c r="AC1790" s="105"/>
      <c r="AD1790" s="105"/>
      <c r="AE1790" s="105"/>
      <c r="AG1790" s="302"/>
      <c r="AN1790" s="105"/>
      <c r="AO1790" s="105"/>
      <c r="AP1790" s="105"/>
      <c r="AQ1790" s="105"/>
      <c r="AR1790" s="105"/>
      <c r="AS1790" s="105"/>
      <c r="AT1790" s="105"/>
      <c r="AU1790" s="105"/>
    </row>
    <row r="1791" spans="3:48" x14ac:dyDescent="0.2">
      <c r="C1791" s="333"/>
      <c r="D1791" s="333"/>
      <c r="AA1791" s="105"/>
      <c r="AB1791" s="105"/>
      <c r="AC1791" s="105"/>
      <c r="AD1791" s="105"/>
      <c r="AE1791" s="105"/>
      <c r="AG1791" s="302"/>
      <c r="AN1791" s="105"/>
      <c r="AO1791" s="105"/>
      <c r="AP1791" s="105"/>
      <c r="AQ1791" s="105"/>
      <c r="AR1791" s="105"/>
      <c r="AS1791" s="105"/>
      <c r="AT1791" s="105"/>
      <c r="AU1791" s="105"/>
    </row>
    <row r="1792" spans="3:48" x14ac:dyDescent="0.2">
      <c r="C1792" s="333"/>
      <c r="D1792" s="333"/>
      <c r="AA1792" s="105"/>
      <c r="AB1792" s="105"/>
      <c r="AC1792" s="105"/>
      <c r="AD1792" s="105"/>
      <c r="AE1792" s="105"/>
      <c r="AG1792" s="302"/>
      <c r="AN1792" s="105"/>
      <c r="AO1792" s="105"/>
      <c r="AP1792" s="105"/>
      <c r="AQ1792" s="105"/>
      <c r="AR1792" s="105"/>
      <c r="AS1792" s="105"/>
      <c r="AT1792" s="105"/>
      <c r="AU1792" s="105"/>
    </row>
    <row r="1793" spans="3:64" x14ac:dyDescent="0.2">
      <c r="C1793" s="333"/>
      <c r="D1793" s="333"/>
      <c r="AA1793" s="105"/>
      <c r="AB1793" s="105"/>
      <c r="AC1793" s="105"/>
      <c r="AD1793" s="105"/>
      <c r="AE1793" s="105"/>
      <c r="AG1793" s="302"/>
      <c r="AN1793" s="105"/>
      <c r="AO1793" s="105"/>
      <c r="AP1793" s="105"/>
      <c r="AQ1793" s="105"/>
      <c r="AR1793" s="105"/>
      <c r="AS1793" s="105"/>
      <c r="AT1793" s="105"/>
      <c r="AU1793" s="105"/>
    </row>
    <row r="1794" spans="3:64" x14ac:dyDescent="0.2">
      <c r="C1794" s="333"/>
      <c r="D1794" s="333"/>
      <c r="AA1794" s="105"/>
      <c r="AB1794" s="105"/>
      <c r="AC1794" s="105"/>
      <c r="AD1794" s="105"/>
      <c r="AE1794" s="105"/>
      <c r="AG1794" s="302"/>
      <c r="AN1794" s="105"/>
      <c r="AO1794" s="105"/>
      <c r="AP1794" s="105"/>
      <c r="AQ1794" s="105"/>
      <c r="AR1794" s="105"/>
      <c r="AS1794" s="105"/>
      <c r="AT1794" s="105"/>
      <c r="AU1794" s="105"/>
    </row>
    <row r="1795" spans="3:64" x14ac:dyDescent="0.2">
      <c r="C1795" s="333"/>
      <c r="D1795" s="333"/>
      <c r="AA1795" s="105"/>
      <c r="AB1795" s="105"/>
      <c r="AC1795" s="105"/>
      <c r="AD1795" s="105"/>
      <c r="AE1795" s="105"/>
      <c r="AG1795" s="302"/>
      <c r="AN1795" s="105"/>
      <c r="AO1795" s="105"/>
      <c r="AP1795" s="105"/>
      <c r="AQ1795" s="105"/>
      <c r="AR1795" s="105"/>
      <c r="AS1795" s="105"/>
      <c r="AT1795" s="105"/>
      <c r="AU1795" s="105"/>
    </row>
    <row r="1796" spans="3:64" x14ac:dyDescent="0.2">
      <c r="C1796" s="333"/>
      <c r="D1796" s="333"/>
      <c r="AA1796" s="105"/>
      <c r="AB1796" s="105"/>
      <c r="AC1796" s="105"/>
      <c r="AD1796" s="105"/>
      <c r="AE1796" s="105"/>
      <c r="AG1796" s="302"/>
      <c r="AN1796" s="105"/>
      <c r="AO1796" s="105"/>
      <c r="AP1796" s="105"/>
      <c r="AQ1796" s="105"/>
      <c r="AR1796" s="105"/>
      <c r="AS1796" s="105"/>
      <c r="AT1796" s="105"/>
      <c r="AU1796" s="105"/>
    </row>
    <row r="1797" spans="3:64" x14ac:dyDescent="0.2">
      <c r="C1797" s="333"/>
      <c r="D1797" s="333"/>
      <c r="AA1797" s="105"/>
      <c r="AB1797" s="105"/>
      <c r="AC1797" s="105"/>
      <c r="AD1797" s="105"/>
      <c r="AE1797" s="105"/>
      <c r="AG1797" s="302"/>
      <c r="AN1797" s="105"/>
      <c r="AO1797" s="105"/>
      <c r="AP1797" s="105"/>
      <c r="AQ1797" s="105"/>
      <c r="AR1797" s="105"/>
      <c r="AS1797" s="105"/>
      <c r="AT1797" s="105"/>
      <c r="AU1797" s="105"/>
    </row>
    <row r="1798" spans="3:64" x14ac:dyDescent="0.2">
      <c r="C1798" s="333"/>
      <c r="D1798" s="333"/>
      <c r="AA1798" s="105"/>
      <c r="AB1798" s="105"/>
      <c r="AC1798" s="105"/>
      <c r="AD1798" s="105"/>
      <c r="AE1798" s="105"/>
      <c r="AG1798" s="302"/>
      <c r="AN1798" s="105"/>
      <c r="AO1798" s="105"/>
      <c r="AP1798" s="105"/>
      <c r="AQ1798" s="105"/>
      <c r="AR1798" s="105"/>
      <c r="AS1798" s="105"/>
      <c r="AT1798" s="105"/>
      <c r="AU1798" s="105"/>
      <c r="AV1798" s="105"/>
    </row>
    <row r="1799" spans="3:64" x14ac:dyDescent="0.2">
      <c r="C1799" s="333"/>
      <c r="D1799" s="333"/>
      <c r="AA1799" s="105"/>
      <c r="AB1799" s="105"/>
      <c r="AC1799" s="105"/>
      <c r="AD1799" s="105"/>
      <c r="AE1799" s="105"/>
      <c r="AG1799" s="302"/>
      <c r="AN1799" s="105"/>
      <c r="AO1799" s="105"/>
      <c r="AP1799" s="105"/>
      <c r="AQ1799" s="105"/>
      <c r="AR1799" s="105"/>
      <c r="AS1799" s="105"/>
      <c r="AT1799" s="105"/>
      <c r="AU1799" s="105"/>
    </row>
    <row r="1800" spans="3:64" x14ac:dyDescent="0.2">
      <c r="C1800" s="333"/>
      <c r="D1800" s="333"/>
      <c r="AA1800" s="105"/>
      <c r="AB1800" s="105"/>
      <c r="AC1800" s="105"/>
      <c r="AD1800" s="105"/>
      <c r="AE1800" s="105"/>
      <c r="AG1800" s="302"/>
      <c r="AN1800" s="105"/>
      <c r="AO1800" s="105"/>
      <c r="AP1800" s="105"/>
      <c r="AQ1800" s="105"/>
      <c r="AR1800" s="105"/>
      <c r="AS1800" s="105"/>
      <c r="AT1800" s="105"/>
      <c r="AU1800" s="105"/>
      <c r="AV1800" s="105"/>
      <c r="AX1800" s="105"/>
    </row>
    <row r="1801" spans="3:64" x14ac:dyDescent="0.2">
      <c r="C1801" s="333"/>
      <c r="D1801" s="333"/>
      <c r="AA1801" s="105"/>
      <c r="AB1801" s="105"/>
      <c r="AC1801" s="105"/>
      <c r="AD1801" s="105"/>
      <c r="AE1801" s="105"/>
      <c r="AG1801" s="302"/>
      <c r="AN1801" s="105"/>
      <c r="AO1801" s="105"/>
      <c r="AP1801" s="105"/>
      <c r="AQ1801" s="105"/>
      <c r="AR1801" s="105"/>
      <c r="AS1801" s="105"/>
      <c r="AT1801" s="105"/>
      <c r="AU1801" s="105"/>
      <c r="AV1801" s="105"/>
      <c r="AW1801" s="105"/>
      <c r="AX1801" s="105"/>
      <c r="AY1801" s="105"/>
      <c r="AZ1801" s="105"/>
      <c r="BA1801" s="105"/>
      <c r="BB1801" s="105"/>
      <c r="BC1801" s="105"/>
      <c r="BD1801" s="105"/>
      <c r="BE1801" s="105"/>
      <c r="BF1801" s="105"/>
      <c r="BG1801" s="105"/>
      <c r="BH1801" s="105"/>
      <c r="BI1801" s="105"/>
      <c r="BJ1801" s="105"/>
      <c r="BK1801" s="105"/>
      <c r="BL1801" s="105"/>
    </row>
    <row r="1802" spans="3:64" x14ac:dyDescent="0.2">
      <c r="C1802" s="333"/>
      <c r="D1802" s="333"/>
      <c r="AA1802" s="105"/>
      <c r="AB1802" s="105"/>
      <c r="AC1802" s="105"/>
      <c r="AD1802" s="105"/>
      <c r="AE1802" s="105"/>
      <c r="AG1802" s="302"/>
      <c r="AN1802" s="105"/>
      <c r="AO1802" s="105"/>
      <c r="AP1802" s="105"/>
      <c r="AQ1802" s="105"/>
      <c r="AR1802" s="105"/>
      <c r="AS1802" s="105"/>
      <c r="AT1802" s="105"/>
      <c r="AU1802" s="105"/>
    </row>
    <row r="1803" spans="3:64" x14ac:dyDescent="0.2">
      <c r="C1803" s="333"/>
      <c r="D1803" s="333"/>
      <c r="AA1803" s="105"/>
      <c r="AB1803" s="105"/>
      <c r="AC1803" s="105"/>
      <c r="AD1803" s="105"/>
      <c r="AE1803" s="105"/>
      <c r="AG1803" s="302"/>
      <c r="AN1803" s="105"/>
      <c r="AO1803" s="105"/>
      <c r="AP1803" s="105"/>
      <c r="AQ1803" s="105"/>
      <c r="AR1803" s="105"/>
      <c r="AS1803" s="105"/>
      <c r="AT1803" s="105"/>
      <c r="AU1803" s="105"/>
    </row>
    <row r="1804" spans="3:64" x14ac:dyDescent="0.2">
      <c r="C1804" s="333"/>
      <c r="D1804" s="333"/>
      <c r="AA1804" s="105"/>
      <c r="AB1804" s="105"/>
      <c r="AC1804" s="105"/>
      <c r="AD1804" s="105"/>
      <c r="AE1804" s="105"/>
      <c r="AG1804" s="302"/>
      <c r="AN1804" s="105"/>
      <c r="AO1804" s="105"/>
      <c r="AP1804" s="105"/>
      <c r="AQ1804" s="105"/>
      <c r="AR1804" s="105"/>
      <c r="AS1804" s="105"/>
      <c r="AT1804" s="105"/>
      <c r="AU1804" s="105"/>
    </row>
    <row r="1805" spans="3:64" x14ac:dyDescent="0.2">
      <c r="C1805" s="333"/>
      <c r="D1805" s="333"/>
      <c r="AA1805" s="105"/>
      <c r="AB1805" s="105"/>
      <c r="AC1805" s="105"/>
      <c r="AD1805" s="105"/>
      <c r="AE1805" s="105"/>
      <c r="AG1805" s="302"/>
      <c r="AN1805" s="105"/>
      <c r="AO1805" s="105"/>
      <c r="AP1805" s="105"/>
      <c r="AQ1805" s="105"/>
      <c r="AR1805" s="105"/>
      <c r="AS1805" s="105"/>
      <c r="AT1805" s="105"/>
      <c r="AU1805" s="105"/>
      <c r="AV1805" s="105"/>
      <c r="AX1805" s="105"/>
    </row>
    <row r="1806" spans="3:64" x14ac:dyDescent="0.2">
      <c r="C1806" s="333"/>
      <c r="D1806" s="333"/>
      <c r="AA1806" s="105"/>
      <c r="AB1806" s="105"/>
      <c r="AC1806" s="105"/>
      <c r="AD1806" s="105"/>
      <c r="AE1806" s="105"/>
      <c r="AG1806" s="302"/>
      <c r="AN1806" s="105"/>
      <c r="AO1806" s="105"/>
      <c r="AP1806" s="105"/>
      <c r="AQ1806" s="105"/>
      <c r="AR1806" s="105"/>
      <c r="AS1806" s="105"/>
      <c r="AT1806" s="105"/>
      <c r="AU1806" s="105"/>
      <c r="AV1806" s="105"/>
      <c r="AW1806" s="105"/>
      <c r="AX1806" s="105"/>
      <c r="AY1806" s="105"/>
      <c r="AZ1806" s="105"/>
      <c r="BA1806" s="105"/>
      <c r="BB1806" s="105"/>
      <c r="BC1806" s="105"/>
      <c r="BD1806" s="105"/>
      <c r="BE1806" s="105"/>
      <c r="BF1806" s="105"/>
      <c r="BG1806" s="105"/>
      <c r="BH1806" s="105"/>
      <c r="BI1806" s="105"/>
      <c r="BJ1806" s="105"/>
      <c r="BK1806" s="105"/>
      <c r="BL1806" s="105"/>
    </row>
    <row r="1807" spans="3:64" x14ac:dyDescent="0.2">
      <c r="C1807" s="333"/>
      <c r="D1807" s="333"/>
      <c r="AA1807" s="105"/>
      <c r="AB1807" s="105"/>
      <c r="AC1807" s="105"/>
      <c r="AD1807" s="105"/>
      <c r="AE1807" s="105"/>
      <c r="AG1807" s="302"/>
      <c r="AN1807" s="105"/>
      <c r="AO1807" s="105"/>
      <c r="AP1807" s="105"/>
      <c r="AQ1807" s="105"/>
      <c r="AR1807" s="105"/>
      <c r="AS1807" s="105"/>
      <c r="AT1807" s="105"/>
      <c r="AU1807" s="105"/>
    </row>
    <row r="1808" spans="3:64" x14ac:dyDescent="0.2">
      <c r="C1808" s="333"/>
      <c r="D1808" s="333"/>
      <c r="AA1808" s="105"/>
      <c r="AB1808" s="105"/>
      <c r="AC1808" s="105"/>
      <c r="AD1808" s="105"/>
      <c r="AE1808" s="105"/>
      <c r="AG1808" s="302"/>
      <c r="AN1808" s="105"/>
      <c r="AO1808" s="105"/>
      <c r="AP1808" s="105"/>
      <c r="AQ1808" s="105"/>
      <c r="AR1808" s="105"/>
      <c r="AS1808" s="105"/>
      <c r="AT1808" s="105"/>
      <c r="AU1808" s="105"/>
    </row>
    <row r="1809" spans="3:64" x14ac:dyDescent="0.2">
      <c r="C1809" s="333"/>
      <c r="D1809" s="333"/>
      <c r="AA1809" s="105"/>
      <c r="AB1809" s="105"/>
      <c r="AC1809" s="105"/>
      <c r="AD1809" s="105"/>
      <c r="AE1809" s="105"/>
      <c r="AG1809" s="302"/>
      <c r="AN1809" s="105"/>
      <c r="AO1809" s="105"/>
      <c r="AP1809" s="105"/>
      <c r="AQ1809" s="105"/>
      <c r="AR1809" s="105"/>
      <c r="AS1809" s="105"/>
      <c r="AT1809" s="105"/>
      <c r="AU1809" s="105"/>
    </row>
    <row r="1810" spans="3:64" x14ac:dyDescent="0.2">
      <c r="C1810" s="333"/>
      <c r="D1810" s="333"/>
      <c r="AA1810" s="105"/>
      <c r="AB1810" s="105"/>
      <c r="AC1810" s="105"/>
      <c r="AD1810" s="105"/>
      <c r="AE1810" s="105"/>
      <c r="AG1810" s="302"/>
      <c r="AN1810" s="105"/>
      <c r="AO1810" s="105"/>
      <c r="AP1810" s="105"/>
      <c r="AQ1810" s="105"/>
      <c r="AR1810" s="105"/>
      <c r="AS1810" s="105"/>
      <c r="AT1810" s="105"/>
      <c r="AU1810" s="105"/>
    </row>
    <row r="1811" spans="3:64" x14ac:dyDescent="0.2">
      <c r="C1811" s="333"/>
      <c r="D1811" s="333"/>
      <c r="AA1811" s="105"/>
      <c r="AB1811" s="105"/>
      <c r="AC1811" s="105"/>
      <c r="AD1811" s="105"/>
      <c r="AE1811" s="105"/>
      <c r="AG1811" s="302"/>
      <c r="AN1811" s="105"/>
      <c r="AO1811" s="105"/>
      <c r="AP1811" s="105"/>
      <c r="AQ1811" s="105"/>
      <c r="AR1811" s="105"/>
      <c r="AS1811" s="105"/>
      <c r="AT1811" s="105"/>
      <c r="AU1811" s="105"/>
      <c r="AV1811" s="105"/>
      <c r="AX1811" s="105"/>
    </row>
    <row r="1812" spans="3:64" x14ac:dyDescent="0.2">
      <c r="C1812" s="333"/>
      <c r="D1812" s="333"/>
      <c r="AA1812" s="105"/>
      <c r="AB1812" s="105"/>
      <c r="AC1812" s="105"/>
      <c r="AD1812" s="105"/>
      <c r="AE1812" s="105"/>
      <c r="AG1812" s="302"/>
      <c r="AN1812" s="105"/>
      <c r="AO1812" s="105"/>
      <c r="AP1812" s="105"/>
      <c r="AQ1812" s="105"/>
      <c r="AR1812" s="105"/>
      <c r="AS1812" s="105"/>
      <c r="AT1812" s="105"/>
      <c r="AU1812" s="105"/>
    </row>
    <row r="1813" spans="3:64" x14ac:dyDescent="0.2">
      <c r="C1813" s="333"/>
      <c r="D1813" s="333"/>
      <c r="AA1813" s="105"/>
      <c r="AB1813" s="105"/>
      <c r="AC1813" s="105"/>
      <c r="AD1813" s="105"/>
      <c r="AE1813" s="105"/>
      <c r="AG1813" s="302"/>
      <c r="AN1813" s="105"/>
      <c r="AO1813" s="105"/>
      <c r="AP1813" s="105"/>
      <c r="AQ1813" s="105"/>
      <c r="AR1813" s="105"/>
      <c r="AS1813" s="105"/>
      <c r="AT1813" s="105"/>
      <c r="AU1813" s="105"/>
    </row>
    <row r="1814" spans="3:64" x14ac:dyDescent="0.2">
      <c r="C1814" s="333"/>
      <c r="D1814" s="333"/>
      <c r="AA1814" s="105"/>
      <c r="AB1814" s="105"/>
      <c r="AC1814" s="105"/>
      <c r="AD1814" s="105"/>
      <c r="AE1814" s="105"/>
      <c r="AG1814" s="302"/>
      <c r="AN1814" s="105"/>
      <c r="AO1814" s="105"/>
      <c r="AP1814" s="105"/>
      <c r="AQ1814" s="105"/>
      <c r="AR1814" s="105"/>
      <c r="AS1814" s="105"/>
      <c r="AT1814" s="105"/>
      <c r="AU1814" s="105"/>
    </row>
    <row r="1815" spans="3:64" x14ac:dyDescent="0.2">
      <c r="C1815" s="333"/>
      <c r="D1815" s="333"/>
      <c r="AA1815" s="105"/>
      <c r="AB1815" s="105"/>
      <c r="AC1815" s="105"/>
      <c r="AD1815" s="105"/>
      <c r="AE1815" s="105"/>
      <c r="AG1815" s="302"/>
      <c r="AN1815" s="105"/>
      <c r="AO1815" s="105"/>
      <c r="AP1815" s="105"/>
      <c r="AQ1815" s="105"/>
      <c r="AR1815" s="105"/>
      <c r="AS1815" s="105"/>
      <c r="AT1815" s="105"/>
      <c r="AU1815" s="105"/>
    </row>
    <row r="1816" spans="3:64" x14ac:dyDescent="0.2">
      <c r="C1816" s="333"/>
      <c r="D1816" s="333"/>
      <c r="AA1816" s="105"/>
      <c r="AB1816" s="105"/>
      <c r="AC1816" s="105"/>
      <c r="AD1816" s="105"/>
      <c r="AE1816" s="105"/>
      <c r="AG1816" s="302"/>
      <c r="AN1816" s="105"/>
      <c r="AO1816" s="105"/>
      <c r="AP1816" s="105"/>
      <c r="AQ1816" s="105"/>
      <c r="AR1816" s="105"/>
      <c r="AS1816" s="105"/>
      <c r="AT1816" s="105"/>
      <c r="AU1816" s="105"/>
    </row>
    <row r="1817" spans="3:64" x14ac:dyDescent="0.2">
      <c r="C1817" s="333"/>
      <c r="D1817" s="333"/>
      <c r="AA1817" s="105"/>
      <c r="AB1817" s="105"/>
      <c r="AC1817" s="105"/>
      <c r="AD1817" s="105"/>
      <c r="AE1817" s="105"/>
      <c r="AG1817" s="302"/>
      <c r="AN1817" s="105"/>
      <c r="AO1817" s="105"/>
      <c r="AP1817" s="105"/>
      <c r="AQ1817" s="105"/>
      <c r="AR1817" s="105"/>
      <c r="AS1817" s="105"/>
      <c r="AT1817" s="105"/>
      <c r="AU1817" s="105"/>
    </row>
    <row r="1818" spans="3:64" x14ac:dyDescent="0.2">
      <c r="C1818" s="333"/>
      <c r="D1818" s="333"/>
      <c r="AA1818" s="105"/>
      <c r="AB1818" s="105"/>
      <c r="AC1818" s="105"/>
      <c r="AD1818" s="105"/>
      <c r="AE1818" s="105"/>
      <c r="AG1818" s="302"/>
      <c r="AN1818" s="105"/>
      <c r="AO1818" s="105"/>
      <c r="AP1818" s="105"/>
      <c r="AQ1818" s="105"/>
      <c r="AR1818" s="105"/>
      <c r="AS1818" s="105"/>
      <c r="AT1818" s="105"/>
      <c r="AU1818" s="105"/>
      <c r="AV1818" s="105"/>
      <c r="AX1818" s="105"/>
      <c r="AY1818" s="105"/>
      <c r="AZ1818" s="105"/>
      <c r="BA1818" s="105"/>
      <c r="BB1818" s="105"/>
      <c r="BC1818" s="105"/>
      <c r="BD1818" s="105"/>
      <c r="BE1818" s="105"/>
      <c r="BF1818" s="105"/>
      <c r="BG1818" s="105"/>
      <c r="BH1818" s="105"/>
      <c r="BI1818" s="105"/>
      <c r="BJ1818" s="105"/>
      <c r="BK1818" s="105"/>
      <c r="BL1818" s="105"/>
    </row>
    <row r="1819" spans="3:64" x14ac:dyDescent="0.2">
      <c r="C1819" s="333"/>
      <c r="D1819" s="333"/>
      <c r="AA1819" s="105"/>
      <c r="AB1819" s="105"/>
      <c r="AC1819" s="105"/>
      <c r="AD1819" s="105"/>
      <c r="AE1819" s="105"/>
      <c r="AG1819" s="302"/>
      <c r="AN1819" s="105"/>
      <c r="AO1819" s="105"/>
      <c r="AP1819" s="105"/>
      <c r="AQ1819" s="105"/>
      <c r="AR1819" s="105"/>
      <c r="AS1819" s="105"/>
      <c r="AT1819" s="105"/>
      <c r="AU1819" s="105"/>
      <c r="AV1819" s="105"/>
    </row>
    <row r="1820" spans="3:64" x14ac:dyDescent="0.2">
      <c r="C1820" s="333"/>
      <c r="D1820" s="333"/>
      <c r="AA1820" s="105"/>
      <c r="AB1820" s="105"/>
      <c r="AC1820" s="105"/>
      <c r="AD1820" s="105"/>
      <c r="AE1820" s="105"/>
      <c r="AG1820" s="302"/>
      <c r="AN1820" s="105"/>
      <c r="AO1820" s="105"/>
      <c r="AP1820" s="105"/>
      <c r="AQ1820" s="105"/>
      <c r="AR1820" s="105"/>
      <c r="AS1820" s="105"/>
      <c r="AT1820" s="105"/>
      <c r="AU1820" s="105"/>
    </row>
    <row r="1821" spans="3:64" x14ac:dyDescent="0.2">
      <c r="C1821" s="333"/>
      <c r="D1821" s="333"/>
      <c r="AA1821" s="105"/>
      <c r="AB1821" s="105"/>
      <c r="AC1821" s="105"/>
      <c r="AD1821" s="105"/>
      <c r="AE1821" s="105"/>
      <c r="AG1821" s="302"/>
      <c r="AN1821" s="105"/>
      <c r="AO1821" s="105"/>
      <c r="AP1821" s="105"/>
      <c r="AQ1821" s="105"/>
      <c r="AR1821" s="105"/>
      <c r="AS1821" s="105"/>
      <c r="AT1821" s="105"/>
      <c r="AU1821" s="105"/>
      <c r="AV1821" s="105"/>
    </row>
    <row r="1822" spans="3:64" x14ac:dyDescent="0.2">
      <c r="C1822" s="333"/>
      <c r="D1822" s="333"/>
      <c r="AA1822" s="105"/>
      <c r="AB1822" s="105"/>
      <c r="AC1822" s="105"/>
      <c r="AD1822" s="105"/>
      <c r="AE1822" s="105"/>
      <c r="AG1822" s="302"/>
      <c r="AN1822" s="105"/>
      <c r="AO1822" s="105"/>
      <c r="AP1822" s="105"/>
      <c r="AQ1822" s="105"/>
      <c r="AR1822" s="105"/>
      <c r="AS1822" s="105"/>
      <c r="AT1822" s="105"/>
      <c r="AU1822" s="105"/>
    </row>
    <row r="1823" spans="3:64" x14ac:dyDescent="0.2">
      <c r="C1823" s="333"/>
      <c r="D1823" s="333"/>
      <c r="AA1823" s="105"/>
      <c r="AB1823" s="105"/>
      <c r="AC1823" s="105"/>
      <c r="AD1823" s="105"/>
      <c r="AE1823" s="105"/>
      <c r="AG1823" s="302"/>
      <c r="AN1823" s="105"/>
      <c r="AO1823" s="105"/>
      <c r="AP1823" s="105"/>
      <c r="AQ1823" s="105"/>
      <c r="AR1823" s="105"/>
      <c r="AS1823" s="105"/>
      <c r="AT1823" s="105"/>
      <c r="AU1823" s="105"/>
    </row>
    <row r="1824" spans="3:64" x14ac:dyDescent="0.2">
      <c r="C1824" s="333"/>
      <c r="D1824" s="333"/>
      <c r="AA1824" s="105"/>
      <c r="AB1824" s="105"/>
      <c r="AC1824" s="105"/>
      <c r="AD1824" s="105"/>
      <c r="AE1824" s="105"/>
      <c r="AG1824" s="302"/>
      <c r="AN1824" s="105"/>
      <c r="AO1824" s="105"/>
      <c r="AP1824" s="105"/>
      <c r="AQ1824" s="105"/>
      <c r="AR1824" s="105"/>
      <c r="AS1824" s="105"/>
      <c r="AT1824" s="105"/>
      <c r="AU1824" s="105"/>
    </row>
    <row r="1825" spans="3:64" x14ac:dyDescent="0.2">
      <c r="C1825" s="333"/>
      <c r="D1825" s="333"/>
      <c r="AA1825" s="105"/>
      <c r="AB1825" s="105"/>
      <c r="AC1825" s="105"/>
      <c r="AD1825" s="105"/>
      <c r="AE1825" s="105"/>
      <c r="AG1825" s="302"/>
      <c r="AN1825" s="105"/>
      <c r="AO1825" s="105"/>
      <c r="AP1825" s="105"/>
      <c r="AQ1825" s="105"/>
      <c r="AR1825" s="105"/>
      <c r="AS1825" s="105"/>
      <c r="AT1825" s="105"/>
      <c r="AU1825" s="105"/>
    </row>
    <row r="1826" spans="3:64" x14ac:dyDescent="0.2">
      <c r="C1826" s="333"/>
      <c r="D1826" s="333"/>
      <c r="AA1826" s="105"/>
      <c r="AB1826" s="105"/>
      <c r="AC1826" s="105"/>
      <c r="AD1826" s="105"/>
      <c r="AE1826" s="105"/>
      <c r="AG1826" s="302"/>
      <c r="AN1826" s="105"/>
      <c r="AO1826" s="105"/>
      <c r="AP1826" s="105"/>
      <c r="AQ1826" s="105"/>
      <c r="AR1826" s="105"/>
      <c r="AS1826" s="105"/>
      <c r="AT1826" s="105"/>
      <c r="AU1826" s="105"/>
    </row>
    <row r="1827" spans="3:64" x14ac:dyDescent="0.2">
      <c r="C1827" s="333"/>
      <c r="D1827" s="333"/>
      <c r="AA1827" s="105"/>
      <c r="AB1827" s="105"/>
      <c r="AC1827" s="105"/>
      <c r="AD1827" s="105"/>
      <c r="AE1827" s="105"/>
      <c r="AG1827" s="302"/>
      <c r="AN1827" s="105"/>
      <c r="AO1827" s="105"/>
      <c r="AP1827" s="105"/>
      <c r="AQ1827" s="105"/>
      <c r="AR1827" s="105"/>
      <c r="AS1827" s="105"/>
      <c r="AT1827" s="105"/>
      <c r="AU1827" s="105"/>
    </row>
    <row r="1828" spans="3:64" x14ac:dyDescent="0.2">
      <c r="C1828" s="333"/>
      <c r="D1828" s="333"/>
      <c r="AA1828" s="105"/>
      <c r="AB1828" s="105"/>
      <c r="AC1828" s="105"/>
      <c r="AD1828" s="105"/>
      <c r="AE1828" s="105"/>
      <c r="AG1828" s="302"/>
      <c r="AN1828" s="105"/>
      <c r="AO1828" s="105"/>
      <c r="AP1828" s="105"/>
      <c r="AQ1828" s="105"/>
      <c r="AR1828" s="105"/>
      <c r="AS1828" s="105"/>
      <c r="AT1828" s="105"/>
      <c r="AU1828" s="105"/>
    </row>
    <row r="1829" spans="3:64" x14ac:dyDescent="0.2">
      <c r="C1829" s="333"/>
      <c r="D1829" s="333"/>
      <c r="AA1829" s="105"/>
      <c r="AB1829" s="105"/>
      <c r="AC1829" s="105"/>
      <c r="AD1829" s="105"/>
      <c r="AE1829" s="105"/>
      <c r="AG1829" s="302"/>
      <c r="AN1829" s="105"/>
      <c r="AO1829" s="105"/>
      <c r="AP1829" s="105"/>
      <c r="AQ1829" s="105"/>
      <c r="AR1829" s="105"/>
      <c r="AS1829" s="105"/>
      <c r="AT1829" s="105"/>
      <c r="AU1829" s="105"/>
    </row>
    <row r="1830" spans="3:64" x14ac:dyDescent="0.2">
      <c r="C1830" s="333"/>
      <c r="D1830" s="333"/>
      <c r="AA1830" s="105"/>
      <c r="AB1830" s="105"/>
      <c r="AC1830" s="105"/>
      <c r="AD1830" s="105"/>
      <c r="AE1830" s="105"/>
      <c r="AG1830" s="302"/>
      <c r="AN1830" s="105"/>
      <c r="AO1830" s="105"/>
      <c r="AP1830" s="105"/>
      <c r="AQ1830" s="105"/>
      <c r="AR1830" s="105"/>
      <c r="AS1830" s="105"/>
      <c r="AT1830" s="105"/>
      <c r="AU1830" s="105"/>
    </row>
    <row r="1831" spans="3:64" x14ac:dyDescent="0.2">
      <c r="C1831" s="333"/>
      <c r="D1831" s="333"/>
      <c r="AA1831" s="105"/>
      <c r="AB1831" s="105"/>
      <c r="AC1831" s="105"/>
      <c r="AD1831" s="105"/>
      <c r="AE1831" s="105"/>
      <c r="AG1831" s="302"/>
      <c r="AN1831" s="105"/>
      <c r="AO1831" s="105"/>
      <c r="AP1831" s="105"/>
      <c r="AQ1831" s="105"/>
      <c r="AR1831" s="105"/>
      <c r="AS1831" s="105"/>
      <c r="AT1831" s="105"/>
      <c r="AU1831" s="105"/>
      <c r="AV1831" s="105"/>
      <c r="AW1831" s="105"/>
      <c r="AX1831" s="105"/>
      <c r="AY1831" s="105"/>
      <c r="AZ1831" s="105"/>
      <c r="BA1831" s="105"/>
      <c r="BB1831" s="105"/>
      <c r="BC1831" s="105"/>
      <c r="BD1831" s="105"/>
      <c r="BE1831" s="105"/>
      <c r="BF1831" s="105"/>
      <c r="BG1831" s="105"/>
      <c r="BH1831" s="105"/>
      <c r="BI1831" s="105"/>
      <c r="BJ1831" s="105"/>
      <c r="BK1831" s="105"/>
      <c r="BL1831" s="105"/>
    </row>
    <row r="1832" spans="3:64" x14ac:dyDescent="0.2">
      <c r="C1832" s="333"/>
      <c r="D1832" s="333"/>
      <c r="AA1832" s="105"/>
      <c r="AB1832" s="105"/>
      <c r="AC1832" s="105"/>
      <c r="AD1832" s="105"/>
      <c r="AE1832" s="105"/>
      <c r="AG1832" s="302"/>
      <c r="AN1832" s="105"/>
      <c r="AO1832" s="105"/>
      <c r="AP1832" s="105"/>
      <c r="AQ1832" s="105"/>
      <c r="AR1832" s="105"/>
      <c r="AS1832" s="105"/>
      <c r="AT1832" s="105"/>
      <c r="AU1832" s="105"/>
    </row>
    <row r="1833" spans="3:64" x14ac:dyDescent="0.2">
      <c r="C1833" s="333"/>
      <c r="D1833" s="333"/>
      <c r="AA1833" s="105"/>
      <c r="AB1833" s="105"/>
      <c r="AC1833" s="105"/>
      <c r="AD1833" s="105"/>
      <c r="AE1833" s="105"/>
      <c r="AG1833" s="302"/>
      <c r="AN1833" s="105"/>
      <c r="AO1833" s="105"/>
      <c r="AP1833" s="105"/>
      <c r="AQ1833" s="105"/>
      <c r="AR1833" s="105"/>
      <c r="AS1833" s="105"/>
      <c r="AT1833" s="105"/>
      <c r="AU1833" s="105"/>
    </row>
    <row r="1834" spans="3:64" x14ac:dyDescent="0.2">
      <c r="C1834" s="333"/>
      <c r="D1834" s="333"/>
      <c r="AA1834" s="105"/>
      <c r="AB1834" s="105"/>
      <c r="AC1834" s="105"/>
      <c r="AD1834" s="105"/>
      <c r="AE1834" s="105"/>
      <c r="AG1834" s="302"/>
      <c r="AN1834" s="105"/>
      <c r="AO1834" s="105"/>
      <c r="AP1834" s="105"/>
      <c r="AQ1834" s="105"/>
      <c r="AR1834" s="105"/>
      <c r="AS1834" s="105"/>
      <c r="AT1834" s="105"/>
      <c r="AU1834" s="105"/>
    </row>
    <row r="1835" spans="3:64" x14ac:dyDescent="0.2">
      <c r="C1835" s="333"/>
      <c r="D1835" s="333"/>
      <c r="AA1835" s="105"/>
      <c r="AB1835" s="105"/>
      <c r="AC1835" s="105"/>
      <c r="AD1835" s="105"/>
      <c r="AE1835" s="105"/>
      <c r="AG1835" s="302"/>
      <c r="AN1835" s="105"/>
      <c r="AO1835" s="105"/>
      <c r="AP1835" s="105"/>
      <c r="AQ1835" s="105"/>
      <c r="AR1835" s="105"/>
      <c r="AS1835" s="105"/>
      <c r="AT1835" s="105"/>
      <c r="AU1835" s="105"/>
    </row>
    <row r="1836" spans="3:64" x14ac:dyDescent="0.2">
      <c r="C1836" s="333"/>
      <c r="D1836" s="333"/>
      <c r="AA1836" s="105"/>
      <c r="AB1836" s="105"/>
      <c r="AC1836" s="105"/>
      <c r="AD1836" s="105"/>
      <c r="AE1836" s="105"/>
      <c r="AG1836" s="302"/>
      <c r="AN1836" s="105"/>
      <c r="AO1836" s="105"/>
      <c r="AP1836" s="105"/>
      <c r="AQ1836" s="105"/>
      <c r="AR1836" s="105"/>
      <c r="AS1836" s="105"/>
      <c r="AT1836" s="105"/>
      <c r="AU1836" s="105"/>
    </row>
    <row r="1837" spans="3:64" x14ac:dyDescent="0.2">
      <c r="C1837" s="333"/>
      <c r="D1837" s="333"/>
      <c r="AA1837" s="105"/>
      <c r="AB1837" s="105"/>
      <c r="AC1837" s="105"/>
      <c r="AD1837" s="105"/>
      <c r="AE1837" s="105"/>
      <c r="AG1837" s="302"/>
      <c r="AN1837" s="105"/>
      <c r="AO1837" s="105"/>
      <c r="AP1837" s="105"/>
      <c r="AQ1837" s="105"/>
      <c r="AR1837" s="105"/>
      <c r="AS1837" s="105"/>
      <c r="AT1837" s="105"/>
      <c r="AU1837" s="105"/>
    </row>
    <row r="1838" spans="3:64" x14ac:dyDescent="0.2">
      <c r="C1838" s="333"/>
      <c r="D1838" s="333"/>
      <c r="AA1838" s="105"/>
      <c r="AB1838" s="105"/>
      <c r="AC1838" s="105"/>
      <c r="AD1838" s="105"/>
      <c r="AE1838" s="105"/>
      <c r="AG1838" s="302"/>
      <c r="AN1838" s="105"/>
      <c r="AO1838" s="105"/>
      <c r="AP1838" s="105"/>
      <c r="AQ1838" s="105"/>
      <c r="AR1838" s="105"/>
      <c r="AS1838" s="105"/>
      <c r="AT1838" s="105"/>
      <c r="AU1838" s="105"/>
    </row>
    <row r="1839" spans="3:64" x14ac:dyDescent="0.2">
      <c r="C1839" s="333"/>
      <c r="D1839" s="333"/>
      <c r="AA1839" s="105"/>
      <c r="AB1839" s="105"/>
      <c r="AC1839" s="105"/>
      <c r="AD1839" s="105"/>
      <c r="AE1839" s="105"/>
      <c r="AG1839" s="302"/>
      <c r="AN1839" s="105"/>
      <c r="AO1839" s="105"/>
      <c r="AP1839" s="105"/>
      <c r="AQ1839" s="105"/>
      <c r="AR1839" s="105"/>
      <c r="AS1839" s="105"/>
      <c r="AT1839" s="105"/>
      <c r="AU1839" s="105"/>
    </row>
    <row r="1840" spans="3:64" x14ac:dyDescent="0.2">
      <c r="C1840" s="333"/>
      <c r="D1840" s="333"/>
      <c r="AA1840" s="105"/>
      <c r="AB1840" s="105"/>
      <c r="AC1840" s="105"/>
      <c r="AD1840" s="105"/>
      <c r="AE1840" s="105"/>
      <c r="AG1840" s="302"/>
      <c r="AN1840" s="105"/>
      <c r="AO1840" s="105"/>
      <c r="AP1840" s="105"/>
      <c r="AQ1840" s="105"/>
      <c r="AR1840" s="105"/>
      <c r="AS1840" s="105"/>
      <c r="AT1840" s="105"/>
      <c r="AU1840" s="105"/>
    </row>
    <row r="1841" spans="3:64" x14ac:dyDescent="0.2">
      <c r="C1841" s="333"/>
      <c r="D1841" s="333"/>
      <c r="AA1841" s="105"/>
      <c r="AB1841" s="105"/>
      <c r="AC1841" s="105"/>
      <c r="AD1841" s="105"/>
      <c r="AE1841" s="105"/>
      <c r="AG1841" s="302"/>
      <c r="AN1841" s="105"/>
      <c r="AO1841" s="105"/>
      <c r="AP1841" s="105"/>
      <c r="AQ1841" s="105"/>
      <c r="AR1841" s="105"/>
      <c r="AS1841" s="105"/>
      <c r="AT1841" s="105"/>
      <c r="AU1841" s="105"/>
    </row>
    <row r="1842" spans="3:64" x14ac:dyDescent="0.2">
      <c r="C1842" s="333"/>
      <c r="D1842" s="333"/>
      <c r="AA1842" s="105"/>
      <c r="AB1842" s="105"/>
      <c r="AC1842" s="105"/>
      <c r="AD1842" s="105"/>
      <c r="AE1842" s="105"/>
      <c r="AG1842" s="302"/>
      <c r="AN1842" s="105"/>
      <c r="AO1842" s="105"/>
      <c r="AP1842" s="105"/>
      <c r="AQ1842" s="105"/>
      <c r="AR1842" s="105"/>
      <c r="AS1842" s="105"/>
      <c r="AT1842" s="105"/>
      <c r="AU1842" s="105"/>
    </row>
    <row r="1843" spans="3:64" x14ac:dyDescent="0.2">
      <c r="C1843" s="333"/>
      <c r="D1843" s="333"/>
      <c r="AA1843" s="105"/>
      <c r="AB1843" s="105"/>
      <c r="AC1843" s="105"/>
      <c r="AD1843" s="105"/>
      <c r="AE1843" s="105"/>
      <c r="AG1843" s="302"/>
      <c r="AN1843" s="105"/>
      <c r="AO1843" s="105"/>
      <c r="AP1843" s="105"/>
      <c r="AQ1843" s="105"/>
      <c r="AR1843" s="105"/>
      <c r="AS1843" s="105"/>
      <c r="AT1843" s="105"/>
      <c r="AU1843" s="105"/>
    </row>
    <row r="1844" spans="3:64" x14ac:dyDescent="0.2">
      <c r="C1844" s="333"/>
      <c r="D1844" s="333"/>
      <c r="AA1844" s="105"/>
      <c r="AB1844" s="105"/>
      <c r="AC1844" s="105"/>
      <c r="AD1844" s="105"/>
      <c r="AE1844" s="105"/>
      <c r="AG1844" s="302"/>
      <c r="AN1844" s="105"/>
      <c r="AO1844" s="105"/>
      <c r="AP1844" s="105"/>
      <c r="AQ1844" s="105"/>
      <c r="AR1844" s="105"/>
      <c r="AS1844" s="105"/>
      <c r="AT1844" s="105"/>
      <c r="AU1844" s="105"/>
    </row>
    <row r="1845" spans="3:64" x14ac:dyDescent="0.2">
      <c r="C1845" s="333"/>
      <c r="D1845" s="333"/>
      <c r="AA1845" s="105"/>
      <c r="AB1845" s="105"/>
      <c r="AC1845" s="105"/>
      <c r="AD1845" s="105"/>
      <c r="AE1845" s="105"/>
      <c r="AG1845" s="302"/>
      <c r="AN1845" s="105"/>
      <c r="AO1845" s="105"/>
      <c r="AP1845" s="105"/>
      <c r="AQ1845" s="105"/>
      <c r="AR1845" s="105"/>
      <c r="AS1845" s="105"/>
      <c r="AT1845" s="105"/>
      <c r="AU1845" s="105"/>
    </row>
    <row r="1846" spans="3:64" x14ac:dyDescent="0.2">
      <c r="C1846" s="333"/>
      <c r="D1846" s="333"/>
      <c r="AA1846" s="105"/>
      <c r="AB1846" s="105"/>
      <c r="AC1846" s="105"/>
      <c r="AD1846" s="105"/>
      <c r="AE1846" s="105"/>
      <c r="AG1846" s="302"/>
      <c r="AN1846" s="105"/>
      <c r="AO1846" s="105"/>
      <c r="AP1846" s="105"/>
      <c r="AQ1846" s="105"/>
      <c r="AR1846" s="105"/>
      <c r="AS1846" s="105"/>
      <c r="AT1846" s="105"/>
      <c r="AU1846" s="105"/>
    </row>
    <row r="1847" spans="3:64" x14ac:dyDescent="0.2">
      <c r="C1847" s="333"/>
      <c r="D1847" s="333"/>
      <c r="AA1847" s="105"/>
      <c r="AB1847" s="105"/>
      <c r="AC1847" s="105"/>
      <c r="AD1847" s="105"/>
      <c r="AE1847" s="105"/>
      <c r="AG1847" s="302"/>
      <c r="AN1847" s="105"/>
      <c r="AO1847" s="105"/>
      <c r="AP1847" s="105"/>
      <c r="AQ1847" s="105"/>
      <c r="AR1847" s="105"/>
      <c r="AS1847" s="105"/>
      <c r="AT1847" s="105"/>
      <c r="AU1847" s="105"/>
    </row>
    <row r="1848" spans="3:64" x14ac:dyDescent="0.2">
      <c r="C1848" s="333"/>
      <c r="D1848" s="333"/>
      <c r="AA1848" s="105"/>
      <c r="AB1848" s="105"/>
      <c r="AC1848" s="105"/>
      <c r="AD1848" s="105"/>
      <c r="AE1848" s="105"/>
      <c r="AG1848" s="302"/>
      <c r="AN1848" s="105"/>
      <c r="AO1848" s="105"/>
      <c r="AP1848" s="105"/>
      <c r="AQ1848" s="105"/>
      <c r="AR1848" s="105"/>
      <c r="AS1848" s="105"/>
      <c r="AT1848" s="105"/>
      <c r="AU1848" s="105"/>
    </row>
    <row r="1849" spans="3:64" x14ac:dyDescent="0.2">
      <c r="C1849" s="333"/>
      <c r="D1849" s="333"/>
      <c r="AA1849" s="105"/>
      <c r="AB1849" s="105"/>
      <c r="AC1849" s="105"/>
      <c r="AD1849" s="105"/>
      <c r="AE1849" s="105"/>
      <c r="AG1849" s="302"/>
      <c r="AN1849" s="105"/>
      <c r="AO1849" s="105"/>
      <c r="AP1849" s="105"/>
      <c r="AQ1849" s="105"/>
      <c r="AR1849" s="105"/>
      <c r="AS1849" s="105"/>
      <c r="AT1849" s="105"/>
      <c r="AU1849" s="105"/>
    </row>
    <row r="1850" spans="3:64" x14ac:dyDescent="0.2">
      <c r="C1850" s="333"/>
      <c r="D1850" s="333"/>
      <c r="AA1850" s="105"/>
      <c r="AB1850" s="105"/>
      <c r="AC1850" s="105"/>
      <c r="AD1850" s="105"/>
      <c r="AE1850" s="105"/>
      <c r="AG1850" s="302"/>
      <c r="AN1850" s="105"/>
      <c r="AO1850" s="105"/>
      <c r="AP1850" s="105"/>
      <c r="AQ1850" s="105"/>
      <c r="AR1850" s="105"/>
      <c r="AS1850" s="105"/>
      <c r="AT1850" s="105"/>
      <c r="AU1850" s="105"/>
      <c r="AV1850" s="105"/>
    </row>
    <row r="1851" spans="3:64" x14ac:dyDescent="0.2">
      <c r="C1851" s="333"/>
      <c r="D1851" s="333"/>
      <c r="AA1851" s="105"/>
      <c r="AB1851" s="105"/>
      <c r="AC1851" s="105"/>
      <c r="AD1851" s="105"/>
      <c r="AE1851" s="105"/>
      <c r="AG1851" s="302"/>
      <c r="AN1851" s="105"/>
      <c r="AO1851" s="105"/>
      <c r="AP1851" s="105"/>
      <c r="AQ1851" s="105"/>
      <c r="AR1851" s="105"/>
      <c r="AS1851" s="105"/>
      <c r="AT1851" s="105"/>
      <c r="AU1851" s="105"/>
    </row>
    <row r="1852" spans="3:64" x14ac:dyDescent="0.2">
      <c r="C1852" s="333"/>
      <c r="D1852" s="333"/>
      <c r="AA1852" s="105"/>
      <c r="AB1852" s="105"/>
      <c r="AC1852" s="105"/>
      <c r="AD1852" s="105"/>
      <c r="AE1852" s="105"/>
      <c r="AG1852" s="302"/>
      <c r="AN1852" s="105"/>
      <c r="AO1852" s="105"/>
      <c r="AP1852" s="105"/>
      <c r="AQ1852" s="105"/>
      <c r="AR1852" s="105"/>
      <c r="AS1852" s="105"/>
      <c r="AT1852" s="105"/>
      <c r="AU1852" s="105"/>
      <c r="AV1852" s="105"/>
      <c r="AW1852" s="105"/>
      <c r="AX1852" s="105"/>
      <c r="AY1852" s="105"/>
      <c r="AZ1852" s="105"/>
      <c r="BA1852" s="105"/>
      <c r="BB1852" s="105"/>
      <c r="BC1852" s="105"/>
      <c r="BD1852" s="105"/>
      <c r="BE1852" s="105"/>
      <c r="BF1852" s="105"/>
      <c r="BG1852" s="105"/>
      <c r="BH1852" s="105"/>
      <c r="BI1852" s="105"/>
      <c r="BJ1852" s="105"/>
      <c r="BK1852" s="105"/>
      <c r="BL1852" s="105"/>
    </row>
    <row r="1853" spans="3:64" x14ac:dyDescent="0.2">
      <c r="C1853" s="333"/>
      <c r="D1853" s="333"/>
      <c r="AA1853" s="105"/>
      <c r="AB1853" s="105"/>
      <c r="AC1853" s="105"/>
      <c r="AD1853" s="105"/>
      <c r="AE1853" s="105"/>
      <c r="AG1853" s="302"/>
      <c r="AN1853" s="105"/>
      <c r="AO1853" s="105"/>
      <c r="AP1853" s="105"/>
      <c r="AQ1853" s="105"/>
      <c r="AR1853" s="105"/>
      <c r="AS1853" s="105"/>
      <c r="AT1853" s="105"/>
      <c r="AU1853" s="105"/>
      <c r="AV1853" s="105"/>
    </row>
    <row r="1854" spans="3:64" x14ac:dyDescent="0.2">
      <c r="C1854" s="333"/>
      <c r="D1854" s="333"/>
      <c r="AA1854" s="105"/>
      <c r="AB1854" s="105"/>
      <c r="AC1854" s="105"/>
      <c r="AD1854" s="105"/>
      <c r="AE1854" s="105"/>
      <c r="AG1854" s="302"/>
      <c r="AN1854" s="105"/>
      <c r="AO1854" s="105"/>
      <c r="AP1854" s="105"/>
      <c r="AQ1854" s="105"/>
      <c r="AR1854" s="105"/>
      <c r="AS1854" s="105"/>
      <c r="AT1854" s="105"/>
      <c r="AU1854" s="105"/>
    </row>
    <row r="1855" spans="3:64" x14ac:dyDescent="0.2">
      <c r="C1855" s="333"/>
      <c r="D1855" s="333"/>
      <c r="AA1855" s="105"/>
      <c r="AB1855" s="105"/>
      <c r="AC1855" s="105"/>
      <c r="AD1855" s="105"/>
      <c r="AE1855" s="105"/>
      <c r="AG1855" s="302"/>
      <c r="AN1855" s="105"/>
      <c r="AO1855" s="105"/>
      <c r="AP1855" s="105"/>
      <c r="AQ1855" s="105"/>
      <c r="AR1855" s="105"/>
      <c r="AS1855" s="105"/>
      <c r="AT1855" s="105"/>
      <c r="AU1855" s="105"/>
    </row>
    <row r="1856" spans="3:64" x14ac:dyDescent="0.2">
      <c r="C1856" s="333"/>
      <c r="D1856" s="333"/>
      <c r="AA1856" s="105"/>
      <c r="AB1856" s="105"/>
      <c r="AC1856" s="105"/>
      <c r="AD1856" s="105"/>
      <c r="AE1856" s="105"/>
      <c r="AG1856" s="302"/>
      <c r="AN1856" s="105"/>
      <c r="AO1856" s="105"/>
      <c r="AP1856" s="105"/>
      <c r="AQ1856" s="105"/>
      <c r="AR1856" s="105"/>
      <c r="AS1856" s="105"/>
      <c r="AT1856" s="105"/>
      <c r="AU1856" s="105"/>
    </row>
    <row r="1857" spans="3:47" x14ac:dyDescent="0.2">
      <c r="C1857" s="333"/>
      <c r="D1857" s="333"/>
      <c r="AA1857" s="105"/>
      <c r="AB1857" s="105"/>
      <c r="AC1857" s="105"/>
      <c r="AD1857" s="105"/>
      <c r="AE1857" s="105"/>
      <c r="AG1857" s="302"/>
      <c r="AN1857" s="105"/>
      <c r="AO1857" s="105"/>
      <c r="AP1857" s="105"/>
      <c r="AQ1857" s="105"/>
      <c r="AR1857" s="105"/>
      <c r="AS1857" s="105"/>
      <c r="AT1857" s="105"/>
      <c r="AU1857" s="105"/>
    </row>
    <row r="1858" spans="3:47" x14ac:dyDescent="0.2">
      <c r="C1858" s="333"/>
      <c r="D1858" s="333"/>
      <c r="AA1858" s="105"/>
      <c r="AB1858" s="105"/>
      <c r="AC1858" s="105"/>
      <c r="AD1858" s="105"/>
      <c r="AE1858" s="105"/>
      <c r="AG1858" s="302"/>
      <c r="AN1858" s="105"/>
      <c r="AO1858" s="105"/>
      <c r="AP1858" s="105"/>
      <c r="AQ1858" s="105"/>
      <c r="AR1858" s="105"/>
      <c r="AS1858" s="105"/>
      <c r="AT1858" s="105"/>
      <c r="AU1858" s="105"/>
    </row>
    <row r="1859" spans="3:47" x14ac:dyDescent="0.2">
      <c r="C1859" s="333"/>
      <c r="D1859" s="333"/>
      <c r="AA1859" s="105"/>
      <c r="AB1859" s="105"/>
      <c r="AC1859" s="105"/>
      <c r="AD1859" s="105"/>
      <c r="AE1859" s="105"/>
      <c r="AG1859" s="302"/>
      <c r="AN1859" s="105"/>
      <c r="AO1859" s="105"/>
      <c r="AP1859" s="105"/>
      <c r="AQ1859" s="105"/>
      <c r="AR1859" s="105"/>
      <c r="AS1859" s="105"/>
      <c r="AT1859" s="105"/>
      <c r="AU1859" s="105"/>
    </row>
    <row r="1860" spans="3:47" x14ac:dyDescent="0.2">
      <c r="C1860" s="333"/>
      <c r="D1860" s="333"/>
      <c r="AA1860" s="105"/>
      <c r="AB1860" s="105"/>
      <c r="AC1860" s="105"/>
      <c r="AD1860" s="105"/>
      <c r="AE1860" s="105"/>
      <c r="AG1860" s="302"/>
      <c r="AN1860" s="105"/>
      <c r="AO1860" s="105"/>
      <c r="AP1860" s="105"/>
      <c r="AQ1860" s="105"/>
      <c r="AR1860" s="105"/>
      <c r="AS1860" s="105"/>
      <c r="AT1860" s="105"/>
      <c r="AU1860" s="105"/>
    </row>
    <row r="1861" spans="3:47" x14ac:dyDescent="0.2">
      <c r="C1861" s="333"/>
      <c r="D1861" s="333"/>
      <c r="AA1861" s="105"/>
      <c r="AB1861" s="105"/>
      <c r="AC1861" s="105"/>
      <c r="AD1861" s="105"/>
      <c r="AE1861" s="105"/>
      <c r="AG1861" s="302"/>
      <c r="AN1861" s="105"/>
      <c r="AO1861" s="105"/>
      <c r="AP1861" s="105"/>
      <c r="AQ1861" s="105"/>
      <c r="AR1861" s="105"/>
      <c r="AS1861" s="105"/>
      <c r="AT1861" s="105"/>
      <c r="AU1861" s="105"/>
    </row>
    <row r="1862" spans="3:47" x14ac:dyDescent="0.2">
      <c r="C1862" s="333"/>
      <c r="D1862" s="333"/>
      <c r="AA1862" s="105"/>
      <c r="AB1862" s="105"/>
      <c r="AC1862" s="105"/>
      <c r="AD1862" s="105"/>
      <c r="AE1862" s="105"/>
      <c r="AG1862" s="302"/>
      <c r="AN1862" s="105"/>
      <c r="AO1862" s="105"/>
      <c r="AP1862" s="105"/>
      <c r="AQ1862" s="105"/>
      <c r="AR1862" s="105"/>
      <c r="AS1862" s="105"/>
      <c r="AT1862" s="105"/>
      <c r="AU1862" s="105"/>
    </row>
    <row r="1863" spans="3:47" x14ac:dyDescent="0.2">
      <c r="C1863" s="333"/>
      <c r="D1863" s="333"/>
      <c r="AA1863" s="105"/>
      <c r="AB1863" s="105"/>
      <c r="AC1863" s="105"/>
      <c r="AD1863" s="105"/>
      <c r="AE1863" s="105"/>
      <c r="AG1863" s="302"/>
      <c r="AN1863" s="105"/>
      <c r="AO1863" s="105"/>
      <c r="AP1863" s="105"/>
      <c r="AQ1863" s="105"/>
      <c r="AR1863" s="105"/>
      <c r="AS1863" s="105"/>
      <c r="AT1863" s="105"/>
      <c r="AU1863" s="105"/>
    </row>
    <row r="1864" spans="3:47" x14ac:dyDescent="0.2">
      <c r="C1864" s="333"/>
      <c r="D1864" s="333"/>
      <c r="AA1864" s="105"/>
      <c r="AB1864" s="105"/>
      <c r="AC1864" s="105"/>
      <c r="AD1864" s="105"/>
      <c r="AE1864" s="105"/>
      <c r="AG1864" s="302"/>
      <c r="AN1864" s="105"/>
      <c r="AO1864" s="105"/>
      <c r="AP1864" s="105"/>
      <c r="AQ1864" s="105"/>
      <c r="AR1864" s="105"/>
      <c r="AS1864" s="105"/>
      <c r="AT1864" s="105"/>
      <c r="AU1864" s="105"/>
    </row>
    <row r="1865" spans="3:47" x14ac:dyDescent="0.2">
      <c r="C1865" s="333"/>
      <c r="D1865" s="333"/>
      <c r="AA1865" s="105"/>
      <c r="AB1865" s="105"/>
      <c r="AC1865" s="105"/>
      <c r="AD1865" s="105"/>
      <c r="AE1865" s="105"/>
      <c r="AG1865" s="302"/>
      <c r="AN1865" s="105"/>
      <c r="AO1865" s="105"/>
      <c r="AP1865" s="105"/>
      <c r="AQ1865" s="105"/>
      <c r="AR1865" s="105"/>
      <c r="AS1865" s="105"/>
      <c r="AT1865" s="105"/>
      <c r="AU1865" s="105"/>
    </row>
    <row r="1866" spans="3:47" x14ac:dyDescent="0.2">
      <c r="C1866" s="333"/>
      <c r="D1866" s="333"/>
      <c r="AA1866" s="105"/>
      <c r="AB1866" s="105"/>
      <c r="AC1866" s="105"/>
      <c r="AD1866" s="105"/>
      <c r="AE1866" s="105"/>
      <c r="AG1866" s="302"/>
      <c r="AN1866" s="105"/>
      <c r="AO1866" s="105"/>
      <c r="AP1866" s="105"/>
      <c r="AQ1866" s="105"/>
      <c r="AR1866" s="105"/>
      <c r="AS1866" s="105"/>
      <c r="AT1866" s="105"/>
      <c r="AU1866" s="105"/>
    </row>
    <row r="1867" spans="3:47" x14ac:dyDescent="0.2">
      <c r="C1867" s="333"/>
      <c r="D1867" s="333"/>
      <c r="AA1867" s="105"/>
      <c r="AB1867" s="105"/>
      <c r="AC1867" s="105"/>
      <c r="AD1867" s="105"/>
      <c r="AE1867" s="105"/>
      <c r="AG1867" s="302"/>
      <c r="AN1867" s="105"/>
      <c r="AO1867" s="105"/>
      <c r="AP1867" s="105"/>
      <c r="AQ1867" s="105"/>
      <c r="AR1867" s="105"/>
      <c r="AS1867" s="105"/>
      <c r="AT1867" s="105"/>
      <c r="AU1867" s="105"/>
    </row>
    <row r="1868" spans="3:47" x14ac:dyDescent="0.2">
      <c r="C1868" s="333"/>
      <c r="D1868" s="333"/>
      <c r="AA1868" s="105"/>
      <c r="AB1868" s="105"/>
      <c r="AC1868" s="105"/>
      <c r="AD1868" s="105"/>
      <c r="AE1868" s="105"/>
      <c r="AG1868" s="302"/>
      <c r="AN1868" s="105"/>
      <c r="AO1868" s="105"/>
      <c r="AP1868" s="105"/>
      <c r="AQ1868" s="105"/>
      <c r="AR1868" s="105"/>
      <c r="AS1868" s="105"/>
      <c r="AT1868" s="105"/>
      <c r="AU1868" s="105"/>
    </row>
    <row r="1869" spans="3:47" x14ac:dyDescent="0.2">
      <c r="C1869" s="333"/>
      <c r="D1869" s="333"/>
      <c r="AA1869" s="105"/>
      <c r="AB1869" s="105"/>
      <c r="AC1869" s="105"/>
      <c r="AD1869" s="105"/>
      <c r="AE1869" s="105"/>
      <c r="AG1869" s="302"/>
      <c r="AN1869" s="105"/>
      <c r="AO1869" s="105"/>
      <c r="AP1869" s="105"/>
      <c r="AQ1869" s="105"/>
      <c r="AR1869" s="105"/>
      <c r="AS1869" s="105"/>
      <c r="AT1869" s="105"/>
      <c r="AU1869" s="105"/>
    </row>
    <row r="1870" spans="3:47" x14ac:dyDescent="0.2">
      <c r="C1870" s="333"/>
      <c r="D1870" s="333"/>
      <c r="AA1870" s="105"/>
      <c r="AB1870" s="105"/>
      <c r="AC1870" s="105"/>
      <c r="AD1870" s="105"/>
      <c r="AE1870" s="105"/>
      <c r="AG1870" s="302"/>
      <c r="AN1870" s="105"/>
      <c r="AO1870" s="105"/>
      <c r="AP1870" s="105"/>
      <c r="AQ1870" s="105"/>
      <c r="AR1870" s="105"/>
      <c r="AS1870" s="105"/>
      <c r="AT1870" s="105"/>
      <c r="AU1870" s="105"/>
    </row>
    <row r="1871" spans="3:47" x14ac:dyDescent="0.2">
      <c r="C1871" s="333"/>
      <c r="D1871" s="333"/>
      <c r="AA1871" s="105"/>
      <c r="AB1871" s="105"/>
      <c r="AC1871" s="105"/>
      <c r="AD1871" s="105"/>
      <c r="AE1871" s="105"/>
      <c r="AG1871" s="302"/>
      <c r="AN1871" s="105"/>
      <c r="AO1871" s="105"/>
      <c r="AP1871" s="105"/>
      <c r="AQ1871" s="105"/>
      <c r="AR1871" s="105"/>
      <c r="AS1871" s="105"/>
      <c r="AT1871" s="105"/>
      <c r="AU1871" s="105"/>
    </row>
    <row r="1872" spans="3:47" x14ac:dyDescent="0.2">
      <c r="C1872" s="333"/>
      <c r="D1872" s="333"/>
      <c r="AA1872" s="105"/>
      <c r="AB1872" s="105"/>
      <c r="AC1872" s="105"/>
      <c r="AD1872" s="105"/>
      <c r="AE1872" s="105"/>
      <c r="AG1872" s="302"/>
      <c r="AN1872" s="105"/>
      <c r="AO1872" s="105"/>
      <c r="AP1872" s="105"/>
      <c r="AQ1872" s="105"/>
      <c r="AR1872" s="105"/>
      <c r="AS1872" s="105"/>
      <c r="AT1872" s="105"/>
      <c r="AU1872" s="105"/>
    </row>
    <row r="1873" spans="3:47" x14ac:dyDescent="0.2">
      <c r="C1873" s="333"/>
      <c r="D1873" s="333"/>
      <c r="AA1873" s="105"/>
      <c r="AB1873" s="105"/>
      <c r="AC1873" s="105"/>
      <c r="AD1873" s="105"/>
      <c r="AE1873" s="105"/>
      <c r="AG1873" s="302"/>
      <c r="AN1873" s="105"/>
      <c r="AO1873" s="105"/>
      <c r="AP1873" s="105"/>
      <c r="AQ1873" s="105"/>
      <c r="AR1873" s="105"/>
      <c r="AS1873" s="105"/>
      <c r="AT1873" s="105"/>
      <c r="AU1873" s="105"/>
    </row>
    <row r="1874" spans="3:47" x14ac:dyDescent="0.2">
      <c r="C1874" s="333"/>
      <c r="D1874" s="333"/>
      <c r="AA1874" s="105"/>
      <c r="AB1874" s="105"/>
      <c r="AC1874" s="105"/>
      <c r="AD1874" s="105"/>
      <c r="AE1874" s="105"/>
      <c r="AG1874" s="302"/>
      <c r="AN1874" s="105"/>
      <c r="AO1874" s="105"/>
      <c r="AP1874" s="105"/>
      <c r="AQ1874" s="105"/>
      <c r="AR1874" s="105"/>
      <c r="AS1874" s="105"/>
      <c r="AT1874" s="105"/>
      <c r="AU1874" s="105"/>
    </row>
    <row r="1875" spans="3:47" x14ac:dyDescent="0.2">
      <c r="C1875" s="333"/>
      <c r="D1875" s="333"/>
      <c r="AA1875" s="105"/>
      <c r="AB1875" s="105"/>
      <c r="AC1875" s="105"/>
      <c r="AD1875" s="105"/>
      <c r="AE1875" s="105"/>
      <c r="AG1875" s="302"/>
      <c r="AN1875" s="105"/>
      <c r="AO1875" s="105"/>
      <c r="AP1875" s="105"/>
      <c r="AQ1875" s="105"/>
      <c r="AR1875" s="105"/>
      <c r="AS1875" s="105"/>
      <c r="AT1875" s="105"/>
      <c r="AU1875" s="105"/>
    </row>
    <row r="1876" spans="3:47" x14ac:dyDescent="0.2">
      <c r="C1876" s="333"/>
      <c r="D1876" s="333"/>
      <c r="AA1876" s="105"/>
      <c r="AB1876" s="105"/>
      <c r="AC1876" s="105"/>
      <c r="AD1876" s="105"/>
      <c r="AE1876" s="105"/>
      <c r="AG1876" s="302"/>
      <c r="AN1876" s="105"/>
      <c r="AO1876" s="105"/>
      <c r="AP1876" s="105"/>
      <c r="AQ1876" s="105"/>
      <c r="AR1876" s="105"/>
      <c r="AS1876" s="105"/>
      <c r="AT1876" s="105"/>
      <c r="AU1876" s="105"/>
    </row>
    <row r="1877" spans="3:47" x14ac:dyDescent="0.2">
      <c r="C1877" s="333"/>
      <c r="D1877" s="333"/>
      <c r="AA1877" s="105"/>
      <c r="AB1877" s="105"/>
      <c r="AC1877" s="105"/>
      <c r="AD1877" s="105"/>
      <c r="AE1877" s="105"/>
      <c r="AG1877" s="302"/>
      <c r="AN1877" s="105"/>
      <c r="AO1877" s="105"/>
      <c r="AP1877" s="105"/>
      <c r="AQ1877" s="105"/>
      <c r="AR1877" s="105"/>
      <c r="AS1877" s="105"/>
      <c r="AT1877" s="105"/>
      <c r="AU1877" s="105"/>
    </row>
    <row r="1878" spans="3:47" x14ac:dyDescent="0.2">
      <c r="C1878" s="333"/>
      <c r="D1878" s="333"/>
      <c r="AA1878" s="105"/>
      <c r="AB1878" s="105"/>
      <c r="AC1878" s="105"/>
      <c r="AD1878" s="105"/>
      <c r="AE1878" s="105"/>
      <c r="AG1878" s="302"/>
      <c r="AN1878" s="105"/>
      <c r="AO1878" s="105"/>
      <c r="AP1878" s="105"/>
      <c r="AQ1878" s="105"/>
      <c r="AR1878" s="105"/>
      <c r="AS1878" s="105"/>
      <c r="AT1878" s="105"/>
      <c r="AU1878" s="105"/>
    </row>
    <row r="1879" spans="3:47" x14ac:dyDescent="0.2">
      <c r="C1879" s="333"/>
      <c r="D1879" s="333"/>
      <c r="AA1879" s="105"/>
      <c r="AB1879" s="105"/>
      <c r="AC1879" s="105"/>
      <c r="AD1879" s="105"/>
      <c r="AE1879" s="105"/>
      <c r="AG1879" s="302"/>
      <c r="AN1879" s="105"/>
      <c r="AO1879" s="105"/>
      <c r="AP1879" s="105"/>
      <c r="AQ1879" s="105"/>
      <c r="AR1879" s="105"/>
      <c r="AS1879" s="105"/>
      <c r="AT1879" s="105"/>
      <c r="AU1879" s="105"/>
    </row>
    <row r="1880" spans="3:47" x14ac:dyDescent="0.2">
      <c r="C1880" s="333"/>
      <c r="D1880" s="333"/>
      <c r="AA1880" s="105"/>
      <c r="AB1880" s="105"/>
      <c r="AC1880" s="105"/>
      <c r="AD1880" s="105"/>
      <c r="AE1880" s="105"/>
      <c r="AG1880" s="302"/>
      <c r="AN1880" s="105"/>
      <c r="AO1880" s="105"/>
      <c r="AP1880" s="105"/>
      <c r="AQ1880" s="105"/>
      <c r="AR1880" s="105"/>
      <c r="AS1880" s="105"/>
      <c r="AT1880" s="105"/>
      <c r="AU1880" s="105"/>
    </row>
    <row r="1881" spans="3:47" x14ac:dyDescent="0.2">
      <c r="C1881" s="333"/>
      <c r="D1881" s="333"/>
      <c r="AA1881" s="105"/>
      <c r="AB1881" s="105"/>
      <c r="AC1881" s="105"/>
      <c r="AD1881" s="105"/>
      <c r="AE1881" s="105"/>
      <c r="AG1881" s="302"/>
      <c r="AN1881" s="105"/>
      <c r="AO1881" s="105"/>
      <c r="AP1881" s="105"/>
      <c r="AQ1881" s="105"/>
      <c r="AR1881" s="105"/>
      <c r="AS1881" s="105"/>
      <c r="AT1881" s="105"/>
      <c r="AU1881" s="105"/>
    </row>
    <row r="1882" spans="3:47" x14ac:dyDescent="0.2">
      <c r="C1882" s="333"/>
      <c r="D1882" s="333"/>
      <c r="AA1882" s="105"/>
      <c r="AB1882" s="105"/>
      <c r="AC1882" s="105"/>
      <c r="AD1882" s="105"/>
      <c r="AE1882" s="105"/>
      <c r="AG1882" s="302"/>
      <c r="AN1882" s="105"/>
      <c r="AO1882" s="105"/>
      <c r="AP1882" s="105"/>
      <c r="AQ1882" s="105"/>
      <c r="AR1882" s="105"/>
      <c r="AS1882" s="105"/>
      <c r="AT1882" s="105"/>
      <c r="AU1882" s="105"/>
    </row>
    <row r="1883" spans="3:47" x14ac:dyDescent="0.2">
      <c r="C1883" s="333"/>
      <c r="D1883" s="333"/>
      <c r="AA1883" s="105"/>
      <c r="AB1883" s="105"/>
      <c r="AC1883" s="105"/>
      <c r="AD1883" s="105"/>
      <c r="AE1883" s="105"/>
      <c r="AG1883" s="302"/>
      <c r="AN1883" s="105"/>
      <c r="AO1883" s="105"/>
      <c r="AP1883" s="105"/>
      <c r="AQ1883" s="105"/>
      <c r="AR1883" s="105"/>
      <c r="AS1883" s="105"/>
      <c r="AT1883" s="105"/>
      <c r="AU1883" s="105"/>
    </row>
    <row r="1884" spans="3:47" x14ac:dyDescent="0.2">
      <c r="C1884" s="333"/>
      <c r="D1884" s="333"/>
      <c r="AA1884" s="105"/>
      <c r="AB1884" s="105"/>
      <c r="AC1884" s="105"/>
      <c r="AD1884" s="105"/>
      <c r="AE1884" s="105"/>
      <c r="AG1884" s="302"/>
      <c r="AN1884" s="105"/>
      <c r="AO1884" s="105"/>
      <c r="AP1884" s="105"/>
      <c r="AQ1884" s="105"/>
      <c r="AR1884" s="105"/>
      <c r="AS1884" s="105"/>
      <c r="AT1884" s="105"/>
      <c r="AU1884" s="105"/>
    </row>
    <row r="1885" spans="3:47" x14ac:dyDescent="0.2">
      <c r="C1885" s="333"/>
      <c r="D1885" s="333"/>
      <c r="AA1885" s="105"/>
      <c r="AB1885" s="105"/>
      <c r="AC1885" s="105"/>
      <c r="AD1885" s="105"/>
      <c r="AE1885" s="105"/>
      <c r="AG1885" s="302"/>
      <c r="AN1885" s="105"/>
      <c r="AO1885" s="105"/>
      <c r="AP1885" s="105"/>
      <c r="AQ1885" s="105"/>
      <c r="AR1885" s="105"/>
      <c r="AS1885" s="105"/>
      <c r="AT1885" s="105"/>
      <c r="AU1885" s="105"/>
    </row>
    <row r="1886" spans="3:47" x14ac:dyDescent="0.2">
      <c r="C1886" s="333"/>
      <c r="D1886" s="333"/>
      <c r="AA1886" s="105"/>
      <c r="AB1886" s="105"/>
      <c r="AC1886" s="105"/>
      <c r="AD1886" s="105"/>
      <c r="AE1886" s="105"/>
      <c r="AG1886" s="302"/>
      <c r="AN1886" s="105"/>
      <c r="AO1886" s="105"/>
      <c r="AP1886" s="105"/>
      <c r="AQ1886" s="105"/>
      <c r="AR1886" s="105"/>
      <c r="AS1886" s="105"/>
      <c r="AT1886" s="105"/>
      <c r="AU1886" s="105"/>
    </row>
    <row r="1887" spans="3:47" x14ac:dyDescent="0.2">
      <c r="C1887" s="333"/>
      <c r="D1887" s="333"/>
      <c r="AA1887" s="105"/>
      <c r="AB1887" s="105"/>
      <c r="AC1887" s="105"/>
      <c r="AD1887" s="105"/>
      <c r="AE1887" s="105"/>
      <c r="AG1887" s="302"/>
      <c r="AN1887" s="105"/>
      <c r="AO1887" s="105"/>
      <c r="AP1887" s="105"/>
      <c r="AQ1887" s="105"/>
      <c r="AR1887" s="105"/>
      <c r="AS1887" s="105"/>
      <c r="AT1887" s="105"/>
      <c r="AU1887" s="105"/>
    </row>
    <row r="1888" spans="3:47" x14ac:dyDescent="0.2">
      <c r="C1888" s="333"/>
      <c r="D1888" s="333"/>
      <c r="AA1888" s="105"/>
      <c r="AB1888" s="105"/>
      <c r="AC1888" s="105"/>
      <c r="AD1888" s="105"/>
      <c r="AE1888" s="105"/>
      <c r="AG1888" s="302"/>
      <c r="AN1888" s="105"/>
      <c r="AO1888" s="105"/>
      <c r="AP1888" s="105"/>
      <c r="AQ1888" s="105"/>
      <c r="AR1888" s="105"/>
      <c r="AS1888" s="105"/>
      <c r="AT1888" s="105"/>
      <c r="AU1888" s="105"/>
    </row>
    <row r="1889" spans="3:47" x14ac:dyDescent="0.2">
      <c r="C1889" s="333"/>
      <c r="D1889" s="333"/>
      <c r="AA1889" s="105"/>
      <c r="AB1889" s="105"/>
      <c r="AC1889" s="105"/>
      <c r="AD1889" s="105"/>
      <c r="AE1889" s="105"/>
      <c r="AG1889" s="302"/>
      <c r="AN1889" s="105"/>
      <c r="AO1889" s="105"/>
      <c r="AP1889" s="105"/>
      <c r="AQ1889" s="105"/>
      <c r="AR1889" s="105"/>
      <c r="AS1889" s="105"/>
      <c r="AT1889" s="105"/>
      <c r="AU1889" s="105"/>
    </row>
    <row r="1890" spans="3:47" x14ac:dyDescent="0.2">
      <c r="C1890" s="333"/>
      <c r="D1890" s="333"/>
      <c r="AA1890" s="105"/>
      <c r="AB1890" s="105"/>
      <c r="AC1890" s="105"/>
      <c r="AD1890" s="105"/>
      <c r="AE1890" s="105"/>
      <c r="AG1890" s="302"/>
      <c r="AN1890" s="105"/>
      <c r="AO1890" s="105"/>
      <c r="AP1890" s="105"/>
      <c r="AQ1890" s="105"/>
      <c r="AR1890" s="105"/>
      <c r="AS1890" s="105"/>
      <c r="AT1890" s="105"/>
      <c r="AU1890" s="105"/>
    </row>
    <row r="1891" spans="3:47" x14ac:dyDescent="0.2">
      <c r="C1891" s="333"/>
      <c r="D1891" s="333"/>
      <c r="AA1891" s="105"/>
      <c r="AB1891" s="105"/>
      <c r="AC1891" s="105"/>
      <c r="AD1891" s="105"/>
      <c r="AE1891" s="105"/>
      <c r="AG1891" s="302"/>
      <c r="AN1891" s="105"/>
      <c r="AO1891" s="105"/>
      <c r="AP1891" s="105"/>
      <c r="AQ1891" s="105"/>
      <c r="AR1891" s="105"/>
      <c r="AS1891" s="105"/>
      <c r="AT1891" s="105"/>
      <c r="AU1891" s="105"/>
    </row>
    <row r="1892" spans="3:47" x14ac:dyDescent="0.2">
      <c r="C1892" s="333"/>
      <c r="D1892" s="333"/>
      <c r="AA1892" s="105"/>
      <c r="AB1892" s="105"/>
      <c r="AC1892" s="105"/>
      <c r="AD1892" s="105"/>
      <c r="AE1892" s="105"/>
      <c r="AG1892" s="302"/>
      <c r="AN1892" s="105"/>
      <c r="AO1892" s="105"/>
      <c r="AP1892" s="105"/>
      <c r="AQ1892" s="105"/>
      <c r="AR1892" s="105"/>
      <c r="AS1892" s="105"/>
      <c r="AT1892" s="105"/>
      <c r="AU1892" s="105"/>
    </row>
    <row r="1893" spans="3:47" x14ac:dyDescent="0.2">
      <c r="C1893" s="333"/>
      <c r="D1893" s="333"/>
      <c r="AA1893" s="105"/>
      <c r="AB1893" s="105"/>
      <c r="AC1893" s="105"/>
      <c r="AD1893" s="105"/>
      <c r="AE1893" s="105"/>
      <c r="AG1893" s="302"/>
      <c r="AN1893" s="105"/>
      <c r="AO1893" s="105"/>
      <c r="AP1893" s="105"/>
      <c r="AQ1893" s="105"/>
      <c r="AR1893" s="105"/>
      <c r="AS1893" s="105"/>
      <c r="AT1893" s="105"/>
      <c r="AU1893" s="105"/>
    </row>
    <row r="1894" spans="3:47" x14ac:dyDescent="0.2">
      <c r="C1894" s="333"/>
      <c r="D1894" s="333"/>
      <c r="AA1894" s="105"/>
      <c r="AB1894" s="105"/>
      <c r="AC1894" s="105"/>
      <c r="AD1894" s="105"/>
      <c r="AE1894" s="105"/>
      <c r="AG1894" s="302"/>
      <c r="AN1894" s="105"/>
      <c r="AO1894" s="105"/>
      <c r="AP1894" s="105"/>
      <c r="AQ1894" s="105"/>
      <c r="AR1894" s="105"/>
      <c r="AS1894" s="105"/>
      <c r="AT1894" s="105"/>
      <c r="AU1894" s="105"/>
    </row>
    <row r="1895" spans="3:47" x14ac:dyDescent="0.2">
      <c r="C1895" s="333"/>
      <c r="D1895" s="333"/>
      <c r="AA1895" s="105"/>
      <c r="AB1895" s="105"/>
      <c r="AC1895" s="105"/>
      <c r="AD1895" s="105"/>
      <c r="AE1895" s="105"/>
      <c r="AG1895" s="302"/>
      <c r="AN1895" s="105"/>
      <c r="AO1895" s="105"/>
      <c r="AP1895" s="105"/>
      <c r="AQ1895" s="105"/>
      <c r="AR1895" s="105"/>
      <c r="AS1895" s="105"/>
      <c r="AT1895" s="105"/>
      <c r="AU1895" s="105"/>
    </row>
    <row r="1896" spans="3:47" x14ac:dyDescent="0.2">
      <c r="C1896" s="333"/>
      <c r="D1896" s="333"/>
      <c r="AA1896" s="105"/>
      <c r="AB1896" s="105"/>
      <c r="AC1896" s="105"/>
      <c r="AD1896" s="105"/>
      <c r="AE1896" s="105"/>
      <c r="AG1896" s="302"/>
      <c r="AN1896" s="105"/>
      <c r="AO1896" s="105"/>
      <c r="AP1896" s="105"/>
      <c r="AQ1896" s="105"/>
      <c r="AR1896" s="105"/>
      <c r="AS1896" s="105"/>
      <c r="AT1896" s="105"/>
      <c r="AU1896" s="105"/>
    </row>
    <row r="1897" spans="3:47" x14ac:dyDescent="0.2">
      <c r="C1897" s="333"/>
      <c r="D1897" s="333"/>
      <c r="AA1897" s="105"/>
      <c r="AB1897" s="105"/>
      <c r="AC1897" s="105"/>
      <c r="AD1897" s="105"/>
      <c r="AE1897" s="105"/>
      <c r="AG1897" s="302"/>
      <c r="AN1897" s="105"/>
      <c r="AO1897" s="105"/>
      <c r="AP1897" s="105"/>
      <c r="AQ1897" s="105"/>
      <c r="AR1897" s="105"/>
      <c r="AS1897" s="105"/>
      <c r="AT1897" s="105"/>
      <c r="AU1897" s="105"/>
    </row>
    <row r="1898" spans="3:47" x14ac:dyDescent="0.2">
      <c r="C1898" s="333"/>
      <c r="D1898" s="333"/>
      <c r="AA1898" s="105"/>
      <c r="AB1898" s="105"/>
      <c r="AC1898" s="105"/>
      <c r="AD1898" s="105"/>
      <c r="AE1898" s="105"/>
      <c r="AG1898" s="302"/>
      <c r="AN1898" s="105"/>
      <c r="AO1898" s="105"/>
      <c r="AP1898" s="105"/>
      <c r="AQ1898" s="105"/>
      <c r="AR1898" s="105"/>
      <c r="AS1898" s="105"/>
      <c r="AT1898" s="105"/>
      <c r="AU1898" s="105"/>
    </row>
    <row r="1899" spans="3:47" x14ac:dyDescent="0.2">
      <c r="C1899" s="333"/>
      <c r="D1899" s="333"/>
      <c r="AA1899" s="105"/>
      <c r="AB1899" s="105"/>
      <c r="AC1899" s="105"/>
      <c r="AD1899" s="105"/>
      <c r="AE1899" s="105"/>
      <c r="AG1899" s="302"/>
      <c r="AN1899" s="105"/>
      <c r="AO1899" s="105"/>
      <c r="AP1899" s="105"/>
      <c r="AQ1899" s="105"/>
      <c r="AR1899" s="105"/>
      <c r="AS1899" s="105"/>
      <c r="AT1899" s="105"/>
      <c r="AU1899" s="105"/>
    </row>
    <row r="1900" spans="3:47" x14ac:dyDescent="0.2">
      <c r="C1900" s="333"/>
      <c r="D1900" s="333"/>
      <c r="AA1900" s="105"/>
      <c r="AB1900" s="105"/>
      <c r="AC1900" s="105"/>
      <c r="AD1900" s="105"/>
      <c r="AE1900" s="105"/>
      <c r="AG1900" s="302"/>
      <c r="AN1900" s="105"/>
      <c r="AO1900" s="105"/>
      <c r="AP1900" s="105"/>
      <c r="AQ1900" s="105"/>
      <c r="AR1900" s="105"/>
      <c r="AS1900" s="105"/>
      <c r="AT1900" s="105"/>
      <c r="AU1900" s="105"/>
    </row>
    <row r="1901" spans="3:47" x14ac:dyDescent="0.2">
      <c r="C1901" s="333"/>
      <c r="D1901" s="333"/>
      <c r="AA1901" s="105"/>
      <c r="AB1901" s="105"/>
      <c r="AC1901" s="105"/>
      <c r="AD1901" s="105"/>
      <c r="AE1901" s="105"/>
      <c r="AG1901" s="302"/>
      <c r="AN1901" s="105"/>
      <c r="AO1901" s="105"/>
      <c r="AP1901" s="105"/>
      <c r="AQ1901" s="105"/>
      <c r="AR1901" s="105"/>
      <c r="AS1901" s="105"/>
      <c r="AT1901" s="105"/>
      <c r="AU1901" s="105"/>
    </row>
    <row r="1902" spans="3:47" x14ac:dyDescent="0.2">
      <c r="C1902" s="333"/>
      <c r="D1902" s="333"/>
      <c r="AA1902" s="105"/>
      <c r="AB1902" s="105"/>
      <c r="AC1902" s="105"/>
      <c r="AD1902" s="105"/>
      <c r="AE1902" s="105"/>
      <c r="AG1902" s="302"/>
      <c r="AN1902" s="105"/>
      <c r="AO1902" s="105"/>
      <c r="AP1902" s="105"/>
      <c r="AQ1902" s="105"/>
      <c r="AR1902" s="105"/>
      <c r="AS1902" s="105"/>
      <c r="AT1902" s="105"/>
      <c r="AU1902" s="105"/>
    </row>
    <row r="1903" spans="3:47" x14ac:dyDescent="0.2">
      <c r="C1903" s="333"/>
      <c r="D1903" s="333"/>
      <c r="AA1903" s="105"/>
      <c r="AB1903" s="105"/>
      <c r="AC1903" s="105"/>
      <c r="AD1903" s="105"/>
      <c r="AE1903" s="105"/>
      <c r="AG1903" s="302"/>
      <c r="AN1903" s="105"/>
      <c r="AO1903" s="105"/>
      <c r="AP1903" s="105"/>
      <c r="AQ1903" s="105"/>
      <c r="AR1903" s="105"/>
      <c r="AS1903" s="105"/>
      <c r="AT1903" s="105"/>
      <c r="AU1903" s="105"/>
    </row>
    <row r="1904" spans="3:47" x14ac:dyDescent="0.2">
      <c r="C1904" s="333"/>
      <c r="D1904" s="333"/>
      <c r="AA1904" s="105"/>
      <c r="AB1904" s="105"/>
      <c r="AC1904" s="105"/>
      <c r="AD1904" s="105"/>
      <c r="AE1904" s="105"/>
      <c r="AG1904" s="302"/>
      <c r="AN1904" s="105"/>
      <c r="AO1904" s="105"/>
      <c r="AP1904" s="105"/>
      <c r="AQ1904" s="105"/>
      <c r="AR1904" s="105"/>
      <c r="AS1904" s="105"/>
      <c r="AT1904" s="105"/>
      <c r="AU1904" s="105"/>
    </row>
    <row r="1905" spans="3:48" x14ac:dyDescent="0.2">
      <c r="C1905" s="333"/>
      <c r="D1905" s="333"/>
      <c r="AA1905" s="105"/>
      <c r="AB1905" s="105"/>
      <c r="AC1905" s="105"/>
      <c r="AD1905" s="105"/>
      <c r="AE1905" s="105"/>
      <c r="AG1905" s="302"/>
      <c r="AN1905" s="105"/>
      <c r="AO1905" s="105"/>
      <c r="AP1905" s="105"/>
      <c r="AQ1905" s="105"/>
      <c r="AR1905" s="105"/>
      <c r="AS1905" s="105"/>
      <c r="AT1905" s="105"/>
      <c r="AU1905" s="105"/>
    </row>
    <row r="1906" spans="3:48" x14ac:dyDescent="0.2">
      <c r="C1906" s="333"/>
      <c r="D1906" s="333"/>
      <c r="AA1906" s="105"/>
      <c r="AB1906" s="105"/>
      <c r="AC1906" s="105"/>
      <c r="AD1906" s="105"/>
      <c r="AE1906" s="105"/>
      <c r="AG1906" s="302"/>
      <c r="AN1906" s="105"/>
      <c r="AO1906" s="105"/>
      <c r="AP1906" s="105"/>
      <c r="AQ1906" s="105"/>
      <c r="AR1906" s="105"/>
      <c r="AS1906" s="105"/>
      <c r="AT1906" s="105"/>
      <c r="AU1906" s="105"/>
    </row>
    <row r="1907" spans="3:48" x14ac:dyDescent="0.2">
      <c r="C1907" s="333"/>
      <c r="D1907" s="333"/>
      <c r="AA1907" s="105"/>
      <c r="AB1907" s="105"/>
      <c r="AC1907" s="105"/>
      <c r="AD1907" s="105"/>
      <c r="AE1907" s="105"/>
      <c r="AG1907" s="302"/>
      <c r="AN1907" s="105"/>
      <c r="AO1907" s="105"/>
      <c r="AP1907" s="105"/>
      <c r="AQ1907" s="105"/>
      <c r="AR1907" s="105"/>
      <c r="AS1907" s="105"/>
      <c r="AT1907" s="105"/>
      <c r="AU1907" s="105"/>
    </row>
    <row r="1908" spans="3:48" x14ac:dyDescent="0.2">
      <c r="C1908" s="333"/>
      <c r="D1908" s="333"/>
      <c r="AA1908" s="105"/>
      <c r="AB1908" s="105"/>
      <c r="AC1908" s="105"/>
      <c r="AD1908" s="105"/>
      <c r="AE1908" s="105"/>
      <c r="AG1908" s="302"/>
      <c r="AN1908" s="105"/>
      <c r="AO1908" s="105"/>
      <c r="AP1908" s="105"/>
      <c r="AQ1908" s="105"/>
      <c r="AR1908" s="105"/>
      <c r="AS1908" s="105"/>
      <c r="AT1908" s="105"/>
      <c r="AU1908" s="105"/>
    </row>
    <row r="1909" spans="3:48" x14ac:dyDescent="0.2">
      <c r="C1909" s="333"/>
      <c r="D1909" s="333"/>
      <c r="AA1909" s="105"/>
      <c r="AB1909" s="105"/>
      <c r="AC1909" s="105"/>
      <c r="AD1909" s="105"/>
      <c r="AE1909" s="105"/>
      <c r="AG1909" s="302"/>
      <c r="AN1909" s="105"/>
      <c r="AO1909" s="105"/>
      <c r="AP1909" s="105"/>
      <c r="AQ1909" s="105"/>
      <c r="AR1909" s="105"/>
      <c r="AS1909" s="105"/>
      <c r="AT1909" s="105"/>
      <c r="AU1909" s="105"/>
    </row>
    <row r="1910" spans="3:48" x14ac:dyDescent="0.2">
      <c r="C1910" s="333"/>
      <c r="D1910" s="333"/>
      <c r="AA1910" s="105"/>
      <c r="AB1910" s="105"/>
      <c r="AC1910" s="105"/>
      <c r="AD1910" s="105"/>
      <c r="AE1910" s="105"/>
      <c r="AG1910" s="302"/>
      <c r="AN1910" s="105"/>
      <c r="AO1910" s="105"/>
      <c r="AP1910" s="105"/>
      <c r="AQ1910" s="105"/>
      <c r="AR1910" s="105"/>
      <c r="AS1910" s="105"/>
      <c r="AT1910" s="105"/>
      <c r="AU1910" s="105"/>
    </row>
    <row r="1911" spans="3:48" x14ac:dyDescent="0.2">
      <c r="C1911" s="333"/>
      <c r="D1911" s="333"/>
      <c r="AA1911" s="105"/>
      <c r="AB1911" s="105"/>
      <c r="AC1911" s="105"/>
      <c r="AD1911" s="105"/>
      <c r="AE1911" s="105"/>
      <c r="AG1911" s="302"/>
      <c r="AN1911" s="105"/>
      <c r="AO1911" s="105"/>
      <c r="AP1911" s="105"/>
      <c r="AQ1911" s="105"/>
      <c r="AR1911" s="105"/>
      <c r="AS1911" s="105"/>
      <c r="AT1911" s="105"/>
      <c r="AU1911" s="105"/>
    </row>
    <row r="1912" spans="3:48" x14ac:dyDescent="0.2">
      <c r="C1912" s="333"/>
      <c r="D1912" s="333"/>
      <c r="AA1912" s="105"/>
      <c r="AB1912" s="105"/>
      <c r="AC1912" s="105"/>
      <c r="AD1912" s="105"/>
      <c r="AE1912" s="105"/>
      <c r="AG1912" s="302"/>
      <c r="AN1912" s="105"/>
      <c r="AO1912" s="105"/>
      <c r="AP1912" s="105"/>
      <c r="AQ1912" s="105"/>
      <c r="AR1912" s="105"/>
      <c r="AS1912" s="105"/>
      <c r="AT1912" s="105"/>
      <c r="AU1912" s="105"/>
    </row>
    <row r="1913" spans="3:48" x14ac:dyDescent="0.2">
      <c r="C1913" s="333"/>
      <c r="D1913" s="333"/>
      <c r="AA1913" s="105"/>
      <c r="AB1913" s="105"/>
      <c r="AC1913" s="105"/>
      <c r="AD1913" s="105"/>
      <c r="AE1913" s="105"/>
      <c r="AG1913" s="302"/>
      <c r="AN1913" s="105"/>
      <c r="AO1913" s="105"/>
      <c r="AP1913" s="105"/>
      <c r="AQ1913" s="105"/>
      <c r="AR1913" s="105"/>
      <c r="AS1913" s="105"/>
      <c r="AT1913" s="105"/>
      <c r="AU1913" s="105"/>
    </row>
    <row r="1914" spans="3:48" x14ac:dyDescent="0.2">
      <c r="C1914" s="333"/>
      <c r="D1914" s="333"/>
      <c r="AA1914" s="105"/>
      <c r="AB1914" s="105"/>
      <c r="AC1914" s="105"/>
      <c r="AD1914" s="105"/>
      <c r="AE1914" s="105"/>
      <c r="AG1914" s="302"/>
      <c r="AN1914" s="105"/>
      <c r="AO1914" s="105"/>
      <c r="AP1914" s="105"/>
      <c r="AQ1914" s="105"/>
      <c r="AR1914" s="105"/>
      <c r="AS1914" s="105"/>
      <c r="AT1914" s="105"/>
      <c r="AU1914" s="105"/>
    </row>
    <row r="1915" spans="3:48" x14ac:dyDescent="0.2">
      <c r="C1915" s="333"/>
      <c r="D1915" s="333"/>
      <c r="AA1915" s="105"/>
      <c r="AB1915" s="105"/>
      <c r="AC1915" s="105"/>
      <c r="AD1915" s="105"/>
      <c r="AE1915" s="105"/>
      <c r="AG1915" s="302"/>
      <c r="AN1915" s="105"/>
      <c r="AO1915" s="105"/>
      <c r="AP1915" s="105"/>
      <c r="AQ1915" s="105"/>
      <c r="AR1915" s="105"/>
      <c r="AS1915" s="105"/>
      <c r="AT1915" s="105"/>
      <c r="AU1915" s="105"/>
    </row>
    <row r="1916" spans="3:48" x14ac:dyDescent="0.2">
      <c r="C1916" s="333"/>
      <c r="D1916" s="333"/>
      <c r="AA1916" s="105"/>
      <c r="AB1916" s="105"/>
      <c r="AC1916" s="105"/>
      <c r="AD1916" s="105"/>
      <c r="AE1916" s="105"/>
      <c r="AG1916" s="302"/>
      <c r="AN1916" s="105"/>
      <c r="AO1916" s="105"/>
      <c r="AP1916" s="105"/>
      <c r="AQ1916" s="105"/>
      <c r="AR1916" s="105"/>
      <c r="AS1916" s="105"/>
      <c r="AT1916" s="105"/>
      <c r="AU1916" s="105"/>
      <c r="AV1916" s="105"/>
    </row>
    <row r="1917" spans="3:48" x14ac:dyDescent="0.2">
      <c r="C1917" s="333"/>
      <c r="D1917" s="333"/>
      <c r="AA1917" s="105"/>
      <c r="AB1917" s="105"/>
      <c r="AC1917" s="105"/>
      <c r="AD1917" s="105"/>
      <c r="AE1917" s="105"/>
      <c r="AG1917" s="302"/>
      <c r="AN1917" s="105"/>
      <c r="AO1917" s="105"/>
      <c r="AP1917" s="105"/>
      <c r="AQ1917" s="105"/>
      <c r="AR1917" s="105"/>
      <c r="AS1917" s="105"/>
      <c r="AT1917" s="105"/>
      <c r="AU1917" s="105"/>
    </row>
    <row r="1918" spans="3:48" x14ac:dyDescent="0.2">
      <c r="C1918" s="333"/>
      <c r="D1918" s="333"/>
      <c r="AA1918" s="105"/>
      <c r="AB1918" s="105"/>
      <c r="AC1918" s="105"/>
      <c r="AD1918" s="105"/>
      <c r="AE1918" s="105"/>
      <c r="AG1918" s="302"/>
      <c r="AN1918" s="105"/>
      <c r="AO1918" s="105"/>
      <c r="AP1918" s="105"/>
      <c r="AQ1918" s="105"/>
      <c r="AR1918" s="105"/>
      <c r="AS1918" s="105"/>
      <c r="AT1918" s="105"/>
      <c r="AU1918" s="105"/>
    </row>
    <row r="1919" spans="3:48" x14ac:dyDescent="0.2">
      <c r="C1919" s="333"/>
      <c r="D1919" s="333"/>
      <c r="AA1919" s="105"/>
      <c r="AB1919" s="105"/>
      <c r="AC1919" s="105"/>
      <c r="AD1919" s="105"/>
      <c r="AE1919" s="105"/>
      <c r="AG1919" s="302"/>
      <c r="AN1919" s="105"/>
      <c r="AO1919" s="105"/>
      <c r="AP1919" s="105"/>
      <c r="AQ1919" s="105"/>
      <c r="AR1919" s="105"/>
      <c r="AS1919" s="105"/>
      <c r="AT1919" s="105"/>
      <c r="AU1919" s="105"/>
    </row>
    <row r="1920" spans="3:48" x14ac:dyDescent="0.2">
      <c r="C1920" s="333"/>
      <c r="D1920" s="333"/>
      <c r="AA1920" s="105"/>
      <c r="AB1920" s="105"/>
      <c r="AC1920" s="105"/>
      <c r="AD1920" s="105"/>
      <c r="AE1920" s="105"/>
      <c r="AG1920" s="302"/>
      <c r="AN1920" s="105"/>
      <c r="AO1920" s="105"/>
      <c r="AP1920" s="105"/>
      <c r="AQ1920" s="105"/>
      <c r="AR1920" s="105"/>
      <c r="AS1920" s="105"/>
      <c r="AT1920" s="105"/>
      <c r="AU1920" s="105"/>
      <c r="AV1920" s="105"/>
    </row>
    <row r="1921" spans="3:48" x14ac:dyDescent="0.2">
      <c r="C1921" s="333"/>
      <c r="D1921" s="333"/>
      <c r="AA1921" s="105"/>
      <c r="AB1921" s="105"/>
      <c r="AC1921" s="105"/>
      <c r="AD1921" s="105"/>
      <c r="AE1921" s="105"/>
      <c r="AG1921" s="302"/>
      <c r="AN1921" s="105"/>
      <c r="AO1921" s="105"/>
      <c r="AP1921" s="105"/>
      <c r="AQ1921" s="105"/>
      <c r="AR1921" s="105"/>
      <c r="AS1921" s="105"/>
      <c r="AT1921" s="105"/>
      <c r="AU1921" s="105"/>
    </row>
    <row r="1922" spans="3:48" x14ac:dyDescent="0.2">
      <c r="C1922" s="333"/>
      <c r="D1922" s="333"/>
      <c r="AA1922" s="105"/>
      <c r="AB1922" s="105"/>
      <c r="AC1922" s="105"/>
      <c r="AD1922" s="105"/>
      <c r="AE1922" s="105"/>
      <c r="AG1922" s="302"/>
      <c r="AN1922" s="105"/>
      <c r="AO1922" s="105"/>
      <c r="AP1922" s="105"/>
      <c r="AQ1922" s="105"/>
      <c r="AR1922" s="105"/>
      <c r="AS1922" s="105"/>
      <c r="AT1922" s="105"/>
      <c r="AU1922" s="105"/>
    </row>
    <row r="1923" spans="3:48" x14ac:dyDescent="0.2">
      <c r="C1923" s="333"/>
      <c r="D1923" s="333"/>
      <c r="AA1923" s="105"/>
      <c r="AB1923" s="105"/>
      <c r="AC1923" s="105"/>
      <c r="AD1923" s="105"/>
      <c r="AE1923" s="105"/>
      <c r="AG1923" s="302"/>
      <c r="AN1923" s="105"/>
      <c r="AO1923" s="105"/>
      <c r="AP1923" s="105"/>
      <c r="AQ1923" s="105"/>
      <c r="AR1923" s="105"/>
      <c r="AS1923" s="105"/>
      <c r="AT1923" s="105"/>
      <c r="AU1923" s="105"/>
      <c r="AV1923" s="105"/>
    </row>
    <row r="1924" spans="3:48" x14ac:dyDescent="0.2">
      <c r="C1924" s="333"/>
      <c r="D1924" s="333"/>
      <c r="AA1924" s="105"/>
      <c r="AB1924" s="105"/>
      <c r="AC1924" s="105"/>
      <c r="AD1924" s="105"/>
      <c r="AE1924" s="105"/>
      <c r="AG1924" s="302"/>
      <c r="AN1924" s="105"/>
      <c r="AO1924" s="105"/>
      <c r="AP1924" s="105"/>
      <c r="AQ1924" s="105"/>
      <c r="AR1924" s="105"/>
      <c r="AS1924" s="105"/>
      <c r="AT1924" s="105"/>
      <c r="AU1924" s="105"/>
    </row>
    <row r="1925" spans="3:48" x14ac:dyDescent="0.2">
      <c r="C1925" s="333"/>
      <c r="D1925" s="333"/>
      <c r="AA1925" s="105"/>
      <c r="AB1925" s="105"/>
      <c r="AC1925" s="105"/>
      <c r="AD1925" s="105"/>
      <c r="AE1925" s="105"/>
      <c r="AG1925" s="302"/>
      <c r="AN1925" s="105"/>
      <c r="AO1925" s="105"/>
      <c r="AP1925" s="105"/>
      <c r="AQ1925" s="105"/>
      <c r="AR1925" s="105"/>
      <c r="AS1925" s="105"/>
      <c r="AT1925" s="105"/>
      <c r="AU1925" s="105"/>
    </row>
    <row r="1926" spans="3:48" x14ac:dyDescent="0.2">
      <c r="C1926" s="333"/>
      <c r="D1926" s="333"/>
      <c r="AA1926" s="105"/>
      <c r="AB1926" s="105"/>
      <c r="AC1926" s="105"/>
      <c r="AD1926" s="105"/>
      <c r="AE1926" s="105"/>
      <c r="AG1926" s="302"/>
      <c r="AN1926" s="105"/>
      <c r="AO1926" s="105"/>
      <c r="AP1926" s="105"/>
      <c r="AQ1926" s="105"/>
      <c r="AR1926" s="105"/>
      <c r="AS1926" s="105"/>
      <c r="AT1926" s="105"/>
      <c r="AU1926" s="105"/>
    </row>
    <row r="1927" spans="3:48" x14ac:dyDescent="0.2">
      <c r="C1927" s="333"/>
      <c r="D1927" s="333"/>
      <c r="AA1927" s="105"/>
      <c r="AB1927" s="105"/>
      <c r="AC1927" s="105"/>
      <c r="AD1927" s="105"/>
      <c r="AE1927" s="105"/>
      <c r="AG1927" s="302"/>
      <c r="AN1927" s="105"/>
      <c r="AO1927" s="105"/>
      <c r="AP1927" s="105"/>
      <c r="AQ1927" s="105"/>
      <c r="AR1927" s="105"/>
      <c r="AS1927" s="105"/>
      <c r="AT1927" s="105"/>
      <c r="AU1927" s="105"/>
    </row>
    <row r="1928" spans="3:48" x14ac:dyDescent="0.2">
      <c r="C1928" s="333"/>
      <c r="D1928" s="333"/>
      <c r="AA1928" s="105"/>
      <c r="AB1928" s="105"/>
      <c r="AC1928" s="105"/>
      <c r="AD1928" s="105"/>
      <c r="AE1928" s="105"/>
      <c r="AG1928" s="302"/>
      <c r="AN1928" s="105"/>
      <c r="AO1928" s="105"/>
      <c r="AP1928" s="105"/>
      <c r="AQ1928" s="105"/>
      <c r="AR1928" s="105"/>
      <c r="AS1928" s="105"/>
      <c r="AT1928" s="105"/>
      <c r="AU1928" s="105"/>
    </row>
    <row r="1929" spans="3:48" x14ac:dyDescent="0.2">
      <c r="C1929" s="333"/>
      <c r="D1929" s="333"/>
      <c r="AA1929" s="105"/>
      <c r="AB1929" s="105"/>
      <c r="AC1929" s="105"/>
      <c r="AD1929" s="105"/>
      <c r="AE1929" s="105"/>
      <c r="AG1929" s="302"/>
      <c r="AN1929" s="105"/>
      <c r="AO1929" s="105"/>
      <c r="AP1929" s="105"/>
      <c r="AQ1929" s="105"/>
      <c r="AR1929" s="105"/>
      <c r="AS1929" s="105"/>
      <c r="AT1929" s="105"/>
      <c r="AU1929" s="105"/>
    </row>
    <row r="1930" spans="3:48" x14ac:dyDescent="0.2">
      <c r="C1930" s="333"/>
      <c r="D1930" s="333"/>
      <c r="AA1930" s="105"/>
      <c r="AB1930" s="105"/>
      <c r="AC1930" s="105"/>
      <c r="AD1930" s="105"/>
      <c r="AE1930" s="105"/>
      <c r="AG1930" s="302"/>
      <c r="AN1930" s="105"/>
      <c r="AO1930" s="105"/>
      <c r="AP1930" s="105"/>
      <c r="AQ1930" s="105"/>
      <c r="AR1930" s="105"/>
      <c r="AS1930" s="105"/>
      <c r="AT1930" s="105"/>
      <c r="AU1930" s="105"/>
    </row>
    <row r="1931" spans="3:48" x14ac:dyDescent="0.2">
      <c r="C1931" s="333"/>
      <c r="D1931" s="333"/>
      <c r="AA1931" s="105"/>
      <c r="AB1931" s="105"/>
      <c r="AC1931" s="105"/>
      <c r="AD1931" s="105"/>
      <c r="AE1931" s="105"/>
      <c r="AG1931" s="302"/>
      <c r="AN1931" s="105"/>
      <c r="AO1931" s="105"/>
      <c r="AP1931" s="105"/>
      <c r="AQ1931" s="105"/>
      <c r="AR1931" s="105"/>
      <c r="AS1931" s="105"/>
      <c r="AT1931" s="105"/>
      <c r="AU1931" s="105"/>
    </row>
    <row r="1932" spans="3:48" x14ac:dyDescent="0.2">
      <c r="C1932" s="333"/>
      <c r="D1932" s="333"/>
      <c r="AA1932" s="105"/>
      <c r="AB1932" s="105"/>
      <c r="AC1932" s="105"/>
      <c r="AD1932" s="105"/>
      <c r="AE1932" s="105"/>
      <c r="AG1932" s="302"/>
      <c r="AN1932" s="105"/>
      <c r="AO1932" s="105"/>
      <c r="AP1932" s="105"/>
      <c r="AQ1932" s="105"/>
      <c r="AR1932" s="105"/>
      <c r="AS1932" s="105"/>
      <c r="AT1932" s="105"/>
      <c r="AU1932" s="105"/>
    </row>
    <row r="1933" spans="3:48" x14ac:dyDescent="0.2">
      <c r="C1933" s="333"/>
      <c r="D1933" s="333"/>
      <c r="AA1933" s="105"/>
      <c r="AB1933" s="105"/>
      <c r="AC1933" s="105"/>
      <c r="AD1933" s="105"/>
      <c r="AE1933" s="105"/>
      <c r="AG1933" s="302"/>
      <c r="AN1933" s="105"/>
      <c r="AO1933" s="105"/>
      <c r="AP1933" s="105"/>
      <c r="AQ1933" s="105"/>
      <c r="AR1933" s="105"/>
      <c r="AS1933" s="105"/>
      <c r="AT1933" s="105"/>
      <c r="AU1933" s="105"/>
    </row>
    <row r="1934" spans="3:48" x14ac:dyDescent="0.2">
      <c r="C1934" s="333"/>
      <c r="D1934" s="333"/>
      <c r="AA1934" s="105"/>
      <c r="AB1934" s="105"/>
      <c r="AC1934" s="105"/>
      <c r="AD1934" s="105"/>
      <c r="AE1934" s="105"/>
      <c r="AG1934" s="302"/>
      <c r="AN1934" s="105"/>
      <c r="AO1934" s="105"/>
      <c r="AP1934" s="105"/>
      <c r="AQ1934" s="105"/>
      <c r="AR1934" s="105"/>
      <c r="AS1934" s="105"/>
      <c r="AT1934" s="105"/>
      <c r="AU1934" s="105"/>
    </row>
    <row r="1935" spans="3:48" x14ac:dyDescent="0.2">
      <c r="C1935" s="333"/>
      <c r="D1935" s="333"/>
      <c r="AA1935" s="105"/>
      <c r="AB1935" s="105"/>
      <c r="AC1935" s="105"/>
      <c r="AD1935" s="105"/>
      <c r="AE1935" s="105"/>
      <c r="AG1935" s="302"/>
      <c r="AN1935" s="105"/>
      <c r="AO1935" s="105"/>
      <c r="AP1935" s="105"/>
      <c r="AQ1935" s="105"/>
      <c r="AR1935" s="105"/>
      <c r="AS1935" s="105"/>
      <c r="AT1935" s="105"/>
      <c r="AU1935" s="105"/>
    </row>
    <row r="1936" spans="3:48" x14ac:dyDescent="0.2">
      <c r="C1936" s="333"/>
      <c r="D1936" s="333"/>
      <c r="AA1936" s="105"/>
      <c r="AB1936" s="105"/>
      <c r="AC1936" s="105"/>
      <c r="AD1936" s="105"/>
      <c r="AE1936" s="105"/>
      <c r="AG1936" s="302"/>
      <c r="AN1936" s="105"/>
      <c r="AO1936" s="105"/>
      <c r="AP1936" s="105"/>
      <c r="AQ1936" s="105"/>
      <c r="AR1936" s="105"/>
      <c r="AS1936" s="105"/>
      <c r="AT1936" s="105"/>
      <c r="AU1936" s="105"/>
    </row>
    <row r="1937" spans="3:47" x14ac:dyDescent="0.2">
      <c r="C1937" s="333"/>
      <c r="D1937" s="333"/>
      <c r="AA1937" s="105"/>
      <c r="AB1937" s="105"/>
      <c r="AC1937" s="105"/>
      <c r="AD1937" s="105"/>
      <c r="AE1937" s="105"/>
      <c r="AG1937" s="302"/>
      <c r="AN1937" s="105"/>
      <c r="AO1937" s="105"/>
      <c r="AP1937" s="105"/>
      <c r="AQ1937" s="105"/>
      <c r="AR1937" s="105"/>
      <c r="AS1937" s="105"/>
      <c r="AT1937" s="105"/>
      <c r="AU1937" s="105"/>
    </row>
    <row r="1938" spans="3:47" x14ac:dyDescent="0.2">
      <c r="C1938" s="333"/>
      <c r="D1938" s="333"/>
      <c r="AA1938" s="105"/>
      <c r="AB1938" s="105"/>
      <c r="AC1938" s="105"/>
      <c r="AD1938" s="105"/>
      <c r="AE1938" s="105"/>
      <c r="AG1938" s="302"/>
      <c r="AN1938" s="105"/>
      <c r="AO1938" s="105"/>
      <c r="AP1938" s="105"/>
      <c r="AQ1938" s="105"/>
      <c r="AR1938" s="105"/>
      <c r="AS1938" s="105"/>
      <c r="AT1938" s="105"/>
      <c r="AU1938" s="105"/>
    </row>
    <row r="1939" spans="3:47" x14ac:dyDescent="0.2">
      <c r="C1939" s="333"/>
      <c r="D1939" s="333"/>
      <c r="AA1939" s="105"/>
      <c r="AB1939" s="105"/>
      <c r="AC1939" s="105"/>
      <c r="AD1939" s="105"/>
      <c r="AE1939" s="105"/>
      <c r="AG1939" s="302"/>
      <c r="AN1939" s="105"/>
      <c r="AO1939" s="105"/>
      <c r="AP1939" s="105"/>
      <c r="AQ1939" s="105"/>
      <c r="AR1939" s="105"/>
      <c r="AS1939" s="105"/>
      <c r="AT1939" s="105"/>
      <c r="AU1939" s="105"/>
    </row>
    <row r="1940" spans="3:47" x14ac:dyDescent="0.2">
      <c r="C1940" s="333"/>
      <c r="D1940" s="333"/>
      <c r="AA1940" s="105"/>
      <c r="AB1940" s="105"/>
      <c r="AC1940" s="105"/>
      <c r="AD1940" s="105"/>
      <c r="AE1940" s="105"/>
      <c r="AG1940" s="302"/>
      <c r="AN1940" s="105"/>
      <c r="AO1940" s="105"/>
      <c r="AP1940" s="105"/>
      <c r="AQ1940" s="105"/>
      <c r="AR1940" s="105"/>
      <c r="AS1940" s="105"/>
      <c r="AT1940" s="105"/>
      <c r="AU1940" s="105"/>
    </row>
    <row r="1941" spans="3:47" x14ac:dyDescent="0.2">
      <c r="C1941" s="333"/>
      <c r="D1941" s="333"/>
      <c r="AA1941" s="105"/>
      <c r="AB1941" s="105"/>
      <c r="AC1941" s="105"/>
      <c r="AD1941" s="105"/>
      <c r="AE1941" s="105"/>
      <c r="AG1941" s="302"/>
      <c r="AN1941" s="105"/>
      <c r="AO1941" s="105"/>
      <c r="AP1941" s="105"/>
      <c r="AQ1941" s="105"/>
      <c r="AR1941" s="105"/>
      <c r="AS1941" s="105"/>
      <c r="AT1941" s="105"/>
      <c r="AU1941" s="105"/>
    </row>
    <row r="1942" spans="3:47" x14ac:dyDescent="0.2">
      <c r="C1942" s="333"/>
      <c r="D1942" s="333"/>
      <c r="AA1942" s="105"/>
      <c r="AB1942" s="105"/>
      <c r="AC1942" s="105"/>
      <c r="AD1942" s="105"/>
      <c r="AE1942" s="105"/>
      <c r="AG1942" s="302"/>
      <c r="AN1942" s="105"/>
      <c r="AO1942" s="105"/>
      <c r="AP1942" s="105"/>
      <c r="AQ1942" s="105"/>
      <c r="AR1942" s="105"/>
      <c r="AS1942" s="105"/>
      <c r="AT1942" s="105"/>
      <c r="AU1942" s="105"/>
    </row>
    <row r="1943" spans="3:47" x14ac:dyDescent="0.2">
      <c r="C1943" s="333"/>
      <c r="D1943" s="333"/>
      <c r="AA1943" s="105"/>
      <c r="AB1943" s="105"/>
      <c r="AC1943" s="105"/>
      <c r="AD1943" s="105"/>
      <c r="AE1943" s="105"/>
      <c r="AG1943" s="302"/>
      <c r="AN1943" s="105"/>
      <c r="AO1943" s="105"/>
      <c r="AP1943" s="105"/>
      <c r="AQ1943" s="105"/>
      <c r="AR1943" s="105"/>
      <c r="AS1943" s="105"/>
      <c r="AT1943" s="105"/>
      <c r="AU1943" s="105"/>
    </row>
    <row r="1944" spans="3:47" x14ac:dyDescent="0.2">
      <c r="C1944" s="333"/>
      <c r="D1944" s="333"/>
      <c r="AA1944" s="105"/>
      <c r="AB1944" s="105"/>
      <c r="AC1944" s="105"/>
      <c r="AD1944" s="105"/>
      <c r="AE1944" s="105"/>
      <c r="AG1944" s="302"/>
      <c r="AN1944" s="105"/>
      <c r="AO1944" s="105"/>
      <c r="AP1944" s="105"/>
      <c r="AQ1944" s="105"/>
      <c r="AR1944" s="105"/>
      <c r="AS1944" s="105"/>
      <c r="AT1944" s="105"/>
      <c r="AU1944" s="105"/>
    </row>
    <row r="1945" spans="3:47" x14ac:dyDescent="0.2">
      <c r="C1945" s="333"/>
      <c r="D1945" s="333"/>
      <c r="AA1945" s="105"/>
      <c r="AB1945" s="105"/>
      <c r="AC1945" s="105"/>
      <c r="AD1945" s="105"/>
      <c r="AE1945" s="105"/>
      <c r="AG1945" s="302"/>
      <c r="AN1945" s="105"/>
      <c r="AO1945" s="105"/>
      <c r="AP1945" s="105"/>
      <c r="AQ1945" s="105"/>
      <c r="AR1945" s="105"/>
      <c r="AS1945" s="105"/>
      <c r="AT1945" s="105"/>
      <c r="AU1945" s="105"/>
    </row>
    <row r="1946" spans="3:47" x14ac:dyDescent="0.2">
      <c r="C1946" s="333"/>
      <c r="D1946" s="333"/>
      <c r="AA1946" s="105"/>
      <c r="AB1946" s="105"/>
      <c r="AC1946" s="105"/>
      <c r="AD1946" s="105"/>
      <c r="AE1946" s="105"/>
      <c r="AG1946" s="302"/>
      <c r="AN1946" s="105"/>
      <c r="AO1946" s="105"/>
      <c r="AP1946" s="105"/>
      <c r="AQ1946" s="105"/>
      <c r="AR1946" s="105"/>
      <c r="AS1946" s="105"/>
      <c r="AT1946" s="105"/>
      <c r="AU1946" s="105"/>
    </row>
    <row r="1947" spans="3:47" x14ac:dyDescent="0.2">
      <c r="C1947" s="333"/>
      <c r="D1947" s="333"/>
      <c r="AA1947" s="105"/>
      <c r="AB1947" s="105"/>
      <c r="AC1947" s="105"/>
      <c r="AD1947" s="105"/>
      <c r="AE1947" s="105"/>
      <c r="AG1947" s="302"/>
      <c r="AN1947" s="105"/>
      <c r="AO1947" s="105"/>
      <c r="AP1947" s="105"/>
      <c r="AQ1947" s="105"/>
      <c r="AR1947" s="105"/>
      <c r="AS1947" s="105"/>
      <c r="AT1947" s="105"/>
      <c r="AU1947" s="105"/>
    </row>
    <row r="1948" spans="3:47" x14ac:dyDescent="0.2">
      <c r="C1948" s="333"/>
      <c r="D1948" s="333"/>
      <c r="AA1948" s="105"/>
      <c r="AB1948" s="105"/>
      <c r="AC1948" s="105"/>
      <c r="AD1948" s="105"/>
      <c r="AE1948" s="105"/>
      <c r="AG1948" s="302"/>
      <c r="AN1948" s="105"/>
      <c r="AO1948" s="105"/>
      <c r="AP1948" s="105"/>
      <c r="AQ1948" s="105"/>
      <c r="AR1948" s="105"/>
      <c r="AS1948" s="105"/>
      <c r="AT1948" s="105"/>
      <c r="AU1948" s="105"/>
    </row>
    <row r="1949" spans="3:47" x14ac:dyDescent="0.2">
      <c r="C1949" s="333"/>
      <c r="D1949" s="333"/>
      <c r="AA1949" s="105"/>
      <c r="AB1949" s="105"/>
      <c r="AC1949" s="105"/>
      <c r="AD1949" s="105"/>
      <c r="AE1949" s="105"/>
      <c r="AG1949" s="302"/>
      <c r="AN1949" s="105"/>
      <c r="AO1949" s="105"/>
      <c r="AP1949" s="105"/>
      <c r="AQ1949" s="105"/>
      <c r="AR1949" s="105"/>
      <c r="AS1949" s="105"/>
      <c r="AT1949" s="105"/>
      <c r="AU1949" s="105"/>
    </row>
    <row r="1950" spans="3:47" x14ac:dyDescent="0.2">
      <c r="C1950" s="333"/>
      <c r="D1950" s="333"/>
      <c r="AA1950" s="105"/>
      <c r="AB1950" s="105"/>
      <c r="AC1950" s="105"/>
      <c r="AD1950" s="105"/>
      <c r="AE1950" s="105"/>
      <c r="AG1950" s="302"/>
      <c r="AN1950" s="105"/>
      <c r="AO1950" s="105"/>
      <c r="AP1950" s="105"/>
      <c r="AQ1950" s="105"/>
      <c r="AR1950" s="105"/>
      <c r="AS1950" s="105"/>
      <c r="AT1950" s="105"/>
      <c r="AU1950" s="105"/>
    </row>
    <row r="1951" spans="3:47" x14ac:dyDescent="0.2">
      <c r="C1951" s="333"/>
      <c r="D1951" s="333"/>
      <c r="AA1951" s="105"/>
      <c r="AB1951" s="105"/>
      <c r="AC1951" s="105"/>
      <c r="AD1951" s="105"/>
      <c r="AE1951" s="105"/>
      <c r="AG1951" s="302"/>
      <c r="AN1951" s="105"/>
      <c r="AO1951" s="105"/>
      <c r="AP1951" s="105"/>
      <c r="AQ1951" s="105"/>
      <c r="AR1951" s="105"/>
      <c r="AS1951" s="105"/>
      <c r="AT1951" s="105"/>
      <c r="AU1951" s="105"/>
    </row>
    <row r="1952" spans="3:47" x14ac:dyDescent="0.2">
      <c r="C1952" s="333"/>
      <c r="D1952" s="333"/>
      <c r="AA1952" s="105"/>
      <c r="AB1952" s="105"/>
      <c r="AC1952" s="105"/>
      <c r="AD1952" s="105"/>
      <c r="AE1952" s="105"/>
      <c r="AG1952" s="302"/>
      <c r="AN1952" s="105"/>
      <c r="AO1952" s="105"/>
      <c r="AP1952" s="105"/>
      <c r="AQ1952" s="105"/>
      <c r="AR1952" s="105"/>
      <c r="AS1952" s="105"/>
      <c r="AT1952" s="105"/>
      <c r="AU1952" s="105"/>
    </row>
    <row r="1953" spans="3:72" x14ac:dyDescent="0.2">
      <c r="C1953" s="333"/>
      <c r="D1953" s="333"/>
      <c r="Z1953" s="123"/>
      <c r="AA1953" s="123"/>
      <c r="AB1953" s="123"/>
      <c r="AC1953" s="123"/>
      <c r="AD1953" s="123"/>
      <c r="AE1953" s="123"/>
      <c r="AF1953" s="123"/>
      <c r="AG1953" s="128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123"/>
      <c r="BL1953" s="123"/>
      <c r="BM1953" s="123"/>
      <c r="BN1953" s="123"/>
      <c r="BO1953" s="123"/>
      <c r="BP1953" s="123"/>
      <c r="BQ1953" s="123"/>
      <c r="BR1953" s="123"/>
      <c r="BS1953" s="123"/>
      <c r="BT1953" s="123"/>
    </row>
    <row r="1954" spans="3:72" x14ac:dyDescent="0.2">
      <c r="C1954" s="333"/>
      <c r="D1954" s="333"/>
      <c r="Z1954" s="123"/>
      <c r="AA1954" s="123"/>
      <c r="AB1954" s="123"/>
      <c r="AC1954" s="123"/>
      <c r="AD1954" s="123"/>
      <c r="AE1954" s="123"/>
      <c r="AF1954" s="123"/>
      <c r="AG1954" s="128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123"/>
      <c r="BL1954" s="123"/>
      <c r="BM1954" s="123"/>
      <c r="BN1954" s="123"/>
      <c r="BO1954" s="123"/>
      <c r="BP1954" s="123"/>
      <c r="BQ1954" s="123"/>
      <c r="BR1954" s="123"/>
      <c r="BS1954" s="123"/>
      <c r="BT1954" s="123"/>
    </row>
    <row r="1955" spans="3:72" x14ac:dyDescent="0.2">
      <c r="C1955" s="333"/>
      <c r="D1955" s="333"/>
      <c r="Z1955" s="123"/>
      <c r="AA1955" s="123"/>
      <c r="AB1955" s="123"/>
      <c r="AC1955" s="123"/>
      <c r="AD1955" s="123"/>
      <c r="AE1955" s="123"/>
      <c r="AF1955" s="123"/>
      <c r="AG1955" s="128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123"/>
      <c r="BL1955" s="123"/>
      <c r="BM1955" s="123"/>
      <c r="BN1955" s="123"/>
      <c r="BO1955" s="123"/>
      <c r="BP1955" s="123"/>
      <c r="BQ1955" s="123"/>
      <c r="BR1955" s="123"/>
      <c r="BS1955" s="123"/>
      <c r="BT1955" s="123"/>
    </row>
    <row r="1956" spans="3:72" x14ac:dyDescent="0.2">
      <c r="C1956" s="333"/>
      <c r="D1956" s="333"/>
      <c r="Z1956" s="123"/>
      <c r="AA1956" s="123"/>
      <c r="AB1956" s="123"/>
      <c r="AC1956" s="123"/>
      <c r="AD1956" s="123"/>
      <c r="AE1956" s="123"/>
      <c r="AF1956" s="123"/>
      <c r="AG1956" s="128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123"/>
      <c r="BL1956" s="123"/>
      <c r="BM1956" s="123"/>
      <c r="BN1956" s="123"/>
      <c r="BO1956" s="123"/>
      <c r="BP1956" s="123"/>
      <c r="BQ1956" s="123"/>
      <c r="BR1956" s="123"/>
      <c r="BS1956" s="123"/>
      <c r="BT1956" s="123"/>
    </row>
    <row r="1957" spans="3:72" x14ac:dyDescent="0.2">
      <c r="C1957" s="333"/>
      <c r="D1957" s="333"/>
      <c r="Z1957" s="123"/>
      <c r="AA1957" s="123"/>
      <c r="AB1957" s="123"/>
      <c r="AC1957" s="123"/>
      <c r="AD1957" s="123"/>
      <c r="AE1957" s="123"/>
      <c r="AF1957" s="123"/>
      <c r="AG1957" s="128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123"/>
      <c r="BL1957" s="123"/>
      <c r="BM1957" s="123"/>
      <c r="BN1957" s="123"/>
      <c r="BO1957" s="123"/>
      <c r="BP1957" s="123"/>
      <c r="BQ1957" s="123"/>
      <c r="BR1957" s="123"/>
      <c r="BS1957" s="123"/>
      <c r="BT1957" s="123"/>
    </row>
    <row r="1958" spans="3:72" x14ac:dyDescent="0.2">
      <c r="C1958" s="333"/>
      <c r="D1958" s="333"/>
      <c r="Z1958" s="123"/>
      <c r="AA1958" s="123"/>
      <c r="AB1958" s="123"/>
      <c r="AC1958" s="123"/>
      <c r="AD1958" s="123"/>
      <c r="AE1958" s="123"/>
      <c r="AF1958" s="123"/>
      <c r="AG1958" s="128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123"/>
      <c r="BL1958" s="123"/>
      <c r="BM1958" s="123"/>
      <c r="BN1958" s="123"/>
      <c r="BO1958" s="123"/>
      <c r="BP1958" s="123"/>
      <c r="BQ1958" s="123"/>
      <c r="BR1958" s="123"/>
      <c r="BS1958" s="123"/>
      <c r="BT1958" s="123"/>
    </row>
    <row r="1959" spans="3:72" x14ac:dyDescent="0.2">
      <c r="C1959" s="333"/>
      <c r="D1959" s="333"/>
      <c r="Z1959" s="123"/>
      <c r="AA1959" s="123"/>
      <c r="AB1959" s="123"/>
      <c r="AC1959" s="123"/>
      <c r="AD1959" s="123"/>
      <c r="AE1959" s="123"/>
      <c r="AF1959" s="123"/>
      <c r="AG1959" s="128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</row>
    <row r="1960" spans="3:72" x14ac:dyDescent="0.2">
      <c r="C1960" s="333"/>
      <c r="D1960" s="333"/>
      <c r="Z1960" s="123"/>
      <c r="AA1960" s="123"/>
      <c r="AB1960" s="123"/>
      <c r="AC1960" s="123"/>
      <c r="AD1960" s="123"/>
      <c r="AE1960" s="123"/>
      <c r="AF1960" s="123"/>
      <c r="AG1960" s="128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</row>
    <row r="1961" spans="3:72" x14ac:dyDescent="0.2">
      <c r="C1961" s="333"/>
      <c r="D1961" s="333"/>
      <c r="Z1961" s="123"/>
      <c r="AA1961" s="123"/>
      <c r="AB1961" s="123"/>
      <c r="AC1961" s="123"/>
      <c r="AD1961" s="123"/>
      <c r="AE1961" s="123"/>
      <c r="AF1961" s="123"/>
      <c r="AG1961" s="128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</row>
    <row r="1962" spans="3:72" x14ac:dyDescent="0.2">
      <c r="C1962" s="333"/>
      <c r="D1962" s="333"/>
      <c r="Z1962" s="123"/>
      <c r="AA1962" s="123"/>
      <c r="AB1962" s="123"/>
      <c r="AC1962" s="123"/>
      <c r="AD1962" s="123"/>
      <c r="AE1962" s="123"/>
      <c r="AF1962" s="123"/>
      <c r="AG1962" s="128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</row>
    <row r="1963" spans="3:72" x14ac:dyDescent="0.2">
      <c r="C1963" s="333"/>
      <c r="D1963" s="333"/>
      <c r="Z1963" s="123"/>
      <c r="AA1963" s="123"/>
      <c r="AB1963" s="123"/>
      <c r="AC1963" s="123"/>
      <c r="AD1963" s="123"/>
      <c r="AE1963" s="123"/>
      <c r="AF1963" s="123"/>
      <c r="AG1963" s="128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</row>
    <row r="1964" spans="3:72" x14ac:dyDescent="0.2">
      <c r="C1964" s="333"/>
      <c r="D1964" s="333"/>
      <c r="Z1964" s="123"/>
      <c r="AA1964" s="123"/>
      <c r="AB1964" s="123"/>
      <c r="AC1964" s="123"/>
      <c r="AD1964" s="123"/>
      <c r="AE1964" s="123"/>
      <c r="AF1964" s="123"/>
      <c r="AG1964" s="128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</row>
    <row r="1965" spans="3:72" x14ac:dyDescent="0.2">
      <c r="C1965" s="333"/>
      <c r="D1965" s="333"/>
      <c r="Z1965" s="123"/>
      <c r="AA1965" s="123"/>
      <c r="AB1965" s="123"/>
      <c r="AC1965" s="123"/>
      <c r="AD1965" s="123"/>
      <c r="AE1965" s="123"/>
      <c r="AF1965" s="123"/>
      <c r="AG1965" s="128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</row>
    <row r="1966" spans="3:72" x14ac:dyDescent="0.2">
      <c r="C1966" s="333"/>
      <c r="D1966" s="333"/>
      <c r="Z1966" s="123"/>
      <c r="AA1966" s="123"/>
      <c r="AB1966" s="123"/>
      <c r="AC1966" s="123"/>
      <c r="AD1966" s="123"/>
      <c r="AE1966" s="123"/>
      <c r="AF1966" s="123"/>
      <c r="AG1966" s="128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</row>
    <row r="1967" spans="3:72" x14ac:dyDescent="0.2">
      <c r="C1967" s="333"/>
      <c r="D1967" s="333"/>
      <c r="Z1967" s="123"/>
      <c r="AA1967" s="123"/>
      <c r="AB1967" s="123"/>
      <c r="AC1967" s="123"/>
      <c r="AD1967" s="123"/>
      <c r="AE1967" s="123"/>
      <c r="AF1967" s="123"/>
      <c r="AG1967" s="128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</row>
    <row r="1968" spans="3:72" x14ac:dyDescent="0.2">
      <c r="C1968" s="333"/>
      <c r="D1968" s="333"/>
      <c r="Z1968" s="123"/>
      <c r="AA1968" s="123"/>
      <c r="AB1968" s="123"/>
      <c r="AC1968" s="123"/>
      <c r="AD1968" s="123"/>
      <c r="AE1968" s="123"/>
      <c r="AF1968" s="123"/>
      <c r="AG1968" s="128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</row>
    <row r="1969" spans="3:47" x14ac:dyDescent="0.2">
      <c r="C1969" s="333"/>
      <c r="D1969" s="333"/>
      <c r="Z1969" s="123"/>
      <c r="AA1969" s="123"/>
      <c r="AB1969" s="123"/>
      <c r="AC1969" s="123"/>
      <c r="AD1969" s="123"/>
      <c r="AE1969" s="123"/>
      <c r="AF1969" s="123"/>
      <c r="AG1969" s="128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</row>
    <row r="1970" spans="3:47" x14ac:dyDescent="0.2">
      <c r="C1970" s="333"/>
      <c r="D1970" s="333"/>
      <c r="Z1970" s="123"/>
      <c r="AA1970" s="123"/>
      <c r="AB1970" s="123"/>
      <c r="AC1970" s="123"/>
      <c r="AD1970" s="123"/>
      <c r="AE1970" s="123"/>
      <c r="AF1970" s="123"/>
      <c r="AG1970" s="128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</row>
    <row r="1971" spans="3:47" x14ac:dyDescent="0.2">
      <c r="C1971" s="333"/>
      <c r="D1971" s="333"/>
      <c r="Z1971" s="123"/>
      <c r="AA1971" s="123"/>
      <c r="AB1971" s="123"/>
      <c r="AC1971" s="123"/>
      <c r="AD1971" s="123"/>
      <c r="AE1971" s="123"/>
      <c r="AF1971" s="123"/>
      <c r="AG1971" s="128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</row>
    <row r="1972" spans="3:47" x14ac:dyDescent="0.2">
      <c r="C1972" s="333"/>
      <c r="D1972" s="333"/>
      <c r="Z1972" s="123"/>
      <c r="AA1972" s="123"/>
      <c r="AB1972" s="123"/>
      <c r="AC1972" s="123"/>
      <c r="AD1972" s="123"/>
      <c r="AE1972" s="123"/>
      <c r="AF1972" s="123"/>
      <c r="AG1972" s="128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</row>
    <row r="1973" spans="3:47" x14ac:dyDescent="0.2">
      <c r="C1973" s="333"/>
      <c r="D1973" s="333"/>
      <c r="Z1973" s="123"/>
      <c r="AA1973" s="123"/>
      <c r="AB1973" s="123"/>
      <c r="AC1973" s="123"/>
      <c r="AD1973" s="123"/>
      <c r="AE1973" s="123"/>
      <c r="AF1973" s="123"/>
      <c r="AG1973" s="128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</row>
    <row r="1974" spans="3:47" x14ac:dyDescent="0.2">
      <c r="C1974" s="333"/>
      <c r="D1974" s="333"/>
      <c r="Z1974" s="123"/>
      <c r="AA1974" s="123"/>
      <c r="AB1974" s="123"/>
      <c r="AC1974" s="123"/>
      <c r="AD1974" s="123"/>
      <c r="AE1974" s="123"/>
      <c r="AF1974" s="123"/>
      <c r="AG1974" s="128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</row>
    <row r="1975" spans="3:47" x14ac:dyDescent="0.2">
      <c r="C1975" s="333"/>
      <c r="D1975" s="333"/>
      <c r="Z1975" s="123"/>
      <c r="AA1975" s="123"/>
      <c r="AB1975" s="123"/>
      <c r="AC1975" s="123"/>
      <c r="AD1975" s="123"/>
      <c r="AE1975" s="123"/>
      <c r="AF1975" s="123"/>
      <c r="AG1975" s="128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</row>
    <row r="1976" spans="3:47" x14ac:dyDescent="0.2">
      <c r="C1976" s="333"/>
      <c r="D1976" s="333"/>
      <c r="Z1976" s="123"/>
      <c r="AA1976" s="123"/>
      <c r="AB1976" s="123"/>
      <c r="AC1976" s="123"/>
      <c r="AD1976" s="123"/>
      <c r="AE1976" s="123"/>
      <c r="AF1976" s="123"/>
      <c r="AG1976" s="128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</row>
    <row r="1977" spans="3:47" x14ac:dyDescent="0.2">
      <c r="C1977" s="333"/>
      <c r="D1977" s="333"/>
      <c r="Z1977" s="123"/>
      <c r="AA1977" s="123"/>
      <c r="AB1977" s="123"/>
      <c r="AC1977" s="123"/>
      <c r="AD1977" s="123"/>
      <c r="AE1977" s="123"/>
      <c r="AF1977" s="123"/>
      <c r="AG1977" s="128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</row>
    <row r="1978" spans="3:47" x14ac:dyDescent="0.2">
      <c r="C1978" s="333"/>
      <c r="D1978" s="333"/>
      <c r="Z1978" s="123"/>
      <c r="AA1978" s="123"/>
      <c r="AB1978" s="123"/>
      <c r="AC1978" s="123"/>
      <c r="AD1978" s="123"/>
      <c r="AE1978" s="123"/>
      <c r="AF1978" s="123"/>
      <c r="AG1978" s="128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</row>
    <row r="1979" spans="3:47" x14ac:dyDescent="0.2">
      <c r="C1979" s="333"/>
      <c r="D1979" s="333"/>
      <c r="Z1979" s="123"/>
      <c r="AA1979" s="123"/>
      <c r="AB1979" s="123"/>
      <c r="AC1979" s="123"/>
      <c r="AD1979" s="123"/>
      <c r="AE1979" s="123"/>
      <c r="AF1979" s="123"/>
      <c r="AG1979" s="128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</row>
    <row r="1980" spans="3:47" x14ac:dyDescent="0.2">
      <c r="C1980" s="333"/>
      <c r="D1980" s="333"/>
      <c r="Z1980" s="123"/>
      <c r="AA1980" s="123"/>
      <c r="AB1980" s="123"/>
      <c r="AC1980" s="123"/>
      <c r="AD1980" s="123"/>
      <c r="AE1980" s="123"/>
      <c r="AF1980" s="123"/>
      <c r="AG1980" s="128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</row>
    <row r="1981" spans="3:47" x14ac:dyDescent="0.2">
      <c r="C1981" s="333"/>
      <c r="D1981" s="333"/>
      <c r="Z1981" s="123"/>
      <c r="AA1981" s="123"/>
      <c r="AB1981" s="123"/>
      <c r="AC1981" s="123"/>
      <c r="AD1981" s="123"/>
      <c r="AE1981" s="123"/>
      <c r="AF1981" s="123"/>
      <c r="AG1981" s="128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</row>
    <row r="1982" spans="3:47" x14ac:dyDescent="0.2">
      <c r="C1982" s="333"/>
      <c r="D1982" s="333"/>
      <c r="Z1982" s="123"/>
      <c r="AA1982" s="123"/>
      <c r="AB1982" s="123"/>
      <c r="AC1982" s="123"/>
      <c r="AD1982" s="123"/>
      <c r="AE1982" s="123"/>
      <c r="AF1982" s="123"/>
      <c r="AG1982" s="128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</row>
    <row r="1983" spans="3:47" x14ac:dyDescent="0.2">
      <c r="C1983" s="333"/>
      <c r="D1983" s="333"/>
      <c r="Z1983" s="123"/>
      <c r="AA1983" s="123"/>
      <c r="AB1983" s="123"/>
      <c r="AC1983" s="123"/>
      <c r="AD1983" s="123"/>
      <c r="AE1983" s="123"/>
      <c r="AF1983" s="123"/>
      <c r="AG1983" s="128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</row>
    <row r="1984" spans="3:47" x14ac:dyDescent="0.2">
      <c r="C1984" s="333"/>
      <c r="D1984" s="333"/>
      <c r="Z1984" s="123"/>
      <c r="AA1984" s="123"/>
      <c r="AB1984" s="123"/>
      <c r="AC1984" s="123"/>
      <c r="AD1984" s="123"/>
      <c r="AE1984" s="123"/>
      <c r="AF1984" s="123"/>
      <c r="AG1984" s="128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</row>
    <row r="1985" spans="3:47" x14ac:dyDescent="0.2">
      <c r="C1985" s="333"/>
      <c r="D1985" s="333"/>
      <c r="Z1985" s="123"/>
      <c r="AA1985" s="123"/>
      <c r="AB1985" s="123"/>
      <c r="AC1985" s="123"/>
      <c r="AD1985" s="123"/>
      <c r="AE1985" s="123"/>
      <c r="AF1985" s="123"/>
      <c r="AG1985" s="128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</row>
    <row r="1986" spans="3:47" x14ac:dyDescent="0.2">
      <c r="C1986" s="333"/>
      <c r="D1986" s="333"/>
      <c r="Z1986" s="123"/>
      <c r="AA1986" s="123"/>
      <c r="AB1986" s="123"/>
      <c r="AC1986" s="123"/>
      <c r="AD1986" s="123"/>
      <c r="AE1986" s="123"/>
      <c r="AF1986" s="123"/>
      <c r="AG1986" s="128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</row>
    <row r="1987" spans="3:47" x14ac:dyDescent="0.2">
      <c r="C1987" s="333"/>
      <c r="D1987" s="333"/>
      <c r="Z1987" s="123"/>
      <c r="AA1987" s="123"/>
      <c r="AB1987" s="123"/>
      <c r="AC1987" s="123"/>
      <c r="AD1987" s="123"/>
      <c r="AE1987" s="123"/>
      <c r="AF1987" s="123"/>
      <c r="AG1987" s="128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</row>
    <row r="1988" spans="3:47" x14ac:dyDescent="0.2">
      <c r="C1988" s="333"/>
      <c r="D1988" s="333"/>
      <c r="Z1988" s="123"/>
      <c r="AA1988" s="123"/>
      <c r="AB1988" s="123"/>
      <c r="AC1988" s="123"/>
      <c r="AD1988" s="123"/>
      <c r="AE1988" s="123"/>
      <c r="AF1988" s="123"/>
      <c r="AG1988" s="128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</row>
    <row r="1989" spans="3:47" x14ac:dyDescent="0.2">
      <c r="C1989" s="333"/>
      <c r="D1989" s="333"/>
      <c r="Z1989" s="123"/>
      <c r="AA1989" s="123"/>
      <c r="AB1989" s="123"/>
      <c r="AC1989" s="123"/>
      <c r="AD1989" s="123"/>
      <c r="AE1989" s="123"/>
      <c r="AF1989" s="123"/>
      <c r="AG1989" s="128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</row>
    <row r="1990" spans="3:47" x14ac:dyDescent="0.2">
      <c r="C1990" s="333"/>
      <c r="D1990" s="333"/>
      <c r="AA1990" s="105"/>
      <c r="AB1990" s="105"/>
      <c r="AC1990" s="105"/>
      <c r="AD1990" s="105"/>
      <c r="AE1990" s="105"/>
      <c r="AG1990" s="302"/>
      <c r="AN1990" s="105"/>
      <c r="AO1990" s="105"/>
      <c r="AP1990" s="105"/>
      <c r="AQ1990" s="105"/>
      <c r="AR1990" s="105"/>
      <c r="AS1990" s="105"/>
      <c r="AT1990" s="105"/>
      <c r="AU1990" s="105"/>
    </row>
    <row r="1991" spans="3:47" x14ac:dyDescent="0.2">
      <c r="C1991" s="333"/>
      <c r="D1991" s="333"/>
      <c r="AA1991" s="105"/>
      <c r="AB1991" s="105"/>
      <c r="AC1991" s="105"/>
      <c r="AD1991" s="105"/>
      <c r="AE1991" s="105"/>
      <c r="AG1991" s="302"/>
      <c r="AN1991" s="105"/>
      <c r="AO1991" s="105"/>
      <c r="AP1991" s="105"/>
      <c r="AQ1991" s="105"/>
      <c r="AR1991" s="105"/>
      <c r="AS1991" s="105"/>
      <c r="AT1991" s="105"/>
      <c r="AU1991" s="105"/>
    </row>
    <row r="1992" spans="3:47" x14ac:dyDescent="0.2">
      <c r="C1992" s="333"/>
      <c r="D1992" s="333"/>
      <c r="AA1992" s="105"/>
      <c r="AB1992" s="105"/>
      <c r="AC1992" s="105"/>
      <c r="AD1992" s="105"/>
      <c r="AE1992" s="105"/>
      <c r="AG1992" s="302"/>
      <c r="AN1992" s="105"/>
      <c r="AO1992" s="105"/>
      <c r="AP1992" s="105"/>
      <c r="AQ1992" s="105"/>
      <c r="AR1992" s="105"/>
      <c r="AS1992" s="105"/>
      <c r="AT1992" s="105"/>
      <c r="AU1992" s="105"/>
    </row>
    <row r="1993" spans="3:47" x14ac:dyDescent="0.2">
      <c r="C1993" s="333"/>
      <c r="D1993" s="333"/>
      <c r="AA1993" s="105"/>
      <c r="AB1993" s="105"/>
      <c r="AC1993" s="105"/>
      <c r="AD1993" s="105"/>
      <c r="AE1993" s="105"/>
      <c r="AG1993" s="302"/>
      <c r="AN1993" s="105"/>
      <c r="AO1993" s="105"/>
      <c r="AP1993" s="105"/>
      <c r="AQ1993" s="105"/>
      <c r="AR1993" s="105"/>
      <c r="AS1993" s="105"/>
      <c r="AT1993" s="105"/>
      <c r="AU1993" s="105"/>
    </row>
    <row r="1994" spans="3:47" x14ac:dyDescent="0.2">
      <c r="C1994" s="333"/>
      <c r="D1994" s="333"/>
      <c r="AA1994" s="105"/>
      <c r="AB1994" s="105"/>
      <c r="AC1994" s="105"/>
      <c r="AD1994" s="105"/>
      <c r="AE1994" s="105"/>
      <c r="AG1994" s="302"/>
      <c r="AN1994" s="105"/>
      <c r="AO1994" s="105"/>
      <c r="AP1994" s="105"/>
      <c r="AQ1994" s="105"/>
      <c r="AR1994" s="105"/>
      <c r="AS1994" s="105"/>
      <c r="AT1994" s="105"/>
      <c r="AU1994" s="105"/>
    </row>
    <row r="1995" spans="3:47" x14ac:dyDescent="0.2">
      <c r="C1995" s="333"/>
      <c r="D1995" s="333"/>
      <c r="AA1995" s="105"/>
      <c r="AB1995" s="105"/>
      <c r="AC1995" s="105"/>
      <c r="AD1995" s="105"/>
      <c r="AE1995" s="105"/>
      <c r="AG1995" s="302"/>
      <c r="AN1995" s="105"/>
      <c r="AO1995" s="105"/>
      <c r="AP1995" s="105"/>
      <c r="AQ1995" s="105"/>
      <c r="AR1995" s="105"/>
      <c r="AS1995" s="105"/>
      <c r="AT1995" s="105"/>
      <c r="AU1995" s="105"/>
    </row>
    <row r="1996" spans="3:47" x14ac:dyDescent="0.2">
      <c r="C1996" s="333"/>
      <c r="D1996" s="333"/>
      <c r="AA1996" s="105"/>
      <c r="AB1996" s="105"/>
      <c r="AC1996" s="105"/>
      <c r="AD1996" s="105"/>
      <c r="AE1996" s="105"/>
      <c r="AG1996" s="302"/>
      <c r="AN1996" s="105"/>
      <c r="AO1996" s="105"/>
      <c r="AP1996" s="105"/>
      <c r="AQ1996" s="105"/>
      <c r="AR1996" s="105"/>
      <c r="AS1996" s="105"/>
      <c r="AT1996" s="105"/>
      <c r="AU1996" s="105"/>
    </row>
    <row r="1997" spans="3:47" x14ac:dyDescent="0.2">
      <c r="C1997" s="333"/>
      <c r="D1997" s="333"/>
      <c r="AA1997" s="105"/>
      <c r="AB1997" s="105"/>
      <c r="AC1997" s="105"/>
      <c r="AD1997" s="105"/>
      <c r="AE1997" s="105"/>
      <c r="AG1997" s="302"/>
      <c r="AN1997" s="105"/>
      <c r="AO1997" s="105"/>
      <c r="AP1997" s="105"/>
      <c r="AQ1997" s="105"/>
      <c r="AR1997" s="105"/>
      <c r="AS1997" s="105"/>
      <c r="AT1997" s="105"/>
      <c r="AU1997" s="105"/>
    </row>
    <row r="1998" spans="3:47" x14ac:dyDescent="0.2">
      <c r="C1998" s="333"/>
      <c r="D1998" s="333"/>
      <c r="AA1998" s="105"/>
      <c r="AB1998" s="105"/>
      <c r="AC1998" s="105"/>
      <c r="AD1998" s="105"/>
      <c r="AE1998" s="105"/>
      <c r="AG1998" s="302"/>
      <c r="AN1998" s="105"/>
      <c r="AO1998" s="105"/>
      <c r="AP1998" s="105"/>
      <c r="AQ1998" s="105"/>
      <c r="AR1998" s="105"/>
      <c r="AS1998" s="105"/>
      <c r="AT1998" s="105"/>
      <c r="AU1998" s="105"/>
    </row>
    <row r="1999" spans="3:47" x14ac:dyDescent="0.2">
      <c r="C1999" s="333"/>
      <c r="D1999" s="333"/>
      <c r="AA1999" s="105"/>
      <c r="AB1999" s="105"/>
      <c r="AC1999" s="105"/>
      <c r="AD1999" s="105"/>
      <c r="AE1999" s="105"/>
      <c r="AG1999" s="302"/>
      <c r="AN1999" s="105"/>
      <c r="AO1999" s="105"/>
      <c r="AP1999" s="105"/>
      <c r="AQ1999" s="105"/>
      <c r="AR1999" s="105"/>
      <c r="AS1999" s="105"/>
      <c r="AT1999" s="105"/>
      <c r="AU1999" s="105"/>
    </row>
    <row r="2000" spans="3:47" x14ac:dyDescent="0.2">
      <c r="C2000" s="333"/>
      <c r="D2000" s="333"/>
      <c r="AA2000" s="105"/>
      <c r="AB2000" s="105"/>
      <c r="AC2000" s="105"/>
      <c r="AD2000" s="105"/>
      <c r="AE2000" s="105"/>
      <c r="AG2000" s="302"/>
      <c r="AN2000" s="105"/>
      <c r="AO2000" s="105"/>
      <c r="AP2000" s="105"/>
      <c r="AQ2000" s="105"/>
      <c r="AR2000" s="105"/>
      <c r="AS2000" s="105"/>
      <c r="AT2000" s="105"/>
      <c r="AU2000" s="105"/>
    </row>
    <row r="2001" spans="3:47" x14ac:dyDescent="0.2">
      <c r="C2001" s="333"/>
      <c r="D2001" s="333"/>
      <c r="AA2001" s="105"/>
      <c r="AB2001" s="105"/>
      <c r="AC2001" s="105"/>
      <c r="AD2001" s="105"/>
      <c r="AE2001" s="105"/>
      <c r="AG2001" s="302"/>
      <c r="AN2001" s="105"/>
      <c r="AO2001" s="105"/>
      <c r="AP2001" s="105"/>
      <c r="AQ2001" s="105"/>
      <c r="AR2001" s="105"/>
      <c r="AS2001" s="105"/>
      <c r="AT2001" s="105"/>
      <c r="AU2001" s="105"/>
    </row>
    <row r="2002" spans="3:47" x14ac:dyDescent="0.2">
      <c r="C2002" s="333"/>
      <c r="D2002" s="333"/>
      <c r="AA2002" s="105"/>
      <c r="AB2002" s="105"/>
      <c r="AC2002" s="105"/>
      <c r="AD2002" s="105"/>
      <c r="AE2002" s="105"/>
      <c r="AG2002" s="302"/>
      <c r="AN2002" s="105"/>
      <c r="AO2002" s="105"/>
      <c r="AP2002" s="105"/>
      <c r="AQ2002" s="105"/>
      <c r="AR2002" s="105"/>
      <c r="AS2002" s="105"/>
      <c r="AT2002" s="105"/>
      <c r="AU2002" s="105"/>
    </row>
    <row r="2003" spans="3:47" x14ac:dyDescent="0.2">
      <c r="C2003" s="333"/>
      <c r="D2003" s="333"/>
      <c r="AA2003" s="105"/>
      <c r="AB2003" s="105"/>
      <c r="AC2003" s="105"/>
      <c r="AD2003" s="105"/>
      <c r="AE2003" s="105"/>
      <c r="AG2003" s="302"/>
      <c r="AN2003" s="105"/>
      <c r="AO2003" s="105"/>
      <c r="AP2003" s="105"/>
      <c r="AQ2003" s="105"/>
      <c r="AR2003" s="105"/>
      <c r="AS2003" s="105"/>
      <c r="AT2003" s="105"/>
      <c r="AU2003" s="105"/>
    </row>
    <row r="2004" spans="3:47" x14ac:dyDescent="0.2">
      <c r="C2004" s="333"/>
      <c r="D2004" s="333"/>
      <c r="AA2004" s="105"/>
      <c r="AB2004" s="105"/>
      <c r="AC2004" s="105"/>
      <c r="AD2004" s="105"/>
      <c r="AE2004" s="105"/>
      <c r="AG2004" s="302"/>
      <c r="AN2004" s="105"/>
      <c r="AO2004" s="105"/>
      <c r="AP2004" s="105"/>
      <c r="AQ2004" s="105"/>
      <c r="AR2004" s="105"/>
      <c r="AS2004" s="105"/>
      <c r="AT2004" s="105"/>
      <c r="AU2004" s="105"/>
    </row>
    <row r="2005" spans="3:47" x14ac:dyDescent="0.2">
      <c r="C2005" s="333"/>
      <c r="D2005" s="333"/>
      <c r="AA2005" s="105"/>
      <c r="AB2005" s="105"/>
      <c r="AC2005" s="105"/>
      <c r="AD2005" s="105"/>
      <c r="AE2005" s="105"/>
      <c r="AG2005" s="302"/>
      <c r="AN2005" s="105"/>
      <c r="AO2005" s="105"/>
      <c r="AP2005" s="105"/>
      <c r="AQ2005" s="105"/>
      <c r="AR2005" s="105"/>
      <c r="AS2005" s="105"/>
      <c r="AT2005" s="105"/>
      <c r="AU2005" s="105"/>
    </row>
    <row r="2006" spans="3:47" x14ac:dyDescent="0.2">
      <c r="C2006" s="333"/>
      <c r="D2006" s="333"/>
      <c r="AA2006" s="105"/>
      <c r="AB2006" s="105"/>
      <c r="AC2006" s="105"/>
      <c r="AD2006" s="105"/>
      <c r="AE2006" s="105"/>
      <c r="AG2006" s="302"/>
      <c r="AN2006" s="105"/>
      <c r="AO2006" s="105"/>
      <c r="AP2006" s="105"/>
      <c r="AQ2006" s="105"/>
      <c r="AR2006" s="105"/>
      <c r="AS2006" s="105"/>
      <c r="AT2006" s="105"/>
      <c r="AU2006" s="105"/>
    </row>
    <row r="2007" spans="3:47" x14ac:dyDescent="0.2">
      <c r="C2007" s="333"/>
      <c r="D2007" s="333"/>
      <c r="AA2007" s="105"/>
      <c r="AB2007" s="105"/>
      <c r="AC2007" s="105"/>
      <c r="AD2007" s="105"/>
      <c r="AE2007" s="105"/>
      <c r="AG2007" s="302"/>
      <c r="AN2007" s="105"/>
      <c r="AO2007" s="105"/>
      <c r="AP2007" s="105"/>
      <c r="AQ2007" s="105"/>
      <c r="AR2007" s="105"/>
      <c r="AS2007" s="105"/>
      <c r="AT2007" s="105"/>
      <c r="AU2007" s="105"/>
    </row>
    <row r="2008" spans="3:47" x14ac:dyDescent="0.2">
      <c r="C2008" s="333"/>
      <c r="D2008" s="333"/>
      <c r="AA2008" s="105"/>
      <c r="AB2008" s="105"/>
      <c r="AC2008" s="105"/>
      <c r="AD2008" s="105"/>
      <c r="AE2008" s="105"/>
      <c r="AG2008" s="302"/>
      <c r="AN2008" s="105"/>
      <c r="AO2008" s="105"/>
      <c r="AP2008" s="105"/>
      <c r="AQ2008" s="105"/>
      <c r="AR2008" s="105"/>
      <c r="AS2008" s="105"/>
      <c r="AT2008" s="105"/>
      <c r="AU2008" s="105"/>
    </row>
    <row r="2009" spans="3:47" x14ac:dyDescent="0.2">
      <c r="C2009" s="333"/>
      <c r="D2009" s="333"/>
      <c r="AA2009" s="105"/>
      <c r="AB2009" s="105"/>
      <c r="AC2009" s="105"/>
      <c r="AD2009" s="105"/>
      <c r="AE2009" s="105"/>
      <c r="AG2009" s="302"/>
      <c r="AN2009" s="105"/>
      <c r="AO2009" s="105"/>
      <c r="AP2009" s="105"/>
      <c r="AQ2009" s="105"/>
      <c r="AR2009" s="105"/>
      <c r="AS2009" s="105"/>
      <c r="AT2009" s="105"/>
      <c r="AU2009" s="105"/>
    </row>
    <row r="2010" spans="3:47" x14ac:dyDescent="0.2">
      <c r="C2010" s="333"/>
      <c r="D2010" s="333"/>
      <c r="AA2010" s="105"/>
      <c r="AB2010" s="105"/>
      <c r="AC2010" s="105"/>
      <c r="AD2010" s="105"/>
      <c r="AE2010" s="105"/>
      <c r="AG2010" s="302"/>
      <c r="AN2010" s="105"/>
      <c r="AO2010" s="105"/>
      <c r="AP2010" s="105"/>
      <c r="AQ2010" s="105"/>
      <c r="AR2010" s="105"/>
      <c r="AS2010" s="105"/>
      <c r="AT2010" s="105"/>
      <c r="AU2010" s="105"/>
    </row>
    <row r="2011" spans="3:47" x14ac:dyDescent="0.2">
      <c r="C2011" s="333"/>
      <c r="D2011" s="333"/>
      <c r="AA2011" s="105"/>
      <c r="AB2011" s="105"/>
      <c r="AC2011" s="105"/>
      <c r="AD2011" s="105"/>
      <c r="AE2011" s="105"/>
      <c r="AG2011" s="302"/>
      <c r="AN2011" s="105"/>
      <c r="AO2011" s="105"/>
      <c r="AP2011" s="105"/>
      <c r="AQ2011" s="105"/>
      <c r="AR2011" s="105"/>
      <c r="AS2011" s="105"/>
      <c r="AT2011" s="105"/>
      <c r="AU2011" s="105"/>
    </row>
    <row r="2012" spans="3:47" x14ac:dyDescent="0.2">
      <c r="C2012" s="333"/>
      <c r="D2012" s="333"/>
      <c r="AA2012" s="105"/>
      <c r="AB2012" s="105"/>
      <c r="AC2012" s="105"/>
      <c r="AD2012" s="105"/>
      <c r="AE2012" s="105"/>
      <c r="AG2012" s="302"/>
      <c r="AN2012" s="105"/>
      <c r="AO2012" s="105"/>
      <c r="AP2012" s="105"/>
      <c r="AQ2012" s="105"/>
      <c r="AR2012" s="105"/>
      <c r="AS2012" s="105"/>
      <c r="AT2012" s="105"/>
      <c r="AU2012" s="105"/>
    </row>
    <row r="2013" spans="3:47" x14ac:dyDescent="0.2">
      <c r="C2013" s="333"/>
      <c r="D2013" s="333"/>
      <c r="AA2013" s="105"/>
      <c r="AB2013" s="105"/>
      <c r="AC2013" s="105"/>
      <c r="AD2013" s="105"/>
      <c r="AE2013" s="105"/>
      <c r="AG2013" s="302"/>
      <c r="AN2013" s="105"/>
      <c r="AO2013" s="105"/>
      <c r="AP2013" s="105"/>
      <c r="AQ2013" s="105"/>
      <c r="AR2013" s="105"/>
      <c r="AS2013" s="105"/>
      <c r="AT2013" s="105"/>
      <c r="AU2013" s="105"/>
    </row>
    <row r="2014" spans="3:47" x14ac:dyDescent="0.2">
      <c r="C2014" s="333"/>
      <c r="D2014" s="333"/>
      <c r="AA2014" s="105"/>
      <c r="AB2014" s="105"/>
      <c r="AC2014" s="105"/>
      <c r="AD2014" s="105"/>
      <c r="AE2014" s="105"/>
      <c r="AG2014" s="302"/>
      <c r="AN2014" s="105"/>
      <c r="AO2014" s="105"/>
      <c r="AP2014" s="105"/>
      <c r="AQ2014" s="105"/>
      <c r="AR2014" s="105"/>
      <c r="AS2014" s="105"/>
      <c r="AT2014" s="105"/>
      <c r="AU2014" s="105"/>
    </row>
    <row r="2015" spans="3:47" x14ac:dyDescent="0.2">
      <c r="C2015" s="333"/>
      <c r="D2015" s="333"/>
      <c r="AA2015" s="105"/>
      <c r="AB2015" s="105"/>
      <c r="AC2015" s="105"/>
      <c r="AD2015" s="105"/>
      <c r="AE2015" s="105"/>
      <c r="AG2015" s="302"/>
      <c r="AN2015" s="105"/>
      <c r="AO2015" s="105"/>
      <c r="AP2015" s="105"/>
      <c r="AQ2015" s="105"/>
      <c r="AR2015" s="105"/>
      <c r="AS2015" s="105"/>
      <c r="AT2015" s="105"/>
      <c r="AU2015" s="105"/>
    </row>
    <row r="2016" spans="3:47" x14ac:dyDescent="0.2">
      <c r="C2016" s="333"/>
      <c r="D2016" s="333"/>
      <c r="AA2016" s="105"/>
      <c r="AB2016" s="105"/>
      <c r="AC2016" s="105"/>
      <c r="AD2016" s="105"/>
      <c r="AE2016" s="105"/>
      <c r="AG2016" s="302"/>
      <c r="AN2016" s="105"/>
      <c r="AO2016" s="105"/>
      <c r="AP2016" s="105"/>
      <c r="AQ2016" s="105"/>
      <c r="AR2016" s="105"/>
      <c r="AS2016" s="105"/>
      <c r="AT2016" s="105"/>
      <c r="AU2016" s="105"/>
    </row>
    <row r="2017" spans="3:47" x14ac:dyDescent="0.2">
      <c r="C2017" s="333"/>
      <c r="D2017" s="333"/>
      <c r="AA2017" s="105"/>
      <c r="AB2017" s="105"/>
      <c r="AC2017" s="105"/>
      <c r="AD2017" s="105"/>
      <c r="AE2017" s="105"/>
      <c r="AG2017" s="302"/>
      <c r="AN2017" s="105"/>
      <c r="AO2017" s="105"/>
      <c r="AP2017" s="105"/>
      <c r="AQ2017" s="105"/>
      <c r="AR2017" s="105"/>
      <c r="AS2017" s="105"/>
      <c r="AT2017" s="105"/>
      <c r="AU2017" s="105"/>
    </row>
    <row r="2018" spans="3:47" x14ac:dyDescent="0.2">
      <c r="C2018" s="333"/>
      <c r="D2018" s="333"/>
      <c r="AA2018" s="105"/>
      <c r="AB2018" s="105"/>
      <c r="AC2018" s="105"/>
      <c r="AD2018" s="105"/>
      <c r="AE2018" s="105"/>
      <c r="AG2018" s="302"/>
      <c r="AN2018" s="105"/>
      <c r="AO2018" s="105"/>
      <c r="AP2018" s="105"/>
      <c r="AQ2018" s="105"/>
      <c r="AR2018" s="105"/>
      <c r="AS2018" s="105"/>
      <c r="AT2018" s="105"/>
      <c r="AU2018" s="105"/>
    </row>
    <row r="2019" spans="3:47" x14ac:dyDescent="0.2">
      <c r="C2019" s="333"/>
      <c r="D2019" s="333"/>
      <c r="AA2019" s="105"/>
      <c r="AB2019" s="105"/>
      <c r="AC2019" s="105"/>
      <c r="AD2019" s="105"/>
      <c r="AE2019" s="105"/>
      <c r="AG2019" s="302"/>
      <c r="AN2019" s="105"/>
      <c r="AO2019" s="105"/>
      <c r="AP2019" s="105"/>
      <c r="AQ2019" s="105"/>
      <c r="AR2019" s="105"/>
      <c r="AS2019" s="105"/>
      <c r="AT2019" s="105"/>
      <c r="AU2019" s="105"/>
    </row>
    <row r="2020" spans="3:47" x14ac:dyDescent="0.2">
      <c r="C2020" s="333"/>
      <c r="D2020" s="333"/>
      <c r="AA2020" s="105"/>
      <c r="AB2020" s="105"/>
      <c r="AC2020" s="105"/>
      <c r="AD2020" s="105"/>
      <c r="AE2020" s="105"/>
      <c r="AG2020" s="302"/>
      <c r="AN2020" s="105"/>
      <c r="AO2020" s="105"/>
      <c r="AP2020" s="105"/>
      <c r="AQ2020" s="105"/>
      <c r="AR2020" s="105"/>
      <c r="AS2020" s="105"/>
      <c r="AT2020" s="105"/>
      <c r="AU2020" s="105"/>
    </row>
    <row r="2021" spans="3:47" x14ac:dyDescent="0.2">
      <c r="C2021" s="333"/>
      <c r="D2021" s="333"/>
      <c r="AA2021" s="105"/>
      <c r="AB2021" s="105"/>
      <c r="AC2021" s="105"/>
      <c r="AD2021" s="105"/>
      <c r="AE2021" s="105"/>
      <c r="AG2021" s="302"/>
      <c r="AN2021" s="105"/>
      <c r="AO2021" s="105"/>
      <c r="AP2021" s="105"/>
      <c r="AQ2021" s="105"/>
      <c r="AR2021" s="105"/>
      <c r="AS2021" s="105"/>
      <c r="AT2021" s="105"/>
      <c r="AU2021" s="105"/>
    </row>
    <row r="2022" spans="3:47" x14ac:dyDescent="0.2">
      <c r="C2022" s="333"/>
      <c r="D2022" s="333"/>
      <c r="AA2022" s="105"/>
      <c r="AB2022" s="105"/>
      <c r="AC2022" s="105"/>
      <c r="AD2022" s="105"/>
      <c r="AE2022" s="105"/>
      <c r="AG2022" s="302"/>
      <c r="AN2022" s="105"/>
      <c r="AO2022" s="105"/>
      <c r="AP2022" s="105"/>
      <c r="AQ2022" s="105"/>
      <c r="AR2022" s="105"/>
      <c r="AS2022" s="105"/>
      <c r="AT2022" s="105"/>
      <c r="AU2022" s="105"/>
    </row>
    <row r="2023" spans="3:47" x14ac:dyDescent="0.2">
      <c r="C2023" s="333"/>
      <c r="D2023" s="333"/>
      <c r="AA2023" s="105"/>
      <c r="AB2023" s="105"/>
      <c r="AC2023" s="105"/>
      <c r="AD2023" s="105"/>
      <c r="AE2023" s="105"/>
      <c r="AG2023" s="302"/>
      <c r="AN2023" s="105"/>
      <c r="AO2023" s="105"/>
      <c r="AP2023" s="105"/>
      <c r="AQ2023" s="105"/>
      <c r="AR2023" s="105"/>
      <c r="AS2023" s="105"/>
      <c r="AT2023" s="105"/>
      <c r="AU2023" s="105"/>
    </row>
    <row r="2024" spans="3:47" x14ac:dyDescent="0.2">
      <c r="C2024" s="333"/>
      <c r="D2024" s="333"/>
      <c r="AA2024" s="105"/>
      <c r="AB2024" s="105"/>
      <c r="AC2024" s="105"/>
      <c r="AD2024" s="105"/>
      <c r="AE2024" s="105"/>
      <c r="AG2024" s="302"/>
      <c r="AN2024" s="105"/>
      <c r="AO2024" s="105"/>
      <c r="AP2024" s="105"/>
      <c r="AQ2024" s="105"/>
      <c r="AR2024" s="105"/>
      <c r="AS2024" s="105"/>
      <c r="AT2024" s="105"/>
      <c r="AU2024" s="105"/>
    </row>
    <row r="2025" spans="3:47" x14ac:dyDescent="0.2">
      <c r="C2025" s="333"/>
      <c r="D2025" s="333"/>
      <c r="AA2025" s="105"/>
      <c r="AB2025" s="105"/>
      <c r="AC2025" s="105"/>
      <c r="AD2025" s="105"/>
      <c r="AE2025" s="105"/>
      <c r="AG2025" s="302"/>
      <c r="AN2025" s="105"/>
      <c r="AO2025" s="105"/>
      <c r="AP2025" s="105"/>
      <c r="AQ2025" s="105"/>
      <c r="AR2025" s="105"/>
      <c r="AS2025" s="105"/>
      <c r="AT2025" s="105"/>
      <c r="AU2025" s="105"/>
    </row>
    <row r="2026" spans="3:47" x14ac:dyDescent="0.2">
      <c r="C2026" s="333"/>
      <c r="D2026" s="333"/>
      <c r="AA2026" s="105"/>
      <c r="AB2026" s="105"/>
      <c r="AC2026" s="105"/>
      <c r="AD2026" s="105"/>
      <c r="AE2026" s="105"/>
      <c r="AG2026" s="302"/>
      <c r="AN2026" s="105"/>
      <c r="AO2026" s="105"/>
      <c r="AP2026" s="105"/>
      <c r="AQ2026" s="105"/>
      <c r="AR2026" s="105"/>
      <c r="AS2026" s="105"/>
      <c r="AT2026" s="105"/>
      <c r="AU2026" s="105"/>
    </row>
    <row r="2027" spans="3:47" x14ac:dyDescent="0.2">
      <c r="C2027" s="333"/>
      <c r="D2027" s="333"/>
      <c r="AA2027" s="105"/>
      <c r="AB2027" s="105"/>
      <c r="AC2027" s="105"/>
      <c r="AD2027" s="105"/>
      <c r="AE2027" s="105"/>
      <c r="AG2027" s="302"/>
      <c r="AN2027" s="105"/>
      <c r="AO2027" s="105"/>
      <c r="AP2027" s="105"/>
      <c r="AQ2027" s="105"/>
      <c r="AR2027" s="105"/>
      <c r="AS2027" s="105"/>
      <c r="AT2027" s="105"/>
      <c r="AU2027" s="105"/>
    </row>
    <row r="2028" spans="3:47" x14ac:dyDescent="0.2">
      <c r="C2028" s="333"/>
      <c r="D2028" s="333"/>
      <c r="AA2028" s="105"/>
      <c r="AB2028" s="105"/>
      <c r="AC2028" s="105"/>
      <c r="AD2028" s="105"/>
      <c r="AE2028" s="105"/>
      <c r="AG2028" s="302"/>
      <c r="AN2028" s="105"/>
      <c r="AO2028" s="105"/>
      <c r="AP2028" s="105"/>
      <c r="AQ2028" s="105"/>
      <c r="AR2028" s="105"/>
      <c r="AS2028" s="105"/>
      <c r="AT2028" s="105"/>
      <c r="AU2028" s="105"/>
    </row>
    <row r="2029" spans="3:47" x14ac:dyDescent="0.2">
      <c r="C2029" s="333"/>
      <c r="D2029" s="333"/>
      <c r="AA2029" s="105"/>
      <c r="AB2029" s="105"/>
      <c r="AC2029" s="105"/>
      <c r="AD2029" s="105"/>
      <c r="AE2029" s="105"/>
      <c r="AG2029" s="302"/>
      <c r="AN2029" s="105"/>
      <c r="AO2029" s="105"/>
      <c r="AP2029" s="105"/>
      <c r="AQ2029" s="105"/>
      <c r="AR2029" s="105"/>
      <c r="AS2029" s="105"/>
      <c r="AT2029" s="105"/>
      <c r="AU2029" s="105"/>
    </row>
    <row r="2030" spans="3:47" x14ac:dyDescent="0.2">
      <c r="C2030" s="333"/>
      <c r="D2030" s="333"/>
      <c r="AA2030" s="105"/>
      <c r="AB2030" s="105"/>
      <c r="AC2030" s="105"/>
      <c r="AD2030" s="105"/>
      <c r="AE2030" s="105"/>
      <c r="AG2030" s="302"/>
      <c r="AN2030" s="105"/>
      <c r="AO2030" s="105"/>
      <c r="AP2030" s="105"/>
      <c r="AQ2030" s="105"/>
      <c r="AR2030" s="105"/>
      <c r="AS2030" s="105"/>
      <c r="AT2030" s="105"/>
      <c r="AU2030" s="105"/>
    </row>
    <row r="2031" spans="3:47" x14ac:dyDescent="0.2">
      <c r="C2031" s="333"/>
      <c r="D2031" s="333"/>
      <c r="AA2031" s="105"/>
      <c r="AB2031" s="105"/>
      <c r="AC2031" s="105"/>
      <c r="AD2031" s="105"/>
      <c r="AE2031" s="105"/>
      <c r="AG2031" s="302"/>
      <c r="AN2031" s="105"/>
      <c r="AO2031" s="105"/>
      <c r="AP2031" s="105"/>
      <c r="AQ2031" s="105"/>
      <c r="AR2031" s="105"/>
      <c r="AS2031" s="105"/>
      <c r="AT2031" s="105"/>
      <c r="AU2031" s="105"/>
    </row>
    <row r="2032" spans="3:47" x14ac:dyDescent="0.2">
      <c r="C2032" s="333"/>
      <c r="D2032" s="333"/>
      <c r="AA2032" s="105"/>
      <c r="AB2032" s="105"/>
      <c r="AC2032" s="105"/>
      <c r="AD2032" s="105"/>
      <c r="AE2032" s="105"/>
      <c r="AG2032" s="302"/>
      <c r="AN2032" s="105"/>
      <c r="AO2032" s="105"/>
      <c r="AP2032" s="105"/>
      <c r="AQ2032" s="105"/>
      <c r="AR2032" s="105"/>
      <c r="AS2032" s="105"/>
      <c r="AT2032" s="105"/>
      <c r="AU2032" s="105"/>
    </row>
    <row r="2033" spans="3:47" x14ac:dyDescent="0.2">
      <c r="C2033" s="333"/>
      <c r="D2033" s="333"/>
      <c r="AA2033" s="105"/>
      <c r="AB2033" s="105"/>
      <c r="AC2033" s="105"/>
      <c r="AD2033" s="105"/>
      <c r="AE2033" s="105"/>
      <c r="AG2033" s="302"/>
      <c r="AN2033" s="105"/>
      <c r="AO2033" s="105"/>
      <c r="AP2033" s="105"/>
      <c r="AQ2033" s="105"/>
      <c r="AR2033" s="105"/>
      <c r="AS2033" s="105"/>
      <c r="AT2033" s="105"/>
      <c r="AU2033" s="105"/>
    </row>
    <row r="2034" spans="3:47" x14ac:dyDescent="0.2">
      <c r="C2034" s="333"/>
      <c r="D2034" s="333"/>
      <c r="AA2034" s="105"/>
      <c r="AB2034" s="105"/>
      <c r="AC2034" s="105"/>
      <c r="AD2034" s="105"/>
      <c r="AE2034" s="105"/>
      <c r="AG2034" s="302"/>
      <c r="AN2034" s="105"/>
      <c r="AO2034" s="105"/>
      <c r="AP2034" s="105"/>
      <c r="AQ2034" s="105"/>
      <c r="AR2034" s="105"/>
      <c r="AS2034" s="105"/>
      <c r="AT2034" s="105"/>
      <c r="AU2034" s="105"/>
    </row>
    <row r="2035" spans="3:47" x14ac:dyDescent="0.2">
      <c r="C2035" s="333"/>
      <c r="D2035" s="333"/>
      <c r="AA2035" s="105"/>
      <c r="AB2035" s="105"/>
      <c r="AC2035" s="105"/>
      <c r="AD2035" s="105"/>
      <c r="AE2035" s="105"/>
      <c r="AG2035" s="302"/>
      <c r="AN2035" s="105"/>
      <c r="AO2035" s="105"/>
      <c r="AP2035" s="105"/>
      <c r="AQ2035" s="105"/>
      <c r="AR2035" s="105"/>
      <c r="AS2035" s="105"/>
      <c r="AT2035" s="105"/>
      <c r="AU2035" s="105"/>
    </row>
    <row r="2036" spans="3:47" x14ac:dyDescent="0.2">
      <c r="C2036" s="333"/>
      <c r="D2036" s="333"/>
      <c r="AA2036" s="105"/>
      <c r="AB2036" s="105"/>
      <c r="AC2036" s="105"/>
      <c r="AD2036" s="105"/>
      <c r="AE2036" s="105"/>
      <c r="AG2036" s="302"/>
      <c r="AN2036" s="105"/>
      <c r="AO2036" s="105"/>
      <c r="AP2036" s="105"/>
      <c r="AQ2036" s="105"/>
      <c r="AR2036" s="105"/>
      <c r="AS2036" s="105"/>
      <c r="AT2036" s="105"/>
      <c r="AU2036" s="105"/>
    </row>
    <row r="2037" spans="3:47" x14ac:dyDescent="0.2">
      <c r="C2037" s="333"/>
      <c r="D2037" s="333"/>
      <c r="AA2037" s="105"/>
      <c r="AB2037" s="105"/>
      <c r="AC2037" s="105"/>
      <c r="AD2037" s="105"/>
      <c r="AE2037" s="105"/>
      <c r="AG2037" s="302"/>
      <c r="AN2037" s="105"/>
      <c r="AO2037" s="105"/>
      <c r="AP2037" s="105"/>
      <c r="AQ2037" s="105"/>
      <c r="AR2037" s="105"/>
      <c r="AS2037" s="105"/>
      <c r="AT2037" s="105"/>
      <c r="AU2037" s="105"/>
    </row>
    <row r="2038" spans="3:47" x14ac:dyDescent="0.2">
      <c r="C2038" s="333"/>
      <c r="D2038" s="333"/>
      <c r="AA2038" s="105"/>
      <c r="AB2038" s="105"/>
      <c r="AC2038" s="105"/>
      <c r="AD2038" s="105"/>
      <c r="AE2038" s="105"/>
      <c r="AG2038" s="302"/>
      <c r="AN2038" s="105"/>
      <c r="AO2038" s="105"/>
      <c r="AP2038" s="105"/>
      <c r="AQ2038" s="105"/>
      <c r="AR2038" s="105"/>
      <c r="AS2038" s="105"/>
      <c r="AT2038" s="105"/>
      <c r="AU2038" s="105"/>
    </row>
    <row r="2039" spans="3:47" x14ac:dyDescent="0.2">
      <c r="C2039" s="333"/>
      <c r="D2039" s="333"/>
      <c r="AA2039" s="105"/>
      <c r="AB2039" s="105"/>
      <c r="AC2039" s="105"/>
      <c r="AD2039" s="105"/>
      <c r="AE2039" s="105"/>
      <c r="AG2039" s="302"/>
      <c r="AN2039" s="105"/>
      <c r="AO2039" s="105"/>
      <c r="AP2039" s="105"/>
      <c r="AQ2039" s="105"/>
      <c r="AR2039" s="105"/>
      <c r="AS2039" s="105"/>
      <c r="AT2039" s="105"/>
      <c r="AU2039" s="105"/>
    </row>
    <row r="2040" spans="3:47" x14ac:dyDescent="0.2">
      <c r="C2040" s="333"/>
      <c r="D2040" s="333"/>
      <c r="AA2040" s="105"/>
      <c r="AB2040" s="105"/>
      <c r="AC2040" s="105"/>
      <c r="AD2040" s="105"/>
      <c r="AE2040" s="105"/>
      <c r="AG2040" s="302"/>
      <c r="AN2040" s="105"/>
      <c r="AO2040" s="105"/>
      <c r="AP2040" s="105"/>
      <c r="AQ2040" s="105"/>
      <c r="AR2040" s="105"/>
      <c r="AS2040" s="105"/>
      <c r="AT2040" s="105"/>
      <c r="AU2040" s="105"/>
    </row>
    <row r="2041" spans="3:47" x14ac:dyDescent="0.2">
      <c r="C2041" s="333"/>
      <c r="D2041" s="333"/>
      <c r="AA2041" s="105"/>
      <c r="AB2041" s="105"/>
      <c r="AC2041" s="105"/>
      <c r="AD2041" s="105"/>
      <c r="AE2041" s="105"/>
      <c r="AG2041" s="302"/>
      <c r="AN2041" s="105"/>
      <c r="AO2041" s="105"/>
      <c r="AP2041" s="105"/>
      <c r="AQ2041" s="105"/>
      <c r="AR2041" s="105"/>
      <c r="AS2041" s="105"/>
      <c r="AT2041" s="105"/>
      <c r="AU2041" s="105"/>
    </row>
    <row r="2042" spans="3:47" x14ac:dyDescent="0.2">
      <c r="C2042" s="333"/>
      <c r="D2042" s="333"/>
      <c r="AA2042" s="105"/>
      <c r="AB2042" s="105"/>
      <c r="AC2042" s="105"/>
      <c r="AD2042" s="105"/>
      <c r="AE2042" s="105"/>
      <c r="AG2042" s="302"/>
      <c r="AN2042" s="105"/>
      <c r="AO2042" s="105"/>
      <c r="AP2042" s="105"/>
      <c r="AQ2042" s="105"/>
      <c r="AR2042" s="105"/>
      <c r="AS2042" s="105"/>
      <c r="AT2042" s="105"/>
      <c r="AU2042" s="105"/>
    </row>
    <row r="2043" spans="3:47" x14ac:dyDescent="0.2">
      <c r="C2043" s="333"/>
      <c r="D2043" s="333"/>
      <c r="AA2043" s="105"/>
      <c r="AB2043" s="105"/>
      <c r="AC2043" s="105"/>
      <c r="AD2043" s="105"/>
      <c r="AE2043" s="105"/>
      <c r="AG2043" s="302"/>
      <c r="AN2043" s="105"/>
      <c r="AO2043" s="105"/>
      <c r="AP2043" s="105"/>
      <c r="AQ2043" s="105"/>
      <c r="AR2043" s="105"/>
      <c r="AS2043" s="105"/>
      <c r="AT2043" s="105"/>
      <c r="AU2043" s="105"/>
    </row>
    <row r="2044" spans="3:47" x14ac:dyDescent="0.2">
      <c r="C2044" s="333"/>
      <c r="D2044" s="333"/>
      <c r="AA2044" s="105"/>
      <c r="AB2044" s="105"/>
      <c r="AC2044" s="105"/>
      <c r="AD2044" s="105"/>
      <c r="AE2044" s="105"/>
      <c r="AG2044" s="302"/>
      <c r="AN2044" s="105"/>
      <c r="AO2044" s="105"/>
      <c r="AP2044" s="105"/>
      <c r="AQ2044" s="105"/>
      <c r="AR2044" s="105"/>
      <c r="AS2044" s="105"/>
      <c r="AT2044" s="105"/>
      <c r="AU2044" s="105"/>
    </row>
    <row r="2045" spans="3:47" x14ac:dyDescent="0.2">
      <c r="C2045" s="333"/>
      <c r="D2045" s="333"/>
      <c r="AA2045" s="105"/>
      <c r="AB2045" s="105"/>
      <c r="AC2045" s="105"/>
      <c r="AD2045" s="105"/>
      <c r="AE2045" s="105"/>
      <c r="AG2045" s="302"/>
      <c r="AN2045" s="105"/>
      <c r="AO2045" s="105"/>
      <c r="AP2045" s="105"/>
      <c r="AQ2045" s="105"/>
      <c r="AR2045" s="105"/>
      <c r="AS2045" s="105"/>
      <c r="AT2045" s="105"/>
      <c r="AU2045" s="105"/>
    </row>
    <row r="2046" spans="3:47" x14ac:dyDescent="0.2">
      <c r="C2046" s="333"/>
      <c r="D2046" s="333"/>
      <c r="AA2046" s="105"/>
      <c r="AB2046" s="105"/>
      <c r="AC2046" s="105"/>
      <c r="AD2046" s="105"/>
      <c r="AE2046" s="105"/>
      <c r="AG2046" s="302"/>
      <c r="AN2046" s="105"/>
      <c r="AO2046" s="105"/>
      <c r="AP2046" s="105"/>
      <c r="AQ2046" s="105"/>
      <c r="AR2046" s="105"/>
      <c r="AS2046" s="105"/>
      <c r="AT2046" s="105"/>
      <c r="AU2046" s="105"/>
    </row>
    <row r="2047" spans="3:47" x14ac:dyDescent="0.2">
      <c r="C2047" s="333"/>
      <c r="D2047" s="333"/>
      <c r="AA2047" s="105"/>
      <c r="AB2047" s="105"/>
      <c r="AC2047" s="105"/>
      <c r="AD2047" s="105"/>
      <c r="AE2047" s="105"/>
      <c r="AG2047" s="302"/>
      <c r="AN2047" s="105"/>
      <c r="AO2047" s="105"/>
      <c r="AP2047" s="105"/>
      <c r="AQ2047" s="105"/>
      <c r="AR2047" s="105"/>
      <c r="AS2047" s="105"/>
      <c r="AT2047" s="105"/>
      <c r="AU2047" s="105"/>
    </row>
    <row r="2048" spans="3:47" x14ac:dyDescent="0.2">
      <c r="C2048" s="333"/>
      <c r="D2048" s="333"/>
      <c r="AA2048" s="105"/>
      <c r="AB2048" s="105"/>
      <c r="AC2048" s="105"/>
      <c r="AD2048" s="105"/>
      <c r="AE2048" s="105"/>
      <c r="AG2048" s="302"/>
      <c r="AN2048" s="105"/>
      <c r="AO2048" s="105"/>
      <c r="AP2048" s="105"/>
      <c r="AQ2048" s="105"/>
      <c r="AR2048" s="105"/>
      <c r="AS2048" s="105"/>
      <c r="AT2048" s="105"/>
      <c r="AU2048" s="105"/>
    </row>
    <row r="2049" spans="3:47" x14ac:dyDescent="0.2">
      <c r="C2049" s="333"/>
      <c r="D2049" s="333"/>
      <c r="AA2049" s="105"/>
      <c r="AB2049" s="105"/>
      <c r="AC2049" s="105"/>
      <c r="AD2049" s="105"/>
      <c r="AE2049" s="105"/>
      <c r="AG2049" s="302"/>
      <c r="AN2049" s="105"/>
      <c r="AO2049" s="105"/>
      <c r="AP2049" s="105"/>
      <c r="AQ2049" s="105"/>
      <c r="AR2049" s="105"/>
      <c r="AS2049" s="105"/>
      <c r="AT2049" s="105"/>
      <c r="AU2049" s="105"/>
    </row>
    <row r="2050" spans="3:47" x14ac:dyDescent="0.2">
      <c r="C2050" s="333"/>
      <c r="D2050" s="333"/>
      <c r="AA2050" s="105"/>
      <c r="AB2050" s="105"/>
      <c r="AC2050" s="105"/>
      <c r="AD2050" s="105"/>
      <c r="AE2050" s="105"/>
      <c r="AG2050" s="302"/>
      <c r="AN2050" s="105"/>
      <c r="AO2050" s="105"/>
      <c r="AP2050" s="105"/>
      <c r="AQ2050" s="105"/>
      <c r="AR2050" s="105"/>
      <c r="AS2050" s="105"/>
      <c r="AT2050" s="105"/>
      <c r="AU2050" s="105"/>
    </row>
    <row r="2051" spans="3:47" x14ac:dyDescent="0.2">
      <c r="C2051" s="333"/>
      <c r="D2051" s="333"/>
      <c r="AA2051" s="105"/>
      <c r="AB2051" s="105"/>
      <c r="AC2051" s="105"/>
      <c r="AD2051" s="105"/>
      <c r="AE2051" s="105"/>
      <c r="AG2051" s="302"/>
      <c r="AN2051" s="105"/>
      <c r="AO2051" s="105"/>
      <c r="AP2051" s="105"/>
      <c r="AQ2051" s="105"/>
      <c r="AR2051" s="105"/>
      <c r="AS2051" s="105"/>
      <c r="AT2051" s="105"/>
      <c r="AU2051" s="105"/>
    </row>
    <row r="2052" spans="3:47" x14ac:dyDescent="0.2">
      <c r="C2052" s="333"/>
      <c r="D2052" s="333"/>
      <c r="AA2052" s="105"/>
      <c r="AB2052" s="105"/>
      <c r="AC2052" s="105"/>
      <c r="AD2052" s="105"/>
      <c r="AE2052" s="105"/>
      <c r="AG2052" s="302"/>
      <c r="AN2052" s="105"/>
      <c r="AO2052" s="105"/>
      <c r="AP2052" s="105"/>
      <c r="AQ2052" s="105"/>
      <c r="AR2052" s="105"/>
      <c r="AS2052" s="105"/>
      <c r="AT2052" s="105"/>
      <c r="AU2052" s="105"/>
    </row>
    <row r="2053" spans="3:47" x14ac:dyDescent="0.2">
      <c r="C2053" s="333"/>
      <c r="D2053" s="333"/>
      <c r="AA2053" s="105"/>
      <c r="AB2053" s="105"/>
      <c r="AC2053" s="105"/>
      <c r="AD2053" s="105"/>
      <c r="AE2053" s="105"/>
      <c r="AG2053" s="302"/>
      <c r="AN2053" s="105"/>
      <c r="AO2053" s="105"/>
      <c r="AP2053" s="105"/>
      <c r="AQ2053" s="105"/>
      <c r="AR2053" s="105"/>
      <c r="AS2053" s="105"/>
      <c r="AT2053" s="105"/>
      <c r="AU2053" s="105"/>
    </row>
    <row r="2054" spans="3:47" x14ac:dyDescent="0.2">
      <c r="C2054" s="333"/>
      <c r="D2054" s="333"/>
      <c r="AA2054" s="105"/>
      <c r="AB2054" s="105"/>
      <c r="AC2054" s="105"/>
      <c r="AD2054" s="105"/>
      <c r="AE2054" s="105"/>
      <c r="AG2054" s="302"/>
      <c r="AN2054" s="105"/>
      <c r="AO2054" s="105"/>
      <c r="AP2054" s="105"/>
      <c r="AQ2054" s="105"/>
      <c r="AR2054" s="105"/>
      <c r="AS2054" s="105"/>
      <c r="AT2054" s="105"/>
      <c r="AU2054" s="105"/>
    </row>
    <row r="2055" spans="3:47" x14ac:dyDescent="0.2">
      <c r="C2055" s="333"/>
      <c r="D2055" s="333"/>
      <c r="AA2055" s="105"/>
      <c r="AB2055" s="105"/>
      <c r="AC2055" s="105"/>
      <c r="AD2055" s="105"/>
      <c r="AE2055" s="105"/>
      <c r="AG2055" s="302"/>
      <c r="AN2055" s="105"/>
      <c r="AO2055" s="105"/>
      <c r="AP2055" s="105"/>
      <c r="AQ2055" s="105"/>
      <c r="AR2055" s="105"/>
      <c r="AS2055" s="105"/>
      <c r="AT2055" s="105"/>
      <c r="AU2055" s="105"/>
    </row>
    <row r="2056" spans="3:47" x14ac:dyDescent="0.2">
      <c r="C2056" s="333"/>
      <c r="D2056" s="333"/>
      <c r="AA2056" s="105"/>
      <c r="AB2056" s="105"/>
      <c r="AC2056" s="105"/>
      <c r="AD2056" s="105"/>
      <c r="AE2056" s="105"/>
      <c r="AG2056" s="302"/>
      <c r="AN2056" s="105"/>
      <c r="AO2056" s="105"/>
      <c r="AP2056" s="105"/>
      <c r="AQ2056" s="105"/>
      <c r="AR2056" s="105"/>
      <c r="AS2056" s="105"/>
      <c r="AT2056" s="105"/>
      <c r="AU2056" s="105"/>
    </row>
    <row r="2057" spans="3:47" x14ac:dyDescent="0.2">
      <c r="C2057" s="333"/>
      <c r="D2057" s="333"/>
      <c r="AA2057" s="105"/>
      <c r="AB2057" s="105"/>
      <c r="AC2057" s="105"/>
      <c r="AD2057" s="105"/>
      <c r="AE2057" s="105"/>
      <c r="AG2057" s="302"/>
      <c r="AN2057" s="105"/>
      <c r="AO2057" s="105"/>
      <c r="AP2057" s="105"/>
      <c r="AQ2057" s="105"/>
      <c r="AR2057" s="105"/>
      <c r="AS2057" s="105"/>
      <c r="AT2057" s="105"/>
      <c r="AU2057" s="105"/>
    </row>
    <row r="2058" spans="3:47" x14ac:dyDescent="0.2">
      <c r="C2058" s="333"/>
      <c r="D2058" s="333"/>
      <c r="AA2058" s="105"/>
      <c r="AB2058" s="105"/>
      <c r="AC2058" s="105"/>
      <c r="AD2058" s="105"/>
      <c r="AE2058" s="105"/>
      <c r="AG2058" s="302"/>
      <c r="AN2058" s="105"/>
      <c r="AO2058" s="105"/>
      <c r="AP2058" s="105"/>
      <c r="AQ2058" s="105"/>
      <c r="AR2058" s="105"/>
      <c r="AS2058" s="105"/>
      <c r="AT2058" s="105"/>
      <c r="AU2058" s="105"/>
    </row>
    <row r="2059" spans="3:47" x14ac:dyDescent="0.2">
      <c r="C2059" s="333"/>
      <c r="D2059" s="333"/>
      <c r="AA2059" s="105"/>
      <c r="AB2059" s="105"/>
      <c r="AC2059" s="105"/>
      <c r="AD2059" s="105"/>
      <c r="AE2059" s="105"/>
      <c r="AG2059" s="302"/>
      <c r="AN2059" s="105"/>
      <c r="AO2059" s="105"/>
      <c r="AP2059" s="105"/>
      <c r="AQ2059" s="105"/>
      <c r="AR2059" s="105"/>
      <c r="AS2059" s="105"/>
      <c r="AT2059" s="105"/>
      <c r="AU2059" s="105"/>
    </row>
    <row r="2060" spans="3:47" x14ac:dyDescent="0.2">
      <c r="C2060" s="333"/>
      <c r="D2060" s="333"/>
      <c r="AA2060" s="105"/>
      <c r="AB2060" s="105"/>
      <c r="AC2060" s="105"/>
      <c r="AD2060" s="105"/>
      <c r="AE2060" s="105"/>
      <c r="AG2060" s="302"/>
      <c r="AN2060" s="105"/>
      <c r="AO2060" s="105"/>
      <c r="AP2060" s="105"/>
      <c r="AQ2060" s="105"/>
      <c r="AR2060" s="105"/>
      <c r="AS2060" s="105"/>
      <c r="AT2060" s="105"/>
      <c r="AU2060" s="105"/>
    </row>
    <row r="2061" spans="3:47" x14ac:dyDescent="0.2">
      <c r="C2061" s="333"/>
      <c r="D2061" s="333"/>
      <c r="AA2061" s="105"/>
      <c r="AB2061" s="105"/>
      <c r="AC2061" s="105"/>
      <c r="AD2061" s="105"/>
      <c r="AE2061" s="105"/>
      <c r="AG2061" s="302"/>
      <c r="AN2061" s="105"/>
      <c r="AO2061" s="105"/>
      <c r="AP2061" s="105"/>
      <c r="AQ2061" s="105"/>
      <c r="AR2061" s="105"/>
      <c r="AS2061" s="105"/>
      <c r="AT2061" s="105"/>
      <c r="AU2061" s="105"/>
    </row>
    <row r="2062" spans="3:47" x14ac:dyDescent="0.2">
      <c r="C2062" s="333"/>
      <c r="D2062" s="333"/>
      <c r="AA2062" s="105"/>
      <c r="AB2062" s="105"/>
      <c r="AC2062" s="105"/>
      <c r="AD2062" s="105"/>
      <c r="AE2062" s="105"/>
      <c r="AG2062" s="302"/>
      <c r="AN2062" s="105"/>
      <c r="AO2062" s="105"/>
      <c r="AP2062" s="105"/>
      <c r="AQ2062" s="105"/>
      <c r="AR2062" s="105"/>
      <c r="AS2062" s="105"/>
      <c r="AT2062" s="105"/>
      <c r="AU2062" s="105"/>
    </row>
    <row r="2063" spans="3:47" x14ac:dyDescent="0.2">
      <c r="C2063" s="333"/>
      <c r="D2063" s="333"/>
      <c r="AA2063" s="105"/>
      <c r="AB2063" s="105"/>
      <c r="AC2063" s="105"/>
      <c r="AD2063" s="105"/>
      <c r="AE2063" s="105"/>
      <c r="AG2063" s="302"/>
      <c r="AN2063" s="105"/>
      <c r="AO2063" s="105"/>
      <c r="AP2063" s="105"/>
      <c r="AQ2063" s="105"/>
      <c r="AR2063" s="105"/>
      <c r="AS2063" s="105"/>
      <c r="AT2063" s="105"/>
      <c r="AU2063" s="105"/>
    </row>
    <row r="2064" spans="3:47" x14ac:dyDescent="0.2">
      <c r="C2064" s="333"/>
      <c r="D2064" s="333"/>
      <c r="AA2064" s="105"/>
      <c r="AB2064" s="105"/>
      <c r="AC2064" s="105"/>
      <c r="AD2064" s="105"/>
      <c r="AE2064" s="105"/>
      <c r="AG2064" s="302"/>
      <c r="AN2064" s="105"/>
      <c r="AO2064" s="105"/>
      <c r="AP2064" s="105"/>
      <c r="AQ2064" s="105"/>
      <c r="AR2064" s="105"/>
      <c r="AS2064" s="105"/>
      <c r="AT2064" s="105"/>
      <c r="AU2064" s="105"/>
    </row>
    <row r="2065" spans="3:47" x14ac:dyDescent="0.2">
      <c r="C2065" s="333"/>
      <c r="D2065" s="333"/>
      <c r="AA2065" s="105"/>
      <c r="AB2065" s="105"/>
      <c r="AC2065" s="105"/>
      <c r="AD2065" s="105"/>
      <c r="AE2065" s="105"/>
      <c r="AG2065" s="302"/>
      <c r="AN2065" s="105"/>
      <c r="AO2065" s="105"/>
      <c r="AP2065" s="105"/>
      <c r="AQ2065" s="105"/>
      <c r="AR2065" s="105"/>
      <c r="AS2065" s="105"/>
      <c r="AT2065" s="105"/>
      <c r="AU2065" s="105"/>
    </row>
    <row r="2066" spans="3:47" x14ac:dyDescent="0.2">
      <c r="C2066" s="333"/>
      <c r="D2066" s="333"/>
      <c r="AA2066" s="105"/>
      <c r="AB2066" s="105"/>
      <c r="AC2066" s="105"/>
      <c r="AD2066" s="105"/>
      <c r="AE2066" s="105"/>
      <c r="AG2066" s="302"/>
      <c r="AN2066" s="105"/>
      <c r="AO2066" s="105"/>
      <c r="AP2066" s="105"/>
      <c r="AQ2066" s="105"/>
      <c r="AR2066" s="105"/>
      <c r="AS2066" s="105"/>
      <c r="AT2066" s="105"/>
      <c r="AU2066" s="105"/>
    </row>
    <row r="2067" spans="3:47" x14ac:dyDescent="0.2">
      <c r="C2067" s="333"/>
      <c r="D2067" s="333"/>
      <c r="AA2067" s="105"/>
      <c r="AB2067" s="105"/>
      <c r="AC2067" s="105"/>
      <c r="AD2067" s="105"/>
      <c r="AE2067" s="105"/>
      <c r="AG2067" s="302"/>
      <c r="AN2067" s="105"/>
      <c r="AO2067" s="105"/>
      <c r="AP2067" s="105"/>
      <c r="AQ2067" s="105"/>
      <c r="AR2067" s="105"/>
      <c r="AS2067" s="105"/>
      <c r="AT2067" s="105"/>
      <c r="AU2067" s="105"/>
    </row>
    <row r="2068" spans="3:47" x14ac:dyDescent="0.2">
      <c r="C2068" s="333"/>
      <c r="D2068" s="333"/>
      <c r="AA2068" s="105"/>
      <c r="AB2068" s="105"/>
      <c r="AC2068" s="105"/>
      <c r="AD2068" s="105"/>
      <c r="AE2068" s="105"/>
      <c r="AG2068" s="302"/>
      <c r="AN2068" s="105"/>
      <c r="AO2068" s="105"/>
      <c r="AP2068" s="105"/>
      <c r="AQ2068" s="105"/>
      <c r="AR2068" s="105"/>
      <c r="AS2068" s="105"/>
      <c r="AT2068" s="105"/>
      <c r="AU2068" s="105"/>
    </row>
    <row r="2069" spans="3:47" x14ac:dyDescent="0.2">
      <c r="C2069" s="333"/>
      <c r="D2069" s="333"/>
      <c r="AA2069" s="105"/>
      <c r="AB2069" s="105"/>
      <c r="AC2069" s="105"/>
      <c r="AD2069" s="105"/>
      <c r="AE2069" s="105"/>
      <c r="AF2069" s="304"/>
      <c r="AG2069" s="302"/>
      <c r="AN2069" s="105"/>
      <c r="AO2069" s="105"/>
      <c r="AP2069" s="105"/>
      <c r="AQ2069" s="105"/>
      <c r="AR2069" s="105"/>
      <c r="AS2069" s="105"/>
      <c r="AT2069" s="105"/>
      <c r="AU2069" s="105"/>
    </row>
    <row r="2070" spans="3:47" x14ac:dyDescent="0.2">
      <c r="C2070" s="333"/>
      <c r="D2070" s="333"/>
      <c r="AA2070" s="105"/>
      <c r="AB2070" s="105"/>
      <c r="AC2070" s="105"/>
      <c r="AD2070" s="105"/>
      <c r="AE2070" s="105"/>
      <c r="AF2070" s="304"/>
      <c r="AG2070" s="302"/>
      <c r="AN2070" s="105"/>
      <c r="AO2070" s="105"/>
      <c r="AP2070" s="105"/>
      <c r="AQ2070" s="105"/>
      <c r="AR2070" s="105"/>
      <c r="AS2070" s="105"/>
      <c r="AT2070" s="105"/>
      <c r="AU2070" s="105"/>
    </row>
    <row r="2071" spans="3:47" x14ac:dyDescent="0.2">
      <c r="C2071" s="333"/>
      <c r="D2071" s="333"/>
      <c r="AA2071" s="105"/>
      <c r="AB2071" s="105"/>
      <c r="AC2071" s="105"/>
      <c r="AD2071" s="105"/>
      <c r="AE2071" s="105"/>
      <c r="AF2071" s="304"/>
      <c r="AG2071" s="302"/>
      <c r="AN2071" s="105"/>
      <c r="AO2071" s="105"/>
      <c r="AP2071" s="105"/>
      <c r="AQ2071" s="105"/>
      <c r="AR2071" s="105"/>
      <c r="AS2071" s="105"/>
      <c r="AT2071" s="105"/>
      <c r="AU2071" s="105"/>
    </row>
    <row r="2072" spans="3:47" x14ac:dyDescent="0.2">
      <c r="C2072" s="333"/>
      <c r="D2072" s="333"/>
      <c r="AA2072" s="105"/>
      <c r="AB2072" s="105"/>
      <c r="AC2072" s="105"/>
      <c r="AD2072" s="105"/>
      <c r="AE2072" s="105"/>
      <c r="AF2072" s="304"/>
      <c r="AG2072" s="302"/>
      <c r="AN2072" s="105"/>
      <c r="AO2072" s="105"/>
      <c r="AP2072" s="105"/>
      <c r="AQ2072" s="105"/>
      <c r="AR2072" s="105"/>
      <c r="AS2072" s="105"/>
      <c r="AT2072" s="105"/>
      <c r="AU2072" s="105"/>
    </row>
    <row r="2073" spans="3:47" x14ac:dyDescent="0.2">
      <c r="C2073" s="333"/>
      <c r="D2073" s="333"/>
      <c r="AA2073" s="105"/>
      <c r="AB2073" s="105"/>
      <c r="AC2073" s="105"/>
      <c r="AD2073" s="105"/>
      <c r="AE2073" s="105"/>
      <c r="AF2073" s="304"/>
      <c r="AG2073" s="302"/>
      <c r="AN2073" s="105"/>
      <c r="AO2073" s="105"/>
      <c r="AP2073" s="105"/>
      <c r="AQ2073" s="105"/>
      <c r="AR2073" s="105"/>
      <c r="AS2073" s="105"/>
      <c r="AT2073" s="105"/>
      <c r="AU2073" s="105"/>
    </row>
    <row r="2074" spans="3:47" x14ac:dyDescent="0.2">
      <c r="C2074" s="333"/>
      <c r="D2074" s="333"/>
      <c r="AA2074" s="105"/>
      <c r="AB2074" s="105"/>
      <c r="AC2074" s="105"/>
      <c r="AD2074" s="105"/>
      <c r="AE2074" s="105"/>
      <c r="AF2074" s="304"/>
      <c r="AG2074" s="302"/>
      <c r="AN2074" s="105"/>
      <c r="AO2074" s="105"/>
      <c r="AP2074" s="105"/>
      <c r="AQ2074" s="105"/>
      <c r="AR2074" s="105"/>
      <c r="AS2074" s="105"/>
      <c r="AT2074" s="105"/>
      <c r="AU2074" s="105"/>
    </row>
    <row r="2075" spans="3:47" x14ac:dyDescent="0.2">
      <c r="C2075" s="333"/>
      <c r="D2075" s="333"/>
      <c r="AA2075" s="105"/>
      <c r="AB2075" s="105"/>
      <c r="AC2075" s="105"/>
      <c r="AD2075" s="105"/>
      <c r="AE2075" s="105"/>
      <c r="AF2075" s="304"/>
      <c r="AG2075" s="302"/>
      <c r="AN2075" s="105"/>
      <c r="AO2075" s="105"/>
      <c r="AP2075" s="105"/>
      <c r="AQ2075" s="105"/>
      <c r="AR2075" s="105"/>
      <c r="AS2075" s="105"/>
      <c r="AT2075" s="105"/>
      <c r="AU2075" s="105"/>
    </row>
    <row r="2076" spans="3:47" x14ac:dyDescent="0.2">
      <c r="C2076" s="333"/>
      <c r="D2076" s="333"/>
      <c r="AA2076" s="105"/>
      <c r="AB2076" s="105"/>
      <c r="AC2076" s="105"/>
      <c r="AD2076" s="105"/>
      <c r="AE2076" s="105"/>
      <c r="AF2076" s="304"/>
      <c r="AG2076" s="302"/>
      <c r="AN2076" s="105"/>
      <c r="AO2076" s="105"/>
      <c r="AP2076" s="105"/>
      <c r="AQ2076" s="105"/>
      <c r="AR2076" s="105"/>
      <c r="AS2076" s="105"/>
      <c r="AT2076" s="105"/>
      <c r="AU2076" s="105"/>
    </row>
    <row r="2077" spans="3:47" x14ac:dyDescent="0.2">
      <c r="C2077" s="333"/>
      <c r="D2077" s="333"/>
      <c r="AA2077" s="105"/>
      <c r="AB2077" s="105"/>
      <c r="AC2077" s="105"/>
      <c r="AD2077" s="105"/>
      <c r="AE2077" s="105"/>
      <c r="AF2077" s="304"/>
      <c r="AG2077" s="302"/>
      <c r="AN2077" s="105"/>
      <c r="AO2077" s="105"/>
      <c r="AP2077" s="105"/>
      <c r="AQ2077" s="105"/>
      <c r="AR2077" s="105"/>
      <c r="AS2077" s="105"/>
      <c r="AT2077" s="105"/>
      <c r="AU2077" s="105"/>
    </row>
    <row r="2078" spans="3:47" x14ac:dyDescent="0.2">
      <c r="C2078" s="333"/>
      <c r="D2078" s="333"/>
      <c r="AA2078" s="105"/>
      <c r="AB2078" s="105"/>
      <c r="AC2078" s="105"/>
      <c r="AD2078" s="105"/>
      <c r="AE2078" s="105"/>
      <c r="AF2078" s="304"/>
      <c r="AG2078" s="302"/>
      <c r="AN2078" s="105"/>
      <c r="AO2078" s="105"/>
      <c r="AP2078" s="105"/>
      <c r="AQ2078" s="105"/>
      <c r="AR2078" s="105"/>
      <c r="AS2078" s="105"/>
      <c r="AT2078" s="105"/>
      <c r="AU2078" s="105"/>
    </row>
    <row r="2079" spans="3:47" x14ac:dyDescent="0.2">
      <c r="C2079" s="333"/>
      <c r="D2079" s="333"/>
      <c r="AA2079" s="105"/>
      <c r="AB2079" s="105"/>
      <c r="AC2079" s="105"/>
      <c r="AD2079" s="105"/>
      <c r="AE2079" s="105"/>
      <c r="AF2079" s="304"/>
      <c r="AG2079" s="302"/>
      <c r="AN2079" s="105"/>
      <c r="AO2079" s="105"/>
      <c r="AP2079" s="105"/>
      <c r="AQ2079" s="105"/>
      <c r="AR2079" s="105"/>
      <c r="AS2079" s="105"/>
      <c r="AT2079" s="105"/>
      <c r="AU2079" s="105"/>
    </row>
    <row r="2080" spans="3:47" x14ac:dyDescent="0.2">
      <c r="C2080" s="333"/>
      <c r="D2080" s="333"/>
      <c r="AA2080" s="105"/>
      <c r="AB2080" s="105"/>
      <c r="AC2080" s="105"/>
      <c r="AD2080" s="105"/>
      <c r="AE2080" s="105"/>
      <c r="AF2080" s="304"/>
      <c r="AG2080" s="302"/>
      <c r="AN2080" s="105"/>
      <c r="AO2080" s="105"/>
      <c r="AP2080" s="105"/>
      <c r="AQ2080" s="105"/>
      <c r="AR2080" s="105"/>
      <c r="AS2080" s="105"/>
      <c r="AT2080" s="105"/>
      <c r="AU2080" s="105"/>
    </row>
    <row r="2081" spans="3:47" x14ac:dyDescent="0.2">
      <c r="C2081" s="333"/>
      <c r="D2081" s="333"/>
      <c r="AA2081" s="105"/>
      <c r="AB2081" s="105"/>
      <c r="AC2081" s="105"/>
      <c r="AD2081" s="105"/>
      <c r="AE2081" s="105"/>
      <c r="AF2081" s="304"/>
      <c r="AG2081" s="302"/>
      <c r="AN2081" s="105"/>
      <c r="AO2081" s="105"/>
      <c r="AP2081" s="105"/>
      <c r="AQ2081" s="105"/>
      <c r="AR2081" s="105"/>
      <c r="AS2081" s="105"/>
      <c r="AT2081" s="105"/>
      <c r="AU2081" s="105"/>
    </row>
    <row r="2082" spans="3:47" x14ac:dyDescent="0.2">
      <c r="C2082" s="333"/>
      <c r="D2082" s="333"/>
      <c r="AA2082" s="105"/>
      <c r="AB2082" s="105"/>
      <c r="AC2082" s="105"/>
      <c r="AD2082" s="105"/>
      <c r="AE2082" s="105"/>
      <c r="AF2082" s="304"/>
      <c r="AG2082" s="302"/>
      <c r="AN2082" s="105"/>
      <c r="AO2082" s="105"/>
      <c r="AP2082" s="105"/>
      <c r="AQ2082" s="105"/>
      <c r="AR2082" s="105"/>
      <c r="AS2082" s="105"/>
      <c r="AT2082" s="105"/>
      <c r="AU2082" s="105"/>
    </row>
    <row r="2083" spans="3:47" x14ac:dyDescent="0.2">
      <c r="C2083" s="333"/>
      <c r="D2083" s="333"/>
      <c r="AA2083" s="105"/>
      <c r="AB2083" s="105"/>
      <c r="AC2083" s="105"/>
      <c r="AD2083" s="105"/>
      <c r="AE2083" s="105"/>
      <c r="AF2083" s="304"/>
      <c r="AG2083" s="302"/>
      <c r="AN2083" s="105"/>
      <c r="AO2083" s="105"/>
      <c r="AP2083" s="105"/>
      <c r="AQ2083" s="105"/>
      <c r="AR2083" s="105"/>
      <c r="AS2083" s="105"/>
      <c r="AT2083" s="105"/>
      <c r="AU2083" s="105"/>
    </row>
    <row r="2084" spans="3:47" x14ac:dyDescent="0.2">
      <c r="C2084" s="333"/>
      <c r="D2084" s="333"/>
      <c r="AA2084" s="105"/>
      <c r="AB2084" s="105"/>
      <c r="AC2084" s="105"/>
      <c r="AD2084" s="105"/>
      <c r="AE2084" s="105"/>
      <c r="AF2084" s="304"/>
      <c r="AG2084" s="302"/>
      <c r="AN2084" s="105"/>
      <c r="AO2084" s="105"/>
      <c r="AP2084" s="105"/>
      <c r="AQ2084" s="105"/>
      <c r="AR2084" s="105"/>
      <c r="AS2084" s="105"/>
      <c r="AT2084" s="105"/>
      <c r="AU2084" s="105"/>
    </row>
    <row r="2085" spans="3:47" x14ac:dyDescent="0.2">
      <c r="C2085" s="333"/>
      <c r="D2085" s="333"/>
      <c r="AA2085" s="105"/>
      <c r="AB2085" s="105"/>
      <c r="AC2085" s="105"/>
      <c r="AD2085" s="105"/>
      <c r="AE2085" s="105"/>
      <c r="AF2085" s="304"/>
      <c r="AG2085" s="302"/>
      <c r="AN2085" s="105"/>
      <c r="AO2085" s="105"/>
      <c r="AP2085" s="105"/>
      <c r="AQ2085" s="105"/>
      <c r="AR2085" s="105"/>
      <c r="AS2085" s="105"/>
      <c r="AT2085" s="105"/>
      <c r="AU2085" s="105"/>
    </row>
    <row r="2086" spans="3:47" x14ac:dyDescent="0.2">
      <c r="C2086" s="333"/>
      <c r="D2086" s="333"/>
      <c r="AA2086" s="105"/>
      <c r="AB2086" s="105"/>
      <c r="AC2086" s="105"/>
      <c r="AD2086" s="105"/>
      <c r="AE2086" s="105"/>
      <c r="AF2086" s="304"/>
      <c r="AG2086" s="302"/>
      <c r="AN2086" s="105"/>
      <c r="AO2086" s="105"/>
      <c r="AP2086" s="105"/>
      <c r="AQ2086" s="105"/>
      <c r="AR2086" s="105"/>
      <c r="AS2086" s="105"/>
      <c r="AT2086" s="105"/>
      <c r="AU2086" s="105"/>
    </row>
    <row r="2087" spans="3:47" x14ac:dyDescent="0.2">
      <c r="C2087" s="333"/>
      <c r="D2087" s="333"/>
      <c r="AA2087" s="105"/>
      <c r="AB2087" s="105"/>
      <c r="AC2087" s="105"/>
      <c r="AD2087" s="105"/>
      <c r="AE2087" s="105"/>
      <c r="AF2087" s="304"/>
      <c r="AG2087" s="302"/>
      <c r="AN2087" s="105"/>
      <c r="AO2087" s="105"/>
      <c r="AP2087" s="105"/>
      <c r="AQ2087" s="105"/>
      <c r="AR2087" s="105"/>
      <c r="AS2087" s="105"/>
      <c r="AT2087" s="105"/>
      <c r="AU2087" s="105"/>
    </row>
    <row r="2088" spans="3:47" x14ac:dyDescent="0.2">
      <c r="C2088" s="333"/>
      <c r="D2088" s="333"/>
      <c r="AA2088" s="105"/>
      <c r="AB2088" s="105"/>
      <c r="AC2088" s="105"/>
      <c r="AD2088" s="105"/>
      <c r="AE2088" s="105"/>
      <c r="AF2088" s="304"/>
      <c r="AG2088" s="302"/>
      <c r="AN2088" s="105"/>
      <c r="AO2088" s="105"/>
      <c r="AP2088" s="105"/>
      <c r="AQ2088" s="105"/>
      <c r="AR2088" s="105"/>
      <c r="AS2088" s="105"/>
      <c r="AT2088" s="105"/>
      <c r="AU2088" s="105"/>
    </row>
    <row r="2089" spans="3:47" x14ac:dyDescent="0.2">
      <c r="C2089" s="333"/>
      <c r="D2089" s="333"/>
      <c r="AA2089" s="105"/>
      <c r="AB2089" s="105"/>
      <c r="AC2089" s="105"/>
      <c r="AD2089" s="105"/>
      <c r="AE2089" s="105"/>
      <c r="AF2089" s="304"/>
      <c r="AG2089" s="302"/>
      <c r="AN2089" s="105"/>
      <c r="AO2089" s="105"/>
      <c r="AP2089" s="105"/>
      <c r="AQ2089" s="105"/>
      <c r="AR2089" s="105"/>
      <c r="AS2089" s="105"/>
      <c r="AT2089" s="105"/>
      <c r="AU2089" s="105"/>
    </row>
    <row r="2090" spans="3:47" x14ac:dyDescent="0.2">
      <c r="C2090" s="333"/>
      <c r="D2090" s="333"/>
      <c r="AA2090" s="105"/>
      <c r="AB2090" s="105"/>
      <c r="AC2090" s="105"/>
      <c r="AD2090" s="105"/>
      <c r="AE2090" s="105"/>
      <c r="AF2090" s="304"/>
      <c r="AG2090" s="302"/>
      <c r="AN2090" s="105"/>
      <c r="AO2090" s="105"/>
      <c r="AP2090" s="105"/>
      <c r="AQ2090" s="105"/>
      <c r="AR2090" s="105"/>
      <c r="AS2090" s="105"/>
      <c r="AT2090" s="105"/>
      <c r="AU2090" s="105"/>
    </row>
    <row r="2091" spans="3:47" x14ac:dyDescent="0.2">
      <c r="C2091" s="333"/>
      <c r="D2091" s="333"/>
      <c r="AA2091" s="105"/>
      <c r="AB2091" s="105"/>
      <c r="AC2091" s="105"/>
      <c r="AD2091" s="105"/>
      <c r="AE2091" s="105"/>
      <c r="AF2091" s="304"/>
      <c r="AG2091" s="302"/>
      <c r="AN2091" s="105"/>
      <c r="AO2091" s="105"/>
      <c r="AP2091" s="105"/>
      <c r="AQ2091" s="105"/>
      <c r="AR2091" s="105"/>
      <c r="AS2091" s="105"/>
      <c r="AT2091" s="105"/>
      <c r="AU2091" s="105"/>
    </row>
    <row r="2092" spans="3:47" x14ac:dyDescent="0.2">
      <c r="C2092" s="333"/>
      <c r="D2092" s="333"/>
      <c r="AA2092" s="105"/>
      <c r="AB2092" s="105"/>
      <c r="AC2092" s="105"/>
      <c r="AD2092" s="105"/>
      <c r="AE2092" s="105"/>
      <c r="AF2092" s="304"/>
      <c r="AG2092" s="302"/>
      <c r="AN2092" s="105"/>
      <c r="AO2092" s="105"/>
      <c r="AP2092" s="105"/>
      <c r="AQ2092" s="105"/>
      <c r="AR2092" s="105"/>
      <c r="AS2092" s="105"/>
      <c r="AT2092" s="105"/>
      <c r="AU2092" s="105"/>
    </row>
    <row r="2093" spans="3:47" x14ac:dyDescent="0.2">
      <c r="C2093" s="333"/>
      <c r="D2093" s="333"/>
      <c r="AA2093" s="105"/>
      <c r="AB2093" s="105"/>
      <c r="AC2093" s="105"/>
      <c r="AD2093" s="105"/>
      <c r="AE2093" s="105"/>
      <c r="AF2093" s="304"/>
      <c r="AG2093" s="302"/>
      <c r="AN2093" s="105"/>
      <c r="AO2093" s="105"/>
      <c r="AP2093" s="105"/>
      <c r="AQ2093" s="105"/>
      <c r="AR2093" s="105"/>
      <c r="AS2093" s="105"/>
      <c r="AT2093" s="105"/>
      <c r="AU2093" s="105"/>
    </row>
    <row r="2094" spans="3:47" x14ac:dyDescent="0.2">
      <c r="C2094" s="333"/>
      <c r="D2094" s="333"/>
      <c r="AA2094" s="105"/>
      <c r="AB2094" s="105"/>
      <c r="AC2094" s="105"/>
      <c r="AD2094" s="105"/>
      <c r="AE2094" s="105"/>
      <c r="AF2094" s="304"/>
      <c r="AG2094" s="302"/>
      <c r="AN2094" s="105"/>
      <c r="AO2094" s="105"/>
      <c r="AP2094" s="105"/>
      <c r="AQ2094" s="105"/>
      <c r="AR2094" s="105"/>
      <c r="AS2094" s="105"/>
      <c r="AT2094" s="105"/>
      <c r="AU2094" s="105"/>
    </row>
    <row r="2095" spans="3:47" x14ac:dyDescent="0.2">
      <c r="C2095" s="333"/>
      <c r="D2095" s="333"/>
      <c r="AA2095" s="105"/>
      <c r="AB2095" s="105"/>
      <c r="AC2095" s="105"/>
      <c r="AD2095" s="105"/>
      <c r="AE2095" s="105"/>
      <c r="AF2095" s="304"/>
      <c r="AG2095" s="302"/>
      <c r="AN2095" s="105"/>
      <c r="AO2095" s="105"/>
      <c r="AP2095" s="105"/>
      <c r="AQ2095" s="105"/>
      <c r="AR2095" s="105"/>
      <c r="AS2095" s="105"/>
      <c r="AT2095" s="105"/>
      <c r="AU2095" s="105"/>
    </row>
    <row r="2096" spans="3:47" x14ac:dyDescent="0.2">
      <c r="C2096" s="333"/>
      <c r="D2096" s="333"/>
      <c r="AA2096" s="105"/>
      <c r="AB2096" s="105"/>
      <c r="AC2096" s="105"/>
      <c r="AD2096" s="105"/>
      <c r="AE2096" s="105"/>
      <c r="AF2096" s="304"/>
      <c r="AG2096" s="302"/>
      <c r="AN2096" s="105"/>
      <c r="AO2096" s="105"/>
      <c r="AP2096" s="105"/>
      <c r="AQ2096" s="105"/>
      <c r="AR2096" s="105"/>
      <c r="AS2096" s="105"/>
      <c r="AT2096" s="105"/>
      <c r="AU2096" s="105"/>
    </row>
    <row r="2097" spans="3:47" x14ac:dyDescent="0.2">
      <c r="C2097" s="333"/>
      <c r="D2097" s="333"/>
      <c r="AA2097" s="105"/>
      <c r="AB2097" s="105"/>
      <c r="AC2097" s="105"/>
      <c r="AD2097" s="105"/>
      <c r="AE2097" s="105"/>
      <c r="AF2097" s="304"/>
      <c r="AG2097" s="302"/>
      <c r="AN2097" s="105"/>
      <c r="AO2097" s="105"/>
      <c r="AP2097" s="105"/>
      <c r="AQ2097" s="105"/>
      <c r="AR2097" s="105"/>
      <c r="AS2097" s="105"/>
      <c r="AT2097" s="105"/>
      <c r="AU2097" s="105"/>
    </row>
    <row r="2098" spans="3:47" x14ac:dyDescent="0.2">
      <c r="C2098" s="333"/>
      <c r="D2098" s="333"/>
      <c r="AA2098" s="105"/>
      <c r="AB2098" s="105"/>
      <c r="AC2098" s="105"/>
      <c r="AD2098" s="105"/>
      <c r="AE2098" s="105"/>
      <c r="AF2098" s="304"/>
      <c r="AG2098" s="302"/>
      <c r="AN2098" s="105"/>
      <c r="AO2098" s="105"/>
      <c r="AP2098" s="105"/>
      <c r="AQ2098" s="105"/>
      <c r="AR2098" s="105"/>
      <c r="AS2098" s="105"/>
      <c r="AT2098" s="105"/>
      <c r="AU2098" s="105"/>
    </row>
    <row r="2099" spans="3:47" x14ac:dyDescent="0.2">
      <c r="C2099" s="333"/>
      <c r="D2099" s="333"/>
      <c r="AA2099" s="105"/>
      <c r="AB2099" s="105"/>
      <c r="AC2099" s="105"/>
      <c r="AD2099" s="105"/>
      <c r="AE2099" s="105"/>
      <c r="AF2099" s="304"/>
      <c r="AG2099" s="302"/>
      <c r="AN2099" s="105"/>
      <c r="AO2099" s="105"/>
      <c r="AP2099" s="105"/>
      <c r="AQ2099" s="105"/>
      <c r="AR2099" s="105"/>
      <c r="AS2099" s="105"/>
      <c r="AT2099" s="105"/>
      <c r="AU2099" s="105"/>
    </row>
    <row r="2100" spans="3:47" x14ac:dyDescent="0.2">
      <c r="C2100" s="333"/>
      <c r="D2100" s="333"/>
      <c r="AA2100" s="105"/>
      <c r="AB2100" s="105"/>
      <c r="AC2100" s="105"/>
      <c r="AD2100" s="105"/>
      <c r="AE2100" s="105"/>
      <c r="AF2100" s="304"/>
      <c r="AG2100" s="302"/>
      <c r="AN2100" s="105"/>
      <c r="AO2100" s="105"/>
      <c r="AP2100" s="105"/>
      <c r="AQ2100" s="105"/>
      <c r="AR2100" s="105"/>
      <c r="AS2100" s="105"/>
      <c r="AT2100" s="105"/>
      <c r="AU2100" s="105"/>
    </row>
    <row r="2101" spans="3:47" x14ac:dyDescent="0.2">
      <c r="C2101" s="333"/>
      <c r="D2101" s="333"/>
      <c r="AA2101" s="105"/>
      <c r="AB2101" s="105"/>
      <c r="AC2101" s="105"/>
      <c r="AD2101" s="105"/>
      <c r="AE2101" s="105"/>
      <c r="AF2101" s="304"/>
      <c r="AG2101" s="302"/>
      <c r="AN2101" s="105"/>
      <c r="AO2101" s="105"/>
      <c r="AP2101" s="105"/>
      <c r="AQ2101" s="105"/>
      <c r="AR2101" s="105"/>
      <c r="AS2101" s="105"/>
      <c r="AT2101" s="105"/>
      <c r="AU2101" s="105"/>
    </row>
    <row r="2102" spans="3:47" x14ac:dyDescent="0.2">
      <c r="C2102" s="333"/>
      <c r="D2102" s="333"/>
      <c r="AA2102" s="105"/>
      <c r="AB2102" s="105"/>
      <c r="AC2102" s="105"/>
      <c r="AD2102" s="105"/>
      <c r="AE2102" s="105"/>
      <c r="AF2102" s="304"/>
      <c r="AG2102" s="302"/>
      <c r="AN2102" s="105"/>
      <c r="AO2102" s="105"/>
      <c r="AP2102" s="105"/>
      <c r="AQ2102" s="105"/>
      <c r="AR2102" s="105"/>
      <c r="AS2102" s="105"/>
      <c r="AT2102" s="105"/>
      <c r="AU2102" s="105"/>
    </row>
    <row r="2103" spans="3:47" x14ac:dyDescent="0.2">
      <c r="C2103" s="333"/>
      <c r="D2103" s="333"/>
      <c r="AA2103" s="105"/>
      <c r="AB2103" s="105"/>
      <c r="AC2103" s="105"/>
      <c r="AD2103" s="105"/>
      <c r="AE2103" s="105"/>
      <c r="AF2103" s="304"/>
      <c r="AG2103" s="302"/>
      <c r="AN2103" s="105"/>
      <c r="AO2103" s="105"/>
      <c r="AP2103" s="105"/>
      <c r="AQ2103" s="105"/>
      <c r="AR2103" s="105"/>
      <c r="AS2103" s="105"/>
      <c r="AT2103" s="105"/>
      <c r="AU2103" s="105"/>
    </row>
    <row r="2104" spans="3:47" x14ac:dyDescent="0.2">
      <c r="C2104" s="333"/>
      <c r="D2104" s="333"/>
      <c r="AA2104" s="105"/>
      <c r="AB2104" s="105"/>
      <c r="AC2104" s="105"/>
      <c r="AD2104" s="105"/>
      <c r="AE2104" s="105"/>
      <c r="AF2104" s="304"/>
      <c r="AG2104" s="302"/>
      <c r="AN2104" s="105"/>
      <c r="AO2104" s="105"/>
      <c r="AP2104" s="105"/>
      <c r="AQ2104" s="105"/>
      <c r="AR2104" s="105"/>
      <c r="AS2104" s="105"/>
      <c r="AT2104" s="105"/>
      <c r="AU2104" s="105"/>
    </row>
    <row r="2105" spans="3:47" x14ac:dyDescent="0.2">
      <c r="C2105" s="333"/>
      <c r="D2105" s="333"/>
      <c r="AA2105" s="105"/>
      <c r="AB2105" s="105"/>
      <c r="AC2105" s="105"/>
      <c r="AD2105" s="105"/>
      <c r="AE2105" s="105"/>
      <c r="AF2105" s="304"/>
      <c r="AG2105" s="302"/>
      <c r="AN2105" s="105"/>
      <c r="AO2105" s="105"/>
      <c r="AP2105" s="105"/>
      <c r="AQ2105" s="105"/>
      <c r="AR2105" s="105"/>
      <c r="AS2105" s="105"/>
      <c r="AT2105" s="105"/>
      <c r="AU2105" s="105"/>
    </row>
    <row r="2106" spans="3:47" x14ac:dyDescent="0.2">
      <c r="C2106" s="333"/>
      <c r="D2106" s="333"/>
      <c r="AA2106" s="105"/>
      <c r="AB2106" s="105"/>
      <c r="AC2106" s="105"/>
      <c r="AD2106" s="105"/>
      <c r="AE2106" s="105"/>
      <c r="AF2106" s="304"/>
      <c r="AG2106" s="302"/>
      <c r="AN2106" s="105"/>
      <c r="AO2106" s="105"/>
      <c r="AP2106" s="105"/>
      <c r="AQ2106" s="105"/>
      <c r="AR2106" s="105"/>
      <c r="AS2106" s="105"/>
      <c r="AT2106" s="105"/>
      <c r="AU2106" s="105"/>
    </row>
    <row r="2107" spans="3:47" x14ac:dyDescent="0.2">
      <c r="C2107" s="333"/>
      <c r="D2107" s="333"/>
      <c r="AA2107" s="105"/>
      <c r="AB2107" s="105"/>
      <c r="AC2107" s="105"/>
      <c r="AD2107" s="105"/>
      <c r="AE2107" s="105"/>
      <c r="AF2107" s="304"/>
      <c r="AG2107" s="302"/>
      <c r="AN2107" s="105"/>
      <c r="AO2107" s="105"/>
      <c r="AP2107" s="105"/>
      <c r="AQ2107" s="105"/>
      <c r="AR2107" s="105"/>
      <c r="AS2107" s="105"/>
      <c r="AT2107" s="105"/>
      <c r="AU2107" s="105"/>
    </row>
    <row r="2108" spans="3:47" x14ac:dyDescent="0.2">
      <c r="C2108" s="333"/>
      <c r="D2108" s="333"/>
      <c r="AA2108" s="105"/>
      <c r="AB2108" s="105"/>
      <c r="AC2108" s="105"/>
      <c r="AD2108" s="105"/>
      <c r="AE2108" s="105"/>
      <c r="AF2108" s="304"/>
      <c r="AG2108" s="302"/>
      <c r="AN2108" s="105"/>
      <c r="AO2108" s="105"/>
      <c r="AP2108" s="105"/>
      <c r="AQ2108" s="105"/>
      <c r="AR2108" s="105"/>
      <c r="AS2108" s="105"/>
      <c r="AT2108" s="105"/>
      <c r="AU2108" s="105"/>
    </row>
    <row r="2109" spans="3:47" x14ac:dyDescent="0.2">
      <c r="C2109" s="333"/>
      <c r="D2109" s="333"/>
      <c r="AA2109" s="105"/>
      <c r="AB2109" s="105"/>
      <c r="AC2109" s="105"/>
      <c r="AD2109" s="105"/>
      <c r="AE2109" s="105"/>
      <c r="AF2109" s="304"/>
      <c r="AG2109" s="302"/>
      <c r="AN2109" s="105"/>
      <c r="AO2109" s="105"/>
      <c r="AP2109" s="105"/>
      <c r="AQ2109" s="105"/>
      <c r="AR2109" s="105"/>
      <c r="AS2109" s="105"/>
      <c r="AT2109" s="105"/>
      <c r="AU2109" s="105"/>
    </row>
    <row r="2110" spans="3:47" x14ac:dyDescent="0.2">
      <c r="C2110" s="333"/>
      <c r="D2110" s="333"/>
      <c r="AA2110" s="105"/>
      <c r="AB2110" s="105"/>
      <c r="AC2110" s="105"/>
      <c r="AD2110" s="105"/>
      <c r="AE2110" s="105"/>
      <c r="AF2110" s="304"/>
      <c r="AG2110" s="302"/>
      <c r="AN2110" s="105"/>
      <c r="AO2110" s="105"/>
      <c r="AP2110" s="105"/>
      <c r="AQ2110" s="105"/>
      <c r="AR2110" s="105"/>
      <c r="AS2110" s="105"/>
      <c r="AT2110" s="105"/>
      <c r="AU2110" s="105"/>
    </row>
    <row r="2111" spans="3:47" x14ac:dyDescent="0.2">
      <c r="C2111" s="333"/>
      <c r="D2111" s="333"/>
      <c r="AA2111" s="105"/>
      <c r="AB2111" s="105"/>
      <c r="AC2111" s="105"/>
      <c r="AD2111" s="105"/>
      <c r="AE2111" s="105"/>
      <c r="AF2111" s="304"/>
      <c r="AG2111" s="302"/>
      <c r="AN2111" s="105"/>
      <c r="AO2111" s="105"/>
      <c r="AP2111" s="105"/>
      <c r="AQ2111" s="105"/>
      <c r="AR2111" s="105"/>
      <c r="AS2111" s="105"/>
      <c r="AT2111" s="105"/>
      <c r="AU2111" s="105"/>
    </row>
    <row r="2112" spans="3:47" x14ac:dyDescent="0.2">
      <c r="C2112" s="333"/>
      <c r="D2112" s="333"/>
      <c r="AA2112" s="105"/>
      <c r="AB2112" s="105"/>
      <c r="AC2112" s="105"/>
      <c r="AD2112" s="105"/>
      <c r="AE2112" s="105"/>
      <c r="AF2112" s="304"/>
      <c r="AG2112" s="302"/>
      <c r="AN2112" s="105"/>
      <c r="AO2112" s="105"/>
      <c r="AP2112" s="105"/>
      <c r="AQ2112" s="105"/>
      <c r="AR2112" s="105"/>
      <c r="AS2112" s="105"/>
      <c r="AT2112" s="105"/>
      <c r="AU2112" s="105"/>
    </row>
    <row r="2113" spans="3:47" x14ac:dyDescent="0.2">
      <c r="C2113" s="333"/>
      <c r="D2113" s="333"/>
      <c r="AA2113" s="105"/>
      <c r="AB2113" s="105"/>
      <c r="AC2113" s="105"/>
      <c r="AD2113" s="105"/>
      <c r="AE2113" s="105"/>
      <c r="AF2113" s="304"/>
      <c r="AG2113" s="302"/>
      <c r="AN2113" s="105"/>
      <c r="AO2113" s="105"/>
      <c r="AP2113" s="105"/>
      <c r="AQ2113" s="105"/>
      <c r="AR2113" s="105"/>
      <c r="AS2113" s="105"/>
      <c r="AT2113" s="105"/>
      <c r="AU2113" s="105"/>
    </row>
    <row r="2114" spans="3:47" x14ac:dyDescent="0.2">
      <c r="C2114" s="333"/>
      <c r="D2114" s="333"/>
      <c r="AA2114" s="105"/>
      <c r="AB2114" s="105"/>
      <c r="AC2114" s="105"/>
      <c r="AD2114" s="105"/>
      <c r="AE2114" s="105"/>
      <c r="AF2114" s="304"/>
      <c r="AG2114" s="302"/>
      <c r="AN2114" s="105"/>
      <c r="AO2114" s="105"/>
      <c r="AP2114" s="105"/>
      <c r="AQ2114" s="105"/>
      <c r="AR2114" s="105"/>
      <c r="AS2114" s="105"/>
      <c r="AT2114" s="105"/>
      <c r="AU2114" s="105"/>
    </row>
    <row r="2115" spans="3:47" x14ac:dyDescent="0.2">
      <c r="C2115" s="333"/>
      <c r="D2115" s="333"/>
      <c r="AA2115" s="105"/>
      <c r="AB2115" s="105"/>
      <c r="AC2115" s="105"/>
      <c r="AD2115" s="105"/>
      <c r="AE2115" s="105"/>
      <c r="AF2115" s="304"/>
      <c r="AG2115" s="302"/>
      <c r="AN2115" s="105"/>
      <c r="AO2115" s="105"/>
      <c r="AP2115" s="105"/>
      <c r="AQ2115" s="105"/>
      <c r="AR2115" s="105"/>
      <c r="AS2115" s="105"/>
      <c r="AT2115" s="105"/>
      <c r="AU2115" s="105"/>
    </row>
    <row r="2116" spans="3:47" x14ac:dyDescent="0.2">
      <c r="C2116" s="333"/>
      <c r="D2116" s="333"/>
      <c r="AA2116" s="105"/>
      <c r="AB2116" s="105"/>
      <c r="AC2116" s="105"/>
      <c r="AD2116" s="105"/>
      <c r="AE2116" s="105"/>
      <c r="AF2116" s="304"/>
      <c r="AG2116" s="302"/>
      <c r="AN2116" s="105"/>
      <c r="AO2116" s="105"/>
      <c r="AP2116" s="105"/>
      <c r="AQ2116" s="105"/>
      <c r="AR2116" s="105"/>
      <c r="AS2116" s="105"/>
      <c r="AT2116" s="105"/>
      <c r="AU2116" s="105"/>
    </row>
    <row r="2117" spans="3:47" x14ac:dyDescent="0.2">
      <c r="C2117" s="333"/>
      <c r="D2117" s="333"/>
      <c r="AA2117" s="105"/>
      <c r="AB2117" s="105"/>
      <c r="AC2117" s="105"/>
      <c r="AD2117" s="105"/>
      <c r="AE2117" s="105"/>
      <c r="AF2117" s="304"/>
      <c r="AG2117" s="302"/>
      <c r="AN2117" s="105"/>
      <c r="AO2117" s="105"/>
      <c r="AP2117" s="105"/>
      <c r="AQ2117" s="105"/>
      <c r="AR2117" s="105"/>
      <c r="AS2117" s="105"/>
      <c r="AT2117" s="105"/>
      <c r="AU2117" s="105"/>
    </row>
    <row r="2118" spans="3:47" x14ac:dyDescent="0.2">
      <c r="C2118" s="333"/>
      <c r="D2118" s="333"/>
      <c r="AA2118" s="105"/>
      <c r="AB2118" s="105"/>
      <c r="AC2118" s="105"/>
      <c r="AD2118" s="105"/>
      <c r="AE2118" s="105"/>
      <c r="AF2118" s="304"/>
      <c r="AG2118" s="302"/>
      <c r="AN2118" s="105"/>
      <c r="AO2118" s="105"/>
      <c r="AP2118" s="105"/>
      <c r="AQ2118" s="105"/>
      <c r="AR2118" s="105"/>
      <c r="AS2118" s="105"/>
      <c r="AT2118" s="105"/>
      <c r="AU2118" s="105"/>
    </row>
    <row r="2119" spans="3:47" x14ac:dyDescent="0.2">
      <c r="C2119" s="333"/>
      <c r="D2119" s="333"/>
      <c r="AA2119" s="105"/>
      <c r="AB2119" s="105"/>
      <c r="AC2119" s="105"/>
      <c r="AD2119" s="105"/>
      <c r="AE2119" s="105"/>
      <c r="AF2119" s="304"/>
      <c r="AG2119" s="302"/>
      <c r="AN2119" s="105"/>
      <c r="AO2119" s="105"/>
      <c r="AP2119" s="105"/>
      <c r="AQ2119" s="105"/>
      <c r="AR2119" s="105"/>
      <c r="AS2119" s="105"/>
      <c r="AT2119" s="105"/>
      <c r="AU2119" s="105"/>
    </row>
    <row r="2120" spans="3:47" x14ac:dyDescent="0.2">
      <c r="C2120" s="333"/>
      <c r="D2120" s="333"/>
      <c r="AA2120" s="105"/>
      <c r="AB2120" s="105"/>
      <c r="AC2120" s="105"/>
      <c r="AD2120" s="105"/>
      <c r="AE2120" s="105"/>
      <c r="AF2120" s="304"/>
      <c r="AG2120" s="302"/>
      <c r="AN2120" s="105"/>
      <c r="AO2120" s="105"/>
      <c r="AP2120" s="105"/>
      <c r="AQ2120" s="105"/>
      <c r="AR2120" s="105"/>
      <c r="AS2120" s="105"/>
      <c r="AT2120" s="105"/>
      <c r="AU2120" s="105"/>
    </row>
    <row r="2121" spans="3:47" x14ac:dyDescent="0.2">
      <c r="C2121" s="333"/>
      <c r="D2121" s="333"/>
      <c r="AA2121" s="105"/>
      <c r="AB2121" s="105"/>
      <c r="AC2121" s="105"/>
      <c r="AD2121" s="105"/>
      <c r="AE2121" s="105"/>
      <c r="AF2121" s="304"/>
      <c r="AG2121" s="302"/>
      <c r="AN2121" s="105"/>
      <c r="AO2121" s="105"/>
      <c r="AP2121" s="105"/>
      <c r="AQ2121" s="105"/>
      <c r="AR2121" s="105"/>
      <c r="AS2121" s="105"/>
      <c r="AT2121" s="105"/>
      <c r="AU2121" s="105"/>
    </row>
    <row r="2122" spans="3:47" x14ac:dyDescent="0.2">
      <c r="C2122" s="333"/>
      <c r="D2122" s="333"/>
      <c r="AA2122" s="105"/>
      <c r="AB2122" s="105"/>
      <c r="AC2122" s="105"/>
      <c r="AD2122" s="105"/>
      <c r="AE2122" s="105"/>
      <c r="AF2122" s="304"/>
      <c r="AG2122" s="302"/>
      <c r="AN2122" s="105"/>
      <c r="AO2122" s="105"/>
      <c r="AP2122" s="105"/>
      <c r="AQ2122" s="105"/>
      <c r="AR2122" s="105"/>
      <c r="AS2122" s="105"/>
      <c r="AT2122" s="105"/>
      <c r="AU2122" s="105"/>
    </row>
    <row r="2123" spans="3:47" x14ac:dyDescent="0.2">
      <c r="C2123" s="333"/>
      <c r="D2123" s="333"/>
      <c r="AA2123" s="105"/>
      <c r="AB2123" s="105"/>
      <c r="AC2123" s="105"/>
      <c r="AD2123" s="105"/>
      <c r="AE2123" s="105"/>
      <c r="AF2123" s="304"/>
      <c r="AG2123" s="302"/>
      <c r="AN2123" s="105"/>
      <c r="AO2123" s="105"/>
      <c r="AP2123" s="105"/>
      <c r="AQ2123" s="105"/>
      <c r="AR2123" s="105"/>
      <c r="AS2123" s="105"/>
      <c r="AT2123" s="105"/>
      <c r="AU2123" s="105"/>
    </row>
    <row r="2124" spans="3:47" x14ac:dyDescent="0.2">
      <c r="C2124" s="333"/>
      <c r="D2124" s="333"/>
      <c r="AA2124" s="105"/>
      <c r="AB2124" s="105"/>
      <c r="AC2124" s="105"/>
      <c r="AD2124" s="105"/>
      <c r="AE2124" s="105"/>
      <c r="AF2124" s="304"/>
      <c r="AG2124" s="302"/>
      <c r="AN2124" s="105"/>
      <c r="AO2124" s="105"/>
      <c r="AP2124" s="105"/>
      <c r="AQ2124" s="105"/>
      <c r="AR2124" s="105"/>
      <c r="AS2124" s="105"/>
      <c r="AT2124" s="105"/>
      <c r="AU2124" s="105"/>
    </row>
    <row r="2125" spans="3:47" x14ac:dyDescent="0.2">
      <c r="C2125" s="333"/>
      <c r="D2125" s="333"/>
      <c r="AA2125" s="105"/>
      <c r="AB2125" s="105"/>
      <c r="AC2125" s="105"/>
      <c r="AD2125" s="105"/>
      <c r="AE2125" s="105"/>
      <c r="AF2125" s="304"/>
      <c r="AG2125" s="302"/>
      <c r="AN2125" s="105"/>
      <c r="AO2125" s="105"/>
      <c r="AP2125" s="105"/>
      <c r="AQ2125" s="105"/>
      <c r="AR2125" s="105"/>
      <c r="AS2125" s="105"/>
      <c r="AT2125" s="105"/>
      <c r="AU2125" s="105"/>
    </row>
    <row r="2126" spans="3:47" x14ac:dyDescent="0.2">
      <c r="C2126" s="333"/>
      <c r="D2126" s="333"/>
      <c r="AA2126" s="105"/>
      <c r="AB2126" s="105"/>
      <c r="AC2126" s="105"/>
      <c r="AD2126" s="105"/>
      <c r="AE2126" s="105"/>
      <c r="AF2126" s="304"/>
      <c r="AG2126" s="302"/>
      <c r="AN2126" s="105"/>
      <c r="AO2126" s="105"/>
      <c r="AP2126" s="105"/>
      <c r="AQ2126" s="105"/>
      <c r="AR2126" s="105"/>
      <c r="AS2126" s="105"/>
      <c r="AT2126" s="105"/>
      <c r="AU2126" s="105"/>
    </row>
    <row r="2127" spans="3:47" x14ac:dyDescent="0.2">
      <c r="C2127" s="333"/>
      <c r="D2127" s="333"/>
      <c r="AA2127" s="105"/>
      <c r="AB2127" s="105"/>
      <c r="AC2127" s="105"/>
      <c r="AD2127" s="105"/>
      <c r="AE2127" s="105"/>
      <c r="AF2127" s="304"/>
      <c r="AG2127" s="302"/>
      <c r="AN2127" s="105"/>
      <c r="AO2127" s="105"/>
      <c r="AP2127" s="105"/>
      <c r="AQ2127" s="105"/>
      <c r="AR2127" s="105"/>
      <c r="AS2127" s="105"/>
      <c r="AT2127" s="105"/>
      <c r="AU2127" s="105"/>
    </row>
    <row r="2128" spans="3:47" x14ac:dyDescent="0.2">
      <c r="C2128" s="333"/>
      <c r="D2128" s="333"/>
      <c r="AA2128" s="105"/>
      <c r="AB2128" s="105"/>
      <c r="AC2128" s="105"/>
      <c r="AD2128" s="105"/>
      <c r="AE2128" s="105"/>
      <c r="AF2128" s="304"/>
      <c r="AG2128" s="302"/>
      <c r="AN2128" s="105"/>
      <c r="AO2128" s="105"/>
      <c r="AP2128" s="105"/>
      <c r="AQ2128" s="105"/>
      <c r="AR2128" s="105"/>
      <c r="AS2128" s="105"/>
      <c r="AT2128" s="105"/>
      <c r="AU2128" s="105"/>
    </row>
    <row r="2129" spans="3:47" x14ac:dyDescent="0.2">
      <c r="C2129" s="333"/>
      <c r="D2129" s="333"/>
      <c r="AA2129" s="105"/>
      <c r="AB2129" s="105"/>
      <c r="AC2129" s="105"/>
      <c r="AD2129" s="105"/>
      <c r="AE2129" s="105"/>
      <c r="AF2129" s="304"/>
      <c r="AG2129" s="302"/>
      <c r="AN2129" s="105"/>
      <c r="AO2129" s="105"/>
      <c r="AP2129" s="105"/>
      <c r="AQ2129" s="105"/>
      <c r="AR2129" s="105"/>
      <c r="AS2129" s="105"/>
      <c r="AT2129" s="105"/>
      <c r="AU2129" s="105"/>
    </row>
    <row r="2130" spans="3:47" x14ac:dyDescent="0.2">
      <c r="C2130" s="333"/>
      <c r="D2130" s="333"/>
      <c r="AA2130" s="105"/>
      <c r="AB2130" s="105"/>
      <c r="AC2130" s="105"/>
      <c r="AD2130" s="105"/>
      <c r="AE2130" s="105"/>
      <c r="AF2130" s="304"/>
      <c r="AG2130" s="302"/>
      <c r="AN2130" s="105"/>
      <c r="AO2130" s="105"/>
      <c r="AP2130" s="105"/>
      <c r="AQ2130" s="105"/>
      <c r="AR2130" s="105"/>
      <c r="AS2130" s="105"/>
      <c r="AT2130" s="105"/>
      <c r="AU2130" s="105"/>
    </row>
    <row r="2131" spans="3:47" x14ac:dyDescent="0.2">
      <c r="C2131" s="333"/>
      <c r="D2131" s="333"/>
      <c r="AA2131" s="105"/>
      <c r="AB2131" s="105"/>
      <c r="AC2131" s="105"/>
      <c r="AD2131" s="105"/>
      <c r="AE2131" s="105"/>
      <c r="AF2131" s="304"/>
      <c r="AG2131" s="302"/>
      <c r="AN2131" s="105"/>
      <c r="AO2131" s="105"/>
      <c r="AP2131" s="105"/>
      <c r="AQ2131" s="105"/>
      <c r="AR2131" s="105"/>
      <c r="AS2131" s="105"/>
      <c r="AT2131" s="105"/>
      <c r="AU2131" s="105"/>
    </row>
    <row r="2132" spans="3:47" x14ac:dyDescent="0.2">
      <c r="C2132" s="333"/>
      <c r="D2132" s="333"/>
      <c r="AA2132" s="105"/>
      <c r="AB2132" s="105"/>
      <c r="AC2132" s="105"/>
      <c r="AD2132" s="105"/>
      <c r="AE2132" s="105"/>
      <c r="AF2132" s="304"/>
      <c r="AG2132" s="302"/>
      <c r="AN2132" s="105"/>
      <c r="AO2132" s="105"/>
      <c r="AP2132" s="105"/>
      <c r="AQ2132" s="105"/>
      <c r="AR2132" s="105"/>
      <c r="AS2132" s="105"/>
      <c r="AT2132" s="105"/>
      <c r="AU2132" s="105"/>
    </row>
    <row r="2133" spans="3:47" x14ac:dyDescent="0.2">
      <c r="C2133" s="333"/>
      <c r="D2133" s="333"/>
      <c r="AA2133" s="105"/>
      <c r="AB2133" s="105"/>
      <c r="AC2133" s="105"/>
      <c r="AD2133" s="105"/>
      <c r="AE2133" s="105"/>
      <c r="AF2133" s="304"/>
      <c r="AG2133" s="302"/>
      <c r="AN2133" s="105"/>
      <c r="AO2133" s="105"/>
      <c r="AP2133" s="105"/>
      <c r="AQ2133" s="105"/>
      <c r="AR2133" s="105"/>
      <c r="AS2133" s="105"/>
      <c r="AT2133" s="105"/>
      <c r="AU2133" s="105"/>
    </row>
    <row r="2134" spans="3:47" x14ac:dyDescent="0.2">
      <c r="C2134" s="333"/>
      <c r="D2134" s="333"/>
      <c r="AA2134" s="105"/>
      <c r="AB2134" s="105"/>
      <c r="AC2134" s="105"/>
      <c r="AD2134" s="105"/>
      <c r="AE2134" s="105"/>
      <c r="AF2134" s="304"/>
      <c r="AG2134" s="302"/>
      <c r="AN2134" s="105"/>
      <c r="AO2134" s="105"/>
      <c r="AP2134" s="105"/>
      <c r="AQ2134" s="105"/>
      <c r="AR2134" s="105"/>
      <c r="AS2134" s="105"/>
      <c r="AT2134" s="105"/>
      <c r="AU2134" s="105"/>
    </row>
    <row r="2135" spans="3:47" x14ac:dyDescent="0.2">
      <c r="C2135" s="333"/>
      <c r="D2135" s="333"/>
      <c r="AA2135" s="105"/>
      <c r="AB2135" s="105"/>
      <c r="AC2135" s="105"/>
      <c r="AD2135" s="105"/>
      <c r="AE2135" s="105"/>
      <c r="AF2135" s="304"/>
      <c r="AG2135" s="302"/>
      <c r="AN2135" s="105"/>
      <c r="AO2135" s="105"/>
      <c r="AP2135" s="105"/>
      <c r="AQ2135" s="105"/>
      <c r="AR2135" s="105"/>
      <c r="AS2135" s="105"/>
      <c r="AT2135" s="105"/>
      <c r="AU2135" s="105"/>
    </row>
    <row r="2136" spans="3:47" x14ac:dyDescent="0.2">
      <c r="C2136" s="333"/>
      <c r="D2136" s="333"/>
      <c r="AA2136" s="105"/>
      <c r="AB2136" s="105"/>
      <c r="AC2136" s="105"/>
      <c r="AD2136" s="105"/>
      <c r="AE2136" s="105"/>
      <c r="AF2136" s="304"/>
      <c r="AG2136" s="302"/>
      <c r="AN2136" s="105"/>
      <c r="AO2136" s="105"/>
      <c r="AP2136" s="105"/>
      <c r="AQ2136" s="105"/>
      <c r="AR2136" s="105"/>
      <c r="AS2136" s="105"/>
      <c r="AT2136" s="105"/>
      <c r="AU2136" s="105"/>
    </row>
    <row r="2137" spans="3:47" x14ac:dyDescent="0.2">
      <c r="C2137" s="333"/>
      <c r="D2137" s="333"/>
      <c r="AA2137" s="105"/>
      <c r="AB2137" s="105"/>
      <c r="AC2137" s="105"/>
      <c r="AD2137" s="105"/>
      <c r="AE2137" s="105"/>
      <c r="AF2137" s="304"/>
      <c r="AG2137" s="302"/>
      <c r="AN2137" s="105"/>
      <c r="AO2137" s="105"/>
      <c r="AP2137" s="105"/>
      <c r="AQ2137" s="105"/>
      <c r="AR2137" s="105"/>
      <c r="AS2137" s="105"/>
      <c r="AT2137" s="105"/>
      <c r="AU2137" s="105"/>
    </row>
    <row r="2138" spans="3:47" x14ac:dyDescent="0.2">
      <c r="C2138" s="333"/>
      <c r="D2138" s="333"/>
      <c r="AA2138" s="105"/>
      <c r="AB2138" s="105"/>
      <c r="AC2138" s="105"/>
      <c r="AD2138" s="105"/>
      <c r="AE2138" s="105"/>
      <c r="AF2138" s="304"/>
      <c r="AG2138" s="302"/>
      <c r="AN2138" s="105"/>
      <c r="AO2138" s="105"/>
      <c r="AP2138" s="105"/>
      <c r="AQ2138" s="105"/>
      <c r="AR2138" s="105"/>
      <c r="AS2138" s="105"/>
      <c r="AT2138" s="105"/>
      <c r="AU2138" s="105"/>
    </row>
    <row r="2139" spans="3:47" x14ac:dyDescent="0.2">
      <c r="C2139" s="333"/>
      <c r="D2139" s="333"/>
      <c r="AA2139" s="105"/>
      <c r="AB2139" s="105"/>
      <c r="AC2139" s="105"/>
      <c r="AD2139" s="105"/>
      <c r="AE2139" s="105"/>
      <c r="AF2139" s="304"/>
      <c r="AG2139" s="302"/>
      <c r="AN2139" s="105"/>
      <c r="AO2139" s="105"/>
      <c r="AP2139" s="105"/>
      <c r="AQ2139" s="105"/>
      <c r="AR2139" s="105"/>
      <c r="AS2139" s="105"/>
      <c r="AT2139" s="105"/>
      <c r="AU2139" s="105"/>
    </row>
    <row r="2140" spans="3:47" x14ac:dyDescent="0.2">
      <c r="C2140" s="333"/>
      <c r="D2140" s="333"/>
      <c r="AA2140" s="105"/>
      <c r="AB2140" s="105"/>
      <c r="AC2140" s="105"/>
      <c r="AD2140" s="105"/>
      <c r="AE2140" s="105"/>
      <c r="AF2140" s="304"/>
      <c r="AG2140" s="302"/>
      <c r="AN2140" s="105"/>
      <c r="AO2140" s="105"/>
      <c r="AP2140" s="105"/>
      <c r="AQ2140" s="105"/>
      <c r="AR2140" s="105"/>
      <c r="AS2140" s="105"/>
      <c r="AT2140" s="105"/>
      <c r="AU2140" s="105"/>
    </row>
    <row r="2141" spans="3:47" x14ac:dyDescent="0.2">
      <c r="C2141" s="333"/>
      <c r="D2141" s="333"/>
      <c r="AA2141" s="105"/>
      <c r="AB2141" s="105"/>
      <c r="AC2141" s="105"/>
      <c r="AD2141" s="105"/>
      <c r="AE2141" s="105"/>
      <c r="AF2141" s="304"/>
      <c r="AG2141" s="302"/>
      <c r="AN2141" s="105"/>
      <c r="AO2141" s="105"/>
      <c r="AP2141" s="105"/>
      <c r="AQ2141" s="105"/>
      <c r="AR2141" s="105"/>
      <c r="AS2141" s="105"/>
      <c r="AT2141" s="105"/>
      <c r="AU2141" s="105"/>
    </row>
    <row r="2142" spans="3:47" x14ac:dyDescent="0.2">
      <c r="C2142" s="333"/>
      <c r="D2142" s="333"/>
      <c r="AA2142" s="105"/>
      <c r="AB2142" s="105"/>
      <c r="AC2142" s="105"/>
      <c r="AD2142" s="105"/>
      <c r="AE2142" s="105"/>
      <c r="AF2142" s="304"/>
      <c r="AG2142" s="302"/>
      <c r="AN2142" s="105"/>
      <c r="AO2142" s="105"/>
      <c r="AP2142" s="105"/>
      <c r="AQ2142" s="105"/>
      <c r="AR2142" s="105"/>
      <c r="AS2142" s="105"/>
      <c r="AT2142" s="105"/>
      <c r="AU2142" s="105"/>
    </row>
    <row r="2143" spans="3:47" x14ac:dyDescent="0.2">
      <c r="C2143" s="333"/>
      <c r="D2143" s="333"/>
      <c r="AA2143" s="105"/>
      <c r="AB2143" s="105"/>
      <c r="AC2143" s="105"/>
      <c r="AD2143" s="105"/>
      <c r="AE2143" s="105"/>
      <c r="AF2143" s="304"/>
      <c r="AG2143" s="302"/>
      <c r="AN2143" s="105"/>
      <c r="AO2143" s="105"/>
      <c r="AP2143" s="105"/>
      <c r="AQ2143" s="105"/>
      <c r="AR2143" s="105"/>
      <c r="AS2143" s="105"/>
      <c r="AT2143" s="105"/>
      <c r="AU2143" s="105"/>
    </row>
    <row r="2144" spans="3:47" x14ac:dyDescent="0.2">
      <c r="C2144" s="333"/>
      <c r="D2144" s="333"/>
      <c r="AA2144" s="105"/>
      <c r="AB2144" s="105"/>
      <c r="AC2144" s="105"/>
      <c r="AD2144" s="105"/>
      <c r="AE2144" s="105"/>
      <c r="AF2144" s="304"/>
      <c r="AG2144" s="302"/>
      <c r="AN2144" s="105"/>
      <c r="AO2144" s="105"/>
      <c r="AP2144" s="105"/>
      <c r="AQ2144" s="105"/>
      <c r="AR2144" s="105"/>
      <c r="AS2144" s="105"/>
      <c r="AT2144" s="105"/>
      <c r="AU2144" s="105"/>
    </row>
    <row r="2145" spans="3:47" x14ac:dyDescent="0.2">
      <c r="C2145" s="333"/>
      <c r="D2145" s="333"/>
      <c r="AA2145" s="105"/>
      <c r="AB2145" s="105"/>
      <c r="AC2145" s="105"/>
      <c r="AD2145" s="105"/>
      <c r="AE2145" s="105"/>
      <c r="AF2145" s="304"/>
      <c r="AG2145" s="302"/>
      <c r="AN2145" s="105"/>
      <c r="AO2145" s="105"/>
      <c r="AP2145" s="105"/>
      <c r="AQ2145" s="105"/>
      <c r="AR2145" s="105"/>
      <c r="AS2145" s="105"/>
      <c r="AT2145" s="105"/>
      <c r="AU2145" s="105"/>
    </row>
    <row r="2146" spans="3:47" x14ac:dyDescent="0.2">
      <c r="C2146" s="333"/>
      <c r="D2146" s="333"/>
      <c r="AA2146" s="105"/>
      <c r="AB2146" s="105"/>
      <c r="AC2146" s="105"/>
      <c r="AD2146" s="105"/>
      <c r="AE2146" s="105"/>
      <c r="AF2146" s="304"/>
      <c r="AG2146" s="302"/>
      <c r="AN2146" s="105"/>
      <c r="AO2146" s="105"/>
      <c r="AP2146" s="105"/>
      <c r="AQ2146" s="105"/>
      <c r="AR2146" s="105"/>
      <c r="AS2146" s="105"/>
      <c r="AT2146" s="105"/>
      <c r="AU2146" s="105"/>
    </row>
    <row r="2147" spans="3:47" x14ac:dyDescent="0.2">
      <c r="C2147" s="333"/>
      <c r="D2147" s="333"/>
      <c r="AA2147" s="105"/>
      <c r="AB2147" s="105"/>
      <c r="AC2147" s="105"/>
      <c r="AD2147" s="105"/>
      <c r="AE2147" s="105"/>
      <c r="AF2147" s="304"/>
      <c r="AG2147" s="302"/>
      <c r="AN2147" s="105"/>
      <c r="AO2147" s="105"/>
      <c r="AP2147" s="105"/>
      <c r="AQ2147" s="105"/>
      <c r="AR2147" s="105"/>
      <c r="AS2147" s="105"/>
      <c r="AT2147" s="105"/>
      <c r="AU2147" s="105"/>
    </row>
    <row r="2148" spans="3:47" x14ac:dyDescent="0.2">
      <c r="C2148" s="333"/>
      <c r="D2148" s="333"/>
      <c r="AA2148" s="105"/>
      <c r="AB2148" s="105"/>
      <c r="AC2148" s="105"/>
      <c r="AD2148" s="105"/>
      <c r="AE2148" s="105"/>
      <c r="AF2148" s="304"/>
      <c r="AG2148" s="302"/>
      <c r="AN2148" s="105"/>
      <c r="AO2148" s="105"/>
      <c r="AP2148" s="105"/>
      <c r="AQ2148" s="105"/>
      <c r="AR2148" s="105"/>
      <c r="AS2148" s="105"/>
      <c r="AT2148" s="105"/>
      <c r="AU2148" s="105"/>
    </row>
    <row r="2149" spans="3:47" x14ac:dyDescent="0.2">
      <c r="C2149" s="333"/>
      <c r="D2149" s="333"/>
      <c r="AA2149" s="105"/>
      <c r="AB2149" s="105"/>
      <c r="AC2149" s="105"/>
      <c r="AD2149" s="105"/>
      <c r="AE2149" s="105"/>
      <c r="AF2149" s="304"/>
      <c r="AG2149" s="302"/>
      <c r="AN2149" s="105"/>
      <c r="AO2149" s="105"/>
      <c r="AP2149" s="105"/>
      <c r="AQ2149" s="105"/>
      <c r="AR2149" s="105"/>
      <c r="AS2149" s="105"/>
      <c r="AT2149" s="105"/>
      <c r="AU2149" s="105"/>
    </row>
    <row r="2150" spans="3:47" x14ac:dyDescent="0.2">
      <c r="C2150" s="333"/>
      <c r="D2150" s="333"/>
      <c r="AA2150" s="105"/>
      <c r="AB2150" s="105"/>
      <c r="AC2150" s="105"/>
      <c r="AD2150" s="105"/>
      <c r="AE2150" s="105"/>
      <c r="AF2150" s="304"/>
      <c r="AG2150" s="302"/>
      <c r="AN2150" s="105"/>
      <c r="AO2150" s="105"/>
      <c r="AP2150" s="105"/>
      <c r="AQ2150" s="105"/>
      <c r="AR2150" s="105"/>
      <c r="AS2150" s="105"/>
      <c r="AT2150" s="105"/>
      <c r="AU2150" s="105"/>
    </row>
    <row r="2151" spans="3:47" x14ac:dyDescent="0.2">
      <c r="C2151" s="333"/>
      <c r="D2151" s="333"/>
      <c r="AA2151" s="105"/>
      <c r="AB2151" s="105"/>
      <c r="AC2151" s="105"/>
      <c r="AD2151" s="105"/>
      <c r="AE2151" s="105"/>
      <c r="AF2151" s="304"/>
      <c r="AG2151" s="302"/>
      <c r="AN2151" s="105"/>
      <c r="AO2151" s="105"/>
      <c r="AP2151" s="105"/>
      <c r="AQ2151" s="105"/>
      <c r="AR2151" s="105"/>
      <c r="AS2151" s="105"/>
      <c r="AT2151" s="105"/>
      <c r="AU2151" s="105"/>
    </row>
    <row r="2152" spans="3:47" x14ac:dyDescent="0.2">
      <c r="C2152" s="333"/>
      <c r="D2152" s="333"/>
      <c r="AA2152" s="105"/>
      <c r="AB2152" s="105"/>
      <c r="AC2152" s="105"/>
      <c r="AD2152" s="105"/>
      <c r="AE2152" s="105"/>
      <c r="AF2152" s="304"/>
      <c r="AG2152" s="302"/>
      <c r="AN2152" s="105"/>
      <c r="AO2152" s="105"/>
      <c r="AP2152" s="105"/>
      <c r="AQ2152" s="105"/>
      <c r="AR2152" s="105"/>
      <c r="AS2152" s="105"/>
      <c r="AT2152" s="105"/>
      <c r="AU2152" s="105"/>
    </row>
    <row r="2153" spans="3:47" x14ac:dyDescent="0.2">
      <c r="C2153" s="333"/>
      <c r="D2153" s="333"/>
      <c r="AA2153" s="105"/>
      <c r="AB2153" s="105"/>
      <c r="AC2153" s="105"/>
      <c r="AD2153" s="105"/>
      <c r="AE2153" s="105"/>
      <c r="AF2153" s="304"/>
      <c r="AG2153" s="302"/>
      <c r="AN2153" s="105"/>
      <c r="AO2153" s="105"/>
      <c r="AP2153" s="105"/>
      <c r="AQ2153" s="105"/>
      <c r="AR2153" s="105"/>
      <c r="AS2153" s="105"/>
      <c r="AT2153" s="105"/>
      <c r="AU2153" s="105"/>
    </row>
    <row r="2154" spans="3:47" x14ac:dyDescent="0.2">
      <c r="C2154" s="333"/>
      <c r="D2154" s="333"/>
      <c r="AA2154" s="105"/>
      <c r="AB2154" s="105"/>
      <c r="AC2154" s="105"/>
      <c r="AD2154" s="105"/>
      <c r="AE2154" s="105"/>
      <c r="AF2154" s="304"/>
      <c r="AG2154" s="302"/>
      <c r="AN2154" s="105"/>
      <c r="AO2154" s="105"/>
      <c r="AP2154" s="105"/>
      <c r="AQ2154" s="105"/>
      <c r="AR2154" s="105"/>
      <c r="AS2154" s="105"/>
      <c r="AT2154" s="105"/>
      <c r="AU2154" s="105"/>
    </row>
    <row r="2155" spans="3:47" x14ac:dyDescent="0.2">
      <c r="C2155" s="333"/>
      <c r="D2155" s="333"/>
      <c r="AA2155" s="105"/>
      <c r="AB2155" s="105"/>
      <c r="AC2155" s="105"/>
      <c r="AD2155" s="105"/>
      <c r="AE2155" s="105"/>
      <c r="AF2155" s="304"/>
      <c r="AG2155" s="302"/>
      <c r="AN2155" s="105"/>
      <c r="AO2155" s="105"/>
      <c r="AP2155" s="105"/>
      <c r="AQ2155" s="105"/>
      <c r="AR2155" s="105"/>
      <c r="AS2155" s="105"/>
      <c r="AT2155" s="105"/>
      <c r="AU2155" s="105"/>
    </row>
    <row r="2156" spans="3:47" x14ac:dyDescent="0.2">
      <c r="C2156" s="333"/>
      <c r="D2156" s="333"/>
      <c r="AA2156" s="105"/>
      <c r="AB2156" s="105"/>
      <c r="AC2156" s="105"/>
      <c r="AD2156" s="105"/>
      <c r="AE2156" s="105"/>
      <c r="AF2156" s="304"/>
      <c r="AG2156" s="302"/>
      <c r="AN2156" s="105"/>
      <c r="AO2156" s="105"/>
      <c r="AP2156" s="105"/>
      <c r="AQ2156" s="105"/>
      <c r="AR2156" s="105"/>
      <c r="AS2156" s="105"/>
      <c r="AT2156" s="105"/>
      <c r="AU2156" s="105"/>
    </row>
    <row r="2157" spans="3:47" x14ac:dyDescent="0.2">
      <c r="C2157" s="333"/>
      <c r="D2157" s="333"/>
      <c r="AA2157" s="105"/>
      <c r="AB2157" s="105"/>
      <c r="AC2157" s="105"/>
      <c r="AD2157" s="105"/>
      <c r="AE2157" s="105"/>
      <c r="AF2157" s="304"/>
      <c r="AG2157" s="302"/>
      <c r="AN2157" s="105"/>
      <c r="AO2157" s="105"/>
      <c r="AP2157" s="105"/>
      <c r="AQ2157" s="105"/>
      <c r="AR2157" s="105"/>
      <c r="AS2157" s="105"/>
      <c r="AT2157" s="105"/>
      <c r="AU2157" s="105"/>
    </row>
    <row r="2158" spans="3:47" x14ac:dyDescent="0.2">
      <c r="C2158" s="333"/>
      <c r="D2158" s="333"/>
      <c r="AA2158" s="105"/>
      <c r="AB2158" s="105"/>
      <c r="AC2158" s="105"/>
      <c r="AD2158" s="105"/>
      <c r="AE2158" s="105"/>
      <c r="AF2158" s="304"/>
      <c r="AG2158" s="302"/>
      <c r="AN2158" s="105"/>
      <c r="AO2158" s="105"/>
      <c r="AP2158" s="105"/>
      <c r="AQ2158" s="105"/>
      <c r="AR2158" s="105"/>
      <c r="AS2158" s="105"/>
      <c r="AT2158" s="105"/>
      <c r="AU2158" s="105"/>
    </row>
    <row r="2159" spans="3:47" x14ac:dyDescent="0.2">
      <c r="C2159" s="333"/>
      <c r="D2159" s="333"/>
      <c r="AA2159" s="105"/>
      <c r="AB2159" s="105"/>
      <c r="AC2159" s="105"/>
      <c r="AD2159" s="105"/>
      <c r="AE2159" s="105"/>
      <c r="AF2159" s="304"/>
      <c r="AG2159" s="302"/>
      <c r="AN2159" s="105"/>
      <c r="AO2159" s="105"/>
      <c r="AP2159" s="105"/>
      <c r="AQ2159" s="105"/>
      <c r="AR2159" s="105"/>
      <c r="AS2159" s="105"/>
      <c r="AT2159" s="105"/>
      <c r="AU2159" s="105"/>
    </row>
    <row r="2160" spans="3:47" x14ac:dyDescent="0.2">
      <c r="C2160" s="333"/>
      <c r="D2160" s="333"/>
      <c r="AA2160" s="105"/>
      <c r="AB2160" s="105"/>
      <c r="AC2160" s="105"/>
      <c r="AD2160" s="105"/>
      <c r="AE2160" s="105"/>
      <c r="AF2160" s="304"/>
      <c r="AG2160" s="302"/>
      <c r="AN2160" s="105"/>
      <c r="AO2160" s="105"/>
      <c r="AP2160" s="105"/>
      <c r="AQ2160" s="105"/>
      <c r="AR2160" s="105"/>
      <c r="AS2160" s="105"/>
      <c r="AT2160" s="105"/>
      <c r="AU2160" s="105"/>
    </row>
    <row r="2161" spans="3:47" x14ac:dyDescent="0.2">
      <c r="C2161" s="333"/>
      <c r="D2161" s="333"/>
      <c r="AA2161" s="105"/>
      <c r="AB2161" s="105"/>
      <c r="AC2161" s="105"/>
      <c r="AD2161" s="105"/>
      <c r="AE2161" s="105"/>
      <c r="AF2161" s="304"/>
      <c r="AG2161" s="302"/>
      <c r="AN2161" s="105"/>
      <c r="AO2161" s="105"/>
      <c r="AP2161" s="105"/>
      <c r="AQ2161" s="105"/>
      <c r="AR2161" s="105"/>
      <c r="AS2161" s="105"/>
      <c r="AT2161" s="105"/>
      <c r="AU2161" s="105"/>
    </row>
    <row r="2162" spans="3:47" x14ac:dyDescent="0.2">
      <c r="C2162" s="333"/>
      <c r="D2162" s="333"/>
      <c r="AA2162" s="105"/>
      <c r="AB2162" s="105"/>
      <c r="AC2162" s="105"/>
      <c r="AD2162" s="105"/>
      <c r="AE2162" s="105"/>
      <c r="AF2162" s="304"/>
      <c r="AG2162" s="302"/>
      <c r="AN2162" s="105"/>
      <c r="AO2162" s="105"/>
      <c r="AP2162" s="105"/>
      <c r="AQ2162" s="105"/>
      <c r="AR2162" s="105"/>
      <c r="AS2162" s="105"/>
      <c r="AT2162" s="105"/>
      <c r="AU2162" s="105"/>
    </row>
    <row r="2163" spans="3:47" x14ac:dyDescent="0.2">
      <c r="C2163" s="333"/>
      <c r="D2163" s="333"/>
      <c r="AA2163" s="105"/>
      <c r="AB2163" s="105"/>
      <c r="AC2163" s="105"/>
      <c r="AD2163" s="105"/>
      <c r="AE2163" s="105"/>
      <c r="AF2163" s="304"/>
      <c r="AG2163" s="302"/>
      <c r="AN2163" s="105"/>
      <c r="AO2163" s="105"/>
      <c r="AP2163" s="105"/>
      <c r="AQ2163" s="105"/>
      <c r="AR2163" s="105"/>
      <c r="AS2163" s="105"/>
      <c r="AT2163" s="105"/>
      <c r="AU2163" s="105"/>
    </row>
    <row r="2164" spans="3:47" x14ac:dyDescent="0.2">
      <c r="C2164" s="333"/>
      <c r="D2164" s="333"/>
      <c r="AA2164" s="105"/>
      <c r="AB2164" s="105"/>
      <c r="AC2164" s="105"/>
      <c r="AD2164" s="105"/>
      <c r="AE2164" s="105"/>
      <c r="AF2164" s="304"/>
      <c r="AG2164" s="302"/>
      <c r="AN2164" s="105"/>
      <c r="AO2164" s="105"/>
      <c r="AP2164" s="105"/>
      <c r="AQ2164" s="105"/>
      <c r="AR2164" s="105"/>
      <c r="AS2164" s="105"/>
      <c r="AT2164" s="105"/>
      <c r="AU2164" s="105"/>
    </row>
    <row r="2165" spans="3:47" x14ac:dyDescent="0.2">
      <c r="C2165" s="333"/>
      <c r="D2165" s="333"/>
      <c r="AA2165" s="105"/>
      <c r="AB2165" s="105"/>
      <c r="AC2165" s="105"/>
      <c r="AD2165" s="105"/>
      <c r="AE2165" s="105"/>
      <c r="AF2165" s="304"/>
      <c r="AG2165" s="302"/>
      <c r="AN2165" s="105"/>
      <c r="AO2165" s="105"/>
      <c r="AP2165" s="105"/>
      <c r="AQ2165" s="105"/>
      <c r="AR2165" s="105"/>
      <c r="AS2165" s="105"/>
      <c r="AT2165" s="105"/>
      <c r="AU2165" s="105"/>
    </row>
    <row r="2166" spans="3:47" x14ac:dyDescent="0.2">
      <c r="C2166" s="333"/>
      <c r="D2166" s="333"/>
      <c r="AA2166" s="105"/>
      <c r="AB2166" s="105"/>
      <c r="AC2166" s="105"/>
      <c r="AD2166" s="105"/>
      <c r="AE2166" s="105"/>
      <c r="AF2166" s="304"/>
      <c r="AG2166" s="302"/>
      <c r="AN2166" s="105"/>
      <c r="AO2166" s="105"/>
      <c r="AP2166" s="105"/>
      <c r="AQ2166" s="105"/>
      <c r="AR2166" s="105"/>
      <c r="AS2166" s="105"/>
      <c r="AT2166" s="105"/>
      <c r="AU2166" s="105"/>
    </row>
    <row r="2167" spans="3:47" x14ac:dyDescent="0.2">
      <c r="C2167" s="333"/>
      <c r="D2167" s="333"/>
      <c r="AA2167" s="105"/>
      <c r="AB2167" s="105"/>
      <c r="AC2167" s="105"/>
      <c r="AD2167" s="105"/>
      <c r="AE2167" s="105"/>
      <c r="AF2167" s="304"/>
      <c r="AG2167" s="302"/>
      <c r="AN2167" s="105"/>
      <c r="AO2167" s="105"/>
      <c r="AP2167" s="105"/>
      <c r="AQ2167" s="105"/>
      <c r="AR2167" s="105"/>
      <c r="AS2167" s="105"/>
      <c r="AT2167" s="105"/>
      <c r="AU2167" s="105"/>
    </row>
    <row r="2168" spans="3:47" x14ac:dyDescent="0.2">
      <c r="C2168" s="333"/>
      <c r="D2168" s="333"/>
      <c r="AA2168" s="105"/>
      <c r="AB2168" s="105"/>
      <c r="AC2168" s="105"/>
      <c r="AD2168" s="105"/>
      <c r="AE2168" s="105"/>
      <c r="AF2168" s="304"/>
      <c r="AG2168" s="302"/>
      <c r="AN2168" s="105"/>
      <c r="AO2168" s="105"/>
      <c r="AP2168" s="105"/>
      <c r="AQ2168" s="105"/>
      <c r="AR2168" s="105"/>
      <c r="AS2168" s="105"/>
      <c r="AT2168" s="105"/>
      <c r="AU2168" s="105"/>
    </row>
    <row r="2169" spans="3:47" x14ac:dyDescent="0.2">
      <c r="C2169" s="333"/>
      <c r="D2169" s="333"/>
      <c r="AA2169" s="105"/>
      <c r="AB2169" s="105"/>
      <c r="AC2169" s="105"/>
      <c r="AD2169" s="105"/>
      <c r="AE2169" s="105"/>
      <c r="AF2169" s="304"/>
      <c r="AG2169" s="302"/>
      <c r="AN2169" s="105"/>
      <c r="AO2169" s="105"/>
      <c r="AP2169" s="105"/>
      <c r="AQ2169" s="105"/>
      <c r="AR2169" s="105"/>
      <c r="AS2169" s="105"/>
      <c r="AT2169" s="105"/>
      <c r="AU2169" s="105"/>
    </row>
    <row r="2170" spans="3:47" x14ac:dyDescent="0.2">
      <c r="C2170" s="333"/>
      <c r="D2170" s="333"/>
      <c r="AA2170" s="105"/>
      <c r="AB2170" s="105"/>
      <c r="AC2170" s="105"/>
      <c r="AD2170" s="105"/>
      <c r="AE2170" s="105"/>
      <c r="AF2170" s="304"/>
      <c r="AG2170" s="302"/>
      <c r="AN2170" s="105"/>
      <c r="AO2170" s="105"/>
      <c r="AP2170" s="105"/>
      <c r="AQ2170" s="105"/>
      <c r="AR2170" s="105"/>
      <c r="AS2170" s="105"/>
      <c r="AT2170" s="105"/>
      <c r="AU2170" s="105"/>
    </row>
    <row r="2171" spans="3:47" x14ac:dyDescent="0.2">
      <c r="C2171" s="333"/>
      <c r="D2171" s="333"/>
      <c r="AA2171" s="105"/>
      <c r="AB2171" s="105"/>
      <c r="AC2171" s="105"/>
      <c r="AD2171" s="105"/>
      <c r="AE2171" s="105"/>
      <c r="AF2171" s="304"/>
      <c r="AG2171" s="302"/>
      <c r="AN2171" s="105"/>
      <c r="AO2171" s="105"/>
      <c r="AP2171" s="105"/>
      <c r="AQ2171" s="105"/>
      <c r="AR2171" s="105"/>
      <c r="AS2171" s="105"/>
      <c r="AT2171" s="105"/>
      <c r="AU2171" s="105"/>
    </row>
    <row r="2172" spans="3:47" x14ac:dyDescent="0.2">
      <c r="C2172" s="333"/>
      <c r="D2172" s="333"/>
      <c r="AA2172" s="105"/>
      <c r="AB2172" s="105"/>
      <c r="AC2172" s="105"/>
      <c r="AD2172" s="105"/>
      <c r="AE2172" s="105"/>
      <c r="AF2172" s="304"/>
      <c r="AG2172" s="302"/>
      <c r="AN2172" s="105"/>
      <c r="AO2172" s="105"/>
      <c r="AP2172" s="105"/>
      <c r="AQ2172" s="105"/>
      <c r="AR2172" s="105"/>
      <c r="AS2172" s="105"/>
      <c r="AT2172" s="105"/>
      <c r="AU2172" s="105"/>
    </row>
    <row r="2173" spans="3:47" x14ac:dyDescent="0.2">
      <c r="C2173" s="333"/>
      <c r="D2173" s="333"/>
      <c r="AA2173" s="105"/>
      <c r="AB2173" s="105"/>
      <c r="AC2173" s="105"/>
      <c r="AD2173" s="105"/>
      <c r="AE2173" s="105"/>
      <c r="AF2173" s="304"/>
      <c r="AG2173" s="302"/>
      <c r="AN2173" s="105"/>
      <c r="AO2173" s="105"/>
      <c r="AP2173" s="105"/>
      <c r="AQ2173" s="105"/>
      <c r="AR2173" s="105"/>
      <c r="AS2173" s="105"/>
      <c r="AT2173" s="105"/>
      <c r="AU2173" s="105"/>
    </row>
    <row r="2174" spans="3:47" x14ac:dyDescent="0.2">
      <c r="C2174" s="333"/>
      <c r="D2174" s="333"/>
      <c r="AA2174" s="105"/>
      <c r="AB2174" s="105"/>
      <c r="AC2174" s="105"/>
      <c r="AD2174" s="105"/>
      <c r="AE2174" s="105"/>
      <c r="AF2174" s="304"/>
      <c r="AG2174" s="302"/>
      <c r="AN2174" s="105"/>
      <c r="AO2174" s="105"/>
      <c r="AP2174" s="105"/>
      <c r="AQ2174" s="105"/>
      <c r="AR2174" s="105"/>
      <c r="AS2174" s="105"/>
      <c r="AT2174" s="105"/>
      <c r="AU2174" s="105"/>
    </row>
    <row r="2175" spans="3:47" x14ac:dyDescent="0.2">
      <c r="C2175" s="333"/>
      <c r="D2175" s="333"/>
      <c r="AA2175" s="105"/>
      <c r="AB2175" s="105"/>
      <c r="AC2175" s="105"/>
      <c r="AD2175" s="105"/>
      <c r="AE2175" s="105"/>
      <c r="AF2175" s="304"/>
      <c r="AG2175" s="302"/>
      <c r="AN2175" s="105"/>
      <c r="AO2175" s="105"/>
      <c r="AP2175" s="105"/>
      <c r="AQ2175" s="105"/>
      <c r="AR2175" s="105"/>
      <c r="AS2175" s="105"/>
      <c r="AT2175" s="105"/>
      <c r="AU2175" s="105"/>
    </row>
    <row r="2176" spans="3:47" x14ac:dyDescent="0.2">
      <c r="C2176" s="333"/>
      <c r="D2176" s="333"/>
      <c r="AA2176" s="105"/>
      <c r="AB2176" s="105"/>
      <c r="AC2176" s="105"/>
      <c r="AD2176" s="105"/>
      <c r="AE2176" s="105"/>
      <c r="AF2176" s="304"/>
      <c r="AG2176" s="302"/>
      <c r="AN2176" s="105"/>
      <c r="AO2176" s="105"/>
      <c r="AP2176" s="105"/>
      <c r="AQ2176" s="105"/>
      <c r="AR2176" s="105"/>
      <c r="AS2176" s="105"/>
      <c r="AT2176" s="105"/>
      <c r="AU2176" s="105"/>
    </row>
    <row r="2177" spans="3:47" x14ac:dyDescent="0.2">
      <c r="C2177" s="333"/>
      <c r="D2177" s="333"/>
      <c r="AA2177" s="105"/>
      <c r="AB2177" s="105"/>
      <c r="AC2177" s="105"/>
      <c r="AD2177" s="105"/>
      <c r="AE2177" s="105"/>
      <c r="AF2177" s="304"/>
      <c r="AG2177" s="302"/>
      <c r="AN2177" s="105"/>
      <c r="AO2177" s="105"/>
      <c r="AP2177" s="105"/>
      <c r="AQ2177" s="105"/>
      <c r="AR2177" s="105"/>
      <c r="AS2177" s="105"/>
      <c r="AT2177" s="105"/>
      <c r="AU2177" s="105"/>
    </row>
    <row r="2178" spans="3:47" x14ac:dyDescent="0.2">
      <c r="C2178" s="333"/>
      <c r="D2178" s="333"/>
      <c r="AA2178" s="105"/>
      <c r="AB2178" s="105"/>
      <c r="AC2178" s="105"/>
      <c r="AD2178" s="105"/>
      <c r="AE2178" s="105"/>
      <c r="AF2178" s="304"/>
      <c r="AG2178" s="302"/>
      <c r="AN2178" s="105"/>
      <c r="AO2178" s="105"/>
      <c r="AP2178" s="105"/>
      <c r="AQ2178" s="105"/>
      <c r="AR2178" s="105"/>
      <c r="AS2178" s="105"/>
      <c r="AT2178" s="105"/>
      <c r="AU2178" s="105"/>
    </row>
    <row r="2179" spans="3:47" x14ac:dyDescent="0.2">
      <c r="C2179" s="333"/>
      <c r="D2179" s="333"/>
      <c r="AA2179" s="105"/>
      <c r="AB2179" s="105"/>
      <c r="AC2179" s="105"/>
      <c r="AD2179" s="105"/>
      <c r="AE2179" s="105"/>
      <c r="AF2179" s="304"/>
      <c r="AG2179" s="302"/>
      <c r="AN2179" s="105"/>
      <c r="AO2179" s="105"/>
      <c r="AP2179" s="105"/>
      <c r="AQ2179" s="105"/>
      <c r="AR2179" s="105"/>
      <c r="AS2179" s="105"/>
      <c r="AT2179" s="105"/>
      <c r="AU2179" s="105"/>
    </row>
    <row r="2180" spans="3:47" x14ac:dyDescent="0.2">
      <c r="C2180" s="333"/>
      <c r="D2180" s="333"/>
      <c r="AA2180" s="105"/>
      <c r="AB2180" s="105"/>
      <c r="AC2180" s="105"/>
      <c r="AD2180" s="105"/>
      <c r="AE2180" s="105"/>
      <c r="AF2180" s="304"/>
      <c r="AG2180" s="302"/>
      <c r="AN2180" s="105"/>
      <c r="AO2180" s="105"/>
      <c r="AP2180" s="105"/>
      <c r="AQ2180" s="105"/>
      <c r="AR2180" s="105"/>
      <c r="AS2180" s="105"/>
      <c r="AT2180" s="105"/>
      <c r="AU2180" s="105"/>
    </row>
    <row r="2181" spans="3:47" x14ac:dyDescent="0.2">
      <c r="C2181" s="333"/>
      <c r="D2181" s="333"/>
      <c r="AA2181" s="105"/>
      <c r="AB2181" s="105"/>
      <c r="AC2181" s="105"/>
      <c r="AD2181" s="105"/>
      <c r="AE2181" s="105"/>
      <c r="AF2181" s="304"/>
      <c r="AG2181" s="302"/>
      <c r="AN2181" s="105"/>
      <c r="AO2181" s="105"/>
      <c r="AP2181" s="105"/>
      <c r="AQ2181" s="105"/>
      <c r="AR2181" s="105"/>
      <c r="AS2181" s="105"/>
      <c r="AT2181" s="105"/>
      <c r="AU2181" s="105"/>
    </row>
    <row r="2182" spans="3:47" x14ac:dyDescent="0.2">
      <c r="C2182" s="333"/>
      <c r="D2182" s="333"/>
      <c r="AA2182" s="105"/>
      <c r="AB2182" s="105"/>
      <c r="AC2182" s="105"/>
      <c r="AD2182" s="105"/>
      <c r="AE2182" s="105"/>
      <c r="AF2182" s="304"/>
      <c r="AG2182" s="302"/>
      <c r="AN2182" s="105"/>
      <c r="AO2182" s="105"/>
      <c r="AP2182" s="105"/>
      <c r="AQ2182" s="105"/>
      <c r="AR2182" s="105"/>
      <c r="AS2182" s="105"/>
      <c r="AT2182" s="105"/>
      <c r="AU2182" s="105"/>
    </row>
    <row r="2183" spans="3:47" x14ac:dyDescent="0.2">
      <c r="C2183" s="333"/>
      <c r="D2183" s="333"/>
      <c r="AA2183" s="105"/>
      <c r="AB2183" s="105"/>
      <c r="AC2183" s="105"/>
      <c r="AD2183" s="105"/>
      <c r="AE2183" s="105"/>
      <c r="AF2183" s="304"/>
      <c r="AG2183" s="302"/>
      <c r="AN2183" s="105"/>
      <c r="AO2183" s="105"/>
      <c r="AP2183" s="105"/>
      <c r="AQ2183" s="105"/>
      <c r="AR2183" s="105"/>
      <c r="AS2183" s="105"/>
      <c r="AT2183" s="105"/>
      <c r="AU2183" s="105"/>
    </row>
    <row r="2184" spans="3:47" x14ac:dyDescent="0.2">
      <c r="C2184" s="333"/>
      <c r="D2184" s="333"/>
      <c r="AA2184" s="105"/>
      <c r="AB2184" s="105"/>
      <c r="AC2184" s="105"/>
      <c r="AD2184" s="105"/>
      <c r="AE2184" s="105"/>
      <c r="AF2184" s="304"/>
      <c r="AG2184" s="302"/>
      <c r="AN2184" s="105"/>
      <c r="AO2184" s="105"/>
      <c r="AP2184" s="105"/>
      <c r="AQ2184" s="105"/>
      <c r="AR2184" s="105"/>
      <c r="AS2184" s="105"/>
      <c r="AT2184" s="105"/>
      <c r="AU2184" s="105"/>
    </row>
    <row r="2185" spans="3:47" x14ac:dyDescent="0.2">
      <c r="C2185" s="333"/>
      <c r="D2185" s="333"/>
      <c r="AA2185" s="105"/>
      <c r="AB2185" s="105"/>
      <c r="AC2185" s="105"/>
      <c r="AD2185" s="105"/>
      <c r="AE2185" s="105"/>
      <c r="AF2185" s="304"/>
      <c r="AG2185" s="302"/>
      <c r="AN2185" s="105"/>
      <c r="AO2185" s="105"/>
      <c r="AP2185" s="105"/>
      <c r="AQ2185" s="105"/>
      <c r="AR2185" s="105"/>
      <c r="AS2185" s="105"/>
      <c r="AT2185" s="105"/>
      <c r="AU2185" s="105"/>
    </row>
    <row r="2186" spans="3:47" x14ac:dyDescent="0.2">
      <c r="C2186" s="333"/>
      <c r="D2186" s="333"/>
      <c r="AA2186" s="105"/>
      <c r="AB2186" s="105"/>
      <c r="AC2186" s="105"/>
      <c r="AD2186" s="105"/>
      <c r="AE2186" s="105"/>
      <c r="AF2186" s="304"/>
      <c r="AG2186" s="302"/>
      <c r="AN2186" s="105"/>
      <c r="AO2186" s="105"/>
      <c r="AP2186" s="105"/>
      <c r="AQ2186" s="105"/>
      <c r="AR2186" s="105"/>
      <c r="AS2186" s="105"/>
      <c r="AT2186" s="105"/>
      <c r="AU2186" s="105"/>
    </row>
    <row r="2187" spans="3:47" x14ac:dyDescent="0.2">
      <c r="C2187" s="333"/>
      <c r="D2187" s="333"/>
      <c r="AA2187" s="105"/>
      <c r="AB2187" s="105"/>
      <c r="AC2187" s="105"/>
      <c r="AD2187" s="105"/>
      <c r="AE2187" s="105"/>
      <c r="AF2187" s="304"/>
      <c r="AG2187" s="302"/>
      <c r="AN2187" s="105"/>
      <c r="AO2187" s="105"/>
      <c r="AP2187" s="105"/>
      <c r="AQ2187" s="105"/>
      <c r="AR2187" s="105"/>
      <c r="AS2187" s="105"/>
      <c r="AT2187" s="105"/>
      <c r="AU2187" s="105"/>
    </row>
    <row r="2188" spans="3:47" x14ac:dyDescent="0.2">
      <c r="C2188" s="333"/>
      <c r="D2188" s="333"/>
      <c r="AA2188" s="105"/>
      <c r="AB2188" s="105"/>
      <c r="AC2188" s="105"/>
      <c r="AD2188" s="105"/>
      <c r="AE2188" s="105"/>
      <c r="AF2188" s="304"/>
      <c r="AG2188" s="302"/>
      <c r="AN2188" s="105"/>
      <c r="AO2188" s="105"/>
      <c r="AP2188" s="105"/>
      <c r="AQ2188" s="105"/>
      <c r="AR2188" s="105"/>
      <c r="AS2188" s="105"/>
      <c r="AT2188" s="105"/>
      <c r="AU2188" s="105"/>
    </row>
    <row r="2189" spans="3:47" x14ac:dyDescent="0.2">
      <c r="C2189" s="333"/>
      <c r="D2189" s="333"/>
      <c r="AA2189" s="105"/>
      <c r="AB2189" s="105"/>
      <c r="AC2189" s="105"/>
      <c r="AD2189" s="105"/>
      <c r="AE2189" s="105"/>
      <c r="AF2189" s="304"/>
      <c r="AG2189" s="302"/>
      <c r="AN2189" s="105"/>
      <c r="AO2189" s="105"/>
      <c r="AP2189" s="105"/>
      <c r="AQ2189" s="105"/>
      <c r="AR2189" s="105"/>
      <c r="AS2189" s="105"/>
      <c r="AT2189" s="105"/>
      <c r="AU2189" s="105"/>
    </row>
    <row r="2190" spans="3:47" x14ac:dyDescent="0.2">
      <c r="C2190" s="333"/>
      <c r="D2190" s="333"/>
      <c r="AA2190" s="105"/>
      <c r="AB2190" s="105"/>
      <c r="AC2190" s="105"/>
      <c r="AD2190" s="105"/>
      <c r="AE2190" s="105"/>
      <c r="AF2190" s="304"/>
      <c r="AG2190" s="302"/>
      <c r="AN2190" s="105"/>
      <c r="AO2190" s="105"/>
      <c r="AP2190" s="105"/>
      <c r="AQ2190" s="105"/>
      <c r="AR2190" s="105"/>
      <c r="AS2190" s="105"/>
      <c r="AT2190" s="105"/>
      <c r="AU2190" s="105"/>
    </row>
    <row r="2191" spans="3:47" x14ac:dyDescent="0.2">
      <c r="C2191" s="333"/>
      <c r="D2191" s="333"/>
      <c r="AA2191" s="105"/>
      <c r="AB2191" s="105"/>
      <c r="AC2191" s="105"/>
      <c r="AD2191" s="105"/>
      <c r="AE2191" s="105"/>
      <c r="AF2191" s="304"/>
      <c r="AG2191" s="302"/>
      <c r="AN2191" s="105"/>
      <c r="AO2191" s="105"/>
      <c r="AP2191" s="105"/>
      <c r="AQ2191" s="105"/>
      <c r="AR2191" s="105"/>
      <c r="AS2191" s="105"/>
      <c r="AT2191" s="105"/>
      <c r="AU2191" s="105"/>
    </row>
    <row r="2192" spans="3:47" x14ac:dyDescent="0.2">
      <c r="C2192" s="333"/>
      <c r="D2192" s="333"/>
      <c r="AA2192" s="105"/>
      <c r="AB2192" s="105"/>
      <c r="AC2192" s="105"/>
      <c r="AD2192" s="105"/>
      <c r="AE2192" s="105"/>
      <c r="AF2192" s="304"/>
      <c r="AG2192" s="302"/>
      <c r="AN2192" s="105"/>
      <c r="AO2192" s="105"/>
      <c r="AP2192" s="105"/>
      <c r="AQ2192" s="105"/>
      <c r="AR2192" s="105"/>
      <c r="AS2192" s="105"/>
      <c r="AT2192" s="105"/>
      <c r="AU2192" s="105"/>
    </row>
    <row r="2193" spans="3:47" x14ac:dyDescent="0.2">
      <c r="C2193" s="333"/>
      <c r="D2193" s="333"/>
      <c r="AA2193" s="105"/>
      <c r="AB2193" s="105"/>
      <c r="AC2193" s="105"/>
      <c r="AD2193" s="105"/>
      <c r="AE2193" s="105"/>
      <c r="AF2193" s="304"/>
      <c r="AG2193" s="302"/>
      <c r="AN2193" s="105"/>
      <c r="AO2193" s="105"/>
      <c r="AP2193" s="105"/>
      <c r="AQ2193" s="105"/>
      <c r="AR2193" s="105"/>
      <c r="AS2193" s="105"/>
      <c r="AT2193" s="105"/>
      <c r="AU2193" s="105"/>
    </row>
    <row r="2194" spans="3:47" x14ac:dyDescent="0.2">
      <c r="C2194" s="333"/>
      <c r="D2194" s="333"/>
      <c r="AA2194" s="105"/>
      <c r="AB2194" s="105"/>
      <c r="AC2194" s="105"/>
      <c r="AD2194" s="105"/>
      <c r="AE2194" s="105"/>
      <c r="AF2194" s="304"/>
      <c r="AG2194" s="302"/>
      <c r="AN2194" s="105"/>
      <c r="AO2194" s="105"/>
      <c r="AP2194" s="105"/>
      <c r="AQ2194" s="105"/>
      <c r="AR2194" s="105"/>
      <c r="AS2194" s="105"/>
      <c r="AT2194" s="105"/>
      <c r="AU2194" s="105"/>
    </row>
    <row r="2195" spans="3:47" x14ac:dyDescent="0.2">
      <c r="C2195" s="333"/>
      <c r="D2195" s="333"/>
      <c r="AA2195" s="105"/>
      <c r="AB2195" s="105"/>
      <c r="AC2195" s="105"/>
      <c r="AD2195" s="105"/>
      <c r="AE2195" s="105"/>
      <c r="AF2195" s="304"/>
      <c r="AG2195" s="302"/>
      <c r="AN2195" s="105"/>
      <c r="AO2195" s="105"/>
      <c r="AP2195" s="105"/>
      <c r="AQ2195" s="105"/>
      <c r="AR2195" s="105"/>
      <c r="AS2195" s="105"/>
      <c r="AT2195" s="105"/>
      <c r="AU2195" s="105"/>
    </row>
    <row r="2196" spans="3:47" x14ac:dyDescent="0.2">
      <c r="C2196" s="333"/>
      <c r="D2196" s="333"/>
      <c r="AA2196" s="105"/>
      <c r="AB2196" s="105"/>
      <c r="AC2196" s="105"/>
      <c r="AD2196" s="105"/>
      <c r="AE2196" s="105"/>
      <c r="AF2196" s="304"/>
      <c r="AG2196" s="302"/>
      <c r="AN2196" s="105"/>
      <c r="AO2196" s="105"/>
      <c r="AP2196" s="105"/>
      <c r="AQ2196" s="105"/>
      <c r="AR2196" s="105"/>
      <c r="AS2196" s="105"/>
      <c r="AT2196" s="105"/>
      <c r="AU2196" s="105"/>
    </row>
    <row r="2197" spans="3:47" x14ac:dyDescent="0.2">
      <c r="C2197" s="333"/>
      <c r="D2197" s="333"/>
      <c r="AA2197" s="105"/>
      <c r="AB2197" s="105"/>
      <c r="AC2197" s="105"/>
      <c r="AD2197" s="105"/>
      <c r="AE2197" s="105"/>
      <c r="AF2197" s="304"/>
      <c r="AG2197" s="302"/>
      <c r="AN2197" s="105"/>
      <c r="AO2197" s="105"/>
      <c r="AP2197" s="105"/>
      <c r="AQ2197" s="105"/>
      <c r="AR2197" s="105"/>
      <c r="AS2197" s="105"/>
      <c r="AT2197" s="105"/>
      <c r="AU2197" s="105"/>
    </row>
    <row r="2198" spans="3:47" x14ac:dyDescent="0.2">
      <c r="C2198" s="333"/>
      <c r="D2198" s="333"/>
      <c r="AA2198" s="105"/>
      <c r="AB2198" s="105"/>
      <c r="AC2198" s="105"/>
      <c r="AD2198" s="105"/>
      <c r="AE2198" s="105"/>
      <c r="AF2198" s="304"/>
      <c r="AG2198" s="302"/>
      <c r="AN2198" s="105"/>
      <c r="AO2198" s="105"/>
      <c r="AP2198" s="105"/>
      <c r="AQ2198" s="105"/>
      <c r="AR2198" s="105"/>
      <c r="AS2198" s="105"/>
      <c r="AT2198" s="105"/>
      <c r="AU2198" s="105"/>
    </row>
    <row r="2199" spans="3:47" x14ac:dyDescent="0.2">
      <c r="C2199" s="333"/>
      <c r="D2199" s="333"/>
      <c r="AA2199" s="105"/>
      <c r="AB2199" s="105"/>
      <c r="AC2199" s="105"/>
      <c r="AD2199" s="105"/>
      <c r="AE2199" s="105"/>
      <c r="AF2199" s="304"/>
      <c r="AG2199" s="302"/>
      <c r="AN2199" s="105"/>
      <c r="AO2199" s="105"/>
      <c r="AP2199" s="105"/>
      <c r="AQ2199" s="105"/>
      <c r="AR2199" s="105"/>
      <c r="AS2199" s="105"/>
      <c r="AT2199" s="105"/>
      <c r="AU2199" s="105"/>
    </row>
    <row r="2200" spans="3:47" x14ac:dyDescent="0.2">
      <c r="C2200" s="333"/>
      <c r="D2200" s="333"/>
      <c r="AA2200" s="105"/>
      <c r="AB2200" s="105"/>
      <c r="AC2200" s="105"/>
      <c r="AD2200" s="105"/>
      <c r="AE2200" s="105"/>
      <c r="AF2200" s="304"/>
      <c r="AG2200" s="302"/>
      <c r="AN2200" s="105"/>
      <c r="AO2200" s="105"/>
      <c r="AP2200" s="105"/>
      <c r="AQ2200" s="105"/>
      <c r="AR2200" s="105"/>
      <c r="AS2200" s="105"/>
      <c r="AT2200" s="105"/>
      <c r="AU2200" s="105"/>
    </row>
    <row r="2201" spans="3:47" x14ac:dyDescent="0.2">
      <c r="C2201" s="333"/>
      <c r="D2201" s="333"/>
      <c r="AA2201" s="105"/>
      <c r="AB2201" s="105"/>
      <c r="AC2201" s="105"/>
      <c r="AD2201" s="105"/>
      <c r="AE2201" s="105"/>
      <c r="AF2201" s="304"/>
      <c r="AG2201" s="302"/>
      <c r="AN2201" s="105"/>
      <c r="AO2201" s="105"/>
      <c r="AP2201" s="105"/>
      <c r="AQ2201" s="105"/>
      <c r="AR2201" s="105"/>
      <c r="AS2201" s="105"/>
      <c r="AT2201" s="105"/>
      <c r="AU2201" s="105"/>
    </row>
    <row r="2202" spans="3:47" x14ac:dyDescent="0.2">
      <c r="C2202" s="333"/>
      <c r="D2202" s="333"/>
      <c r="AA2202" s="105"/>
      <c r="AB2202" s="105"/>
      <c r="AC2202" s="105"/>
      <c r="AD2202" s="105"/>
      <c r="AE2202" s="105"/>
      <c r="AF2202" s="304"/>
      <c r="AG2202" s="302"/>
      <c r="AN2202" s="105"/>
      <c r="AO2202" s="105"/>
      <c r="AP2202" s="105"/>
      <c r="AQ2202" s="105"/>
      <c r="AR2202" s="105"/>
      <c r="AS2202" s="105"/>
      <c r="AT2202" s="105"/>
      <c r="AU2202" s="105"/>
    </row>
    <row r="2203" spans="3:47" x14ac:dyDescent="0.2">
      <c r="C2203" s="333"/>
      <c r="D2203" s="333"/>
      <c r="AA2203" s="105"/>
      <c r="AB2203" s="105"/>
      <c r="AC2203" s="105"/>
      <c r="AD2203" s="105"/>
      <c r="AE2203" s="105"/>
      <c r="AF2203" s="304"/>
      <c r="AG2203" s="302"/>
      <c r="AN2203" s="105"/>
      <c r="AO2203" s="105"/>
      <c r="AP2203" s="105"/>
      <c r="AQ2203" s="105"/>
      <c r="AR2203" s="105"/>
      <c r="AS2203" s="105"/>
      <c r="AT2203" s="105"/>
      <c r="AU2203" s="105"/>
    </row>
    <row r="2204" spans="3:47" x14ac:dyDescent="0.2">
      <c r="C2204" s="333"/>
      <c r="D2204" s="333"/>
      <c r="AA2204" s="105"/>
      <c r="AB2204" s="105"/>
      <c r="AC2204" s="105"/>
      <c r="AD2204" s="105"/>
      <c r="AE2204" s="105"/>
      <c r="AF2204" s="304"/>
      <c r="AG2204" s="302"/>
      <c r="AN2204" s="105"/>
      <c r="AO2204" s="105"/>
      <c r="AP2204" s="105"/>
      <c r="AQ2204" s="105"/>
      <c r="AR2204" s="105"/>
      <c r="AS2204" s="105"/>
      <c r="AT2204" s="105"/>
      <c r="AU2204" s="105"/>
    </row>
    <row r="2205" spans="3:47" x14ac:dyDescent="0.2">
      <c r="C2205" s="333"/>
      <c r="D2205" s="333"/>
      <c r="AA2205" s="105"/>
      <c r="AB2205" s="105"/>
      <c r="AC2205" s="105"/>
      <c r="AD2205" s="105"/>
      <c r="AE2205" s="105"/>
      <c r="AF2205" s="304"/>
      <c r="AG2205" s="302"/>
      <c r="AN2205" s="105"/>
      <c r="AO2205" s="105"/>
      <c r="AP2205" s="105"/>
      <c r="AQ2205" s="105"/>
      <c r="AR2205" s="105"/>
      <c r="AS2205" s="105"/>
      <c r="AT2205" s="105"/>
      <c r="AU2205" s="105"/>
    </row>
    <row r="2206" spans="3:47" x14ac:dyDescent="0.2">
      <c r="C2206" s="333"/>
      <c r="D2206" s="333"/>
      <c r="AA2206" s="105"/>
      <c r="AB2206" s="105"/>
      <c r="AC2206" s="105"/>
      <c r="AD2206" s="105"/>
      <c r="AE2206" s="105"/>
      <c r="AF2206" s="304"/>
      <c r="AG2206" s="302"/>
      <c r="AN2206" s="105"/>
      <c r="AO2206" s="105"/>
      <c r="AP2206" s="105"/>
      <c r="AQ2206" s="105"/>
      <c r="AR2206" s="105"/>
      <c r="AS2206" s="105"/>
      <c r="AT2206" s="105"/>
      <c r="AU2206" s="105"/>
    </row>
    <row r="2207" spans="3:47" x14ac:dyDescent="0.2">
      <c r="C2207" s="333"/>
      <c r="D2207" s="333"/>
      <c r="AA2207" s="105"/>
      <c r="AB2207" s="105"/>
      <c r="AC2207" s="105"/>
      <c r="AD2207" s="105"/>
      <c r="AE2207" s="105"/>
      <c r="AF2207" s="304"/>
      <c r="AG2207" s="302"/>
      <c r="AN2207" s="105"/>
      <c r="AO2207" s="105"/>
      <c r="AP2207" s="105"/>
      <c r="AQ2207" s="105"/>
      <c r="AR2207" s="105"/>
      <c r="AS2207" s="105"/>
      <c r="AT2207" s="105"/>
      <c r="AU2207" s="105"/>
    </row>
    <row r="2208" spans="3:47" x14ac:dyDescent="0.2">
      <c r="C2208" s="333"/>
      <c r="D2208" s="333"/>
      <c r="AA2208" s="105"/>
      <c r="AB2208" s="105"/>
      <c r="AC2208" s="105"/>
      <c r="AD2208" s="105"/>
      <c r="AE2208" s="105"/>
      <c r="AF2208" s="304"/>
      <c r="AG2208" s="302"/>
      <c r="AN2208" s="105"/>
      <c r="AO2208" s="105"/>
      <c r="AP2208" s="105"/>
      <c r="AQ2208" s="105"/>
      <c r="AR2208" s="105"/>
      <c r="AS2208" s="105"/>
      <c r="AT2208" s="105"/>
      <c r="AU2208" s="105"/>
    </row>
    <row r="2209" spans="3:47" x14ac:dyDescent="0.2">
      <c r="C2209" s="333"/>
      <c r="D2209" s="333"/>
      <c r="AA2209" s="105"/>
      <c r="AB2209" s="105"/>
      <c r="AC2209" s="105"/>
      <c r="AD2209" s="105"/>
      <c r="AE2209" s="105"/>
      <c r="AF2209" s="304"/>
      <c r="AG2209" s="302"/>
      <c r="AN2209" s="105"/>
      <c r="AO2209" s="105"/>
      <c r="AP2209" s="105"/>
      <c r="AQ2209" s="105"/>
      <c r="AR2209" s="105"/>
      <c r="AS2209" s="105"/>
      <c r="AT2209" s="105"/>
      <c r="AU2209" s="105"/>
    </row>
    <row r="2210" spans="3:47" x14ac:dyDescent="0.2">
      <c r="C2210" s="333"/>
      <c r="D2210" s="333"/>
      <c r="AA2210" s="105"/>
      <c r="AB2210" s="105"/>
      <c r="AC2210" s="105"/>
      <c r="AD2210" s="105"/>
      <c r="AE2210" s="105"/>
      <c r="AF2210" s="304"/>
      <c r="AG2210" s="302"/>
      <c r="AN2210" s="105"/>
      <c r="AO2210" s="105"/>
      <c r="AP2210" s="105"/>
      <c r="AQ2210" s="105"/>
      <c r="AR2210" s="105"/>
      <c r="AS2210" s="105"/>
      <c r="AT2210" s="105"/>
      <c r="AU2210" s="105"/>
    </row>
    <row r="2211" spans="3:47" x14ac:dyDescent="0.2">
      <c r="C2211" s="333"/>
      <c r="D2211" s="333"/>
      <c r="AA2211" s="105"/>
      <c r="AB2211" s="105"/>
      <c r="AC2211" s="105"/>
      <c r="AD2211" s="105"/>
      <c r="AE2211" s="105"/>
      <c r="AF2211" s="304"/>
      <c r="AG2211" s="302"/>
      <c r="AN2211" s="105"/>
      <c r="AO2211" s="105"/>
      <c r="AP2211" s="105"/>
      <c r="AQ2211" s="105"/>
      <c r="AR2211" s="105"/>
      <c r="AS2211" s="105"/>
      <c r="AT2211" s="105"/>
      <c r="AU2211" s="105"/>
    </row>
    <row r="2212" spans="3:47" x14ac:dyDescent="0.2">
      <c r="C2212" s="333"/>
      <c r="D2212" s="333"/>
      <c r="AA2212" s="105"/>
      <c r="AB2212" s="105"/>
      <c r="AC2212" s="105"/>
      <c r="AD2212" s="105"/>
      <c r="AE2212" s="105"/>
      <c r="AF2212" s="304"/>
      <c r="AG2212" s="302"/>
      <c r="AN2212" s="105"/>
      <c r="AO2212" s="105"/>
      <c r="AP2212" s="105"/>
      <c r="AQ2212" s="105"/>
      <c r="AR2212" s="105"/>
      <c r="AS2212" s="105"/>
      <c r="AT2212" s="105"/>
      <c r="AU2212" s="105"/>
    </row>
    <row r="2213" spans="3:47" x14ac:dyDescent="0.2">
      <c r="C2213" s="333"/>
      <c r="D2213" s="333"/>
      <c r="AA2213" s="105"/>
      <c r="AB2213" s="105"/>
      <c r="AC2213" s="105"/>
      <c r="AD2213" s="105"/>
      <c r="AE2213" s="105"/>
      <c r="AF2213" s="304"/>
      <c r="AG2213" s="302"/>
      <c r="AN2213" s="105"/>
      <c r="AO2213" s="105"/>
      <c r="AP2213" s="105"/>
      <c r="AQ2213" s="105"/>
      <c r="AR2213" s="105"/>
      <c r="AS2213" s="105"/>
      <c r="AT2213" s="105"/>
      <c r="AU2213" s="105"/>
    </row>
    <row r="2214" spans="3:47" x14ac:dyDescent="0.2">
      <c r="C2214" s="333"/>
      <c r="D2214" s="333"/>
      <c r="AA2214" s="105"/>
      <c r="AB2214" s="105"/>
      <c r="AC2214" s="105"/>
      <c r="AD2214" s="105"/>
      <c r="AE2214" s="105"/>
      <c r="AF2214" s="304"/>
      <c r="AG2214" s="302"/>
      <c r="AN2214" s="105"/>
      <c r="AO2214" s="105"/>
      <c r="AP2214" s="105"/>
      <c r="AQ2214" s="105"/>
      <c r="AR2214" s="105"/>
      <c r="AS2214" s="105"/>
      <c r="AT2214" s="105"/>
      <c r="AU2214" s="105"/>
    </row>
    <row r="2215" spans="3:47" x14ac:dyDescent="0.2">
      <c r="C2215" s="333"/>
      <c r="D2215" s="333"/>
      <c r="AA2215" s="105"/>
      <c r="AB2215" s="105"/>
      <c r="AC2215" s="105"/>
      <c r="AD2215" s="105"/>
      <c r="AE2215" s="105"/>
      <c r="AF2215" s="304"/>
      <c r="AG2215" s="302"/>
      <c r="AN2215" s="105"/>
      <c r="AO2215" s="105"/>
      <c r="AP2215" s="105"/>
      <c r="AQ2215" s="105"/>
      <c r="AR2215" s="105"/>
      <c r="AS2215" s="105"/>
      <c r="AT2215" s="105"/>
      <c r="AU2215" s="105"/>
    </row>
    <row r="2216" spans="3:47" x14ac:dyDescent="0.2">
      <c r="C2216" s="333"/>
      <c r="D2216" s="333"/>
      <c r="AA2216" s="105"/>
      <c r="AB2216" s="105"/>
      <c r="AC2216" s="105"/>
      <c r="AD2216" s="105"/>
      <c r="AE2216" s="105"/>
      <c r="AF2216" s="304"/>
      <c r="AG2216" s="302"/>
      <c r="AN2216" s="105"/>
      <c r="AO2216" s="105"/>
      <c r="AP2216" s="105"/>
      <c r="AQ2216" s="105"/>
      <c r="AR2216" s="105"/>
      <c r="AS2216" s="105"/>
      <c r="AT2216" s="105"/>
      <c r="AU2216" s="105"/>
    </row>
    <row r="2217" spans="3:47" x14ac:dyDescent="0.2">
      <c r="C2217" s="333"/>
      <c r="D2217" s="333"/>
      <c r="AA2217" s="105"/>
      <c r="AB2217" s="105"/>
      <c r="AC2217" s="105"/>
      <c r="AD2217" s="105"/>
      <c r="AE2217" s="105"/>
      <c r="AF2217" s="304"/>
      <c r="AG2217" s="302"/>
      <c r="AN2217" s="105"/>
      <c r="AO2217" s="105"/>
      <c r="AP2217" s="105"/>
      <c r="AQ2217" s="105"/>
      <c r="AR2217" s="105"/>
      <c r="AS2217" s="105"/>
      <c r="AT2217" s="105"/>
      <c r="AU2217" s="105"/>
    </row>
    <row r="2218" spans="3:47" x14ac:dyDescent="0.2">
      <c r="C2218" s="333"/>
      <c r="D2218" s="333"/>
      <c r="AA2218" s="105"/>
      <c r="AB2218" s="105"/>
      <c r="AC2218" s="105"/>
      <c r="AD2218" s="105"/>
      <c r="AE2218" s="105"/>
      <c r="AF2218" s="304"/>
      <c r="AG2218" s="302"/>
      <c r="AN2218" s="105"/>
      <c r="AO2218" s="105"/>
      <c r="AP2218" s="105"/>
      <c r="AQ2218" s="105"/>
      <c r="AR2218" s="105"/>
      <c r="AS2218" s="105"/>
      <c r="AT2218" s="105"/>
      <c r="AU2218" s="105"/>
    </row>
    <row r="2219" spans="3:47" x14ac:dyDescent="0.2">
      <c r="C2219" s="333"/>
      <c r="D2219" s="333"/>
      <c r="AA2219" s="105"/>
      <c r="AB2219" s="105"/>
      <c r="AC2219" s="105"/>
      <c r="AD2219" s="105"/>
      <c r="AE2219" s="105"/>
      <c r="AF2219" s="304"/>
      <c r="AG2219" s="302"/>
      <c r="AN2219" s="105"/>
      <c r="AO2219" s="105"/>
      <c r="AP2219" s="105"/>
      <c r="AQ2219" s="105"/>
      <c r="AR2219" s="105"/>
      <c r="AS2219" s="105"/>
      <c r="AT2219" s="105"/>
      <c r="AU2219" s="105"/>
    </row>
    <row r="2220" spans="3:47" x14ac:dyDescent="0.2">
      <c r="C2220" s="333"/>
      <c r="D2220" s="333"/>
      <c r="AA2220" s="105"/>
      <c r="AB2220" s="105"/>
      <c r="AC2220" s="105"/>
      <c r="AD2220" s="105"/>
      <c r="AE2220" s="105"/>
      <c r="AF2220" s="304"/>
      <c r="AG2220" s="302"/>
      <c r="AN2220" s="105"/>
      <c r="AO2220" s="105"/>
      <c r="AP2220" s="105"/>
      <c r="AQ2220" s="105"/>
      <c r="AR2220" s="105"/>
      <c r="AS2220" s="105"/>
      <c r="AT2220" s="105"/>
      <c r="AU2220" s="105"/>
    </row>
    <row r="2221" spans="3:47" x14ac:dyDescent="0.2">
      <c r="C2221" s="333"/>
      <c r="D2221" s="333"/>
      <c r="AA2221" s="105"/>
      <c r="AB2221" s="105"/>
      <c r="AC2221" s="105"/>
      <c r="AD2221" s="105"/>
      <c r="AE2221" s="105"/>
      <c r="AF2221" s="304"/>
      <c r="AG2221" s="302"/>
      <c r="AN2221" s="105"/>
      <c r="AO2221" s="105"/>
      <c r="AP2221" s="105"/>
      <c r="AQ2221" s="105"/>
      <c r="AR2221" s="105"/>
      <c r="AS2221" s="105"/>
      <c r="AT2221" s="105"/>
      <c r="AU2221" s="105"/>
    </row>
    <row r="2222" spans="3:47" x14ac:dyDescent="0.2">
      <c r="C2222" s="333"/>
      <c r="D2222" s="333"/>
      <c r="AA2222" s="105"/>
      <c r="AB2222" s="105"/>
      <c r="AC2222" s="105"/>
      <c r="AD2222" s="105"/>
      <c r="AE2222" s="105"/>
      <c r="AF2222" s="304"/>
      <c r="AG2222" s="302"/>
      <c r="AN2222" s="105"/>
      <c r="AO2222" s="105"/>
      <c r="AP2222" s="105"/>
      <c r="AQ2222" s="105"/>
      <c r="AR2222" s="105"/>
      <c r="AS2222" s="105"/>
      <c r="AT2222" s="105"/>
      <c r="AU2222" s="105"/>
    </row>
    <row r="2223" spans="3:47" x14ac:dyDescent="0.2">
      <c r="C2223" s="333"/>
      <c r="D2223" s="333"/>
      <c r="AA2223" s="105"/>
      <c r="AB2223" s="105"/>
      <c r="AC2223" s="105"/>
      <c r="AD2223" s="105"/>
      <c r="AE2223" s="105"/>
      <c r="AF2223" s="304"/>
      <c r="AG2223" s="302"/>
      <c r="AN2223" s="105"/>
      <c r="AO2223" s="105"/>
      <c r="AP2223" s="105"/>
      <c r="AQ2223" s="105"/>
      <c r="AR2223" s="105"/>
      <c r="AS2223" s="105"/>
      <c r="AT2223" s="105"/>
      <c r="AU2223" s="105"/>
    </row>
    <row r="2224" spans="3:47" x14ac:dyDescent="0.2">
      <c r="C2224" s="333"/>
      <c r="D2224" s="333"/>
      <c r="AA2224" s="105"/>
      <c r="AB2224" s="105"/>
      <c r="AC2224" s="105"/>
      <c r="AD2224" s="105"/>
      <c r="AE2224" s="105"/>
      <c r="AF2224" s="304"/>
      <c r="AG2224" s="302"/>
      <c r="AN2224" s="105"/>
      <c r="AO2224" s="105"/>
      <c r="AP2224" s="105"/>
      <c r="AQ2224" s="105"/>
      <c r="AR2224" s="105"/>
      <c r="AS2224" s="105"/>
      <c r="AT2224" s="105"/>
      <c r="AU2224" s="105"/>
    </row>
    <row r="2225" spans="3:47" x14ac:dyDescent="0.2">
      <c r="C2225" s="333"/>
      <c r="D2225" s="333"/>
      <c r="AA2225" s="105"/>
      <c r="AB2225" s="105"/>
      <c r="AC2225" s="105"/>
      <c r="AD2225" s="105"/>
      <c r="AE2225" s="105"/>
      <c r="AF2225" s="304"/>
      <c r="AG2225" s="302"/>
      <c r="AN2225" s="105"/>
      <c r="AO2225" s="105"/>
      <c r="AP2225" s="105"/>
      <c r="AQ2225" s="105"/>
      <c r="AR2225" s="105"/>
      <c r="AS2225" s="105"/>
      <c r="AT2225" s="105"/>
      <c r="AU2225" s="105"/>
    </row>
    <row r="2226" spans="3:47" x14ac:dyDescent="0.2">
      <c r="C2226" s="333"/>
      <c r="D2226" s="333"/>
      <c r="AA2226" s="105"/>
      <c r="AB2226" s="105"/>
      <c r="AC2226" s="105"/>
      <c r="AD2226" s="105"/>
      <c r="AE2226" s="105"/>
      <c r="AF2226" s="304"/>
      <c r="AG2226" s="302"/>
      <c r="AN2226" s="105"/>
      <c r="AO2226" s="105"/>
      <c r="AP2226" s="105"/>
      <c r="AQ2226" s="105"/>
      <c r="AR2226" s="105"/>
      <c r="AS2226" s="105"/>
      <c r="AT2226" s="105"/>
      <c r="AU2226" s="105"/>
    </row>
    <row r="2227" spans="3:47" x14ac:dyDescent="0.2">
      <c r="C2227" s="333"/>
      <c r="D2227" s="333"/>
      <c r="AA2227" s="105"/>
      <c r="AB2227" s="105"/>
      <c r="AC2227" s="105"/>
      <c r="AD2227" s="105"/>
      <c r="AE2227" s="105"/>
      <c r="AF2227" s="304"/>
      <c r="AG2227" s="302"/>
      <c r="AN2227" s="105"/>
      <c r="AO2227" s="105"/>
      <c r="AP2227" s="105"/>
      <c r="AQ2227" s="105"/>
      <c r="AR2227" s="105"/>
      <c r="AS2227" s="105"/>
      <c r="AT2227" s="105"/>
      <c r="AU2227" s="105"/>
    </row>
    <row r="2228" spans="3:47" x14ac:dyDescent="0.2">
      <c r="C2228" s="333"/>
      <c r="D2228" s="333"/>
      <c r="AA2228" s="105"/>
      <c r="AB2228" s="105"/>
      <c r="AC2228" s="105"/>
      <c r="AD2228" s="105"/>
      <c r="AE2228" s="105"/>
      <c r="AF2228" s="304"/>
      <c r="AG2228" s="302"/>
      <c r="AN2228" s="105"/>
      <c r="AO2228" s="105"/>
      <c r="AP2228" s="105"/>
      <c r="AQ2228" s="105"/>
      <c r="AR2228" s="105"/>
      <c r="AS2228" s="105"/>
      <c r="AT2228" s="105"/>
      <c r="AU2228" s="105"/>
    </row>
    <row r="2229" spans="3:47" x14ac:dyDescent="0.2">
      <c r="C2229" s="333"/>
      <c r="D2229" s="333"/>
      <c r="AA2229" s="105"/>
      <c r="AB2229" s="105"/>
      <c r="AC2229" s="105"/>
      <c r="AD2229" s="105"/>
      <c r="AE2229" s="105"/>
      <c r="AF2229" s="304"/>
      <c r="AG2229" s="302"/>
      <c r="AN2229" s="105"/>
      <c r="AO2229" s="105"/>
      <c r="AP2229" s="105"/>
      <c r="AQ2229" s="105"/>
      <c r="AR2229" s="105"/>
      <c r="AS2229" s="105"/>
      <c r="AT2229" s="105"/>
      <c r="AU2229" s="105"/>
    </row>
    <row r="2230" spans="3:47" x14ac:dyDescent="0.2">
      <c r="C2230" s="333"/>
      <c r="D2230" s="333"/>
      <c r="AA2230" s="105"/>
      <c r="AB2230" s="105"/>
      <c r="AC2230" s="105"/>
      <c r="AD2230" s="105"/>
      <c r="AE2230" s="105"/>
      <c r="AF2230" s="304"/>
      <c r="AG2230" s="302"/>
      <c r="AN2230" s="105"/>
      <c r="AO2230" s="105"/>
      <c r="AP2230" s="105"/>
      <c r="AQ2230" s="105"/>
      <c r="AR2230" s="105"/>
      <c r="AS2230" s="105"/>
      <c r="AT2230" s="105"/>
      <c r="AU2230" s="105"/>
    </row>
    <row r="2231" spans="3:47" x14ac:dyDescent="0.2">
      <c r="C2231" s="333"/>
      <c r="D2231" s="333"/>
      <c r="AA2231" s="105"/>
      <c r="AB2231" s="105"/>
      <c r="AC2231" s="105"/>
      <c r="AD2231" s="105"/>
      <c r="AE2231" s="105"/>
      <c r="AF2231" s="304"/>
      <c r="AG2231" s="302"/>
      <c r="AN2231" s="105"/>
      <c r="AO2231" s="105"/>
      <c r="AP2231" s="105"/>
      <c r="AQ2231" s="105"/>
      <c r="AR2231" s="105"/>
      <c r="AS2231" s="105"/>
      <c r="AT2231" s="105"/>
      <c r="AU2231" s="105"/>
    </row>
    <row r="2232" spans="3:47" x14ac:dyDescent="0.2">
      <c r="C2232" s="333"/>
      <c r="D2232" s="333"/>
      <c r="AA2232" s="105"/>
      <c r="AB2232" s="105"/>
      <c r="AC2232" s="105"/>
      <c r="AD2232" s="105"/>
      <c r="AE2232" s="105"/>
      <c r="AF2232" s="304"/>
      <c r="AG2232" s="302"/>
      <c r="AN2232" s="105"/>
      <c r="AO2232" s="105"/>
      <c r="AP2232" s="105"/>
      <c r="AQ2232" s="105"/>
      <c r="AR2232" s="105"/>
      <c r="AS2232" s="105"/>
      <c r="AT2232" s="105"/>
      <c r="AU2232" s="105"/>
    </row>
    <row r="2233" spans="3:47" x14ac:dyDescent="0.2">
      <c r="C2233" s="333"/>
      <c r="D2233" s="333"/>
      <c r="AA2233" s="105"/>
      <c r="AB2233" s="105"/>
      <c r="AC2233" s="105"/>
      <c r="AD2233" s="105"/>
      <c r="AE2233" s="105"/>
      <c r="AF2233" s="304"/>
      <c r="AG2233" s="302"/>
      <c r="AN2233" s="105"/>
      <c r="AO2233" s="105"/>
      <c r="AP2233" s="105"/>
      <c r="AQ2233" s="105"/>
      <c r="AR2233" s="105"/>
      <c r="AS2233" s="105"/>
      <c r="AT2233" s="105"/>
      <c r="AU2233" s="105"/>
    </row>
    <row r="2234" spans="3:47" x14ac:dyDescent="0.2">
      <c r="C2234" s="333"/>
      <c r="D2234" s="333"/>
      <c r="AA2234" s="105"/>
      <c r="AB2234" s="105"/>
      <c r="AC2234" s="105"/>
      <c r="AD2234" s="105"/>
      <c r="AE2234" s="105"/>
      <c r="AF2234" s="304"/>
      <c r="AG2234" s="302"/>
      <c r="AN2234" s="105"/>
      <c r="AO2234" s="105"/>
      <c r="AP2234" s="105"/>
      <c r="AQ2234" s="105"/>
      <c r="AR2234" s="105"/>
      <c r="AS2234" s="105"/>
      <c r="AT2234" s="105"/>
      <c r="AU2234" s="105"/>
    </row>
    <row r="2235" spans="3:47" x14ac:dyDescent="0.2">
      <c r="C2235" s="333"/>
      <c r="D2235" s="333"/>
      <c r="AA2235" s="105"/>
      <c r="AB2235" s="105"/>
      <c r="AC2235" s="105"/>
      <c r="AD2235" s="105"/>
      <c r="AE2235" s="105"/>
      <c r="AF2235" s="304"/>
      <c r="AG2235" s="302"/>
      <c r="AN2235" s="105"/>
      <c r="AO2235" s="105"/>
      <c r="AP2235" s="105"/>
      <c r="AQ2235" s="105"/>
      <c r="AR2235" s="105"/>
      <c r="AS2235" s="105"/>
      <c r="AT2235" s="105"/>
      <c r="AU2235" s="105"/>
    </row>
    <row r="2236" spans="3:47" x14ac:dyDescent="0.2">
      <c r="C2236" s="333"/>
      <c r="D2236" s="333"/>
      <c r="AA2236" s="105"/>
      <c r="AB2236" s="105"/>
      <c r="AC2236" s="105"/>
      <c r="AD2236" s="105"/>
      <c r="AE2236" s="105"/>
      <c r="AF2236" s="304"/>
      <c r="AG2236" s="302"/>
      <c r="AN2236" s="105"/>
      <c r="AO2236" s="105"/>
      <c r="AP2236" s="105"/>
      <c r="AQ2236" s="105"/>
      <c r="AR2236" s="105"/>
      <c r="AS2236" s="105"/>
      <c r="AT2236" s="105"/>
      <c r="AU2236" s="105"/>
    </row>
    <row r="2237" spans="3:47" x14ac:dyDescent="0.2">
      <c r="C2237" s="333"/>
      <c r="D2237" s="333"/>
      <c r="AA2237" s="105"/>
      <c r="AB2237" s="105"/>
      <c r="AC2237" s="105"/>
      <c r="AD2237" s="105"/>
      <c r="AE2237" s="105"/>
      <c r="AF2237" s="304"/>
      <c r="AG2237" s="302"/>
      <c r="AN2237" s="105"/>
      <c r="AO2237" s="105"/>
      <c r="AP2237" s="105"/>
      <c r="AQ2237" s="105"/>
      <c r="AR2237" s="105"/>
      <c r="AS2237" s="105"/>
      <c r="AT2237" s="105"/>
      <c r="AU2237" s="105"/>
    </row>
    <row r="2238" spans="3:47" x14ac:dyDescent="0.2">
      <c r="C2238" s="333"/>
      <c r="D2238" s="333"/>
      <c r="AA2238" s="105"/>
      <c r="AB2238" s="105"/>
      <c r="AC2238" s="105"/>
      <c r="AD2238" s="105"/>
      <c r="AE2238" s="105"/>
      <c r="AF2238" s="304"/>
      <c r="AG2238" s="302"/>
      <c r="AN2238" s="105"/>
      <c r="AO2238" s="105"/>
      <c r="AP2238" s="105"/>
      <c r="AQ2238" s="105"/>
      <c r="AR2238" s="105"/>
      <c r="AS2238" s="105"/>
      <c r="AT2238" s="105"/>
      <c r="AU2238" s="105"/>
    </row>
    <row r="2239" spans="3:47" x14ac:dyDescent="0.2">
      <c r="C2239" s="333"/>
      <c r="D2239" s="333"/>
      <c r="AA2239" s="105"/>
      <c r="AB2239" s="105"/>
      <c r="AC2239" s="105"/>
      <c r="AD2239" s="105"/>
      <c r="AE2239" s="105"/>
      <c r="AF2239" s="304"/>
      <c r="AG2239" s="302"/>
      <c r="AN2239" s="105"/>
      <c r="AO2239" s="105"/>
      <c r="AP2239" s="105"/>
      <c r="AQ2239" s="105"/>
      <c r="AR2239" s="105"/>
      <c r="AS2239" s="105"/>
      <c r="AT2239" s="105"/>
      <c r="AU2239" s="105"/>
    </row>
    <row r="2240" spans="3:47" x14ac:dyDescent="0.2">
      <c r="C2240" s="333"/>
      <c r="D2240" s="333"/>
      <c r="AA2240" s="105"/>
      <c r="AB2240" s="105"/>
      <c r="AC2240" s="105"/>
      <c r="AD2240" s="105"/>
      <c r="AE2240" s="105"/>
      <c r="AF2240" s="304"/>
      <c r="AG2240" s="302"/>
      <c r="AN2240" s="105"/>
      <c r="AO2240" s="105"/>
      <c r="AP2240" s="105"/>
      <c r="AQ2240" s="105"/>
      <c r="AR2240" s="105"/>
      <c r="AS2240" s="105"/>
      <c r="AT2240" s="105"/>
      <c r="AU2240" s="105"/>
    </row>
    <row r="2241" spans="3:47" x14ac:dyDescent="0.2">
      <c r="C2241" s="333"/>
      <c r="D2241" s="333"/>
      <c r="AA2241" s="105"/>
      <c r="AB2241" s="105"/>
      <c r="AC2241" s="105"/>
      <c r="AD2241" s="105"/>
      <c r="AE2241" s="105"/>
      <c r="AF2241" s="304"/>
      <c r="AG2241" s="302"/>
      <c r="AN2241" s="105"/>
      <c r="AO2241" s="105"/>
      <c r="AP2241" s="105"/>
      <c r="AQ2241" s="105"/>
      <c r="AR2241" s="105"/>
      <c r="AS2241" s="105"/>
      <c r="AT2241" s="105"/>
      <c r="AU2241" s="105"/>
    </row>
    <row r="2242" spans="3:47" x14ac:dyDescent="0.2">
      <c r="C2242" s="333"/>
      <c r="D2242" s="333"/>
      <c r="AA2242" s="105"/>
      <c r="AB2242" s="105"/>
      <c r="AC2242" s="105"/>
      <c r="AD2242" s="105"/>
      <c r="AE2242" s="105"/>
      <c r="AF2242" s="304"/>
      <c r="AG2242" s="302"/>
      <c r="AN2242" s="105"/>
      <c r="AO2242" s="105"/>
      <c r="AP2242" s="105"/>
      <c r="AQ2242" s="105"/>
      <c r="AR2242" s="105"/>
      <c r="AS2242" s="105"/>
      <c r="AT2242" s="105"/>
      <c r="AU2242" s="105"/>
    </row>
    <row r="2243" spans="3:47" x14ac:dyDescent="0.2">
      <c r="C2243" s="333"/>
      <c r="D2243" s="333"/>
      <c r="AA2243" s="105"/>
      <c r="AB2243" s="105"/>
      <c r="AC2243" s="105"/>
      <c r="AD2243" s="105"/>
      <c r="AE2243" s="105"/>
      <c r="AF2243" s="304"/>
      <c r="AG2243" s="302"/>
      <c r="AN2243" s="105"/>
      <c r="AO2243" s="105"/>
      <c r="AP2243" s="105"/>
      <c r="AQ2243" s="105"/>
      <c r="AR2243" s="105"/>
      <c r="AS2243" s="105"/>
      <c r="AT2243" s="105"/>
      <c r="AU2243" s="105"/>
    </row>
    <row r="2244" spans="3:47" x14ac:dyDescent="0.2">
      <c r="C2244" s="333"/>
      <c r="D2244" s="333"/>
      <c r="AA2244" s="105"/>
      <c r="AB2244" s="105"/>
      <c r="AC2244" s="105"/>
      <c r="AD2244" s="105"/>
      <c r="AE2244" s="105"/>
      <c r="AF2244" s="304"/>
      <c r="AG2244" s="302"/>
      <c r="AN2244" s="105"/>
      <c r="AO2244" s="105"/>
      <c r="AP2244" s="105"/>
      <c r="AQ2244" s="105"/>
      <c r="AR2244" s="105"/>
      <c r="AS2244" s="105"/>
      <c r="AT2244" s="105"/>
      <c r="AU2244" s="105"/>
    </row>
    <row r="2245" spans="3:47" x14ac:dyDescent="0.2">
      <c r="C2245" s="333"/>
      <c r="D2245" s="333"/>
      <c r="AA2245" s="105"/>
      <c r="AB2245" s="105"/>
      <c r="AC2245" s="105"/>
      <c r="AD2245" s="105"/>
      <c r="AE2245" s="105"/>
      <c r="AF2245" s="304"/>
      <c r="AG2245" s="302"/>
      <c r="AN2245" s="105"/>
      <c r="AO2245" s="105"/>
      <c r="AP2245" s="105"/>
      <c r="AQ2245" s="105"/>
      <c r="AR2245" s="105"/>
      <c r="AS2245" s="105"/>
      <c r="AT2245" s="105"/>
      <c r="AU2245" s="105"/>
    </row>
    <row r="2246" spans="3:47" x14ac:dyDescent="0.2">
      <c r="C2246" s="333"/>
      <c r="D2246" s="333"/>
      <c r="AA2246" s="105"/>
      <c r="AB2246" s="105"/>
      <c r="AC2246" s="105"/>
      <c r="AD2246" s="105"/>
      <c r="AE2246" s="105"/>
      <c r="AF2246" s="304"/>
      <c r="AG2246" s="302"/>
      <c r="AN2246" s="105"/>
      <c r="AO2246" s="105"/>
      <c r="AP2246" s="105"/>
      <c r="AQ2246" s="105"/>
      <c r="AR2246" s="105"/>
      <c r="AS2246" s="105"/>
      <c r="AT2246" s="105"/>
      <c r="AU2246" s="105"/>
    </row>
    <row r="2247" spans="3:47" x14ac:dyDescent="0.2">
      <c r="C2247" s="333"/>
      <c r="D2247" s="333"/>
      <c r="AA2247" s="105"/>
      <c r="AB2247" s="105"/>
      <c r="AC2247" s="105"/>
      <c r="AD2247" s="105"/>
      <c r="AE2247" s="105"/>
      <c r="AF2247" s="304"/>
      <c r="AG2247" s="302"/>
      <c r="AN2247" s="105"/>
      <c r="AO2247" s="105"/>
      <c r="AP2247" s="105"/>
      <c r="AQ2247" s="105"/>
      <c r="AR2247" s="105"/>
      <c r="AS2247" s="105"/>
      <c r="AT2247" s="105"/>
      <c r="AU2247" s="105"/>
    </row>
    <row r="2248" spans="3:47" x14ac:dyDescent="0.2">
      <c r="C2248" s="333"/>
      <c r="D2248" s="333"/>
      <c r="AA2248" s="105"/>
      <c r="AB2248" s="105"/>
      <c r="AC2248" s="105"/>
      <c r="AD2248" s="105"/>
      <c r="AE2248" s="105"/>
      <c r="AF2248" s="304"/>
      <c r="AG2248" s="302"/>
      <c r="AN2248" s="105"/>
      <c r="AO2248" s="105"/>
      <c r="AP2248" s="105"/>
      <c r="AQ2248" s="105"/>
      <c r="AR2248" s="105"/>
      <c r="AS2248" s="105"/>
      <c r="AT2248" s="105"/>
      <c r="AU2248" s="105"/>
    </row>
    <row r="2249" spans="3:47" x14ac:dyDescent="0.2">
      <c r="C2249" s="333"/>
      <c r="D2249" s="333"/>
      <c r="AA2249" s="105"/>
      <c r="AB2249" s="105"/>
      <c r="AC2249" s="105"/>
      <c r="AD2249" s="105"/>
      <c r="AE2249" s="105"/>
      <c r="AF2249" s="304"/>
      <c r="AG2249" s="302"/>
      <c r="AN2249" s="105"/>
      <c r="AO2249" s="105"/>
      <c r="AP2249" s="105"/>
      <c r="AQ2249" s="105"/>
      <c r="AR2249" s="105"/>
      <c r="AS2249" s="105"/>
      <c r="AT2249" s="105"/>
      <c r="AU2249" s="105"/>
    </row>
    <row r="2250" spans="3:47" x14ac:dyDescent="0.2">
      <c r="C2250" s="333"/>
      <c r="D2250" s="333"/>
      <c r="AA2250" s="105"/>
      <c r="AB2250" s="105"/>
      <c r="AC2250" s="105"/>
      <c r="AD2250" s="105"/>
      <c r="AE2250" s="105"/>
      <c r="AF2250" s="304"/>
      <c r="AG2250" s="302"/>
      <c r="AN2250" s="105"/>
      <c r="AO2250" s="105"/>
      <c r="AP2250" s="105"/>
      <c r="AQ2250" s="105"/>
      <c r="AR2250" s="105"/>
      <c r="AS2250" s="105"/>
      <c r="AT2250" s="105"/>
      <c r="AU2250" s="105"/>
    </row>
    <row r="2251" spans="3:47" x14ac:dyDescent="0.2">
      <c r="C2251" s="333"/>
      <c r="D2251" s="333"/>
      <c r="AA2251" s="105"/>
      <c r="AB2251" s="105"/>
      <c r="AC2251" s="105"/>
      <c r="AD2251" s="105"/>
      <c r="AE2251" s="105"/>
      <c r="AF2251" s="304"/>
      <c r="AG2251" s="302"/>
      <c r="AN2251" s="105"/>
      <c r="AO2251" s="105"/>
      <c r="AP2251" s="105"/>
      <c r="AQ2251" s="105"/>
      <c r="AR2251" s="105"/>
      <c r="AS2251" s="105"/>
      <c r="AT2251" s="105"/>
      <c r="AU2251" s="105"/>
    </row>
    <row r="2252" spans="3:47" x14ac:dyDescent="0.2">
      <c r="C2252" s="333"/>
      <c r="D2252" s="333"/>
      <c r="AA2252" s="105"/>
      <c r="AB2252" s="105"/>
      <c r="AC2252" s="105"/>
      <c r="AD2252" s="105"/>
      <c r="AE2252" s="105"/>
      <c r="AF2252" s="304"/>
      <c r="AG2252" s="302"/>
      <c r="AN2252" s="105"/>
      <c r="AO2252" s="105"/>
      <c r="AP2252" s="105"/>
      <c r="AQ2252" s="105"/>
      <c r="AR2252" s="105"/>
      <c r="AS2252" s="105"/>
      <c r="AT2252" s="105"/>
      <c r="AU2252" s="105"/>
    </row>
    <row r="2253" spans="3:47" x14ac:dyDescent="0.2">
      <c r="C2253" s="333"/>
      <c r="D2253" s="333"/>
      <c r="AA2253" s="105"/>
      <c r="AB2253" s="105"/>
      <c r="AC2253" s="105"/>
      <c r="AD2253" s="105"/>
      <c r="AE2253" s="105"/>
      <c r="AF2253" s="304"/>
      <c r="AG2253" s="302"/>
      <c r="AN2253" s="105"/>
      <c r="AO2253" s="105"/>
      <c r="AP2253" s="105"/>
      <c r="AQ2253" s="105"/>
      <c r="AR2253" s="105"/>
      <c r="AS2253" s="105"/>
      <c r="AT2253" s="105"/>
      <c r="AU2253" s="105"/>
    </row>
    <row r="2254" spans="3:47" x14ac:dyDescent="0.2">
      <c r="C2254" s="333"/>
      <c r="D2254" s="333"/>
      <c r="AA2254" s="105"/>
      <c r="AB2254" s="105"/>
      <c r="AC2254" s="105"/>
      <c r="AD2254" s="105"/>
      <c r="AE2254" s="105"/>
      <c r="AF2254" s="304"/>
      <c r="AG2254" s="302"/>
      <c r="AN2254" s="105"/>
      <c r="AO2254" s="105"/>
      <c r="AP2254" s="105"/>
      <c r="AQ2254" s="105"/>
      <c r="AR2254" s="105"/>
      <c r="AS2254" s="105"/>
      <c r="AT2254" s="105"/>
      <c r="AU2254" s="105"/>
    </row>
    <row r="2255" spans="3:47" x14ac:dyDescent="0.2">
      <c r="C2255" s="333"/>
      <c r="D2255" s="333"/>
      <c r="AA2255" s="105"/>
      <c r="AB2255" s="105"/>
      <c r="AC2255" s="105"/>
      <c r="AD2255" s="105"/>
      <c r="AE2255" s="105"/>
      <c r="AF2255" s="304"/>
      <c r="AG2255" s="302"/>
      <c r="AN2255" s="105"/>
      <c r="AO2255" s="105"/>
      <c r="AP2255" s="105"/>
      <c r="AQ2255" s="105"/>
      <c r="AR2255" s="105"/>
      <c r="AS2255" s="105"/>
      <c r="AT2255" s="105"/>
      <c r="AU2255" s="105"/>
    </row>
    <row r="2256" spans="3:47" x14ac:dyDescent="0.2">
      <c r="C2256" s="333"/>
      <c r="D2256" s="333"/>
      <c r="AA2256" s="105"/>
      <c r="AB2256" s="105"/>
      <c r="AC2256" s="105"/>
      <c r="AD2256" s="105"/>
      <c r="AE2256" s="105"/>
      <c r="AF2256" s="304"/>
      <c r="AG2256" s="302"/>
      <c r="AN2256" s="105"/>
      <c r="AO2256" s="105"/>
      <c r="AP2256" s="105"/>
      <c r="AQ2256" s="105"/>
      <c r="AR2256" s="105"/>
      <c r="AS2256" s="105"/>
      <c r="AT2256" s="105"/>
      <c r="AU2256" s="105"/>
    </row>
    <row r="2257" spans="3:47" x14ac:dyDescent="0.2">
      <c r="C2257" s="333"/>
      <c r="D2257" s="333"/>
      <c r="AA2257" s="105"/>
      <c r="AB2257" s="105"/>
      <c r="AC2257" s="105"/>
      <c r="AD2257" s="105"/>
      <c r="AE2257" s="105"/>
      <c r="AF2257" s="304"/>
      <c r="AG2257" s="302"/>
      <c r="AN2257" s="105"/>
      <c r="AO2257" s="105"/>
      <c r="AP2257" s="105"/>
      <c r="AQ2257" s="105"/>
      <c r="AR2257" s="105"/>
      <c r="AS2257" s="105"/>
      <c r="AT2257" s="105"/>
      <c r="AU2257" s="105"/>
    </row>
    <row r="2258" spans="3:47" x14ac:dyDescent="0.2">
      <c r="C2258" s="333"/>
      <c r="D2258" s="333"/>
      <c r="AA2258" s="105"/>
      <c r="AB2258" s="105"/>
      <c r="AC2258" s="105"/>
      <c r="AD2258" s="105"/>
      <c r="AE2258" s="105"/>
      <c r="AF2258" s="304"/>
      <c r="AG2258" s="302"/>
      <c r="AN2258" s="105"/>
      <c r="AO2258" s="105"/>
      <c r="AP2258" s="105"/>
      <c r="AQ2258" s="105"/>
      <c r="AR2258" s="105"/>
      <c r="AS2258" s="105"/>
      <c r="AT2258" s="105"/>
      <c r="AU2258" s="105"/>
    </row>
    <row r="2259" spans="3:47" x14ac:dyDescent="0.2">
      <c r="C2259" s="333"/>
      <c r="D2259" s="333"/>
      <c r="AA2259" s="105"/>
      <c r="AB2259" s="105"/>
      <c r="AC2259" s="105"/>
      <c r="AD2259" s="105"/>
      <c r="AE2259" s="105"/>
      <c r="AF2259" s="304"/>
      <c r="AG2259" s="302"/>
      <c r="AN2259" s="105"/>
      <c r="AO2259" s="105"/>
      <c r="AP2259" s="105"/>
      <c r="AQ2259" s="105"/>
      <c r="AR2259" s="105"/>
      <c r="AS2259" s="105"/>
      <c r="AT2259" s="105"/>
      <c r="AU2259" s="105"/>
    </row>
    <row r="2260" spans="3:47" x14ac:dyDescent="0.2">
      <c r="C2260" s="333"/>
      <c r="D2260" s="333"/>
      <c r="AA2260" s="105"/>
      <c r="AB2260" s="105"/>
      <c r="AC2260" s="105"/>
      <c r="AD2260" s="105"/>
      <c r="AE2260" s="105"/>
      <c r="AF2260" s="304"/>
      <c r="AG2260" s="302"/>
      <c r="AN2260" s="105"/>
      <c r="AO2260" s="105"/>
      <c r="AP2260" s="105"/>
      <c r="AQ2260" s="105"/>
      <c r="AR2260" s="105"/>
      <c r="AS2260" s="105"/>
      <c r="AT2260" s="105"/>
      <c r="AU2260" s="105"/>
    </row>
    <row r="2261" spans="3:47" x14ac:dyDescent="0.2">
      <c r="C2261" s="333"/>
      <c r="D2261" s="333"/>
      <c r="AA2261" s="105"/>
      <c r="AB2261" s="105"/>
      <c r="AC2261" s="105"/>
      <c r="AD2261" s="105"/>
      <c r="AE2261" s="105"/>
      <c r="AF2261" s="304"/>
      <c r="AG2261" s="302"/>
      <c r="AN2261" s="105"/>
      <c r="AO2261" s="105"/>
      <c r="AP2261" s="105"/>
      <c r="AQ2261" s="105"/>
      <c r="AR2261" s="105"/>
      <c r="AS2261" s="105"/>
      <c r="AT2261" s="105"/>
      <c r="AU2261" s="105"/>
    </row>
    <row r="2262" spans="3:47" x14ac:dyDescent="0.2">
      <c r="C2262" s="333"/>
      <c r="D2262" s="333"/>
      <c r="AA2262" s="105"/>
      <c r="AB2262" s="105"/>
      <c r="AC2262" s="105"/>
      <c r="AD2262" s="105"/>
      <c r="AE2262" s="105"/>
      <c r="AF2262" s="304"/>
      <c r="AG2262" s="302"/>
      <c r="AN2262" s="105"/>
      <c r="AO2262" s="105"/>
      <c r="AP2262" s="105"/>
      <c r="AQ2262" s="105"/>
      <c r="AR2262" s="105"/>
      <c r="AS2262" s="105"/>
      <c r="AT2262" s="105"/>
      <c r="AU2262" s="105"/>
    </row>
    <row r="2263" spans="3:47" x14ac:dyDescent="0.2">
      <c r="C2263" s="333"/>
      <c r="D2263" s="333"/>
      <c r="AA2263" s="105"/>
      <c r="AB2263" s="105"/>
      <c r="AC2263" s="105"/>
      <c r="AD2263" s="105"/>
      <c r="AE2263" s="105"/>
      <c r="AF2263" s="304"/>
      <c r="AG2263" s="302"/>
      <c r="AN2263" s="105"/>
      <c r="AO2263" s="105"/>
      <c r="AP2263" s="105"/>
      <c r="AQ2263" s="105"/>
      <c r="AR2263" s="105"/>
      <c r="AS2263" s="105"/>
      <c r="AT2263" s="105"/>
      <c r="AU2263" s="105"/>
    </row>
    <row r="2264" spans="3:47" x14ac:dyDescent="0.2">
      <c r="C2264" s="333"/>
      <c r="D2264" s="333"/>
      <c r="AA2264" s="105"/>
      <c r="AB2264" s="105"/>
      <c r="AC2264" s="105"/>
      <c r="AD2264" s="105"/>
      <c r="AE2264" s="105"/>
      <c r="AF2264" s="304"/>
      <c r="AG2264" s="302"/>
      <c r="AN2264" s="105"/>
      <c r="AO2264" s="105"/>
      <c r="AP2264" s="105"/>
      <c r="AQ2264" s="105"/>
      <c r="AR2264" s="105"/>
      <c r="AS2264" s="105"/>
      <c r="AT2264" s="105"/>
      <c r="AU2264" s="105"/>
    </row>
    <row r="2265" spans="3:47" x14ac:dyDescent="0.2">
      <c r="C2265" s="333"/>
      <c r="D2265" s="333"/>
      <c r="AA2265" s="105"/>
      <c r="AB2265" s="105"/>
      <c r="AC2265" s="105"/>
      <c r="AD2265" s="105"/>
      <c r="AE2265" s="105"/>
      <c r="AF2265" s="304"/>
      <c r="AG2265" s="302"/>
      <c r="AN2265" s="105"/>
      <c r="AO2265" s="105"/>
      <c r="AP2265" s="105"/>
      <c r="AQ2265" s="105"/>
      <c r="AR2265" s="105"/>
      <c r="AS2265" s="105"/>
      <c r="AT2265" s="105"/>
      <c r="AU2265" s="105"/>
    </row>
    <row r="2266" spans="3:47" x14ac:dyDescent="0.2">
      <c r="C2266" s="333"/>
      <c r="D2266" s="333"/>
      <c r="AA2266" s="105"/>
      <c r="AB2266" s="105"/>
      <c r="AC2266" s="105"/>
      <c r="AD2266" s="105"/>
      <c r="AE2266" s="105"/>
      <c r="AF2266" s="304"/>
      <c r="AG2266" s="302"/>
      <c r="AN2266" s="105"/>
      <c r="AO2266" s="105"/>
      <c r="AP2266" s="105"/>
      <c r="AQ2266" s="105"/>
      <c r="AR2266" s="105"/>
      <c r="AS2266" s="105"/>
      <c r="AT2266" s="105"/>
      <c r="AU2266" s="105"/>
    </row>
    <row r="2267" spans="3:47" x14ac:dyDescent="0.2">
      <c r="C2267" s="333"/>
      <c r="D2267" s="333"/>
      <c r="AA2267" s="105"/>
      <c r="AB2267" s="105"/>
      <c r="AC2267" s="105"/>
      <c r="AD2267" s="105"/>
      <c r="AE2267" s="105"/>
      <c r="AF2267" s="304"/>
      <c r="AG2267" s="302"/>
      <c r="AN2267" s="105"/>
      <c r="AO2267" s="105"/>
      <c r="AP2267" s="105"/>
      <c r="AQ2267" s="105"/>
      <c r="AR2267" s="105"/>
      <c r="AS2267" s="105"/>
      <c r="AT2267" s="105"/>
      <c r="AU2267" s="105"/>
    </row>
    <row r="2268" spans="3:47" x14ac:dyDescent="0.2">
      <c r="C2268" s="333"/>
      <c r="D2268" s="333"/>
      <c r="AA2268" s="105"/>
      <c r="AB2268" s="105"/>
      <c r="AC2268" s="105"/>
      <c r="AD2268" s="105"/>
      <c r="AE2268" s="105"/>
      <c r="AF2268" s="304"/>
      <c r="AG2268" s="302"/>
      <c r="AN2268" s="105"/>
      <c r="AO2268" s="105"/>
      <c r="AP2268" s="105"/>
      <c r="AQ2268" s="105"/>
      <c r="AR2268" s="105"/>
      <c r="AS2268" s="105"/>
      <c r="AT2268" s="105"/>
      <c r="AU2268" s="105"/>
    </row>
    <row r="2269" spans="3:47" x14ac:dyDescent="0.2">
      <c r="C2269" s="333"/>
      <c r="D2269" s="333"/>
      <c r="AA2269" s="105"/>
      <c r="AB2269" s="105"/>
      <c r="AC2269" s="105"/>
      <c r="AD2269" s="105"/>
      <c r="AE2269" s="105"/>
      <c r="AF2269" s="304"/>
      <c r="AG2269" s="302"/>
      <c r="AN2269" s="105"/>
      <c r="AO2269" s="105"/>
      <c r="AP2269" s="105"/>
      <c r="AQ2269" s="105"/>
      <c r="AR2269" s="105"/>
      <c r="AS2269" s="105"/>
      <c r="AT2269" s="105"/>
      <c r="AU2269" s="105"/>
    </row>
    <row r="2270" spans="3:47" x14ac:dyDescent="0.2">
      <c r="C2270" s="333"/>
      <c r="D2270" s="333"/>
      <c r="AA2270" s="105"/>
      <c r="AB2270" s="105"/>
      <c r="AC2270" s="105"/>
      <c r="AD2270" s="105"/>
      <c r="AE2270" s="105"/>
      <c r="AF2270" s="304"/>
      <c r="AG2270" s="302"/>
      <c r="AN2270" s="105"/>
      <c r="AO2270" s="105"/>
      <c r="AP2270" s="105"/>
      <c r="AQ2270" s="105"/>
      <c r="AR2270" s="105"/>
      <c r="AS2270" s="105"/>
      <c r="AT2270" s="105"/>
      <c r="AU2270" s="105"/>
    </row>
    <row r="2271" spans="3:47" x14ac:dyDescent="0.2">
      <c r="C2271" s="333"/>
      <c r="D2271" s="333"/>
      <c r="AA2271" s="105"/>
      <c r="AB2271" s="105"/>
      <c r="AC2271" s="105"/>
      <c r="AD2271" s="105"/>
      <c r="AE2271" s="105"/>
      <c r="AF2271" s="304"/>
      <c r="AG2271" s="302"/>
      <c r="AN2271" s="105"/>
      <c r="AO2271" s="105"/>
      <c r="AP2271" s="105"/>
      <c r="AQ2271" s="105"/>
      <c r="AR2271" s="105"/>
      <c r="AS2271" s="105"/>
      <c r="AT2271" s="105"/>
      <c r="AU2271" s="105"/>
    </row>
    <row r="2272" spans="3:47" x14ac:dyDescent="0.2">
      <c r="C2272" s="333"/>
      <c r="D2272" s="333"/>
      <c r="AA2272" s="105"/>
      <c r="AB2272" s="105"/>
      <c r="AC2272" s="105"/>
      <c r="AD2272" s="105"/>
      <c r="AE2272" s="105"/>
      <c r="AF2272" s="304"/>
      <c r="AG2272" s="302"/>
      <c r="AN2272" s="105"/>
      <c r="AO2272" s="105"/>
      <c r="AP2272" s="105"/>
      <c r="AQ2272" s="105"/>
      <c r="AR2272" s="105"/>
      <c r="AS2272" s="105"/>
      <c r="AT2272" s="105"/>
      <c r="AU2272" s="105"/>
    </row>
    <row r="2273" spans="3:47" x14ac:dyDescent="0.2">
      <c r="C2273" s="333"/>
      <c r="D2273" s="333"/>
      <c r="AA2273" s="105"/>
      <c r="AB2273" s="105"/>
      <c r="AC2273" s="105"/>
      <c r="AD2273" s="105"/>
      <c r="AE2273" s="105"/>
      <c r="AF2273" s="304"/>
      <c r="AG2273" s="302"/>
      <c r="AN2273" s="105"/>
      <c r="AO2273" s="105"/>
      <c r="AP2273" s="105"/>
      <c r="AQ2273" s="105"/>
      <c r="AR2273" s="105"/>
      <c r="AS2273" s="105"/>
      <c r="AT2273" s="105"/>
      <c r="AU2273" s="105"/>
    </row>
    <row r="2274" spans="3:47" x14ac:dyDescent="0.2">
      <c r="C2274" s="333"/>
      <c r="D2274" s="333"/>
      <c r="AA2274" s="105"/>
      <c r="AB2274" s="105"/>
      <c r="AC2274" s="105"/>
      <c r="AD2274" s="105"/>
      <c r="AE2274" s="105"/>
      <c r="AF2274" s="304"/>
      <c r="AG2274" s="302"/>
      <c r="AN2274" s="105"/>
      <c r="AO2274" s="105"/>
      <c r="AP2274" s="105"/>
      <c r="AQ2274" s="105"/>
      <c r="AR2274" s="105"/>
      <c r="AS2274" s="105"/>
      <c r="AT2274" s="105"/>
      <c r="AU2274" s="105"/>
    </row>
    <row r="2275" spans="3:47" x14ac:dyDescent="0.2">
      <c r="C2275" s="333"/>
      <c r="D2275" s="333"/>
      <c r="AA2275" s="105"/>
      <c r="AB2275" s="105"/>
      <c r="AC2275" s="105"/>
      <c r="AD2275" s="105"/>
      <c r="AE2275" s="105"/>
      <c r="AF2275" s="304"/>
      <c r="AG2275" s="302"/>
      <c r="AN2275" s="105"/>
      <c r="AO2275" s="105"/>
      <c r="AP2275" s="105"/>
      <c r="AQ2275" s="105"/>
      <c r="AR2275" s="105"/>
      <c r="AS2275" s="105"/>
      <c r="AT2275" s="105"/>
      <c r="AU2275" s="105"/>
    </row>
    <row r="2276" spans="3:47" x14ac:dyDescent="0.2">
      <c r="C2276" s="333"/>
      <c r="D2276" s="333"/>
      <c r="AA2276" s="105"/>
      <c r="AB2276" s="105"/>
      <c r="AC2276" s="105"/>
      <c r="AD2276" s="105"/>
      <c r="AE2276" s="105"/>
      <c r="AF2276" s="304"/>
      <c r="AG2276" s="302"/>
      <c r="AN2276" s="105"/>
      <c r="AO2276" s="105"/>
      <c r="AP2276" s="105"/>
      <c r="AQ2276" s="105"/>
      <c r="AR2276" s="105"/>
      <c r="AS2276" s="105"/>
      <c r="AT2276" s="105"/>
      <c r="AU2276" s="105"/>
    </row>
    <row r="2277" spans="3:47" x14ac:dyDescent="0.2">
      <c r="C2277" s="333"/>
      <c r="D2277" s="333"/>
      <c r="AA2277" s="105"/>
      <c r="AB2277" s="105"/>
      <c r="AC2277" s="105"/>
      <c r="AD2277" s="105"/>
      <c r="AE2277" s="105"/>
      <c r="AF2277" s="304"/>
      <c r="AG2277" s="302"/>
      <c r="AN2277" s="105"/>
      <c r="AO2277" s="105"/>
      <c r="AP2277" s="105"/>
      <c r="AQ2277" s="105"/>
      <c r="AR2277" s="105"/>
      <c r="AS2277" s="105"/>
      <c r="AT2277" s="105"/>
      <c r="AU2277" s="105"/>
    </row>
    <row r="2278" spans="3:47" x14ac:dyDescent="0.2">
      <c r="C2278" s="333"/>
      <c r="D2278" s="333"/>
      <c r="AA2278" s="105"/>
      <c r="AB2278" s="105"/>
      <c r="AC2278" s="105"/>
      <c r="AD2278" s="105"/>
      <c r="AE2278" s="105"/>
      <c r="AF2278" s="304"/>
      <c r="AG2278" s="302"/>
      <c r="AN2278" s="105"/>
      <c r="AO2278" s="105"/>
      <c r="AP2278" s="105"/>
      <c r="AQ2278" s="105"/>
      <c r="AR2278" s="105"/>
      <c r="AS2278" s="105"/>
      <c r="AT2278" s="105"/>
      <c r="AU2278" s="105"/>
    </row>
    <row r="2279" spans="3:47" x14ac:dyDescent="0.2">
      <c r="C2279" s="333"/>
      <c r="D2279" s="333"/>
      <c r="AA2279" s="105"/>
      <c r="AB2279" s="105"/>
      <c r="AC2279" s="105"/>
      <c r="AD2279" s="105"/>
      <c r="AE2279" s="105"/>
      <c r="AF2279" s="304"/>
      <c r="AG2279" s="302"/>
      <c r="AN2279" s="105"/>
      <c r="AO2279" s="105"/>
      <c r="AP2279" s="105"/>
      <c r="AQ2279" s="105"/>
      <c r="AR2279" s="105"/>
      <c r="AS2279" s="105"/>
      <c r="AT2279" s="105"/>
      <c r="AU2279" s="105"/>
    </row>
    <row r="2280" spans="3:47" x14ac:dyDescent="0.2">
      <c r="C2280" s="333"/>
      <c r="D2280" s="333"/>
      <c r="AA2280" s="105"/>
      <c r="AB2280" s="105"/>
      <c r="AC2280" s="105"/>
      <c r="AD2280" s="105"/>
      <c r="AE2280" s="105"/>
      <c r="AF2280" s="304"/>
      <c r="AG2280" s="302"/>
      <c r="AN2280" s="105"/>
      <c r="AO2280" s="105"/>
      <c r="AP2280" s="105"/>
      <c r="AQ2280" s="105"/>
      <c r="AR2280" s="105"/>
      <c r="AS2280" s="105"/>
      <c r="AT2280" s="105"/>
      <c r="AU2280" s="105"/>
    </row>
    <row r="2281" spans="3:47" x14ac:dyDescent="0.2">
      <c r="C2281" s="333"/>
      <c r="D2281" s="333"/>
      <c r="AA2281" s="105"/>
      <c r="AB2281" s="105"/>
      <c r="AC2281" s="105"/>
      <c r="AD2281" s="105"/>
      <c r="AE2281" s="105"/>
      <c r="AF2281" s="304"/>
      <c r="AG2281" s="302"/>
      <c r="AN2281" s="105"/>
      <c r="AO2281" s="105"/>
      <c r="AP2281" s="105"/>
      <c r="AQ2281" s="105"/>
      <c r="AR2281" s="105"/>
      <c r="AS2281" s="105"/>
      <c r="AT2281" s="105"/>
      <c r="AU2281" s="105"/>
    </row>
    <row r="2282" spans="3:47" x14ac:dyDescent="0.2">
      <c r="C2282" s="333"/>
      <c r="D2282" s="333"/>
      <c r="AA2282" s="105"/>
      <c r="AB2282" s="105"/>
      <c r="AC2282" s="105"/>
      <c r="AD2282" s="105"/>
      <c r="AE2282" s="105"/>
      <c r="AF2282" s="304"/>
      <c r="AG2282" s="302"/>
      <c r="AN2282" s="105"/>
      <c r="AO2282" s="105"/>
      <c r="AP2282" s="105"/>
      <c r="AQ2282" s="105"/>
      <c r="AR2282" s="105"/>
      <c r="AS2282" s="105"/>
      <c r="AT2282" s="105"/>
      <c r="AU2282" s="105"/>
    </row>
    <row r="2283" spans="3:47" x14ac:dyDescent="0.2">
      <c r="C2283" s="333"/>
      <c r="D2283" s="333"/>
      <c r="AA2283" s="105"/>
      <c r="AB2283" s="105"/>
      <c r="AC2283" s="105"/>
      <c r="AD2283" s="105"/>
      <c r="AE2283" s="105"/>
      <c r="AF2283" s="304"/>
      <c r="AG2283" s="302"/>
      <c r="AN2283" s="105"/>
      <c r="AO2283" s="105"/>
      <c r="AP2283" s="105"/>
      <c r="AQ2283" s="105"/>
      <c r="AR2283" s="105"/>
      <c r="AS2283" s="105"/>
      <c r="AT2283" s="105"/>
      <c r="AU2283" s="105"/>
    </row>
    <row r="2284" spans="3:47" x14ac:dyDescent="0.2">
      <c r="C2284" s="333"/>
      <c r="D2284" s="333"/>
      <c r="AA2284" s="105"/>
      <c r="AB2284" s="105"/>
      <c r="AC2284" s="105"/>
      <c r="AD2284" s="105"/>
      <c r="AE2284" s="105"/>
      <c r="AF2284" s="304"/>
      <c r="AG2284" s="302"/>
      <c r="AN2284" s="105"/>
      <c r="AO2284" s="105"/>
      <c r="AP2284" s="105"/>
      <c r="AQ2284" s="105"/>
      <c r="AR2284" s="105"/>
      <c r="AS2284" s="105"/>
      <c r="AT2284" s="105"/>
      <c r="AU2284" s="105"/>
    </row>
    <row r="2285" spans="3:47" x14ac:dyDescent="0.2">
      <c r="C2285" s="333"/>
      <c r="D2285" s="333"/>
      <c r="AA2285" s="105"/>
      <c r="AB2285" s="105"/>
      <c r="AC2285" s="105"/>
      <c r="AD2285" s="105"/>
      <c r="AE2285" s="105"/>
      <c r="AF2285" s="304"/>
      <c r="AG2285" s="302"/>
      <c r="AN2285" s="105"/>
      <c r="AO2285" s="105"/>
      <c r="AP2285" s="105"/>
      <c r="AQ2285" s="105"/>
      <c r="AR2285" s="105"/>
      <c r="AS2285" s="105"/>
      <c r="AT2285" s="105"/>
      <c r="AU2285" s="105"/>
    </row>
    <row r="2286" spans="3:47" x14ac:dyDescent="0.2">
      <c r="C2286" s="333"/>
      <c r="D2286" s="333"/>
      <c r="AA2286" s="105"/>
      <c r="AB2286" s="105"/>
      <c r="AC2286" s="105"/>
      <c r="AD2286" s="105"/>
      <c r="AE2286" s="105"/>
      <c r="AF2286" s="304"/>
      <c r="AG2286" s="302"/>
      <c r="AN2286" s="105"/>
      <c r="AO2286" s="105"/>
      <c r="AP2286" s="105"/>
      <c r="AQ2286" s="105"/>
      <c r="AR2286" s="105"/>
      <c r="AS2286" s="105"/>
      <c r="AT2286" s="105"/>
      <c r="AU2286" s="105"/>
    </row>
    <row r="2287" spans="3:47" x14ac:dyDescent="0.2">
      <c r="C2287" s="333"/>
      <c r="D2287" s="333"/>
      <c r="AA2287" s="105"/>
      <c r="AB2287" s="105"/>
      <c r="AC2287" s="105"/>
      <c r="AD2287" s="105"/>
      <c r="AE2287" s="105"/>
      <c r="AF2287" s="304"/>
      <c r="AG2287" s="302"/>
      <c r="AN2287" s="105"/>
      <c r="AO2287" s="105"/>
      <c r="AP2287" s="105"/>
      <c r="AQ2287" s="105"/>
      <c r="AR2287" s="105"/>
      <c r="AS2287" s="105"/>
      <c r="AT2287" s="105"/>
      <c r="AU2287" s="105"/>
    </row>
    <row r="2288" spans="3:47" x14ac:dyDescent="0.2">
      <c r="C2288" s="333"/>
      <c r="D2288" s="333"/>
      <c r="AA2288" s="105"/>
      <c r="AB2288" s="105"/>
      <c r="AC2288" s="105"/>
      <c r="AD2288" s="105"/>
      <c r="AE2288" s="105"/>
      <c r="AF2288" s="304"/>
      <c r="AG2288" s="302"/>
      <c r="AN2288" s="105"/>
      <c r="AO2288" s="105"/>
      <c r="AP2288" s="105"/>
      <c r="AQ2288" s="105"/>
      <c r="AR2288" s="105"/>
      <c r="AS2288" s="105"/>
      <c r="AT2288" s="105"/>
      <c r="AU2288" s="105"/>
    </row>
    <row r="2289" spans="3:47" x14ac:dyDescent="0.2">
      <c r="C2289" s="333"/>
      <c r="D2289" s="333"/>
      <c r="AA2289" s="105"/>
      <c r="AB2289" s="105"/>
      <c r="AC2289" s="105"/>
      <c r="AD2289" s="105"/>
      <c r="AE2289" s="105"/>
      <c r="AF2289" s="304"/>
      <c r="AG2289" s="302"/>
      <c r="AN2289" s="105"/>
      <c r="AO2289" s="105"/>
      <c r="AP2289" s="105"/>
      <c r="AQ2289" s="105"/>
      <c r="AR2289" s="105"/>
      <c r="AS2289" s="105"/>
      <c r="AT2289" s="105"/>
      <c r="AU2289" s="105"/>
    </row>
    <row r="2290" spans="3:47" x14ac:dyDescent="0.2">
      <c r="C2290" s="333"/>
      <c r="D2290" s="333"/>
      <c r="AA2290" s="105"/>
      <c r="AB2290" s="105"/>
      <c r="AC2290" s="105"/>
      <c r="AD2290" s="105"/>
      <c r="AE2290" s="105"/>
      <c r="AF2290" s="304"/>
      <c r="AG2290" s="302"/>
      <c r="AN2290" s="105"/>
      <c r="AO2290" s="105"/>
      <c r="AP2290" s="105"/>
      <c r="AQ2290" s="105"/>
      <c r="AR2290" s="105"/>
      <c r="AS2290" s="105"/>
      <c r="AT2290" s="105"/>
      <c r="AU2290" s="105"/>
    </row>
    <row r="2291" spans="3:47" x14ac:dyDescent="0.2">
      <c r="C2291" s="333"/>
      <c r="D2291" s="333"/>
      <c r="AA2291" s="105"/>
      <c r="AB2291" s="105"/>
      <c r="AC2291" s="105"/>
      <c r="AD2291" s="105"/>
      <c r="AE2291" s="105"/>
      <c r="AF2291" s="304"/>
      <c r="AG2291" s="302"/>
      <c r="AN2291" s="105"/>
      <c r="AO2291" s="105"/>
      <c r="AP2291" s="105"/>
      <c r="AQ2291" s="105"/>
      <c r="AR2291" s="105"/>
      <c r="AS2291" s="105"/>
      <c r="AT2291" s="105"/>
      <c r="AU2291" s="105"/>
    </row>
    <row r="2292" spans="3:47" x14ac:dyDescent="0.2">
      <c r="C2292" s="333"/>
      <c r="D2292" s="333"/>
      <c r="AA2292" s="105"/>
      <c r="AB2292" s="105"/>
      <c r="AC2292" s="105"/>
      <c r="AD2292" s="105"/>
      <c r="AE2292" s="105"/>
      <c r="AF2292" s="304"/>
      <c r="AG2292" s="302"/>
      <c r="AN2292" s="105"/>
      <c r="AO2292" s="105"/>
      <c r="AP2292" s="105"/>
      <c r="AQ2292" s="105"/>
      <c r="AR2292" s="105"/>
      <c r="AS2292" s="105"/>
      <c r="AT2292" s="105"/>
      <c r="AU2292" s="105"/>
    </row>
    <row r="2293" spans="3:47" x14ac:dyDescent="0.2">
      <c r="C2293" s="333"/>
      <c r="D2293" s="333"/>
      <c r="AA2293" s="105"/>
      <c r="AB2293" s="105"/>
      <c r="AC2293" s="105"/>
      <c r="AD2293" s="105"/>
      <c r="AE2293" s="105"/>
      <c r="AF2293" s="304"/>
      <c r="AG2293" s="302"/>
      <c r="AN2293" s="105"/>
      <c r="AO2293" s="105"/>
      <c r="AP2293" s="105"/>
      <c r="AQ2293" s="105"/>
      <c r="AR2293" s="105"/>
      <c r="AS2293" s="105"/>
      <c r="AT2293" s="105"/>
      <c r="AU2293" s="105"/>
    </row>
    <row r="2294" spans="3:47" x14ac:dyDescent="0.2">
      <c r="C2294" s="333"/>
      <c r="D2294" s="333"/>
      <c r="AA2294" s="105"/>
      <c r="AB2294" s="105"/>
      <c r="AC2294" s="105"/>
      <c r="AD2294" s="105"/>
      <c r="AE2294" s="105"/>
      <c r="AF2294" s="304"/>
      <c r="AG2294" s="302"/>
      <c r="AN2294" s="105"/>
      <c r="AO2294" s="105"/>
      <c r="AP2294" s="105"/>
      <c r="AQ2294" s="105"/>
      <c r="AR2294" s="105"/>
      <c r="AS2294" s="105"/>
      <c r="AT2294" s="105"/>
      <c r="AU2294" s="105"/>
    </row>
    <row r="2295" spans="3:47" x14ac:dyDescent="0.2">
      <c r="C2295" s="333"/>
      <c r="D2295" s="333"/>
      <c r="AA2295" s="105"/>
      <c r="AB2295" s="105"/>
      <c r="AC2295" s="105"/>
      <c r="AD2295" s="105"/>
      <c r="AE2295" s="105"/>
      <c r="AF2295" s="304"/>
      <c r="AG2295" s="302"/>
      <c r="AN2295" s="105"/>
      <c r="AO2295" s="105"/>
      <c r="AP2295" s="105"/>
      <c r="AQ2295" s="105"/>
      <c r="AR2295" s="105"/>
      <c r="AS2295" s="105"/>
      <c r="AT2295" s="105"/>
      <c r="AU2295" s="105"/>
    </row>
    <row r="2296" spans="3:47" x14ac:dyDescent="0.2">
      <c r="C2296" s="333"/>
      <c r="D2296" s="333"/>
      <c r="AA2296" s="105"/>
      <c r="AB2296" s="105"/>
      <c r="AC2296" s="105"/>
      <c r="AD2296" s="105"/>
      <c r="AE2296" s="105"/>
      <c r="AF2296" s="304"/>
      <c r="AG2296" s="302"/>
      <c r="AN2296" s="105"/>
      <c r="AO2296" s="105"/>
      <c r="AP2296" s="105"/>
      <c r="AQ2296" s="105"/>
      <c r="AR2296" s="105"/>
      <c r="AS2296" s="105"/>
      <c r="AT2296" s="105"/>
      <c r="AU2296" s="105"/>
    </row>
    <row r="2297" spans="3:47" x14ac:dyDescent="0.2">
      <c r="C2297" s="333"/>
      <c r="D2297" s="333"/>
      <c r="AA2297" s="105"/>
      <c r="AB2297" s="105"/>
      <c r="AC2297" s="105"/>
      <c r="AD2297" s="105"/>
      <c r="AE2297" s="105"/>
      <c r="AF2297" s="304"/>
      <c r="AG2297" s="302"/>
      <c r="AN2297" s="105"/>
      <c r="AO2297" s="105"/>
      <c r="AP2297" s="105"/>
      <c r="AQ2297" s="105"/>
      <c r="AR2297" s="105"/>
      <c r="AS2297" s="105"/>
      <c r="AT2297" s="105"/>
      <c r="AU2297" s="105"/>
    </row>
    <row r="2298" spans="3:47" x14ac:dyDescent="0.2">
      <c r="C2298" s="333"/>
      <c r="D2298" s="333"/>
      <c r="AA2298" s="105"/>
      <c r="AB2298" s="105"/>
      <c r="AC2298" s="105"/>
      <c r="AD2298" s="105"/>
      <c r="AE2298" s="105"/>
      <c r="AF2298" s="304"/>
      <c r="AG2298" s="302"/>
      <c r="AN2298" s="105"/>
      <c r="AO2298" s="105"/>
      <c r="AP2298" s="105"/>
      <c r="AQ2298" s="105"/>
      <c r="AR2298" s="105"/>
      <c r="AS2298" s="105"/>
      <c r="AT2298" s="105"/>
      <c r="AU2298" s="105"/>
    </row>
    <row r="2299" spans="3:47" x14ac:dyDescent="0.2">
      <c r="C2299" s="333"/>
      <c r="D2299" s="333"/>
      <c r="AA2299" s="105"/>
      <c r="AB2299" s="105"/>
      <c r="AC2299" s="105"/>
      <c r="AD2299" s="105"/>
      <c r="AE2299" s="105"/>
      <c r="AF2299" s="304"/>
      <c r="AG2299" s="302"/>
      <c r="AN2299" s="105"/>
      <c r="AO2299" s="105"/>
      <c r="AP2299" s="105"/>
      <c r="AQ2299" s="105"/>
      <c r="AR2299" s="105"/>
      <c r="AS2299" s="105"/>
      <c r="AT2299" s="105"/>
      <c r="AU2299" s="105"/>
    </row>
    <row r="2300" spans="3:47" x14ac:dyDescent="0.2">
      <c r="C2300" s="333"/>
      <c r="D2300" s="333"/>
      <c r="AA2300" s="105"/>
      <c r="AB2300" s="105"/>
      <c r="AC2300" s="105"/>
      <c r="AD2300" s="105"/>
      <c r="AE2300" s="105"/>
      <c r="AF2300" s="304"/>
      <c r="AG2300" s="302"/>
      <c r="AN2300" s="105"/>
      <c r="AO2300" s="105"/>
      <c r="AP2300" s="105"/>
      <c r="AQ2300" s="105"/>
      <c r="AR2300" s="105"/>
      <c r="AS2300" s="105"/>
      <c r="AT2300" s="105"/>
      <c r="AU2300" s="105"/>
    </row>
    <row r="2301" spans="3:47" x14ac:dyDescent="0.2">
      <c r="C2301" s="333"/>
      <c r="D2301" s="333"/>
      <c r="AA2301" s="105"/>
      <c r="AB2301" s="105"/>
      <c r="AC2301" s="105"/>
      <c r="AD2301" s="105"/>
      <c r="AE2301" s="105"/>
      <c r="AF2301" s="304"/>
      <c r="AG2301" s="302"/>
      <c r="AN2301" s="105"/>
      <c r="AO2301" s="105"/>
      <c r="AP2301" s="105"/>
      <c r="AQ2301" s="105"/>
      <c r="AR2301" s="105"/>
      <c r="AS2301" s="105"/>
      <c r="AT2301" s="105"/>
      <c r="AU2301" s="105"/>
    </row>
    <row r="2302" spans="3:47" x14ac:dyDescent="0.2">
      <c r="C2302" s="333"/>
      <c r="D2302" s="333"/>
      <c r="AA2302" s="105"/>
      <c r="AB2302" s="105"/>
      <c r="AC2302" s="105"/>
      <c r="AD2302" s="105"/>
      <c r="AE2302" s="105"/>
      <c r="AF2302" s="304"/>
      <c r="AG2302" s="302"/>
      <c r="AN2302" s="105"/>
      <c r="AO2302" s="105"/>
      <c r="AP2302" s="105"/>
      <c r="AQ2302" s="105"/>
      <c r="AR2302" s="105"/>
      <c r="AS2302" s="105"/>
      <c r="AT2302" s="105"/>
      <c r="AU2302" s="105"/>
    </row>
    <row r="2303" spans="3:47" x14ac:dyDescent="0.2">
      <c r="C2303" s="333"/>
      <c r="D2303" s="333"/>
      <c r="AA2303" s="105"/>
      <c r="AB2303" s="105"/>
      <c r="AC2303" s="105"/>
      <c r="AD2303" s="105"/>
      <c r="AE2303" s="105"/>
      <c r="AF2303" s="304"/>
      <c r="AG2303" s="302"/>
      <c r="AN2303" s="105"/>
      <c r="AO2303" s="105"/>
      <c r="AP2303" s="105"/>
      <c r="AQ2303" s="105"/>
      <c r="AR2303" s="105"/>
      <c r="AS2303" s="105"/>
      <c r="AT2303" s="105"/>
      <c r="AU2303" s="105"/>
    </row>
    <row r="2304" spans="3:47" x14ac:dyDescent="0.2">
      <c r="C2304" s="333"/>
      <c r="D2304" s="333"/>
      <c r="AA2304" s="105"/>
      <c r="AB2304" s="105"/>
      <c r="AC2304" s="105"/>
      <c r="AD2304" s="105"/>
      <c r="AE2304" s="105"/>
      <c r="AF2304" s="304"/>
      <c r="AG2304" s="302"/>
      <c r="AN2304" s="105"/>
      <c r="AO2304" s="105"/>
      <c r="AP2304" s="105"/>
      <c r="AQ2304" s="105"/>
      <c r="AR2304" s="105"/>
      <c r="AS2304" s="105"/>
      <c r="AT2304" s="105"/>
      <c r="AU2304" s="105"/>
    </row>
    <row r="2305" spans="3:47" x14ac:dyDescent="0.2">
      <c r="C2305" s="333"/>
      <c r="D2305" s="333"/>
      <c r="AA2305" s="105"/>
      <c r="AB2305" s="105"/>
      <c r="AC2305" s="105"/>
      <c r="AD2305" s="105"/>
      <c r="AE2305" s="105"/>
      <c r="AF2305" s="304"/>
      <c r="AG2305" s="302"/>
      <c r="AN2305" s="105"/>
      <c r="AO2305" s="105"/>
      <c r="AP2305" s="105"/>
      <c r="AQ2305" s="105"/>
      <c r="AR2305" s="105"/>
      <c r="AS2305" s="105"/>
      <c r="AT2305" s="105"/>
      <c r="AU2305" s="105"/>
    </row>
    <row r="2306" spans="3:47" x14ac:dyDescent="0.2">
      <c r="C2306" s="333"/>
      <c r="D2306" s="333"/>
      <c r="AA2306" s="105"/>
      <c r="AB2306" s="105"/>
      <c r="AC2306" s="105"/>
      <c r="AD2306" s="105"/>
      <c r="AE2306" s="105"/>
      <c r="AF2306" s="304"/>
      <c r="AG2306" s="302"/>
      <c r="AN2306" s="105"/>
      <c r="AO2306" s="105"/>
      <c r="AP2306" s="105"/>
      <c r="AQ2306" s="105"/>
      <c r="AR2306" s="105"/>
      <c r="AS2306" s="105"/>
      <c r="AT2306" s="105"/>
      <c r="AU2306" s="105"/>
    </row>
    <row r="2307" spans="3:47" x14ac:dyDescent="0.2">
      <c r="C2307" s="333"/>
      <c r="D2307" s="333"/>
      <c r="AA2307" s="105"/>
      <c r="AB2307" s="105"/>
      <c r="AC2307" s="105"/>
      <c r="AD2307" s="105"/>
      <c r="AE2307" s="105"/>
      <c r="AF2307" s="304"/>
      <c r="AG2307" s="302"/>
      <c r="AN2307" s="105"/>
      <c r="AO2307" s="105"/>
      <c r="AP2307" s="105"/>
      <c r="AQ2307" s="105"/>
      <c r="AR2307" s="105"/>
      <c r="AS2307" s="105"/>
      <c r="AT2307" s="105"/>
      <c r="AU2307" s="105"/>
    </row>
    <row r="2308" spans="3:47" x14ac:dyDescent="0.2">
      <c r="C2308" s="333"/>
      <c r="D2308" s="333"/>
      <c r="AA2308" s="105"/>
      <c r="AB2308" s="105"/>
      <c r="AC2308" s="105"/>
      <c r="AD2308" s="105"/>
      <c r="AE2308" s="105"/>
      <c r="AF2308" s="304"/>
      <c r="AG2308" s="302"/>
      <c r="AN2308" s="105"/>
      <c r="AO2308" s="105"/>
      <c r="AP2308" s="105"/>
      <c r="AQ2308" s="105"/>
      <c r="AR2308" s="105"/>
      <c r="AS2308" s="105"/>
      <c r="AT2308" s="105"/>
      <c r="AU2308" s="105"/>
    </row>
    <row r="2309" spans="3:47" x14ac:dyDescent="0.2">
      <c r="C2309" s="333"/>
      <c r="D2309" s="333"/>
      <c r="AA2309" s="105"/>
      <c r="AB2309" s="105"/>
      <c r="AC2309" s="105"/>
      <c r="AD2309" s="105"/>
      <c r="AE2309" s="105"/>
      <c r="AF2309" s="304"/>
      <c r="AG2309" s="302"/>
      <c r="AN2309" s="105"/>
      <c r="AO2309" s="105"/>
      <c r="AP2309" s="105"/>
      <c r="AQ2309" s="105"/>
      <c r="AR2309" s="105"/>
      <c r="AS2309" s="105"/>
      <c r="AT2309" s="105"/>
      <c r="AU2309" s="105"/>
    </row>
    <row r="2310" spans="3:47" x14ac:dyDescent="0.2">
      <c r="C2310" s="333"/>
      <c r="D2310" s="333"/>
      <c r="AA2310" s="105"/>
      <c r="AB2310" s="105"/>
      <c r="AC2310" s="105"/>
      <c r="AD2310" s="105"/>
      <c r="AE2310" s="105"/>
      <c r="AF2310" s="304"/>
      <c r="AG2310" s="302"/>
      <c r="AN2310" s="105"/>
      <c r="AO2310" s="105"/>
      <c r="AP2310" s="105"/>
      <c r="AQ2310" s="105"/>
      <c r="AR2310" s="105"/>
      <c r="AS2310" s="105"/>
      <c r="AT2310" s="105"/>
      <c r="AU2310" s="105"/>
    </row>
    <row r="2311" spans="3:47" x14ac:dyDescent="0.2">
      <c r="C2311" s="333"/>
      <c r="D2311" s="333"/>
      <c r="AA2311" s="105"/>
      <c r="AB2311" s="105"/>
      <c r="AC2311" s="105"/>
      <c r="AD2311" s="105"/>
      <c r="AE2311" s="105"/>
      <c r="AF2311" s="304"/>
      <c r="AG2311" s="302"/>
      <c r="AN2311" s="105"/>
      <c r="AO2311" s="105"/>
      <c r="AP2311" s="105"/>
      <c r="AQ2311" s="105"/>
      <c r="AR2311" s="105"/>
      <c r="AS2311" s="105"/>
      <c r="AT2311" s="105"/>
      <c r="AU2311" s="105"/>
    </row>
    <row r="2312" spans="3:47" x14ac:dyDescent="0.2">
      <c r="C2312" s="333"/>
      <c r="D2312" s="333"/>
      <c r="AA2312" s="105"/>
      <c r="AB2312" s="105"/>
      <c r="AC2312" s="105"/>
      <c r="AD2312" s="105"/>
      <c r="AE2312" s="105"/>
      <c r="AF2312" s="304"/>
      <c r="AG2312" s="302"/>
      <c r="AN2312" s="105"/>
      <c r="AO2312" s="105"/>
      <c r="AP2312" s="105"/>
      <c r="AQ2312" s="105"/>
      <c r="AR2312" s="105"/>
      <c r="AS2312" s="105"/>
      <c r="AT2312" s="105"/>
      <c r="AU2312" s="105"/>
    </row>
    <row r="2313" spans="3:47" x14ac:dyDescent="0.2">
      <c r="C2313" s="333"/>
      <c r="D2313" s="333"/>
      <c r="AA2313" s="105"/>
      <c r="AB2313" s="105"/>
      <c r="AC2313" s="105"/>
      <c r="AD2313" s="105"/>
      <c r="AE2313" s="105"/>
      <c r="AF2313" s="304"/>
      <c r="AG2313" s="302"/>
      <c r="AN2313" s="105"/>
      <c r="AO2313" s="105"/>
      <c r="AP2313" s="105"/>
      <c r="AQ2313" s="105"/>
      <c r="AR2313" s="105"/>
      <c r="AS2313" s="105"/>
      <c r="AT2313" s="105"/>
      <c r="AU2313" s="105"/>
    </row>
    <row r="2314" spans="3:47" x14ac:dyDescent="0.2">
      <c r="C2314" s="333"/>
      <c r="D2314" s="333"/>
      <c r="AA2314" s="105"/>
      <c r="AB2314" s="105"/>
      <c r="AC2314" s="105"/>
      <c r="AD2314" s="105"/>
      <c r="AE2314" s="105"/>
      <c r="AF2314" s="304"/>
      <c r="AG2314" s="302"/>
      <c r="AN2314" s="105"/>
      <c r="AO2314" s="105"/>
      <c r="AP2314" s="105"/>
      <c r="AQ2314" s="105"/>
      <c r="AR2314" s="105"/>
      <c r="AS2314" s="105"/>
      <c r="AT2314" s="105"/>
      <c r="AU2314" s="105"/>
    </row>
    <row r="2315" spans="3:47" x14ac:dyDescent="0.2">
      <c r="C2315" s="333"/>
      <c r="D2315" s="333"/>
      <c r="AA2315" s="105"/>
      <c r="AB2315" s="105"/>
      <c r="AC2315" s="105"/>
      <c r="AD2315" s="105"/>
      <c r="AE2315" s="105"/>
      <c r="AF2315" s="304"/>
      <c r="AG2315" s="302"/>
      <c r="AN2315" s="105"/>
      <c r="AO2315" s="105"/>
      <c r="AP2315" s="105"/>
      <c r="AQ2315" s="105"/>
      <c r="AR2315" s="105"/>
      <c r="AS2315" s="105"/>
      <c r="AT2315" s="105"/>
      <c r="AU2315" s="105"/>
    </row>
    <row r="2316" spans="3:47" x14ac:dyDescent="0.2">
      <c r="C2316" s="333"/>
      <c r="D2316" s="333"/>
      <c r="AA2316" s="105"/>
      <c r="AB2316" s="105"/>
      <c r="AC2316" s="105"/>
      <c r="AD2316" s="105"/>
      <c r="AE2316" s="105"/>
      <c r="AF2316" s="304"/>
      <c r="AG2316" s="302"/>
      <c r="AN2316" s="105"/>
      <c r="AO2316" s="105"/>
      <c r="AP2316" s="105"/>
      <c r="AQ2316" s="105"/>
      <c r="AR2316" s="105"/>
      <c r="AS2316" s="105"/>
      <c r="AT2316" s="105"/>
      <c r="AU2316" s="105"/>
    </row>
    <row r="2317" spans="3:47" x14ac:dyDescent="0.2">
      <c r="C2317" s="333"/>
      <c r="D2317" s="333"/>
      <c r="AA2317" s="105"/>
      <c r="AB2317" s="105"/>
      <c r="AC2317" s="105"/>
      <c r="AD2317" s="105"/>
      <c r="AE2317" s="105"/>
      <c r="AF2317" s="304"/>
      <c r="AG2317" s="302"/>
      <c r="AN2317" s="105"/>
      <c r="AO2317" s="105"/>
      <c r="AP2317" s="105"/>
      <c r="AQ2317" s="105"/>
      <c r="AR2317" s="105"/>
      <c r="AS2317" s="105"/>
      <c r="AT2317" s="105"/>
      <c r="AU2317" s="105"/>
    </row>
    <row r="2318" spans="3:47" x14ac:dyDescent="0.2">
      <c r="C2318" s="333"/>
      <c r="D2318" s="333"/>
      <c r="AA2318" s="105"/>
      <c r="AB2318" s="105"/>
      <c r="AC2318" s="105"/>
      <c r="AD2318" s="105"/>
      <c r="AE2318" s="105"/>
      <c r="AF2318" s="304"/>
      <c r="AG2318" s="302"/>
      <c r="AN2318" s="105"/>
      <c r="AO2318" s="105"/>
      <c r="AP2318" s="105"/>
      <c r="AQ2318" s="105"/>
      <c r="AR2318" s="105"/>
      <c r="AS2318" s="105"/>
      <c r="AT2318" s="105"/>
      <c r="AU2318" s="105"/>
    </row>
    <row r="2319" spans="3:47" x14ac:dyDescent="0.2">
      <c r="C2319" s="333"/>
      <c r="D2319" s="333"/>
      <c r="AA2319" s="105"/>
      <c r="AB2319" s="105"/>
      <c r="AC2319" s="105"/>
      <c r="AD2319" s="105"/>
      <c r="AE2319" s="105"/>
      <c r="AF2319" s="304"/>
      <c r="AG2319" s="302"/>
      <c r="AN2319" s="105"/>
      <c r="AO2319" s="105"/>
      <c r="AP2319" s="105"/>
      <c r="AQ2319" s="105"/>
      <c r="AR2319" s="105"/>
      <c r="AS2319" s="105"/>
      <c r="AT2319" s="105"/>
      <c r="AU2319" s="105"/>
    </row>
    <row r="2320" spans="3:47" x14ac:dyDescent="0.2">
      <c r="AA2320" s="105"/>
      <c r="AB2320" s="105"/>
      <c r="AC2320" s="105"/>
      <c r="AD2320" s="105"/>
      <c r="AE2320" s="105"/>
      <c r="AF2320" s="304"/>
      <c r="AG2320" s="302"/>
      <c r="AN2320" s="105"/>
      <c r="AO2320" s="105"/>
      <c r="AP2320" s="105"/>
      <c r="AQ2320" s="105"/>
      <c r="AR2320" s="105"/>
      <c r="AS2320" s="105"/>
      <c r="AT2320" s="105"/>
      <c r="AU2320" s="105"/>
    </row>
    <row r="2321" spans="27:47" x14ac:dyDescent="0.2">
      <c r="AA2321" s="105"/>
      <c r="AB2321" s="105"/>
      <c r="AC2321" s="105"/>
      <c r="AD2321" s="105"/>
      <c r="AE2321" s="105"/>
      <c r="AF2321" s="304"/>
      <c r="AG2321" s="302"/>
      <c r="AN2321" s="105"/>
      <c r="AO2321" s="105"/>
      <c r="AP2321" s="105"/>
      <c r="AQ2321" s="105"/>
      <c r="AR2321" s="105"/>
      <c r="AS2321" s="105"/>
      <c r="AT2321" s="105"/>
      <c r="AU2321" s="105"/>
    </row>
    <row r="2322" spans="27:47" x14ac:dyDescent="0.2">
      <c r="AA2322" s="105"/>
      <c r="AB2322" s="105"/>
      <c r="AC2322" s="105"/>
      <c r="AD2322" s="105"/>
      <c r="AE2322" s="105"/>
      <c r="AF2322" s="304"/>
      <c r="AG2322" s="302"/>
      <c r="AN2322" s="105"/>
      <c r="AO2322" s="105"/>
      <c r="AP2322" s="105"/>
      <c r="AQ2322" s="105"/>
      <c r="AR2322" s="105"/>
      <c r="AS2322" s="105"/>
      <c r="AT2322" s="105"/>
      <c r="AU2322" s="105"/>
    </row>
    <row r="2323" spans="27:47" x14ac:dyDescent="0.2">
      <c r="AA2323" s="105"/>
      <c r="AB2323" s="105"/>
      <c r="AC2323" s="105"/>
      <c r="AD2323" s="105"/>
      <c r="AE2323" s="105"/>
      <c r="AF2323" s="304"/>
      <c r="AG2323" s="302"/>
      <c r="AN2323" s="105"/>
      <c r="AO2323" s="105"/>
      <c r="AP2323" s="105"/>
      <c r="AQ2323" s="105"/>
      <c r="AR2323" s="105"/>
      <c r="AS2323" s="105"/>
      <c r="AT2323" s="105"/>
      <c r="AU2323" s="105"/>
    </row>
    <row r="2324" spans="27:47" x14ac:dyDescent="0.2">
      <c r="AA2324" s="105"/>
      <c r="AB2324" s="105"/>
      <c r="AC2324" s="105"/>
      <c r="AD2324" s="105"/>
      <c r="AE2324" s="105"/>
      <c r="AF2324" s="304"/>
      <c r="AG2324" s="302"/>
      <c r="AN2324" s="105"/>
      <c r="AO2324" s="105"/>
      <c r="AP2324" s="105"/>
      <c r="AQ2324" s="105"/>
      <c r="AR2324" s="105"/>
      <c r="AS2324" s="105"/>
      <c r="AT2324" s="105"/>
      <c r="AU2324" s="105"/>
    </row>
    <row r="2325" spans="27:47" x14ac:dyDescent="0.2">
      <c r="AA2325" s="105"/>
      <c r="AB2325" s="105"/>
      <c r="AC2325" s="105"/>
      <c r="AD2325" s="105"/>
      <c r="AE2325" s="105"/>
      <c r="AF2325" s="304"/>
      <c r="AG2325" s="302"/>
      <c r="AN2325" s="105"/>
      <c r="AO2325" s="105"/>
      <c r="AP2325" s="105"/>
      <c r="AQ2325" s="105"/>
      <c r="AR2325" s="105"/>
      <c r="AS2325" s="105"/>
      <c r="AT2325" s="105"/>
      <c r="AU2325" s="105"/>
    </row>
    <row r="2326" spans="27:47" x14ac:dyDescent="0.2">
      <c r="AA2326" s="105"/>
      <c r="AB2326" s="105"/>
      <c r="AC2326" s="105"/>
      <c r="AD2326" s="105"/>
      <c r="AE2326" s="105"/>
      <c r="AF2326" s="304"/>
      <c r="AG2326" s="302"/>
      <c r="AN2326" s="105"/>
      <c r="AO2326" s="105"/>
      <c r="AP2326" s="105"/>
      <c r="AQ2326" s="105"/>
      <c r="AR2326" s="105"/>
      <c r="AS2326" s="105"/>
      <c r="AT2326" s="105"/>
      <c r="AU2326" s="105"/>
    </row>
    <row r="2327" spans="27:47" x14ac:dyDescent="0.2">
      <c r="AA2327" s="105"/>
      <c r="AB2327" s="105"/>
      <c r="AC2327" s="105"/>
      <c r="AD2327" s="105"/>
      <c r="AE2327" s="105"/>
      <c r="AF2327" s="304"/>
      <c r="AG2327" s="302"/>
      <c r="AN2327" s="105"/>
      <c r="AO2327" s="105"/>
      <c r="AP2327" s="105"/>
      <c r="AQ2327" s="105"/>
      <c r="AR2327" s="105"/>
      <c r="AS2327" s="105"/>
      <c r="AT2327" s="105"/>
      <c r="AU2327" s="105"/>
    </row>
    <row r="2328" spans="27:47" x14ac:dyDescent="0.2">
      <c r="AA2328" s="105"/>
      <c r="AB2328" s="105"/>
      <c r="AC2328" s="105"/>
      <c r="AD2328" s="105"/>
      <c r="AE2328" s="105"/>
      <c r="AF2328" s="304"/>
      <c r="AG2328" s="302"/>
      <c r="AN2328" s="105"/>
      <c r="AO2328" s="105"/>
      <c r="AP2328" s="105"/>
      <c r="AQ2328" s="105"/>
      <c r="AR2328" s="105"/>
      <c r="AS2328" s="105"/>
      <c r="AT2328" s="105"/>
      <c r="AU2328" s="105"/>
    </row>
    <row r="2329" spans="27:47" x14ac:dyDescent="0.2">
      <c r="AA2329" s="105"/>
      <c r="AB2329" s="105"/>
      <c r="AC2329" s="105"/>
      <c r="AD2329" s="105"/>
      <c r="AE2329" s="105"/>
      <c r="AF2329" s="304"/>
      <c r="AG2329" s="302"/>
      <c r="AN2329" s="105"/>
      <c r="AO2329" s="105"/>
      <c r="AP2329" s="105"/>
      <c r="AQ2329" s="105"/>
      <c r="AR2329" s="105"/>
      <c r="AS2329" s="105"/>
      <c r="AT2329" s="105"/>
      <c r="AU2329" s="105"/>
    </row>
    <row r="2330" spans="27:47" x14ac:dyDescent="0.2">
      <c r="AA2330" s="105"/>
      <c r="AB2330" s="105"/>
      <c r="AC2330" s="105"/>
      <c r="AD2330" s="105"/>
      <c r="AE2330" s="105"/>
      <c r="AF2330" s="304"/>
      <c r="AG2330" s="302"/>
      <c r="AN2330" s="105"/>
      <c r="AO2330" s="105"/>
      <c r="AP2330" s="105"/>
      <c r="AQ2330" s="105"/>
      <c r="AR2330" s="105"/>
      <c r="AS2330" s="105"/>
      <c r="AT2330" s="105"/>
      <c r="AU2330" s="105"/>
    </row>
    <row r="2331" spans="27:47" x14ac:dyDescent="0.2">
      <c r="AA2331" s="105"/>
      <c r="AB2331" s="105"/>
      <c r="AC2331" s="105"/>
      <c r="AD2331" s="105"/>
      <c r="AE2331" s="105"/>
      <c r="AF2331" s="304"/>
      <c r="AG2331" s="302"/>
      <c r="AN2331" s="105"/>
      <c r="AO2331" s="105"/>
      <c r="AP2331" s="105"/>
      <c r="AQ2331" s="105"/>
      <c r="AR2331" s="105"/>
      <c r="AS2331" s="105"/>
      <c r="AT2331" s="105"/>
      <c r="AU2331" s="105"/>
    </row>
    <row r="2332" spans="27:47" x14ac:dyDescent="0.2">
      <c r="AA2332" s="105"/>
      <c r="AB2332" s="105"/>
      <c r="AC2332" s="105"/>
      <c r="AD2332" s="105"/>
      <c r="AE2332" s="105"/>
      <c r="AF2332" s="304"/>
      <c r="AG2332" s="302"/>
      <c r="AN2332" s="105"/>
      <c r="AO2332" s="105"/>
      <c r="AP2332" s="105"/>
      <c r="AQ2332" s="105"/>
      <c r="AR2332" s="105"/>
      <c r="AS2332" s="105"/>
      <c r="AT2332" s="105"/>
      <c r="AU2332" s="105"/>
    </row>
    <row r="2333" spans="27:47" x14ac:dyDescent="0.2">
      <c r="AA2333" s="105"/>
      <c r="AB2333" s="105"/>
      <c r="AC2333" s="105"/>
      <c r="AD2333" s="105"/>
      <c r="AE2333" s="105"/>
      <c r="AF2333" s="304"/>
      <c r="AG2333" s="302"/>
      <c r="AN2333" s="105"/>
      <c r="AO2333" s="105"/>
      <c r="AP2333" s="105"/>
      <c r="AQ2333" s="105"/>
      <c r="AR2333" s="105"/>
      <c r="AS2333" s="105"/>
      <c r="AT2333" s="105"/>
      <c r="AU2333" s="105"/>
    </row>
    <row r="2334" spans="27:47" x14ac:dyDescent="0.2">
      <c r="AA2334" s="105"/>
      <c r="AB2334" s="105"/>
      <c r="AC2334" s="105"/>
      <c r="AD2334" s="105"/>
      <c r="AE2334" s="105"/>
      <c r="AF2334" s="304"/>
      <c r="AG2334" s="302"/>
      <c r="AN2334" s="105"/>
      <c r="AO2334" s="105"/>
      <c r="AP2334" s="105"/>
      <c r="AQ2334" s="105"/>
      <c r="AR2334" s="105"/>
      <c r="AS2334" s="105"/>
      <c r="AT2334" s="105"/>
      <c r="AU2334" s="105"/>
    </row>
    <row r="2335" spans="27:47" x14ac:dyDescent="0.2">
      <c r="AA2335" s="105"/>
      <c r="AB2335" s="105"/>
      <c r="AC2335" s="105"/>
      <c r="AD2335" s="105"/>
      <c r="AE2335" s="105"/>
      <c r="AF2335" s="304"/>
      <c r="AG2335" s="302"/>
      <c r="AN2335" s="105"/>
      <c r="AO2335" s="105"/>
      <c r="AP2335" s="105"/>
      <c r="AQ2335" s="105"/>
      <c r="AR2335" s="105"/>
      <c r="AS2335" s="105"/>
      <c r="AT2335" s="105"/>
      <c r="AU2335" s="105"/>
    </row>
    <row r="2336" spans="27:47" x14ac:dyDescent="0.2">
      <c r="AA2336" s="105"/>
      <c r="AB2336" s="105"/>
      <c r="AC2336" s="105"/>
      <c r="AD2336" s="105"/>
      <c r="AE2336" s="105"/>
      <c r="AF2336" s="304"/>
      <c r="AG2336" s="302"/>
      <c r="AN2336" s="105"/>
      <c r="AO2336" s="105"/>
      <c r="AP2336" s="105"/>
      <c r="AQ2336" s="105"/>
      <c r="AR2336" s="105"/>
      <c r="AS2336" s="105"/>
      <c r="AT2336" s="105"/>
      <c r="AU2336" s="105"/>
    </row>
    <row r="2337" spans="27:47" x14ac:dyDescent="0.2">
      <c r="AA2337" s="105"/>
      <c r="AB2337" s="105"/>
      <c r="AC2337" s="105"/>
      <c r="AD2337" s="105"/>
      <c r="AE2337" s="105"/>
      <c r="AF2337" s="304"/>
      <c r="AG2337" s="302"/>
      <c r="AN2337" s="105"/>
      <c r="AO2337" s="105"/>
      <c r="AP2337" s="105"/>
      <c r="AQ2337" s="105"/>
      <c r="AR2337" s="105"/>
      <c r="AS2337" s="105"/>
      <c r="AT2337" s="105"/>
      <c r="AU2337" s="105"/>
    </row>
    <row r="2338" spans="27:47" x14ac:dyDescent="0.2">
      <c r="AA2338" s="105"/>
      <c r="AB2338" s="105"/>
      <c r="AC2338" s="105"/>
      <c r="AD2338" s="105"/>
      <c r="AE2338" s="105"/>
      <c r="AF2338" s="304"/>
      <c r="AG2338" s="302"/>
      <c r="AN2338" s="105"/>
      <c r="AO2338" s="105"/>
      <c r="AP2338" s="105"/>
      <c r="AQ2338" s="105"/>
      <c r="AR2338" s="105"/>
      <c r="AS2338" s="105"/>
      <c r="AT2338" s="105"/>
      <c r="AU2338" s="105"/>
    </row>
    <row r="2339" spans="27:47" x14ac:dyDescent="0.2">
      <c r="AA2339" s="105"/>
      <c r="AB2339" s="105"/>
      <c r="AC2339" s="105"/>
      <c r="AD2339" s="105"/>
      <c r="AE2339" s="105"/>
      <c r="AF2339" s="304"/>
      <c r="AG2339" s="302"/>
      <c r="AN2339" s="105"/>
      <c r="AO2339" s="105"/>
      <c r="AP2339" s="105"/>
      <c r="AQ2339" s="105"/>
      <c r="AR2339" s="105"/>
      <c r="AS2339" s="105"/>
      <c r="AT2339" s="105"/>
      <c r="AU2339" s="105"/>
    </row>
    <row r="2340" spans="27:47" x14ac:dyDescent="0.2">
      <c r="AA2340" s="105"/>
      <c r="AB2340" s="105"/>
      <c r="AC2340" s="105"/>
      <c r="AD2340" s="105"/>
      <c r="AE2340" s="105"/>
      <c r="AF2340" s="304"/>
      <c r="AG2340" s="302"/>
      <c r="AN2340" s="105"/>
      <c r="AO2340" s="105"/>
      <c r="AP2340" s="105"/>
      <c r="AQ2340" s="105"/>
      <c r="AR2340" s="105"/>
      <c r="AS2340" s="105"/>
      <c r="AT2340" s="105"/>
      <c r="AU2340" s="105"/>
    </row>
    <row r="2341" spans="27:47" x14ac:dyDescent="0.2">
      <c r="AA2341" s="105"/>
      <c r="AB2341" s="105"/>
      <c r="AC2341" s="105"/>
      <c r="AD2341" s="105"/>
      <c r="AE2341" s="105"/>
      <c r="AF2341" s="304"/>
      <c r="AG2341" s="302"/>
      <c r="AN2341" s="105"/>
      <c r="AO2341" s="105"/>
      <c r="AP2341" s="105"/>
      <c r="AQ2341" s="105"/>
      <c r="AR2341" s="105"/>
      <c r="AS2341" s="105"/>
      <c r="AT2341" s="105"/>
      <c r="AU2341" s="105"/>
    </row>
    <row r="2342" spans="27:47" x14ac:dyDescent="0.2">
      <c r="AA2342" s="105"/>
      <c r="AB2342" s="105"/>
      <c r="AC2342" s="105"/>
      <c r="AD2342" s="105"/>
      <c r="AE2342" s="105"/>
      <c r="AF2342" s="304"/>
      <c r="AG2342" s="302"/>
      <c r="AN2342" s="105"/>
      <c r="AO2342" s="105"/>
      <c r="AP2342" s="105"/>
      <c r="AQ2342" s="105"/>
      <c r="AR2342" s="105"/>
      <c r="AS2342" s="105"/>
      <c r="AT2342" s="105"/>
      <c r="AU2342" s="105"/>
    </row>
    <row r="2343" spans="27:47" x14ac:dyDescent="0.2">
      <c r="AA2343" s="105"/>
      <c r="AB2343" s="105"/>
      <c r="AC2343" s="105"/>
      <c r="AD2343" s="105"/>
      <c r="AE2343" s="105"/>
      <c r="AF2343" s="304"/>
      <c r="AG2343" s="302"/>
      <c r="AN2343" s="105"/>
      <c r="AO2343" s="105"/>
      <c r="AP2343" s="105"/>
      <c r="AQ2343" s="105"/>
      <c r="AR2343" s="105"/>
      <c r="AS2343" s="105"/>
      <c r="AT2343" s="105"/>
      <c r="AU2343" s="105"/>
    </row>
    <row r="2344" spans="27:47" x14ac:dyDescent="0.2">
      <c r="AA2344" s="105"/>
      <c r="AB2344" s="105"/>
      <c r="AC2344" s="105"/>
      <c r="AD2344" s="105"/>
      <c r="AE2344" s="105"/>
      <c r="AF2344" s="304"/>
      <c r="AG2344" s="302"/>
      <c r="AN2344" s="105"/>
      <c r="AO2344" s="105"/>
      <c r="AP2344" s="105"/>
      <c r="AQ2344" s="105"/>
      <c r="AR2344" s="105"/>
      <c r="AS2344" s="105"/>
      <c r="AT2344" s="105"/>
      <c r="AU2344" s="105"/>
    </row>
    <row r="2345" spans="27:47" x14ac:dyDescent="0.2">
      <c r="AA2345" s="105"/>
      <c r="AB2345" s="105"/>
      <c r="AC2345" s="105"/>
      <c r="AD2345" s="105"/>
      <c r="AE2345" s="105"/>
      <c r="AF2345" s="304"/>
      <c r="AG2345" s="302"/>
      <c r="AN2345" s="105"/>
      <c r="AO2345" s="105"/>
      <c r="AP2345" s="105"/>
      <c r="AQ2345" s="105"/>
      <c r="AR2345" s="105"/>
      <c r="AS2345" s="105"/>
      <c r="AT2345" s="105"/>
      <c r="AU2345" s="105"/>
    </row>
    <row r="2346" spans="27:47" x14ac:dyDescent="0.2">
      <c r="AA2346" s="105"/>
      <c r="AB2346" s="105"/>
      <c r="AC2346" s="105"/>
      <c r="AD2346" s="105"/>
      <c r="AE2346" s="105"/>
      <c r="AF2346" s="304"/>
      <c r="AG2346" s="302"/>
      <c r="AN2346" s="105"/>
      <c r="AO2346" s="105"/>
      <c r="AP2346" s="105"/>
      <c r="AQ2346" s="105"/>
      <c r="AR2346" s="105"/>
      <c r="AS2346" s="105"/>
      <c r="AT2346" s="105"/>
      <c r="AU2346" s="105"/>
    </row>
    <row r="2347" spans="27:47" x14ac:dyDescent="0.2">
      <c r="AA2347" s="105"/>
      <c r="AB2347" s="105"/>
      <c r="AC2347" s="105"/>
      <c r="AD2347" s="105"/>
      <c r="AE2347" s="105"/>
      <c r="AF2347" s="304"/>
      <c r="AG2347" s="302"/>
      <c r="AN2347" s="105"/>
      <c r="AO2347" s="105"/>
      <c r="AP2347" s="105"/>
      <c r="AQ2347" s="105"/>
      <c r="AR2347" s="105"/>
      <c r="AS2347" s="105"/>
      <c r="AT2347" s="105"/>
      <c r="AU2347" s="105"/>
    </row>
    <row r="2348" spans="27:47" x14ac:dyDescent="0.2">
      <c r="AA2348" s="105"/>
      <c r="AB2348" s="105"/>
      <c r="AC2348" s="105"/>
      <c r="AD2348" s="105"/>
      <c r="AE2348" s="105"/>
      <c r="AF2348" s="304"/>
      <c r="AG2348" s="302"/>
      <c r="AN2348" s="105"/>
      <c r="AO2348" s="105"/>
      <c r="AP2348" s="105"/>
      <c r="AQ2348" s="105"/>
      <c r="AR2348" s="105"/>
      <c r="AS2348" s="105"/>
      <c r="AT2348" s="105"/>
      <c r="AU2348" s="105"/>
    </row>
    <row r="2349" spans="27:47" x14ac:dyDescent="0.2">
      <c r="AA2349" s="105"/>
      <c r="AB2349" s="105"/>
      <c r="AC2349" s="105"/>
      <c r="AD2349" s="105"/>
      <c r="AE2349" s="105"/>
      <c r="AF2349" s="304"/>
      <c r="AG2349" s="302"/>
      <c r="AN2349" s="105"/>
      <c r="AO2349" s="105"/>
      <c r="AP2349" s="105"/>
      <c r="AQ2349" s="105"/>
      <c r="AR2349" s="105"/>
      <c r="AS2349" s="105"/>
      <c r="AT2349" s="105"/>
      <c r="AU2349" s="105"/>
    </row>
    <row r="2350" spans="27:47" x14ac:dyDescent="0.2">
      <c r="AA2350" s="105"/>
      <c r="AB2350" s="105"/>
      <c r="AC2350" s="105"/>
      <c r="AD2350" s="105"/>
      <c r="AE2350" s="105"/>
      <c r="AF2350" s="304"/>
      <c r="AG2350" s="302"/>
      <c r="AN2350" s="105"/>
      <c r="AO2350" s="105"/>
      <c r="AP2350" s="105"/>
      <c r="AQ2350" s="105"/>
      <c r="AR2350" s="105"/>
      <c r="AS2350" s="105"/>
      <c r="AT2350" s="105"/>
      <c r="AU2350" s="105"/>
    </row>
    <row r="2351" spans="27:47" x14ac:dyDescent="0.2">
      <c r="AA2351" s="105"/>
      <c r="AB2351" s="105"/>
      <c r="AC2351" s="105"/>
      <c r="AD2351" s="105"/>
      <c r="AE2351" s="105"/>
      <c r="AF2351" s="304"/>
      <c r="AG2351" s="302"/>
      <c r="AN2351" s="105"/>
      <c r="AO2351" s="105"/>
      <c r="AP2351" s="105"/>
      <c r="AQ2351" s="105"/>
      <c r="AR2351" s="105"/>
      <c r="AS2351" s="105"/>
      <c r="AT2351" s="105"/>
      <c r="AU2351" s="105"/>
    </row>
    <row r="2352" spans="27:47" x14ac:dyDescent="0.2">
      <c r="AA2352" s="105"/>
      <c r="AB2352" s="105"/>
      <c r="AC2352" s="105"/>
      <c r="AD2352" s="105"/>
      <c r="AE2352" s="105"/>
      <c r="AF2352" s="304"/>
      <c r="AG2352" s="302"/>
      <c r="AN2352" s="105"/>
      <c r="AO2352" s="105"/>
      <c r="AP2352" s="105"/>
      <c r="AQ2352" s="105"/>
      <c r="AR2352" s="105"/>
      <c r="AS2352" s="105"/>
      <c r="AT2352" s="105"/>
      <c r="AU2352" s="105"/>
    </row>
    <row r="2353" spans="27:47" x14ac:dyDescent="0.2">
      <c r="AA2353" s="105"/>
      <c r="AB2353" s="105"/>
      <c r="AC2353" s="105"/>
      <c r="AD2353" s="105"/>
      <c r="AE2353" s="105"/>
      <c r="AF2353" s="304"/>
      <c r="AG2353" s="302"/>
      <c r="AN2353" s="105"/>
      <c r="AO2353" s="105"/>
      <c r="AP2353" s="105"/>
      <c r="AQ2353" s="105"/>
      <c r="AR2353" s="105"/>
      <c r="AS2353" s="105"/>
      <c r="AT2353" s="105"/>
      <c r="AU2353" s="105"/>
    </row>
    <row r="2354" spans="27:47" x14ac:dyDescent="0.2">
      <c r="AA2354" s="105"/>
      <c r="AB2354" s="105"/>
      <c r="AC2354" s="105"/>
      <c r="AD2354" s="105"/>
      <c r="AE2354" s="105"/>
      <c r="AF2354" s="304"/>
      <c r="AG2354" s="302"/>
      <c r="AN2354" s="105"/>
      <c r="AO2354" s="105"/>
      <c r="AP2354" s="105"/>
      <c r="AQ2354" s="105"/>
      <c r="AR2354" s="105"/>
      <c r="AS2354" s="105"/>
      <c r="AT2354" s="105"/>
      <c r="AU2354" s="105"/>
    </row>
    <row r="2355" spans="27:47" x14ac:dyDescent="0.2">
      <c r="AA2355" s="105"/>
      <c r="AB2355" s="105"/>
      <c r="AC2355" s="105"/>
      <c r="AD2355" s="105"/>
      <c r="AE2355" s="105"/>
      <c r="AF2355" s="304"/>
      <c r="AG2355" s="302"/>
      <c r="AN2355" s="105"/>
      <c r="AO2355" s="105"/>
      <c r="AP2355" s="105"/>
      <c r="AQ2355" s="105"/>
      <c r="AR2355" s="105"/>
      <c r="AS2355" s="105"/>
      <c r="AT2355" s="105"/>
      <c r="AU2355" s="105"/>
    </row>
    <row r="2356" spans="27:47" x14ac:dyDescent="0.2">
      <c r="AA2356" s="105"/>
      <c r="AB2356" s="105"/>
      <c r="AC2356" s="105"/>
      <c r="AD2356" s="105"/>
      <c r="AE2356" s="105"/>
      <c r="AF2356" s="304"/>
      <c r="AG2356" s="302"/>
      <c r="AN2356" s="105"/>
      <c r="AO2356" s="105"/>
      <c r="AP2356" s="105"/>
      <c r="AQ2356" s="105"/>
      <c r="AR2356" s="105"/>
      <c r="AS2356" s="105"/>
      <c r="AT2356" s="105"/>
      <c r="AU2356" s="105"/>
    </row>
    <row r="2357" spans="27:47" x14ac:dyDescent="0.2">
      <c r="AA2357" s="105"/>
      <c r="AB2357" s="105"/>
      <c r="AC2357" s="105"/>
      <c r="AD2357" s="105"/>
      <c r="AE2357" s="105"/>
      <c r="AF2357" s="304"/>
      <c r="AG2357" s="302"/>
      <c r="AN2357" s="105"/>
      <c r="AO2357" s="105"/>
      <c r="AP2357" s="105"/>
      <c r="AQ2357" s="105"/>
      <c r="AR2357" s="105"/>
      <c r="AS2357" s="105"/>
      <c r="AT2357" s="105"/>
      <c r="AU2357" s="105"/>
    </row>
    <row r="2358" spans="27:47" x14ac:dyDescent="0.2">
      <c r="AA2358" s="105"/>
      <c r="AB2358" s="105"/>
      <c r="AC2358" s="105"/>
      <c r="AD2358" s="105"/>
      <c r="AE2358" s="105"/>
      <c r="AF2358" s="304"/>
      <c r="AG2358" s="302"/>
      <c r="AN2358" s="105"/>
      <c r="AO2358" s="105"/>
      <c r="AP2358" s="105"/>
      <c r="AQ2358" s="105"/>
      <c r="AR2358" s="105"/>
      <c r="AS2358" s="105"/>
      <c r="AT2358" s="105"/>
      <c r="AU2358" s="105"/>
    </row>
    <row r="2359" spans="27:47" x14ac:dyDescent="0.2">
      <c r="AA2359" s="105"/>
      <c r="AB2359" s="105"/>
      <c r="AC2359" s="105"/>
      <c r="AD2359" s="105"/>
      <c r="AE2359" s="105"/>
      <c r="AF2359" s="304"/>
      <c r="AG2359" s="302"/>
      <c r="AN2359" s="105"/>
      <c r="AO2359" s="105"/>
      <c r="AP2359" s="105"/>
      <c r="AQ2359" s="105"/>
      <c r="AR2359" s="105"/>
      <c r="AS2359" s="105"/>
      <c r="AT2359" s="105"/>
      <c r="AU2359" s="105"/>
    </row>
    <row r="2360" spans="27:47" x14ac:dyDescent="0.2">
      <c r="AA2360" s="105"/>
      <c r="AB2360" s="105"/>
      <c r="AC2360" s="105"/>
      <c r="AD2360" s="105"/>
      <c r="AE2360" s="105"/>
      <c r="AF2360" s="304"/>
      <c r="AG2360" s="302"/>
      <c r="AN2360" s="105"/>
      <c r="AO2360" s="105"/>
      <c r="AP2360" s="105"/>
      <c r="AQ2360" s="105"/>
      <c r="AR2360" s="105"/>
      <c r="AS2360" s="105"/>
      <c r="AT2360" s="105"/>
      <c r="AU2360" s="105"/>
    </row>
    <row r="2361" spans="27:47" x14ac:dyDescent="0.2">
      <c r="AA2361" s="105"/>
      <c r="AB2361" s="105"/>
      <c r="AC2361" s="105"/>
      <c r="AD2361" s="105"/>
      <c r="AE2361" s="105"/>
      <c r="AF2361" s="304"/>
      <c r="AG2361" s="302"/>
      <c r="AN2361" s="105"/>
      <c r="AO2361" s="105"/>
      <c r="AP2361" s="105"/>
      <c r="AQ2361" s="105"/>
      <c r="AR2361" s="105"/>
      <c r="AS2361" s="105"/>
      <c r="AT2361" s="105"/>
      <c r="AU2361" s="105"/>
    </row>
    <row r="2362" spans="27:47" x14ac:dyDescent="0.2">
      <c r="AA2362" s="105"/>
      <c r="AB2362" s="105"/>
      <c r="AC2362" s="105"/>
      <c r="AD2362" s="105"/>
      <c r="AE2362" s="105"/>
      <c r="AF2362" s="304"/>
      <c r="AG2362" s="302"/>
      <c r="AN2362" s="105"/>
      <c r="AO2362" s="105"/>
      <c r="AP2362" s="105"/>
      <c r="AQ2362" s="105"/>
      <c r="AR2362" s="105"/>
      <c r="AS2362" s="105"/>
      <c r="AT2362" s="105"/>
      <c r="AU2362" s="105"/>
    </row>
    <row r="2363" spans="27:47" x14ac:dyDescent="0.2">
      <c r="AA2363" s="105"/>
      <c r="AB2363" s="105"/>
      <c r="AC2363" s="105"/>
      <c r="AD2363" s="105"/>
      <c r="AE2363" s="105"/>
      <c r="AF2363" s="304"/>
      <c r="AG2363" s="302"/>
      <c r="AN2363" s="105"/>
      <c r="AO2363" s="105"/>
      <c r="AP2363" s="105"/>
      <c r="AQ2363" s="105"/>
      <c r="AR2363" s="105"/>
      <c r="AS2363" s="105"/>
      <c r="AT2363" s="105"/>
      <c r="AU2363" s="105"/>
    </row>
    <row r="2364" spans="27:47" x14ac:dyDescent="0.2">
      <c r="AA2364" s="105"/>
      <c r="AB2364" s="105"/>
      <c r="AC2364" s="105"/>
      <c r="AD2364" s="105"/>
      <c r="AE2364" s="105"/>
      <c r="AF2364" s="304"/>
      <c r="AG2364" s="302"/>
      <c r="AN2364" s="105"/>
      <c r="AO2364" s="105"/>
      <c r="AP2364" s="105"/>
      <c r="AQ2364" s="105"/>
      <c r="AR2364" s="105"/>
      <c r="AS2364" s="105"/>
      <c r="AT2364" s="105"/>
      <c r="AU2364" s="105"/>
    </row>
    <row r="2365" spans="27:47" x14ac:dyDescent="0.2">
      <c r="AA2365" s="105"/>
      <c r="AB2365" s="105"/>
      <c r="AC2365" s="105"/>
      <c r="AD2365" s="105"/>
      <c r="AE2365" s="105"/>
      <c r="AF2365" s="304"/>
      <c r="AG2365" s="302"/>
      <c r="AN2365" s="105"/>
      <c r="AO2365" s="105"/>
      <c r="AP2365" s="105"/>
      <c r="AQ2365" s="105"/>
      <c r="AR2365" s="105"/>
      <c r="AS2365" s="105"/>
      <c r="AT2365" s="105"/>
      <c r="AU2365" s="105"/>
    </row>
    <row r="2366" spans="27:47" x14ac:dyDescent="0.2">
      <c r="AA2366" s="105"/>
      <c r="AB2366" s="105"/>
      <c r="AC2366" s="105"/>
      <c r="AD2366" s="105"/>
      <c r="AE2366" s="105"/>
      <c r="AF2366" s="304"/>
      <c r="AG2366" s="302"/>
      <c r="AN2366" s="105"/>
      <c r="AO2366" s="105"/>
      <c r="AP2366" s="105"/>
      <c r="AQ2366" s="105"/>
      <c r="AR2366" s="105"/>
      <c r="AS2366" s="105"/>
      <c r="AT2366" s="105"/>
      <c r="AU2366" s="105"/>
    </row>
    <row r="2367" spans="27:47" x14ac:dyDescent="0.2">
      <c r="AA2367" s="105"/>
      <c r="AB2367" s="105"/>
      <c r="AC2367" s="105"/>
      <c r="AD2367" s="105"/>
      <c r="AE2367" s="105"/>
      <c r="AF2367" s="304"/>
      <c r="AG2367" s="302"/>
      <c r="AN2367" s="105"/>
      <c r="AO2367" s="105"/>
      <c r="AP2367" s="105"/>
      <c r="AQ2367" s="105"/>
      <c r="AR2367" s="105"/>
      <c r="AS2367" s="105"/>
      <c r="AT2367" s="105"/>
      <c r="AU2367" s="105"/>
    </row>
    <row r="2368" spans="27:47" x14ac:dyDescent="0.2">
      <c r="AA2368" s="105"/>
      <c r="AB2368" s="105"/>
      <c r="AC2368" s="105"/>
      <c r="AD2368" s="105"/>
      <c r="AE2368" s="105"/>
      <c r="AF2368" s="304"/>
      <c r="AG2368" s="302"/>
      <c r="AN2368" s="105"/>
      <c r="AO2368" s="105"/>
      <c r="AP2368" s="105"/>
      <c r="AQ2368" s="105"/>
      <c r="AR2368" s="105"/>
      <c r="AS2368" s="105"/>
      <c r="AT2368" s="105"/>
      <c r="AU2368" s="105"/>
    </row>
    <row r="2369" spans="27:47" x14ac:dyDescent="0.2">
      <c r="AA2369" s="105"/>
      <c r="AB2369" s="105"/>
      <c r="AC2369" s="105"/>
      <c r="AD2369" s="105"/>
      <c r="AE2369" s="105"/>
      <c r="AF2369" s="304"/>
      <c r="AG2369" s="302"/>
      <c r="AN2369" s="105"/>
      <c r="AO2369" s="105"/>
      <c r="AP2369" s="105"/>
      <c r="AQ2369" s="105"/>
      <c r="AR2369" s="105"/>
      <c r="AS2369" s="105"/>
      <c r="AT2369" s="105"/>
      <c r="AU2369" s="105"/>
    </row>
    <row r="2370" spans="27:47" x14ac:dyDescent="0.2">
      <c r="AA2370" s="105"/>
      <c r="AB2370" s="105"/>
      <c r="AC2370" s="105"/>
      <c r="AD2370" s="105"/>
      <c r="AE2370" s="105"/>
      <c r="AF2370" s="304"/>
      <c r="AG2370" s="302"/>
      <c r="AN2370" s="105"/>
      <c r="AO2370" s="105"/>
      <c r="AP2370" s="105"/>
      <c r="AQ2370" s="105"/>
      <c r="AR2370" s="105"/>
      <c r="AS2370" s="105"/>
      <c r="AT2370" s="105"/>
      <c r="AU2370" s="105"/>
    </row>
    <row r="2371" spans="27:47" x14ac:dyDescent="0.2">
      <c r="AA2371" s="105"/>
      <c r="AB2371" s="105"/>
      <c r="AC2371" s="105"/>
      <c r="AD2371" s="105"/>
      <c r="AE2371" s="105"/>
      <c r="AF2371" s="304"/>
      <c r="AG2371" s="302"/>
      <c r="AN2371" s="105"/>
      <c r="AO2371" s="105"/>
      <c r="AP2371" s="105"/>
      <c r="AQ2371" s="105"/>
      <c r="AR2371" s="105"/>
      <c r="AS2371" s="105"/>
      <c r="AT2371" s="105"/>
      <c r="AU2371" s="105"/>
    </row>
    <row r="2372" spans="27:47" x14ac:dyDescent="0.2">
      <c r="AA2372" s="105"/>
      <c r="AB2372" s="105"/>
      <c r="AC2372" s="105"/>
      <c r="AD2372" s="105"/>
      <c r="AE2372" s="105"/>
      <c r="AF2372" s="304"/>
      <c r="AG2372" s="302"/>
      <c r="AN2372" s="105"/>
      <c r="AO2372" s="105"/>
      <c r="AP2372" s="105"/>
      <c r="AQ2372" s="105"/>
      <c r="AR2372" s="105"/>
      <c r="AS2372" s="105"/>
      <c r="AT2372" s="105"/>
      <c r="AU2372" s="105"/>
    </row>
    <row r="2373" spans="27:47" x14ac:dyDescent="0.2">
      <c r="AA2373" s="105"/>
      <c r="AB2373" s="105"/>
      <c r="AC2373" s="105"/>
      <c r="AD2373" s="105"/>
      <c r="AE2373" s="105"/>
      <c r="AF2373" s="304"/>
      <c r="AG2373" s="302"/>
      <c r="AN2373" s="105"/>
      <c r="AO2373" s="105"/>
      <c r="AP2373" s="105"/>
      <c r="AQ2373" s="105"/>
      <c r="AR2373" s="105"/>
      <c r="AS2373" s="105"/>
      <c r="AT2373" s="105"/>
      <c r="AU2373" s="105"/>
    </row>
    <row r="2374" spans="27:47" x14ac:dyDescent="0.2">
      <c r="AA2374" s="105"/>
      <c r="AB2374" s="105"/>
      <c r="AC2374" s="105"/>
      <c r="AD2374" s="105"/>
      <c r="AE2374" s="105"/>
      <c r="AF2374" s="304"/>
      <c r="AG2374" s="302"/>
      <c r="AN2374" s="105"/>
      <c r="AO2374" s="105"/>
      <c r="AP2374" s="105"/>
      <c r="AQ2374" s="105"/>
      <c r="AR2374" s="105"/>
      <c r="AS2374" s="105"/>
      <c r="AT2374" s="105"/>
      <c r="AU2374" s="105"/>
    </row>
    <row r="2375" spans="27:47" x14ac:dyDescent="0.2">
      <c r="AA2375" s="105"/>
      <c r="AB2375" s="105"/>
      <c r="AC2375" s="105"/>
      <c r="AD2375" s="105"/>
      <c r="AE2375" s="105"/>
      <c r="AF2375" s="304"/>
      <c r="AG2375" s="302"/>
      <c r="AN2375" s="105"/>
      <c r="AO2375" s="105"/>
      <c r="AP2375" s="105"/>
      <c r="AQ2375" s="105"/>
      <c r="AR2375" s="105"/>
      <c r="AS2375" s="105"/>
      <c r="AT2375" s="105"/>
      <c r="AU2375" s="105"/>
    </row>
    <row r="2376" spans="27:47" x14ac:dyDescent="0.2">
      <c r="AA2376" s="105"/>
      <c r="AB2376" s="105"/>
      <c r="AC2376" s="105"/>
      <c r="AD2376" s="105"/>
      <c r="AE2376" s="105"/>
      <c r="AF2376" s="304"/>
      <c r="AG2376" s="302"/>
      <c r="AN2376" s="105"/>
      <c r="AO2376" s="105"/>
      <c r="AP2376" s="105"/>
      <c r="AQ2376" s="105"/>
      <c r="AR2376" s="105"/>
      <c r="AS2376" s="105"/>
      <c r="AT2376" s="105"/>
      <c r="AU2376" s="105"/>
    </row>
    <row r="2377" spans="27:47" x14ac:dyDescent="0.2">
      <c r="AA2377" s="105"/>
      <c r="AB2377" s="105"/>
      <c r="AC2377" s="105"/>
      <c r="AD2377" s="105"/>
      <c r="AE2377" s="105"/>
      <c r="AF2377" s="304"/>
      <c r="AG2377" s="302"/>
      <c r="AN2377" s="105"/>
      <c r="AO2377" s="105"/>
      <c r="AP2377" s="105"/>
      <c r="AQ2377" s="105"/>
      <c r="AR2377" s="105"/>
      <c r="AS2377" s="105"/>
      <c r="AT2377" s="105"/>
      <c r="AU2377" s="105"/>
    </row>
    <row r="2378" spans="27:47" x14ac:dyDescent="0.2">
      <c r="AA2378" s="105"/>
      <c r="AB2378" s="105"/>
      <c r="AC2378" s="105"/>
      <c r="AD2378" s="105"/>
      <c r="AE2378" s="105"/>
      <c r="AF2378" s="304"/>
      <c r="AG2378" s="302"/>
      <c r="AN2378" s="105"/>
      <c r="AO2378" s="105"/>
      <c r="AP2378" s="105"/>
      <c r="AQ2378" s="105"/>
      <c r="AR2378" s="105"/>
      <c r="AS2378" s="105"/>
      <c r="AT2378" s="105"/>
      <c r="AU2378" s="105"/>
    </row>
    <row r="2379" spans="27:47" x14ac:dyDescent="0.2">
      <c r="AA2379" s="105"/>
      <c r="AB2379" s="105"/>
      <c r="AC2379" s="105"/>
      <c r="AD2379" s="105"/>
      <c r="AE2379" s="105"/>
      <c r="AF2379" s="304"/>
      <c r="AG2379" s="302"/>
      <c r="AN2379" s="105"/>
      <c r="AO2379" s="105"/>
      <c r="AP2379" s="105"/>
      <c r="AQ2379" s="105"/>
      <c r="AR2379" s="105"/>
      <c r="AS2379" s="105"/>
      <c r="AT2379" s="105"/>
      <c r="AU2379" s="105"/>
    </row>
    <row r="2380" spans="27:47" x14ac:dyDescent="0.2">
      <c r="AA2380" s="105"/>
      <c r="AB2380" s="105"/>
      <c r="AC2380" s="105"/>
      <c r="AD2380" s="105"/>
      <c r="AE2380" s="105"/>
      <c r="AF2380" s="304"/>
      <c r="AG2380" s="302"/>
      <c r="AN2380" s="105"/>
      <c r="AO2380" s="105"/>
      <c r="AP2380" s="105"/>
      <c r="AQ2380" s="105"/>
      <c r="AR2380" s="105"/>
      <c r="AS2380" s="105"/>
      <c r="AT2380" s="105"/>
      <c r="AU2380" s="105"/>
    </row>
    <row r="2381" spans="27:47" x14ac:dyDescent="0.2">
      <c r="AA2381" s="105"/>
      <c r="AB2381" s="105"/>
      <c r="AC2381" s="105"/>
      <c r="AD2381" s="105"/>
      <c r="AE2381" s="105"/>
      <c r="AF2381" s="304"/>
      <c r="AG2381" s="302"/>
      <c r="AN2381" s="105"/>
      <c r="AO2381" s="105"/>
      <c r="AP2381" s="105"/>
      <c r="AQ2381" s="105"/>
      <c r="AR2381" s="105"/>
      <c r="AS2381" s="105"/>
      <c r="AT2381" s="105"/>
      <c r="AU2381" s="105"/>
    </row>
    <row r="2382" spans="27:47" x14ac:dyDescent="0.2">
      <c r="AA2382" s="105"/>
      <c r="AB2382" s="105"/>
      <c r="AC2382" s="105"/>
      <c r="AD2382" s="105"/>
      <c r="AE2382" s="105"/>
      <c r="AF2382" s="304"/>
      <c r="AG2382" s="302"/>
      <c r="AN2382" s="105"/>
      <c r="AO2382" s="105"/>
      <c r="AP2382" s="105"/>
      <c r="AQ2382" s="105"/>
      <c r="AR2382" s="105"/>
      <c r="AS2382" s="105"/>
      <c r="AT2382" s="105"/>
      <c r="AU2382" s="105"/>
    </row>
    <row r="2383" spans="27:47" x14ac:dyDescent="0.2">
      <c r="AA2383" s="105"/>
      <c r="AB2383" s="105"/>
      <c r="AC2383" s="105"/>
      <c r="AD2383" s="105"/>
      <c r="AE2383" s="105"/>
      <c r="AF2383" s="304"/>
      <c r="AG2383" s="302"/>
      <c r="AN2383" s="105"/>
      <c r="AO2383" s="105"/>
      <c r="AP2383" s="105"/>
      <c r="AQ2383" s="105"/>
      <c r="AR2383" s="105"/>
      <c r="AS2383" s="105"/>
      <c r="AT2383" s="105"/>
      <c r="AU2383" s="105"/>
    </row>
    <row r="2384" spans="27:47" x14ac:dyDescent="0.2">
      <c r="AA2384" s="105"/>
      <c r="AB2384" s="105"/>
      <c r="AC2384" s="105"/>
      <c r="AD2384" s="105"/>
      <c r="AE2384" s="105"/>
      <c r="AF2384" s="304"/>
      <c r="AG2384" s="302"/>
      <c r="AN2384" s="105"/>
      <c r="AO2384" s="105"/>
      <c r="AP2384" s="105"/>
      <c r="AQ2384" s="105"/>
      <c r="AR2384" s="105"/>
      <c r="AS2384" s="105"/>
      <c r="AT2384" s="105"/>
      <c r="AU2384" s="105"/>
    </row>
    <row r="2385" spans="27:47" x14ac:dyDescent="0.2">
      <c r="AA2385" s="105"/>
      <c r="AB2385" s="105"/>
      <c r="AC2385" s="105"/>
      <c r="AD2385" s="105"/>
      <c r="AE2385" s="105"/>
      <c r="AF2385" s="304"/>
      <c r="AG2385" s="302"/>
      <c r="AN2385" s="105"/>
      <c r="AO2385" s="105"/>
      <c r="AP2385" s="105"/>
      <c r="AQ2385" s="105"/>
      <c r="AR2385" s="105"/>
      <c r="AS2385" s="105"/>
      <c r="AT2385" s="105"/>
      <c r="AU2385" s="105"/>
    </row>
    <row r="2386" spans="27:47" x14ac:dyDescent="0.2">
      <c r="AA2386" s="105"/>
      <c r="AB2386" s="105"/>
      <c r="AC2386" s="105"/>
      <c r="AD2386" s="105"/>
      <c r="AE2386" s="105"/>
      <c r="AF2386" s="304"/>
      <c r="AG2386" s="302"/>
      <c r="AN2386" s="105"/>
      <c r="AO2386" s="105"/>
      <c r="AP2386" s="105"/>
      <c r="AQ2386" s="105"/>
      <c r="AR2386" s="105"/>
      <c r="AS2386" s="105"/>
      <c r="AT2386" s="105"/>
      <c r="AU2386" s="105"/>
    </row>
    <row r="2387" spans="27:47" x14ac:dyDescent="0.2">
      <c r="AA2387" s="105"/>
      <c r="AB2387" s="105"/>
      <c r="AC2387" s="105"/>
      <c r="AD2387" s="105"/>
      <c r="AE2387" s="105"/>
      <c r="AF2387" s="304"/>
      <c r="AG2387" s="302"/>
      <c r="AN2387" s="105"/>
      <c r="AO2387" s="105"/>
      <c r="AP2387" s="105"/>
      <c r="AQ2387" s="105"/>
      <c r="AR2387" s="105"/>
      <c r="AS2387" s="105"/>
      <c r="AT2387" s="105"/>
      <c r="AU2387" s="105"/>
    </row>
    <row r="2388" spans="27:47" x14ac:dyDescent="0.2">
      <c r="AA2388" s="105"/>
      <c r="AB2388" s="105"/>
      <c r="AC2388" s="105"/>
      <c r="AD2388" s="105"/>
      <c r="AE2388" s="105"/>
      <c r="AF2388" s="304"/>
      <c r="AG2388" s="302"/>
      <c r="AN2388" s="105"/>
      <c r="AO2388" s="105"/>
      <c r="AP2388" s="105"/>
      <c r="AQ2388" s="105"/>
      <c r="AR2388" s="105"/>
      <c r="AS2388" s="105"/>
      <c r="AT2388" s="105"/>
      <c r="AU2388" s="105"/>
    </row>
    <row r="2389" spans="27:47" x14ac:dyDescent="0.2">
      <c r="AA2389" s="105"/>
      <c r="AB2389" s="105"/>
      <c r="AC2389" s="105"/>
      <c r="AD2389" s="105"/>
      <c r="AE2389" s="105"/>
      <c r="AF2389" s="304"/>
      <c r="AG2389" s="302"/>
      <c r="AN2389" s="105"/>
      <c r="AO2389" s="105"/>
      <c r="AP2389" s="105"/>
      <c r="AQ2389" s="105"/>
      <c r="AR2389" s="105"/>
      <c r="AS2389" s="105"/>
      <c r="AT2389" s="105"/>
      <c r="AU2389" s="105"/>
    </row>
    <row r="2390" spans="27:47" x14ac:dyDescent="0.2">
      <c r="AA2390" s="105"/>
      <c r="AB2390" s="105"/>
      <c r="AC2390" s="105"/>
      <c r="AD2390" s="105"/>
      <c r="AE2390" s="105"/>
      <c r="AF2390" s="304"/>
      <c r="AG2390" s="302"/>
      <c r="AN2390" s="105"/>
      <c r="AO2390" s="105"/>
      <c r="AP2390" s="105"/>
      <c r="AQ2390" s="105"/>
      <c r="AR2390" s="105"/>
      <c r="AS2390" s="105"/>
      <c r="AT2390" s="105"/>
      <c r="AU2390" s="105"/>
    </row>
    <row r="2391" spans="27:47" x14ac:dyDescent="0.2">
      <c r="AA2391" s="105"/>
      <c r="AB2391" s="105"/>
      <c r="AC2391" s="105"/>
      <c r="AD2391" s="105"/>
      <c r="AE2391" s="105"/>
      <c r="AF2391" s="304"/>
      <c r="AG2391" s="302"/>
      <c r="AN2391" s="105"/>
      <c r="AO2391" s="105"/>
      <c r="AP2391" s="105"/>
      <c r="AQ2391" s="105"/>
      <c r="AR2391" s="105"/>
      <c r="AS2391" s="105"/>
      <c r="AT2391" s="105"/>
      <c r="AU2391" s="105"/>
    </row>
    <row r="2392" spans="27:47" x14ac:dyDescent="0.2">
      <c r="AA2392" s="105"/>
      <c r="AB2392" s="105"/>
      <c r="AC2392" s="105"/>
      <c r="AD2392" s="105"/>
      <c r="AE2392" s="105"/>
      <c r="AF2392" s="304"/>
      <c r="AG2392" s="302"/>
      <c r="AN2392" s="105"/>
      <c r="AO2392" s="105"/>
      <c r="AP2392" s="105"/>
      <c r="AQ2392" s="105"/>
      <c r="AR2392" s="105"/>
      <c r="AS2392" s="105"/>
      <c r="AT2392" s="105"/>
      <c r="AU2392" s="105"/>
    </row>
    <row r="2393" spans="27:47" x14ac:dyDescent="0.2">
      <c r="AA2393" s="105"/>
      <c r="AB2393" s="105"/>
      <c r="AC2393" s="105"/>
      <c r="AD2393" s="105"/>
      <c r="AE2393" s="105"/>
      <c r="AF2393" s="304"/>
      <c r="AG2393" s="302"/>
      <c r="AN2393" s="105"/>
      <c r="AO2393" s="105"/>
      <c r="AP2393" s="105"/>
      <c r="AQ2393" s="105"/>
      <c r="AR2393" s="105"/>
      <c r="AS2393" s="105"/>
      <c r="AT2393" s="105"/>
      <c r="AU2393" s="105"/>
    </row>
    <row r="2394" spans="27:47" x14ac:dyDescent="0.2">
      <c r="AA2394" s="105"/>
      <c r="AB2394" s="105"/>
      <c r="AC2394" s="105"/>
      <c r="AD2394" s="105"/>
      <c r="AE2394" s="105"/>
      <c r="AF2394" s="304"/>
      <c r="AG2394" s="302"/>
      <c r="AN2394" s="105"/>
      <c r="AO2394" s="105"/>
      <c r="AP2394" s="105"/>
      <c r="AQ2394" s="105"/>
      <c r="AR2394" s="105"/>
      <c r="AS2394" s="105"/>
      <c r="AT2394" s="105"/>
      <c r="AU2394" s="105"/>
    </row>
    <row r="2395" spans="27:47" x14ac:dyDescent="0.2">
      <c r="AA2395" s="105"/>
      <c r="AB2395" s="105"/>
      <c r="AC2395" s="105"/>
      <c r="AD2395" s="105"/>
      <c r="AE2395" s="105"/>
      <c r="AF2395" s="304"/>
      <c r="AG2395" s="302"/>
      <c r="AN2395" s="105"/>
      <c r="AO2395" s="105"/>
      <c r="AP2395" s="105"/>
      <c r="AQ2395" s="105"/>
      <c r="AR2395" s="105"/>
      <c r="AS2395" s="105"/>
      <c r="AT2395" s="105"/>
      <c r="AU2395" s="105"/>
    </row>
    <row r="2396" spans="27:47" x14ac:dyDescent="0.2">
      <c r="AA2396" s="105"/>
      <c r="AB2396" s="105"/>
      <c r="AC2396" s="105"/>
      <c r="AD2396" s="105"/>
      <c r="AE2396" s="105"/>
      <c r="AF2396" s="304"/>
      <c r="AG2396" s="302"/>
      <c r="AN2396" s="105"/>
      <c r="AO2396" s="105"/>
      <c r="AP2396" s="105"/>
      <c r="AQ2396" s="105"/>
      <c r="AR2396" s="105"/>
      <c r="AS2396" s="105"/>
      <c r="AT2396" s="105"/>
      <c r="AU2396" s="105"/>
    </row>
    <row r="2397" spans="27:47" x14ac:dyDescent="0.2">
      <c r="AA2397" s="105"/>
      <c r="AB2397" s="105"/>
      <c r="AC2397" s="105"/>
      <c r="AD2397" s="105"/>
      <c r="AE2397" s="105"/>
      <c r="AF2397" s="304"/>
      <c r="AG2397" s="302"/>
      <c r="AN2397" s="105"/>
      <c r="AO2397" s="105"/>
      <c r="AP2397" s="105"/>
      <c r="AQ2397" s="105"/>
      <c r="AR2397" s="105"/>
      <c r="AS2397" s="105"/>
      <c r="AT2397" s="105"/>
      <c r="AU2397" s="105"/>
    </row>
    <row r="2398" spans="27:47" x14ac:dyDescent="0.2">
      <c r="AA2398" s="105"/>
      <c r="AB2398" s="105"/>
      <c r="AC2398" s="105"/>
      <c r="AD2398" s="105"/>
      <c r="AE2398" s="105"/>
      <c r="AF2398" s="304"/>
      <c r="AG2398" s="302"/>
      <c r="AN2398" s="105"/>
      <c r="AO2398" s="105"/>
      <c r="AP2398" s="105"/>
      <c r="AQ2398" s="105"/>
      <c r="AR2398" s="105"/>
      <c r="AS2398" s="105"/>
      <c r="AT2398" s="105"/>
      <c r="AU2398" s="105"/>
    </row>
    <row r="2399" spans="27:47" x14ac:dyDescent="0.2">
      <c r="AA2399" s="105"/>
      <c r="AB2399" s="105"/>
      <c r="AC2399" s="105"/>
      <c r="AD2399" s="105"/>
      <c r="AE2399" s="105"/>
      <c r="AF2399" s="304"/>
      <c r="AG2399" s="302"/>
      <c r="AN2399" s="105"/>
      <c r="AO2399" s="105"/>
      <c r="AP2399" s="105"/>
      <c r="AQ2399" s="105"/>
      <c r="AR2399" s="105"/>
      <c r="AS2399" s="105"/>
      <c r="AT2399" s="105"/>
      <c r="AU2399" s="105"/>
    </row>
    <row r="2400" spans="27:47" x14ac:dyDescent="0.2">
      <c r="AA2400" s="105"/>
      <c r="AB2400" s="105"/>
      <c r="AC2400" s="105"/>
      <c r="AD2400" s="105"/>
      <c r="AE2400" s="105"/>
      <c r="AF2400" s="304"/>
      <c r="AG2400" s="302"/>
      <c r="AN2400" s="105"/>
      <c r="AO2400" s="105"/>
      <c r="AP2400" s="105"/>
      <c r="AQ2400" s="105"/>
      <c r="AR2400" s="105"/>
      <c r="AS2400" s="105"/>
      <c r="AT2400" s="105"/>
      <c r="AU2400" s="105"/>
    </row>
    <row r="2401" spans="27:47" x14ac:dyDescent="0.2">
      <c r="AA2401" s="105"/>
      <c r="AB2401" s="105"/>
      <c r="AC2401" s="105"/>
      <c r="AD2401" s="105"/>
      <c r="AE2401" s="105"/>
      <c r="AF2401" s="304"/>
      <c r="AG2401" s="302"/>
      <c r="AN2401" s="105"/>
      <c r="AO2401" s="105"/>
      <c r="AP2401" s="105"/>
      <c r="AQ2401" s="105"/>
      <c r="AR2401" s="105"/>
      <c r="AS2401" s="105"/>
      <c r="AT2401" s="105"/>
      <c r="AU2401" s="105"/>
    </row>
    <row r="2402" spans="27:47" x14ac:dyDescent="0.2">
      <c r="AA2402" s="105"/>
      <c r="AB2402" s="105"/>
      <c r="AC2402" s="105"/>
      <c r="AD2402" s="105"/>
      <c r="AE2402" s="105"/>
      <c r="AF2402" s="304"/>
      <c r="AG2402" s="302"/>
      <c r="AN2402" s="105"/>
      <c r="AO2402" s="105"/>
      <c r="AP2402" s="105"/>
      <c r="AQ2402" s="105"/>
      <c r="AR2402" s="105"/>
      <c r="AS2402" s="105"/>
      <c r="AT2402" s="105"/>
      <c r="AU2402" s="105"/>
    </row>
    <row r="2403" spans="27:47" x14ac:dyDescent="0.2">
      <c r="AA2403" s="105"/>
      <c r="AB2403" s="105"/>
      <c r="AC2403" s="105"/>
      <c r="AD2403" s="105"/>
      <c r="AE2403" s="105"/>
      <c r="AF2403" s="304"/>
      <c r="AG2403" s="302"/>
      <c r="AN2403" s="105"/>
      <c r="AO2403" s="105"/>
      <c r="AP2403" s="105"/>
      <c r="AQ2403" s="105"/>
      <c r="AR2403" s="105"/>
      <c r="AS2403" s="105"/>
      <c r="AT2403" s="105"/>
      <c r="AU2403" s="105"/>
    </row>
    <row r="2404" spans="27:47" x14ac:dyDescent="0.2">
      <c r="AA2404" s="105"/>
      <c r="AB2404" s="105"/>
      <c r="AC2404" s="105"/>
      <c r="AD2404" s="105"/>
      <c r="AE2404" s="105"/>
      <c r="AF2404" s="304"/>
      <c r="AG2404" s="302"/>
      <c r="AN2404" s="105"/>
      <c r="AO2404" s="105"/>
      <c r="AP2404" s="105"/>
      <c r="AQ2404" s="105"/>
      <c r="AR2404" s="105"/>
      <c r="AS2404" s="105"/>
      <c r="AT2404" s="105"/>
      <c r="AU2404" s="105"/>
    </row>
    <row r="2405" spans="27:47" x14ac:dyDescent="0.2">
      <c r="AA2405" s="105"/>
      <c r="AB2405" s="105"/>
      <c r="AC2405" s="105"/>
      <c r="AD2405" s="105"/>
      <c r="AE2405" s="105"/>
      <c r="AF2405" s="304"/>
      <c r="AG2405" s="302"/>
      <c r="AN2405" s="105"/>
      <c r="AO2405" s="105"/>
      <c r="AP2405" s="105"/>
      <c r="AQ2405" s="105"/>
      <c r="AR2405" s="105"/>
      <c r="AS2405" s="105"/>
      <c r="AT2405" s="105"/>
      <c r="AU2405" s="105"/>
    </row>
    <row r="2406" spans="27:47" x14ac:dyDescent="0.2">
      <c r="AA2406" s="105"/>
      <c r="AB2406" s="105"/>
      <c r="AC2406" s="105"/>
      <c r="AD2406" s="105"/>
      <c r="AE2406" s="105"/>
      <c r="AF2406" s="304"/>
      <c r="AG2406" s="302"/>
      <c r="AN2406" s="105"/>
      <c r="AO2406" s="105"/>
      <c r="AP2406" s="105"/>
      <c r="AQ2406" s="105"/>
      <c r="AR2406" s="105"/>
      <c r="AS2406" s="105"/>
      <c r="AT2406" s="105"/>
      <c r="AU2406" s="105"/>
    </row>
    <row r="2407" spans="27:47" x14ac:dyDescent="0.2">
      <c r="AA2407" s="105"/>
      <c r="AB2407" s="105"/>
      <c r="AC2407" s="105"/>
      <c r="AD2407" s="105"/>
      <c r="AE2407" s="105"/>
      <c r="AF2407" s="304"/>
      <c r="AG2407" s="302"/>
      <c r="AN2407" s="105"/>
      <c r="AO2407" s="105"/>
      <c r="AP2407" s="105"/>
      <c r="AQ2407" s="105"/>
      <c r="AR2407" s="105"/>
      <c r="AS2407" s="105"/>
      <c r="AT2407" s="105"/>
      <c r="AU2407" s="105"/>
    </row>
    <row r="2408" spans="27:47" x14ac:dyDescent="0.2">
      <c r="AA2408" s="105"/>
      <c r="AB2408" s="105"/>
      <c r="AC2408" s="105"/>
      <c r="AD2408" s="105"/>
      <c r="AE2408" s="105"/>
      <c r="AF2408" s="304"/>
      <c r="AG2408" s="302"/>
      <c r="AN2408" s="105"/>
      <c r="AO2408" s="105"/>
      <c r="AP2408" s="105"/>
      <c r="AQ2408" s="105"/>
      <c r="AR2408" s="105"/>
      <c r="AS2408" s="105"/>
      <c r="AT2408" s="105"/>
      <c r="AU2408" s="105"/>
    </row>
    <row r="2409" spans="27:47" x14ac:dyDescent="0.2">
      <c r="AA2409" s="105"/>
      <c r="AB2409" s="105"/>
      <c r="AC2409" s="105"/>
      <c r="AD2409" s="105"/>
      <c r="AE2409" s="105"/>
      <c r="AF2409" s="304"/>
      <c r="AG2409" s="302"/>
      <c r="AN2409" s="105"/>
      <c r="AO2409" s="105"/>
      <c r="AP2409" s="105"/>
      <c r="AQ2409" s="105"/>
      <c r="AR2409" s="105"/>
      <c r="AS2409" s="105"/>
      <c r="AT2409" s="105"/>
      <c r="AU2409" s="105"/>
    </row>
    <row r="2410" spans="27:47" x14ac:dyDescent="0.2">
      <c r="AA2410" s="105"/>
      <c r="AB2410" s="105"/>
      <c r="AC2410" s="105"/>
      <c r="AD2410" s="105"/>
      <c r="AE2410" s="105"/>
      <c r="AF2410" s="304"/>
      <c r="AG2410" s="302"/>
      <c r="AN2410" s="105"/>
      <c r="AO2410" s="105"/>
      <c r="AP2410" s="105"/>
      <c r="AQ2410" s="105"/>
      <c r="AR2410" s="105"/>
      <c r="AS2410" s="105"/>
      <c r="AT2410" s="105"/>
      <c r="AU2410" s="105"/>
    </row>
    <row r="2411" spans="27:47" x14ac:dyDescent="0.2">
      <c r="AA2411" s="105"/>
      <c r="AB2411" s="105"/>
      <c r="AC2411" s="105"/>
      <c r="AD2411" s="105"/>
      <c r="AE2411" s="105"/>
      <c r="AF2411" s="304"/>
      <c r="AG2411" s="302"/>
      <c r="AN2411" s="105"/>
      <c r="AO2411" s="105"/>
      <c r="AP2411" s="105"/>
      <c r="AQ2411" s="105"/>
      <c r="AR2411" s="105"/>
      <c r="AS2411" s="105"/>
      <c r="AT2411" s="105"/>
      <c r="AU2411" s="105"/>
    </row>
    <row r="2412" spans="27:47" x14ac:dyDescent="0.2">
      <c r="AA2412" s="105"/>
      <c r="AB2412" s="105"/>
      <c r="AC2412" s="105"/>
      <c r="AD2412" s="105"/>
      <c r="AE2412" s="105"/>
      <c r="AF2412" s="304"/>
      <c r="AG2412" s="302"/>
      <c r="AN2412" s="105"/>
      <c r="AO2412" s="105"/>
      <c r="AP2412" s="105"/>
      <c r="AQ2412" s="105"/>
      <c r="AR2412" s="105"/>
      <c r="AS2412" s="105"/>
      <c r="AT2412" s="105"/>
      <c r="AU2412" s="105"/>
    </row>
    <row r="2413" spans="27:47" x14ac:dyDescent="0.2">
      <c r="AA2413" s="105"/>
      <c r="AB2413" s="105"/>
      <c r="AC2413" s="105"/>
      <c r="AD2413" s="105"/>
      <c r="AE2413" s="105"/>
      <c r="AF2413" s="304"/>
      <c r="AG2413" s="302"/>
      <c r="AN2413" s="105"/>
      <c r="AO2413" s="105"/>
      <c r="AP2413" s="105"/>
      <c r="AQ2413" s="105"/>
      <c r="AR2413" s="105"/>
      <c r="AS2413" s="105"/>
      <c r="AT2413" s="105"/>
      <c r="AU2413" s="105"/>
    </row>
    <row r="2414" spans="27:47" x14ac:dyDescent="0.2">
      <c r="AA2414" s="105"/>
      <c r="AB2414" s="105"/>
      <c r="AC2414" s="105"/>
      <c r="AD2414" s="105"/>
      <c r="AE2414" s="105"/>
      <c r="AF2414" s="304"/>
      <c r="AG2414" s="302"/>
      <c r="AN2414" s="105"/>
      <c r="AO2414" s="105"/>
      <c r="AP2414" s="105"/>
      <c r="AQ2414" s="105"/>
      <c r="AR2414" s="105"/>
      <c r="AS2414" s="105"/>
      <c r="AT2414" s="105"/>
      <c r="AU2414" s="105"/>
    </row>
    <row r="2415" spans="27:47" x14ac:dyDescent="0.2">
      <c r="AA2415" s="105"/>
      <c r="AB2415" s="105"/>
      <c r="AC2415" s="105"/>
      <c r="AD2415" s="105"/>
      <c r="AE2415" s="105"/>
      <c r="AF2415" s="304"/>
      <c r="AG2415" s="302"/>
      <c r="AN2415" s="105"/>
      <c r="AO2415" s="105"/>
      <c r="AP2415" s="105"/>
      <c r="AQ2415" s="105"/>
      <c r="AR2415" s="105"/>
      <c r="AS2415" s="105"/>
      <c r="AT2415" s="105"/>
      <c r="AU2415" s="105"/>
    </row>
    <row r="2416" spans="27:47" x14ac:dyDescent="0.2">
      <c r="AA2416" s="105"/>
      <c r="AB2416" s="105"/>
      <c r="AC2416" s="105"/>
      <c r="AD2416" s="105"/>
      <c r="AE2416" s="105"/>
      <c r="AF2416" s="304"/>
      <c r="AG2416" s="302"/>
      <c r="AN2416" s="105"/>
      <c r="AO2416" s="105"/>
      <c r="AP2416" s="105"/>
      <c r="AQ2416" s="105"/>
      <c r="AR2416" s="105"/>
      <c r="AS2416" s="105"/>
      <c r="AT2416" s="105"/>
      <c r="AU2416" s="105"/>
    </row>
    <row r="2417" spans="27:47" x14ac:dyDescent="0.2">
      <c r="AA2417" s="105"/>
      <c r="AB2417" s="105"/>
      <c r="AC2417" s="105"/>
      <c r="AD2417" s="105"/>
      <c r="AE2417" s="105"/>
      <c r="AF2417" s="304"/>
      <c r="AG2417" s="302"/>
      <c r="AN2417" s="105"/>
      <c r="AO2417" s="105"/>
      <c r="AP2417" s="105"/>
      <c r="AQ2417" s="105"/>
      <c r="AR2417" s="105"/>
      <c r="AS2417" s="105"/>
      <c r="AT2417" s="105"/>
      <c r="AU2417" s="105"/>
    </row>
    <row r="2418" spans="27:47" x14ac:dyDescent="0.2">
      <c r="AA2418" s="105"/>
      <c r="AB2418" s="105"/>
      <c r="AC2418" s="105"/>
      <c r="AD2418" s="105"/>
      <c r="AE2418" s="105"/>
      <c r="AF2418" s="304"/>
      <c r="AG2418" s="302"/>
      <c r="AN2418" s="105"/>
      <c r="AO2418" s="105"/>
      <c r="AP2418" s="105"/>
      <c r="AQ2418" s="105"/>
      <c r="AR2418" s="105"/>
      <c r="AS2418" s="105"/>
      <c r="AT2418" s="105"/>
      <c r="AU2418" s="105"/>
    </row>
    <row r="2419" spans="27:47" x14ac:dyDescent="0.2">
      <c r="AA2419" s="105"/>
      <c r="AB2419" s="105"/>
      <c r="AC2419" s="105"/>
      <c r="AD2419" s="105"/>
      <c r="AE2419" s="105"/>
      <c r="AF2419" s="304"/>
      <c r="AG2419" s="302"/>
      <c r="AN2419" s="105"/>
      <c r="AO2419" s="105"/>
      <c r="AP2419" s="105"/>
      <c r="AQ2419" s="105"/>
      <c r="AR2419" s="105"/>
      <c r="AS2419" s="105"/>
      <c r="AT2419" s="105"/>
      <c r="AU2419" s="105"/>
    </row>
    <row r="2420" spans="27:47" x14ac:dyDescent="0.2">
      <c r="AA2420" s="105"/>
      <c r="AB2420" s="105"/>
      <c r="AC2420" s="105"/>
      <c r="AD2420" s="105"/>
      <c r="AE2420" s="105"/>
      <c r="AF2420" s="304"/>
      <c r="AG2420" s="302"/>
      <c r="AN2420" s="105"/>
      <c r="AO2420" s="105"/>
      <c r="AP2420" s="105"/>
      <c r="AQ2420" s="105"/>
      <c r="AR2420" s="105"/>
      <c r="AS2420" s="105"/>
      <c r="AT2420" s="105"/>
      <c r="AU2420" s="105"/>
    </row>
    <row r="2421" spans="27:47" x14ac:dyDescent="0.2">
      <c r="AA2421" s="105"/>
      <c r="AB2421" s="105"/>
      <c r="AC2421" s="105"/>
      <c r="AD2421" s="105"/>
      <c r="AE2421" s="105"/>
      <c r="AF2421" s="304"/>
      <c r="AG2421" s="302"/>
      <c r="AN2421" s="105"/>
      <c r="AO2421" s="105"/>
      <c r="AP2421" s="105"/>
      <c r="AQ2421" s="105"/>
      <c r="AR2421" s="105"/>
      <c r="AS2421" s="105"/>
      <c r="AT2421" s="105"/>
      <c r="AU2421" s="105"/>
    </row>
    <row r="2422" spans="27:47" x14ac:dyDescent="0.2">
      <c r="AA2422" s="105"/>
      <c r="AB2422" s="105"/>
      <c r="AC2422" s="105"/>
      <c r="AD2422" s="105"/>
      <c r="AE2422" s="105"/>
      <c r="AF2422" s="304"/>
      <c r="AG2422" s="302"/>
      <c r="AN2422" s="105"/>
      <c r="AO2422" s="105"/>
      <c r="AP2422" s="105"/>
      <c r="AQ2422" s="105"/>
      <c r="AR2422" s="105"/>
      <c r="AS2422" s="105"/>
      <c r="AT2422" s="105"/>
      <c r="AU2422" s="105"/>
    </row>
    <row r="2423" spans="27:47" x14ac:dyDescent="0.2">
      <c r="AA2423" s="105"/>
      <c r="AB2423" s="105"/>
      <c r="AC2423" s="105"/>
      <c r="AD2423" s="105"/>
      <c r="AE2423" s="105"/>
      <c r="AF2423" s="304"/>
      <c r="AG2423" s="302"/>
      <c r="AN2423" s="105"/>
      <c r="AO2423" s="105"/>
      <c r="AP2423" s="105"/>
      <c r="AQ2423" s="105"/>
      <c r="AR2423" s="105"/>
      <c r="AS2423" s="105"/>
      <c r="AT2423" s="105"/>
      <c r="AU2423" s="105"/>
    </row>
    <row r="2424" spans="27:47" x14ac:dyDescent="0.2">
      <c r="AA2424" s="105"/>
      <c r="AB2424" s="105"/>
      <c r="AC2424" s="105"/>
      <c r="AD2424" s="105"/>
      <c r="AE2424" s="105"/>
      <c r="AF2424" s="304"/>
      <c r="AG2424" s="302"/>
      <c r="AN2424" s="105"/>
      <c r="AO2424" s="105"/>
      <c r="AP2424" s="105"/>
      <c r="AQ2424" s="105"/>
      <c r="AR2424" s="105"/>
      <c r="AS2424" s="105"/>
      <c r="AT2424" s="105"/>
      <c r="AU2424" s="105"/>
    </row>
    <row r="2425" spans="27:47" x14ac:dyDescent="0.2">
      <c r="AA2425" s="105"/>
      <c r="AB2425" s="105"/>
      <c r="AC2425" s="105"/>
      <c r="AD2425" s="105"/>
      <c r="AE2425" s="105"/>
      <c r="AF2425" s="304"/>
      <c r="AG2425" s="302"/>
      <c r="AN2425" s="105"/>
      <c r="AO2425" s="105"/>
      <c r="AP2425" s="105"/>
      <c r="AQ2425" s="105"/>
      <c r="AR2425" s="105"/>
      <c r="AS2425" s="105"/>
      <c r="AT2425" s="105"/>
      <c r="AU2425" s="105"/>
    </row>
    <row r="2426" spans="27:47" x14ac:dyDescent="0.2">
      <c r="AA2426" s="105"/>
      <c r="AB2426" s="105"/>
      <c r="AC2426" s="105"/>
      <c r="AD2426" s="105"/>
      <c r="AE2426" s="105"/>
      <c r="AF2426" s="304"/>
      <c r="AG2426" s="302"/>
      <c r="AN2426" s="105"/>
      <c r="AO2426" s="105"/>
      <c r="AP2426" s="105"/>
      <c r="AQ2426" s="105"/>
      <c r="AR2426" s="105"/>
      <c r="AS2426" s="105"/>
      <c r="AT2426" s="105"/>
      <c r="AU2426" s="105"/>
    </row>
    <row r="2427" spans="27:47" x14ac:dyDescent="0.2">
      <c r="AA2427" s="105"/>
      <c r="AB2427" s="105"/>
      <c r="AC2427" s="105"/>
      <c r="AD2427" s="105"/>
      <c r="AE2427" s="105"/>
      <c r="AF2427" s="304"/>
      <c r="AG2427" s="302"/>
      <c r="AN2427" s="105"/>
      <c r="AO2427" s="105"/>
      <c r="AP2427" s="105"/>
      <c r="AQ2427" s="105"/>
      <c r="AR2427" s="105"/>
      <c r="AS2427" s="105"/>
      <c r="AT2427" s="105"/>
      <c r="AU2427" s="105"/>
    </row>
    <row r="2428" spans="27:47" x14ac:dyDescent="0.2">
      <c r="AA2428" s="105"/>
      <c r="AB2428" s="105"/>
      <c r="AC2428" s="105"/>
      <c r="AD2428" s="105"/>
      <c r="AE2428" s="105"/>
      <c r="AF2428" s="304"/>
      <c r="AG2428" s="302"/>
      <c r="AN2428" s="105"/>
      <c r="AO2428" s="105"/>
      <c r="AP2428" s="105"/>
      <c r="AQ2428" s="105"/>
      <c r="AR2428" s="105"/>
      <c r="AS2428" s="105"/>
      <c r="AT2428" s="105"/>
      <c r="AU2428" s="105"/>
    </row>
    <row r="2429" spans="27:47" x14ac:dyDescent="0.2">
      <c r="AA2429" s="105"/>
      <c r="AB2429" s="105"/>
      <c r="AC2429" s="105"/>
      <c r="AD2429" s="105"/>
      <c r="AE2429" s="105"/>
      <c r="AF2429" s="304"/>
      <c r="AG2429" s="302"/>
      <c r="AN2429" s="105"/>
      <c r="AO2429" s="105"/>
      <c r="AP2429" s="105"/>
      <c r="AQ2429" s="105"/>
      <c r="AR2429" s="105"/>
      <c r="AS2429" s="105"/>
      <c r="AT2429" s="105"/>
      <c r="AU2429" s="105"/>
    </row>
    <row r="2430" spans="27:47" x14ac:dyDescent="0.2">
      <c r="AA2430" s="105"/>
      <c r="AB2430" s="105"/>
      <c r="AC2430" s="105"/>
      <c r="AD2430" s="105"/>
      <c r="AE2430" s="105"/>
      <c r="AF2430" s="304"/>
      <c r="AG2430" s="302"/>
      <c r="AN2430" s="105"/>
      <c r="AO2430" s="105"/>
      <c r="AP2430" s="105"/>
      <c r="AQ2430" s="105"/>
      <c r="AR2430" s="105"/>
      <c r="AS2430" s="105"/>
      <c r="AT2430" s="105"/>
      <c r="AU2430" s="105"/>
    </row>
    <row r="2431" spans="27:47" x14ac:dyDescent="0.2">
      <c r="AA2431" s="105"/>
      <c r="AB2431" s="105"/>
      <c r="AC2431" s="105"/>
      <c r="AD2431" s="105"/>
      <c r="AE2431" s="105"/>
      <c r="AF2431" s="304"/>
      <c r="AG2431" s="302"/>
      <c r="AN2431" s="105"/>
      <c r="AO2431" s="105"/>
      <c r="AP2431" s="105"/>
      <c r="AQ2431" s="105"/>
      <c r="AR2431" s="105"/>
      <c r="AS2431" s="105"/>
      <c r="AT2431" s="105"/>
      <c r="AU2431" s="105"/>
    </row>
    <row r="2432" spans="27:47" x14ac:dyDescent="0.2">
      <c r="AA2432" s="105"/>
      <c r="AB2432" s="105"/>
      <c r="AC2432" s="105"/>
      <c r="AD2432" s="105"/>
      <c r="AE2432" s="105"/>
      <c r="AF2432" s="304"/>
      <c r="AG2432" s="302"/>
      <c r="AN2432" s="105"/>
      <c r="AO2432" s="105"/>
      <c r="AP2432" s="105"/>
      <c r="AQ2432" s="105"/>
      <c r="AR2432" s="105"/>
      <c r="AS2432" s="105"/>
      <c r="AT2432" s="105"/>
      <c r="AU2432" s="105"/>
    </row>
    <row r="2433" spans="27:47" x14ac:dyDescent="0.2">
      <c r="AA2433" s="105"/>
      <c r="AB2433" s="105"/>
      <c r="AC2433" s="105"/>
      <c r="AD2433" s="105"/>
      <c r="AE2433" s="105"/>
      <c r="AF2433" s="304"/>
      <c r="AG2433" s="302"/>
      <c r="AN2433" s="105"/>
      <c r="AO2433" s="105"/>
      <c r="AP2433" s="105"/>
      <c r="AQ2433" s="105"/>
      <c r="AR2433" s="105"/>
      <c r="AS2433" s="105"/>
      <c r="AT2433" s="105"/>
      <c r="AU2433" s="105"/>
    </row>
    <row r="2434" spans="27:47" x14ac:dyDescent="0.2">
      <c r="AA2434" s="105"/>
      <c r="AB2434" s="105"/>
      <c r="AC2434" s="105"/>
      <c r="AD2434" s="105"/>
      <c r="AE2434" s="105"/>
      <c r="AF2434" s="304"/>
      <c r="AG2434" s="302"/>
      <c r="AN2434" s="105"/>
      <c r="AO2434" s="105"/>
      <c r="AP2434" s="105"/>
      <c r="AQ2434" s="105"/>
      <c r="AR2434" s="105"/>
      <c r="AS2434" s="105"/>
      <c r="AT2434" s="105"/>
      <c r="AU2434" s="105"/>
    </row>
    <row r="2435" spans="27:47" x14ac:dyDescent="0.2">
      <c r="AA2435" s="105"/>
      <c r="AB2435" s="105"/>
      <c r="AC2435" s="105"/>
      <c r="AD2435" s="105"/>
      <c r="AE2435" s="105"/>
      <c r="AF2435" s="304"/>
      <c r="AG2435" s="302"/>
      <c r="AN2435" s="105"/>
      <c r="AO2435" s="105"/>
      <c r="AP2435" s="105"/>
      <c r="AQ2435" s="105"/>
      <c r="AR2435" s="105"/>
      <c r="AS2435" s="105"/>
      <c r="AT2435" s="105"/>
      <c r="AU2435" s="105"/>
    </row>
    <row r="2436" spans="27:47" x14ac:dyDescent="0.2">
      <c r="AA2436" s="105"/>
      <c r="AB2436" s="105"/>
      <c r="AC2436" s="105"/>
      <c r="AD2436" s="105"/>
      <c r="AE2436" s="105"/>
      <c r="AF2436" s="304"/>
      <c r="AG2436" s="302"/>
      <c r="AN2436" s="105"/>
      <c r="AO2436" s="105"/>
      <c r="AP2436" s="105"/>
      <c r="AQ2436" s="105"/>
      <c r="AR2436" s="105"/>
      <c r="AS2436" s="105"/>
      <c r="AT2436" s="105"/>
      <c r="AU2436" s="105"/>
    </row>
    <row r="2437" spans="27:47" x14ac:dyDescent="0.2">
      <c r="AA2437" s="105"/>
      <c r="AB2437" s="105"/>
      <c r="AC2437" s="105"/>
      <c r="AD2437" s="105"/>
      <c r="AE2437" s="105"/>
      <c r="AF2437" s="304"/>
      <c r="AG2437" s="302"/>
      <c r="AN2437" s="105"/>
      <c r="AO2437" s="105"/>
      <c r="AP2437" s="105"/>
      <c r="AQ2437" s="105"/>
      <c r="AR2437" s="105"/>
      <c r="AS2437" s="105"/>
      <c r="AT2437" s="105"/>
      <c r="AU2437" s="105"/>
    </row>
    <row r="2438" spans="27:47" x14ac:dyDescent="0.2">
      <c r="AA2438" s="105"/>
      <c r="AB2438" s="105"/>
      <c r="AC2438" s="105"/>
      <c r="AD2438" s="105"/>
      <c r="AE2438" s="105"/>
      <c r="AF2438" s="304"/>
      <c r="AG2438" s="302"/>
      <c r="AN2438" s="105"/>
      <c r="AO2438" s="105"/>
      <c r="AP2438" s="105"/>
      <c r="AQ2438" s="105"/>
      <c r="AR2438" s="105"/>
      <c r="AS2438" s="105"/>
      <c r="AT2438" s="105"/>
      <c r="AU2438" s="105"/>
    </row>
    <row r="2439" spans="27:47" x14ac:dyDescent="0.2">
      <c r="AA2439" s="105"/>
      <c r="AB2439" s="105"/>
      <c r="AC2439" s="105"/>
      <c r="AD2439" s="105"/>
      <c r="AE2439" s="105"/>
      <c r="AF2439" s="304"/>
      <c r="AG2439" s="302"/>
      <c r="AN2439" s="105"/>
      <c r="AO2439" s="105"/>
      <c r="AP2439" s="105"/>
      <c r="AQ2439" s="105"/>
      <c r="AR2439" s="105"/>
      <c r="AS2439" s="105"/>
      <c r="AT2439" s="105"/>
      <c r="AU2439" s="105"/>
    </row>
    <row r="2440" spans="27:47" x14ac:dyDescent="0.2">
      <c r="AA2440" s="105"/>
      <c r="AB2440" s="105"/>
      <c r="AC2440" s="105"/>
      <c r="AD2440" s="105"/>
      <c r="AE2440" s="105"/>
      <c r="AF2440" s="304"/>
      <c r="AG2440" s="302"/>
      <c r="AN2440" s="105"/>
      <c r="AO2440" s="105"/>
      <c r="AP2440" s="105"/>
      <c r="AQ2440" s="105"/>
      <c r="AR2440" s="105"/>
      <c r="AS2440" s="105"/>
      <c r="AT2440" s="105"/>
      <c r="AU2440" s="105"/>
    </row>
    <row r="2441" spans="27:47" x14ac:dyDescent="0.2">
      <c r="AA2441" s="105"/>
      <c r="AB2441" s="105"/>
      <c r="AC2441" s="105"/>
      <c r="AD2441" s="105"/>
      <c r="AE2441" s="105"/>
      <c r="AF2441" s="304"/>
      <c r="AG2441" s="302"/>
      <c r="AN2441" s="105"/>
      <c r="AO2441" s="105"/>
      <c r="AP2441" s="105"/>
      <c r="AQ2441" s="105"/>
      <c r="AR2441" s="105"/>
      <c r="AS2441" s="105"/>
      <c r="AT2441" s="105"/>
      <c r="AU2441" s="105"/>
    </row>
    <row r="2442" spans="27:47" x14ac:dyDescent="0.2">
      <c r="AA2442" s="105"/>
      <c r="AB2442" s="105"/>
      <c r="AC2442" s="105"/>
      <c r="AD2442" s="105"/>
      <c r="AE2442" s="105"/>
      <c r="AF2442" s="304"/>
      <c r="AG2442" s="302"/>
      <c r="AN2442" s="105"/>
      <c r="AO2442" s="105"/>
      <c r="AP2442" s="105"/>
      <c r="AQ2442" s="105"/>
      <c r="AR2442" s="105"/>
      <c r="AS2442" s="105"/>
      <c r="AT2442" s="105"/>
      <c r="AU2442" s="105"/>
    </row>
    <row r="2443" spans="27:47" x14ac:dyDescent="0.2">
      <c r="AA2443" s="105"/>
      <c r="AB2443" s="105"/>
      <c r="AC2443" s="105"/>
      <c r="AD2443" s="105"/>
      <c r="AE2443" s="105"/>
      <c r="AF2443" s="304"/>
      <c r="AG2443" s="302"/>
      <c r="AN2443" s="105"/>
      <c r="AO2443" s="105"/>
      <c r="AP2443" s="105"/>
      <c r="AQ2443" s="105"/>
      <c r="AR2443" s="105"/>
      <c r="AS2443" s="105"/>
      <c r="AT2443" s="105"/>
      <c r="AU2443" s="105"/>
    </row>
    <row r="2444" spans="27:47" x14ac:dyDescent="0.2">
      <c r="AA2444" s="105"/>
      <c r="AB2444" s="105"/>
      <c r="AC2444" s="105"/>
      <c r="AD2444" s="105"/>
      <c r="AE2444" s="105"/>
      <c r="AF2444" s="304"/>
      <c r="AG2444" s="302"/>
      <c r="AN2444" s="105"/>
      <c r="AO2444" s="105"/>
      <c r="AP2444" s="105"/>
      <c r="AQ2444" s="105"/>
      <c r="AR2444" s="105"/>
      <c r="AS2444" s="105"/>
      <c r="AT2444" s="105"/>
      <c r="AU2444" s="105"/>
    </row>
    <row r="2445" spans="27:47" x14ac:dyDescent="0.2">
      <c r="AA2445" s="105"/>
      <c r="AB2445" s="105"/>
      <c r="AC2445" s="105"/>
      <c r="AD2445" s="105"/>
      <c r="AE2445" s="105"/>
      <c r="AF2445" s="304"/>
      <c r="AG2445" s="302"/>
      <c r="AN2445" s="105"/>
      <c r="AO2445" s="105"/>
      <c r="AP2445" s="105"/>
      <c r="AQ2445" s="105"/>
      <c r="AR2445" s="105"/>
      <c r="AS2445" s="105"/>
      <c r="AT2445" s="105"/>
      <c r="AU2445" s="105"/>
    </row>
    <row r="2446" spans="27:47" x14ac:dyDescent="0.2">
      <c r="AA2446" s="105"/>
      <c r="AB2446" s="105"/>
      <c r="AC2446" s="105"/>
      <c r="AD2446" s="105"/>
      <c r="AE2446" s="105"/>
      <c r="AF2446" s="304"/>
      <c r="AG2446" s="302"/>
      <c r="AN2446" s="105"/>
      <c r="AO2446" s="105"/>
      <c r="AP2446" s="105"/>
      <c r="AQ2446" s="105"/>
      <c r="AR2446" s="105"/>
      <c r="AS2446" s="105"/>
      <c r="AT2446" s="105"/>
      <c r="AU2446" s="105"/>
    </row>
    <row r="2447" spans="27:47" x14ac:dyDescent="0.2">
      <c r="AA2447" s="105"/>
      <c r="AB2447" s="105"/>
      <c r="AC2447" s="105"/>
      <c r="AD2447" s="105"/>
      <c r="AE2447" s="105"/>
      <c r="AF2447" s="304"/>
      <c r="AG2447" s="302"/>
      <c r="AN2447" s="105"/>
      <c r="AO2447" s="105"/>
      <c r="AP2447" s="105"/>
      <c r="AQ2447" s="105"/>
      <c r="AR2447" s="105"/>
      <c r="AS2447" s="105"/>
      <c r="AT2447" s="105"/>
      <c r="AU2447" s="105"/>
    </row>
    <row r="2448" spans="27:47" x14ac:dyDescent="0.2">
      <c r="AA2448" s="105"/>
      <c r="AB2448" s="105"/>
      <c r="AC2448" s="105"/>
      <c r="AD2448" s="105"/>
      <c r="AE2448" s="105"/>
      <c r="AF2448" s="304"/>
      <c r="AG2448" s="302"/>
      <c r="AN2448" s="105"/>
      <c r="AO2448" s="105"/>
      <c r="AP2448" s="105"/>
      <c r="AQ2448" s="105"/>
      <c r="AR2448" s="105"/>
      <c r="AS2448" s="105"/>
      <c r="AT2448" s="105"/>
      <c r="AU2448" s="105"/>
    </row>
    <row r="2449" spans="27:47" x14ac:dyDescent="0.2">
      <c r="AA2449" s="105"/>
      <c r="AB2449" s="105"/>
      <c r="AC2449" s="105"/>
      <c r="AD2449" s="105"/>
      <c r="AE2449" s="105"/>
      <c r="AF2449" s="304"/>
      <c r="AG2449" s="302"/>
      <c r="AN2449" s="105"/>
      <c r="AO2449" s="105"/>
      <c r="AP2449" s="105"/>
      <c r="AQ2449" s="105"/>
      <c r="AR2449" s="105"/>
      <c r="AS2449" s="105"/>
      <c r="AT2449" s="105"/>
      <c r="AU2449" s="105"/>
    </row>
    <row r="2450" spans="27:47" x14ac:dyDescent="0.2">
      <c r="AA2450" s="105"/>
      <c r="AB2450" s="105"/>
      <c r="AC2450" s="105"/>
      <c r="AD2450" s="105"/>
      <c r="AE2450" s="105"/>
      <c r="AF2450" s="304"/>
      <c r="AG2450" s="302"/>
      <c r="AN2450" s="105"/>
      <c r="AO2450" s="105"/>
      <c r="AP2450" s="105"/>
      <c r="AQ2450" s="105"/>
      <c r="AR2450" s="105"/>
      <c r="AS2450" s="105"/>
      <c r="AT2450" s="105"/>
      <c r="AU2450" s="105"/>
    </row>
    <row r="2451" spans="27:47" x14ac:dyDescent="0.2">
      <c r="AA2451" s="105"/>
      <c r="AB2451" s="105"/>
      <c r="AC2451" s="105"/>
      <c r="AD2451" s="105"/>
      <c r="AE2451" s="105"/>
      <c r="AF2451" s="304"/>
      <c r="AG2451" s="302"/>
      <c r="AN2451" s="105"/>
      <c r="AO2451" s="105"/>
      <c r="AP2451" s="105"/>
      <c r="AQ2451" s="105"/>
      <c r="AR2451" s="105"/>
      <c r="AS2451" s="105"/>
      <c r="AT2451" s="105"/>
      <c r="AU2451" s="105"/>
    </row>
    <row r="2452" spans="27:47" x14ac:dyDescent="0.2">
      <c r="AA2452" s="105"/>
      <c r="AB2452" s="105"/>
      <c r="AC2452" s="105"/>
      <c r="AD2452" s="105"/>
      <c r="AE2452" s="105"/>
      <c r="AF2452" s="304"/>
      <c r="AG2452" s="302"/>
      <c r="AN2452" s="105"/>
      <c r="AO2452" s="105"/>
      <c r="AP2452" s="105"/>
      <c r="AQ2452" s="105"/>
      <c r="AR2452" s="105"/>
      <c r="AS2452" s="105"/>
      <c r="AT2452" s="105"/>
      <c r="AU2452" s="105"/>
    </row>
    <row r="2453" spans="27:47" x14ac:dyDescent="0.2">
      <c r="AA2453" s="105"/>
      <c r="AB2453" s="105"/>
      <c r="AC2453" s="105"/>
      <c r="AD2453" s="105"/>
      <c r="AE2453" s="105"/>
      <c r="AF2453" s="304"/>
      <c r="AG2453" s="302"/>
      <c r="AN2453" s="105"/>
      <c r="AO2453" s="105"/>
      <c r="AP2453" s="105"/>
      <c r="AQ2453" s="105"/>
      <c r="AR2453" s="105"/>
      <c r="AS2453" s="105"/>
      <c r="AT2453" s="105"/>
      <c r="AU2453" s="105"/>
    </row>
    <row r="2454" spans="27:47" x14ac:dyDescent="0.2">
      <c r="AA2454" s="105"/>
      <c r="AB2454" s="105"/>
      <c r="AC2454" s="105"/>
      <c r="AD2454" s="105"/>
      <c r="AE2454" s="105"/>
      <c r="AF2454" s="304"/>
      <c r="AG2454" s="302"/>
      <c r="AN2454" s="105"/>
      <c r="AO2454" s="105"/>
      <c r="AP2454" s="105"/>
      <c r="AQ2454" s="105"/>
      <c r="AR2454" s="105"/>
      <c r="AS2454" s="105"/>
      <c r="AT2454" s="105"/>
      <c r="AU2454" s="105"/>
    </row>
    <row r="2455" spans="27:47" x14ac:dyDescent="0.2">
      <c r="AA2455" s="105"/>
      <c r="AB2455" s="105"/>
      <c r="AC2455" s="105"/>
      <c r="AD2455" s="105"/>
      <c r="AE2455" s="105"/>
      <c r="AF2455" s="304"/>
      <c r="AG2455" s="302"/>
      <c r="AN2455" s="105"/>
      <c r="AO2455" s="105"/>
      <c r="AP2455" s="105"/>
      <c r="AQ2455" s="105"/>
      <c r="AR2455" s="105"/>
      <c r="AS2455" s="105"/>
      <c r="AT2455" s="105"/>
      <c r="AU2455" s="105"/>
    </row>
    <row r="2456" spans="27:47" x14ac:dyDescent="0.2">
      <c r="AA2456" s="105"/>
      <c r="AB2456" s="105"/>
      <c r="AC2456" s="105"/>
      <c r="AD2456" s="105"/>
      <c r="AE2456" s="105"/>
      <c r="AF2456" s="304"/>
      <c r="AG2456" s="302"/>
      <c r="AN2456" s="105"/>
      <c r="AO2456" s="105"/>
      <c r="AP2456" s="105"/>
      <c r="AQ2456" s="105"/>
      <c r="AR2456" s="105"/>
      <c r="AS2456" s="105"/>
      <c r="AT2456" s="105"/>
      <c r="AU2456" s="105"/>
    </row>
    <row r="2457" spans="27:47" x14ac:dyDescent="0.2">
      <c r="AA2457" s="105"/>
      <c r="AB2457" s="105"/>
      <c r="AC2457" s="105"/>
      <c r="AD2457" s="105"/>
      <c r="AE2457" s="105"/>
      <c r="AF2457" s="304"/>
      <c r="AG2457" s="302"/>
      <c r="AN2457" s="105"/>
      <c r="AO2457" s="105"/>
      <c r="AP2457" s="105"/>
      <c r="AQ2457" s="105"/>
      <c r="AR2457" s="105"/>
      <c r="AS2457" s="105"/>
      <c r="AT2457" s="105"/>
      <c r="AU2457" s="105"/>
    </row>
    <row r="2458" spans="27:47" x14ac:dyDescent="0.2">
      <c r="AA2458" s="105"/>
      <c r="AB2458" s="105"/>
      <c r="AC2458" s="105"/>
      <c r="AD2458" s="105"/>
      <c r="AE2458" s="105"/>
      <c r="AF2458" s="304"/>
      <c r="AG2458" s="302"/>
      <c r="AN2458" s="105"/>
      <c r="AO2458" s="105"/>
      <c r="AP2458" s="105"/>
      <c r="AQ2458" s="105"/>
      <c r="AR2458" s="105"/>
      <c r="AS2458" s="105"/>
      <c r="AT2458" s="105"/>
      <c r="AU2458" s="105"/>
    </row>
    <row r="2459" spans="27:47" x14ac:dyDescent="0.2">
      <c r="AA2459" s="105"/>
      <c r="AB2459" s="105"/>
      <c r="AC2459" s="105"/>
      <c r="AD2459" s="105"/>
      <c r="AE2459" s="105"/>
      <c r="AF2459" s="304"/>
      <c r="AG2459" s="302"/>
      <c r="AN2459" s="105"/>
      <c r="AO2459" s="105"/>
      <c r="AP2459" s="105"/>
      <c r="AQ2459" s="105"/>
      <c r="AR2459" s="105"/>
      <c r="AS2459" s="105"/>
      <c r="AT2459" s="105"/>
      <c r="AU2459" s="105"/>
    </row>
    <row r="2460" spans="27:47" x14ac:dyDescent="0.2">
      <c r="AA2460" s="105"/>
      <c r="AB2460" s="105"/>
      <c r="AC2460" s="105"/>
      <c r="AD2460" s="105"/>
      <c r="AE2460" s="105"/>
      <c r="AF2460" s="304"/>
      <c r="AG2460" s="302"/>
      <c r="AN2460" s="105"/>
      <c r="AO2460" s="105"/>
      <c r="AP2460" s="105"/>
      <c r="AQ2460" s="105"/>
      <c r="AR2460" s="105"/>
      <c r="AS2460" s="105"/>
      <c r="AT2460" s="105"/>
      <c r="AU2460" s="105"/>
    </row>
    <row r="2461" spans="27:47" x14ac:dyDescent="0.2">
      <c r="AA2461" s="105"/>
      <c r="AB2461" s="105"/>
      <c r="AC2461" s="105"/>
      <c r="AD2461" s="105"/>
      <c r="AE2461" s="105"/>
      <c r="AF2461" s="304"/>
      <c r="AG2461" s="302"/>
      <c r="AN2461" s="105"/>
      <c r="AO2461" s="105"/>
      <c r="AP2461" s="105"/>
      <c r="AQ2461" s="105"/>
      <c r="AR2461" s="105"/>
      <c r="AS2461" s="105"/>
      <c r="AT2461" s="105"/>
      <c r="AU2461" s="105"/>
    </row>
    <row r="2462" spans="27:47" x14ac:dyDescent="0.2">
      <c r="AA2462" s="105"/>
      <c r="AB2462" s="105"/>
      <c r="AC2462" s="105"/>
      <c r="AD2462" s="105"/>
      <c r="AE2462" s="105"/>
      <c r="AF2462" s="304"/>
      <c r="AG2462" s="302"/>
      <c r="AN2462" s="105"/>
      <c r="AO2462" s="105"/>
      <c r="AP2462" s="105"/>
      <c r="AQ2462" s="105"/>
      <c r="AR2462" s="105"/>
      <c r="AS2462" s="105"/>
      <c r="AT2462" s="105"/>
      <c r="AU2462" s="105"/>
    </row>
    <row r="2463" spans="27:47" x14ac:dyDescent="0.2">
      <c r="AA2463" s="105"/>
      <c r="AB2463" s="105"/>
      <c r="AC2463" s="105"/>
      <c r="AD2463" s="105"/>
      <c r="AE2463" s="105"/>
      <c r="AF2463" s="304"/>
      <c r="AG2463" s="302"/>
      <c r="AN2463" s="105"/>
      <c r="AO2463" s="105"/>
      <c r="AP2463" s="105"/>
      <c r="AQ2463" s="105"/>
      <c r="AR2463" s="105"/>
      <c r="AS2463" s="105"/>
      <c r="AT2463" s="105"/>
      <c r="AU2463" s="105"/>
    </row>
    <row r="2464" spans="27:47" x14ac:dyDescent="0.2">
      <c r="AA2464" s="105"/>
      <c r="AB2464" s="105"/>
      <c r="AC2464" s="105"/>
      <c r="AD2464" s="105"/>
      <c r="AE2464" s="105"/>
      <c r="AF2464" s="304"/>
      <c r="AG2464" s="302"/>
      <c r="AN2464" s="105"/>
      <c r="AO2464" s="105"/>
      <c r="AP2464" s="105"/>
      <c r="AQ2464" s="105"/>
      <c r="AR2464" s="105"/>
      <c r="AS2464" s="105"/>
      <c r="AT2464" s="105"/>
      <c r="AU2464" s="105"/>
    </row>
    <row r="2465" spans="27:47" x14ac:dyDescent="0.2">
      <c r="AA2465" s="105"/>
      <c r="AB2465" s="105"/>
      <c r="AC2465" s="105"/>
      <c r="AD2465" s="105"/>
      <c r="AE2465" s="105"/>
      <c r="AF2465" s="304"/>
      <c r="AG2465" s="302"/>
      <c r="AN2465" s="105"/>
      <c r="AO2465" s="105"/>
      <c r="AP2465" s="105"/>
      <c r="AQ2465" s="105"/>
      <c r="AR2465" s="105"/>
      <c r="AS2465" s="105"/>
      <c r="AT2465" s="105"/>
      <c r="AU2465" s="105"/>
    </row>
    <row r="2466" spans="27:47" x14ac:dyDescent="0.2">
      <c r="AA2466" s="105"/>
      <c r="AB2466" s="105"/>
      <c r="AC2466" s="105"/>
      <c r="AD2466" s="105"/>
      <c r="AE2466" s="105"/>
      <c r="AF2466" s="304"/>
      <c r="AG2466" s="302"/>
      <c r="AN2466" s="105"/>
      <c r="AO2466" s="105"/>
      <c r="AP2466" s="105"/>
      <c r="AQ2466" s="105"/>
      <c r="AR2466" s="105"/>
      <c r="AS2466" s="105"/>
      <c r="AT2466" s="105"/>
      <c r="AU2466" s="105"/>
    </row>
    <row r="2467" spans="27:47" x14ac:dyDescent="0.2">
      <c r="AA2467" s="105"/>
      <c r="AB2467" s="105"/>
      <c r="AC2467" s="105"/>
      <c r="AD2467" s="105"/>
      <c r="AE2467" s="105"/>
      <c r="AF2467" s="304"/>
      <c r="AG2467" s="302"/>
      <c r="AN2467" s="105"/>
      <c r="AO2467" s="105"/>
      <c r="AP2467" s="105"/>
      <c r="AQ2467" s="105"/>
      <c r="AR2467" s="105"/>
      <c r="AS2467" s="105"/>
      <c r="AT2467" s="105"/>
      <c r="AU2467" s="105"/>
    </row>
    <row r="2468" spans="27:47" x14ac:dyDescent="0.2">
      <c r="AA2468" s="105"/>
      <c r="AB2468" s="105"/>
      <c r="AC2468" s="105"/>
      <c r="AD2468" s="105"/>
      <c r="AE2468" s="105"/>
      <c r="AF2468" s="304"/>
      <c r="AG2468" s="302"/>
      <c r="AN2468" s="105"/>
      <c r="AO2468" s="105"/>
      <c r="AP2468" s="105"/>
      <c r="AQ2468" s="105"/>
      <c r="AR2468" s="105"/>
      <c r="AS2468" s="105"/>
      <c r="AT2468" s="105"/>
      <c r="AU2468" s="105"/>
    </row>
    <row r="2469" spans="27:47" x14ac:dyDescent="0.2">
      <c r="AA2469" s="105"/>
      <c r="AB2469" s="105"/>
      <c r="AC2469" s="105"/>
      <c r="AD2469" s="105"/>
      <c r="AE2469" s="105"/>
      <c r="AF2469" s="304"/>
      <c r="AG2469" s="302"/>
      <c r="AN2469" s="105"/>
      <c r="AO2469" s="105"/>
      <c r="AP2469" s="105"/>
      <c r="AQ2469" s="105"/>
      <c r="AR2469" s="105"/>
      <c r="AS2469" s="105"/>
      <c r="AT2469" s="105"/>
      <c r="AU2469" s="105"/>
    </row>
    <row r="2470" spans="27:47" x14ac:dyDescent="0.2">
      <c r="AA2470" s="105"/>
      <c r="AB2470" s="105"/>
      <c r="AC2470" s="105"/>
      <c r="AD2470" s="105"/>
      <c r="AE2470" s="105"/>
      <c r="AF2470" s="304"/>
      <c r="AG2470" s="302"/>
      <c r="AN2470" s="105"/>
      <c r="AO2470" s="105"/>
      <c r="AP2470" s="105"/>
      <c r="AQ2470" s="105"/>
      <c r="AR2470" s="105"/>
      <c r="AS2470" s="105"/>
      <c r="AT2470" s="105"/>
      <c r="AU2470" s="105"/>
    </row>
    <row r="2471" spans="27:47" x14ac:dyDescent="0.2">
      <c r="AA2471" s="105"/>
      <c r="AB2471" s="105"/>
      <c r="AC2471" s="105"/>
      <c r="AD2471" s="105"/>
      <c r="AE2471" s="105"/>
      <c r="AF2471" s="304"/>
      <c r="AG2471" s="302"/>
      <c r="AN2471" s="105"/>
      <c r="AO2471" s="105"/>
      <c r="AP2471" s="105"/>
      <c r="AQ2471" s="105"/>
      <c r="AR2471" s="105"/>
      <c r="AS2471" s="105"/>
      <c r="AT2471" s="105"/>
      <c r="AU2471" s="105"/>
    </row>
    <row r="2472" spans="27:47" x14ac:dyDescent="0.2">
      <c r="AA2472" s="105"/>
      <c r="AB2472" s="105"/>
      <c r="AC2472" s="105"/>
      <c r="AD2472" s="105"/>
      <c r="AE2472" s="105"/>
      <c r="AF2472" s="304"/>
      <c r="AG2472" s="302"/>
      <c r="AN2472" s="105"/>
      <c r="AO2472" s="105"/>
      <c r="AP2472" s="105"/>
      <c r="AQ2472" s="105"/>
      <c r="AR2472" s="105"/>
      <c r="AS2472" s="105"/>
      <c r="AT2472" s="105"/>
      <c r="AU2472" s="105"/>
    </row>
    <row r="2473" spans="27:47" x14ac:dyDescent="0.2">
      <c r="AA2473" s="105"/>
      <c r="AB2473" s="105"/>
      <c r="AC2473" s="105"/>
      <c r="AD2473" s="105"/>
      <c r="AE2473" s="105"/>
      <c r="AF2473" s="304"/>
      <c r="AG2473" s="302"/>
      <c r="AN2473" s="105"/>
      <c r="AO2473" s="105"/>
      <c r="AP2473" s="105"/>
      <c r="AQ2473" s="105"/>
      <c r="AR2473" s="105"/>
      <c r="AS2473" s="105"/>
      <c r="AT2473" s="105"/>
      <c r="AU2473" s="105"/>
    </row>
    <row r="2474" spans="27:47" x14ac:dyDescent="0.2">
      <c r="AA2474" s="105"/>
      <c r="AB2474" s="105"/>
      <c r="AC2474" s="105"/>
      <c r="AD2474" s="105"/>
      <c r="AE2474" s="105"/>
      <c r="AF2474" s="304"/>
      <c r="AG2474" s="302"/>
      <c r="AN2474" s="105"/>
      <c r="AO2474" s="105"/>
      <c r="AP2474" s="105"/>
      <c r="AQ2474" s="105"/>
      <c r="AR2474" s="105"/>
      <c r="AS2474" s="105"/>
      <c r="AT2474" s="105"/>
      <c r="AU2474" s="105"/>
    </row>
    <row r="2475" spans="27:47" x14ac:dyDescent="0.2">
      <c r="AA2475" s="105"/>
      <c r="AB2475" s="105"/>
      <c r="AC2475" s="105"/>
      <c r="AD2475" s="105"/>
      <c r="AE2475" s="105"/>
      <c r="AF2475" s="304"/>
      <c r="AG2475" s="302"/>
      <c r="AN2475" s="105"/>
      <c r="AO2475" s="105"/>
      <c r="AP2475" s="105"/>
      <c r="AQ2475" s="105"/>
      <c r="AR2475" s="105"/>
      <c r="AS2475" s="105"/>
      <c r="AT2475" s="105"/>
      <c r="AU2475" s="105"/>
    </row>
    <row r="2476" spans="27:47" x14ac:dyDescent="0.2">
      <c r="AA2476" s="105"/>
      <c r="AB2476" s="105"/>
      <c r="AC2476" s="105"/>
      <c r="AD2476" s="105"/>
      <c r="AE2476" s="105"/>
      <c r="AF2476" s="304"/>
      <c r="AG2476" s="302"/>
      <c r="AN2476" s="105"/>
      <c r="AO2476" s="105"/>
      <c r="AP2476" s="105"/>
      <c r="AQ2476" s="105"/>
      <c r="AR2476" s="105"/>
      <c r="AS2476" s="105"/>
      <c r="AT2476" s="105"/>
      <c r="AU2476" s="105"/>
    </row>
    <row r="2477" spans="27:47" x14ac:dyDescent="0.2">
      <c r="AA2477" s="105"/>
      <c r="AB2477" s="105"/>
      <c r="AC2477" s="105"/>
      <c r="AD2477" s="105"/>
      <c r="AE2477" s="105"/>
      <c r="AF2477" s="304"/>
      <c r="AG2477" s="302"/>
      <c r="AN2477" s="105"/>
      <c r="AO2477" s="105"/>
      <c r="AP2477" s="105"/>
      <c r="AQ2477" s="105"/>
      <c r="AR2477" s="105"/>
      <c r="AS2477" s="105"/>
      <c r="AT2477" s="105"/>
      <c r="AU2477" s="105"/>
    </row>
    <row r="2478" spans="27:47" x14ac:dyDescent="0.2">
      <c r="AA2478" s="105"/>
      <c r="AB2478" s="105"/>
      <c r="AC2478" s="105"/>
      <c r="AD2478" s="105"/>
      <c r="AE2478" s="105"/>
      <c r="AF2478" s="304"/>
      <c r="AG2478" s="302"/>
      <c r="AN2478" s="105"/>
      <c r="AO2478" s="105"/>
      <c r="AP2478" s="105"/>
      <c r="AQ2478" s="105"/>
      <c r="AR2478" s="105"/>
      <c r="AS2478" s="105"/>
      <c r="AT2478" s="105"/>
      <c r="AU2478" s="105"/>
    </row>
    <row r="2479" spans="27:47" x14ac:dyDescent="0.2">
      <c r="AA2479" s="105"/>
      <c r="AB2479" s="105"/>
      <c r="AC2479" s="105"/>
      <c r="AD2479" s="105"/>
      <c r="AE2479" s="105"/>
      <c r="AF2479" s="304"/>
      <c r="AG2479" s="302"/>
      <c r="AN2479" s="105"/>
      <c r="AO2479" s="105"/>
      <c r="AP2479" s="105"/>
      <c r="AQ2479" s="105"/>
      <c r="AR2479" s="105"/>
      <c r="AS2479" s="105"/>
      <c r="AT2479" s="105"/>
      <c r="AU2479" s="105"/>
    </row>
    <row r="2480" spans="27:47" x14ac:dyDescent="0.2">
      <c r="AA2480" s="105"/>
      <c r="AB2480" s="105"/>
      <c r="AC2480" s="105"/>
      <c r="AD2480" s="105"/>
      <c r="AE2480" s="105"/>
      <c r="AF2480" s="304"/>
      <c r="AG2480" s="302"/>
      <c r="AN2480" s="105"/>
      <c r="AO2480" s="105"/>
      <c r="AP2480" s="105"/>
      <c r="AQ2480" s="105"/>
      <c r="AR2480" s="105"/>
      <c r="AS2480" s="105"/>
      <c r="AT2480" s="105"/>
      <c r="AU2480" s="105"/>
    </row>
    <row r="2481" spans="27:47" x14ac:dyDescent="0.2">
      <c r="AA2481" s="105"/>
      <c r="AB2481" s="105"/>
      <c r="AC2481" s="105"/>
      <c r="AD2481" s="105"/>
      <c r="AE2481" s="105"/>
      <c r="AF2481" s="304"/>
      <c r="AG2481" s="302"/>
      <c r="AN2481" s="105"/>
      <c r="AO2481" s="105"/>
      <c r="AP2481" s="105"/>
      <c r="AQ2481" s="105"/>
      <c r="AR2481" s="105"/>
      <c r="AS2481" s="105"/>
      <c r="AT2481" s="105"/>
      <c r="AU2481" s="105"/>
    </row>
    <row r="2482" spans="27:47" x14ac:dyDescent="0.2">
      <c r="AA2482" s="105"/>
      <c r="AB2482" s="105"/>
      <c r="AC2482" s="105"/>
      <c r="AD2482" s="105"/>
      <c r="AE2482" s="105"/>
      <c r="AF2482" s="304"/>
      <c r="AG2482" s="302"/>
      <c r="AN2482" s="105"/>
      <c r="AO2482" s="105"/>
      <c r="AP2482" s="105"/>
      <c r="AQ2482" s="105"/>
      <c r="AR2482" s="105"/>
      <c r="AS2482" s="105"/>
      <c r="AT2482" s="105"/>
      <c r="AU2482" s="105"/>
    </row>
    <row r="2483" spans="27:47" x14ac:dyDescent="0.2">
      <c r="AA2483" s="105"/>
      <c r="AB2483" s="105"/>
      <c r="AC2483" s="105"/>
      <c r="AD2483" s="105"/>
      <c r="AE2483" s="105"/>
      <c r="AF2483" s="304"/>
      <c r="AG2483" s="302"/>
      <c r="AN2483" s="105"/>
      <c r="AO2483" s="105"/>
      <c r="AP2483" s="105"/>
      <c r="AQ2483" s="105"/>
      <c r="AR2483" s="105"/>
      <c r="AS2483" s="105"/>
      <c r="AT2483" s="105"/>
      <c r="AU2483" s="105"/>
    </row>
    <row r="2484" spans="27:47" x14ac:dyDescent="0.2">
      <c r="AA2484" s="105"/>
      <c r="AB2484" s="105"/>
      <c r="AC2484" s="105"/>
      <c r="AD2484" s="105"/>
      <c r="AE2484" s="105"/>
      <c r="AF2484" s="304"/>
      <c r="AG2484" s="302"/>
      <c r="AN2484" s="105"/>
      <c r="AO2484" s="105"/>
      <c r="AP2484" s="105"/>
      <c r="AQ2484" s="105"/>
      <c r="AR2484" s="105"/>
      <c r="AS2484" s="105"/>
      <c r="AT2484" s="105"/>
      <c r="AU2484" s="105"/>
    </row>
    <row r="2485" spans="27:47" x14ac:dyDescent="0.2">
      <c r="AA2485" s="105"/>
      <c r="AB2485" s="105"/>
      <c r="AC2485" s="105"/>
      <c r="AD2485" s="105"/>
      <c r="AE2485" s="105"/>
      <c r="AF2485" s="304"/>
      <c r="AG2485" s="302"/>
      <c r="AN2485" s="105"/>
      <c r="AO2485" s="105"/>
      <c r="AP2485" s="105"/>
      <c r="AQ2485" s="105"/>
      <c r="AR2485" s="105"/>
      <c r="AS2485" s="105"/>
      <c r="AT2485" s="105"/>
      <c r="AU2485" s="105"/>
    </row>
    <row r="2486" spans="27:47" x14ac:dyDescent="0.2">
      <c r="AA2486" s="105"/>
      <c r="AB2486" s="105"/>
      <c r="AC2486" s="105"/>
      <c r="AD2486" s="105"/>
      <c r="AE2486" s="105"/>
      <c r="AF2486" s="304"/>
      <c r="AG2486" s="302"/>
      <c r="AN2486" s="105"/>
      <c r="AO2486" s="105"/>
      <c r="AP2486" s="105"/>
      <c r="AQ2486" s="105"/>
      <c r="AR2486" s="105"/>
      <c r="AS2486" s="105"/>
      <c r="AT2486" s="105"/>
      <c r="AU2486" s="105"/>
    </row>
    <row r="2487" spans="27:47" x14ac:dyDescent="0.2">
      <c r="AA2487" s="105"/>
      <c r="AB2487" s="105"/>
      <c r="AC2487" s="105"/>
      <c r="AD2487" s="105"/>
      <c r="AE2487" s="105"/>
      <c r="AF2487" s="304"/>
      <c r="AG2487" s="302"/>
      <c r="AN2487" s="105"/>
      <c r="AO2487" s="105"/>
      <c r="AP2487" s="105"/>
      <c r="AQ2487" s="105"/>
      <c r="AR2487" s="105"/>
      <c r="AS2487" s="105"/>
      <c r="AT2487" s="105"/>
      <c r="AU2487" s="105"/>
    </row>
    <row r="2488" spans="27:47" x14ac:dyDescent="0.2">
      <c r="AA2488" s="105"/>
      <c r="AB2488" s="105"/>
      <c r="AC2488" s="105"/>
      <c r="AD2488" s="105"/>
      <c r="AE2488" s="105"/>
      <c r="AF2488" s="304"/>
      <c r="AG2488" s="302"/>
      <c r="AN2488" s="105"/>
      <c r="AO2488" s="105"/>
      <c r="AP2488" s="105"/>
      <c r="AQ2488" s="105"/>
      <c r="AR2488" s="105"/>
      <c r="AS2488" s="105"/>
      <c r="AT2488" s="105"/>
      <c r="AU2488" s="105"/>
    </row>
    <row r="2489" spans="27:47" x14ac:dyDescent="0.2">
      <c r="AA2489" s="105"/>
      <c r="AB2489" s="105"/>
      <c r="AC2489" s="105"/>
      <c r="AD2489" s="105"/>
      <c r="AE2489" s="105"/>
      <c r="AF2489" s="304"/>
      <c r="AG2489" s="302"/>
      <c r="AN2489" s="105"/>
      <c r="AO2489" s="105"/>
      <c r="AP2489" s="105"/>
      <c r="AQ2489" s="105"/>
      <c r="AR2489" s="105"/>
      <c r="AS2489" s="105"/>
      <c r="AT2489" s="105"/>
      <c r="AU2489" s="105"/>
    </row>
    <row r="2490" spans="27:47" x14ac:dyDescent="0.2">
      <c r="AA2490" s="105"/>
      <c r="AB2490" s="105"/>
      <c r="AC2490" s="105"/>
      <c r="AD2490" s="105"/>
      <c r="AE2490" s="105"/>
      <c r="AF2490" s="304"/>
      <c r="AG2490" s="302"/>
      <c r="AN2490" s="105"/>
      <c r="AO2490" s="105"/>
      <c r="AP2490" s="105"/>
      <c r="AQ2490" s="105"/>
      <c r="AR2490" s="105"/>
      <c r="AS2490" s="105"/>
      <c r="AT2490" s="105"/>
      <c r="AU2490" s="105"/>
    </row>
    <row r="2491" spans="27:47" x14ac:dyDescent="0.2">
      <c r="AA2491" s="105"/>
      <c r="AB2491" s="105"/>
      <c r="AC2491" s="105"/>
      <c r="AD2491" s="105"/>
      <c r="AE2491" s="105"/>
      <c r="AF2491" s="304"/>
      <c r="AG2491" s="302"/>
      <c r="AN2491" s="105"/>
      <c r="AO2491" s="105"/>
      <c r="AP2491" s="105"/>
      <c r="AQ2491" s="105"/>
      <c r="AR2491" s="105"/>
      <c r="AS2491" s="105"/>
      <c r="AT2491" s="105"/>
      <c r="AU2491" s="105"/>
    </row>
    <row r="2492" spans="27:47" x14ac:dyDescent="0.2">
      <c r="AA2492" s="105"/>
      <c r="AB2492" s="105"/>
      <c r="AC2492" s="105"/>
      <c r="AD2492" s="105"/>
      <c r="AE2492" s="105"/>
      <c r="AF2492" s="304"/>
      <c r="AG2492" s="302"/>
      <c r="AN2492" s="105"/>
      <c r="AO2492" s="105"/>
      <c r="AP2492" s="105"/>
      <c r="AQ2492" s="105"/>
      <c r="AR2492" s="105"/>
      <c r="AS2492" s="105"/>
      <c r="AT2492" s="105"/>
      <c r="AU2492" s="105"/>
    </row>
    <row r="2493" spans="27:47" x14ac:dyDescent="0.2">
      <c r="AA2493" s="105"/>
      <c r="AB2493" s="105"/>
      <c r="AC2493" s="105"/>
      <c r="AD2493" s="105"/>
      <c r="AE2493" s="105"/>
      <c r="AF2493" s="304"/>
      <c r="AG2493" s="302"/>
      <c r="AN2493" s="105"/>
      <c r="AO2493" s="105"/>
      <c r="AP2493" s="105"/>
      <c r="AQ2493" s="105"/>
      <c r="AR2493" s="105"/>
      <c r="AS2493" s="105"/>
      <c r="AT2493" s="105"/>
      <c r="AU2493" s="105"/>
    </row>
    <row r="2494" spans="27:47" x14ac:dyDescent="0.2">
      <c r="AA2494" s="105"/>
      <c r="AB2494" s="105"/>
      <c r="AC2494" s="105"/>
      <c r="AD2494" s="105"/>
      <c r="AE2494" s="105"/>
      <c r="AF2494" s="304"/>
      <c r="AG2494" s="302"/>
      <c r="AN2494" s="105"/>
      <c r="AO2494" s="105"/>
      <c r="AP2494" s="105"/>
      <c r="AQ2494" s="105"/>
      <c r="AR2494" s="105"/>
      <c r="AS2494" s="105"/>
      <c r="AT2494" s="105"/>
      <c r="AU2494" s="105"/>
    </row>
    <row r="2495" spans="27:47" x14ac:dyDescent="0.2">
      <c r="AA2495" s="105"/>
      <c r="AB2495" s="105"/>
      <c r="AC2495" s="105"/>
      <c r="AD2495" s="105"/>
      <c r="AE2495" s="105"/>
      <c r="AF2495" s="304"/>
      <c r="AG2495" s="302"/>
      <c r="AN2495" s="105"/>
      <c r="AO2495" s="105"/>
      <c r="AP2495" s="105"/>
      <c r="AQ2495" s="105"/>
      <c r="AR2495" s="105"/>
      <c r="AS2495" s="105"/>
      <c r="AT2495" s="105"/>
      <c r="AU2495" s="105"/>
    </row>
    <row r="2496" spans="27:47" x14ac:dyDescent="0.2">
      <c r="AA2496" s="105"/>
      <c r="AB2496" s="105"/>
      <c r="AC2496" s="105"/>
      <c r="AD2496" s="105"/>
      <c r="AE2496" s="105"/>
      <c r="AF2496" s="304"/>
      <c r="AG2496" s="302"/>
      <c r="AN2496" s="105"/>
      <c r="AO2496" s="105"/>
      <c r="AP2496" s="105"/>
      <c r="AQ2496" s="105"/>
      <c r="AR2496" s="105"/>
      <c r="AS2496" s="105"/>
      <c r="AT2496" s="105"/>
      <c r="AU2496" s="105"/>
    </row>
    <row r="2497" spans="27:47" x14ac:dyDescent="0.2">
      <c r="AA2497" s="105"/>
      <c r="AB2497" s="105"/>
      <c r="AC2497" s="105"/>
      <c r="AD2497" s="105"/>
      <c r="AE2497" s="105"/>
      <c r="AF2497" s="304"/>
      <c r="AG2497" s="302"/>
      <c r="AN2497" s="105"/>
      <c r="AO2497" s="105"/>
      <c r="AP2497" s="105"/>
      <c r="AQ2497" s="105"/>
      <c r="AR2497" s="105"/>
      <c r="AS2497" s="105"/>
      <c r="AT2497" s="105"/>
      <c r="AU2497" s="105"/>
    </row>
    <row r="2498" spans="27:47" x14ac:dyDescent="0.2">
      <c r="AA2498" s="105"/>
      <c r="AB2498" s="105"/>
      <c r="AC2498" s="105"/>
      <c r="AD2498" s="105"/>
      <c r="AE2498" s="105"/>
      <c r="AF2498" s="304"/>
      <c r="AG2498" s="302"/>
      <c r="AN2498" s="105"/>
      <c r="AO2498" s="105"/>
      <c r="AP2498" s="105"/>
      <c r="AQ2498" s="105"/>
      <c r="AR2498" s="105"/>
      <c r="AS2498" s="105"/>
      <c r="AT2498" s="105"/>
      <c r="AU2498" s="105"/>
    </row>
    <row r="2499" spans="27:47" x14ac:dyDescent="0.2">
      <c r="AA2499" s="105"/>
      <c r="AB2499" s="105"/>
      <c r="AC2499" s="105"/>
      <c r="AD2499" s="105"/>
      <c r="AE2499" s="105"/>
      <c r="AF2499" s="304"/>
      <c r="AG2499" s="302"/>
      <c r="AN2499" s="105"/>
      <c r="AO2499" s="105"/>
      <c r="AP2499" s="105"/>
      <c r="AQ2499" s="105"/>
      <c r="AR2499" s="105"/>
      <c r="AS2499" s="105"/>
      <c r="AT2499" s="105"/>
      <c r="AU2499" s="105"/>
    </row>
    <row r="2500" spans="27:47" x14ac:dyDescent="0.2">
      <c r="AA2500" s="105"/>
      <c r="AB2500" s="105"/>
      <c r="AC2500" s="105"/>
      <c r="AD2500" s="105"/>
      <c r="AE2500" s="105"/>
      <c r="AF2500" s="304"/>
      <c r="AG2500" s="302"/>
      <c r="AN2500" s="105"/>
      <c r="AO2500" s="105"/>
      <c r="AP2500" s="105"/>
      <c r="AQ2500" s="105"/>
      <c r="AR2500" s="105"/>
      <c r="AS2500" s="105"/>
      <c r="AT2500" s="105"/>
      <c r="AU2500" s="105"/>
    </row>
    <row r="2501" spans="27:47" x14ac:dyDescent="0.2">
      <c r="AA2501" s="105"/>
      <c r="AB2501" s="105"/>
      <c r="AC2501" s="105"/>
      <c r="AD2501" s="105"/>
      <c r="AE2501" s="105"/>
      <c r="AF2501" s="304"/>
      <c r="AG2501" s="302"/>
      <c r="AN2501" s="105"/>
      <c r="AO2501" s="105"/>
      <c r="AP2501" s="105"/>
      <c r="AQ2501" s="105"/>
      <c r="AR2501" s="105"/>
      <c r="AS2501" s="105"/>
      <c r="AT2501" s="105"/>
      <c r="AU2501" s="105"/>
    </row>
    <row r="2502" spans="27:47" x14ac:dyDescent="0.2">
      <c r="AA2502" s="105"/>
      <c r="AB2502" s="105"/>
      <c r="AC2502" s="105"/>
      <c r="AD2502" s="105"/>
      <c r="AE2502" s="105"/>
      <c r="AF2502" s="304"/>
      <c r="AG2502" s="302"/>
      <c r="AN2502" s="105"/>
      <c r="AO2502" s="105"/>
      <c r="AP2502" s="105"/>
      <c r="AQ2502" s="105"/>
      <c r="AR2502" s="105"/>
      <c r="AS2502" s="105"/>
      <c r="AT2502" s="105"/>
      <c r="AU2502" s="105"/>
    </row>
    <row r="2503" spans="27:47" x14ac:dyDescent="0.2">
      <c r="AA2503" s="105"/>
      <c r="AB2503" s="105"/>
      <c r="AC2503" s="105"/>
      <c r="AD2503" s="105"/>
      <c r="AE2503" s="105"/>
      <c r="AF2503" s="304"/>
      <c r="AG2503" s="302"/>
      <c r="AN2503" s="105"/>
      <c r="AO2503" s="105"/>
      <c r="AP2503" s="105"/>
      <c r="AQ2503" s="105"/>
      <c r="AR2503" s="105"/>
      <c r="AS2503" s="105"/>
      <c r="AT2503" s="105"/>
      <c r="AU2503" s="105"/>
    </row>
    <row r="2504" spans="27:47" x14ac:dyDescent="0.2">
      <c r="AA2504" s="105"/>
      <c r="AB2504" s="105"/>
      <c r="AC2504" s="105"/>
      <c r="AD2504" s="105"/>
      <c r="AE2504" s="105"/>
      <c r="AF2504" s="304"/>
      <c r="AG2504" s="302"/>
      <c r="AN2504" s="105"/>
      <c r="AO2504" s="105"/>
      <c r="AP2504" s="105"/>
      <c r="AQ2504" s="105"/>
      <c r="AR2504" s="105"/>
      <c r="AS2504" s="105"/>
      <c r="AT2504" s="105"/>
      <c r="AU2504" s="105"/>
    </row>
    <row r="2505" spans="27:47" x14ac:dyDescent="0.2">
      <c r="AA2505" s="105"/>
      <c r="AB2505" s="105"/>
      <c r="AC2505" s="105"/>
      <c r="AD2505" s="105"/>
      <c r="AE2505" s="105"/>
      <c r="AF2505" s="304"/>
      <c r="AG2505" s="302"/>
      <c r="AN2505" s="105"/>
      <c r="AO2505" s="105"/>
      <c r="AP2505" s="105"/>
      <c r="AQ2505" s="105"/>
      <c r="AR2505" s="105"/>
      <c r="AS2505" s="105"/>
      <c r="AT2505" s="105"/>
      <c r="AU2505" s="105"/>
    </row>
    <row r="2506" spans="27:47" x14ac:dyDescent="0.2">
      <c r="AA2506" s="105"/>
      <c r="AB2506" s="105"/>
      <c r="AC2506" s="105"/>
      <c r="AD2506" s="105"/>
      <c r="AE2506" s="105"/>
      <c r="AF2506" s="304"/>
      <c r="AG2506" s="302"/>
      <c r="AN2506" s="105"/>
      <c r="AO2506" s="105"/>
      <c r="AP2506" s="105"/>
      <c r="AQ2506" s="105"/>
      <c r="AR2506" s="105"/>
      <c r="AS2506" s="105"/>
      <c r="AT2506" s="105"/>
      <c r="AU2506" s="105"/>
    </row>
    <row r="2507" spans="27:47" x14ac:dyDescent="0.2">
      <c r="AA2507" s="105"/>
      <c r="AB2507" s="105"/>
      <c r="AC2507" s="105"/>
      <c r="AD2507" s="105"/>
      <c r="AE2507" s="105"/>
      <c r="AF2507" s="304"/>
      <c r="AG2507" s="302"/>
      <c r="AN2507" s="105"/>
      <c r="AO2507" s="105"/>
      <c r="AP2507" s="105"/>
      <c r="AQ2507" s="105"/>
      <c r="AR2507" s="105"/>
      <c r="AS2507" s="105"/>
      <c r="AT2507" s="105"/>
      <c r="AU2507" s="105"/>
    </row>
    <row r="2508" spans="27:47" x14ac:dyDescent="0.2">
      <c r="AA2508" s="105"/>
      <c r="AB2508" s="105"/>
      <c r="AC2508" s="105"/>
      <c r="AD2508" s="105"/>
      <c r="AE2508" s="105"/>
      <c r="AF2508" s="304"/>
      <c r="AG2508" s="302"/>
      <c r="AN2508" s="105"/>
      <c r="AO2508" s="105"/>
      <c r="AP2508" s="105"/>
      <c r="AQ2508" s="105"/>
      <c r="AR2508" s="105"/>
      <c r="AS2508" s="105"/>
      <c r="AT2508" s="105"/>
      <c r="AU2508" s="105"/>
    </row>
    <row r="2509" spans="27:47" x14ac:dyDescent="0.2">
      <c r="AA2509" s="105"/>
      <c r="AB2509" s="105"/>
      <c r="AC2509" s="105"/>
      <c r="AD2509" s="105"/>
      <c r="AE2509" s="105"/>
      <c r="AF2509" s="304"/>
      <c r="AG2509" s="302"/>
      <c r="AN2509" s="105"/>
      <c r="AO2509" s="105"/>
      <c r="AP2509" s="105"/>
      <c r="AQ2509" s="105"/>
      <c r="AR2509" s="105"/>
      <c r="AS2509" s="105"/>
      <c r="AT2509" s="105"/>
      <c r="AU2509" s="105"/>
    </row>
    <row r="2510" spans="27:47" x14ac:dyDescent="0.2">
      <c r="AA2510" s="105"/>
      <c r="AB2510" s="105"/>
      <c r="AC2510" s="105"/>
      <c r="AD2510" s="105"/>
      <c r="AE2510" s="105"/>
      <c r="AF2510" s="304"/>
      <c r="AG2510" s="302"/>
      <c r="AN2510" s="105"/>
      <c r="AO2510" s="105"/>
      <c r="AP2510" s="105"/>
      <c r="AQ2510" s="105"/>
      <c r="AR2510" s="105"/>
      <c r="AS2510" s="105"/>
      <c r="AT2510" s="105"/>
      <c r="AU2510" s="105"/>
    </row>
    <row r="2511" spans="27:47" x14ac:dyDescent="0.2">
      <c r="AA2511" s="105"/>
      <c r="AB2511" s="105"/>
      <c r="AC2511" s="105"/>
      <c r="AD2511" s="105"/>
      <c r="AE2511" s="105"/>
      <c r="AF2511" s="304"/>
      <c r="AG2511" s="302"/>
      <c r="AN2511" s="105"/>
      <c r="AO2511" s="105"/>
      <c r="AP2511" s="105"/>
      <c r="AQ2511" s="105"/>
      <c r="AR2511" s="105"/>
      <c r="AS2511" s="105"/>
      <c r="AT2511" s="105"/>
      <c r="AU2511" s="105"/>
    </row>
    <row r="2512" spans="27:47" x14ac:dyDescent="0.2">
      <c r="AA2512" s="105"/>
      <c r="AB2512" s="105"/>
      <c r="AC2512" s="105"/>
      <c r="AD2512" s="105"/>
      <c r="AE2512" s="105"/>
      <c r="AF2512" s="304"/>
      <c r="AG2512" s="302"/>
      <c r="AN2512" s="105"/>
      <c r="AO2512" s="105"/>
      <c r="AP2512" s="105"/>
      <c r="AQ2512" s="105"/>
      <c r="AR2512" s="105"/>
      <c r="AS2512" s="105"/>
      <c r="AT2512" s="105"/>
      <c r="AU2512" s="105"/>
    </row>
    <row r="2513" spans="27:47" x14ac:dyDescent="0.2">
      <c r="AA2513" s="105"/>
      <c r="AB2513" s="105"/>
      <c r="AC2513" s="105"/>
      <c r="AD2513" s="105"/>
      <c r="AE2513" s="105"/>
      <c r="AF2513" s="304"/>
      <c r="AG2513" s="302"/>
      <c r="AN2513" s="105"/>
      <c r="AO2513" s="105"/>
      <c r="AP2513" s="105"/>
      <c r="AQ2513" s="105"/>
      <c r="AR2513" s="105"/>
      <c r="AS2513" s="105"/>
      <c r="AT2513" s="105"/>
      <c r="AU2513" s="105"/>
    </row>
    <row r="2514" spans="27:47" x14ac:dyDescent="0.2">
      <c r="AA2514" s="105"/>
      <c r="AB2514" s="105"/>
      <c r="AC2514" s="105"/>
      <c r="AD2514" s="105"/>
      <c r="AE2514" s="105"/>
      <c r="AF2514" s="304"/>
      <c r="AG2514" s="302"/>
      <c r="AN2514" s="105"/>
      <c r="AO2514" s="105"/>
      <c r="AP2514" s="105"/>
      <c r="AQ2514" s="105"/>
      <c r="AR2514" s="105"/>
      <c r="AS2514" s="105"/>
      <c r="AT2514" s="105"/>
      <c r="AU2514" s="105"/>
    </row>
    <row r="2515" spans="27:47" x14ac:dyDescent="0.2">
      <c r="AA2515" s="105"/>
      <c r="AB2515" s="105"/>
      <c r="AC2515" s="105"/>
      <c r="AD2515" s="105"/>
      <c r="AE2515" s="105"/>
      <c r="AF2515" s="304"/>
      <c r="AG2515" s="302"/>
      <c r="AN2515" s="105"/>
      <c r="AO2515" s="105"/>
      <c r="AP2515" s="105"/>
      <c r="AQ2515" s="105"/>
      <c r="AR2515" s="105"/>
      <c r="AS2515" s="105"/>
      <c r="AT2515" s="105"/>
      <c r="AU2515" s="105"/>
    </row>
    <row r="2516" spans="27:47" x14ac:dyDescent="0.2">
      <c r="AA2516" s="105"/>
      <c r="AB2516" s="105"/>
      <c r="AC2516" s="105"/>
      <c r="AD2516" s="105"/>
      <c r="AE2516" s="105"/>
      <c r="AF2516" s="304"/>
      <c r="AG2516" s="302"/>
      <c r="AN2516" s="105"/>
      <c r="AO2516" s="105"/>
      <c r="AP2516" s="105"/>
      <c r="AQ2516" s="105"/>
      <c r="AR2516" s="105"/>
      <c r="AS2516" s="105"/>
      <c r="AT2516" s="105"/>
      <c r="AU2516" s="105"/>
    </row>
    <row r="2517" spans="27:47" x14ac:dyDescent="0.2">
      <c r="AA2517" s="105"/>
      <c r="AB2517" s="105"/>
      <c r="AC2517" s="105"/>
      <c r="AD2517" s="105"/>
      <c r="AE2517" s="105"/>
      <c r="AF2517" s="304"/>
      <c r="AG2517" s="302"/>
      <c r="AN2517" s="105"/>
      <c r="AO2517" s="105"/>
      <c r="AP2517" s="105"/>
      <c r="AQ2517" s="105"/>
      <c r="AR2517" s="105"/>
      <c r="AS2517" s="105"/>
      <c r="AT2517" s="105"/>
      <c r="AU2517" s="105"/>
    </row>
    <row r="2518" spans="27:47" x14ac:dyDescent="0.2">
      <c r="AA2518" s="105"/>
      <c r="AB2518" s="105"/>
      <c r="AC2518" s="105"/>
      <c r="AD2518" s="105"/>
      <c r="AE2518" s="105"/>
      <c r="AF2518" s="304"/>
      <c r="AG2518" s="302"/>
      <c r="AN2518" s="105"/>
      <c r="AO2518" s="105"/>
      <c r="AP2518" s="105"/>
      <c r="AQ2518" s="105"/>
      <c r="AR2518" s="105"/>
      <c r="AS2518" s="105"/>
      <c r="AT2518" s="105"/>
      <c r="AU2518" s="105"/>
    </row>
    <row r="2519" spans="27:47" x14ac:dyDescent="0.2">
      <c r="AA2519" s="105"/>
      <c r="AB2519" s="105"/>
      <c r="AC2519" s="105"/>
      <c r="AD2519" s="105"/>
      <c r="AE2519" s="105"/>
      <c r="AF2519" s="304"/>
      <c r="AG2519" s="302"/>
      <c r="AN2519" s="105"/>
      <c r="AO2519" s="105"/>
      <c r="AP2519" s="105"/>
      <c r="AQ2519" s="105"/>
      <c r="AR2519" s="105"/>
      <c r="AS2519" s="105"/>
      <c r="AT2519" s="105"/>
      <c r="AU2519" s="105"/>
    </row>
    <row r="2520" spans="27:47" x14ac:dyDescent="0.2">
      <c r="AA2520" s="105"/>
      <c r="AB2520" s="105"/>
      <c r="AC2520" s="105"/>
      <c r="AD2520" s="105"/>
      <c r="AE2520" s="105"/>
      <c r="AF2520" s="304"/>
      <c r="AG2520" s="302"/>
      <c r="AN2520" s="105"/>
      <c r="AO2520" s="105"/>
      <c r="AP2520" s="105"/>
      <c r="AQ2520" s="105"/>
      <c r="AR2520" s="105"/>
      <c r="AS2520" s="105"/>
      <c r="AT2520" s="105"/>
      <c r="AU2520" s="105"/>
    </row>
    <row r="2521" spans="27:47" x14ac:dyDescent="0.2">
      <c r="AA2521" s="105"/>
      <c r="AB2521" s="105"/>
      <c r="AC2521" s="105"/>
      <c r="AD2521" s="105"/>
      <c r="AE2521" s="105"/>
      <c r="AF2521" s="304"/>
      <c r="AG2521" s="302"/>
      <c r="AN2521" s="105"/>
      <c r="AO2521" s="105"/>
      <c r="AP2521" s="105"/>
      <c r="AQ2521" s="105"/>
      <c r="AR2521" s="105"/>
      <c r="AS2521" s="105"/>
      <c r="AT2521" s="105"/>
      <c r="AU2521" s="105"/>
    </row>
    <row r="2522" spans="27:47" x14ac:dyDescent="0.2">
      <c r="AA2522" s="105"/>
      <c r="AB2522" s="105"/>
      <c r="AC2522" s="105"/>
      <c r="AD2522" s="105"/>
      <c r="AE2522" s="105"/>
      <c r="AF2522" s="304"/>
      <c r="AG2522" s="302"/>
      <c r="AN2522" s="105"/>
      <c r="AO2522" s="105"/>
      <c r="AP2522" s="105"/>
      <c r="AQ2522" s="105"/>
      <c r="AR2522" s="105"/>
      <c r="AS2522" s="105"/>
      <c r="AT2522" s="105"/>
      <c r="AU2522" s="105"/>
    </row>
    <row r="2523" spans="27:47" x14ac:dyDescent="0.2">
      <c r="AA2523" s="105"/>
      <c r="AB2523" s="105"/>
      <c r="AC2523" s="105"/>
      <c r="AD2523" s="105"/>
      <c r="AE2523" s="105"/>
      <c r="AF2523" s="304"/>
      <c r="AG2523" s="302"/>
      <c r="AN2523" s="105"/>
      <c r="AO2523" s="105"/>
      <c r="AP2523" s="105"/>
      <c r="AQ2523" s="105"/>
      <c r="AR2523" s="105"/>
      <c r="AS2523" s="105"/>
      <c r="AT2523" s="105"/>
      <c r="AU2523" s="105"/>
    </row>
    <row r="2524" spans="27:47" x14ac:dyDescent="0.2">
      <c r="AA2524" s="105"/>
      <c r="AB2524" s="105"/>
      <c r="AC2524" s="105"/>
      <c r="AD2524" s="105"/>
      <c r="AE2524" s="105"/>
      <c r="AF2524" s="304"/>
      <c r="AG2524" s="302"/>
      <c r="AN2524" s="105"/>
      <c r="AO2524" s="105"/>
      <c r="AP2524" s="105"/>
      <c r="AQ2524" s="105"/>
      <c r="AR2524" s="105"/>
      <c r="AS2524" s="105"/>
      <c r="AT2524" s="105"/>
      <c r="AU2524" s="105"/>
    </row>
    <row r="2525" spans="27:47" x14ac:dyDescent="0.2">
      <c r="AA2525" s="105"/>
      <c r="AB2525" s="105"/>
      <c r="AC2525" s="105"/>
      <c r="AD2525" s="105"/>
      <c r="AE2525" s="105"/>
      <c r="AF2525" s="304"/>
      <c r="AG2525" s="302"/>
      <c r="AN2525" s="105"/>
      <c r="AO2525" s="105"/>
      <c r="AP2525" s="105"/>
      <c r="AQ2525" s="105"/>
      <c r="AR2525" s="105"/>
      <c r="AS2525" s="105"/>
      <c r="AT2525" s="105"/>
      <c r="AU2525" s="105"/>
    </row>
    <row r="2526" spans="27:47" x14ac:dyDescent="0.2">
      <c r="AA2526" s="105"/>
      <c r="AB2526" s="105"/>
      <c r="AC2526" s="105"/>
      <c r="AD2526" s="105"/>
      <c r="AE2526" s="105"/>
      <c r="AF2526" s="304"/>
      <c r="AG2526" s="302"/>
      <c r="AN2526" s="105"/>
      <c r="AO2526" s="105"/>
      <c r="AP2526" s="105"/>
      <c r="AQ2526" s="105"/>
      <c r="AR2526" s="105"/>
      <c r="AS2526" s="105"/>
      <c r="AT2526" s="105"/>
      <c r="AU2526" s="105"/>
    </row>
    <row r="2527" spans="27:47" x14ac:dyDescent="0.2">
      <c r="AA2527" s="105"/>
      <c r="AB2527" s="105"/>
      <c r="AC2527" s="105"/>
      <c r="AD2527" s="105"/>
      <c r="AE2527" s="105"/>
      <c r="AF2527" s="304"/>
      <c r="AG2527" s="302"/>
      <c r="AN2527" s="105"/>
      <c r="AO2527" s="105"/>
      <c r="AP2527" s="105"/>
      <c r="AQ2527" s="105"/>
      <c r="AR2527" s="105"/>
      <c r="AS2527" s="105"/>
      <c r="AT2527" s="105"/>
      <c r="AU2527" s="105"/>
    </row>
    <row r="2528" spans="27:47" x14ac:dyDescent="0.2">
      <c r="AA2528" s="105"/>
      <c r="AB2528" s="105"/>
      <c r="AC2528" s="105"/>
      <c r="AD2528" s="105"/>
      <c r="AE2528" s="105"/>
      <c r="AF2528" s="304"/>
      <c r="AG2528" s="302"/>
      <c r="AN2528" s="105"/>
      <c r="AO2528" s="105"/>
      <c r="AP2528" s="105"/>
      <c r="AQ2528" s="105"/>
      <c r="AR2528" s="105"/>
      <c r="AS2528" s="105"/>
      <c r="AT2528" s="105"/>
      <c r="AU2528" s="105"/>
    </row>
    <row r="2529" spans="27:47" x14ac:dyDescent="0.2">
      <c r="AA2529" s="105"/>
      <c r="AB2529" s="105"/>
      <c r="AC2529" s="105"/>
      <c r="AD2529" s="105"/>
      <c r="AE2529" s="105"/>
      <c r="AF2529" s="304"/>
      <c r="AG2529" s="302"/>
      <c r="AN2529" s="105"/>
      <c r="AO2529" s="105"/>
      <c r="AP2529" s="105"/>
      <c r="AQ2529" s="105"/>
      <c r="AR2529" s="105"/>
      <c r="AS2529" s="105"/>
      <c r="AT2529" s="105"/>
      <c r="AU2529" s="105"/>
    </row>
    <row r="2530" spans="27:47" x14ac:dyDescent="0.2">
      <c r="AA2530" s="105"/>
      <c r="AB2530" s="105"/>
      <c r="AC2530" s="105"/>
      <c r="AD2530" s="105"/>
      <c r="AE2530" s="105"/>
      <c r="AF2530" s="304"/>
      <c r="AG2530" s="302"/>
      <c r="AN2530" s="105"/>
      <c r="AO2530" s="105"/>
      <c r="AP2530" s="105"/>
      <c r="AQ2530" s="105"/>
      <c r="AR2530" s="105"/>
      <c r="AS2530" s="105"/>
      <c r="AT2530" s="105"/>
      <c r="AU2530" s="105"/>
    </row>
    <row r="2531" spans="27:47" x14ac:dyDescent="0.2">
      <c r="AA2531" s="105"/>
      <c r="AB2531" s="105"/>
      <c r="AC2531" s="105"/>
      <c r="AD2531" s="105"/>
      <c r="AE2531" s="105"/>
      <c r="AF2531" s="304"/>
      <c r="AG2531" s="302"/>
      <c r="AN2531" s="105"/>
      <c r="AO2531" s="105"/>
      <c r="AP2531" s="105"/>
      <c r="AQ2531" s="105"/>
      <c r="AR2531" s="105"/>
      <c r="AS2531" s="105"/>
      <c r="AT2531" s="105"/>
      <c r="AU2531" s="105"/>
    </row>
    <row r="2532" spans="27:47" x14ac:dyDescent="0.2">
      <c r="AA2532" s="105"/>
      <c r="AB2532" s="105"/>
      <c r="AC2532" s="105"/>
      <c r="AD2532" s="105"/>
      <c r="AE2532" s="105"/>
      <c r="AF2532" s="304"/>
      <c r="AG2532" s="302"/>
      <c r="AN2532" s="105"/>
      <c r="AO2532" s="105"/>
      <c r="AP2532" s="105"/>
      <c r="AQ2532" s="105"/>
      <c r="AR2532" s="105"/>
      <c r="AS2532" s="105"/>
      <c r="AT2532" s="105"/>
      <c r="AU2532" s="105"/>
    </row>
    <row r="2533" spans="27:47" x14ac:dyDescent="0.2">
      <c r="AA2533" s="105"/>
      <c r="AB2533" s="105"/>
      <c r="AC2533" s="105"/>
      <c r="AD2533" s="105"/>
      <c r="AE2533" s="105"/>
      <c r="AF2533" s="304"/>
      <c r="AG2533" s="302"/>
      <c r="AN2533" s="105"/>
      <c r="AO2533" s="105"/>
      <c r="AP2533" s="105"/>
      <c r="AQ2533" s="105"/>
      <c r="AR2533" s="105"/>
      <c r="AS2533" s="105"/>
      <c r="AT2533" s="105"/>
      <c r="AU2533" s="105"/>
    </row>
    <row r="2534" spans="27:47" x14ac:dyDescent="0.2">
      <c r="AA2534" s="105"/>
      <c r="AB2534" s="105"/>
      <c r="AC2534" s="105"/>
      <c r="AD2534" s="105"/>
      <c r="AE2534" s="105"/>
      <c r="AF2534" s="304"/>
      <c r="AG2534" s="302"/>
      <c r="AN2534" s="105"/>
      <c r="AO2534" s="105"/>
      <c r="AP2534" s="105"/>
      <c r="AQ2534" s="105"/>
      <c r="AR2534" s="105"/>
      <c r="AS2534" s="105"/>
      <c r="AT2534" s="105"/>
      <c r="AU2534" s="105"/>
    </row>
    <row r="2535" spans="27:47" x14ac:dyDescent="0.2">
      <c r="AA2535" s="105"/>
      <c r="AB2535" s="105"/>
      <c r="AC2535" s="105"/>
      <c r="AD2535" s="105"/>
      <c r="AE2535" s="105"/>
      <c r="AF2535" s="304"/>
      <c r="AG2535" s="302"/>
      <c r="AN2535" s="105"/>
      <c r="AO2535" s="105"/>
      <c r="AP2535" s="105"/>
      <c r="AQ2535" s="105"/>
      <c r="AR2535" s="105"/>
      <c r="AS2535" s="105"/>
      <c r="AT2535" s="105"/>
      <c r="AU2535" s="105"/>
    </row>
    <row r="2536" spans="27:47" x14ac:dyDescent="0.2">
      <c r="AA2536" s="105"/>
      <c r="AB2536" s="105"/>
      <c r="AC2536" s="105"/>
      <c r="AD2536" s="105"/>
      <c r="AE2536" s="105"/>
      <c r="AF2536" s="304"/>
      <c r="AG2536" s="302"/>
      <c r="AN2536" s="105"/>
      <c r="AO2536" s="105"/>
      <c r="AP2536" s="105"/>
      <c r="AQ2536" s="105"/>
      <c r="AR2536" s="105"/>
      <c r="AS2536" s="105"/>
      <c r="AT2536" s="105"/>
      <c r="AU2536" s="105"/>
    </row>
    <row r="2537" spans="27:47" x14ac:dyDescent="0.2">
      <c r="AA2537" s="105"/>
      <c r="AB2537" s="105"/>
      <c r="AC2537" s="105"/>
      <c r="AD2537" s="105"/>
      <c r="AE2537" s="105"/>
      <c r="AF2537" s="304"/>
      <c r="AG2537" s="302"/>
      <c r="AN2537" s="105"/>
      <c r="AO2537" s="105"/>
      <c r="AP2537" s="105"/>
      <c r="AQ2537" s="105"/>
      <c r="AR2537" s="105"/>
      <c r="AS2537" s="105"/>
      <c r="AT2537" s="105"/>
      <c r="AU2537" s="105"/>
    </row>
    <row r="2538" spans="27:47" x14ac:dyDescent="0.2">
      <c r="AA2538" s="105"/>
      <c r="AB2538" s="105"/>
      <c r="AC2538" s="105"/>
      <c r="AD2538" s="105"/>
      <c r="AE2538" s="105"/>
      <c r="AF2538" s="304"/>
      <c r="AG2538" s="302"/>
      <c r="AN2538" s="105"/>
      <c r="AO2538" s="105"/>
      <c r="AP2538" s="105"/>
      <c r="AQ2538" s="105"/>
      <c r="AR2538" s="105"/>
      <c r="AS2538" s="105"/>
      <c r="AT2538" s="105"/>
      <c r="AU2538" s="105"/>
    </row>
    <row r="2539" spans="27:47" x14ac:dyDescent="0.2">
      <c r="AA2539" s="105"/>
      <c r="AB2539" s="105"/>
      <c r="AC2539" s="105"/>
      <c r="AD2539" s="105"/>
      <c r="AE2539" s="105"/>
      <c r="AF2539" s="304"/>
      <c r="AG2539" s="302"/>
      <c r="AN2539" s="105"/>
      <c r="AO2539" s="105"/>
      <c r="AP2539" s="105"/>
      <c r="AQ2539" s="105"/>
      <c r="AR2539" s="105"/>
      <c r="AS2539" s="105"/>
      <c r="AT2539" s="105"/>
      <c r="AU2539" s="105"/>
    </row>
    <row r="2540" spans="27:47" x14ac:dyDescent="0.2">
      <c r="AA2540" s="105"/>
      <c r="AB2540" s="105"/>
      <c r="AC2540" s="105"/>
      <c r="AD2540" s="105"/>
      <c r="AE2540" s="105"/>
      <c r="AF2540" s="304"/>
      <c r="AG2540" s="302"/>
      <c r="AN2540" s="105"/>
      <c r="AO2540" s="105"/>
      <c r="AP2540" s="105"/>
      <c r="AQ2540" s="105"/>
      <c r="AR2540" s="105"/>
      <c r="AS2540" s="105"/>
      <c r="AT2540" s="105"/>
      <c r="AU2540" s="105"/>
    </row>
  </sheetData>
  <phoneticPr fontId="8" type="noConversion"/>
  <hyperlinks>
    <hyperlink ref="AP4461" r:id="rId1" display="http://cdsbib.u-strasbg.fr/cgi-bin/cdsbib?1990RMxAA..21..381G" xr:uid="{00000000-0004-0000-0200-000000000000}"/>
    <hyperlink ref="AP4464" r:id="rId2" display="http://cdsbib.u-strasbg.fr/cgi-bin/cdsbib?1990RMxAA..21..381G" xr:uid="{00000000-0004-0000-0200-000001000000}"/>
    <hyperlink ref="AP4462" r:id="rId3" display="http://cdsbib.u-strasbg.fr/cgi-bin/cdsbib?1990RMxAA..21..381G" xr:uid="{00000000-0004-0000-0200-000002000000}"/>
    <hyperlink ref="AP4440" r:id="rId4" display="http://cdsbib.u-strasbg.fr/cgi-bin/cdsbib?1990RMxAA..21..381G" xr:uid="{00000000-0004-0000-0200-000003000000}"/>
    <hyperlink ref="AQ4574" r:id="rId5" display="http://cdsbib.u-strasbg.fr/cgi-bin/cdsbib?1990RMxAA..21..381G" xr:uid="{00000000-0004-0000-0200-000004000000}"/>
    <hyperlink ref="AQ2843" r:id="rId6" display="http://cdsbib.u-strasbg.fr/cgi-bin/cdsbib?1990RMxAA..21..381G" xr:uid="{00000000-0004-0000-0200-000005000000}"/>
    <hyperlink ref="AQ4575" r:id="rId7" display="http://cdsbib.u-strasbg.fr/cgi-bin/cdsbib?1990RMxAA..21..381G" xr:uid="{00000000-0004-0000-0200-000006000000}"/>
    <hyperlink ref="H64605" r:id="rId8" display="http://vsolj.cetus-net.org/bulletin.html" xr:uid="{00000000-0004-0000-0200-000007000000}"/>
    <hyperlink ref="H64598" r:id="rId9" display="https://www.aavso.org/ejaavso" xr:uid="{00000000-0004-0000-0200-000008000000}"/>
    <hyperlink ref="I64605" r:id="rId10" display="http://vsolj.cetus-net.org/bulletin.html" xr:uid="{00000000-0004-0000-0200-000009000000}"/>
    <hyperlink ref="AQ58256" r:id="rId11" display="http://cdsbib.u-strasbg.fr/cgi-bin/cdsbib?1990RMxAA..21..381G" xr:uid="{00000000-0004-0000-0200-00000A000000}"/>
    <hyperlink ref="H64602" r:id="rId12" display="https://www.aavso.org/ejaavso" xr:uid="{00000000-0004-0000-0200-00000B000000}"/>
    <hyperlink ref="AP5620" r:id="rId13" display="http://cdsbib.u-strasbg.fr/cgi-bin/cdsbib?1990RMxAA..21..381G" xr:uid="{00000000-0004-0000-0200-00000C000000}"/>
    <hyperlink ref="AP5623" r:id="rId14" display="http://cdsbib.u-strasbg.fr/cgi-bin/cdsbib?1990RMxAA..21..381G" xr:uid="{00000000-0004-0000-0200-00000D000000}"/>
    <hyperlink ref="AP5621" r:id="rId15" display="http://cdsbib.u-strasbg.fr/cgi-bin/cdsbib?1990RMxAA..21..381G" xr:uid="{00000000-0004-0000-0200-00000E000000}"/>
    <hyperlink ref="AP5605" r:id="rId16" display="http://cdsbib.u-strasbg.fr/cgi-bin/cdsbib?1990RMxAA..21..381G" xr:uid="{00000000-0004-0000-0200-00000F000000}"/>
    <hyperlink ref="AQ5834" r:id="rId17" display="http://cdsbib.u-strasbg.fr/cgi-bin/cdsbib?1990RMxAA..21..381G" xr:uid="{00000000-0004-0000-0200-000010000000}"/>
    <hyperlink ref="AQ5838" r:id="rId18" display="http://cdsbib.u-strasbg.fr/cgi-bin/cdsbib?1990RMxAA..21..381G" xr:uid="{00000000-0004-0000-0200-000011000000}"/>
    <hyperlink ref="AQ65518" r:id="rId19" display="http://cdsbib.u-strasbg.fr/cgi-bin/cdsbib?1990RMxAA..21..381G" xr:uid="{00000000-0004-0000-0200-000012000000}"/>
    <hyperlink ref="I2726" r:id="rId20" display="http://vsolj.cetus-net.org/bulletin.html" xr:uid="{00000000-0004-0000-0200-000013000000}"/>
    <hyperlink ref="H2726" r:id="rId21" display="http://vsolj.cetus-net.org/bulletin.html" xr:uid="{00000000-0004-0000-0200-000014000000}"/>
    <hyperlink ref="AQ643" r:id="rId22" display="http://cdsbib.u-strasbg.fr/cgi-bin/cdsbib?1990RMxAA..21..381G" xr:uid="{00000000-0004-0000-0200-000015000000}"/>
    <hyperlink ref="AQ642" r:id="rId23" display="http://cdsbib.u-strasbg.fr/cgi-bin/cdsbib?1990RMxAA..21..381G" xr:uid="{00000000-0004-0000-0200-000016000000}"/>
    <hyperlink ref="AP3896" r:id="rId24" display="http://cdsbib.u-strasbg.fr/cgi-bin/cdsbib?1990RMxAA..21..381G" xr:uid="{00000000-0004-0000-0200-000017000000}"/>
    <hyperlink ref="AP3914" r:id="rId25" display="http://cdsbib.u-strasbg.fr/cgi-bin/cdsbib?1990RMxAA..21..381G" xr:uid="{00000000-0004-0000-0200-000018000000}"/>
    <hyperlink ref="AP3915" r:id="rId26" display="http://cdsbib.u-strasbg.fr/cgi-bin/cdsbib?1990RMxAA..21..381G" xr:uid="{00000000-0004-0000-0200-000019000000}"/>
    <hyperlink ref="AP3911" r:id="rId27" display="http://cdsbib.u-strasbg.fr/cgi-bin/cdsbib?1990RMxAA..21..381G" xr:uid="{00000000-0004-0000-0200-00001A000000}"/>
  </hyperlinks>
  <pageMargins left="0.75" right="0.75" top="1" bottom="1" header="0.5" footer="0.5"/>
  <pageSetup orientation="portrait" verticalDpi="300" r:id="rId28"/>
  <headerFooter alignWithMargins="0"/>
  <drawing r:id="rId2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90"/>
  <sheetViews>
    <sheetView workbookViewId="0">
      <selection activeCell="C18" sqref="C18:D18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6" ht="20.25" x14ac:dyDescent="0.2">
      <c r="A1" s="17" t="s">
        <v>45</v>
      </c>
      <c r="B1" s="15"/>
      <c r="C1" s="15"/>
      <c r="D1" s="15"/>
      <c r="E1" s="21" t="s">
        <v>42</v>
      </c>
      <c r="F1" s="15"/>
    </row>
    <row r="2" spans="1:6" x14ac:dyDescent="0.2">
      <c r="A2" s="16" t="s">
        <v>29</v>
      </c>
      <c r="B2" s="19" t="s">
        <v>40</v>
      </c>
      <c r="C2" s="15"/>
      <c r="D2" s="15"/>
      <c r="E2" s="15"/>
      <c r="F2" s="15"/>
    </row>
    <row r="3" spans="1:6" ht="13.5" thickBot="1" x14ac:dyDescent="0.25">
      <c r="A3" s="139" t="s">
        <v>199</v>
      </c>
    </row>
    <row r="4" spans="1:6" ht="14.25" thickTop="1" thickBot="1" x14ac:dyDescent="0.25">
      <c r="A4" s="7" t="s">
        <v>5</v>
      </c>
      <c r="C4" s="3">
        <v>41740.7166</v>
      </c>
      <c r="D4" s="4">
        <v>0.36044098000000002</v>
      </c>
    </row>
    <row r="5" spans="1:6" ht="13.5" thickTop="1" x14ac:dyDescent="0.2"/>
    <row r="6" spans="1:6" x14ac:dyDescent="0.2">
      <c r="A6" s="7" t="s">
        <v>6</v>
      </c>
    </row>
    <row r="7" spans="1:6" x14ac:dyDescent="0.2">
      <c r="A7" t="s">
        <v>7</v>
      </c>
      <c r="C7" s="15">
        <f>C4</f>
        <v>41740.7166</v>
      </c>
    </row>
    <row r="8" spans="1:6" x14ac:dyDescent="0.2">
      <c r="A8" t="s">
        <v>8</v>
      </c>
      <c r="C8" s="15">
        <f>D4</f>
        <v>0.36044098000000002</v>
      </c>
    </row>
    <row r="10" spans="1:6" ht="13.5" thickBot="1" x14ac:dyDescent="0.25">
      <c r="C10" s="6" t="s">
        <v>24</v>
      </c>
      <c r="D10" s="6" t="s">
        <v>25</v>
      </c>
    </row>
    <row r="11" spans="1:6" x14ac:dyDescent="0.2">
      <c r="A11" t="s">
        <v>20</v>
      </c>
      <c r="C11">
        <f>INTERCEPT(G22:G988,$F22:$F988)</f>
        <v>-0.20375607482259173</v>
      </c>
      <c r="D11" s="5"/>
    </row>
    <row r="12" spans="1:6" x14ac:dyDescent="0.2">
      <c r="A12" t="s">
        <v>21</v>
      </c>
      <c r="C12">
        <f>SLOPE(G22:G988,$F22:$F988)</f>
        <v>1.7431916735246606E-5</v>
      </c>
      <c r="D12" s="5"/>
    </row>
    <row r="13" spans="1:6" x14ac:dyDescent="0.2">
      <c r="A13" t="s">
        <v>23</v>
      </c>
      <c r="C13" s="5" t="s">
        <v>18</v>
      </c>
      <c r="D13" s="5"/>
    </row>
    <row r="14" spans="1:6" x14ac:dyDescent="0.2">
      <c r="A14" t="s">
        <v>28</v>
      </c>
    </row>
    <row r="15" spans="1:6" x14ac:dyDescent="0.2">
      <c r="A15" s="2" t="s">
        <v>22</v>
      </c>
      <c r="C15" s="23">
        <v>53765.398200000003</v>
      </c>
    </row>
    <row r="16" spans="1:6" x14ac:dyDescent="0.2">
      <c r="A16" s="7" t="s">
        <v>9</v>
      </c>
      <c r="C16">
        <f>+$C8+C12</f>
        <v>0.36045841191673528</v>
      </c>
    </row>
    <row r="17" spans="1:17" ht="13.5" thickBot="1" x14ac:dyDescent="0.25"/>
    <row r="18" spans="1:17" x14ac:dyDescent="0.2">
      <c r="A18" s="7" t="s">
        <v>10</v>
      </c>
      <c r="C18" s="3">
        <f>+C$15</f>
        <v>53765.398200000003</v>
      </c>
      <c r="D18" s="4">
        <f>+C$16</f>
        <v>0.36045841191673528</v>
      </c>
    </row>
    <row r="19" spans="1:17" ht="13.5" thickTop="1" x14ac:dyDescent="0.2">
      <c r="C19">
        <f>COUNT(C21:C2735)</f>
        <v>70</v>
      </c>
    </row>
    <row r="20" spans="1:17" ht="13.5" thickBot="1" x14ac:dyDescent="0.25">
      <c r="A20" s="6" t="s">
        <v>11</v>
      </c>
      <c r="B20" s="6" t="s">
        <v>12</v>
      </c>
      <c r="C20" s="6" t="s">
        <v>13</v>
      </c>
      <c r="D20" s="6" t="s">
        <v>17</v>
      </c>
      <c r="E20" s="6" t="s">
        <v>14</v>
      </c>
      <c r="F20" s="6" t="s">
        <v>15</v>
      </c>
      <c r="G20" s="6" t="s">
        <v>16</v>
      </c>
      <c r="H20" s="9" t="s">
        <v>33</v>
      </c>
      <c r="I20" s="9" t="s">
        <v>31</v>
      </c>
      <c r="J20" s="9" t="s">
        <v>65</v>
      </c>
      <c r="K20" s="9" t="s">
        <v>73</v>
      </c>
      <c r="L20" s="9" t="s">
        <v>38</v>
      </c>
      <c r="M20" s="8" t="s">
        <v>74</v>
      </c>
      <c r="N20" s="9" t="s">
        <v>30</v>
      </c>
      <c r="O20" s="9" t="s">
        <v>27</v>
      </c>
      <c r="P20" s="8" t="s">
        <v>26</v>
      </c>
      <c r="Q20" s="6" t="s">
        <v>19</v>
      </c>
    </row>
    <row r="21" spans="1:17" x14ac:dyDescent="0.2">
      <c r="A21" t="s">
        <v>32</v>
      </c>
      <c r="B21" s="5"/>
      <c r="C21" s="24">
        <v>41740.7166</v>
      </c>
      <c r="D21" s="10" t="s">
        <v>18</v>
      </c>
      <c r="E21">
        <f t="shared" ref="E21:E61" si="0">+(C21-C$7)/C$8</f>
        <v>0</v>
      </c>
      <c r="F21">
        <f>ROUND(2*E21,0)/2</f>
        <v>0</v>
      </c>
      <c r="G21">
        <f t="shared" ref="G21:G61" si="1">C21-($C$7+$C$8*$F21)</f>
        <v>0</v>
      </c>
      <c r="H21">
        <v>0</v>
      </c>
      <c r="Q21" s="1">
        <f t="shared" ref="Q21:Q61" si="2">+C21-15018.5</f>
        <v>26722.2166</v>
      </c>
    </row>
    <row r="22" spans="1:17" x14ac:dyDescent="0.2">
      <c r="A22" t="s">
        <v>34</v>
      </c>
      <c r="B22" s="5"/>
      <c r="C22" s="10">
        <v>50904.288</v>
      </c>
      <c r="D22" s="10">
        <v>2E-3</v>
      </c>
      <c r="E22">
        <f t="shared" si="0"/>
        <v>25423.222964270044</v>
      </c>
      <c r="F22">
        <f>ROUND(2*E22,0)/2-0.5</f>
        <v>25422.5</v>
      </c>
      <c r="G22">
        <f t="shared" si="1"/>
        <v>0.26058595000358764</v>
      </c>
      <c r="N22">
        <f>+G22</f>
        <v>0.26058595000358764</v>
      </c>
      <c r="O22">
        <f t="shared" ref="O22:O61" si="3">+C$11+C$12*$F22</f>
        <v>0.23940682837921512</v>
      </c>
      <c r="Q22" s="1">
        <f t="shared" si="2"/>
        <v>35885.788</v>
      </c>
    </row>
    <row r="23" spans="1:17" x14ac:dyDescent="0.2">
      <c r="A23" t="s">
        <v>35</v>
      </c>
      <c r="B23" s="5" t="s">
        <v>36</v>
      </c>
      <c r="C23" s="10">
        <v>51585.184699999998</v>
      </c>
      <c r="D23" s="10">
        <v>2.0000000000000001E-4</v>
      </c>
      <c r="E23">
        <f t="shared" si="0"/>
        <v>27312.288685931322</v>
      </c>
      <c r="F23">
        <f t="shared" ref="F23:F61" si="4">ROUND(2*E23,0)/2-1</f>
        <v>27311.5</v>
      </c>
      <c r="G23">
        <f t="shared" si="1"/>
        <v>0.28427473000192549</v>
      </c>
      <c r="K23">
        <f>+G23</f>
        <v>0.28427473000192549</v>
      </c>
      <c r="O23">
        <f t="shared" si="3"/>
        <v>0.27233571909209597</v>
      </c>
      <c r="Q23" s="1">
        <f t="shared" si="2"/>
        <v>36566.684699999998</v>
      </c>
    </row>
    <row r="24" spans="1:17" x14ac:dyDescent="0.2">
      <c r="A24" s="12" t="s">
        <v>59</v>
      </c>
      <c r="B24" s="13" t="s">
        <v>36</v>
      </c>
      <c r="C24" s="23">
        <v>51939.146800000002</v>
      </c>
      <c r="D24" s="23"/>
      <c r="E24">
        <f t="shared" si="0"/>
        <v>28294.313815260412</v>
      </c>
      <c r="F24">
        <f t="shared" si="4"/>
        <v>28293.5</v>
      </c>
      <c r="G24">
        <f t="shared" si="1"/>
        <v>0.29333236999809742</v>
      </c>
      <c r="J24">
        <f>+G24</f>
        <v>0.29333236999809742</v>
      </c>
      <c r="O24">
        <f t="shared" si="3"/>
        <v>0.28945386132610812</v>
      </c>
      <c r="Q24" s="1">
        <f t="shared" si="2"/>
        <v>36920.646800000002</v>
      </c>
    </row>
    <row r="25" spans="1:17" x14ac:dyDescent="0.2">
      <c r="A25" s="12" t="s">
        <v>59</v>
      </c>
      <c r="B25" s="13" t="s">
        <v>36</v>
      </c>
      <c r="C25" s="23">
        <v>51940.227700000003</v>
      </c>
      <c r="D25" s="23"/>
      <c r="E25">
        <f t="shared" si="0"/>
        <v>28297.312641864424</v>
      </c>
      <c r="F25">
        <f t="shared" si="4"/>
        <v>28296.5</v>
      </c>
      <c r="G25">
        <f t="shared" si="1"/>
        <v>0.29290943000523839</v>
      </c>
      <c r="J25">
        <f>+G25</f>
        <v>0.29290943000523839</v>
      </c>
      <c r="O25">
        <f t="shared" si="3"/>
        <v>0.28950615707631389</v>
      </c>
      <c r="Q25" s="1">
        <f t="shared" si="2"/>
        <v>36921.727700000003</v>
      </c>
    </row>
    <row r="26" spans="1:17" x14ac:dyDescent="0.2">
      <c r="A26" s="45" t="s">
        <v>58</v>
      </c>
      <c r="B26" s="46" t="s">
        <v>37</v>
      </c>
      <c r="C26" s="47">
        <v>51956.9876</v>
      </c>
      <c r="D26" s="11"/>
      <c r="E26">
        <f t="shared" si="0"/>
        <v>28343.810961783536</v>
      </c>
      <c r="F26">
        <f t="shared" si="4"/>
        <v>28343</v>
      </c>
      <c r="G26">
        <f t="shared" si="1"/>
        <v>0.29230385999835562</v>
      </c>
      <c r="K26">
        <f>+G26</f>
        <v>0.29230385999835562</v>
      </c>
      <c r="O26">
        <f t="shared" si="3"/>
        <v>0.29031674120450285</v>
      </c>
      <c r="Q26" s="1">
        <f t="shared" si="2"/>
        <v>36938.4876</v>
      </c>
    </row>
    <row r="27" spans="1:17" x14ac:dyDescent="0.2">
      <c r="A27" s="45" t="s">
        <v>58</v>
      </c>
      <c r="B27" s="46" t="s">
        <v>36</v>
      </c>
      <c r="C27" s="47">
        <v>51957.164199999999</v>
      </c>
      <c r="D27" s="11"/>
      <c r="E27">
        <f t="shared" si="0"/>
        <v>28344.300917170956</v>
      </c>
      <c r="F27">
        <f t="shared" si="4"/>
        <v>28343.5</v>
      </c>
      <c r="G27">
        <f t="shared" si="1"/>
        <v>0.28868337000312749</v>
      </c>
      <c r="K27">
        <f>+G27</f>
        <v>0.28868337000312749</v>
      </c>
      <c r="O27">
        <f t="shared" si="3"/>
        <v>0.29032545716287045</v>
      </c>
      <c r="Q27" s="1">
        <f t="shared" si="2"/>
        <v>36938.664199999999</v>
      </c>
    </row>
    <row r="28" spans="1:17" x14ac:dyDescent="0.2">
      <c r="A28" s="45" t="s">
        <v>58</v>
      </c>
      <c r="B28" s="46" t="s">
        <v>37</v>
      </c>
      <c r="C28" s="47">
        <v>51958.066200000001</v>
      </c>
      <c r="D28" s="11"/>
      <c r="E28">
        <f t="shared" si="0"/>
        <v>28346.803407315118</v>
      </c>
      <c r="F28">
        <f t="shared" si="4"/>
        <v>28346</v>
      </c>
      <c r="G28">
        <f t="shared" si="1"/>
        <v>0.28958091999811586</v>
      </c>
      <c r="K28">
        <f>+G28</f>
        <v>0.28958091999811586</v>
      </c>
      <c r="O28">
        <f t="shared" si="3"/>
        <v>0.29036903695470856</v>
      </c>
      <c r="Q28" s="1">
        <f t="shared" si="2"/>
        <v>36939.566200000001</v>
      </c>
    </row>
    <row r="29" spans="1:17" x14ac:dyDescent="0.2">
      <c r="A29" s="45" t="s">
        <v>58</v>
      </c>
      <c r="B29" s="46" t="s">
        <v>36</v>
      </c>
      <c r="C29" s="47">
        <v>51958.246500000001</v>
      </c>
      <c r="D29" s="11"/>
      <c r="E29">
        <f t="shared" si="0"/>
        <v>28347.303627906018</v>
      </c>
      <c r="F29">
        <f t="shared" si="4"/>
        <v>28346.5</v>
      </c>
      <c r="G29">
        <f t="shared" si="1"/>
        <v>0.28966042999672936</v>
      </c>
      <c r="K29">
        <f>+G29</f>
        <v>0.28966042999672936</v>
      </c>
      <c r="O29">
        <f t="shared" si="3"/>
        <v>0.29037775291307621</v>
      </c>
      <c r="Q29" s="1">
        <f t="shared" si="2"/>
        <v>36939.746500000001</v>
      </c>
    </row>
    <row r="30" spans="1:17" x14ac:dyDescent="0.2">
      <c r="A30" s="45" t="s">
        <v>58</v>
      </c>
      <c r="B30" s="46" t="s">
        <v>37</v>
      </c>
      <c r="C30" s="47">
        <v>51959.147799999999</v>
      </c>
      <c r="D30" s="11"/>
      <c r="E30">
        <f t="shared" si="0"/>
        <v>28349.804175984646</v>
      </c>
      <c r="F30">
        <f t="shared" si="4"/>
        <v>28349</v>
      </c>
      <c r="G30">
        <f t="shared" si="1"/>
        <v>0.28985798000212526</v>
      </c>
      <c r="K30">
        <f>+G30</f>
        <v>0.28985798000212526</v>
      </c>
      <c r="O30">
        <f t="shared" si="3"/>
        <v>0.29042133270491433</v>
      </c>
      <c r="Q30" s="1">
        <f t="shared" si="2"/>
        <v>36940.647799999999</v>
      </c>
    </row>
    <row r="31" spans="1:17" x14ac:dyDescent="0.2">
      <c r="A31" s="12" t="s">
        <v>59</v>
      </c>
      <c r="B31" s="13" t="s">
        <v>37</v>
      </c>
      <c r="C31" s="23">
        <v>52314.200100000002</v>
      </c>
      <c r="D31" s="23"/>
      <c r="E31">
        <f t="shared" si="0"/>
        <v>29334.853933645394</v>
      </c>
      <c r="F31">
        <f t="shared" si="4"/>
        <v>29334</v>
      </c>
      <c r="G31">
        <f t="shared" si="1"/>
        <v>0.30779268000333104</v>
      </c>
      <c r="J31">
        <f>+G31</f>
        <v>0.30779268000333104</v>
      </c>
      <c r="O31">
        <f t="shared" si="3"/>
        <v>0.30759177068913224</v>
      </c>
      <c r="Q31" s="1">
        <f t="shared" si="2"/>
        <v>37295.700100000002</v>
      </c>
    </row>
    <row r="32" spans="1:17" x14ac:dyDescent="0.2">
      <c r="A32" s="12" t="s">
        <v>59</v>
      </c>
      <c r="B32" s="13" t="s">
        <v>36</v>
      </c>
      <c r="C32" s="23">
        <v>52315.1</v>
      </c>
      <c r="D32" s="23"/>
      <c r="E32">
        <f t="shared" si="0"/>
        <v>29337.350597592977</v>
      </c>
      <c r="F32">
        <f t="shared" si="4"/>
        <v>29336.5</v>
      </c>
      <c r="G32">
        <f t="shared" si="1"/>
        <v>0.30659023000043817</v>
      </c>
      <c r="J32">
        <f>+G32</f>
        <v>0.30659023000043817</v>
      </c>
      <c r="O32">
        <f t="shared" si="3"/>
        <v>0.30763535048097035</v>
      </c>
      <c r="Q32" s="1">
        <f t="shared" si="2"/>
        <v>37296.6</v>
      </c>
    </row>
    <row r="33" spans="1:17" x14ac:dyDescent="0.2">
      <c r="A33" s="12" t="s">
        <v>59</v>
      </c>
      <c r="B33" s="13" t="s">
        <v>37</v>
      </c>
      <c r="C33" s="23">
        <v>52315.277099999999</v>
      </c>
      <c r="D33" s="23"/>
      <c r="E33">
        <f t="shared" si="0"/>
        <v>29337.841940170063</v>
      </c>
      <c r="F33">
        <f t="shared" si="4"/>
        <v>29337</v>
      </c>
      <c r="G33">
        <f t="shared" si="1"/>
        <v>0.30346973999985494</v>
      </c>
      <c r="J33">
        <f>+G33</f>
        <v>0.30346973999985494</v>
      </c>
      <c r="O33">
        <f t="shared" si="3"/>
        <v>0.30764406643933795</v>
      </c>
      <c r="Q33" s="1">
        <f t="shared" si="2"/>
        <v>37296.777099999999</v>
      </c>
    </row>
    <row r="34" spans="1:17" x14ac:dyDescent="0.2">
      <c r="A34" s="45" t="s">
        <v>58</v>
      </c>
      <c r="B34" s="46" t="s">
        <v>36</v>
      </c>
      <c r="C34" s="47">
        <v>52995.284200000002</v>
      </c>
      <c r="D34" s="11"/>
      <c r="E34">
        <f t="shared" si="0"/>
        <v>31224.43957399073</v>
      </c>
      <c r="F34">
        <f t="shared" si="4"/>
        <v>31223.5</v>
      </c>
      <c r="G34">
        <f t="shared" si="1"/>
        <v>0.33866097000282025</v>
      </c>
      <c r="K34">
        <f t="shared" ref="K34:K45" si="5">+G34</f>
        <v>0.33866097000282025</v>
      </c>
      <c r="O34">
        <f t="shared" si="3"/>
        <v>0.34052937736038069</v>
      </c>
      <c r="Q34" s="1">
        <f t="shared" si="2"/>
        <v>37976.784200000002</v>
      </c>
    </row>
    <row r="35" spans="1:17" x14ac:dyDescent="0.2">
      <c r="A35" s="45" t="s">
        <v>58</v>
      </c>
      <c r="B35" s="46" t="s">
        <v>36</v>
      </c>
      <c r="C35" s="47">
        <v>52996.364000000001</v>
      </c>
      <c r="D35" s="11"/>
      <c r="E35">
        <f t="shared" si="0"/>
        <v>31227.435348777493</v>
      </c>
      <c r="F35">
        <f t="shared" si="4"/>
        <v>31226.5</v>
      </c>
      <c r="G35">
        <f t="shared" si="1"/>
        <v>0.33713803000136977</v>
      </c>
      <c r="K35">
        <f t="shared" si="5"/>
        <v>0.33713803000136977</v>
      </c>
      <c r="O35">
        <f t="shared" si="3"/>
        <v>0.3405816731105864</v>
      </c>
      <c r="Q35" s="1">
        <f t="shared" si="2"/>
        <v>37977.864000000001</v>
      </c>
    </row>
    <row r="36" spans="1:17" x14ac:dyDescent="0.2">
      <c r="A36" s="45" t="s">
        <v>58</v>
      </c>
      <c r="B36" s="46" t="s">
        <v>37</v>
      </c>
      <c r="C36" s="47">
        <v>52997.264199999998</v>
      </c>
      <c r="D36" s="11"/>
      <c r="E36">
        <f t="shared" si="0"/>
        <v>31229.932845038868</v>
      </c>
      <c r="F36">
        <f t="shared" si="4"/>
        <v>31229</v>
      </c>
      <c r="G36">
        <f t="shared" si="1"/>
        <v>0.33623557999817422</v>
      </c>
      <c r="K36">
        <f t="shared" si="5"/>
        <v>0.33623557999817422</v>
      </c>
      <c r="O36">
        <f t="shared" si="3"/>
        <v>0.34062525290242451</v>
      </c>
      <c r="Q36" s="1">
        <f t="shared" si="2"/>
        <v>37978.764199999998</v>
      </c>
    </row>
    <row r="37" spans="1:17" x14ac:dyDescent="0.2">
      <c r="A37" s="45" t="s">
        <v>58</v>
      </c>
      <c r="B37" s="46" t="s">
        <v>37</v>
      </c>
      <c r="C37" s="47">
        <v>53001.228999999999</v>
      </c>
      <c r="D37" s="10"/>
      <c r="E37">
        <f t="shared" si="0"/>
        <v>31240.93270415589</v>
      </c>
      <c r="F37">
        <f t="shared" si="4"/>
        <v>31240</v>
      </c>
      <c r="G37">
        <f t="shared" si="1"/>
        <v>0.33618479999859119</v>
      </c>
      <c r="K37">
        <f t="shared" si="5"/>
        <v>0.33618479999859119</v>
      </c>
      <c r="O37">
        <f t="shared" si="3"/>
        <v>0.34081700398651227</v>
      </c>
      <c r="Q37" s="1">
        <f t="shared" si="2"/>
        <v>37982.728999999999</v>
      </c>
    </row>
    <row r="38" spans="1:17" x14ac:dyDescent="0.2">
      <c r="A38" s="45" t="s">
        <v>58</v>
      </c>
      <c r="B38" s="46" t="s">
        <v>37</v>
      </c>
      <c r="C38" s="47">
        <v>53004.113499999999</v>
      </c>
      <c r="D38" s="10"/>
      <c r="E38">
        <f t="shared" si="0"/>
        <v>31248.935401296487</v>
      </c>
      <c r="F38">
        <f t="shared" si="4"/>
        <v>31248</v>
      </c>
      <c r="G38">
        <f t="shared" si="1"/>
        <v>0.33715695999853779</v>
      </c>
      <c r="K38">
        <f t="shared" si="5"/>
        <v>0.33715695999853779</v>
      </c>
      <c r="O38">
        <f t="shared" si="3"/>
        <v>0.3409564593203942</v>
      </c>
      <c r="Q38" s="1">
        <f t="shared" si="2"/>
        <v>37985.613499999999</v>
      </c>
    </row>
    <row r="39" spans="1:17" x14ac:dyDescent="0.2">
      <c r="A39" s="45" t="s">
        <v>58</v>
      </c>
      <c r="B39" s="46" t="s">
        <v>36</v>
      </c>
      <c r="C39" s="47">
        <v>53004.295100000003</v>
      </c>
      <c r="D39" s="10"/>
      <c r="E39">
        <f t="shared" si="0"/>
        <v>31249.439228580508</v>
      </c>
      <c r="F39">
        <f t="shared" si="4"/>
        <v>31248.5</v>
      </c>
      <c r="G39">
        <f t="shared" si="1"/>
        <v>0.33853647000069031</v>
      </c>
      <c r="K39">
        <f t="shared" si="5"/>
        <v>0.33853647000069031</v>
      </c>
      <c r="O39">
        <f t="shared" si="3"/>
        <v>0.3409651752787618</v>
      </c>
      <c r="Q39" s="1">
        <f t="shared" si="2"/>
        <v>37985.795100000003</v>
      </c>
    </row>
    <row r="40" spans="1:17" x14ac:dyDescent="0.2">
      <c r="A40" s="45" t="s">
        <v>58</v>
      </c>
      <c r="B40" s="46" t="s">
        <v>37</v>
      </c>
      <c r="C40" s="47">
        <v>53005.194799999997</v>
      </c>
      <c r="D40" s="10"/>
      <c r="E40">
        <f t="shared" si="0"/>
        <v>31251.935337652219</v>
      </c>
      <c r="F40">
        <f t="shared" si="4"/>
        <v>31251</v>
      </c>
      <c r="G40">
        <f t="shared" si="1"/>
        <v>0.33713401999557391</v>
      </c>
      <c r="K40">
        <f t="shared" si="5"/>
        <v>0.33713401999557391</v>
      </c>
      <c r="O40">
        <f t="shared" si="3"/>
        <v>0.34100875507059991</v>
      </c>
      <c r="Q40" s="1">
        <f t="shared" si="2"/>
        <v>37986.694799999997</v>
      </c>
    </row>
    <row r="41" spans="1:17" x14ac:dyDescent="0.2">
      <c r="A41" s="45" t="s">
        <v>58</v>
      </c>
      <c r="B41" s="46" t="s">
        <v>36</v>
      </c>
      <c r="C41" s="47">
        <v>53005.3747</v>
      </c>
      <c r="D41" s="10"/>
      <c r="E41">
        <f t="shared" si="0"/>
        <v>31252.4344484914</v>
      </c>
      <c r="F41">
        <f t="shared" si="4"/>
        <v>31251.5</v>
      </c>
      <c r="G41">
        <f t="shared" si="1"/>
        <v>0.3368135299970163</v>
      </c>
      <c r="K41">
        <f t="shared" si="5"/>
        <v>0.3368135299970163</v>
      </c>
      <c r="O41">
        <f t="shared" si="3"/>
        <v>0.34101747102896762</v>
      </c>
      <c r="Q41" s="1">
        <f t="shared" si="2"/>
        <v>37986.8747</v>
      </c>
    </row>
    <row r="42" spans="1:17" x14ac:dyDescent="0.2">
      <c r="A42" s="45" t="s">
        <v>58</v>
      </c>
      <c r="B42" s="46" t="s">
        <v>37</v>
      </c>
      <c r="C42" s="47">
        <v>53006.275800000003</v>
      </c>
      <c r="D42" s="10"/>
      <c r="E42">
        <f t="shared" si="0"/>
        <v>31254.934441694179</v>
      </c>
      <c r="F42">
        <f t="shared" si="4"/>
        <v>31254</v>
      </c>
      <c r="G42">
        <f t="shared" si="1"/>
        <v>0.33681108000018867</v>
      </c>
      <c r="K42">
        <f t="shared" si="5"/>
        <v>0.33681108000018867</v>
      </c>
      <c r="O42">
        <f t="shared" si="3"/>
        <v>0.34106105082080573</v>
      </c>
      <c r="Q42" s="1">
        <f t="shared" si="2"/>
        <v>37987.775800000003</v>
      </c>
    </row>
    <row r="43" spans="1:17" x14ac:dyDescent="0.2">
      <c r="A43" s="45" t="s">
        <v>58</v>
      </c>
      <c r="B43" s="46" t="s">
        <v>36</v>
      </c>
      <c r="C43" s="47">
        <v>53007.181799999998</v>
      </c>
      <c r="D43" s="24"/>
      <c r="E43">
        <f t="shared" si="0"/>
        <v>31257.44802935559</v>
      </c>
      <c r="F43">
        <f t="shared" si="4"/>
        <v>31256.5</v>
      </c>
      <c r="G43">
        <f t="shared" si="1"/>
        <v>0.34170862999599194</v>
      </c>
      <c r="K43">
        <f t="shared" si="5"/>
        <v>0.34170862999599194</v>
      </c>
      <c r="O43">
        <f t="shared" si="3"/>
        <v>0.34110463061264384</v>
      </c>
      <c r="Q43" s="1">
        <f t="shared" si="2"/>
        <v>37988.681799999998</v>
      </c>
    </row>
    <row r="44" spans="1:17" x14ac:dyDescent="0.2">
      <c r="A44" s="45" t="s">
        <v>58</v>
      </c>
      <c r="B44" s="46" t="s">
        <v>36</v>
      </c>
      <c r="C44" s="47">
        <v>53008.260900000001</v>
      </c>
      <c r="D44" s="24"/>
      <c r="E44">
        <f t="shared" si="0"/>
        <v>31260.441862076837</v>
      </c>
      <c r="F44">
        <f t="shared" si="4"/>
        <v>31259.5</v>
      </c>
      <c r="G44">
        <f t="shared" si="1"/>
        <v>0.33948569000494899</v>
      </c>
      <c r="K44">
        <f t="shared" si="5"/>
        <v>0.33948569000494899</v>
      </c>
      <c r="O44">
        <f t="shared" si="3"/>
        <v>0.34115692636284956</v>
      </c>
      <c r="Q44" s="1">
        <f t="shared" si="2"/>
        <v>37989.760900000001</v>
      </c>
    </row>
    <row r="45" spans="1:17" x14ac:dyDescent="0.2">
      <c r="A45" s="45" t="s">
        <v>58</v>
      </c>
      <c r="B45" s="46" t="s">
        <v>36</v>
      </c>
      <c r="C45" s="47">
        <v>53009.343500000003</v>
      </c>
      <c r="D45" s="24"/>
      <c r="E45">
        <f t="shared" si="0"/>
        <v>31263.445405125694</v>
      </c>
      <c r="F45">
        <f t="shared" si="4"/>
        <v>31262.5</v>
      </c>
      <c r="G45">
        <f t="shared" si="1"/>
        <v>0.34076274999824818</v>
      </c>
      <c r="K45">
        <f t="shared" si="5"/>
        <v>0.34076274999824818</v>
      </c>
      <c r="O45">
        <f t="shared" si="3"/>
        <v>0.34120922211305527</v>
      </c>
      <c r="Q45" s="1">
        <f t="shared" si="2"/>
        <v>37990.843500000003</v>
      </c>
    </row>
    <row r="46" spans="1:17" x14ac:dyDescent="0.2">
      <c r="A46" s="20" t="s">
        <v>39</v>
      </c>
      <c r="B46" s="5" t="s">
        <v>37</v>
      </c>
      <c r="C46" s="10">
        <v>53047.370199999998</v>
      </c>
      <c r="D46" s="26">
        <v>5.0000000000000001E-3</v>
      </c>
      <c r="E46">
        <f t="shared" si="0"/>
        <v>31368.945895108813</v>
      </c>
      <c r="F46">
        <f t="shared" si="4"/>
        <v>31368</v>
      </c>
      <c r="G46">
        <f t="shared" si="1"/>
        <v>0.34093935999408131</v>
      </c>
      <c r="I46">
        <f>+G46</f>
        <v>0.34093935999408131</v>
      </c>
      <c r="O46">
        <f t="shared" si="3"/>
        <v>0.34304828932862386</v>
      </c>
      <c r="Q46" s="1">
        <f t="shared" si="2"/>
        <v>38028.870199999998</v>
      </c>
    </row>
    <row r="47" spans="1:17" x14ac:dyDescent="0.2">
      <c r="A47" s="12" t="s">
        <v>59</v>
      </c>
      <c r="B47" s="13" t="s">
        <v>37</v>
      </c>
      <c r="C47" s="23">
        <v>53083.053999999996</v>
      </c>
      <c r="D47" s="23"/>
      <c r="E47">
        <f t="shared" si="0"/>
        <v>31467.946291789562</v>
      </c>
      <c r="F47">
        <f t="shared" si="4"/>
        <v>31467</v>
      </c>
      <c r="G47">
        <f t="shared" si="1"/>
        <v>0.3410823399972287</v>
      </c>
      <c r="J47">
        <f>+G47</f>
        <v>0.3410823399972287</v>
      </c>
      <c r="O47">
        <f t="shared" si="3"/>
        <v>0.3447740490854132</v>
      </c>
      <c r="Q47" s="1">
        <f t="shared" si="2"/>
        <v>38064.553999999996</v>
      </c>
    </row>
    <row r="48" spans="1:17" x14ac:dyDescent="0.2">
      <c r="A48" s="12" t="s">
        <v>59</v>
      </c>
      <c r="B48" s="13" t="s">
        <v>37</v>
      </c>
      <c r="C48" s="23">
        <v>53084.1348</v>
      </c>
      <c r="D48" s="23"/>
      <c r="E48">
        <f t="shared" si="0"/>
        <v>31470.944840955653</v>
      </c>
      <c r="F48">
        <f t="shared" si="4"/>
        <v>31470</v>
      </c>
      <c r="G48">
        <f t="shared" si="1"/>
        <v>0.34055939999961993</v>
      </c>
      <c r="J48">
        <f>+G48</f>
        <v>0.34055939999961993</v>
      </c>
      <c r="O48">
        <f t="shared" si="3"/>
        <v>0.34482634483561903</v>
      </c>
      <c r="Q48" s="1">
        <f t="shared" si="2"/>
        <v>38065.6348</v>
      </c>
    </row>
    <row r="49" spans="1:17" x14ac:dyDescent="0.2">
      <c r="A49" s="22" t="s">
        <v>44</v>
      </c>
      <c r="B49" s="13" t="s">
        <v>37</v>
      </c>
      <c r="C49" s="23">
        <v>53437.746599999999</v>
      </c>
      <c r="D49" s="23">
        <v>1.1999999999999999E-3</v>
      </c>
      <c r="E49">
        <f t="shared" si="0"/>
        <v>32451.998105209896</v>
      </c>
      <c r="F49">
        <f t="shared" si="4"/>
        <v>32451</v>
      </c>
      <c r="G49">
        <f t="shared" si="1"/>
        <v>0.35975802000029944</v>
      </c>
      <c r="I49">
        <f>+G49</f>
        <v>0.35975802000029944</v>
      </c>
      <c r="O49">
        <f t="shared" si="3"/>
        <v>0.36192705515289592</v>
      </c>
      <c r="Q49" s="1">
        <f t="shared" si="2"/>
        <v>38419.246599999999</v>
      </c>
    </row>
    <row r="50" spans="1:17" x14ac:dyDescent="0.2">
      <c r="A50" s="12" t="s">
        <v>59</v>
      </c>
      <c r="B50" s="13" t="s">
        <v>37</v>
      </c>
      <c r="C50" s="23">
        <v>53439.186699999998</v>
      </c>
      <c r="D50" s="23"/>
      <c r="E50">
        <f t="shared" si="0"/>
        <v>32455.993488864664</v>
      </c>
      <c r="F50">
        <f t="shared" si="4"/>
        <v>32455</v>
      </c>
      <c r="G50">
        <f t="shared" si="1"/>
        <v>0.35809409999637865</v>
      </c>
      <c r="J50">
        <f>+G50</f>
        <v>0.35809409999637865</v>
      </c>
      <c r="O50">
        <f t="shared" si="3"/>
        <v>0.36199678281983683</v>
      </c>
      <c r="Q50" s="1">
        <f t="shared" si="2"/>
        <v>38420.686699999998</v>
      </c>
    </row>
    <row r="51" spans="1:17" x14ac:dyDescent="0.2">
      <c r="A51" s="12" t="s">
        <v>60</v>
      </c>
      <c r="B51" s="5" t="s">
        <v>37</v>
      </c>
      <c r="C51" s="24">
        <v>53439.187400000003</v>
      </c>
      <c r="D51" s="24"/>
      <c r="E51">
        <f t="shared" si="0"/>
        <v>32455.995430930197</v>
      </c>
      <c r="F51">
        <f t="shared" si="4"/>
        <v>32455</v>
      </c>
      <c r="G51">
        <f t="shared" si="1"/>
        <v>0.35879410000052303</v>
      </c>
      <c r="J51">
        <f>+G51</f>
        <v>0.35879410000052303</v>
      </c>
      <c r="O51">
        <f t="shared" si="3"/>
        <v>0.36199678281983683</v>
      </c>
      <c r="Q51" s="1">
        <f t="shared" si="2"/>
        <v>38420.687400000003</v>
      </c>
    </row>
    <row r="52" spans="1:17" x14ac:dyDescent="0.2">
      <c r="A52" s="12" t="s">
        <v>61</v>
      </c>
      <c r="B52" s="13" t="s">
        <v>37</v>
      </c>
      <c r="C52" s="23">
        <v>53439.188600000001</v>
      </c>
      <c r="D52" s="23"/>
      <c r="E52">
        <f t="shared" si="0"/>
        <v>32455.998760185372</v>
      </c>
      <c r="F52">
        <f t="shared" si="4"/>
        <v>32455</v>
      </c>
      <c r="G52">
        <f t="shared" si="1"/>
        <v>0.35999409999931231</v>
      </c>
      <c r="J52">
        <f>+G52</f>
        <v>0.35999409999931231</v>
      </c>
      <c r="O52">
        <f t="shared" si="3"/>
        <v>0.36199678281983683</v>
      </c>
      <c r="Q52" s="1">
        <f t="shared" si="2"/>
        <v>38420.688600000001</v>
      </c>
    </row>
    <row r="53" spans="1:17" x14ac:dyDescent="0.2">
      <c r="A53" s="7" t="s">
        <v>41</v>
      </c>
      <c r="B53" s="5"/>
      <c r="C53" s="10">
        <v>53442.792870341123</v>
      </c>
      <c r="D53" s="10">
        <v>2.0000000000000001E-4</v>
      </c>
      <c r="E53">
        <f t="shared" si="0"/>
        <v>32465.998373273545</v>
      </c>
      <c r="F53">
        <f t="shared" si="4"/>
        <v>32465</v>
      </c>
      <c r="G53">
        <f t="shared" si="1"/>
        <v>0.35985464112309273</v>
      </c>
      <c r="L53">
        <f>+G53</f>
        <v>0.35985464112309273</v>
      </c>
      <c r="O53">
        <f t="shared" si="3"/>
        <v>0.36217110198718938</v>
      </c>
      <c r="Q53" s="1">
        <f t="shared" si="2"/>
        <v>38424.292870341123</v>
      </c>
    </row>
    <row r="54" spans="1:17" x14ac:dyDescent="0.2">
      <c r="A54" s="12" t="s">
        <v>62</v>
      </c>
      <c r="B54" s="5" t="s">
        <v>36</v>
      </c>
      <c r="C54" s="24">
        <v>53471.083100000003</v>
      </c>
      <c r="D54" s="24"/>
      <c r="E54">
        <f t="shared" si="0"/>
        <v>32544.486201319291</v>
      </c>
      <c r="F54">
        <f t="shared" si="4"/>
        <v>32543.5</v>
      </c>
      <c r="G54">
        <f t="shared" si="1"/>
        <v>0.35546737000549911</v>
      </c>
      <c r="J54">
        <f>+G54</f>
        <v>0.35546737000549911</v>
      </c>
      <c r="O54">
        <f t="shared" si="3"/>
        <v>0.36353950745090624</v>
      </c>
      <c r="Q54" s="1">
        <f t="shared" si="2"/>
        <v>38452.583100000003</v>
      </c>
    </row>
    <row r="55" spans="1:17" x14ac:dyDescent="0.2">
      <c r="A55" s="12" t="s">
        <v>63</v>
      </c>
      <c r="B55" s="5" t="s">
        <v>36</v>
      </c>
      <c r="C55" s="24">
        <v>53471.087899999999</v>
      </c>
      <c r="D55" s="24"/>
      <c r="E55">
        <f t="shared" si="0"/>
        <v>32544.499518340002</v>
      </c>
      <c r="F55">
        <f t="shared" si="4"/>
        <v>32543.5</v>
      </c>
      <c r="G55">
        <f t="shared" si="1"/>
        <v>0.36026737000065623</v>
      </c>
      <c r="J55">
        <f>+G55</f>
        <v>0.36026737000065623</v>
      </c>
      <c r="O55">
        <f t="shared" si="3"/>
        <v>0.36353950745090624</v>
      </c>
      <c r="Q55" s="1">
        <f t="shared" si="2"/>
        <v>38452.587899999999</v>
      </c>
    </row>
    <row r="56" spans="1:17" x14ac:dyDescent="0.2">
      <c r="A56" s="12" t="s">
        <v>64</v>
      </c>
      <c r="B56" s="5" t="s">
        <v>36</v>
      </c>
      <c r="C56" s="24">
        <v>53471.089599999999</v>
      </c>
      <c r="D56" s="24"/>
      <c r="E56">
        <f t="shared" si="0"/>
        <v>32544.504234784843</v>
      </c>
      <c r="F56">
        <f t="shared" si="4"/>
        <v>32543.5</v>
      </c>
      <c r="G56">
        <f t="shared" si="1"/>
        <v>0.36196737000136636</v>
      </c>
      <c r="J56">
        <f>+G56</f>
        <v>0.36196737000136636</v>
      </c>
      <c r="O56">
        <f t="shared" si="3"/>
        <v>0.36353950745090624</v>
      </c>
      <c r="Q56" s="1">
        <f t="shared" si="2"/>
        <v>38452.589599999999</v>
      </c>
    </row>
    <row r="57" spans="1:17" x14ac:dyDescent="0.2">
      <c r="A57" s="22" t="s">
        <v>43</v>
      </c>
      <c r="B57" s="13" t="s">
        <v>37</v>
      </c>
      <c r="C57" s="23">
        <v>53765.398200000003</v>
      </c>
      <c r="D57" s="24">
        <v>4.0000000000000002E-4</v>
      </c>
      <c r="E57">
        <f t="shared" si="0"/>
        <v>33361.027927512579</v>
      </c>
      <c r="F57">
        <f t="shared" si="4"/>
        <v>33360</v>
      </c>
      <c r="G57">
        <f t="shared" si="1"/>
        <v>0.37050720000115689</v>
      </c>
      <c r="I57">
        <f>+G57</f>
        <v>0.37050720000115689</v>
      </c>
      <c r="O57">
        <f t="shared" si="3"/>
        <v>0.37777266746523508</v>
      </c>
      <c r="Q57" s="1">
        <f t="shared" si="2"/>
        <v>38746.898200000003</v>
      </c>
    </row>
    <row r="58" spans="1:17" x14ac:dyDescent="0.2">
      <c r="A58" s="25" t="s">
        <v>53</v>
      </c>
      <c r="B58" s="14"/>
      <c r="C58" s="24">
        <v>54060.983699999997</v>
      </c>
      <c r="D58" s="24">
        <v>2.9999999999999997E-4</v>
      </c>
      <c r="E58">
        <f t="shared" si="0"/>
        <v>34181.094225190478</v>
      </c>
      <c r="F58">
        <f t="shared" si="4"/>
        <v>34180</v>
      </c>
      <c r="G58">
        <f t="shared" si="1"/>
        <v>0.39440359999571228</v>
      </c>
      <c r="L58">
        <f>+G58</f>
        <v>0.39440359999571228</v>
      </c>
      <c r="O58">
        <f t="shared" si="3"/>
        <v>0.39206683918813723</v>
      </c>
      <c r="Q58" s="1">
        <f t="shared" si="2"/>
        <v>39042.483699999997</v>
      </c>
    </row>
    <row r="59" spans="1:17" x14ac:dyDescent="0.2">
      <c r="A59" s="12" t="s">
        <v>55</v>
      </c>
      <c r="B59" s="42" t="s">
        <v>36</v>
      </c>
      <c r="C59" s="12">
        <v>54831.836000000003</v>
      </c>
      <c r="D59" s="12">
        <v>4.0000000000000002E-4</v>
      </c>
      <c r="E59">
        <f t="shared" si="0"/>
        <v>36319.730902962263</v>
      </c>
      <c r="F59">
        <f t="shared" si="4"/>
        <v>36318.5</v>
      </c>
      <c r="G59">
        <f t="shared" si="1"/>
        <v>0.44366787000035401</v>
      </c>
      <c r="I59">
        <f>+G59</f>
        <v>0.44366787000035401</v>
      </c>
      <c r="O59">
        <f t="shared" si="3"/>
        <v>0.42934499312646213</v>
      </c>
      <c r="Q59" s="1">
        <f t="shared" si="2"/>
        <v>39813.336000000003</v>
      </c>
    </row>
    <row r="60" spans="1:17" x14ac:dyDescent="0.2">
      <c r="A60" s="18" t="s">
        <v>75</v>
      </c>
      <c r="B60" s="16"/>
      <c r="C60" s="25">
        <v>54883.741199999997</v>
      </c>
      <c r="D60" s="24">
        <v>2.9999999999999997E-4</v>
      </c>
      <c r="E60">
        <f t="shared" si="0"/>
        <v>36463.735616299782</v>
      </c>
      <c r="F60">
        <f t="shared" si="4"/>
        <v>36462.5</v>
      </c>
      <c r="G60">
        <f t="shared" si="1"/>
        <v>0.44536674999835668</v>
      </c>
      <c r="L60">
        <f>+G60</f>
        <v>0.44536674999835668</v>
      </c>
      <c r="O60">
        <f t="shared" si="3"/>
        <v>0.43185518913633769</v>
      </c>
      <c r="Q60" s="1">
        <f t="shared" si="2"/>
        <v>39865.241199999997</v>
      </c>
    </row>
    <row r="61" spans="1:17" x14ac:dyDescent="0.2">
      <c r="A61" s="43" t="s">
        <v>56</v>
      </c>
      <c r="B61" s="44" t="s">
        <v>57</v>
      </c>
      <c r="C61" s="43">
        <v>54946.642099999997</v>
      </c>
      <c r="D61" s="43">
        <v>1E-4</v>
      </c>
      <c r="E61">
        <f t="shared" si="0"/>
        <v>36638.246572295961</v>
      </c>
      <c r="F61">
        <f t="shared" si="4"/>
        <v>36637</v>
      </c>
      <c r="G61">
        <f t="shared" si="1"/>
        <v>0.44931573999929242</v>
      </c>
      <c r="I61">
        <f>+G61</f>
        <v>0.44931573999929242</v>
      </c>
      <c r="O61">
        <f t="shared" si="3"/>
        <v>0.43489705860663819</v>
      </c>
      <c r="Q61" s="1">
        <f t="shared" si="2"/>
        <v>39928.142099999997</v>
      </c>
    </row>
    <row r="62" spans="1:17" x14ac:dyDescent="0.2">
      <c r="A62" s="138" t="s">
        <v>198</v>
      </c>
      <c r="B62" s="92"/>
      <c r="C62" s="97">
        <v>38820.785000000003</v>
      </c>
      <c r="D62" s="93" t="s">
        <v>197</v>
      </c>
    </row>
    <row r="63" spans="1:17" x14ac:dyDescent="0.2">
      <c r="A63" s="138" t="s">
        <v>198</v>
      </c>
      <c r="B63" s="92"/>
      <c r="C63" s="97">
        <v>47200.699000000001</v>
      </c>
      <c r="D63" s="93" t="s">
        <v>152</v>
      </c>
    </row>
    <row r="64" spans="1:17" x14ac:dyDescent="0.2">
      <c r="A64" s="138" t="s">
        <v>198</v>
      </c>
      <c r="B64" s="92"/>
      <c r="C64" s="97">
        <v>47200.879000000001</v>
      </c>
      <c r="D64" s="93" t="s">
        <v>152</v>
      </c>
    </row>
    <row r="65" spans="1:4" x14ac:dyDescent="0.2">
      <c r="A65" s="138" t="s">
        <v>198</v>
      </c>
      <c r="B65" s="92"/>
      <c r="C65" s="97">
        <v>47203.762000000002</v>
      </c>
      <c r="D65" s="93" t="s">
        <v>152</v>
      </c>
    </row>
    <row r="66" spans="1:4" x14ac:dyDescent="0.2">
      <c r="A66" s="138" t="s">
        <v>198</v>
      </c>
      <c r="B66" s="92"/>
      <c r="C66" s="97">
        <v>47203.944000000003</v>
      </c>
      <c r="D66" s="93" t="s">
        <v>152</v>
      </c>
    </row>
    <row r="67" spans="1:4" x14ac:dyDescent="0.2">
      <c r="A67" s="138" t="s">
        <v>198</v>
      </c>
      <c r="B67" s="92"/>
      <c r="C67" s="98">
        <v>51159.305899999999</v>
      </c>
      <c r="D67" s="98" t="s">
        <v>152</v>
      </c>
    </row>
    <row r="68" spans="1:4" x14ac:dyDescent="0.2">
      <c r="A68" s="138" t="s">
        <v>198</v>
      </c>
      <c r="B68" s="92"/>
      <c r="C68" s="98">
        <v>51177.1469</v>
      </c>
      <c r="D68" s="98" t="s">
        <v>152</v>
      </c>
    </row>
    <row r="69" spans="1:4" x14ac:dyDescent="0.2">
      <c r="A69" s="138" t="s">
        <v>198</v>
      </c>
      <c r="B69" s="92"/>
      <c r="C69" s="98">
        <v>51177.327499999999</v>
      </c>
      <c r="D69" s="98" t="s">
        <v>152</v>
      </c>
    </row>
    <row r="70" spans="1:4" x14ac:dyDescent="0.2">
      <c r="A70" s="138" t="s">
        <v>198</v>
      </c>
      <c r="B70" s="92"/>
      <c r="C70" s="98">
        <v>51179.310299999997</v>
      </c>
      <c r="D70" s="98" t="s">
        <v>152</v>
      </c>
    </row>
    <row r="71" spans="1:4" x14ac:dyDescent="0.2">
      <c r="A71" s="138" t="s">
        <v>198</v>
      </c>
      <c r="B71" s="92"/>
      <c r="C71" s="98">
        <v>51229.772700000001</v>
      </c>
      <c r="D71" s="98" t="s">
        <v>152</v>
      </c>
    </row>
    <row r="72" spans="1:4" x14ac:dyDescent="0.2">
      <c r="A72" s="138" t="s">
        <v>198</v>
      </c>
      <c r="B72" s="92"/>
      <c r="C72" s="98">
        <v>51231.749000000003</v>
      </c>
      <c r="D72" s="98" t="s">
        <v>152</v>
      </c>
    </row>
    <row r="73" spans="1:4" x14ac:dyDescent="0.2">
      <c r="A73" s="138" t="s">
        <v>198</v>
      </c>
      <c r="B73" s="92"/>
      <c r="C73" s="98">
        <v>51245.8122</v>
      </c>
      <c r="D73" s="98" t="s">
        <v>152</v>
      </c>
    </row>
    <row r="74" spans="1:4" x14ac:dyDescent="0.2">
      <c r="A74" s="138" t="s">
        <v>198</v>
      </c>
      <c r="B74" s="92"/>
      <c r="C74" s="98">
        <v>51250.679799999998</v>
      </c>
      <c r="D74" s="98" t="s">
        <v>152</v>
      </c>
    </row>
    <row r="75" spans="1:4" x14ac:dyDescent="0.2">
      <c r="A75" s="138" t="s">
        <v>198</v>
      </c>
      <c r="B75" s="92"/>
      <c r="C75" s="98">
        <v>51273.0268</v>
      </c>
      <c r="D75" s="98" t="s">
        <v>152</v>
      </c>
    </row>
    <row r="76" spans="1:4" x14ac:dyDescent="0.2">
      <c r="A76" s="138" t="s">
        <v>198</v>
      </c>
      <c r="B76" s="92"/>
      <c r="C76" s="98">
        <v>51939.141100000001</v>
      </c>
      <c r="D76" s="93" t="s">
        <v>152</v>
      </c>
    </row>
    <row r="77" spans="1:4" x14ac:dyDescent="0.2">
      <c r="A77" s="138" t="s">
        <v>198</v>
      </c>
      <c r="B77" s="92"/>
      <c r="C77" s="98">
        <v>51940.222099999999</v>
      </c>
      <c r="D77" s="93" t="s">
        <v>152</v>
      </c>
    </row>
    <row r="78" spans="1:4" x14ac:dyDescent="0.2">
      <c r="A78" s="138" t="s">
        <v>198</v>
      </c>
      <c r="B78" s="92"/>
      <c r="C78" s="98">
        <v>51940.227800000001</v>
      </c>
      <c r="D78" s="93" t="s">
        <v>152</v>
      </c>
    </row>
    <row r="79" spans="1:4" x14ac:dyDescent="0.2">
      <c r="A79" s="138" t="s">
        <v>198</v>
      </c>
      <c r="B79" s="100"/>
      <c r="C79" s="101">
        <v>52314.1944</v>
      </c>
      <c r="D79" s="93" t="s">
        <v>152</v>
      </c>
    </row>
    <row r="80" spans="1:4" x14ac:dyDescent="0.2">
      <c r="A80" s="138" t="s">
        <v>198</v>
      </c>
      <c r="B80" s="100"/>
      <c r="C80" s="101">
        <v>52314.200100000002</v>
      </c>
      <c r="D80" s="93" t="s">
        <v>152</v>
      </c>
    </row>
    <row r="81" spans="1:4" x14ac:dyDescent="0.2">
      <c r="A81" s="138" t="s">
        <v>198</v>
      </c>
      <c r="B81" s="100"/>
      <c r="C81" s="101">
        <v>52315.094299999997</v>
      </c>
      <c r="D81" s="93" t="s">
        <v>152</v>
      </c>
    </row>
    <row r="82" spans="1:4" x14ac:dyDescent="0.2">
      <c r="A82" s="138" t="s">
        <v>198</v>
      </c>
      <c r="B82" s="100"/>
      <c r="C82" s="101">
        <v>52315.277099999999</v>
      </c>
      <c r="D82" s="93" t="s">
        <v>152</v>
      </c>
    </row>
    <row r="83" spans="1:4" x14ac:dyDescent="0.2">
      <c r="A83" s="138" t="s">
        <v>198</v>
      </c>
      <c r="B83" s="92"/>
      <c r="C83" s="98">
        <v>53083.053999999996</v>
      </c>
      <c r="D83" s="93" t="s">
        <v>152</v>
      </c>
    </row>
    <row r="84" spans="1:4" x14ac:dyDescent="0.2">
      <c r="A84" s="138" t="s">
        <v>198</v>
      </c>
      <c r="B84" s="92"/>
      <c r="C84" s="98">
        <v>53084.1348</v>
      </c>
      <c r="D84" s="93" t="s">
        <v>152</v>
      </c>
    </row>
    <row r="85" spans="1:4" x14ac:dyDescent="0.2">
      <c r="A85" s="138" t="s">
        <v>198</v>
      </c>
      <c r="B85" s="92"/>
      <c r="C85" s="98">
        <v>53426.392599999999</v>
      </c>
      <c r="D85" s="93" t="s">
        <v>152</v>
      </c>
    </row>
    <row r="86" spans="1:4" x14ac:dyDescent="0.2">
      <c r="A86" s="138" t="s">
        <v>198</v>
      </c>
      <c r="B86" s="92"/>
      <c r="C86" s="98">
        <v>53426.393100000001</v>
      </c>
      <c r="D86" s="93" t="s">
        <v>152</v>
      </c>
    </row>
    <row r="87" spans="1:4" x14ac:dyDescent="0.2">
      <c r="A87" s="138" t="s">
        <v>198</v>
      </c>
      <c r="B87" s="106"/>
      <c r="C87" s="107">
        <v>53439.187599999997</v>
      </c>
      <c r="D87" s="93" t="s">
        <v>152</v>
      </c>
    </row>
    <row r="88" spans="1:4" x14ac:dyDescent="0.2">
      <c r="A88" s="138" t="s">
        <v>198</v>
      </c>
      <c r="B88" s="92"/>
      <c r="C88" s="93">
        <v>53489.292800000003</v>
      </c>
      <c r="D88" s="93" t="s">
        <v>152</v>
      </c>
    </row>
    <row r="89" spans="1:4" x14ac:dyDescent="0.2">
      <c r="A89" s="138" t="s">
        <v>198</v>
      </c>
      <c r="B89" s="92"/>
      <c r="C89" s="93">
        <v>53683.581400000003</v>
      </c>
      <c r="D89" s="93" t="s">
        <v>152</v>
      </c>
    </row>
    <row r="90" spans="1:4" x14ac:dyDescent="0.2">
      <c r="A90" s="138" t="s">
        <v>198</v>
      </c>
      <c r="B90" s="92"/>
      <c r="C90" s="93">
        <v>53750.623500000002</v>
      </c>
      <c r="D90" s="93" t="s">
        <v>152</v>
      </c>
    </row>
  </sheetData>
  <sheetProtection sheet="1" objects="1" scenarios="1"/>
  <phoneticPr fontId="8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14"/>
  <sheetViews>
    <sheetView topLeftCell="A19" workbookViewId="0">
      <selection activeCell="A49" sqref="A49:D53"/>
    </sheetView>
  </sheetViews>
  <sheetFormatPr defaultRowHeight="12.75" x14ac:dyDescent="0.2"/>
  <cols>
    <col min="1" max="1" width="19.7109375" style="24" customWidth="1"/>
    <col min="2" max="2" width="4.42578125" style="16" customWidth="1"/>
    <col min="3" max="3" width="12.7109375" style="24" customWidth="1"/>
    <col min="4" max="4" width="5.42578125" style="16" customWidth="1"/>
    <col min="5" max="5" width="14.85546875" style="16" customWidth="1"/>
    <col min="6" max="6" width="9.140625" style="16"/>
    <col min="7" max="7" width="12" style="16" customWidth="1"/>
    <col min="8" max="8" width="14.140625" style="24" customWidth="1"/>
    <col min="9" max="9" width="22.5703125" style="16" customWidth="1"/>
    <col min="10" max="10" width="25.140625" style="16" customWidth="1"/>
    <col min="11" max="11" width="15.7109375" style="16" customWidth="1"/>
    <col min="12" max="12" width="14.140625" style="16" customWidth="1"/>
    <col min="13" max="13" width="9.5703125" style="16" customWidth="1"/>
    <col min="14" max="14" width="14.140625" style="16" customWidth="1"/>
    <col min="15" max="15" width="23.42578125" style="16" customWidth="1"/>
    <col min="16" max="16" width="16.5703125" style="16" customWidth="1"/>
    <col min="17" max="17" width="41" style="16" customWidth="1"/>
    <col min="18" max="16384" width="9.140625" style="16"/>
  </cols>
  <sheetData>
    <row r="1" spans="1:16" ht="15.75" x14ac:dyDescent="0.25">
      <c r="A1" s="144" t="s">
        <v>203</v>
      </c>
      <c r="I1" s="145" t="s">
        <v>93</v>
      </c>
      <c r="J1" s="146" t="s">
        <v>152</v>
      </c>
    </row>
    <row r="2" spans="1:16" x14ac:dyDescent="0.2">
      <c r="I2" s="147" t="s">
        <v>104</v>
      </c>
      <c r="J2" s="148" t="s">
        <v>197</v>
      </c>
    </row>
    <row r="3" spans="1:16" x14ac:dyDescent="0.2">
      <c r="A3" s="149" t="s">
        <v>204</v>
      </c>
      <c r="I3" s="147" t="s">
        <v>108</v>
      </c>
      <c r="J3" s="148" t="s">
        <v>151</v>
      </c>
    </row>
    <row r="4" spans="1:16" x14ac:dyDescent="0.2">
      <c r="I4" s="147" t="s">
        <v>122</v>
      </c>
      <c r="J4" s="148" t="s">
        <v>151</v>
      </c>
    </row>
    <row r="5" spans="1:16" ht="13.5" thickBot="1" x14ac:dyDescent="0.25">
      <c r="I5" s="150" t="s">
        <v>144</v>
      </c>
      <c r="J5" s="151" t="s">
        <v>205</v>
      </c>
    </row>
    <row r="10" spans="1:16" ht="13.5" thickBot="1" x14ac:dyDescent="0.25"/>
    <row r="11" spans="1:16" ht="12.75" customHeight="1" thickBot="1" x14ac:dyDescent="0.25">
      <c r="A11" s="24" t="str">
        <f t="shared" ref="A11:A53" si="0">P11</f>
        <v> BBS 117 </v>
      </c>
      <c r="B11" s="5" t="str">
        <f t="shared" ref="B11:B53" si="1">IF(H11=INT(H11),"I","II")</f>
        <v>I</v>
      </c>
      <c r="C11" s="24">
        <f t="shared" ref="C11:C53" si="2">1*G11</f>
        <v>50904.288</v>
      </c>
      <c r="D11" s="16" t="str">
        <f t="shared" ref="D11:D53" si="3">VLOOKUP(F11,I$1:J$5,2,FALSE)</f>
        <v>vis</v>
      </c>
      <c r="E11" s="152">
        <f>VLOOKUP(C11,'Active 1'!C$21:E$969,3,FALSE)</f>
        <v>37526.090247174849</v>
      </c>
      <c r="F11" s="5" t="s">
        <v>144</v>
      </c>
      <c r="G11" s="16" t="str">
        <f t="shared" ref="G11:G53" si="4">MID(I11,3,LEN(I11)-3)</f>
        <v>50904.288</v>
      </c>
      <c r="H11" s="24">
        <f t="shared" ref="H11:H53" si="5">1*K11</f>
        <v>25423</v>
      </c>
      <c r="I11" s="153" t="s">
        <v>206</v>
      </c>
      <c r="J11" s="154" t="s">
        <v>207</v>
      </c>
      <c r="K11" s="153">
        <v>25423</v>
      </c>
      <c r="L11" s="153" t="s">
        <v>208</v>
      </c>
      <c r="M11" s="154" t="s">
        <v>209</v>
      </c>
      <c r="N11" s="154" t="s">
        <v>210</v>
      </c>
      <c r="O11" s="155" t="s">
        <v>211</v>
      </c>
      <c r="P11" s="155" t="s">
        <v>212</v>
      </c>
    </row>
    <row r="12" spans="1:16" ht="12.75" customHeight="1" thickBot="1" x14ac:dyDescent="0.25">
      <c r="A12" s="24" t="str">
        <f t="shared" si="0"/>
        <v> AJ 129, 979 ff </v>
      </c>
      <c r="B12" s="5" t="str">
        <f t="shared" si="1"/>
        <v>I</v>
      </c>
      <c r="C12" s="24">
        <f t="shared" si="2"/>
        <v>51956.9876</v>
      </c>
      <c r="D12" s="16" t="str">
        <f t="shared" si="3"/>
        <v>vis</v>
      </c>
      <c r="E12" s="152">
        <f>VLOOKUP(C12,'Active 1'!C$21:E$969,3,FALSE)</f>
        <v>40446.676462069263</v>
      </c>
      <c r="F12" s="5" t="s">
        <v>144</v>
      </c>
      <c r="G12" s="16" t="str">
        <f t="shared" si="4"/>
        <v>51956.9876</v>
      </c>
      <c r="H12" s="24">
        <f t="shared" si="5"/>
        <v>28344</v>
      </c>
      <c r="I12" s="153" t="s">
        <v>213</v>
      </c>
      <c r="J12" s="154" t="s">
        <v>214</v>
      </c>
      <c r="K12" s="153">
        <v>28344</v>
      </c>
      <c r="L12" s="153" t="s">
        <v>215</v>
      </c>
      <c r="M12" s="154" t="s">
        <v>209</v>
      </c>
      <c r="N12" s="154" t="s">
        <v>210</v>
      </c>
      <c r="O12" s="155" t="s">
        <v>216</v>
      </c>
      <c r="P12" s="155" t="s">
        <v>217</v>
      </c>
    </row>
    <row r="13" spans="1:16" ht="12.75" customHeight="1" thickBot="1" x14ac:dyDescent="0.25">
      <c r="A13" s="24" t="str">
        <f t="shared" si="0"/>
        <v> AJ 129, 979 ff </v>
      </c>
      <c r="B13" s="5" t="str">
        <f t="shared" si="1"/>
        <v>II</v>
      </c>
      <c r="C13" s="24">
        <f t="shared" si="2"/>
        <v>51957.164199999999</v>
      </c>
      <c r="D13" s="16" t="str">
        <f t="shared" si="3"/>
        <v>vis</v>
      </c>
      <c r="E13" s="152">
        <f>VLOOKUP(C13,'Active 1'!C$21:E$969,3,FALSE)</f>
        <v>40447.166417157634</v>
      </c>
      <c r="F13" s="5" t="s">
        <v>144</v>
      </c>
      <c r="G13" s="16" t="str">
        <f t="shared" si="4"/>
        <v>51957.1642</v>
      </c>
      <c r="H13" s="24">
        <f t="shared" si="5"/>
        <v>28344.5</v>
      </c>
      <c r="I13" s="153" t="s">
        <v>218</v>
      </c>
      <c r="J13" s="154" t="s">
        <v>219</v>
      </c>
      <c r="K13" s="153">
        <v>28344.5</v>
      </c>
      <c r="L13" s="153" t="s">
        <v>220</v>
      </c>
      <c r="M13" s="154" t="s">
        <v>209</v>
      </c>
      <c r="N13" s="154" t="s">
        <v>210</v>
      </c>
      <c r="O13" s="155" t="s">
        <v>216</v>
      </c>
      <c r="P13" s="155" t="s">
        <v>217</v>
      </c>
    </row>
    <row r="14" spans="1:16" ht="12.75" customHeight="1" thickBot="1" x14ac:dyDescent="0.25">
      <c r="A14" s="24" t="str">
        <f t="shared" si="0"/>
        <v> AJ 129, 979 ff </v>
      </c>
      <c r="B14" s="5" t="str">
        <f t="shared" si="1"/>
        <v>I</v>
      </c>
      <c r="C14" s="24">
        <f t="shared" si="2"/>
        <v>51958.066200000001</v>
      </c>
      <c r="D14" s="16" t="str">
        <f t="shared" si="3"/>
        <v>vis</v>
      </c>
      <c r="E14" s="152">
        <f>VLOOKUP(C14,'Active 1'!C$21:E$969,3,FALSE)</f>
        <v>40449.668905774372</v>
      </c>
      <c r="F14" s="5" t="s">
        <v>144</v>
      </c>
      <c r="G14" s="16" t="str">
        <f t="shared" si="4"/>
        <v>51958.0662</v>
      </c>
      <c r="H14" s="24">
        <f t="shared" si="5"/>
        <v>28347</v>
      </c>
      <c r="I14" s="153" t="s">
        <v>221</v>
      </c>
      <c r="J14" s="154" t="s">
        <v>222</v>
      </c>
      <c r="K14" s="153">
        <v>28347</v>
      </c>
      <c r="L14" s="153" t="s">
        <v>223</v>
      </c>
      <c r="M14" s="154" t="s">
        <v>209</v>
      </c>
      <c r="N14" s="154" t="s">
        <v>210</v>
      </c>
      <c r="O14" s="155" t="s">
        <v>216</v>
      </c>
      <c r="P14" s="155" t="s">
        <v>217</v>
      </c>
    </row>
    <row r="15" spans="1:16" ht="12.75" customHeight="1" thickBot="1" x14ac:dyDescent="0.25">
      <c r="A15" s="24" t="str">
        <f t="shared" si="0"/>
        <v> AJ 129, 979 ff </v>
      </c>
      <c r="B15" s="5" t="str">
        <f t="shared" si="1"/>
        <v>II</v>
      </c>
      <c r="C15" s="24">
        <f t="shared" si="2"/>
        <v>51958.246500000001</v>
      </c>
      <c r="D15" s="16" t="str">
        <f t="shared" si="3"/>
        <v>vis</v>
      </c>
      <c r="E15" s="152">
        <f>VLOOKUP(C15,'Active 1'!C$21:E$969,3,FALSE)</f>
        <v>40450.169126059955</v>
      </c>
      <c r="F15" s="5" t="s">
        <v>144</v>
      </c>
      <c r="G15" s="16" t="str">
        <f t="shared" si="4"/>
        <v>51958.2465</v>
      </c>
      <c r="H15" s="24">
        <f t="shared" si="5"/>
        <v>28347.5</v>
      </c>
      <c r="I15" s="153" t="s">
        <v>224</v>
      </c>
      <c r="J15" s="154" t="s">
        <v>225</v>
      </c>
      <c r="K15" s="153">
        <v>28347.5</v>
      </c>
      <c r="L15" s="153" t="s">
        <v>226</v>
      </c>
      <c r="M15" s="154" t="s">
        <v>209</v>
      </c>
      <c r="N15" s="154" t="s">
        <v>210</v>
      </c>
      <c r="O15" s="155" t="s">
        <v>216</v>
      </c>
      <c r="P15" s="155" t="s">
        <v>217</v>
      </c>
    </row>
    <row r="16" spans="1:16" ht="12.75" customHeight="1" thickBot="1" x14ac:dyDescent="0.25">
      <c r="A16" s="24" t="str">
        <f t="shared" si="0"/>
        <v> AJ 129, 979 ff </v>
      </c>
      <c r="B16" s="5" t="str">
        <f t="shared" si="1"/>
        <v>I</v>
      </c>
      <c r="C16" s="24">
        <f t="shared" si="2"/>
        <v>51959.147799999999</v>
      </c>
      <c r="D16" s="16" t="str">
        <f t="shared" si="3"/>
        <v>vis</v>
      </c>
      <c r="E16" s="152">
        <f>VLOOKUP(C16,'Active 1'!C$21:E$969,3,FALSE)</f>
        <v>40452.669672612341</v>
      </c>
      <c r="F16" s="5" t="s">
        <v>144</v>
      </c>
      <c r="G16" s="16" t="str">
        <f t="shared" si="4"/>
        <v>51959.1478</v>
      </c>
      <c r="H16" s="24">
        <f t="shared" si="5"/>
        <v>28350</v>
      </c>
      <c r="I16" s="153" t="s">
        <v>227</v>
      </c>
      <c r="J16" s="154" t="s">
        <v>228</v>
      </c>
      <c r="K16" s="153">
        <v>28350</v>
      </c>
      <c r="L16" s="153" t="s">
        <v>229</v>
      </c>
      <c r="M16" s="154" t="s">
        <v>209</v>
      </c>
      <c r="N16" s="154" t="s">
        <v>210</v>
      </c>
      <c r="O16" s="155" t="s">
        <v>216</v>
      </c>
      <c r="P16" s="155" t="s">
        <v>217</v>
      </c>
    </row>
    <row r="17" spans="1:16" ht="12.75" customHeight="1" thickBot="1" x14ac:dyDescent="0.25">
      <c r="A17" s="24" t="str">
        <f t="shared" si="0"/>
        <v> AJ 129, 979 ff </v>
      </c>
      <c r="B17" s="5" t="str">
        <f t="shared" si="1"/>
        <v>II</v>
      </c>
      <c r="C17" s="24">
        <f t="shared" si="2"/>
        <v>52995.284200000002</v>
      </c>
      <c r="D17" s="16" t="str">
        <f t="shared" si="3"/>
        <v>vis</v>
      </c>
      <c r="E17" s="152">
        <f>VLOOKUP(C17,'Active 1'!C$21:E$969,3,FALSE)</f>
        <v>43327.303316047117</v>
      </c>
      <c r="F17" s="5" t="s">
        <v>144</v>
      </c>
      <c r="G17" s="16" t="str">
        <f t="shared" si="4"/>
        <v>52995.2842</v>
      </c>
      <c r="H17" s="24">
        <f t="shared" si="5"/>
        <v>31224.5</v>
      </c>
      <c r="I17" s="153" t="s">
        <v>230</v>
      </c>
      <c r="J17" s="154" t="s">
        <v>231</v>
      </c>
      <c r="K17" s="153">
        <v>31224.5</v>
      </c>
      <c r="L17" s="153" t="s">
        <v>232</v>
      </c>
      <c r="M17" s="154" t="s">
        <v>209</v>
      </c>
      <c r="N17" s="154" t="s">
        <v>210</v>
      </c>
      <c r="O17" s="155" t="s">
        <v>216</v>
      </c>
      <c r="P17" s="155" t="s">
        <v>217</v>
      </c>
    </row>
    <row r="18" spans="1:16" ht="12.75" customHeight="1" thickBot="1" x14ac:dyDescent="0.25">
      <c r="A18" s="24" t="str">
        <f t="shared" si="0"/>
        <v> AJ 129, 979 ff </v>
      </c>
      <c r="B18" s="5" t="str">
        <f t="shared" si="1"/>
        <v>II</v>
      </c>
      <c r="C18" s="24">
        <f t="shared" si="2"/>
        <v>52996.364000000001</v>
      </c>
      <c r="D18" s="16" t="str">
        <f t="shared" si="3"/>
        <v>vis</v>
      </c>
      <c r="E18" s="152">
        <f>VLOOKUP(C18,'Active 1'!C$21:E$969,3,FALSE)</f>
        <v>43330.299089005362</v>
      </c>
      <c r="F18" s="5" t="s">
        <v>144</v>
      </c>
      <c r="G18" s="16" t="str">
        <f t="shared" si="4"/>
        <v>52996.3640</v>
      </c>
      <c r="H18" s="24">
        <f t="shared" si="5"/>
        <v>31227.5</v>
      </c>
      <c r="I18" s="153" t="s">
        <v>233</v>
      </c>
      <c r="J18" s="154" t="s">
        <v>234</v>
      </c>
      <c r="K18" s="153">
        <v>31227.5</v>
      </c>
      <c r="L18" s="153" t="s">
        <v>235</v>
      </c>
      <c r="M18" s="154" t="s">
        <v>209</v>
      </c>
      <c r="N18" s="154" t="s">
        <v>210</v>
      </c>
      <c r="O18" s="155" t="s">
        <v>216</v>
      </c>
      <c r="P18" s="155" t="s">
        <v>217</v>
      </c>
    </row>
    <row r="19" spans="1:16" ht="12.75" customHeight="1" thickBot="1" x14ac:dyDescent="0.25">
      <c r="A19" s="24" t="str">
        <f t="shared" si="0"/>
        <v> AJ 129, 979 ff </v>
      </c>
      <c r="B19" s="5" t="str">
        <f t="shared" si="1"/>
        <v>I</v>
      </c>
      <c r="C19" s="24">
        <f t="shared" si="2"/>
        <v>52997.264199999998</v>
      </c>
      <c r="D19" s="16" t="str">
        <f t="shared" si="3"/>
        <v>vis</v>
      </c>
      <c r="E19" s="152">
        <f>VLOOKUP(C19,'Active 1'!C$21:E$969,3,FALSE)</f>
        <v>43332.796583742362</v>
      </c>
      <c r="F19" s="5" t="s">
        <v>144</v>
      </c>
      <c r="G19" s="16" t="str">
        <f t="shared" si="4"/>
        <v>52997.2642</v>
      </c>
      <c r="H19" s="24">
        <f t="shared" si="5"/>
        <v>31230</v>
      </c>
      <c r="I19" s="153" t="s">
        <v>236</v>
      </c>
      <c r="J19" s="154" t="s">
        <v>237</v>
      </c>
      <c r="K19" s="153">
        <v>31230</v>
      </c>
      <c r="L19" s="153" t="s">
        <v>238</v>
      </c>
      <c r="M19" s="154" t="s">
        <v>209</v>
      </c>
      <c r="N19" s="154" t="s">
        <v>210</v>
      </c>
      <c r="O19" s="155" t="s">
        <v>216</v>
      </c>
      <c r="P19" s="155" t="s">
        <v>217</v>
      </c>
    </row>
    <row r="20" spans="1:16" ht="12.75" customHeight="1" thickBot="1" x14ac:dyDescent="0.25">
      <c r="A20" s="24" t="str">
        <f t="shared" si="0"/>
        <v> AJ 129, 979 ff </v>
      </c>
      <c r="B20" s="5" t="str">
        <f t="shared" si="1"/>
        <v>I</v>
      </c>
      <c r="C20" s="24">
        <f t="shared" si="2"/>
        <v>53001.228999999999</v>
      </c>
      <c r="D20" s="16" t="str">
        <f t="shared" si="3"/>
        <v>vis</v>
      </c>
      <c r="E20" s="152">
        <f>VLOOKUP(C20,'Active 1'!C$21:E$969,3,FALSE)</f>
        <v>43343.796436145472</v>
      </c>
      <c r="F20" s="5" t="s">
        <v>144</v>
      </c>
      <c r="G20" s="16" t="str">
        <f t="shared" si="4"/>
        <v>53001.2290</v>
      </c>
      <c r="H20" s="24">
        <f t="shared" si="5"/>
        <v>31241</v>
      </c>
      <c r="I20" s="153" t="s">
        <v>239</v>
      </c>
      <c r="J20" s="154" t="s">
        <v>240</v>
      </c>
      <c r="K20" s="153">
        <v>31241</v>
      </c>
      <c r="L20" s="153" t="s">
        <v>241</v>
      </c>
      <c r="M20" s="154" t="s">
        <v>209</v>
      </c>
      <c r="N20" s="154" t="s">
        <v>210</v>
      </c>
      <c r="O20" s="155" t="s">
        <v>216</v>
      </c>
      <c r="P20" s="155" t="s">
        <v>217</v>
      </c>
    </row>
    <row r="21" spans="1:16" ht="12.75" customHeight="1" thickBot="1" x14ac:dyDescent="0.25">
      <c r="A21" s="24" t="str">
        <f t="shared" si="0"/>
        <v> AJ 129, 979 ff </v>
      </c>
      <c r="B21" s="5" t="str">
        <f t="shared" si="1"/>
        <v>I</v>
      </c>
      <c r="C21" s="24">
        <f t="shared" si="2"/>
        <v>53004.113499999999</v>
      </c>
      <c r="D21" s="16" t="str">
        <f t="shared" si="3"/>
        <v>vis</v>
      </c>
      <c r="E21" s="152">
        <f>VLOOKUP(C21,'Active 1'!C$21:E$969,3,FALSE)</f>
        <v>43351.799128401522</v>
      </c>
      <c r="F21" s="5" t="s">
        <v>144</v>
      </c>
      <c r="G21" s="16" t="str">
        <f t="shared" si="4"/>
        <v>53004.1135</v>
      </c>
      <c r="H21" s="24">
        <f t="shared" si="5"/>
        <v>31249</v>
      </c>
      <c r="I21" s="153" t="s">
        <v>242</v>
      </c>
      <c r="J21" s="154" t="s">
        <v>243</v>
      </c>
      <c r="K21" s="153">
        <v>31249</v>
      </c>
      <c r="L21" s="153" t="s">
        <v>235</v>
      </c>
      <c r="M21" s="154" t="s">
        <v>209</v>
      </c>
      <c r="N21" s="154" t="s">
        <v>210</v>
      </c>
      <c r="O21" s="155" t="s">
        <v>216</v>
      </c>
      <c r="P21" s="155" t="s">
        <v>217</v>
      </c>
    </row>
    <row r="22" spans="1:16" ht="12.75" customHeight="1" thickBot="1" x14ac:dyDescent="0.25">
      <c r="A22" s="24" t="str">
        <f t="shared" si="0"/>
        <v> AJ 129, 979 ff </v>
      </c>
      <c r="B22" s="5" t="str">
        <f t="shared" si="1"/>
        <v>II</v>
      </c>
      <c r="C22" s="24">
        <f t="shared" si="2"/>
        <v>53004.295100000003</v>
      </c>
      <c r="D22" s="16" t="str">
        <f t="shared" si="3"/>
        <v>vis</v>
      </c>
      <c r="E22" s="152">
        <f>VLOOKUP(C22,'Active 1'!C$21:E$969,3,FALSE)</f>
        <v>43352.302955378029</v>
      </c>
      <c r="F22" s="5" t="s">
        <v>144</v>
      </c>
      <c r="G22" s="16" t="str">
        <f t="shared" si="4"/>
        <v>53004.2951</v>
      </c>
      <c r="H22" s="24">
        <f t="shared" si="5"/>
        <v>31249.5</v>
      </c>
      <c r="I22" s="153" t="s">
        <v>244</v>
      </c>
      <c r="J22" s="154" t="s">
        <v>245</v>
      </c>
      <c r="K22" s="153">
        <v>31249.5</v>
      </c>
      <c r="L22" s="153" t="s">
        <v>246</v>
      </c>
      <c r="M22" s="154" t="s">
        <v>209</v>
      </c>
      <c r="N22" s="154" t="s">
        <v>210</v>
      </c>
      <c r="O22" s="155" t="s">
        <v>216</v>
      </c>
      <c r="P22" s="155" t="s">
        <v>217</v>
      </c>
    </row>
    <row r="23" spans="1:16" ht="12.75" customHeight="1" thickBot="1" x14ac:dyDescent="0.25">
      <c r="A23" s="24" t="str">
        <f t="shared" si="0"/>
        <v> AJ 129, 979 ff </v>
      </c>
      <c r="B23" s="5" t="str">
        <f t="shared" si="1"/>
        <v>I</v>
      </c>
      <c r="C23" s="24">
        <f t="shared" si="2"/>
        <v>53005.194799999997</v>
      </c>
      <c r="D23" s="16" t="str">
        <f t="shared" si="3"/>
        <v>vis</v>
      </c>
      <c r="E23" s="152">
        <f>VLOOKUP(C23,'Active 1'!C$21:E$969,3,FALSE)</f>
        <v>43354.799062926206</v>
      </c>
      <c r="F23" s="5" t="s">
        <v>144</v>
      </c>
      <c r="G23" s="16" t="str">
        <f t="shared" si="4"/>
        <v>53005.1948</v>
      </c>
      <c r="H23" s="24">
        <f t="shared" si="5"/>
        <v>31252</v>
      </c>
      <c r="I23" s="153" t="s">
        <v>247</v>
      </c>
      <c r="J23" s="154" t="s">
        <v>248</v>
      </c>
      <c r="K23" s="153">
        <v>31252</v>
      </c>
      <c r="L23" s="153" t="s">
        <v>235</v>
      </c>
      <c r="M23" s="154" t="s">
        <v>209</v>
      </c>
      <c r="N23" s="154" t="s">
        <v>210</v>
      </c>
      <c r="O23" s="155" t="s">
        <v>216</v>
      </c>
      <c r="P23" s="155" t="s">
        <v>217</v>
      </c>
    </row>
    <row r="24" spans="1:16" ht="12.75" customHeight="1" thickBot="1" x14ac:dyDescent="0.25">
      <c r="A24" s="24" t="str">
        <f t="shared" si="0"/>
        <v> AJ 129, 979 ff </v>
      </c>
      <c r="B24" s="5" t="str">
        <f t="shared" si="1"/>
        <v>II</v>
      </c>
      <c r="C24" s="24">
        <f t="shared" si="2"/>
        <v>53005.3747</v>
      </c>
      <c r="D24" s="16" t="str">
        <f t="shared" si="3"/>
        <v>vis</v>
      </c>
      <c r="E24" s="152">
        <f>VLOOKUP(C24,'Active 1'!C$21:E$969,3,FALSE)</f>
        <v>43355.298173460746</v>
      </c>
      <c r="F24" s="5" t="s">
        <v>144</v>
      </c>
      <c r="G24" s="16" t="str">
        <f t="shared" si="4"/>
        <v>53005.3747</v>
      </c>
      <c r="H24" s="24">
        <f t="shared" si="5"/>
        <v>31252.5</v>
      </c>
      <c r="I24" s="153" t="s">
        <v>249</v>
      </c>
      <c r="J24" s="154" t="s">
        <v>250</v>
      </c>
      <c r="K24" s="153">
        <v>31252.5</v>
      </c>
      <c r="L24" s="153" t="s">
        <v>251</v>
      </c>
      <c r="M24" s="154" t="s">
        <v>209</v>
      </c>
      <c r="N24" s="154" t="s">
        <v>210</v>
      </c>
      <c r="O24" s="155" t="s">
        <v>216</v>
      </c>
      <c r="P24" s="155" t="s">
        <v>217</v>
      </c>
    </row>
    <row r="25" spans="1:16" ht="12.75" customHeight="1" thickBot="1" x14ac:dyDescent="0.25">
      <c r="A25" s="24" t="str">
        <f t="shared" si="0"/>
        <v> AJ 129, 979 ff </v>
      </c>
      <c r="B25" s="5" t="str">
        <f t="shared" si="1"/>
        <v>I</v>
      </c>
      <c r="C25" s="24">
        <f t="shared" si="2"/>
        <v>53006.275800000003</v>
      </c>
      <c r="D25" s="16" t="str">
        <f t="shared" si="3"/>
        <v>vis</v>
      </c>
      <c r="E25" s="152">
        <f>VLOOKUP(C25,'Active 1'!C$21:E$969,3,FALSE)</f>
        <v>43357.798165137625</v>
      </c>
      <c r="F25" s="5" t="s">
        <v>144</v>
      </c>
      <c r="G25" s="16" t="str">
        <f t="shared" si="4"/>
        <v>53006.2758</v>
      </c>
      <c r="H25" s="24">
        <f t="shared" si="5"/>
        <v>31255</v>
      </c>
      <c r="I25" s="153" t="s">
        <v>252</v>
      </c>
      <c r="J25" s="154" t="s">
        <v>253</v>
      </c>
      <c r="K25" s="153">
        <v>31255</v>
      </c>
      <c r="L25" s="153" t="s">
        <v>251</v>
      </c>
      <c r="M25" s="154" t="s">
        <v>209</v>
      </c>
      <c r="N25" s="154" t="s">
        <v>210</v>
      </c>
      <c r="O25" s="155" t="s">
        <v>216</v>
      </c>
      <c r="P25" s="155" t="s">
        <v>217</v>
      </c>
    </row>
    <row r="26" spans="1:16" ht="12.75" customHeight="1" thickBot="1" x14ac:dyDescent="0.25">
      <c r="A26" s="24" t="str">
        <f t="shared" si="0"/>
        <v> AJ 129, 979 ff </v>
      </c>
      <c r="B26" s="5" t="str">
        <f t="shared" si="1"/>
        <v>II</v>
      </c>
      <c r="C26" s="24">
        <f t="shared" si="2"/>
        <v>53007.181799999998</v>
      </c>
      <c r="D26" s="16" t="str">
        <f t="shared" si="3"/>
        <v>vis</v>
      </c>
      <c r="E26" s="152">
        <f>VLOOKUP(C26,'Active 1'!C$21:E$969,3,FALSE)</f>
        <v>43360.311751264831</v>
      </c>
      <c r="F26" s="5" t="s">
        <v>144</v>
      </c>
      <c r="G26" s="16" t="str">
        <f t="shared" si="4"/>
        <v>53007.1818</v>
      </c>
      <c r="H26" s="24">
        <f t="shared" si="5"/>
        <v>31257.5</v>
      </c>
      <c r="I26" s="153" t="s">
        <v>254</v>
      </c>
      <c r="J26" s="154" t="s">
        <v>255</v>
      </c>
      <c r="K26" s="153">
        <v>31257.5</v>
      </c>
      <c r="L26" s="153" t="s">
        <v>256</v>
      </c>
      <c r="M26" s="154" t="s">
        <v>209</v>
      </c>
      <c r="N26" s="154" t="s">
        <v>210</v>
      </c>
      <c r="O26" s="155" t="s">
        <v>216</v>
      </c>
      <c r="P26" s="155" t="s">
        <v>217</v>
      </c>
    </row>
    <row r="27" spans="1:16" ht="12.75" customHeight="1" thickBot="1" x14ac:dyDescent="0.25">
      <c r="A27" s="24" t="str">
        <f t="shared" si="0"/>
        <v> AJ 129, 979 ff </v>
      </c>
      <c r="B27" s="5" t="str">
        <f t="shared" si="1"/>
        <v>II</v>
      </c>
      <c r="C27" s="24">
        <f t="shared" si="2"/>
        <v>53008.260900000001</v>
      </c>
      <c r="D27" s="16" t="str">
        <f t="shared" si="3"/>
        <v>vis</v>
      </c>
      <c r="E27" s="152">
        <f>VLOOKUP(C27,'Active 1'!C$21:E$969,3,FALSE)</f>
        <v>43363.305582158755</v>
      </c>
      <c r="F27" s="5" t="s">
        <v>144</v>
      </c>
      <c r="G27" s="16" t="str">
        <f t="shared" si="4"/>
        <v>53008.2609</v>
      </c>
      <c r="H27" s="24">
        <f t="shared" si="5"/>
        <v>31260.5</v>
      </c>
      <c r="I27" s="153" t="s">
        <v>257</v>
      </c>
      <c r="J27" s="154" t="s">
        <v>258</v>
      </c>
      <c r="K27" s="153">
        <v>31260.5</v>
      </c>
      <c r="L27" s="153" t="s">
        <v>259</v>
      </c>
      <c r="M27" s="154" t="s">
        <v>209</v>
      </c>
      <c r="N27" s="154" t="s">
        <v>210</v>
      </c>
      <c r="O27" s="155" t="s">
        <v>216</v>
      </c>
      <c r="P27" s="155" t="s">
        <v>217</v>
      </c>
    </row>
    <row r="28" spans="1:16" ht="12.75" customHeight="1" thickBot="1" x14ac:dyDescent="0.25">
      <c r="A28" s="24" t="str">
        <f t="shared" si="0"/>
        <v> AJ 129, 979 ff </v>
      </c>
      <c r="B28" s="5" t="str">
        <f t="shared" si="1"/>
        <v>II</v>
      </c>
      <c r="C28" s="24">
        <f t="shared" si="2"/>
        <v>53009.343500000003</v>
      </c>
      <c r="D28" s="16" t="str">
        <f t="shared" si="3"/>
        <v>vis</v>
      </c>
      <c r="E28" s="152">
        <f>VLOOKUP(C28,'Active 1'!C$21:E$969,3,FALSE)</f>
        <v>43366.309123374362</v>
      </c>
      <c r="F28" s="5" t="s">
        <v>144</v>
      </c>
      <c r="G28" s="16" t="str">
        <f t="shared" si="4"/>
        <v>53009.3435</v>
      </c>
      <c r="H28" s="24">
        <f t="shared" si="5"/>
        <v>31263.5</v>
      </c>
      <c r="I28" s="153" t="s">
        <v>260</v>
      </c>
      <c r="J28" s="154" t="s">
        <v>261</v>
      </c>
      <c r="K28" s="153">
        <v>31263.5</v>
      </c>
      <c r="L28" s="153" t="s">
        <v>262</v>
      </c>
      <c r="M28" s="154" t="s">
        <v>209</v>
      </c>
      <c r="N28" s="154" t="s">
        <v>210</v>
      </c>
      <c r="O28" s="155" t="s">
        <v>216</v>
      </c>
      <c r="P28" s="155" t="s">
        <v>217</v>
      </c>
    </row>
    <row r="29" spans="1:16" ht="12.75" customHeight="1" thickBot="1" x14ac:dyDescent="0.25">
      <c r="A29" s="24" t="str">
        <f t="shared" si="0"/>
        <v>IBVS 5592 </v>
      </c>
      <c r="B29" s="5" t="str">
        <f t="shared" si="1"/>
        <v>I</v>
      </c>
      <c r="C29" s="24">
        <f t="shared" si="2"/>
        <v>53047.370199999998</v>
      </c>
      <c r="D29" s="16" t="str">
        <f t="shared" si="3"/>
        <v>vis</v>
      </c>
      <c r="E29" s="152">
        <f>VLOOKUP(C29,'Active 1'!C$21:E$969,3,FALSE)</f>
        <v>43471.809548963873</v>
      </c>
      <c r="F29" s="5" t="s">
        <v>144</v>
      </c>
      <c r="G29" s="16" t="str">
        <f t="shared" si="4"/>
        <v>53047.3702</v>
      </c>
      <c r="H29" s="24">
        <f t="shared" si="5"/>
        <v>31369</v>
      </c>
      <c r="I29" s="153" t="s">
        <v>263</v>
      </c>
      <c r="J29" s="154" t="s">
        <v>264</v>
      </c>
      <c r="K29" s="153">
        <v>31369</v>
      </c>
      <c r="L29" s="153" t="s">
        <v>265</v>
      </c>
      <c r="M29" s="154" t="s">
        <v>209</v>
      </c>
      <c r="N29" s="154" t="s">
        <v>210</v>
      </c>
      <c r="O29" s="155" t="s">
        <v>266</v>
      </c>
      <c r="P29" s="156" t="s">
        <v>267</v>
      </c>
    </row>
    <row r="30" spans="1:16" ht="12.75" customHeight="1" thickBot="1" x14ac:dyDescent="0.25">
      <c r="A30" s="24" t="str">
        <f t="shared" si="0"/>
        <v>IBVS 5690 </v>
      </c>
      <c r="B30" s="5" t="str">
        <f t="shared" si="1"/>
        <v>I</v>
      </c>
      <c r="C30" s="24">
        <f t="shared" si="2"/>
        <v>53437.746599999999</v>
      </c>
      <c r="D30" s="16" t="str">
        <f t="shared" si="3"/>
        <v>vis</v>
      </c>
      <c r="E30" s="152">
        <f>VLOOKUP(C30,'Active 1'!C$21:E$969,3,FALSE)</f>
        <v>44554.861098009875</v>
      </c>
      <c r="F30" s="5" t="s">
        <v>144</v>
      </c>
      <c r="G30" s="16" t="str">
        <f t="shared" si="4"/>
        <v>53437.7466</v>
      </c>
      <c r="H30" s="24">
        <f t="shared" si="5"/>
        <v>32452</v>
      </c>
      <c r="I30" s="153" t="s">
        <v>273</v>
      </c>
      <c r="J30" s="154" t="s">
        <v>274</v>
      </c>
      <c r="K30" s="153">
        <v>32452</v>
      </c>
      <c r="L30" s="153" t="s">
        <v>275</v>
      </c>
      <c r="M30" s="154" t="s">
        <v>209</v>
      </c>
      <c r="N30" s="154" t="s">
        <v>210</v>
      </c>
      <c r="O30" s="155" t="s">
        <v>276</v>
      </c>
      <c r="P30" s="156" t="s">
        <v>277</v>
      </c>
    </row>
    <row r="31" spans="1:16" ht="12.75" customHeight="1" thickBot="1" x14ac:dyDescent="0.25">
      <c r="A31" s="24" t="str">
        <f t="shared" si="0"/>
        <v>IBVS 5684 </v>
      </c>
      <c r="B31" s="5" t="str">
        <f t="shared" si="1"/>
        <v>I</v>
      </c>
      <c r="C31" s="24">
        <f t="shared" si="2"/>
        <v>53765.398200000003</v>
      </c>
      <c r="D31" s="16" t="str">
        <f t="shared" si="3"/>
        <v>vis</v>
      </c>
      <c r="E31" s="152">
        <f>VLOOKUP(C31,'Active 1'!C$21:E$969,3,FALSE)</f>
        <v>45463.890365474319</v>
      </c>
      <c r="F31" s="5" t="s">
        <v>144</v>
      </c>
      <c r="G31" s="16" t="str">
        <f t="shared" si="4"/>
        <v>53765.3982</v>
      </c>
      <c r="H31" s="24">
        <f t="shared" si="5"/>
        <v>33361</v>
      </c>
      <c r="I31" s="153" t="s">
        <v>283</v>
      </c>
      <c r="J31" s="154" t="s">
        <v>284</v>
      </c>
      <c r="K31" s="153">
        <v>33361</v>
      </c>
      <c r="L31" s="153" t="s">
        <v>285</v>
      </c>
      <c r="M31" s="154" t="s">
        <v>209</v>
      </c>
      <c r="N31" s="154" t="s">
        <v>210</v>
      </c>
      <c r="O31" s="155" t="s">
        <v>286</v>
      </c>
      <c r="P31" s="156" t="s">
        <v>287</v>
      </c>
    </row>
    <row r="32" spans="1:16" ht="12.75" customHeight="1" thickBot="1" x14ac:dyDescent="0.25">
      <c r="A32" s="24" t="str">
        <f t="shared" si="0"/>
        <v>IBVS 5760 </v>
      </c>
      <c r="B32" s="5" t="str">
        <f t="shared" si="1"/>
        <v>I</v>
      </c>
      <c r="C32" s="24">
        <f t="shared" si="2"/>
        <v>54060.983699999997</v>
      </c>
      <c r="D32" s="16" t="str">
        <f t="shared" si="3"/>
        <v>vis</v>
      </c>
      <c r="E32" s="152">
        <f>VLOOKUP(C32,'Active 1'!C$21:E$969,3,FALSE)</f>
        <v>46283.956162614028</v>
      </c>
      <c r="F32" s="5" t="s">
        <v>144</v>
      </c>
      <c r="G32" s="16" t="str">
        <f t="shared" si="4"/>
        <v>54060.9837</v>
      </c>
      <c r="H32" s="24">
        <f t="shared" si="5"/>
        <v>34181</v>
      </c>
      <c r="I32" s="153" t="s">
        <v>288</v>
      </c>
      <c r="J32" s="154" t="s">
        <v>289</v>
      </c>
      <c r="K32" s="153">
        <v>34181</v>
      </c>
      <c r="L32" s="153" t="s">
        <v>290</v>
      </c>
      <c r="M32" s="154" t="s">
        <v>291</v>
      </c>
      <c r="N32" s="154" t="s">
        <v>126</v>
      </c>
      <c r="O32" s="155" t="s">
        <v>281</v>
      </c>
      <c r="P32" s="156" t="s">
        <v>292</v>
      </c>
    </row>
    <row r="33" spans="1:16" ht="12.75" customHeight="1" thickBot="1" x14ac:dyDescent="0.25">
      <c r="A33" s="24" t="str">
        <f t="shared" si="0"/>
        <v>BAVM 214 </v>
      </c>
      <c r="B33" s="5" t="str">
        <f t="shared" si="1"/>
        <v>I</v>
      </c>
      <c r="C33" s="24">
        <f t="shared" si="2"/>
        <v>54173.444499999998</v>
      </c>
      <c r="D33" s="16" t="str">
        <f t="shared" si="3"/>
        <v>vis</v>
      </c>
      <c r="E33" s="152">
        <f>VLOOKUP(C33,'Active 1'!C$21:E$969,3,FALSE)</f>
        <v>46595.964889696283</v>
      </c>
      <c r="F33" s="5" t="s">
        <v>144</v>
      </c>
      <c r="G33" s="16" t="str">
        <f t="shared" si="4"/>
        <v>54173.4445</v>
      </c>
      <c r="H33" s="24">
        <f t="shared" si="5"/>
        <v>34493</v>
      </c>
      <c r="I33" s="153" t="s">
        <v>293</v>
      </c>
      <c r="J33" s="154" t="s">
        <v>294</v>
      </c>
      <c r="K33" s="153">
        <v>34493</v>
      </c>
      <c r="L33" s="153" t="s">
        <v>295</v>
      </c>
      <c r="M33" s="154" t="s">
        <v>291</v>
      </c>
      <c r="N33" s="154" t="s">
        <v>296</v>
      </c>
      <c r="O33" s="155" t="s">
        <v>297</v>
      </c>
      <c r="P33" s="156" t="s">
        <v>298</v>
      </c>
    </row>
    <row r="34" spans="1:16" ht="12.75" customHeight="1" thickBot="1" x14ac:dyDescent="0.25">
      <c r="A34" s="24" t="str">
        <f t="shared" si="0"/>
        <v>BAVM 209 </v>
      </c>
      <c r="B34" s="5" t="str">
        <f t="shared" si="1"/>
        <v>I</v>
      </c>
      <c r="C34" s="24">
        <f t="shared" si="2"/>
        <v>54513.364200000004</v>
      </c>
      <c r="D34" s="16" t="str">
        <f t="shared" si="3"/>
        <v>vis</v>
      </c>
      <c r="E34" s="152">
        <f>VLOOKUP(C34,'Active 1'!C$21:E$969,3,FALSE)</f>
        <v>47539.030499288099</v>
      </c>
      <c r="F34" s="5" t="s">
        <v>144</v>
      </c>
      <c r="G34" s="16" t="str">
        <f t="shared" si="4"/>
        <v>54513.3642</v>
      </c>
      <c r="H34" s="24">
        <f t="shared" si="5"/>
        <v>35436</v>
      </c>
      <c r="I34" s="153" t="s">
        <v>299</v>
      </c>
      <c r="J34" s="154" t="s">
        <v>300</v>
      </c>
      <c r="K34" s="153">
        <v>35436</v>
      </c>
      <c r="L34" s="153" t="s">
        <v>301</v>
      </c>
      <c r="M34" s="154" t="s">
        <v>291</v>
      </c>
      <c r="N34" s="154" t="s">
        <v>302</v>
      </c>
      <c r="O34" s="155" t="s">
        <v>303</v>
      </c>
      <c r="P34" s="156" t="s">
        <v>304</v>
      </c>
    </row>
    <row r="35" spans="1:16" ht="12.75" customHeight="1" thickBot="1" x14ac:dyDescent="0.25">
      <c r="A35" s="24" t="str">
        <f t="shared" si="0"/>
        <v>IBVS 5871 </v>
      </c>
      <c r="B35" s="5" t="str">
        <f t="shared" si="1"/>
        <v>II</v>
      </c>
      <c r="C35" s="24">
        <f t="shared" si="2"/>
        <v>54831.836000000003</v>
      </c>
      <c r="D35" s="16" t="str">
        <f t="shared" si="3"/>
        <v>vis</v>
      </c>
      <c r="E35" s="152">
        <f>VLOOKUP(C35,'Active 1'!C$21:E$969,3,FALSE)</f>
        <v>48422.591535040949</v>
      </c>
      <c r="F35" s="5" t="s">
        <v>144</v>
      </c>
      <c r="G35" s="16" t="str">
        <f t="shared" si="4"/>
        <v>54831.8360</v>
      </c>
      <c r="H35" s="24">
        <f t="shared" si="5"/>
        <v>36319.5</v>
      </c>
      <c r="I35" s="153" t="s">
        <v>305</v>
      </c>
      <c r="J35" s="154" t="s">
        <v>306</v>
      </c>
      <c r="K35" s="153" t="s">
        <v>307</v>
      </c>
      <c r="L35" s="153" t="s">
        <v>308</v>
      </c>
      <c r="M35" s="154" t="s">
        <v>291</v>
      </c>
      <c r="N35" s="154" t="s">
        <v>144</v>
      </c>
      <c r="O35" s="155" t="s">
        <v>211</v>
      </c>
      <c r="P35" s="156" t="s">
        <v>309</v>
      </c>
    </row>
    <row r="36" spans="1:16" ht="12.75" customHeight="1" thickBot="1" x14ac:dyDescent="0.25">
      <c r="A36" s="24" t="str">
        <f t="shared" si="0"/>
        <v>IBVS 5929 </v>
      </c>
      <c r="B36" s="5" t="str">
        <f t="shared" si="1"/>
        <v>II</v>
      </c>
      <c r="C36" s="24">
        <f t="shared" si="2"/>
        <v>54883.741199999997</v>
      </c>
      <c r="D36" s="16" t="str">
        <f t="shared" si="3"/>
        <v>vis</v>
      </c>
      <c r="E36" s="152">
        <f>VLOOKUP(C36,'Active 1'!C$21:E$969,3,FALSE)</f>
        <v>48566.596160483306</v>
      </c>
      <c r="F36" s="5" t="s">
        <v>144</v>
      </c>
      <c r="G36" s="16" t="str">
        <f t="shared" si="4"/>
        <v>54883.7412</v>
      </c>
      <c r="H36" s="24">
        <f t="shared" si="5"/>
        <v>36463.5</v>
      </c>
      <c r="I36" s="153" t="s">
        <v>310</v>
      </c>
      <c r="J36" s="154" t="s">
        <v>311</v>
      </c>
      <c r="K36" s="153" t="s">
        <v>312</v>
      </c>
      <c r="L36" s="153" t="s">
        <v>313</v>
      </c>
      <c r="M36" s="154" t="s">
        <v>291</v>
      </c>
      <c r="N36" s="154" t="s">
        <v>93</v>
      </c>
      <c r="O36" s="155" t="s">
        <v>314</v>
      </c>
      <c r="P36" s="156" t="s">
        <v>315</v>
      </c>
    </row>
    <row r="37" spans="1:16" ht="12.75" customHeight="1" thickBot="1" x14ac:dyDescent="0.25">
      <c r="A37" s="24" t="str">
        <f t="shared" si="0"/>
        <v>IBVS 5938 </v>
      </c>
      <c r="B37" s="5" t="str">
        <f t="shared" si="1"/>
        <v>I</v>
      </c>
      <c r="C37" s="24">
        <f t="shared" si="2"/>
        <v>54946.642099999997</v>
      </c>
      <c r="D37" s="16" t="str">
        <f t="shared" si="3"/>
        <v>vis</v>
      </c>
      <c r="E37" s="152">
        <f>VLOOKUP(C37,'Active 1'!C$21:E$969,3,FALSE)</f>
        <v>48741.107009964442</v>
      </c>
      <c r="F37" s="5" t="s">
        <v>144</v>
      </c>
      <c r="G37" s="16" t="str">
        <f t="shared" si="4"/>
        <v>54946.6421</v>
      </c>
      <c r="H37" s="24">
        <f t="shared" si="5"/>
        <v>36638</v>
      </c>
      <c r="I37" s="153" t="s">
        <v>316</v>
      </c>
      <c r="J37" s="154" t="s">
        <v>317</v>
      </c>
      <c r="K37" s="153" t="s">
        <v>318</v>
      </c>
      <c r="L37" s="153" t="s">
        <v>319</v>
      </c>
      <c r="M37" s="154" t="s">
        <v>291</v>
      </c>
      <c r="N37" s="154" t="s">
        <v>144</v>
      </c>
      <c r="O37" s="155" t="s">
        <v>320</v>
      </c>
      <c r="P37" s="156" t="s">
        <v>321</v>
      </c>
    </row>
    <row r="38" spans="1:16" ht="12.75" customHeight="1" thickBot="1" x14ac:dyDescent="0.25">
      <c r="A38" s="24" t="str">
        <f t="shared" si="0"/>
        <v>IBVS 5992 </v>
      </c>
      <c r="B38" s="5" t="str">
        <f t="shared" si="1"/>
        <v>I</v>
      </c>
      <c r="C38" s="24">
        <f t="shared" si="2"/>
        <v>55567.000399999997</v>
      </c>
      <c r="D38" s="16" t="str">
        <f t="shared" si="3"/>
        <v>vis</v>
      </c>
      <c r="E38" s="152">
        <f>VLOOKUP(C38,'Active 1'!C$21:E$969,3,FALSE)</f>
        <v>50462.21519626501</v>
      </c>
      <c r="F38" s="5" t="s">
        <v>144</v>
      </c>
      <c r="G38" s="16" t="str">
        <f t="shared" si="4"/>
        <v>55567.0004</v>
      </c>
      <c r="H38" s="24">
        <f t="shared" si="5"/>
        <v>38359</v>
      </c>
      <c r="I38" s="153" t="s">
        <v>322</v>
      </c>
      <c r="J38" s="154" t="s">
        <v>323</v>
      </c>
      <c r="K38" s="153" t="s">
        <v>324</v>
      </c>
      <c r="L38" s="153" t="s">
        <v>325</v>
      </c>
      <c r="M38" s="154" t="s">
        <v>291</v>
      </c>
      <c r="N38" s="154" t="s">
        <v>144</v>
      </c>
      <c r="O38" s="155" t="s">
        <v>211</v>
      </c>
      <c r="P38" s="156" t="s">
        <v>326</v>
      </c>
    </row>
    <row r="39" spans="1:16" ht="12.75" customHeight="1" thickBot="1" x14ac:dyDescent="0.25">
      <c r="A39" s="24" t="str">
        <f t="shared" si="0"/>
        <v>BAVM 220 </v>
      </c>
      <c r="B39" s="5" t="str">
        <f t="shared" si="1"/>
        <v>I</v>
      </c>
      <c r="C39" s="24">
        <f t="shared" si="2"/>
        <v>55621.432099999998</v>
      </c>
      <c r="D39" s="16" t="str">
        <f t="shared" si="3"/>
        <v>vis</v>
      </c>
      <c r="E39" s="152">
        <f>VLOOKUP(C39,'Active 1'!C$21:E$969,3,FALSE)</f>
        <v>50613.229286774091</v>
      </c>
      <c r="F39" s="5" t="s">
        <v>144</v>
      </c>
      <c r="G39" s="16" t="str">
        <f t="shared" si="4"/>
        <v>55621.4321</v>
      </c>
      <c r="H39" s="24">
        <f t="shared" si="5"/>
        <v>38510</v>
      </c>
      <c r="I39" s="153" t="s">
        <v>339</v>
      </c>
      <c r="J39" s="154" t="s">
        <v>340</v>
      </c>
      <c r="K39" s="153" t="s">
        <v>329</v>
      </c>
      <c r="L39" s="153" t="s">
        <v>341</v>
      </c>
      <c r="M39" s="154" t="s">
        <v>291</v>
      </c>
      <c r="N39" s="154" t="s">
        <v>126</v>
      </c>
      <c r="O39" s="155" t="s">
        <v>342</v>
      </c>
      <c r="P39" s="156" t="s">
        <v>343</v>
      </c>
    </row>
    <row r="40" spans="1:16" ht="12.75" customHeight="1" thickBot="1" x14ac:dyDescent="0.25">
      <c r="A40" s="24" t="str">
        <f t="shared" si="0"/>
        <v>BAVM 220 </v>
      </c>
      <c r="B40" s="5" t="str">
        <f t="shared" si="1"/>
        <v>I</v>
      </c>
      <c r="C40" s="24">
        <f t="shared" si="2"/>
        <v>55621.4323</v>
      </c>
      <c r="D40" s="16" t="str">
        <f t="shared" si="3"/>
        <v>vis</v>
      </c>
      <c r="E40" s="152">
        <f>VLOOKUP(C40,'Active 1'!C$21:E$969,3,FALSE)</f>
        <v>50613.22984164962</v>
      </c>
      <c r="F40" s="5" t="s">
        <v>144</v>
      </c>
      <c r="G40" s="16" t="str">
        <f t="shared" si="4"/>
        <v>55621.4323</v>
      </c>
      <c r="H40" s="24">
        <f t="shared" si="5"/>
        <v>38510</v>
      </c>
      <c r="I40" s="153" t="s">
        <v>344</v>
      </c>
      <c r="J40" s="154" t="s">
        <v>340</v>
      </c>
      <c r="K40" s="153" t="s">
        <v>329</v>
      </c>
      <c r="L40" s="153" t="s">
        <v>345</v>
      </c>
      <c r="M40" s="154" t="s">
        <v>291</v>
      </c>
      <c r="N40" s="154" t="s">
        <v>84</v>
      </c>
      <c r="O40" s="155" t="s">
        <v>342</v>
      </c>
      <c r="P40" s="156" t="s">
        <v>343</v>
      </c>
    </row>
    <row r="41" spans="1:16" ht="12.75" customHeight="1" thickBot="1" x14ac:dyDescent="0.25">
      <c r="A41" s="24" t="str">
        <f t="shared" si="0"/>
        <v>BAVM 220 </v>
      </c>
      <c r="B41" s="5" t="str">
        <f t="shared" si="1"/>
        <v>I</v>
      </c>
      <c r="C41" s="24">
        <f t="shared" si="2"/>
        <v>55621.432500000003</v>
      </c>
      <c r="D41" s="16" t="str">
        <f t="shared" si="3"/>
        <v>vis</v>
      </c>
      <c r="E41" s="152">
        <f>VLOOKUP(C41,'Active 1'!C$21:E$969,3,FALSE)</f>
        <v>50613.230396525156</v>
      </c>
      <c r="F41" s="5" t="s">
        <v>144</v>
      </c>
      <c r="G41" s="16" t="str">
        <f t="shared" si="4"/>
        <v>55621.4325</v>
      </c>
      <c r="H41" s="24">
        <f t="shared" si="5"/>
        <v>38510</v>
      </c>
      <c r="I41" s="153" t="s">
        <v>346</v>
      </c>
      <c r="J41" s="154" t="s">
        <v>340</v>
      </c>
      <c r="K41" s="153" t="s">
        <v>329</v>
      </c>
      <c r="L41" s="153" t="s">
        <v>347</v>
      </c>
      <c r="M41" s="154" t="s">
        <v>291</v>
      </c>
      <c r="N41" s="154" t="s">
        <v>37</v>
      </c>
      <c r="O41" s="155" t="s">
        <v>342</v>
      </c>
      <c r="P41" s="156" t="s">
        <v>343</v>
      </c>
    </row>
    <row r="42" spans="1:16" ht="12.75" customHeight="1" thickBot="1" x14ac:dyDescent="0.25">
      <c r="A42" s="24" t="str">
        <f t="shared" si="0"/>
        <v>BAVM 220 </v>
      </c>
      <c r="B42" s="5" t="str">
        <f t="shared" si="1"/>
        <v>I</v>
      </c>
      <c r="C42" s="24">
        <f t="shared" si="2"/>
        <v>55621.432999999997</v>
      </c>
      <c r="D42" s="16" t="str">
        <f t="shared" si="3"/>
        <v>vis</v>
      </c>
      <c r="E42" s="152">
        <f>VLOOKUP(C42,'Active 1'!C$21:E$969,3,FALSE)</f>
        <v>50613.231783713949</v>
      </c>
      <c r="F42" s="5" t="s">
        <v>144</v>
      </c>
      <c r="G42" s="16" t="str">
        <f t="shared" si="4"/>
        <v>55621.4330</v>
      </c>
      <c r="H42" s="24">
        <f t="shared" si="5"/>
        <v>38510</v>
      </c>
      <c r="I42" s="153" t="s">
        <v>348</v>
      </c>
      <c r="J42" s="154" t="s">
        <v>349</v>
      </c>
      <c r="K42" s="153" t="s">
        <v>329</v>
      </c>
      <c r="L42" s="153" t="s">
        <v>350</v>
      </c>
      <c r="M42" s="154" t="s">
        <v>291</v>
      </c>
      <c r="N42" s="154" t="s">
        <v>144</v>
      </c>
      <c r="O42" s="155" t="s">
        <v>342</v>
      </c>
      <c r="P42" s="156" t="s">
        <v>343</v>
      </c>
    </row>
    <row r="43" spans="1:16" ht="12.75" customHeight="1" thickBot="1" x14ac:dyDescent="0.25">
      <c r="A43" s="24" t="str">
        <f t="shared" si="0"/>
        <v>BAVM 220 </v>
      </c>
      <c r="B43" s="5" t="str">
        <f t="shared" si="1"/>
        <v>I</v>
      </c>
      <c r="C43" s="24">
        <f t="shared" si="2"/>
        <v>55621.433100000002</v>
      </c>
      <c r="D43" s="16" t="str">
        <f t="shared" si="3"/>
        <v>vis</v>
      </c>
      <c r="E43" s="152">
        <f>VLOOKUP(C43,'Active 1'!C$21:E$969,3,FALSE)</f>
        <v>50613.232061151728</v>
      </c>
      <c r="F43" s="5" t="s">
        <v>144</v>
      </c>
      <c r="G43" s="16" t="str">
        <f t="shared" si="4"/>
        <v>55621.4331</v>
      </c>
      <c r="H43" s="24">
        <f t="shared" si="5"/>
        <v>38510</v>
      </c>
      <c r="I43" s="153" t="s">
        <v>351</v>
      </c>
      <c r="J43" s="154" t="s">
        <v>349</v>
      </c>
      <c r="K43" s="153" t="s">
        <v>329</v>
      </c>
      <c r="L43" s="153" t="s">
        <v>352</v>
      </c>
      <c r="M43" s="154" t="s">
        <v>291</v>
      </c>
      <c r="N43" s="154" t="s">
        <v>302</v>
      </c>
      <c r="O43" s="155" t="s">
        <v>342</v>
      </c>
      <c r="P43" s="156" t="s">
        <v>343</v>
      </c>
    </row>
    <row r="44" spans="1:16" ht="12.75" customHeight="1" thickBot="1" x14ac:dyDescent="0.25">
      <c r="A44" s="24" t="str">
        <f t="shared" si="0"/>
        <v>BAVM 220 </v>
      </c>
      <c r="B44" s="5" t="str">
        <f t="shared" si="1"/>
        <v>I</v>
      </c>
      <c r="C44" s="24">
        <f t="shared" si="2"/>
        <v>55625.415200000003</v>
      </c>
      <c r="D44" s="16" t="str">
        <f t="shared" si="3"/>
        <v>vis</v>
      </c>
      <c r="E44" s="152">
        <f>VLOOKUP(C44,'Active 1'!C$21:E$969,3,FALSE)</f>
        <v>50624.279910287732</v>
      </c>
      <c r="F44" s="5" t="s">
        <v>144</v>
      </c>
      <c r="G44" s="16" t="str">
        <f t="shared" si="4"/>
        <v>55625.4152</v>
      </c>
      <c r="H44" s="24">
        <f t="shared" si="5"/>
        <v>38521</v>
      </c>
      <c r="I44" s="153" t="s">
        <v>353</v>
      </c>
      <c r="J44" s="154" t="s">
        <v>354</v>
      </c>
      <c r="K44" s="153">
        <v>38521</v>
      </c>
      <c r="L44" s="153" t="s">
        <v>355</v>
      </c>
      <c r="M44" s="154" t="s">
        <v>291</v>
      </c>
      <c r="N44" s="154" t="s">
        <v>296</v>
      </c>
      <c r="O44" s="155" t="s">
        <v>297</v>
      </c>
      <c r="P44" s="156" t="s">
        <v>343</v>
      </c>
    </row>
    <row r="45" spans="1:16" ht="12.75" customHeight="1" thickBot="1" x14ac:dyDescent="0.25">
      <c r="A45" s="24" t="str">
        <f t="shared" si="0"/>
        <v>BAVM 220 </v>
      </c>
      <c r="B45" s="5" t="str">
        <f t="shared" si="1"/>
        <v>II</v>
      </c>
      <c r="C45" s="24">
        <f t="shared" si="2"/>
        <v>55649.380400000002</v>
      </c>
      <c r="D45" s="16" t="str">
        <f t="shared" si="3"/>
        <v>vis</v>
      </c>
      <c r="E45" s="152">
        <f>VLOOKUP(C45,'Active 1'!C$21:E$969,3,FALSE)</f>
        <v>50690.768424919239</v>
      </c>
      <c r="F45" s="5" t="s">
        <v>144</v>
      </c>
      <c r="G45" s="16" t="str">
        <f t="shared" si="4"/>
        <v>55649.3804</v>
      </c>
      <c r="H45" s="24">
        <f t="shared" si="5"/>
        <v>38587.5</v>
      </c>
      <c r="I45" s="153" t="s">
        <v>356</v>
      </c>
      <c r="J45" s="154" t="s">
        <v>357</v>
      </c>
      <c r="K45" s="153">
        <v>38587.5</v>
      </c>
      <c r="L45" s="153" t="s">
        <v>358</v>
      </c>
      <c r="M45" s="154" t="s">
        <v>291</v>
      </c>
      <c r="N45" s="154" t="s">
        <v>296</v>
      </c>
      <c r="O45" s="155" t="s">
        <v>297</v>
      </c>
      <c r="P45" s="156" t="s">
        <v>343</v>
      </c>
    </row>
    <row r="46" spans="1:16" ht="12.75" customHeight="1" thickBot="1" x14ac:dyDescent="0.25">
      <c r="A46" s="24" t="str">
        <f t="shared" si="0"/>
        <v>IBVS 5992 </v>
      </c>
      <c r="B46" s="5" t="str">
        <f t="shared" si="1"/>
        <v>I</v>
      </c>
      <c r="C46" s="24">
        <f t="shared" si="2"/>
        <v>55660.7209</v>
      </c>
      <c r="D46" s="16" t="str">
        <f t="shared" si="3"/>
        <v>vis</v>
      </c>
      <c r="E46" s="152">
        <f>VLOOKUP(C46,'Active 1'!C$21:E$969,3,FALSE)</f>
        <v>50722.231254362705</v>
      </c>
      <c r="F46" s="5" t="s">
        <v>144</v>
      </c>
      <c r="G46" s="16" t="str">
        <f t="shared" si="4"/>
        <v>55660.7209</v>
      </c>
      <c r="H46" s="24">
        <f t="shared" si="5"/>
        <v>38619</v>
      </c>
      <c r="I46" s="153" t="s">
        <v>359</v>
      </c>
      <c r="J46" s="154" t="s">
        <v>360</v>
      </c>
      <c r="K46" s="153">
        <v>38619</v>
      </c>
      <c r="L46" s="153" t="s">
        <v>361</v>
      </c>
      <c r="M46" s="154" t="s">
        <v>291</v>
      </c>
      <c r="N46" s="154" t="s">
        <v>144</v>
      </c>
      <c r="O46" s="155" t="s">
        <v>211</v>
      </c>
      <c r="P46" s="156" t="s">
        <v>326</v>
      </c>
    </row>
    <row r="47" spans="1:16" ht="12.75" customHeight="1" thickBot="1" x14ac:dyDescent="0.25">
      <c r="A47" s="24" t="str">
        <f t="shared" si="0"/>
        <v>IBVS 6029 </v>
      </c>
      <c r="B47" s="5" t="str">
        <f t="shared" si="1"/>
        <v>I</v>
      </c>
      <c r="C47" s="24">
        <f t="shared" si="2"/>
        <v>56001.721400000002</v>
      </c>
      <c r="D47" s="16" t="str">
        <f t="shared" si="3"/>
        <v>vis</v>
      </c>
      <c r="E47" s="152">
        <f>VLOOKUP(C47,'Active 1'!C$21:E$969,3,FALSE)</f>
        <v>51668.29541129039</v>
      </c>
      <c r="F47" s="5" t="s">
        <v>144</v>
      </c>
      <c r="G47" s="16" t="str">
        <f t="shared" si="4"/>
        <v>56001.7214</v>
      </c>
      <c r="H47" s="24">
        <f t="shared" si="5"/>
        <v>39565</v>
      </c>
      <c r="I47" s="153" t="s">
        <v>362</v>
      </c>
      <c r="J47" s="154" t="s">
        <v>363</v>
      </c>
      <c r="K47" s="153">
        <v>39565</v>
      </c>
      <c r="L47" s="153" t="s">
        <v>364</v>
      </c>
      <c r="M47" s="154" t="s">
        <v>291</v>
      </c>
      <c r="N47" s="154" t="s">
        <v>144</v>
      </c>
      <c r="O47" s="155" t="s">
        <v>211</v>
      </c>
      <c r="P47" s="156" t="s">
        <v>365</v>
      </c>
    </row>
    <row r="48" spans="1:16" ht="12.75" customHeight="1" thickBot="1" x14ac:dyDescent="0.25">
      <c r="A48" s="24" t="str">
        <f t="shared" si="0"/>
        <v>BAVM 238 </v>
      </c>
      <c r="B48" s="5" t="str">
        <f t="shared" si="1"/>
        <v>I</v>
      </c>
      <c r="C48" s="24">
        <f t="shared" si="2"/>
        <v>56736.343999999997</v>
      </c>
      <c r="D48" s="16" t="str">
        <f t="shared" si="3"/>
        <v>vis</v>
      </c>
      <c r="E48" s="152">
        <f>VLOOKUP(C48,'Active 1'!C$21:E$969,3,FALSE)</f>
        <v>53706.415914717843</v>
      </c>
      <c r="F48" s="5" t="s">
        <v>144</v>
      </c>
      <c r="G48" s="16" t="str">
        <f t="shared" si="4"/>
        <v>56736.3440</v>
      </c>
      <c r="H48" s="24">
        <f t="shared" si="5"/>
        <v>41603</v>
      </c>
      <c r="I48" s="153" t="s">
        <v>366</v>
      </c>
      <c r="J48" s="154" t="s">
        <v>367</v>
      </c>
      <c r="K48" s="153">
        <v>41603</v>
      </c>
      <c r="L48" s="153" t="s">
        <v>368</v>
      </c>
      <c r="M48" s="154" t="s">
        <v>291</v>
      </c>
      <c r="N48" s="154" t="s">
        <v>296</v>
      </c>
      <c r="O48" s="155" t="s">
        <v>369</v>
      </c>
      <c r="P48" s="156" t="s">
        <v>370</v>
      </c>
    </row>
    <row r="49" spans="1:16" ht="12.75" customHeight="1" thickBot="1" x14ac:dyDescent="0.25">
      <c r="A49" s="24" t="str">
        <f t="shared" si="0"/>
        <v>VSB 44 </v>
      </c>
      <c r="B49" s="5" t="str">
        <f t="shared" si="1"/>
        <v>II</v>
      </c>
      <c r="C49" s="24">
        <f t="shared" si="2"/>
        <v>53380.254099999998</v>
      </c>
      <c r="D49" s="16" t="str">
        <f t="shared" si="3"/>
        <v>vis</v>
      </c>
      <c r="E49" s="152">
        <f>VLOOKUP(C49,'Active 1'!C$21:E$969,3,FALSE)</f>
        <v>44395.355192469666</v>
      </c>
      <c r="F49" s="5" t="s">
        <v>144</v>
      </c>
      <c r="G49" s="16" t="str">
        <f t="shared" si="4"/>
        <v>53380.2541</v>
      </c>
      <c r="H49" s="24">
        <f t="shared" si="5"/>
        <v>32292.5</v>
      </c>
      <c r="I49" s="153" t="s">
        <v>268</v>
      </c>
      <c r="J49" s="154" t="s">
        <v>269</v>
      </c>
      <c r="K49" s="153">
        <v>32292.5</v>
      </c>
      <c r="L49" s="153" t="s">
        <v>270</v>
      </c>
      <c r="M49" s="154" t="s">
        <v>209</v>
      </c>
      <c r="N49" s="154" t="s">
        <v>210</v>
      </c>
      <c r="O49" s="155" t="s">
        <v>271</v>
      </c>
      <c r="P49" s="156" t="s">
        <v>272</v>
      </c>
    </row>
    <row r="50" spans="1:16" ht="12.75" customHeight="1" thickBot="1" x14ac:dyDescent="0.25">
      <c r="A50" s="24" t="str">
        <f t="shared" si="0"/>
        <v>IBVS 5672 </v>
      </c>
      <c r="B50" s="5" t="str">
        <f t="shared" si="1"/>
        <v>I</v>
      </c>
      <c r="C50" s="24">
        <f t="shared" si="2"/>
        <v>53442.7929</v>
      </c>
      <c r="D50" s="16" t="str">
        <f t="shared" si="3"/>
        <v>vis</v>
      </c>
      <c r="E50" s="152" t="e">
        <f>VLOOKUP(C50,'Active 1'!C$21:E$969,3,FALSE)</f>
        <v>#N/A</v>
      </c>
      <c r="F50" s="5" t="s">
        <v>144</v>
      </c>
      <c r="G50" s="16" t="str">
        <f t="shared" si="4"/>
        <v>53442.7929</v>
      </c>
      <c r="H50" s="24">
        <f t="shared" si="5"/>
        <v>32466</v>
      </c>
      <c r="I50" s="153" t="s">
        <v>278</v>
      </c>
      <c r="J50" s="154" t="s">
        <v>279</v>
      </c>
      <c r="K50" s="153">
        <v>32466</v>
      </c>
      <c r="L50" s="153" t="s">
        <v>280</v>
      </c>
      <c r="M50" s="154" t="s">
        <v>209</v>
      </c>
      <c r="N50" s="154" t="s">
        <v>210</v>
      </c>
      <c r="O50" s="155" t="s">
        <v>281</v>
      </c>
      <c r="P50" s="156" t="s">
        <v>282</v>
      </c>
    </row>
    <row r="51" spans="1:16" ht="12.75" customHeight="1" thickBot="1" x14ac:dyDescent="0.25">
      <c r="A51" s="24" t="str">
        <f t="shared" si="0"/>
        <v>OEJV 0137 </v>
      </c>
      <c r="B51" s="5" t="str">
        <f t="shared" si="1"/>
        <v>I</v>
      </c>
      <c r="C51" s="24">
        <f t="shared" si="2"/>
        <v>55621.4277</v>
      </c>
      <c r="D51" s="16" t="str">
        <f t="shared" si="3"/>
        <v>vis</v>
      </c>
      <c r="E51" s="152" t="e">
        <f>VLOOKUP(C51,'Active 1'!C$21:E$969,3,FALSE)</f>
        <v>#N/A</v>
      </c>
      <c r="F51" s="5" t="s">
        <v>144</v>
      </c>
      <c r="G51" s="16" t="str">
        <f t="shared" si="4"/>
        <v>55621.4277</v>
      </c>
      <c r="H51" s="24">
        <f t="shared" si="5"/>
        <v>38510</v>
      </c>
      <c r="I51" s="153" t="s">
        <v>327</v>
      </c>
      <c r="J51" s="154" t="s">
        <v>328</v>
      </c>
      <c r="K51" s="153" t="s">
        <v>329</v>
      </c>
      <c r="L51" s="153" t="s">
        <v>330</v>
      </c>
      <c r="M51" s="154" t="s">
        <v>291</v>
      </c>
      <c r="N51" s="154" t="s">
        <v>144</v>
      </c>
      <c r="O51" s="155" t="s">
        <v>331</v>
      </c>
      <c r="P51" s="156" t="s">
        <v>332</v>
      </c>
    </row>
    <row r="52" spans="1:16" ht="12.75" customHeight="1" thickBot="1" x14ac:dyDescent="0.25">
      <c r="A52" s="24" t="str">
        <f t="shared" si="0"/>
        <v>OEJV 0137 </v>
      </c>
      <c r="B52" s="5" t="str">
        <f t="shared" si="1"/>
        <v>I</v>
      </c>
      <c r="C52" s="24">
        <f t="shared" si="2"/>
        <v>55621.428099999997</v>
      </c>
      <c r="D52" s="16" t="str">
        <f t="shared" si="3"/>
        <v>vis</v>
      </c>
      <c r="E52" s="152" t="e">
        <f>VLOOKUP(C52,'Active 1'!C$21:E$969,3,FALSE)</f>
        <v>#N/A</v>
      </c>
      <c r="F52" s="5" t="s">
        <v>144</v>
      </c>
      <c r="G52" s="16" t="str">
        <f t="shared" si="4"/>
        <v>55621.4281</v>
      </c>
      <c r="H52" s="24">
        <f t="shared" si="5"/>
        <v>38510</v>
      </c>
      <c r="I52" s="153" t="s">
        <v>333</v>
      </c>
      <c r="J52" s="154" t="s">
        <v>334</v>
      </c>
      <c r="K52" s="153" t="s">
        <v>329</v>
      </c>
      <c r="L52" s="153" t="s">
        <v>335</v>
      </c>
      <c r="M52" s="154" t="s">
        <v>291</v>
      </c>
      <c r="N52" s="154" t="s">
        <v>126</v>
      </c>
      <c r="O52" s="155" t="s">
        <v>331</v>
      </c>
      <c r="P52" s="156" t="s">
        <v>332</v>
      </c>
    </row>
    <row r="53" spans="1:16" ht="12.75" customHeight="1" thickBot="1" x14ac:dyDescent="0.25">
      <c r="A53" s="24" t="str">
        <f t="shared" si="0"/>
        <v>OEJV 0137 </v>
      </c>
      <c r="B53" s="5" t="str">
        <f t="shared" si="1"/>
        <v>I</v>
      </c>
      <c r="C53" s="24">
        <f t="shared" si="2"/>
        <v>55621.429199999999</v>
      </c>
      <c r="D53" s="16" t="str">
        <f t="shared" si="3"/>
        <v>vis</v>
      </c>
      <c r="E53" s="152" t="e">
        <f>VLOOKUP(C53,'Active 1'!C$21:E$969,3,FALSE)</f>
        <v>#N/A</v>
      </c>
      <c r="F53" s="5" t="s">
        <v>144</v>
      </c>
      <c r="G53" s="16" t="str">
        <f t="shared" si="4"/>
        <v>55621.4292</v>
      </c>
      <c r="H53" s="24">
        <f t="shared" si="5"/>
        <v>38510</v>
      </c>
      <c r="I53" s="153" t="s">
        <v>336</v>
      </c>
      <c r="J53" s="154" t="s">
        <v>337</v>
      </c>
      <c r="K53" s="153" t="s">
        <v>329</v>
      </c>
      <c r="L53" s="153" t="s">
        <v>338</v>
      </c>
      <c r="M53" s="154" t="s">
        <v>291</v>
      </c>
      <c r="N53" s="154" t="s">
        <v>37</v>
      </c>
      <c r="O53" s="155" t="s">
        <v>331</v>
      </c>
      <c r="P53" s="156" t="s">
        <v>332</v>
      </c>
    </row>
    <row r="54" spans="1:16" x14ac:dyDescent="0.2">
      <c r="B54" s="5"/>
      <c r="F54" s="5"/>
    </row>
    <row r="55" spans="1:16" x14ac:dyDescent="0.2">
      <c r="B55" s="5"/>
      <c r="F55" s="5"/>
    </row>
    <row r="56" spans="1:16" x14ac:dyDescent="0.2">
      <c r="B56" s="5"/>
      <c r="F56" s="5"/>
    </row>
    <row r="57" spans="1:16" x14ac:dyDescent="0.2">
      <c r="B57" s="5"/>
      <c r="F57" s="5"/>
    </row>
    <row r="58" spans="1:16" x14ac:dyDescent="0.2">
      <c r="B58" s="5"/>
      <c r="F58" s="5"/>
    </row>
    <row r="59" spans="1:16" x14ac:dyDescent="0.2">
      <c r="B59" s="5"/>
      <c r="F59" s="5"/>
    </row>
    <row r="60" spans="1:16" x14ac:dyDescent="0.2">
      <c r="B60" s="5"/>
      <c r="F60" s="5"/>
    </row>
    <row r="61" spans="1:16" x14ac:dyDescent="0.2">
      <c r="B61" s="5"/>
      <c r="F61" s="5"/>
    </row>
    <row r="62" spans="1:16" x14ac:dyDescent="0.2">
      <c r="B62" s="5"/>
      <c r="F62" s="5"/>
    </row>
    <row r="63" spans="1:16" x14ac:dyDescent="0.2">
      <c r="B63" s="5"/>
      <c r="F63" s="5"/>
    </row>
    <row r="64" spans="1:16" x14ac:dyDescent="0.2">
      <c r="B64" s="5"/>
      <c r="F64" s="5"/>
    </row>
    <row r="65" spans="2:6" x14ac:dyDescent="0.2">
      <c r="B65" s="5"/>
      <c r="F65" s="5"/>
    </row>
    <row r="66" spans="2:6" x14ac:dyDescent="0.2">
      <c r="B66" s="5"/>
      <c r="F66" s="5"/>
    </row>
    <row r="67" spans="2:6" x14ac:dyDescent="0.2">
      <c r="B67" s="5"/>
      <c r="F67" s="5"/>
    </row>
    <row r="68" spans="2:6" x14ac:dyDescent="0.2">
      <c r="B68" s="5"/>
      <c r="F68" s="5"/>
    </row>
    <row r="69" spans="2:6" x14ac:dyDescent="0.2">
      <c r="B69" s="5"/>
      <c r="F69" s="5"/>
    </row>
    <row r="70" spans="2:6" x14ac:dyDescent="0.2">
      <c r="B70" s="5"/>
      <c r="F70" s="5"/>
    </row>
    <row r="71" spans="2:6" x14ac:dyDescent="0.2">
      <c r="B71" s="5"/>
      <c r="F71" s="5"/>
    </row>
    <row r="72" spans="2:6" x14ac:dyDescent="0.2">
      <c r="B72" s="5"/>
      <c r="F72" s="5"/>
    </row>
    <row r="73" spans="2:6" x14ac:dyDescent="0.2">
      <c r="B73" s="5"/>
      <c r="F73" s="5"/>
    </row>
    <row r="74" spans="2:6" x14ac:dyDescent="0.2">
      <c r="B74" s="5"/>
      <c r="F74" s="5"/>
    </row>
    <row r="75" spans="2:6" x14ac:dyDescent="0.2">
      <c r="B75" s="5"/>
      <c r="F75" s="5"/>
    </row>
    <row r="76" spans="2:6" x14ac:dyDescent="0.2">
      <c r="B76" s="5"/>
      <c r="F76" s="5"/>
    </row>
    <row r="77" spans="2:6" x14ac:dyDescent="0.2">
      <c r="B77" s="5"/>
      <c r="F77" s="5"/>
    </row>
    <row r="78" spans="2:6" x14ac:dyDescent="0.2">
      <c r="B78" s="5"/>
      <c r="F78" s="5"/>
    </row>
    <row r="79" spans="2:6" x14ac:dyDescent="0.2">
      <c r="B79" s="5"/>
      <c r="F79" s="5"/>
    </row>
    <row r="80" spans="2:6" x14ac:dyDescent="0.2">
      <c r="B80" s="5"/>
      <c r="F80" s="5"/>
    </row>
    <row r="81" spans="2:6" x14ac:dyDescent="0.2">
      <c r="B81" s="5"/>
      <c r="F81" s="5"/>
    </row>
    <row r="82" spans="2:6" x14ac:dyDescent="0.2">
      <c r="B82" s="5"/>
      <c r="F82" s="5"/>
    </row>
    <row r="83" spans="2:6" x14ac:dyDescent="0.2">
      <c r="B83" s="5"/>
      <c r="F83" s="5"/>
    </row>
    <row r="84" spans="2:6" x14ac:dyDescent="0.2">
      <c r="B84" s="5"/>
      <c r="F84" s="5"/>
    </row>
    <row r="85" spans="2:6" x14ac:dyDescent="0.2">
      <c r="B85" s="5"/>
      <c r="F85" s="5"/>
    </row>
    <row r="86" spans="2:6" x14ac:dyDescent="0.2">
      <c r="B86" s="5"/>
      <c r="F86" s="5"/>
    </row>
    <row r="87" spans="2:6" x14ac:dyDescent="0.2">
      <c r="B87" s="5"/>
      <c r="F87" s="5"/>
    </row>
    <row r="88" spans="2:6" x14ac:dyDescent="0.2">
      <c r="B88" s="5"/>
      <c r="F88" s="5"/>
    </row>
    <row r="89" spans="2:6" x14ac:dyDescent="0.2">
      <c r="B89" s="5"/>
      <c r="F89" s="5"/>
    </row>
    <row r="90" spans="2:6" x14ac:dyDescent="0.2">
      <c r="B90" s="5"/>
      <c r="F90" s="5"/>
    </row>
    <row r="91" spans="2:6" x14ac:dyDescent="0.2">
      <c r="B91" s="5"/>
      <c r="F91" s="5"/>
    </row>
    <row r="92" spans="2:6" x14ac:dyDescent="0.2">
      <c r="B92" s="5"/>
      <c r="F92" s="5"/>
    </row>
    <row r="93" spans="2:6" x14ac:dyDescent="0.2">
      <c r="B93" s="5"/>
      <c r="F93" s="5"/>
    </row>
    <row r="94" spans="2:6" x14ac:dyDescent="0.2">
      <c r="B94" s="5"/>
      <c r="F94" s="5"/>
    </row>
    <row r="95" spans="2:6" x14ac:dyDescent="0.2">
      <c r="B95" s="5"/>
      <c r="F95" s="5"/>
    </row>
    <row r="96" spans="2:6" x14ac:dyDescent="0.2">
      <c r="B96" s="5"/>
      <c r="F96" s="5"/>
    </row>
    <row r="97" spans="2:6" x14ac:dyDescent="0.2">
      <c r="B97" s="5"/>
      <c r="F97" s="5"/>
    </row>
    <row r="98" spans="2:6" x14ac:dyDescent="0.2">
      <c r="B98" s="5"/>
      <c r="F98" s="5"/>
    </row>
    <row r="99" spans="2:6" x14ac:dyDescent="0.2">
      <c r="B99" s="5"/>
      <c r="F99" s="5"/>
    </row>
    <row r="100" spans="2:6" x14ac:dyDescent="0.2">
      <c r="B100" s="5"/>
      <c r="F100" s="5"/>
    </row>
    <row r="101" spans="2:6" x14ac:dyDescent="0.2">
      <c r="B101" s="5"/>
      <c r="F101" s="5"/>
    </row>
    <row r="102" spans="2:6" x14ac:dyDescent="0.2">
      <c r="B102" s="5"/>
      <c r="F102" s="5"/>
    </row>
    <row r="103" spans="2:6" x14ac:dyDescent="0.2">
      <c r="B103" s="5"/>
      <c r="F103" s="5"/>
    </row>
    <row r="104" spans="2:6" x14ac:dyDescent="0.2">
      <c r="B104" s="5"/>
      <c r="F104" s="5"/>
    </row>
    <row r="105" spans="2:6" x14ac:dyDescent="0.2">
      <c r="B105" s="5"/>
      <c r="F105" s="5"/>
    </row>
    <row r="106" spans="2:6" x14ac:dyDescent="0.2">
      <c r="B106" s="5"/>
      <c r="F106" s="5"/>
    </row>
    <row r="107" spans="2:6" x14ac:dyDescent="0.2">
      <c r="B107" s="5"/>
      <c r="F107" s="5"/>
    </row>
    <row r="108" spans="2:6" x14ac:dyDescent="0.2">
      <c r="B108" s="5"/>
      <c r="F108" s="5"/>
    </row>
    <row r="109" spans="2:6" x14ac:dyDescent="0.2">
      <c r="B109" s="5"/>
      <c r="F109" s="5"/>
    </row>
    <row r="110" spans="2:6" x14ac:dyDescent="0.2">
      <c r="B110" s="5"/>
      <c r="F110" s="5"/>
    </row>
    <row r="111" spans="2:6" x14ac:dyDescent="0.2">
      <c r="B111" s="5"/>
      <c r="F111" s="5"/>
    </row>
    <row r="112" spans="2:6" x14ac:dyDescent="0.2">
      <c r="B112" s="5"/>
      <c r="F112" s="5"/>
    </row>
    <row r="113" spans="2:6" x14ac:dyDescent="0.2">
      <c r="B113" s="5"/>
      <c r="F113" s="5"/>
    </row>
    <row r="114" spans="2:6" x14ac:dyDescent="0.2">
      <c r="B114" s="5"/>
      <c r="F114" s="5"/>
    </row>
    <row r="115" spans="2:6" x14ac:dyDescent="0.2">
      <c r="B115" s="5"/>
      <c r="F115" s="5"/>
    </row>
    <row r="116" spans="2:6" x14ac:dyDescent="0.2">
      <c r="B116" s="5"/>
      <c r="F116" s="5"/>
    </row>
    <row r="117" spans="2:6" x14ac:dyDescent="0.2">
      <c r="B117" s="5"/>
      <c r="F117" s="5"/>
    </row>
    <row r="118" spans="2:6" x14ac:dyDescent="0.2">
      <c r="B118" s="5"/>
      <c r="F118" s="5"/>
    </row>
    <row r="119" spans="2:6" x14ac:dyDescent="0.2">
      <c r="B119" s="5"/>
      <c r="F119" s="5"/>
    </row>
    <row r="120" spans="2:6" x14ac:dyDescent="0.2">
      <c r="B120" s="5"/>
      <c r="F120" s="5"/>
    </row>
    <row r="121" spans="2:6" x14ac:dyDescent="0.2">
      <c r="B121" s="5"/>
      <c r="F121" s="5"/>
    </row>
    <row r="122" spans="2:6" x14ac:dyDescent="0.2">
      <c r="B122" s="5"/>
      <c r="F122" s="5"/>
    </row>
    <row r="123" spans="2:6" x14ac:dyDescent="0.2">
      <c r="B123" s="5"/>
      <c r="F123" s="5"/>
    </row>
    <row r="124" spans="2:6" x14ac:dyDescent="0.2">
      <c r="B124" s="5"/>
      <c r="F124" s="5"/>
    </row>
    <row r="125" spans="2:6" x14ac:dyDescent="0.2">
      <c r="B125" s="5"/>
      <c r="F125" s="5"/>
    </row>
    <row r="126" spans="2:6" x14ac:dyDescent="0.2">
      <c r="B126" s="5"/>
      <c r="F126" s="5"/>
    </row>
    <row r="127" spans="2:6" x14ac:dyDescent="0.2">
      <c r="B127" s="5"/>
      <c r="F127" s="5"/>
    </row>
    <row r="128" spans="2:6" x14ac:dyDescent="0.2">
      <c r="B128" s="5"/>
      <c r="F128" s="5"/>
    </row>
    <row r="129" spans="2:6" x14ac:dyDescent="0.2">
      <c r="B129" s="5"/>
      <c r="F129" s="5"/>
    </row>
    <row r="130" spans="2:6" x14ac:dyDescent="0.2">
      <c r="B130" s="5"/>
      <c r="F130" s="5"/>
    </row>
    <row r="131" spans="2:6" x14ac:dyDescent="0.2">
      <c r="B131" s="5"/>
      <c r="F131" s="5"/>
    </row>
    <row r="132" spans="2:6" x14ac:dyDescent="0.2">
      <c r="B132" s="5"/>
      <c r="F132" s="5"/>
    </row>
    <row r="133" spans="2:6" x14ac:dyDescent="0.2">
      <c r="B133" s="5"/>
      <c r="F133" s="5"/>
    </row>
    <row r="134" spans="2:6" x14ac:dyDescent="0.2">
      <c r="B134" s="5"/>
      <c r="F134" s="5"/>
    </row>
    <row r="135" spans="2:6" x14ac:dyDescent="0.2">
      <c r="B135" s="5"/>
      <c r="F135" s="5"/>
    </row>
    <row r="136" spans="2:6" x14ac:dyDescent="0.2">
      <c r="B136" s="5"/>
      <c r="F136" s="5"/>
    </row>
    <row r="137" spans="2:6" x14ac:dyDescent="0.2">
      <c r="B137" s="5"/>
      <c r="F137" s="5"/>
    </row>
    <row r="138" spans="2:6" x14ac:dyDescent="0.2">
      <c r="B138" s="5"/>
      <c r="F138" s="5"/>
    </row>
    <row r="139" spans="2:6" x14ac:dyDescent="0.2">
      <c r="B139" s="5"/>
      <c r="F139" s="5"/>
    </row>
    <row r="140" spans="2:6" x14ac:dyDescent="0.2">
      <c r="B140" s="5"/>
      <c r="F140" s="5"/>
    </row>
    <row r="141" spans="2:6" x14ac:dyDescent="0.2">
      <c r="B141" s="5"/>
      <c r="F141" s="5"/>
    </row>
    <row r="142" spans="2:6" x14ac:dyDescent="0.2">
      <c r="B142" s="5"/>
      <c r="F142" s="5"/>
    </row>
    <row r="143" spans="2:6" x14ac:dyDescent="0.2">
      <c r="B143" s="5"/>
      <c r="F143" s="5"/>
    </row>
    <row r="144" spans="2:6" x14ac:dyDescent="0.2">
      <c r="B144" s="5"/>
      <c r="F144" s="5"/>
    </row>
    <row r="145" spans="2:6" x14ac:dyDescent="0.2">
      <c r="B145" s="5"/>
      <c r="F145" s="5"/>
    </row>
    <row r="146" spans="2:6" x14ac:dyDescent="0.2">
      <c r="B146" s="5"/>
      <c r="F146" s="5"/>
    </row>
    <row r="147" spans="2:6" x14ac:dyDescent="0.2">
      <c r="B147" s="5"/>
      <c r="F147" s="5"/>
    </row>
    <row r="148" spans="2:6" x14ac:dyDescent="0.2">
      <c r="B148" s="5"/>
      <c r="F148" s="5"/>
    </row>
    <row r="149" spans="2:6" x14ac:dyDescent="0.2">
      <c r="B149" s="5"/>
      <c r="F149" s="5"/>
    </row>
    <row r="150" spans="2:6" x14ac:dyDescent="0.2">
      <c r="B150" s="5"/>
      <c r="F150" s="5"/>
    </row>
    <row r="151" spans="2:6" x14ac:dyDescent="0.2">
      <c r="B151" s="5"/>
      <c r="F151" s="5"/>
    </row>
    <row r="152" spans="2:6" x14ac:dyDescent="0.2">
      <c r="B152" s="5"/>
      <c r="F152" s="5"/>
    </row>
    <row r="153" spans="2:6" x14ac:dyDescent="0.2">
      <c r="B153" s="5"/>
      <c r="F153" s="5"/>
    </row>
    <row r="154" spans="2:6" x14ac:dyDescent="0.2">
      <c r="B154" s="5"/>
      <c r="F154" s="5"/>
    </row>
    <row r="155" spans="2:6" x14ac:dyDescent="0.2">
      <c r="B155" s="5"/>
      <c r="F155" s="5"/>
    </row>
    <row r="156" spans="2:6" x14ac:dyDescent="0.2">
      <c r="B156" s="5"/>
      <c r="F156" s="5"/>
    </row>
    <row r="157" spans="2:6" x14ac:dyDescent="0.2">
      <c r="B157" s="5"/>
      <c r="F157" s="5"/>
    </row>
    <row r="158" spans="2:6" x14ac:dyDescent="0.2">
      <c r="B158" s="5"/>
      <c r="F158" s="5"/>
    </row>
    <row r="159" spans="2:6" x14ac:dyDescent="0.2">
      <c r="B159" s="5"/>
      <c r="F159" s="5"/>
    </row>
    <row r="160" spans="2:6" x14ac:dyDescent="0.2">
      <c r="B160" s="5"/>
      <c r="F160" s="5"/>
    </row>
    <row r="161" spans="2:6" x14ac:dyDescent="0.2">
      <c r="B161" s="5"/>
      <c r="F161" s="5"/>
    </row>
    <row r="162" spans="2:6" x14ac:dyDescent="0.2">
      <c r="B162" s="5"/>
      <c r="F162" s="5"/>
    </row>
    <row r="163" spans="2:6" x14ac:dyDescent="0.2">
      <c r="B163" s="5"/>
      <c r="F163" s="5"/>
    </row>
    <row r="164" spans="2:6" x14ac:dyDescent="0.2">
      <c r="B164" s="5"/>
      <c r="F164" s="5"/>
    </row>
    <row r="165" spans="2:6" x14ac:dyDescent="0.2">
      <c r="B165" s="5"/>
      <c r="F165" s="5"/>
    </row>
    <row r="166" spans="2:6" x14ac:dyDescent="0.2">
      <c r="B166" s="5"/>
      <c r="F166" s="5"/>
    </row>
    <row r="167" spans="2:6" x14ac:dyDescent="0.2">
      <c r="B167" s="5"/>
      <c r="F167" s="5"/>
    </row>
    <row r="168" spans="2:6" x14ac:dyDescent="0.2">
      <c r="B168" s="5"/>
      <c r="F168" s="5"/>
    </row>
    <row r="169" spans="2:6" x14ac:dyDescent="0.2">
      <c r="B169" s="5"/>
      <c r="F169" s="5"/>
    </row>
    <row r="170" spans="2:6" x14ac:dyDescent="0.2">
      <c r="B170" s="5"/>
      <c r="F170" s="5"/>
    </row>
    <row r="171" spans="2:6" x14ac:dyDescent="0.2">
      <c r="B171" s="5"/>
      <c r="F171" s="5"/>
    </row>
    <row r="172" spans="2:6" x14ac:dyDescent="0.2">
      <c r="B172" s="5"/>
      <c r="F172" s="5"/>
    </row>
    <row r="173" spans="2:6" x14ac:dyDescent="0.2">
      <c r="B173" s="5"/>
      <c r="F173" s="5"/>
    </row>
    <row r="174" spans="2:6" x14ac:dyDescent="0.2">
      <c r="B174" s="5"/>
      <c r="F174" s="5"/>
    </row>
    <row r="175" spans="2:6" x14ac:dyDescent="0.2">
      <c r="B175" s="5"/>
      <c r="F175" s="5"/>
    </row>
    <row r="176" spans="2:6" x14ac:dyDescent="0.2">
      <c r="B176" s="5"/>
      <c r="F176" s="5"/>
    </row>
    <row r="177" spans="2:6" x14ac:dyDescent="0.2">
      <c r="B177" s="5"/>
      <c r="F177" s="5"/>
    </row>
    <row r="178" spans="2:6" x14ac:dyDescent="0.2">
      <c r="B178" s="5"/>
      <c r="F178" s="5"/>
    </row>
    <row r="179" spans="2:6" x14ac:dyDescent="0.2">
      <c r="B179" s="5"/>
      <c r="F179" s="5"/>
    </row>
    <row r="180" spans="2:6" x14ac:dyDescent="0.2">
      <c r="B180" s="5"/>
      <c r="F180" s="5"/>
    </row>
    <row r="181" spans="2:6" x14ac:dyDescent="0.2">
      <c r="B181" s="5"/>
      <c r="F181" s="5"/>
    </row>
    <row r="182" spans="2:6" x14ac:dyDescent="0.2">
      <c r="B182" s="5"/>
      <c r="F182" s="5"/>
    </row>
    <row r="183" spans="2:6" x14ac:dyDescent="0.2">
      <c r="B183" s="5"/>
      <c r="F183" s="5"/>
    </row>
    <row r="184" spans="2:6" x14ac:dyDescent="0.2">
      <c r="B184" s="5"/>
      <c r="F184" s="5"/>
    </row>
    <row r="185" spans="2:6" x14ac:dyDescent="0.2">
      <c r="B185" s="5"/>
      <c r="F185" s="5"/>
    </row>
    <row r="186" spans="2:6" x14ac:dyDescent="0.2">
      <c r="B186" s="5"/>
      <c r="F186" s="5"/>
    </row>
    <row r="187" spans="2:6" x14ac:dyDescent="0.2">
      <c r="B187" s="5"/>
      <c r="F187" s="5"/>
    </row>
    <row r="188" spans="2:6" x14ac:dyDescent="0.2">
      <c r="B188" s="5"/>
      <c r="F188" s="5"/>
    </row>
    <row r="189" spans="2:6" x14ac:dyDescent="0.2">
      <c r="B189" s="5"/>
      <c r="F189" s="5"/>
    </row>
    <row r="190" spans="2:6" x14ac:dyDescent="0.2">
      <c r="B190" s="5"/>
      <c r="F190" s="5"/>
    </row>
    <row r="191" spans="2:6" x14ac:dyDescent="0.2">
      <c r="B191" s="5"/>
      <c r="F191" s="5"/>
    </row>
    <row r="192" spans="2:6" x14ac:dyDescent="0.2">
      <c r="B192" s="5"/>
      <c r="F192" s="5"/>
    </row>
    <row r="193" spans="2:6" x14ac:dyDescent="0.2">
      <c r="B193" s="5"/>
      <c r="F193" s="5"/>
    </row>
    <row r="194" spans="2:6" x14ac:dyDescent="0.2">
      <c r="B194" s="5"/>
      <c r="F194" s="5"/>
    </row>
    <row r="195" spans="2:6" x14ac:dyDescent="0.2">
      <c r="B195" s="5"/>
      <c r="F195" s="5"/>
    </row>
    <row r="196" spans="2:6" x14ac:dyDescent="0.2">
      <c r="B196" s="5"/>
      <c r="F196" s="5"/>
    </row>
    <row r="197" spans="2:6" x14ac:dyDescent="0.2">
      <c r="B197" s="5"/>
      <c r="F197" s="5"/>
    </row>
    <row r="198" spans="2:6" x14ac:dyDescent="0.2">
      <c r="B198" s="5"/>
      <c r="F198" s="5"/>
    </row>
    <row r="199" spans="2:6" x14ac:dyDescent="0.2">
      <c r="B199" s="5"/>
      <c r="F199" s="5"/>
    </row>
    <row r="200" spans="2:6" x14ac:dyDescent="0.2">
      <c r="B200" s="5"/>
      <c r="F200" s="5"/>
    </row>
    <row r="201" spans="2:6" x14ac:dyDescent="0.2">
      <c r="B201" s="5"/>
      <c r="F201" s="5"/>
    </row>
    <row r="202" spans="2:6" x14ac:dyDescent="0.2">
      <c r="B202" s="5"/>
      <c r="F202" s="5"/>
    </row>
    <row r="203" spans="2:6" x14ac:dyDescent="0.2">
      <c r="B203" s="5"/>
      <c r="F203" s="5"/>
    </row>
    <row r="204" spans="2:6" x14ac:dyDescent="0.2">
      <c r="B204" s="5"/>
      <c r="F204" s="5"/>
    </row>
    <row r="205" spans="2:6" x14ac:dyDescent="0.2">
      <c r="B205" s="5"/>
      <c r="F205" s="5"/>
    </row>
    <row r="206" spans="2:6" x14ac:dyDescent="0.2">
      <c r="B206" s="5"/>
      <c r="F206" s="5"/>
    </row>
    <row r="207" spans="2:6" x14ac:dyDescent="0.2">
      <c r="B207" s="5"/>
      <c r="F207" s="5"/>
    </row>
    <row r="208" spans="2:6" x14ac:dyDescent="0.2">
      <c r="B208" s="5"/>
      <c r="F208" s="5"/>
    </row>
    <row r="209" spans="2:6" x14ac:dyDescent="0.2">
      <c r="B209" s="5"/>
      <c r="F209" s="5"/>
    </row>
    <row r="210" spans="2:6" x14ac:dyDescent="0.2">
      <c r="B210" s="5"/>
      <c r="F210" s="5"/>
    </row>
    <row r="211" spans="2:6" x14ac:dyDescent="0.2">
      <c r="B211" s="5"/>
      <c r="F211" s="5"/>
    </row>
    <row r="212" spans="2:6" x14ac:dyDescent="0.2">
      <c r="B212" s="5"/>
      <c r="F212" s="5"/>
    </row>
    <row r="213" spans="2:6" x14ac:dyDescent="0.2">
      <c r="B213" s="5"/>
      <c r="F213" s="5"/>
    </row>
    <row r="214" spans="2:6" x14ac:dyDescent="0.2">
      <c r="B214" s="5"/>
      <c r="F214" s="5"/>
    </row>
    <row r="215" spans="2:6" x14ac:dyDescent="0.2">
      <c r="B215" s="5"/>
      <c r="F215" s="5"/>
    </row>
    <row r="216" spans="2:6" x14ac:dyDescent="0.2">
      <c r="B216" s="5"/>
      <c r="F216" s="5"/>
    </row>
    <row r="217" spans="2:6" x14ac:dyDescent="0.2">
      <c r="B217" s="5"/>
      <c r="F217" s="5"/>
    </row>
    <row r="218" spans="2:6" x14ac:dyDescent="0.2">
      <c r="B218" s="5"/>
      <c r="F218" s="5"/>
    </row>
    <row r="219" spans="2:6" x14ac:dyDescent="0.2">
      <c r="B219" s="5"/>
      <c r="F219" s="5"/>
    </row>
    <row r="220" spans="2:6" x14ac:dyDescent="0.2">
      <c r="B220" s="5"/>
      <c r="F220" s="5"/>
    </row>
    <row r="221" spans="2:6" x14ac:dyDescent="0.2">
      <c r="B221" s="5"/>
      <c r="F221" s="5"/>
    </row>
    <row r="222" spans="2:6" x14ac:dyDescent="0.2">
      <c r="B222" s="5"/>
      <c r="F222" s="5"/>
    </row>
    <row r="223" spans="2:6" x14ac:dyDescent="0.2">
      <c r="B223" s="5"/>
      <c r="F223" s="5"/>
    </row>
    <row r="224" spans="2:6" x14ac:dyDescent="0.2">
      <c r="B224" s="5"/>
      <c r="F224" s="5"/>
    </row>
    <row r="225" spans="2:6" x14ac:dyDescent="0.2">
      <c r="B225" s="5"/>
      <c r="F225" s="5"/>
    </row>
    <row r="226" spans="2:6" x14ac:dyDescent="0.2">
      <c r="B226" s="5"/>
      <c r="F226" s="5"/>
    </row>
    <row r="227" spans="2:6" x14ac:dyDescent="0.2">
      <c r="B227" s="5"/>
      <c r="F227" s="5"/>
    </row>
    <row r="228" spans="2:6" x14ac:dyDescent="0.2">
      <c r="B228" s="5"/>
      <c r="F228" s="5"/>
    </row>
    <row r="229" spans="2:6" x14ac:dyDescent="0.2">
      <c r="B229" s="5"/>
      <c r="F229" s="5"/>
    </row>
    <row r="230" spans="2:6" x14ac:dyDescent="0.2">
      <c r="B230" s="5"/>
      <c r="F230" s="5"/>
    </row>
    <row r="231" spans="2:6" x14ac:dyDescent="0.2">
      <c r="B231" s="5"/>
      <c r="F231" s="5"/>
    </row>
    <row r="232" spans="2:6" x14ac:dyDescent="0.2">
      <c r="B232" s="5"/>
      <c r="F232" s="5"/>
    </row>
    <row r="233" spans="2:6" x14ac:dyDescent="0.2">
      <c r="B233" s="5"/>
      <c r="F233" s="5"/>
    </row>
    <row r="234" spans="2:6" x14ac:dyDescent="0.2">
      <c r="B234" s="5"/>
      <c r="F234" s="5"/>
    </row>
    <row r="235" spans="2:6" x14ac:dyDescent="0.2">
      <c r="B235" s="5"/>
      <c r="F235" s="5"/>
    </row>
    <row r="236" spans="2:6" x14ac:dyDescent="0.2">
      <c r="B236" s="5"/>
      <c r="F236" s="5"/>
    </row>
    <row r="237" spans="2:6" x14ac:dyDescent="0.2">
      <c r="B237" s="5"/>
      <c r="F237" s="5"/>
    </row>
    <row r="238" spans="2:6" x14ac:dyDescent="0.2">
      <c r="B238" s="5"/>
      <c r="F238" s="5"/>
    </row>
    <row r="239" spans="2:6" x14ac:dyDescent="0.2">
      <c r="B239" s="5"/>
      <c r="F239" s="5"/>
    </row>
    <row r="240" spans="2:6" x14ac:dyDescent="0.2">
      <c r="B240" s="5"/>
      <c r="F240" s="5"/>
    </row>
    <row r="241" spans="2:6" x14ac:dyDescent="0.2">
      <c r="B241" s="5"/>
      <c r="F241" s="5"/>
    </row>
    <row r="242" spans="2:6" x14ac:dyDescent="0.2">
      <c r="B242" s="5"/>
      <c r="F242" s="5"/>
    </row>
    <row r="243" spans="2:6" x14ac:dyDescent="0.2">
      <c r="B243" s="5"/>
      <c r="F243" s="5"/>
    </row>
    <row r="244" spans="2:6" x14ac:dyDescent="0.2">
      <c r="B244" s="5"/>
      <c r="F244" s="5"/>
    </row>
    <row r="245" spans="2:6" x14ac:dyDescent="0.2">
      <c r="B245" s="5"/>
      <c r="F245" s="5"/>
    </row>
    <row r="246" spans="2:6" x14ac:dyDescent="0.2">
      <c r="B246" s="5"/>
      <c r="F246" s="5"/>
    </row>
    <row r="247" spans="2:6" x14ac:dyDescent="0.2">
      <c r="B247" s="5"/>
      <c r="F247" s="5"/>
    </row>
    <row r="248" spans="2:6" x14ac:dyDescent="0.2">
      <c r="B248" s="5"/>
      <c r="F248" s="5"/>
    </row>
    <row r="249" spans="2:6" x14ac:dyDescent="0.2">
      <c r="B249" s="5"/>
      <c r="F249" s="5"/>
    </row>
    <row r="250" spans="2:6" x14ac:dyDescent="0.2">
      <c r="B250" s="5"/>
      <c r="F250" s="5"/>
    </row>
    <row r="251" spans="2:6" x14ac:dyDescent="0.2">
      <c r="B251" s="5"/>
      <c r="F251" s="5"/>
    </row>
    <row r="252" spans="2:6" x14ac:dyDescent="0.2">
      <c r="B252" s="5"/>
      <c r="F252" s="5"/>
    </row>
    <row r="253" spans="2:6" x14ac:dyDescent="0.2">
      <c r="B253" s="5"/>
      <c r="F253" s="5"/>
    </row>
    <row r="254" spans="2:6" x14ac:dyDescent="0.2">
      <c r="B254" s="5"/>
      <c r="F254" s="5"/>
    </row>
    <row r="255" spans="2:6" x14ac:dyDescent="0.2">
      <c r="B255" s="5"/>
      <c r="F255" s="5"/>
    </row>
    <row r="256" spans="2:6" x14ac:dyDescent="0.2">
      <c r="B256" s="5"/>
      <c r="F256" s="5"/>
    </row>
    <row r="257" spans="2:6" x14ac:dyDescent="0.2">
      <c r="B257" s="5"/>
      <c r="F257" s="5"/>
    </row>
    <row r="258" spans="2:6" x14ac:dyDescent="0.2">
      <c r="B258" s="5"/>
      <c r="F258" s="5"/>
    </row>
    <row r="259" spans="2:6" x14ac:dyDescent="0.2">
      <c r="B259" s="5"/>
      <c r="F259" s="5"/>
    </row>
    <row r="260" spans="2:6" x14ac:dyDescent="0.2">
      <c r="B260" s="5"/>
      <c r="F260" s="5"/>
    </row>
    <row r="261" spans="2:6" x14ac:dyDescent="0.2">
      <c r="B261" s="5"/>
      <c r="F261" s="5"/>
    </row>
    <row r="262" spans="2:6" x14ac:dyDescent="0.2">
      <c r="B262" s="5"/>
      <c r="F262" s="5"/>
    </row>
    <row r="263" spans="2:6" x14ac:dyDescent="0.2">
      <c r="B263" s="5"/>
      <c r="F263" s="5"/>
    </row>
    <row r="264" spans="2:6" x14ac:dyDescent="0.2">
      <c r="B264" s="5"/>
      <c r="F264" s="5"/>
    </row>
    <row r="265" spans="2:6" x14ac:dyDescent="0.2">
      <c r="B265" s="5"/>
      <c r="F265" s="5"/>
    </row>
    <row r="266" spans="2:6" x14ac:dyDescent="0.2">
      <c r="B266" s="5"/>
      <c r="F266" s="5"/>
    </row>
    <row r="267" spans="2:6" x14ac:dyDescent="0.2">
      <c r="B267" s="5"/>
      <c r="F267" s="5"/>
    </row>
    <row r="268" spans="2:6" x14ac:dyDescent="0.2">
      <c r="B268" s="5"/>
      <c r="F268" s="5"/>
    </row>
    <row r="269" spans="2:6" x14ac:dyDescent="0.2">
      <c r="B269" s="5"/>
      <c r="F269" s="5"/>
    </row>
    <row r="270" spans="2:6" x14ac:dyDescent="0.2">
      <c r="B270" s="5"/>
      <c r="F270" s="5"/>
    </row>
    <row r="271" spans="2:6" x14ac:dyDescent="0.2">
      <c r="B271" s="5"/>
      <c r="F271" s="5"/>
    </row>
    <row r="272" spans="2:6" x14ac:dyDescent="0.2">
      <c r="B272" s="5"/>
      <c r="F272" s="5"/>
    </row>
    <row r="273" spans="2:6" x14ac:dyDescent="0.2">
      <c r="B273" s="5"/>
      <c r="F273" s="5"/>
    </row>
    <row r="274" spans="2:6" x14ac:dyDescent="0.2">
      <c r="B274" s="5"/>
      <c r="F274" s="5"/>
    </row>
    <row r="275" spans="2:6" x14ac:dyDescent="0.2">
      <c r="B275" s="5"/>
      <c r="F275" s="5"/>
    </row>
    <row r="276" spans="2:6" x14ac:dyDescent="0.2">
      <c r="B276" s="5"/>
      <c r="F276" s="5"/>
    </row>
    <row r="277" spans="2:6" x14ac:dyDescent="0.2">
      <c r="B277" s="5"/>
      <c r="F277" s="5"/>
    </row>
    <row r="278" spans="2:6" x14ac:dyDescent="0.2">
      <c r="B278" s="5"/>
      <c r="F278" s="5"/>
    </row>
    <row r="279" spans="2:6" x14ac:dyDescent="0.2">
      <c r="B279" s="5"/>
      <c r="F279" s="5"/>
    </row>
    <row r="280" spans="2:6" x14ac:dyDescent="0.2">
      <c r="B280" s="5"/>
      <c r="F280" s="5"/>
    </row>
    <row r="281" spans="2:6" x14ac:dyDescent="0.2">
      <c r="B281" s="5"/>
      <c r="F281" s="5"/>
    </row>
    <row r="282" spans="2:6" x14ac:dyDescent="0.2">
      <c r="B282" s="5"/>
      <c r="F282" s="5"/>
    </row>
    <row r="283" spans="2:6" x14ac:dyDescent="0.2">
      <c r="B283" s="5"/>
      <c r="F283" s="5"/>
    </row>
    <row r="284" spans="2:6" x14ac:dyDescent="0.2">
      <c r="B284" s="5"/>
      <c r="F284" s="5"/>
    </row>
    <row r="285" spans="2:6" x14ac:dyDescent="0.2">
      <c r="B285" s="5"/>
      <c r="F285" s="5"/>
    </row>
    <row r="286" spans="2:6" x14ac:dyDescent="0.2">
      <c r="B286" s="5"/>
      <c r="F286" s="5"/>
    </row>
    <row r="287" spans="2:6" x14ac:dyDescent="0.2">
      <c r="B287" s="5"/>
      <c r="F287" s="5"/>
    </row>
    <row r="288" spans="2:6" x14ac:dyDescent="0.2">
      <c r="B288" s="5"/>
      <c r="F288" s="5"/>
    </row>
    <row r="289" spans="2:6" x14ac:dyDescent="0.2">
      <c r="B289" s="5"/>
      <c r="F289" s="5"/>
    </row>
    <row r="290" spans="2:6" x14ac:dyDescent="0.2">
      <c r="B290" s="5"/>
      <c r="F290" s="5"/>
    </row>
    <row r="291" spans="2:6" x14ac:dyDescent="0.2">
      <c r="B291" s="5"/>
      <c r="F291" s="5"/>
    </row>
    <row r="292" spans="2:6" x14ac:dyDescent="0.2">
      <c r="B292" s="5"/>
      <c r="F292" s="5"/>
    </row>
    <row r="293" spans="2:6" x14ac:dyDescent="0.2">
      <c r="B293" s="5"/>
      <c r="F293" s="5"/>
    </row>
    <row r="294" spans="2:6" x14ac:dyDescent="0.2">
      <c r="B294" s="5"/>
      <c r="F294" s="5"/>
    </row>
    <row r="295" spans="2:6" x14ac:dyDescent="0.2">
      <c r="B295" s="5"/>
      <c r="F295" s="5"/>
    </row>
    <row r="296" spans="2:6" x14ac:dyDescent="0.2">
      <c r="B296" s="5"/>
      <c r="F296" s="5"/>
    </row>
    <row r="297" spans="2:6" x14ac:dyDescent="0.2">
      <c r="B297" s="5"/>
      <c r="F297" s="5"/>
    </row>
    <row r="298" spans="2:6" x14ac:dyDescent="0.2">
      <c r="B298" s="5"/>
      <c r="F298" s="5"/>
    </row>
    <row r="299" spans="2:6" x14ac:dyDescent="0.2">
      <c r="B299" s="5"/>
      <c r="F299" s="5"/>
    </row>
    <row r="300" spans="2:6" x14ac:dyDescent="0.2">
      <c r="B300" s="5"/>
      <c r="F300" s="5"/>
    </row>
    <row r="301" spans="2:6" x14ac:dyDescent="0.2">
      <c r="B301" s="5"/>
      <c r="F301" s="5"/>
    </row>
    <row r="302" spans="2:6" x14ac:dyDescent="0.2">
      <c r="B302" s="5"/>
      <c r="F302" s="5"/>
    </row>
    <row r="303" spans="2:6" x14ac:dyDescent="0.2">
      <c r="B303" s="5"/>
      <c r="F303" s="5"/>
    </row>
    <row r="304" spans="2:6" x14ac:dyDescent="0.2">
      <c r="B304" s="5"/>
      <c r="F304" s="5"/>
    </row>
    <row r="305" spans="2:6" x14ac:dyDescent="0.2">
      <c r="B305" s="5"/>
      <c r="F305" s="5"/>
    </row>
    <row r="306" spans="2:6" x14ac:dyDescent="0.2">
      <c r="B306" s="5"/>
      <c r="F306" s="5"/>
    </row>
    <row r="307" spans="2:6" x14ac:dyDescent="0.2">
      <c r="B307" s="5"/>
      <c r="F307" s="5"/>
    </row>
    <row r="308" spans="2:6" x14ac:dyDescent="0.2">
      <c r="B308" s="5"/>
      <c r="F308" s="5"/>
    </row>
    <row r="309" spans="2:6" x14ac:dyDescent="0.2">
      <c r="B309" s="5"/>
      <c r="F309" s="5"/>
    </row>
    <row r="310" spans="2:6" x14ac:dyDescent="0.2">
      <c r="B310" s="5"/>
      <c r="F310" s="5"/>
    </row>
    <row r="311" spans="2:6" x14ac:dyDescent="0.2">
      <c r="B311" s="5"/>
      <c r="F311" s="5"/>
    </row>
    <row r="312" spans="2:6" x14ac:dyDescent="0.2">
      <c r="B312" s="5"/>
      <c r="F312" s="5"/>
    </row>
    <row r="313" spans="2:6" x14ac:dyDescent="0.2">
      <c r="B313" s="5"/>
      <c r="F313" s="5"/>
    </row>
    <row r="314" spans="2:6" x14ac:dyDescent="0.2">
      <c r="B314" s="5"/>
      <c r="F314" s="5"/>
    </row>
    <row r="315" spans="2:6" x14ac:dyDescent="0.2">
      <c r="B315" s="5"/>
      <c r="F315" s="5"/>
    </row>
    <row r="316" spans="2:6" x14ac:dyDescent="0.2">
      <c r="B316" s="5"/>
      <c r="F316" s="5"/>
    </row>
    <row r="317" spans="2:6" x14ac:dyDescent="0.2">
      <c r="B317" s="5"/>
      <c r="F317" s="5"/>
    </row>
    <row r="318" spans="2:6" x14ac:dyDescent="0.2">
      <c r="B318" s="5"/>
      <c r="F318" s="5"/>
    </row>
    <row r="319" spans="2:6" x14ac:dyDescent="0.2">
      <c r="B319" s="5"/>
      <c r="F319" s="5"/>
    </row>
    <row r="320" spans="2:6" x14ac:dyDescent="0.2">
      <c r="B320" s="5"/>
      <c r="F320" s="5"/>
    </row>
    <row r="321" spans="2:6" x14ac:dyDescent="0.2">
      <c r="B321" s="5"/>
      <c r="F321" s="5"/>
    </row>
    <row r="322" spans="2:6" x14ac:dyDescent="0.2">
      <c r="B322" s="5"/>
      <c r="F322" s="5"/>
    </row>
    <row r="323" spans="2:6" x14ac:dyDescent="0.2">
      <c r="B323" s="5"/>
      <c r="F323" s="5"/>
    </row>
    <row r="324" spans="2:6" x14ac:dyDescent="0.2">
      <c r="B324" s="5"/>
      <c r="F324" s="5"/>
    </row>
    <row r="325" spans="2:6" x14ac:dyDescent="0.2">
      <c r="B325" s="5"/>
      <c r="F325" s="5"/>
    </row>
    <row r="326" spans="2:6" x14ac:dyDescent="0.2">
      <c r="B326" s="5"/>
      <c r="F326" s="5"/>
    </row>
    <row r="327" spans="2:6" x14ac:dyDescent="0.2">
      <c r="B327" s="5"/>
      <c r="F327" s="5"/>
    </row>
    <row r="328" spans="2:6" x14ac:dyDescent="0.2">
      <c r="B328" s="5"/>
      <c r="F328" s="5"/>
    </row>
    <row r="329" spans="2:6" x14ac:dyDescent="0.2">
      <c r="B329" s="5"/>
      <c r="F329" s="5"/>
    </row>
    <row r="330" spans="2:6" x14ac:dyDescent="0.2">
      <c r="B330" s="5"/>
      <c r="F330" s="5"/>
    </row>
    <row r="331" spans="2:6" x14ac:dyDescent="0.2">
      <c r="B331" s="5"/>
      <c r="F331" s="5"/>
    </row>
    <row r="332" spans="2:6" x14ac:dyDescent="0.2">
      <c r="B332" s="5"/>
      <c r="F332" s="5"/>
    </row>
    <row r="333" spans="2:6" x14ac:dyDescent="0.2">
      <c r="B333" s="5"/>
      <c r="F333" s="5"/>
    </row>
    <row r="334" spans="2:6" x14ac:dyDescent="0.2">
      <c r="B334" s="5"/>
      <c r="F334" s="5"/>
    </row>
    <row r="335" spans="2:6" x14ac:dyDescent="0.2">
      <c r="B335" s="5"/>
      <c r="F335" s="5"/>
    </row>
    <row r="336" spans="2:6" x14ac:dyDescent="0.2">
      <c r="B336" s="5"/>
      <c r="F336" s="5"/>
    </row>
    <row r="337" spans="2:6" x14ac:dyDescent="0.2">
      <c r="B337" s="5"/>
      <c r="F337" s="5"/>
    </row>
    <row r="338" spans="2:6" x14ac:dyDescent="0.2">
      <c r="B338" s="5"/>
      <c r="F338" s="5"/>
    </row>
    <row r="339" spans="2:6" x14ac:dyDescent="0.2">
      <c r="B339" s="5"/>
      <c r="F339" s="5"/>
    </row>
    <row r="340" spans="2:6" x14ac:dyDescent="0.2">
      <c r="B340" s="5"/>
      <c r="F340" s="5"/>
    </row>
    <row r="341" spans="2:6" x14ac:dyDescent="0.2">
      <c r="B341" s="5"/>
      <c r="F341" s="5"/>
    </row>
    <row r="342" spans="2:6" x14ac:dyDescent="0.2">
      <c r="B342" s="5"/>
      <c r="F342" s="5"/>
    </row>
    <row r="343" spans="2:6" x14ac:dyDescent="0.2">
      <c r="B343" s="5"/>
      <c r="F343" s="5"/>
    </row>
    <row r="344" spans="2:6" x14ac:dyDescent="0.2">
      <c r="B344" s="5"/>
      <c r="F344" s="5"/>
    </row>
    <row r="345" spans="2:6" x14ac:dyDescent="0.2">
      <c r="B345" s="5"/>
      <c r="F345" s="5"/>
    </row>
    <row r="346" spans="2:6" x14ac:dyDescent="0.2">
      <c r="B346" s="5"/>
      <c r="F346" s="5"/>
    </row>
    <row r="347" spans="2:6" x14ac:dyDescent="0.2">
      <c r="B347" s="5"/>
      <c r="F347" s="5"/>
    </row>
    <row r="348" spans="2:6" x14ac:dyDescent="0.2">
      <c r="B348" s="5"/>
      <c r="F348" s="5"/>
    </row>
    <row r="349" spans="2:6" x14ac:dyDescent="0.2">
      <c r="B349" s="5"/>
      <c r="F349" s="5"/>
    </row>
    <row r="350" spans="2:6" x14ac:dyDescent="0.2">
      <c r="B350" s="5"/>
      <c r="F350" s="5"/>
    </row>
    <row r="351" spans="2:6" x14ac:dyDescent="0.2">
      <c r="B351" s="5"/>
      <c r="F351" s="5"/>
    </row>
    <row r="352" spans="2:6" x14ac:dyDescent="0.2">
      <c r="B352" s="5"/>
      <c r="F352" s="5"/>
    </row>
    <row r="353" spans="2:6" x14ac:dyDescent="0.2">
      <c r="B353" s="5"/>
      <c r="F353" s="5"/>
    </row>
    <row r="354" spans="2:6" x14ac:dyDescent="0.2">
      <c r="B354" s="5"/>
      <c r="F354" s="5"/>
    </row>
    <row r="355" spans="2:6" x14ac:dyDescent="0.2">
      <c r="B355" s="5"/>
      <c r="F355" s="5"/>
    </row>
    <row r="356" spans="2:6" x14ac:dyDescent="0.2">
      <c r="B356" s="5"/>
      <c r="F356" s="5"/>
    </row>
    <row r="357" spans="2:6" x14ac:dyDescent="0.2">
      <c r="B357" s="5"/>
      <c r="F357" s="5"/>
    </row>
    <row r="358" spans="2:6" x14ac:dyDescent="0.2">
      <c r="B358" s="5"/>
      <c r="F358" s="5"/>
    </row>
    <row r="359" spans="2:6" x14ac:dyDescent="0.2">
      <c r="B359" s="5"/>
      <c r="F359" s="5"/>
    </row>
    <row r="360" spans="2:6" x14ac:dyDescent="0.2">
      <c r="B360" s="5"/>
      <c r="F360" s="5"/>
    </row>
    <row r="361" spans="2:6" x14ac:dyDescent="0.2">
      <c r="B361" s="5"/>
      <c r="F361" s="5"/>
    </row>
    <row r="362" spans="2:6" x14ac:dyDescent="0.2">
      <c r="B362" s="5"/>
      <c r="F362" s="5"/>
    </row>
    <row r="363" spans="2:6" x14ac:dyDescent="0.2">
      <c r="B363" s="5"/>
      <c r="F363" s="5"/>
    </row>
    <row r="364" spans="2:6" x14ac:dyDescent="0.2">
      <c r="B364" s="5"/>
      <c r="F364" s="5"/>
    </row>
    <row r="365" spans="2:6" x14ac:dyDescent="0.2">
      <c r="B365" s="5"/>
      <c r="F365" s="5"/>
    </row>
    <row r="366" spans="2:6" x14ac:dyDescent="0.2">
      <c r="B366" s="5"/>
      <c r="F366" s="5"/>
    </row>
    <row r="367" spans="2:6" x14ac:dyDescent="0.2">
      <c r="B367" s="5"/>
      <c r="F367" s="5"/>
    </row>
    <row r="368" spans="2:6" x14ac:dyDescent="0.2">
      <c r="B368" s="5"/>
      <c r="F368" s="5"/>
    </row>
    <row r="369" spans="2:6" x14ac:dyDescent="0.2">
      <c r="B369" s="5"/>
      <c r="F369" s="5"/>
    </row>
    <row r="370" spans="2:6" x14ac:dyDescent="0.2">
      <c r="B370" s="5"/>
      <c r="F370" s="5"/>
    </row>
    <row r="371" spans="2:6" x14ac:dyDescent="0.2">
      <c r="B371" s="5"/>
      <c r="F371" s="5"/>
    </row>
    <row r="372" spans="2:6" x14ac:dyDescent="0.2">
      <c r="B372" s="5"/>
      <c r="F372" s="5"/>
    </row>
    <row r="373" spans="2:6" x14ac:dyDescent="0.2">
      <c r="B373" s="5"/>
      <c r="F373" s="5"/>
    </row>
    <row r="374" spans="2:6" x14ac:dyDescent="0.2">
      <c r="B374" s="5"/>
      <c r="F374" s="5"/>
    </row>
    <row r="375" spans="2:6" x14ac:dyDescent="0.2">
      <c r="B375" s="5"/>
      <c r="F375" s="5"/>
    </row>
    <row r="376" spans="2:6" x14ac:dyDescent="0.2">
      <c r="B376" s="5"/>
      <c r="F376" s="5"/>
    </row>
    <row r="377" spans="2:6" x14ac:dyDescent="0.2">
      <c r="B377" s="5"/>
      <c r="F377" s="5"/>
    </row>
    <row r="378" spans="2:6" x14ac:dyDescent="0.2">
      <c r="B378" s="5"/>
      <c r="F378" s="5"/>
    </row>
    <row r="379" spans="2:6" x14ac:dyDescent="0.2">
      <c r="B379" s="5"/>
      <c r="F379" s="5"/>
    </row>
    <row r="380" spans="2:6" x14ac:dyDescent="0.2">
      <c r="B380" s="5"/>
      <c r="F380" s="5"/>
    </row>
    <row r="381" spans="2:6" x14ac:dyDescent="0.2">
      <c r="B381" s="5"/>
      <c r="F381" s="5"/>
    </row>
    <row r="382" spans="2:6" x14ac:dyDescent="0.2">
      <c r="B382" s="5"/>
      <c r="F382" s="5"/>
    </row>
    <row r="383" spans="2:6" x14ac:dyDescent="0.2">
      <c r="B383" s="5"/>
      <c r="F383" s="5"/>
    </row>
    <row r="384" spans="2:6" x14ac:dyDescent="0.2">
      <c r="B384" s="5"/>
      <c r="F384" s="5"/>
    </row>
    <row r="385" spans="2:6" x14ac:dyDescent="0.2">
      <c r="B385" s="5"/>
      <c r="F385" s="5"/>
    </row>
    <row r="386" spans="2:6" x14ac:dyDescent="0.2">
      <c r="B386" s="5"/>
      <c r="F386" s="5"/>
    </row>
    <row r="387" spans="2:6" x14ac:dyDescent="0.2">
      <c r="B387" s="5"/>
      <c r="F387" s="5"/>
    </row>
    <row r="388" spans="2:6" x14ac:dyDescent="0.2">
      <c r="B388" s="5"/>
      <c r="F388" s="5"/>
    </row>
    <row r="389" spans="2:6" x14ac:dyDescent="0.2">
      <c r="B389" s="5"/>
      <c r="F389" s="5"/>
    </row>
    <row r="390" spans="2:6" x14ac:dyDescent="0.2">
      <c r="B390" s="5"/>
      <c r="F390" s="5"/>
    </row>
    <row r="391" spans="2:6" x14ac:dyDescent="0.2">
      <c r="B391" s="5"/>
      <c r="F391" s="5"/>
    </row>
    <row r="392" spans="2:6" x14ac:dyDescent="0.2">
      <c r="B392" s="5"/>
      <c r="F392" s="5"/>
    </row>
    <row r="393" spans="2:6" x14ac:dyDescent="0.2">
      <c r="B393" s="5"/>
      <c r="F393" s="5"/>
    </row>
    <row r="394" spans="2:6" x14ac:dyDescent="0.2">
      <c r="B394" s="5"/>
      <c r="F394" s="5"/>
    </row>
    <row r="395" spans="2:6" x14ac:dyDescent="0.2">
      <c r="B395" s="5"/>
      <c r="F395" s="5"/>
    </row>
    <row r="396" spans="2:6" x14ac:dyDescent="0.2">
      <c r="B396" s="5"/>
      <c r="F396" s="5"/>
    </row>
    <row r="397" spans="2:6" x14ac:dyDescent="0.2">
      <c r="B397" s="5"/>
      <c r="F397" s="5"/>
    </row>
    <row r="398" spans="2:6" x14ac:dyDescent="0.2">
      <c r="B398" s="5"/>
      <c r="F398" s="5"/>
    </row>
    <row r="399" spans="2:6" x14ac:dyDescent="0.2">
      <c r="B399" s="5"/>
      <c r="F399" s="5"/>
    </row>
    <row r="400" spans="2:6" x14ac:dyDescent="0.2">
      <c r="B400" s="5"/>
      <c r="F400" s="5"/>
    </row>
    <row r="401" spans="2:6" x14ac:dyDescent="0.2">
      <c r="B401" s="5"/>
      <c r="F401" s="5"/>
    </row>
    <row r="402" spans="2:6" x14ac:dyDescent="0.2">
      <c r="B402" s="5"/>
      <c r="F402" s="5"/>
    </row>
    <row r="403" spans="2:6" x14ac:dyDescent="0.2">
      <c r="B403" s="5"/>
      <c r="F403" s="5"/>
    </row>
    <row r="404" spans="2:6" x14ac:dyDescent="0.2">
      <c r="B404" s="5"/>
      <c r="F404" s="5"/>
    </row>
    <row r="405" spans="2:6" x14ac:dyDescent="0.2">
      <c r="B405" s="5"/>
      <c r="F405" s="5"/>
    </row>
    <row r="406" spans="2:6" x14ac:dyDescent="0.2">
      <c r="B406" s="5"/>
      <c r="F406" s="5"/>
    </row>
    <row r="407" spans="2:6" x14ac:dyDescent="0.2">
      <c r="B407" s="5"/>
      <c r="F407" s="5"/>
    </row>
    <row r="408" spans="2:6" x14ac:dyDescent="0.2">
      <c r="B408" s="5"/>
      <c r="F408" s="5"/>
    </row>
    <row r="409" spans="2:6" x14ac:dyDescent="0.2">
      <c r="B409" s="5"/>
      <c r="F409" s="5"/>
    </row>
    <row r="410" spans="2:6" x14ac:dyDescent="0.2">
      <c r="B410" s="5"/>
      <c r="F410" s="5"/>
    </row>
    <row r="411" spans="2:6" x14ac:dyDescent="0.2">
      <c r="B411" s="5"/>
      <c r="F411" s="5"/>
    </row>
    <row r="412" spans="2:6" x14ac:dyDescent="0.2">
      <c r="B412" s="5"/>
      <c r="F412" s="5"/>
    </row>
    <row r="413" spans="2:6" x14ac:dyDescent="0.2">
      <c r="B413" s="5"/>
      <c r="F413" s="5"/>
    </row>
    <row r="414" spans="2:6" x14ac:dyDescent="0.2">
      <c r="B414" s="5"/>
      <c r="F414" s="5"/>
    </row>
    <row r="415" spans="2:6" x14ac:dyDescent="0.2">
      <c r="B415" s="5"/>
      <c r="F415" s="5"/>
    </row>
    <row r="416" spans="2:6" x14ac:dyDescent="0.2">
      <c r="B416" s="5"/>
      <c r="F416" s="5"/>
    </row>
    <row r="417" spans="2:6" x14ac:dyDescent="0.2">
      <c r="B417" s="5"/>
      <c r="F417" s="5"/>
    </row>
    <row r="418" spans="2:6" x14ac:dyDescent="0.2">
      <c r="B418" s="5"/>
      <c r="F418" s="5"/>
    </row>
    <row r="419" spans="2:6" x14ac:dyDescent="0.2">
      <c r="B419" s="5"/>
      <c r="F419" s="5"/>
    </row>
    <row r="420" spans="2:6" x14ac:dyDescent="0.2">
      <c r="B420" s="5"/>
      <c r="F420" s="5"/>
    </row>
    <row r="421" spans="2:6" x14ac:dyDescent="0.2">
      <c r="B421" s="5"/>
      <c r="F421" s="5"/>
    </row>
    <row r="422" spans="2:6" x14ac:dyDescent="0.2">
      <c r="B422" s="5"/>
      <c r="F422" s="5"/>
    </row>
    <row r="423" spans="2:6" x14ac:dyDescent="0.2">
      <c r="B423" s="5"/>
      <c r="F423" s="5"/>
    </row>
    <row r="424" spans="2:6" x14ac:dyDescent="0.2">
      <c r="B424" s="5"/>
      <c r="F424" s="5"/>
    </row>
    <row r="425" spans="2:6" x14ac:dyDescent="0.2">
      <c r="B425" s="5"/>
      <c r="F425" s="5"/>
    </row>
    <row r="426" spans="2:6" x14ac:dyDescent="0.2">
      <c r="B426" s="5"/>
      <c r="F426" s="5"/>
    </row>
    <row r="427" spans="2:6" x14ac:dyDescent="0.2">
      <c r="B427" s="5"/>
      <c r="F427" s="5"/>
    </row>
    <row r="428" spans="2:6" x14ac:dyDescent="0.2">
      <c r="B428" s="5"/>
      <c r="F428" s="5"/>
    </row>
    <row r="429" spans="2:6" x14ac:dyDescent="0.2">
      <c r="B429" s="5"/>
      <c r="F429" s="5"/>
    </row>
    <row r="430" spans="2:6" x14ac:dyDescent="0.2">
      <c r="B430" s="5"/>
      <c r="F430" s="5"/>
    </row>
    <row r="431" spans="2:6" x14ac:dyDescent="0.2">
      <c r="B431" s="5"/>
      <c r="F431" s="5"/>
    </row>
    <row r="432" spans="2:6" x14ac:dyDescent="0.2">
      <c r="B432" s="5"/>
      <c r="F432" s="5"/>
    </row>
    <row r="433" spans="2:6" x14ac:dyDescent="0.2">
      <c r="B433" s="5"/>
      <c r="F433" s="5"/>
    </row>
    <row r="434" spans="2:6" x14ac:dyDescent="0.2">
      <c r="B434" s="5"/>
      <c r="F434" s="5"/>
    </row>
    <row r="435" spans="2:6" x14ac:dyDescent="0.2">
      <c r="B435" s="5"/>
      <c r="F435" s="5"/>
    </row>
    <row r="436" spans="2:6" x14ac:dyDescent="0.2">
      <c r="B436" s="5"/>
      <c r="F436" s="5"/>
    </row>
    <row r="437" spans="2:6" x14ac:dyDescent="0.2">
      <c r="B437" s="5"/>
      <c r="F437" s="5"/>
    </row>
    <row r="438" spans="2:6" x14ac:dyDescent="0.2">
      <c r="B438" s="5"/>
      <c r="F438" s="5"/>
    </row>
    <row r="439" spans="2:6" x14ac:dyDescent="0.2">
      <c r="B439" s="5"/>
      <c r="F439" s="5"/>
    </row>
    <row r="440" spans="2:6" x14ac:dyDescent="0.2">
      <c r="B440" s="5"/>
      <c r="F440" s="5"/>
    </row>
    <row r="441" spans="2:6" x14ac:dyDescent="0.2">
      <c r="B441" s="5"/>
      <c r="F441" s="5"/>
    </row>
    <row r="442" spans="2:6" x14ac:dyDescent="0.2">
      <c r="B442" s="5"/>
      <c r="F442" s="5"/>
    </row>
    <row r="443" spans="2:6" x14ac:dyDescent="0.2">
      <c r="B443" s="5"/>
      <c r="F443" s="5"/>
    </row>
    <row r="444" spans="2:6" x14ac:dyDescent="0.2">
      <c r="B444" s="5"/>
      <c r="F444" s="5"/>
    </row>
    <row r="445" spans="2:6" x14ac:dyDescent="0.2">
      <c r="B445" s="5"/>
      <c r="F445" s="5"/>
    </row>
    <row r="446" spans="2:6" x14ac:dyDescent="0.2">
      <c r="B446" s="5"/>
      <c r="F446" s="5"/>
    </row>
    <row r="447" spans="2:6" x14ac:dyDescent="0.2">
      <c r="B447" s="5"/>
      <c r="F447" s="5"/>
    </row>
    <row r="448" spans="2:6" x14ac:dyDescent="0.2">
      <c r="B448" s="5"/>
      <c r="F448" s="5"/>
    </row>
    <row r="449" spans="2:6" x14ac:dyDescent="0.2">
      <c r="B449" s="5"/>
      <c r="F449" s="5"/>
    </row>
    <row r="450" spans="2:6" x14ac:dyDescent="0.2">
      <c r="B450" s="5"/>
      <c r="F450" s="5"/>
    </row>
    <row r="451" spans="2:6" x14ac:dyDescent="0.2">
      <c r="B451" s="5"/>
      <c r="F451" s="5"/>
    </row>
    <row r="452" spans="2:6" x14ac:dyDescent="0.2">
      <c r="B452" s="5"/>
      <c r="F452" s="5"/>
    </row>
    <row r="453" spans="2:6" x14ac:dyDescent="0.2">
      <c r="B453" s="5"/>
      <c r="F453" s="5"/>
    </row>
    <row r="454" spans="2:6" x14ac:dyDescent="0.2">
      <c r="B454" s="5"/>
      <c r="F454" s="5"/>
    </row>
    <row r="455" spans="2:6" x14ac:dyDescent="0.2">
      <c r="B455" s="5"/>
      <c r="F455" s="5"/>
    </row>
    <row r="456" spans="2:6" x14ac:dyDescent="0.2">
      <c r="B456" s="5"/>
      <c r="F456" s="5"/>
    </row>
    <row r="457" spans="2:6" x14ac:dyDescent="0.2">
      <c r="B457" s="5"/>
      <c r="F457" s="5"/>
    </row>
    <row r="458" spans="2:6" x14ac:dyDescent="0.2">
      <c r="B458" s="5"/>
      <c r="F458" s="5"/>
    </row>
    <row r="459" spans="2:6" x14ac:dyDescent="0.2">
      <c r="B459" s="5"/>
      <c r="F459" s="5"/>
    </row>
    <row r="460" spans="2:6" x14ac:dyDescent="0.2">
      <c r="B460" s="5"/>
      <c r="F460" s="5"/>
    </row>
    <row r="461" spans="2:6" x14ac:dyDescent="0.2">
      <c r="B461" s="5"/>
      <c r="F461" s="5"/>
    </row>
    <row r="462" spans="2:6" x14ac:dyDescent="0.2">
      <c r="B462" s="5"/>
      <c r="F462" s="5"/>
    </row>
    <row r="463" spans="2:6" x14ac:dyDescent="0.2">
      <c r="B463" s="5"/>
      <c r="F463" s="5"/>
    </row>
    <row r="464" spans="2:6" x14ac:dyDescent="0.2">
      <c r="B464" s="5"/>
      <c r="F464" s="5"/>
    </row>
    <row r="465" spans="2:6" x14ac:dyDescent="0.2">
      <c r="B465" s="5"/>
      <c r="F465" s="5"/>
    </row>
    <row r="466" spans="2:6" x14ac:dyDescent="0.2">
      <c r="B466" s="5"/>
      <c r="F466" s="5"/>
    </row>
    <row r="467" spans="2:6" x14ac:dyDescent="0.2">
      <c r="B467" s="5"/>
      <c r="F467" s="5"/>
    </row>
    <row r="468" spans="2:6" x14ac:dyDescent="0.2">
      <c r="B468" s="5"/>
      <c r="F468" s="5"/>
    </row>
    <row r="469" spans="2:6" x14ac:dyDescent="0.2">
      <c r="B469" s="5"/>
      <c r="F469" s="5"/>
    </row>
    <row r="470" spans="2:6" x14ac:dyDescent="0.2">
      <c r="B470" s="5"/>
      <c r="F470" s="5"/>
    </row>
    <row r="471" spans="2:6" x14ac:dyDescent="0.2">
      <c r="B471" s="5"/>
      <c r="F471" s="5"/>
    </row>
    <row r="472" spans="2:6" x14ac:dyDescent="0.2">
      <c r="B472" s="5"/>
      <c r="F472" s="5"/>
    </row>
    <row r="473" spans="2:6" x14ac:dyDescent="0.2">
      <c r="B473" s="5"/>
      <c r="F473" s="5"/>
    </row>
    <row r="474" spans="2:6" x14ac:dyDescent="0.2">
      <c r="B474" s="5"/>
      <c r="F474" s="5"/>
    </row>
    <row r="475" spans="2:6" x14ac:dyDescent="0.2">
      <c r="B475" s="5"/>
      <c r="F475" s="5"/>
    </row>
    <row r="476" spans="2:6" x14ac:dyDescent="0.2">
      <c r="B476" s="5"/>
      <c r="F476" s="5"/>
    </row>
    <row r="477" spans="2:6" x14ac:dyDescent="0.2">
      <c r="B477" s="5"/>
      <c r="F477" s="5"/>
    </row>
    <row r="478" spans="2:6" x14ac:dyDescent="0.2">
      <c r="B478" s="5"/>
      <c r="F478" s="5"/>
    </row>
    <row r="479" spans="2:6" x14ac:dyDescent="0.2">
      <c r="B479" s="5"/>
      <c r="F479" s="5"/>
    </row>
    <row r="480" spans="2:6" x14ac:dyDescent="0.2">
      <c r="B480" s="5"/>
      <c r="F480" s="5"/>
    </row>
    <row r="481" spans="2:6" x14ac:dyDescent="0.2">
      <c r="B481" s="5"/>
      <c r="F481" s="5"/>
    </row>
    <row r="482" spans="2:6" x14ac:dyDescent="0.2">
      <c r="B482" s="5"/>
      <c r="F482" s="5"/>
    </row>
    <row r="483" spans="2:6" x14ac:dyDescent="0.2">
      <c r="B483" s="5"/>
      <c r="F483" s="5"/>
    </row>
    <row r="484" spans="2:6" x14ac:dyDescent="0.2">
      <c r="B484" s="5"/>
      <c r="F484" s="5"/>
    </row>
    <row r="485" spans="2:6" x14ac:dyDescent="0.2">
      <c r="B485" s="5"/>
      <c r="F485" s="5"/>
    </row>
    <row r="486" spans="2:6" x14ac:dyDescent="0.2">
      <c r="B486" s="5"/>
      <c r="F486" s="5"/>
    </row>
    <row r="487" spans="2:6" x14ac:dyDescent="0.2">
      <c r="B487" s="5"/>
      <c r="F487" s="5"/>
    </row>
    <row r="488" spans="2:6" x14ac:dyDescent="0.2">
      <c r="B488" s="5"/>
      <c r="F488" s="5"/>
    </row>
    <row r="489" spans="2:6" x14ac:dyDescent="0.2">
      <c r="B489" s="5"/>
      <c r="F489" s="5"/>
    </row>
    <row r="490" spans="2:6" x14ac:dyDescent="0.2">
      <c r="B490" s="5"/>
      <c r="F490" s="5"/>
    </row>
    <row r="491" spans="2:6" x14ac:dyDescent="0.2">
      <c r="B491" s="5"/>
      <c r="F491" s="5"/>
    </row>
    <row r="492" spans="2:6" x14ac:dyDescent="0.2">
      <c r="B492" s="5"/>
      <c r="F492" s="5"/>
    </row>
    <row r="493" spans="2:6" x14ac:dyDescent="0.2">
      <c r="B493" s="5"/>
      <c r="F493" s="5"/>
    </row>
    <row r="494" spans="2:6" x14ac:dyDescent="0.2">
      <c r="B494" s="5"/>
      <c r="F494" s="5"/>
    </row>
    <row r="495" spans="2:6" x14ac:dyDescent="0.2">
      <c r="B495" s="5"/>
      <c r="F495" s="5"/>
    </row>
    <row r="496" spans="2:6" x14ac:dyDescent="0.2">
      <c r="B496" s="5"/>
      <c r="F496" s="5"/>
    </row>
    <row r="497" spans="2:6" x14ac:dyDescent="0.2">
      <c r="B497" s="5"/>
      <c r="F497" s="5"/>
    </row>
    <row r="498" spans="2:6" x14ac:dyDescent="0.2">
      <c r="B498" s="5"/>
      <c r="F498" s="5"/>
    </row>
    <row r="499" spans="2:6" x14ac:dyDescent="0.2">
      <c r="B499" s="5"/>
      <c r="F499" s="5"/>
    </row>
    <row r="500" spans="2:6" x14ac:dyDescent="0.2">
      <c r="B500" s="5"/>
      <c r="F500" s="5"/>
    </row>
    <row r="501" spans="2:6" x14ac:dyDescent="0.2">
      <c r="B501" s="5"/>
      <c r="F501" s="5"/>
    </row>
    <row r="502" spans="2:6" x14ac:dyDescent="0.2">
      <c r="B502" s="5"/>
      <c r="F502" s="5"/>
    </row>
    <row r="503" spans="2:6" x14ac:dyDescent="0.2">
      <c r="B503" s="5"/>
      <c r="F503" s="5"/>
    </row>
    <row r="504" spans="2:6" x14ac:dyDescent="0.2">
      <c r="B504" s="5"/>
      <c r="F504" s="5"/>
    </row>
    <row r="505" spans="2:6" x14ac:dyDescent="0.2">
      <c r="B505" s="5"/>
      <c r="F505" s="5"/>
    </row>
    <row r="506" spans="2:6" x14ac:dyDescent="0.2">
      <c r="B506" s="5"/>
      <c r="F506" s="5"/>
    </row>
    <row r="507" spans="2:6" x14ac:dyDescent="0.2">
      <c r="B507" s="5"/>
      <c r="F507" s="5"/>
    </row>
    <row r="508" spans="2:6" x14ac:dyDescent="0.2">
      <c r="B508" s="5"/>
      <c r="F508" s="5"/>
    </row>
    <row r="509" spans="2:6" x14ac:dyDescent="0.2">
      <c r="B509" s="5"/>
      <c r="F509" s="5"/>
    </row>
    <row r="510" spans="2:6" x14ac:dyDescent="0.2">
      <c r="B510" s="5"/>
      <c r="F510" s="5"/>
    </row>
    <row r="511" spans="2:6" x14ac:dyDescent="0.2">
      <c r="B511" s="5"/>
      <c r="F511" s="5"/>
    </row>
    <row r="512" spans="2:6" x14ac:dyDescent="0.2">
      <c r="B512" s="5"/>
      <c r="F512" s="5"/>
    </row>
    <row r="513" spans="2:6" x14ac:dyDescent="0.2">
      <c r="B513" s="5"/>
      <c r="F513" s="5"/>
    </row>
    <row r="514" spans="2:6" x14ac:dyDescent="0.2">
      <c r="B514" s="5"/>
      <c r="F514" s="5"/>
    </row>
    <row r="515" spans="2:6" x14ac:dyDescent="0.2">
      <c r="B515" s="5"/>
      <c r="F515" s="5"/>
    </row>
    <row r="516" spans="2:6" x14ac:dyDescent="0.2">
      <c r="B516" s="5"/>
      <c r="F516" s="5"/>
    </row>
    <row r="517" spans="2:6" x14ac:dyDescent="0.2">
      <c r="B517" s="5"/>
      <c r="F517" s="5"/>
    </row>
    <row r="518" spans="2:6" x14ac:dyDescent="0.2">
      <c r="B518" s="5"/>
      <c r="F518" s="5"/>
    </row>
    <row r="519" spans="2:6" x14ac:dyDescent="0.2">
      <c r="B519" s="5"/>
      <c r="F519" s="5"/>
    </row>
    <row r="520" spans="2:6" x14ac:dyDescent="0.2">
      <c r="B520" s="5"/>
      <c r="F520" s="5"/>
    </row>
    <row r="521" spans="2:6" x14ac:dyDescent="0.2">
      <c r="B521" s="5"/>
      <c r="F521" s="5"/>
    </row>
    <row r="522" spans="2:6" x14ac:dyDescent="0.2">
      <c r="B522" s="5"/>
      <c r="F522" s="5"/>
    </row>
    <row r="523" spans="2:6" x14ac:dyDescent="0.2">
      <c r="B523" s="5"/>
      <c r="F523" s="5"/>
    </row>
    <row r="524" spans="2:6" x14ac:dyDescent="0.2">
      <c r="B524" s="5"/>
      <c r="F524" s="5"/>
    </row>
    <row r="525" spans="2:6" x14ac:dyDescent="0.2">
      <c r="B525" s="5"/>
      <c r="F525" s="5"/>
    </row>
    <row r="526" spans="2:6" x14ac:dyDescent="0.2">
      <c r="B526" s="5"/>
      <c r="F526" s="5"/>
    </row>
    <row r="527" spans="2:6" x14ac:dyDescent="0.2">
      <c r="B527" s="5"/>
      <c r="F527" s="5"/>
    </row>
    <row r="528" spans="2:6" x14ac:dyDescent="0.2">
      <c r="B528" s="5"/>
      <c r="F528" s="5"/>
    </row>
    <row r="529" spans="2:6" x14ac:dyDescent="0.2">
      <c r="B529" s="5"/>
      <c r="F529" s="5"/>
    </row>
    <row r="530" spans="2:6" x14ac:dyDescent="0.2">
      <c r="B530" s="5"/>
      <c r="F530" s="5"/>
    </row>
    <row r="531" spans="2:6" x14ac:dyDescent="0.2">
      <c r="B531" s="5"/>
      <c r="F531" s="5"/>
    </row>
    <row r="532" spans="2:6" x14ac:dyDescent="0.2">
      <c r="B532" s="5"/>
      <c r="F532" s="5"/>
    </row>
    <row r="533" spans="2:6" x14ac:dyDescent="0.2">
      <c r="B533" s="5"/>
      <c r="F533" s="5"/>
    </row>
    <row r="534" spans="2:6" x14ac:dyDescent="0.2">
      <c r="B534" s="5"/>
      <c r="F534" s="5"/>
    </row>
    <row r="535" spans="2:6" x14ac:dyDescent="0.2">
      <c r="B535" s="5"/>
      <c r="F535" s="5"/>
    </row>
    <row r="536" spans="2:6" x14ac:dyDescent="0.2">
      <c r="B536" s="5"/>
      <c r="F536" s="5"/>
    </row>
    <row r="537" spans="2:6" x14ac:dyDescent="0.2">
      <c r="B537" s="5"/>
      <c r="F537" s="5"/>
    </row>
    <row r="538" spans="2:6" x14ac:dyDescent="0.2">
      <c r="B538" s="5"/>
      <c r="F538" s="5"/>
    </row>
    <row r="539" spans="2:6" x14ac:dyDescent="0.2">
      <c r="B539" s="5"/>
      <c r="F539" s="5"/>
    </row>
    <row r="540" spans="2:6" x14ac:dyDescent="0.2">
      <c r="B540" s="5"/>
      <c r="F540" s="5"/>
    </row>
    <row r="541" spans="2:6" x14ac:dyDescent="0.2">
      <c r="B541" s="5"/>
      <c r="F541" s="5"/>
    </row>
    <row r="542" spans="2:6" x14ac:dyDescent="0.2">
      <c r="B542" s="5"/>
      <c r="F542" s="5"/>
    </row>
    <row r="543" spans="2:6" x14ac:dyDescent="0.2">
      <c r="B543" s="5"/>
      <c r="F543" s="5"/>
    </row>
    <row r="544" spans="2:6" x14ac:dyDescent="0.2">
      <c r="B544" s="5"/>
      <c r="F544" s="5"/>
    </row>
    <row r="545" spans="2:6" x14ac:dyDescent="0.2">
      <c r="B545" s="5"/>
      <c r="F545" s="5"/>
    </row>
    <row r="546" spans="2:6" x14ac:dyDescent="0.2">
      <c r="B546" s="5"/>
      <c r="F546" s="5"/>
    </row>
    <row r="547" spans="2:6" x14ac:dyDescent="0.2">
      <c r="B547" s="5"/>
      <c r="F547" s="5"/>
    </row>
    <row r="548" spans="2:6" x14ac:dyDescent="0.2">
      <c r="B548" s="5"/>
      <c r="F548" s="5"/>
    </row>
    <row r="549" spans="2:6" x14ac:dyDescent="0.2">
      <c r="B549" s="5"/>
      <c r="F549" s="5"/>
    </row>
    <row r="550" spans="2:6" x14ac:dyDescent="0.2">
      <c r="B550" s="5"/>
      <c r="F550" s="5"/>
    </row>
    <row r="551" spans="2:6" x14ac:dyDescent="0.2">
      <c r="B551" s="5"/>
      <c r="F551" s="5"/>
    </row>
    <row r="552" spans="2:6" x14ac:dyDescent="0.2">
      <c r="B552" s="5"/>
      <c r="F552" s="5"/>
    </row>
    <row r="553" spans="2:6" x14ac:dyDescent="0.2">
      <c r="B553" s="5"/>
      <c r="F553" s="5"/>
    </row>
    <row r="554" spans="2:6" x14ac:dyDescent="0.2">
      <c r="B554" s="5"/>
      <c r="F554" s="5"/>
    </row>
    <row r="555" spans="2:6" x14ac:dyDescent="0.2">
      <c r="B555" s="5"/>
      <c r="F555" s="5"/>
    </row>
    <row r="556" spans="2:6" x14ac:dyDescent="0.2">
      <c r="B556" s="5"/>
      <c r="F556" s="5"/>
    </row>
    <row r="557" spans="2:6" x14ac:dyDescent="0.2">
      <c r="B557" s="5"/>
      <c r="F557" s="5"/>
    </row>
    <row r="558" spans="2:6" x14ac:dyDescent="0.2">
      <c r="B558" s="5"/>
      <c r="F558" s="5"/>
    </row>
    <row r="559" spans="2:6" x14ac:dyDescent="0.2">
      <c r="B559" s="5"/>
      <c r="F559" s="5"/>
    </row>
    <row r="560" spans="2:6" x14ac:dyDescent="0.2">
      <c r="B560" s="5"/>
      <c r="F560" s="5"/>
    </row>
    <row r="561" spans="2:6" x14ac:dyDescent="0.2">
      <c r="B561" s="5"/>
      <c r="F561" s="5"/>
    </row>
    <row r="562" spans="2:6" x14ac:dyDescent="0.2">
      <c r="B562" s="5"/>
      <c r="F562" s="5"/>
    </row>
    <row r="563" spans="2:6" x14ac:dyDescent="0.2">
      <c r="B563" s="5"/>
      <c r="F563" s="5"/>
    </row>
    <row r="564" spans="2:6" x14ac:dyDescent="0.2">
      <c r="B564" s="5"/>
      <c r="F564" s="5"/>
    </row>
    <row r="565" spans="2:6" x14ac:dyDescent="0.2">
      <c r="B565" s="5"/>
      <c r="F565" s="5"/>
    </row>
    <row r="566" spans="2:6" x14ac:dyDescent="0.2">
      <c r="B566" s="5"/>
      <c r="F566" s="5"/>
    </row>
    <row r="567" spans="2:6" x14ac:dyDescent="0.2">
      <c r="B567" s="5"/>
      <c r="F567" s="5"/>
    </row>
    <row r="568" spans="2:6" x14ac:dyDescent="0.2">
      <c r="B568" s="5"/>
      <c r="F568" s="5"/>
    </row>
    <row r="569" spans="2:6" x14ac:dyDescent="0.2">
      <c r="B569" s="5"/>
      <c r="F569" s="5"/>
    </row>
    <row r="570" spans="2:6" x14ac:dyDescent="0.2">
      <c r="B570" s="5"/>
      <c r="F570" s="5"/>
    </row>
    <row r="571" spans="2:6" x14ac:dyDescent="0.2">
      <c r="B571" s="5"/>
      <c r="F571" s="5"/>
    </row>
    <row r="572" spans="2:6" x14ac:dyDescent="0.2">
      <c r="B572" s="5"/>
      <c r="F572" s="5"/>
    </row>
    <row r="573" spans="2:6" x14ac:dyDescent="0.2">
      <c r="B573" s="5"/>
      <c r="F573" s="5"/>
    </row>
    <row r="574" spans="2:6" x14ac:dyDescent="0.2">
      <c r="B574" s="5"/>
      <c r="F574" s="5"/>
    </row>
    <row r="575" spans="2:6" x14ac:dyDescent="0.2">
      <c r="B575" s="5"/>
      <c r="F575" s="5"/>
    </row>
    <row r="576" spans="2:6" x14ac:dyDescent="0.2">
      <c r="B576" s="5"/>
      <c r="F576" s="5"/>
    </row>
    <row r="577" spans="2:6" x14ac:dyDescent="0.2">
      <c r="B577" s="5"/>
      <c r="F577" s="5"/>
    </row>
    <row r="578" spans="2:6" x14ac:dyDescent="0.2">
      <c r="B578" s="5"/>
      <c r="F578" s="5"/>
    </row>
    <row r="579" spans="2:6" x14ac:dyDescent="0.2">
      <c r="B579" s="5"/>
      <c r="F579" s="5"/>
    </row>
    <row r="580" spans="2:6" x14ac:dyDescent="0.2">
      <c r="B580" s="5"/>
      <c r="F580" s="5"/>
    </row>
    <row r="581" spans="2:6" x14ac:dyDescent="0.2">
      <c r="B581" s="5"/>
      <c r="F581" s="5"/>
    </row>
    <row r="582" spans="2:6" x14ac:dyDescent="0.2">
      <c r="B582" s="5"/>
      <c r="F582" s="5"/>
    </row>
    <row r="583" spans="2:6" x14ac:dyDescent="0.2">
      <c r="B583" s="5"/>
      <c r="F583" s="5"/>
    </row>
    <row r="584" spans="2:6" x14ac:dyDescent="0.2">
      <c r="B584" s="5"/>
      <c r="F584" s="5"/>
    </row>
    <row r="585" spans="2:6" x14ac:dyDescent="0.2">
      <c r="B585" s="5"/>
      <c r="F585" s="5"/>
    </row>
    <row r="586" spans="2:6" x14ac:dyDescent="0.2">
      <c r="B586" s="5"/>
      <c r="F586" s="5"/>
    </row>
    <row r="587" spans="2:6" x14ac:dyDescent="0.2">
      <c r="B587" s="5"/>
      <c r="F587" s="5"/>
    </row>
    <row r="588" spans="2:6" x14ac:dyDescent="0.2">
      <c r="B588" s="5"/>
      <c r="F588" s="5"/>
    </row>
    <row r="589" spans="2:6" x14ac:dyDescent="0.2">
      <c r="B589" s="5"/>
      <c r="F589" s="5"/>
    </row>
    <row r="590" spans="2:6" x14ac:dyDescent="0.2">
      <c r="B590" s="5"/>
      <c r="F590" s="5"/>
    </row>
    <row r="591" spans="2:6" x14ac:dyDescent="0.2">
      <c r="B591" s="5"/>
      <c r="F591" s="5"/>
    </row>
    <row r="592" spans="2:6" x14ac:dyDescent="0.2">
      <c r="B592" s="5"/>
      <c r="F592" s="5"/>
    </row>
    <row r="593" spans="2:6" x14ac:dyDescent="0.2">
      <c r="B593" s="5"/>
      <c r="F593" s="5"/>
    </row>
    <row r="594" spans="2:6" x14ac:dyDescent="0.2">
      <c r="B594" s="5"/>
      <c r="F594" s="5"/>
    </row>
    <row r="595" spans="2:6" x14ac:dyDescent="0.2">
      <c r="B595" s="5"/>
      <c r="F595" s="5"/>
    </row>
    <row r="596" spans="2:6" x14ac:dyDescent="0.2">
      <c r="B596" s="5"/>
      <c r="F596" s="5"/>
    </row>
    <row r="597" spans="2:6" x14ac:dyDescent="0.2">
      <c r="B597" s="5"/>
      <c r="F597" s="5"/>
    </row>
    <row r="598" spans="2:6" x14ac:dyDescent="0.2">
      <c r="B598" s="5"/>
      <c r="F598" s="5"/>
    </row>
    <row r="599" spans="2:6" x14ac:dyDescent="0.2">
      <c r="B599" s="5"/>
      <c r="F599" s="5"/>
    </row>
    <row r="600" spans="2:6" x14ac:dyDescent="0.2">
      <c r="B600" s="5"/>
      <c r="F600" s="5"/>
    </row>
    <row r="601" spans="2:6" x14ac:dyDescent="0.2">
      <c r="B601" s="5"/>
      <c r="F601" s="5"/>
    </row>
    <row r="602" spans="2:6" x14ac:dyDescent="0.2">
      <c r="B602" s="5"/>
      <c r="F602" s="5"/>
    </row>
    <row r="603" spans="2:6" x14ac:dyDescent="0.2">
      <c r="B603" s="5"/>
      <c r="F603" s="5"/>
    </row>
    <row r="604" spans="2:6" x14ac:dyDescent="0.2">
      <c r="B604" s="5"/>
      <c r="F604" s="5"/>
    </row>
    <row r="605" spans="2:6" x14ac:dyDescent="0.2">
      <c r="B605" s="5"/>
      <c r="F605" s="5"/>
    </row>
    <row r="606" spans="2:6" x14ac:dyDescent="0.2">
      <c r="B606" s="5"/>
      <c r="F606" s="5"/>
    </row>
    <row r="607" spans="2:6" x14ac:dyDescent="0.2">
      <c r="B607" s="5"/>
      <c r="F607" s="5"/>
    </row>
    <row r="608" spans="2:6" x14ac:dyDescent="0.2">
      <c r="B608" s="5"/>
      <c r="F608" s="5"/>
    </row>
    <row r="609" spans="2:6" x14ac:dyDescent="0.2">
      <c r="B609" s="5"/>
      <c r="F609" s="5"/>
    </row>
    <row r="610" spans="2:6" x14ac:dyDescent="0.2">
      <c r="B610" s="5"/>
      <c r="F610" s="5"/>
    </row>
    <row r="611" spans="2:6" x14ac:dyDescent="0.2">
      <c r="B611" s="5"/>
      <c r="F611" s="5"/>
    </row>
    <row r="612" spans="2:6" x14ac:dyDescent="0.2">
      <c r="B612" s="5"/>
      <c r="F612" s="5"/>
    </row>
    <row r="613" spans="2:6" x14ac:dyDescent="0.2">
      <c r="B613" s="5"/>
      <c r="F613" s="5"/>
    </row>
    <row r="614" spans="2:6" x14ac:dyDescent="0.2">
      <c r="B614" s="5"/>
      <c r="F614" s="5"/>
    </row>
    <row r="615" spans="2:6" x14ac:dyDescent="0.2">
      <c r="B615" s="5"/>
      <c r="F615" s="5"/>
    </row>
    <row r="616" spans="2:6" x14ac:dyDescent="0.2">
      <c r="B616" s="5"/>
      <c r="F616" s="5"/>
    </row>
    <row r="617" spans="2:6" x14ac:dyDescent="0.2">
      <c r="B617" s="5"/>
      <c r="F617" s="5"/>
    </row>
    <row r="618" spans="2:6" x14ac:dyDescent="0.2">
      <c r="B618" s="5"/>
      <c r="F618" s="5"/>
    </row>
    <row r="619" spans="2:6" x14ac:dyDescent="0.2">
      <c r="B619" s="5"/>
      <c r="F619" s="5"/>
    </row>
    <row r="620" spans="2:6" x14ac:dyDescent="0.2">
      <c r="B620" s="5"/>
      <c r="F620" s="5"/>
    </row>
    <row r="621" spans="2:6" x14ac:dyDescent="0.2">
      <c r="B621" s="5"/>
      <c r="F621" s="5"/>
    </row>
    <row r="622" spans="2:6" x14ac:dyDescent="0.2">
      <c r="B622" s="5"/>
      <c r="F622" s="5"/>
    </row>
    <row r="623" spans="2:6" x14ac:dyDescent="0.2">
      <c r="B623" s="5"/>
      <c r="F623" s="5"/>
    </row>
    <row r="624" spans="2:6" x14ac:dyDescent="0.2">
      <c r="B624" s="5"/>
      <c r="F624" s="5"/>
    </row>
    <row r="625" spans="2:6" x14ac:dyDescent="0.2">
      <c r="B625" s="5"/>
      <c r="F625" s="5"/>
    </row>
    <row r="626" spans="2:6" x14ac:dyDescent="0.2">
      <c r="B626" s="5"/>
      <c r="F626" s="5"/>
    </row>
    <row r="627" spans="2:6" x14ac:dyDescent="0.2">
      <c r="B627" s="5"/>
      <c r="F627" s="5"/>
    </row>
    <row r="628" spans="2:6" x14ac:dyDescent="0.2">
      <c r="B628" s="5"/>
      <c r="F628" s="5"/>
    </row>
    <row r="629" spans="2:6" x14ac:dyDescent="0.2">
      <c r="B629" s="5"/>
      <c r="F629" s="5"/>
    </row>
    <row r="630" spans="2:6" x14ac:dyDescent="0.2">
      <c r="B630" s="5"/>
      <c r="F630" s="5"/>
    </row>
    <row r="631" spans="2:6" x14ac:dyDescent="0.2">
      <c r="B631" s="5"/>
      <c r="F631" s="5"/>
    </row>
    <row r="632" spans="2:6" x14ac:dyDescent="0.2">
      <c r="B632" s="5"/>
      <c r="F632" s="5"/>
    </row>
    <row r="633" spans="2:6" x14ac:dyDescent="0.2">
      <c r="B633" s="5"/>
      <c r="F633" s="5"/>
    </row>
    <row r="634" spans="2:6" x14ac:dyDescent="0.2">
      <c r="B634" s="5"/>
      <c r="F634" s="5"/>
    </row>
    <row r="635" spans="2:6" x14ac:dyDescent="0.2">
      <c r="B635" s="5"/>
      <c r="F635" s="5"/>
    </row>
    <row r="636" spans="2:6" x14ac:dyDescent="0.2">
      <c r="B636" s="5"/>
      <c r="F636" s="5"/>
    </row>
    <row r="637" spans="2:6" x14ac:dyDescent="0.2">
      <c r="B637" s="5"/>
      <c r="F637" s="5"/>
    </row>
    <row r="638" spans="2:6" x14ac:dyDescent="0.2">
      <c r="B638" s="5"/>
      <c r="F638" s="5"/>
    </row>
    <row r="639" spans="2:6" x14ac:dyDescent="0.2">
      <c r="B639" s="5"/>
      <c r="F639" s="5"/>
    </row>
    <row r="640" spans="2:6" x14ac:dyDescent="0.2">
      <c r="B640" s="5"/>
      <c r="F640" s="5"/>
    </row>
    <row r="641" spans="2:6" x14ac:dyDescent="0.2">
      <c r="B641" s="5"/>
      <c r="F641" s="5"/>
    </row>
    <row r="642" spans="2:6" x14ac:dyDescent="0.2">
      <c r="B642" s="5"/>
      <c r="F642" s="5"/>
    </row>
    <row r="643" spans="2:6" x14ac:dyDescent="0.2">
      <c r="B643" s="5"/>
      <c r="F643" s="5"/>
    </row>
    <row r="644" spans="2:6" x14ac:dyDescent="0.2">
      <c r="B644" s="5"/>
      <c r="F644" s="5"/>
    </row>
    <row r="645" spans="2:6" x14ac:dyDescent="0.2">
      <c r="B645" s="5"/>
      <c r="F645" s="5"/>
    </row>
    <row r="646" spans="2:6" x14ac:dyDescent="0.2">
      <c r="B646" s="5"/>
      <c r="F646" s="5"/>
    </row>
    <row r="647" spans="2:6" x14ac:dyDescent="0.2">
      <c r="B647" s="5"/>
      <c r="F647" s="5"/>
    </row>
    <row r="648" spans="2:6" x14ac:dyDescent="0.2">
      <c r="B648" s="5"/>
      <c r="F648" s="5"/>
    </row>
    <row r="649" spans="2:6" x14ac:dyDescent="0.2">
      <c r="B649" s="5"/>
      <c r="F649" s="5"/>
    </row>
    <row r="650" spans="2:6" x14ac:dyDescent="0.2">
      <c r="B650" s="5"/>
      <c r="F650" s="5"/>
    </row>
    <row r="651" spans="2:6" x14ac:dyDescent="0.2">
      <c r="B651" s="5"/>
      <c r="F651" s="5"/>
    </row>
    <row r="652" spans="2:6" x14ac:dyDescent="0.2">
      <c r="B652" s="5"/>
      <c r="F652" s="5"/>
    </row>
    <row r="653" spans="2:6" x14ac:dyDescent="0.2">
      <c r="B653" s="5"/>
      <c r="F653" s="5"/>
    </row>
    <row r="654" spans="2:6" x14ac:dyDescent="0.2">
      <c r="B654" s="5"/>
      <c r="F654" s="5"/>
    </row>
    <row r="655" spans="2:6" x14ac:dyDescent="0.2">
      <c r="B655" s="5"/>
      <c r="F655" s="5"/>
    </row>
    <row r="656" spans="2:6" x14ac:dyDescent="0.2">
      <c r="B656" s="5"/>
      <c r="F656" s="5"/>
    </row>
    <row r="657" spans="2:6" x14ac:dyDescent="0.2">
      <c r="B657" s="5"/>
      <c r="F657" s="5"/>
    </row>
    <row r="658" spans="2:6" x14ac:dyDescent="0.2">
      <c r="B658" s="5"/>
      <c r="F658" s="5"/>
    </row>
    <row r="659" spans="2:6" x14ac:dyDescent="0.2">
      <c r="B659" s="5"/>
      <c r="F659" s="5"/>
    </row>
    <row r="660" spans="2:6" x14ac:dyDescent="0.2">
      <c r="B660" s="5"/>
      <c r="F660" s="5"/>
    </row>
    <row r="661" spans="2:6" x14ac:dyDescent="0.2">
      <c r="B661" s="5"/>
      <c r="F661" s="5"/>
    </row>
    <row r="662" spans="2:6" x14ac:dyDescent="0.2">
      <c r="B662" s="5"/>
      <c r="F662" s="5"/>
    </row>
    <row r="663" spans="2:6" x14ac:dyDescent="0.2">
      <c r="B663" s="5"/>
      <c r="F663" s="5"/>
    </row>
    <row r="664" spans="2:6" x14ac:dyDescent="0.2">
      <c r="B664" s="5"/>
      <c r="F664" s="5"/>
    </row>
    <row r="665" spans="2:6" x14ac:dyDescent="0.2">
      <c r="B665" s="5"/>
      <c r="F665" s="5"/>
    </row>
    <row r="666" spans="2:6" x14ac:dyDescent="0.2">
      <c r="B666" s="5"/>
      <c r="F666" s="5"/>
    </row>
    <row r="667" spans="2:6" x14ac:dyDescent="0.2">
      <c r="B667" s="5"/>
      <c r="F667" s="5"/>
    </row>
    <row r="668" spans="2:6" x14ac:dyDescent="0.2">
      <c r="B668" s="5"/>
      <c r="F668" s="5"/>
    </row>
    <row r="669" spans="2:6" x14ac:dyDescent="0.2">
      <c r="B669" s="5"/>
      <c r="F669" s="5"/>
    </row>
    <row r="670" spans="2:6" x14ac:dyDescent="0.2">
      <c r="B670" s="5"/>
      <c r="F670" s="5"/>
    </row>
    <row r="671" spans="2:6" x14ac:dyDescent="0.2">
      <c r="B671" s="5"/>
      <c r="F671" s="5"/>
    </row>
    <row r="672" spans="2:6" x14ac:dyDescent="0.2">
      <c r="B672" s="5"/>
      <c r="F672" s="5"/>
    </row>
    <row r="673" spans="2:6" x14ac:dyDescent="0.2">
      <c r="B673" s="5"/>
      <c r="F673" s="5"/>
    </row>
    <row r="674" spans="2:6" x14ac:dyDescent="0.2">
      <c r="B674" s="5"/>
      <c r="F674" s="5"/>
    </row>
    <row r="675" spans="2:6" x14ac:dyDescent="0.2">
      <c r="B675" s="5"/>
      <c r="F675" s="5"/>
    </row>
    <row r="676" spans="2:6" x14ac:dyDescent="0.2">
      <c r="B676" s="5"/>
      <c r="F676" s="5"/>
    </row>
    <row r="677" spans="2:6" x14ac:dyDescent="0.2">
      <c r="B677" s="5"/>
      <c r="F677" s="5"/>
    </row>
    <row r="678" spans="2:6" x14ac:dyDescent="0.2">
      <c r="B678" s="5"/>
      <c r="F678" s="5"/>
    </row>
    <row r="679" spans="2:6" x14ac:dyDescent="0.2">
      <c r="B679" s="5"/>
      <c r="F679" s="5"/>
    </row>
    <row r="680" spans="2:6" x14ac:dyDescent="0.2">
      <c r="B680" s="5"/>
      <c r="F680" s="5"/>
    </row>
    <row r="681" spans="2:6" x14ac:dyDescent="0.2">
      <c r="B681" s="5"/>
      <c r="F681" s="5"/>
    </row>
    <row r="682" spans="2:6" x14ac:dyDescent="0.2">
      <c r="B682" s="5"/>
      <c r="F682" s="5"/>
    </row>
    <row r="683" spans="2:6" x14ac:dyDescent="0.2">
      <c r="B683" s="5"/>
      <c r="F683" s="5"/>
    </row>
    <row r="684" spans="2:6" x14ac:dyDescent="0.2">
      <c r="B684" s="5"/>
      <c r="F684" s="5"/>
    </row>
    <row r="685" spans="2:6" x14ac:dyDescent="0.2">
      <c r="B685" s="5"/>
      <c r="F685" s="5"/>
    </row>
    <row r="686" spans="2:6" x14ac:dyDescent="0.2">
      <c r="B686" s="5"/>
      <c r="F686" s="5"/>
    </row>
    <row r="687" spans="2:6" x14ac:dyDescent="0.2">
      <c r="B687" s="5"/>
      <c r="F687" s="5"/>
    </row>
    <row r="688" spans="2:6" x14ac:dyDescent="0.2">
      <c r="B688" s="5"/>
      <c r="F688" s="5"/>
    </row>
    <row r="689" spans="2:6" x14ac:dyDescent="0.2">
      <c r="B689" s="5"/>
      <c r="F689" s="5"/>
    </row>
    <row r="690" spans="2:6" x14ac:dyDescent="0.2">
      <c r="B690" s="5"/>
      <c r="F690" s="5"/>
    </row>
    <row r="691" spans="2:6" x14ac:dyDescent="0.2">
      <c r="B691" s="5"/>
      <c r="F691" s="5"/>
    </row>
    <row r="692" spans="2:6" x14ac:dyDescent="0.2">
      <c r="B692" s="5"/>
      <c r="F692" s="5"/>
    </row>
    <row r="693" spans="2:6" x14ac:dyDescent="0.2">
      <c r="B693" s="5"/>
      <c r="F693" s="5"/>
    </row>
    <row r="694" spans="2:6" x14ac:dyDescent="0.2">
      <c r="B694" s="5"/>
      <c r="F694" s="5"/>
    </row>
    <row r="695" spans="2:6" x14ac:dyDescent="0.2">
      <c r="B695" s="5"/>
      <c r="F695" s="5"/>
    </row>
    <row r="696" spans="2:6" x14ac:dyDescent="0.2">
      <c r="B696" s="5"/>
      <c r="F696" s="5"/>
    </row>
    <row r="697" spans="2:6" x14ac:dyDescent="0.2">
      <c r="B697" s="5"/>
      <c r="F697" s="5"/>
    </row>
    <row r="698" spans="2:6" x14ac:dyDescent="0.2">
      <c r="B698" s="5"/>
      <c r="F698" s="5"/>
    </row>
    <row r="699" spans="2:6" x14ac:dyDescent="0.2">
      <c r="B699" s="5"/>
      <c r="F699" s="5"/>
    </row>
    <row r="700" spans="2:6" x14ac:dyDescent="0.2">
      <c r="B700" s="5"/>
      <c r="F700" s="5"/>
    </row>
    <row r="701" spans="2:6" x14ac:dyDescent="0.2">
      <c r="B701" s="5"/>
      <c r="F701" s="5"/>
    </row>
    <row r="702" spans="2:6" x14ac:dyDescent="0.2">
      <c r="B702" s="5"/>
      <c r="F702" s="5"/>
    </row>
    <row r="703" spans="2:6" x14ac:dyDescent="0.2">
      <c r="B703" s="5"/>
      <c r="F703" s="5"/>
    </row>
    <row r="704" spans="2:6" x14ac:dyDescent="0.2">
      <c r="B704" s="5"/>
      <c r="F704" s="5"/>
    </row>
    <row r="705" spans="2:6" x14ac:dyDescent="0.2">
      <c r="B705" s="5"/>
      <c r="F705" s="5"/>
    </row>
    <row r="706" spans="2:6" x14ac:dyDescent="0.2">
      <c r="B706" s="5"/>
      <c r="F706" s="5"/>
    </row>
    <row r="707" spans="2:6" x14ac:dyDescent="0.2">
      <c r="B707" s="5"/>
      <c r="F707" s="5"/>
    </row>
    <row r="708" spans="2:6" x14ac:dyDescent="0.2">
      <c r="B708" s="5"/>
      <c r="F708" s="5"/>
    </row>
    <row r="709" spans="2:6" x14ac:dyDescent="0.2">
      <c r="B709" s="5"/>
      <c r="F709" s="5"/>
    </row>
    <row r="710" spans="2:6" x14ac:dyDescent="0.2">
      <c r="B710" s="5"/>
      <c r="F710" s="5"/>
    </row>
    <row r="711" spans="2:6" x14ac:dyDescent="0.2">
      <c r="B711" s="5"/>
      <c r="F711" s="5"/>
    </row>
    <row r="712" spans="2:6" x14ac:dyDescent="0.2">
      <c r="B712" s="5"/>
      <c r="F712" s="5"/>
    </row>
    <row r="713" spans="2:6" x14ac:dyDescent="0.2">
      <c r="B713" s="5"/>
      <c r="F713" s="5"/>
    </row>
    <row r="714" spans="2:6" x14ac:dyDescent="0.2">
      <c r="B714" s="5"/>
      <c r="F714" s="5"/>
    </row>
    <row r="715" spans="2:6" x14ac:dyDescent="0.2">
      <c r="B715" s="5"/>
      <c r="F715" s="5"/>
    </row>
    <row r="716" spans="2:6" x14ac:dyDescent="0.2">
      <c r="B716" s="5"/>
      <c r="F716" s="5"/>
    </row>
    <row r="717" spans="2:6" x14ac:dyDescent="0.2">
      <c r="B717" s="5"/>
      <c r="F717" s="5"/>
    </row>
    <row r="718" spans="2:6" x14ac:dyDescent="0.2">
      <c r="B718" s="5"/>
      <c r="F718" s="5"/>
    </row>
    <row r="719" spans="2:6" x14ac:dyDescent="0.2">
      <c r="B719" s="5"/>
      <c r="F719" s="5"/>
    </row>
    <row r="720" spans="2:6" x14ac:dyDescent="0.2">
      <c r="B720" s="5"/>
      <c r="F720" s="5"/>
    </row>
    <row r="721" spans="2:6" x14ac:dyDescent="0.2">
      <c r="B721" s="5"/>
      <c r="F721" s="5"/>
    </row>
    <row r="722" spans="2:6" x14ac:dyDescent="0.2">
      <c r="B722" s="5"/>
      <c r="F722" s="5"/>
    </row>
    <row r="723" spans="2:6" x14ac:dyDescent="0.2">
      <c r="B723" s="5"/>
      <c r="F723" s="5"/>
    </row>
    <row r="724" spans="2:6" x14ac:dyDescent="0.2">
      <c r="B724" s="5"/>
      <c r="F724" s="5"/>
    </row>
    <row r="725" spans="2:6" x14ac:dyDescent="0.2">
      <c r="B725" s="5"/>
      <c r="F725" s="5"/>
    </row>
    <row r="726" spans="2:6" x14ac:dyDescent="0.2">
      <c r="B726" s="5"/>
      <c r="F726" s="5"/>
    </row>
    <row r="727" spans="2:6" x14ac:dyDescent="0.2">
      <c r="B727" s="5"/>
      <c r="F727" s="5"/>
    </row>
    <row r="728" spans="2:6" x14ac:dyDescent="0.2">
      <c r="B728" s="5"/>
      <c r="F728" s="5"/>
    </row>
    <row r="729" spans="2:6" x14ac:dyDescent="0.2">
      <c r="B729" s="5"/>
      <c r="F729" s="5"/>
    </row>
    <row r="730" spans="2:6" x14ac:dyDescent="0.2">
      <c r="B730" s="5"/>
      <c r="F730" s="5"/>
    </row>
    <row r="731" spans="2:6" x14ac:dyDescent="0.2">
      <c r="B731" s="5"/>
      <c r="F731" s="5"/>
    </row>
    <row r="732" spans="2:6" x14ac:dyDescent="0.2">
      <c r="B732" s="5"/>
      <c r="F732" s="5"/>
    </row>
    <row r="733" spans="2:6" x14ac:dyDescent="0.2">
      <c r="B733" s="5"/>
      <c r="F733" s="5"/>
    </row>
    <row r="734" spans="2:6" x14ac:dyDescent="0.2">
      <c r="B734" s="5"/>
      <c r="F734" s="5"/>
    </row>
    <row r="735" spans="2:6" x14ac:dyDescent="0.2">
      <c r="B735" s="5"/>
      <c r="F735" s="5"/>
    </row>
    <row r="736" spans="2:6" x14ac:dyDescent="0.2">
      <c r="B736" s="5"/>
      <c r="F736" s="5"/>
    </row>
    <row r="737" spans="2:6" x14ac:dyDescent="0.2">
      <c r="B737" s="5"/>
      <c r="F737" s="5"/>
    </row>
    <row r="738" spans="2:6" x14ac:dyDescent="0.2">
      <c r="B738" s="5"/>
      <c r="F738" s="5"/>
    </row>
    <row r="739" spans="2:6" x14ac:dyDescent="0.2">
      <c r="B739" s="5"/>
      <c r="F739" s="5"/>
    </row>
    <row r="740" spans="2:6" x14ac:dyDescent="0.2">
      <c r="B740" s="5"/>
      <c r="F740" s="5"/>
    </row>
    <row r="741" spans="2:6" x14ac:dyDescent="0.2">
      <c r="B741" s="5"/>
      <c r="F741" s="5"/>
    </row>
    <row r="742" spans="2:6" x14ac:dyDescent="0.2">
      <c r="B742" s="5"/>
      <c r="F742" s="5"/>
    </row>
    <row r="743" spans="2:6" x14ac:dyDescent="0.2">
      <c r="B743" s="5"/>
      <c r="F743" s="5"/>
    </row>
    <row r="744" spans="2:6" x14ac:dyDescent="0.2">
      <c r="B744" s="5"/>
      <c r="F744" s="5"/>
    </row>
    <row r="745" spans="2:6" x14ac:dyDescent="0.2">
      <c r="B745" s="5"/>
      <c r="F745" s="5"/>
    </row>
    <row r="746" spans="2:6" x14ac:dyDescent="0.2">
      <c r="B746" s="5"/>
      <c r="F746" s="5"/>
    </row>
    <row r="747" spans="2:6" x14ac:dyDescent="0.2">
      <c r="B747" s="5"/>
      <c r="F747" s="5"/>
    </row>
    <row r="748" spans="2:6" x14ac:dyDescent="0.2">
      <c r="B748" s="5"/>
      <c r="F748" s="5"/>
    </row>
    <row r="749" spans="2:6" x14ac:dyDescent="0.2">
      <c r="B749" s="5"/>
      <c r="F749" s="5"/>
    </row>
    <row r="750" spans="2:6" x14ac:dyDescent="0.2">
      <c r="B750" s="5"/>
      <c r="F750" s="5"/>
    </row>
    <row r="751" spans="2:6" x14ac:dyDescent="0.2">
      <c r="B751" s="5"/>
      <c r="F751" s="5"/>
    </row>
    <row r="752" spans="2:6" x14ac:dyDescent="0.2">
      <c r="B752" s="5"/>
      <c r="F752" s="5"/>
    </row>
    <row r="753" spans="2:6" x14ac:dyDescent="0.2">
      <c r="B753" s="5"/>
      <c r="F753" s="5"/>
    </row>
    <row r="754" spans="2:6" x14ac:dyDescent="0.2">
      <c r="B754" s="5"/>
      <c r="F754" s="5"/>
    </row>
    <row r="755" spans="2:6" x14ac:dyDescent="0.2">
      <c r="B755" s="5"/>
      <c r="F755" s="5"/>
    </row>
    <row r="756" spans="2:6" x14ac:dyDescent="0.2">
      <c r="B756" s="5"/>
      <c r="F756" s="5"/>
    </row>
    <row r="757" spans="2:6" x14ac:dyDescent="0.2">
      <c r="B757" s="5"/>
      <c r="F757" s="5"/>
    </row>
    <row r="758" spans="2:6" x14ac:dyDescent="0.2">
      <c r="B758" s="5"/>
      <c r="F758" s="5"/>
    </row>
    <row r="759" spans="2:6" x14ac:dyDescent="0.2">
      <c r="B759" s="5"/>
      <c r="F759" s="5"/>
    </row>
    <row r="760" spans="2:6" x14ac:dyDescent="0.2">
      <c r="B760" s="5"/>
      <c r="F760" s="5"/>
    </row>
    <row r="761" spans="2:6" x14ac:dyDescent="0.2">
      <c r="B761" s="5"/>
      <c r="F761" s="5"/>
    </row>
    <row r="762" spans="2:6" x14ac:dyDescent="0.2">
      <c r="B762" s="5"/>
      <c r="F762" s="5"/>
    </row>
    <row r="763" spans="2:6" x14ac:dyDescent="0.2">
      <c r="B763" s="5"/>
      <c r="F763" s="5"/>
    </row>
    <row r="764" spans="2:6" x14ac:dyDescent="0.2">
      <c r="B764" s="5"/>
      <c r="F764" s="5"/>
    </row>
    <row r="765" spans="2:6" x14ac:dyDescent="0.2">
      <c r="B765" s="5"/>
      <c r="F765" s="5"/>
    </row>
    <row r="766" spans="2:6" x14ac:dyDescent="0.2">
      <c r="B766" s="5"/>
      <c r="F766" s="5"/>
    </row>
    <row r="767" spans="2:6" x14ac:dyDescent="0.2">
      <c r="B767" s="5"/>
      <c r="F767" s="5"/>
    </row>
    <row r="768" spans="2:6" x14ac:dyDescent="0.2">
      <c r="B768" s="5"/>
      <c r="F768" s="5"/>
    </row>
    <row r="769" spans="2:6" x14ac:dyDescent="0.2">
      <c r="B769" s="5"/>
      <c r="F769" s="5"/>
    </row>
    <row r="770" spans="2:6" x14ac:dyDescent="0.2">
      <c r="B770" s="5"/>
      <c r="F770" s="5"/>
    </row>
    <row r="771" spans="2:6" x14ac:dyDescent="0.2">
      <c r="B771" s="5"/>
      <c r="F771" s="5"/>
    </row>
    <row r="772" spans="2:6" x14ac:dyDescent="0.2">
      <c r="B772" s="5"/>
      <c r="F772" s="5"/>
    </row>
    <row r="773" spans="2:6" x14ac:dyDescent="0.2">
      <c r="B773" s="5"/>
      <c r="F773" s="5"/>
    </row>
    <row r="774" spans="2:6" x14ac:dyDescent="0.2">
      <c r="B774" s="5"/>
      <c r="F774" s="5"/>
    </row>
    <row r="775" spans="2:6" x14ac:dyDescent="0.2">
      <c r="B775" s="5"/>
      <c r="F775" s="5"/>
    </row>
    <row r="776" spans="2:6" x14ac:dyDescent="0.2">
      <c r="B776" s="5"/>
      <c r="F776" s="5"/>
    </row>
    <row r="777" spans="2:6" x14ac:dyDescent="0.2">
      <c r="B777" s="5"/>
      <c r="F777" s="5"/>
    </row>
    <row r="778" spans="2:6" x14ac:dyDescent="0.2">
      <c r="B778" s="5"/>
      <c r="F778" s="5"/>
    </row>
    <row r="779" spans="2:6" x14ac:dyDescent="0.2">
      <c r="B779" s="5"/>
      <c r="F779" s="5"/>
    </row>
    <row r="780" spans="2:6" x14ac:dyDescent="0.2">
      <c r="B780" s="5"/>
      <c r="F780" s="5"/>
    </row>
    <row r="781" spans="2:6" x14ac:dyDescent="0.2">
      <c r="B781" s="5"/>
      <c r="F781" s="5"/>
    </row>
    <row r="782" spans="2:6" x14ac:dyDescent="0.2">
      <c r="B782" s="5"/>
      <c r="F782" s="5"/>
    </row>
    <row r="783" spans="2:6" x14ac:dyDescent="0.2">
      <c r="B783" s="5"/>
      <c r="F783" s="5"/>
    </row>
    <row r="784" spans="2:6" x14ac:dyDescent="0.2">
      <c r="B784" s="5"/>
      <c r="F784" s="5"/>
    </row>
    <row r="785" spans="2:6" x14ac:dyDescent="0.2">
      <c r="B785" s="5"/>
      <c r="F785" s="5"/>
    </row>
    <row r="786" spans="2:6" x14ac:dyDescent="0.2">
      <c r="B786" s="5"/>
      <c r="F786" s="5"/>
    </row>
    <row r="787" spans="2:6" x14ac:dyDescent="0.2">
      <c r="B787" s="5"/>
      <c r="F787" s="5"/>
    </row>
    <row r="788" spans="2:6" x14ac:dyDescent="0.2">
      <c r="B788" s="5"/>
      <c r="F788" s="5"/>
    </row>
    <row r="789" spans="2:6" x14ac:dyDescent="0.2">
      <c r="B789" s="5"/>
      <c r="F789" s="5"/>
    </row>
    <row r="790" spans="2:6" x14ac:dyDescent="0.2">
      <c r="B790" s="5"/>
      <c r="F790" s="5"/>
    </row>
    <row r="791" spans="2:6" x14ac:dyDescent="0.2">
      <c r="B791" s="5"/>
      <c r="F791" s="5"/>
    </row>
    <row r="792" spans="2:6" x14ac:dyDescent="0.2">
      <c r="B792" s="5"/>
      <c r="F792" s="5"/>
    </row>
    <row r="793" spans="2:6" x14ac:dyDescent="0.2">
      <c r="B793" s="5"/>
      <c r="F793" s="5"/>
    </row>
    <row r="794" spans="2:6" x14ac:dyDescent="0.2">
      <c r="B794" s="5"/>
      <c r="F794" s="5"/>
    </row>
    <row r="795" spans="2:6" x14ac:dyDescent="0.2">
      <c r="B795" s="5"/>
      <c r="F795" s="5"/>
    </row>
    <row r="796" spans="2:6" x14ac:dyDescent="0.2">
      <c r="B796" s="5"/>
      <c r="F796" s="5"/>
    </row>
    <row r="797" spans="2:6" x14ac:dyDescent="0.2">
      <c r="B797" s="5"/>
      <c r="F797" s="5"/>
    </row>
    <row r="798" spans="2:6" x14ac:dyDescent="0.2">
      <c r="B798" s="5"/>
      <c r="F798" s="5"/>
    </row>
    <row r="799" spans="2:6" x14ac:dyDescent="0.2">
      <c r="B799" s="5"/>
      <c r="F799" s="5"/>
    </row>
    <row r="800" spans="2:6" x14ac:dyDescent="0.2">
      <c r="B800" s="5"/>
      <c r="F800" s="5"/>
    </row>
    <row r="801" spans="2:6" x14ac:dyDescent="0.2">
      <c r="B801" s="5"/>
      <c r="F801" s="5"/>
    </row>
    <row r="802" spans="2:6" x14ac:dyDescent="0.2">
      <c r="B802" s="5"/>
      <c r="F802" s="5"/>
    </row>
    <row r="803" spans="2:6" x14ac:dyDescent="0.2">
      <c r="B803" s="5"/>
      <c r="F803" s="5"/>
    </row>
    <row r="804" spans="2:6" x14ac:dyDescent="0.2">
      <c r="B804" s="5"/>
      <c r="F804" s="5"/>
    </row>
    <row r="805" spans="2:6" x14ac:dyDescent="0.2">
      <c r="B805" s="5"/>
      <c r="F805" s="5"/>
    </row>
    <row r="806" spans="2:6" x14ac:dyDescent="0.2">
      <c r="B806" s="5"/>
      <c r="F806" s="5"/>
    </row>
    <row r="807" spans="2:6" x14ac:dyDescent="0.2">
      <c r="B807" s="5"/>
      <c r="F807" s="5"/>
    </row>
    <row r="808" spans="2:6" x14ac:dyDescent="0.2">
      <c r="B808" s="5"/>
      <c r="F808" s="5"/>
    </row>
    <row r="809" spans="2:6" x14ac:dyDescent="0.2">
      <c r="B809" s="5"/>
      <c r="F809" s="5"/>
    </row>
    <row r="810" spans="2:6" x14ac:dyDescent="0.2">
      <c r="B810" s="5"/>
      <c r="F810" s="5"/>
    </row>
    <row r="811" spans="2:6" x14ac:dyDescent="0.2">
      <c r="B811" s="5"/>
      <c r="F811" s="5"/>
    </row>
    <row r="812" spans="2:6" x14ac:dyDescent="0.2">
      <c r="B812" s="5"/>
      <c r="F812" s="5"/>
    </row>
    <row r="813" spans="2:6" x14ac:dyDescent="0.2">
      <c r="B813" s="5"/>
      <c r="F813" s="5"/>
    </row>
    <row r="814" spans="2:6" x14ac:dyDescent="0.2">
      <c r="B814" s="5"/>
      <c r="F814" s="5"/>
    </row>
  </sheetData>
  <phoneticPr fontId="8" type="noConversion"/>
  <hyperlinks>
    <hyperlink ref="P29" r:id="rId1" display="http://www.konkoly.hu/cgi-bin/IBVS?5592" xr:uid="{00000000-0004-0000-0500-000000000000}"/>
    <hyperlink ref="P49" r:id="rId2" display="http://vsolj.cetus-net.org/no44.pdf" xr:uid="{00000000-0004-0000-0500-000001000000}"/>
    <hyperlink ref="P30" r:id="rId3" display="http://www.konkoly.hu/cgi-bin/IBVS?5690" xr:uid="{00000000-0004-0000-0500-000002000000}"/>
    <hyperlink ref="P50" r:id="rId4" display="http://www.konkoly.hu/cgi-bin/IBVS?5672" xr:uid="{00000000-0004-0000-0500-000003000000}"/>
    <hyperlink ref="P31" r:id="rId5" display="http://www.konkoly.hu/cgi-bin/IBVS?5684" xr:uid="{00000000-0004-0000-0500-000004000000}"/>
    <hyperlink ref="P32" r:id="rId6" display="http://www.konkoly.hu/cgi-bin/IBVS?5760" xr:uid="{00000000-0004-0000-0500-000005000000}"/>
    <hyperlink ref="P33" r:id="rId7" display="http://www.bav-astro.de/sfs/BAVM_link.php?BAVMnr=214" xr:uid="{00000000-0004-0000-0500-000006000000}"/>
    <hyperlink ref="P34" r:id="rId8" display="http://www.bav-astro.de/sfs/BAVM_link.php?BAVMnr=209" xr:uid="{00000000-0004-0000-0500-000007000000}"/>
    <hyperlink ref="P35" r:id="rId9" display="http://www.konkoly.hu/cgi-bin/IBVS?5871" xr:uid="{00000000-0004-0000-0500-000008000000}"/>
    <hyperlink ref="P36" r:id="rId10" display="http://www.konkoly.hu/cgi-bin/IBVS?5929" xr:uid="{00000000-0004-0000-0500-000009000000}"/>
    <hyperlink ref="P37" r:id="rId11" display="http://www.konkoly.hu/cgi-bin/IBVS?5938" xr:uid="{00000000-0004-0000-0500-00000A000000}"/>
    <hyperlink ref="P38" r:id="rId12" display="http://www.konkoly.hu/cgi-bin/IBVS?5992" xr:uid="{00000000-0004-0000-0500-00000B000000}"/>
    <hyperlink ref="P51" r:id="rId13" display="http://var.astro.cz/oejv/issues/oejv0137.pdf" xr:uid="{00000000-0004-0000-0500-00000C000000}"/>
    <hyperlink ref="P52" r:id="rId14" display="http://var.astro.cz/oejv/issues/oejv0137.pdf" xr:uid="{00000000-0004-0000-0500-00000D000000}"/>
    <hyperlink ref="P53" r:id="rId15" display="http://var.astro.cz/oejv/issues/oejv0137.pdf" xr:uid="{00000000-0004-0000-0500-00000E000000}"/>
    <hyperlink ref="P39" r:id="rId16" display="http://www.bav-astro.de/sfs/BAVM_link.php?BAVMnr=220" xr:uid="{00000000-0004-0000-0500-00000F000000}"/>
    <hyperlink ref="P40" r:id="rId17" display="http://www.bav-astro.de/sfs/BAVM_link.php?BAVMnr=220" xr:uid="{00000000-0004-0000-0500-000010000000}"/>
    <hyperlink ref="P41" r:id="rId18" display="http://www.bav-astro.de/sfs/BAVM_link.php?BAVMnr=220" xr:uid="{00000000-0004-0000-0500-000011000000}"/>
    <hyperlink ref="P42" r:id="rId19" display="http://www.bav-astro.de/sfs/BAVM_link.php?BAVMnr=220" xr:uid="{00000000-0004-0000-0500-000012000000}"/>
    <hyperlink ref="P43" r:id="rId20" display="http://www.bav-astro.de/sfs/BAVM_link.php?BAVMnr=220" xr:uid="{00000000-0004-0000-0500-000013000000}"/>
    <hyperlink ref="P44" r:id="rId21" display="http://www.bav-astro.de/sfs/BAVM_link.php?BAVMnr=220" xr:uid="{00000000-0004-0000-0500-000014000000}"/>
    <hyperlink ref="P45" r:id="rId22" display="http://www.bav-astro.de/sfs/BAVM_link.php?BAVMnr=220" xr:uid="{00000000-0004-0000-0500-000015000000}"/>
    <hyperlink ref="P46" r:id="rId23" display="http://www.konkoly.hu/cgi-bin/IBVS?5992" xr:uid="{00000000-0004-0000-0500-000016000000}"/>
    <hyperlink ref="P47" r:id="rId24" display="http://www.konkoly.hu/cgi-bin/IBVS?6029" xr:uid="{00000000-0004-0000-0500-000017000000}"/>
    <hyperlink ref="P48" r:id="rId25" display="http://www.bav-astro.de/sfs/BAVM_link.php?BAVMnr=238" xr:uid="{00000000-0004-0000-0500-000018000000}"/>
  </hyperlinks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B341"/>
  <sheetViews>
    <sheetView workbookViewId="0">
      <selection activeCell="E10" sqref="E10"/>
    </sheetView>
  </sheetViews>
  <sheetFormatPr defaultRowHeight="12.75" x14ac:dyDescent="0.2"/>
  <cols>
    <col min="1" max="1" width="9.140625" style="16"/>
    <col min="2" max="2" width="10.7109375" style="16" customWidth="1"/>
    <col min="3" max="6" width="9.140625" style="16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 x14ac:dyDescent="0.25">
      <c r="A1" s="56" t="s">
        <v>78</v>
      </c>
      <c r="D1" s="18" t="s">
        <v>147</v>
      </c>
      <c r="M1" s="57" t="s">
        <v>79</v>
      </c>
      <c r="N1" s="16" t="s">
        <v>80</v>
      </c>
      <c r="O1" s="16">
        <f ca="1">H18*J18-I18*I18</f>
        <v>136.26171731095519</v>
      </c>
      <c r="P1" s="16" t="s">
        <v>171</v>
      </c>
      <c r="U1" s="8" t="s">
        <v>136</v>
      </c>
      <c r="V1" s="83" t="s">
        <v>138</v>
      </c>
      <c r="AA1" s="16">
        <v>1</v>
      </c>
      <c r="AB1" s="16" t="s">
        <v>81</v>
      </c>
    </row>
    <row r="2" spans="1:28" x14ac:dyDescent="0.2">
      <c r="M2" s="57" t="s">
        <v>82</v>
      </c>
      <c r="N2" s="16" t="s">
        <v>83</v>
      </c>
      <c r="O2" s="16">
        <f ca="1">+F18*J18-H18*I18</f>
        <v>360.54998529193904</v>
      </c>
      <c r="P2" s="16" t="s">
        <v>172</v>
      </c>
      <c r="U2" s="16">
        <v>0</v>
      </c>
      <c r="V2" s="16">
        <f t="shared" ref="V2:V23" ca="1" si="0">+E$4+E$5*U2+E$6*U2^2</f>
        <v>-1.8041002402914082E-3</v>
      </c>
      <c r="AA2" s="16">
        <v>2</v>
      </c>
      <c r="AB2" s="16" t="s">
        <v>84</v>
      </c>
    </row>
    <row r="3" spans="1:28" ht="13.5" thickBot="1" x14ac:dyDescent="0.25">
      <c r="A3" s="16" t="s">
        <v>85</v>
      </c>
      <c r="B3" s="16" t="s">
        <v>86</v>
      </c>
      <c r="E3" s="53" t="s">
        <v>87</v>
      </c>
      <c r="F3" s="53" t="s">
        <v>88</v>
      </c>
      <c r="G3" s="53" t="s">
        <v>89</v>
      </c>
      <c r="H3" s="53" t="s">
        <v>90</v>
      </c>
      <c r="M3" s="57" t="s">
        <v>91</v>
      </c>
      <c r="N3" s="16" t="s">
        <v>92</v>
      </c>
      <c r="O3" s="16">
        <f ca="1">+F18*I18-H18*H18</f>
        <v>201.43334032925304</v>
      </c>
      <c r="P3" s="16" t="s">
        <v>173</v>
      </c>
      <c r="U3" s="16">
        <v>0.1</v>
      </c>
      <c r="V3" s="16">
        <f t="shared" ca="1" si="0"/>
        <v>-5.4484615888095184E-3</v>
      </c>
      <c r="AA3" s="16">
        <v>3</v>
      </c>
      <c r="AB3" s="16" t="s">
        <v>93</v>
      </c>
    </row>
    <row r="4" spans="1:28" x14ac:dyDescent="0.2">
      <c r="A4" s="16" t="s">
        <v>94</v>
      </c>
      <c r="B4" s="16" t="s">
        <v>95</v>
      </c>
      <c r="D4" s="58" t="s">
        <v>96</v>
      </c>
      <c r="E4" s="59">
        <f ca="1">(G18*O1-K18*O2+L18*O3)/O7</f>
        <v>-1.8041002402914082E-3</v>
      </c>
      <c r="F4" s="60">
        <f ca="1">+E7/O7*O18</f>
        <v>2.2678107246902543E-3</v>
      </c>
      <c r="G4" s="61">
        <f>+B18</f>
        <v>1</v>
      </c>
      <c r="H4" s="62">
        <f ca="1">ABS(F4/E4)</f>
        <v>1.2570314409602568</v>
      </c>
      <c r="M4" s="57" t="s">
        <v>97</v>
      </c>
      <c r="N4" s="16" t="s">
        <v>98</v>
      </c>
      <c r="O4" s="16">
        <f ca="1">+C18*J18-H18*H18</f>
        <v>1078.5596806243125</v>
      </c>
      <c r="P4" s="16" t="s">
        <v>174</v>
      </c>
      <c r="U4" s="16">
        <v>0.2</v>
      </c>
      <c r="V4" s="16">
        <f t="shared" ca="1" si="0"/>
        <v>-7.816665539039527E-3</v>
      </c>
      <c r="AA4" s="16">
        <v>4</v>
      </c>
      <c r="AB4" s="16" t="s">
        <v>99</v>
      </c>
    </row>
    <row r="5" spans="1:28" x14ac:dyDescent="0.2">
      <c r="A5" s="16" t="s">
        <v>100</v>
      </c>
      <c r="B5" s="63">
        <v>40323</v>
      </c>
      <c r="D5" s="64" t="s">
        <v>101</v>
      </c>
      <c r="E5" s="65">
        <f ca="1">+(-G18*O2+K18*O4-L18*O5)/O7</f>
        <v>-4.2824400476621609E-2</v>
      </c>
      <c r="F5" s="66">
        <f ca="1">P18*E7/O7</f>
        <v>6.3803127333879528E-3</v>
      </c>
      <c r="G5" s="67">
        <f>+B18/A18</f>
        <v>1E-4</v>
      </c>
      <c r="H5" s="62">
        <f ca="1">ABS(F5/E5)</f>
        <v>0.14898778879277125</v>
      </c>
      <c r="M5" s="57" t="s">
        <v>102</v>
      </c>
      <c r="N5" s="16" t="s">
        <v>103</v>
      </c>
      <c r="O5" s="16">
        <f ca="1">+C18*I18-F18*H18</f>
        <v>640.90569644270522</v>
      </c>
      <c r="P5" s="16" t="s">
        <v>175</v>
      </c>
      <c r="U5" s="16">
        <v>0.3</v>
      </c>
      <c r="V5" s="16">
        <f t="shared" ca="1" si="0"/>
        <v>-8.9087120909814368E-3</v>
      </c>
      <c r="AA5" s="16">
        <v>5</v>
      </c>
      <c r="AB5" s="16" t="s">
        <v>104</v>
      </c>
    </row>
    <row r="6" spans="1:28" ht="13.5" thickBot="1" x14ac:dyDescent="0.25">
      <c r="D6" s="68" t="s">
        <v>105</v>
      </c>
      <c r="E6" s="69">
        <f ca="1">+(G18*O3-K18*O5+L18*O6)/O7</f>
        <v>6.3807869914405041E-2</v>
      </c>
      <c r="F6" s="70">
        <f ca="1">Q18*E7/O7</f>
        <v>3.881652312027349E-3</v>
      </c>
      <c r="G6" s="71">
        <f>+B18/A18^2</f>
        <v>1E-8</v>
      </c>
      <c r="H6" s="62">
        <f ca="1">ABS(F6/E6)</f>
        <v>6.0833441348761286E-2</v>
      </c>
      <c r="M6" s="72" t="s">
        <v>106</v>
      </c>
      <c r="N6" s="73" t="s">
        <v>107</v>
      </c>
      <c r="O6" s="73">
        <f ca="1">+C18*H18-F18*F18</f>
        <v>399.20273928000051</v>
      </c>
      <c r="P6" s="16" t="s">
        <v>176</v>
      </c>
      <c r="U6" s="16">
        <v>0.4</v>
      </c>
      <c r="V6" s="16">
        <f t="shared" ca="1" si="0"/>
        <v>-8.7246012446352428E-3</v>
      </c>
      <c r="AA6" s="16">
        <v>6</v>
      </c>
      <c r="AB6" s="16" t="s">
        <v>108</v>
      </c>
    </row>
    <row r="7" spans="1:28" x14ac:dyDescent="0.2">
      <c r="D7" s="18" t="s">
        <v>109</v>
      </c>
      <c r="E7" s="74">
        <f ca="1">SQRT(N18/(B15-3))</f>
        <v>3.7204716458616081E-3</v>
      </c>
      <c r="G7" s="75">
        <f>+B21</f>
        <v>0</v>
      </c>
      <c r="M7" s="57" t="s">
        <v>110</v>
      </c>
      <c r="N7" s="16" t="s">
        <v>111</v>
      </c>
      <c r="O7" s="16">
        <f ca="1">+C18*O1-F18*O2+H18*O3</f>
        <v>366.73828239775594</v>
      </c>
      <c r="U7" s="16">
        <v>0.5</v>
      </c>
      <c r="V7" s="16">
        <f t="shared" ca="1" si="0"/>
        <v>-7.2643330000009519E-3</v>
      </c>
      <c r="AA7" s="16">
        <v>7</v>
      </c>
      <c r="AB7" s="16" t="s">
        <v>112</v>
      </c>
    </row>
    <row r="8" spans="1:28" x14ac:dyDescent="0.2">
      <c r="A8" s="36">
        <v>21</v>
      </c>
      <c r="B8" s="16" t="s">
        <v>116</v>
      </c>
      <c r="C8" s="111">
        <v>21</v>
      </c>
      <c r="D8" s="18" t="s">
        <v>164</v>
      </c>
      <c r="F8" s="112">
        <f ca="1">CORREL(INDIRECT(E12):INDIRECT(E13),INDIRECT(M12):INDIRECT(M13))</f>
        <v>0.98844372663148938</v>
      </c>
      <c r="G8" s="74"/>
      <c r="K8" s="75"/>
      <c r="U8" s="16">
        <v>0.6</v>
      </c>
      <c r="V8" s="16">
        <f t="shared" ca="1" si="0"/>
        <v>-4.5279073570785588E-3</v>
      </c>
      <c r="AA8" s="16">
        <v>8</v>
      </c>
      <c r="AB8" s="16" t="s">
        <v>113</v>
      </c>
    </row>
    <row r="9" spans="1:28" x14ac:dyDescent="0.2">
      <c r="A9" s="36">
        <f>20+COUNT(A21:A1448)</f>
        <v>74</v>
      </c>
      <c r="B9" s="16" t="s">
        <v>118</v>
      </c>
      <c r="C9" s="111">
        <f>A9</f>
        <v>74</v>
      </c>
      <c r="E9" s="76">
        <f ca="1">E6*G6</f>
        <v>6.3807869914405039E-10</v>
      </c>
      <c r="F9" s="77">
        <f ca="1">H6</f>
        <v>6.0833441348761286E-2</v>
      </c>
      <c r="G9" s="78">
        <f ca="1">F8</f>
        <v>0.98844372663148938</v>
      </c>
      <c r="K9" s="75"/>
      <c r="U9" s="16">
        <v>0.7</v>
      </c>
      <c r="V9" s="16">
        <f t="shared" ca="1" si="0"/>
        <v>-5.1532431586806537E-4</v>
      </c>
      <c r="AA9" s="16">
        <v>9</v>
      </c>
      <c r="AB9" s="16" t="s">
        <v>37</v>
      </c>
    </row>
    <row r="10" spans="1:28" x14ac:dyDescent="0.2">
      <c r="A10" s="129" t="s">
        <v>8</v>
      </c>
      <c r="B10" s="47">
        <f>'Active 1'!C8</f>
        <v>0.36044120000000002</v>
      </c>
      <c r="D10" s="16" t="s">
        <v>165</v>
      </c>
      <c r="E10" s="16">
        <f ca="1">2*E9*365.2422/B10</f>
        <v>1.2931555429762807E-6</v>
      </c>
      <c r="F10" s="16" t="s">
        <v>166</v>
      </c>
      <c r="U10" s="16">
        <v>0.8</v>
      </c>
      <c r="V10" s="16">
        <f t="shared" ca="1" si="0"/>
        <v>4.7734161236305389E-3</v>
      </c>
      <c r="AA10" s="16">
        <v>10</v>
      </c>
      <c r="AB10" s="16" t="s">
        <v>114</v>
      </c>
    </row>
    <row r="11" spans="1:28" x14ac:dyDescent="0.2">
      <c r="U11" s="16">
        <v>0.9</v>
      </c>
      <c r="V11" s="16">
        <f t="shared" ca="1" si="0"/>
        <v>1.1338313961417226E-2</v>
      </c>
      <c r="AA11" s="16">
        <v>11</v>
      </c>
      <c r="AB11" s="16" t="s">
        <v>115</v>
      </c>
    </row>
    <row r="12" spans="1:28" x14ac:dyDescent="0.2"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16">
        <v>1</v>
      </c>
      <c r="V12" s="16">
        <f t="shared" ca="1" si="0"/>
        <v>1.9179369197492024E-2</v>
      </c>
      <c r="AA12" s="16">
        <v>12</v>
      </c>
      <c r="AB12" s="16" t="s">
        <v>117</v>
      </c>
    </row>
    <row r="13" spans="1:28" x14ac:dyDescent="0.2">
      <c r="C13" s="5" t="str">
        <f t="shared" si="1"/>
        <v>C74</v>
      </c>
      <c r="D13" s="5" t="str">
        <f t="shared" si="1"/>
        <v>D74</v>
      </c>
      <c r="E13" s="5" t="str">
        <f t="shared" si="1"/>
        <v>E74</v>
      </c>
      <c r="F13" s="5" t="str">
        <f t="shared" si="1"/>
        <v>F74</v>
      </c>
      <c r="G13" s="5" t="str">
        <f t="shared" ref="G13:Q13" si="3">G$15&amp;$C9</f>
        <v>G74</v>
      </c>
      <c r="H13" s="5" t="str">
        <f t="shared" si="3"/>
        <v>H74</v>
      </c>
      <c r="I13" s="5" t="str">
        <f t="shared" si="3"/>
        <v>I74</v>
      </c>
      <c r="J13" s="5" t="str">
        <f t="shared" si="3"/>
        <v>J74</v>
      </c>
      <c r="K13" s="5" t="str">
        <f t="shared" si="3"/>
        <v>K74</v>
      </c>
      <c r="L13" s="5" t="str">
        <f t="shared" si="3"/>
        <v>L74</v>
      </c>
      <c r="M13" s="5" t="str">
        <f t="shared" si="3"/>
        <v>M74</v>
      </c>
      <c r="N13" s="5" t="str">
        <f t="shared" si="3"/>
        <v>N74</v>
      </c>
      <c r="O13" s="5" t="str">
        <f t="shared" si="3"/>
        <v>O74</v>
      </c>
      <c r="P13" s="5" t="str">
        <f t="shared" si="3"/>
        <v>P74</v>
      </c>
      <c r="Q13" s="5" t="str">
        <f t="shared" si="3"/>
        <v>Q74</v>
      </c>
      <c r="U13" s="16">
        <v>1.1000000000000001</v>
      </c>
      <c r="V13" s="16">
        <f t="shared" ca="1" si="0"/>
        <v>2.8296581831854933E-2</v>
      </c>
      <c r="AA13" s="16">
        <v>13</v>
      </c>
      <c r="AB13" s="16" t="s">
        <v>119</v>
      </c>
    </row>
    <row r="14" spans="1:28" x14ac:dyDescent="0.2">
      <c r="U14" s="16">
        <v>1.2</v>
      </c>
      <c r="V14" s="16">
        <f t="shared" ca="1" si="0"/>
        <v>3.8689951864505918E-2</v>
      </c>
      <c r="AA14" s="16">
        <v>14</v>
      </c>
      <c r="AB14" s="16" t="s">
        <v>120</v>
      </c>
    </row>
    <row r="15" spans="1:28" x14ac:dyDescent="0.2">
      <c r="A15" s="18" t="s">
        <v>124</v>
      </c>
      <c r="B15" s="18">
        <f>C9-C8+1</f>
        <v>54</v>
      </c>
      <c r="C15" s="5" t="str">
        <f t="shared" ref="C15:Q15" si="4">VLOOKUP(C16,$AA1:$AB25,2,FALSE)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16">
        <v>1.3</v>
      </c>
      <c r="V15" s="16">
        <f t="shared" ca="1" si="0"/>
        <v>5.0359479295445021E-2</v>
      </c>
      <c r="AA15" s="16">
        <v>15</v>
      </c>
      <c r="AB15" s="16" t="s">
        <v>121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6">
        <v>1.4</v>
      </c>
      <c r="V16" s="16">
        <f t="shared" ca="1" si="0"/>
        <v>6.3305164124672214E-2</v>
      </c>
      <c r="AA16" s="16">
        <v>16</v>
      </c>
      <c r="AB16" s="16" t="s">
        <v>122</v>
      </c>
    </row>
    <row r="17" spans="1:28" x14ac:dyDescent="0.2">
      <c r="A17" s="18" t="s">
        <v>123</v>
      </c>
      <c r="U17" s="16">
        <v>1.5</v>
      </c>
      <c r="V17" s="16">
        <f t="shared" ca="1" si="0"/>
        <v>7.7527006352187511E-2</v>
      </c>
      <c r="AA17" s="16">
        <v>17</v>
      </c>
      <c r="AB17" s="16" t="s">
        <v>125</v>
      </c>
    </row>
    <row r="18" spans="1:28" x14ac:dyDescent="0.2">
      <c r="A18" s="79">
        <v>10000</v>
      </c>
      <c r="B18" s="79">
        <v>1</v>
      </c>
      <c r="C18" s="16">
        <f ca="1">SUM(INDIRECT(C12):INDIRECT(C13))</f>
        <v>54</v>
      </c>
      <c r="D18" s="113">
        <f ca="1">SUM(INDIRECT(D12):INDIRECT(D13))</f>
        <v>40.445099999999996</v>
      </c>
      <c r="E18" s="113">
        <f ca="1">SUM(INDIRECT(E12):INDIRECT(E13))</f>
        <v>0.57516328259225702</v>
      </c>
      <c r="F18" s="18">
        <f ca="1">SUM(INDIRECT(F12):INDIRECT(F13))</f>
        <v>40.445099999999996</v>
      </c>
      <c r="G18" s="18">
        <f ca="1">SUM(INDIRECT(G12):INDIRECT(G13))</f>
        <v>0.57516328259225702</v>
      </c>
      <c r="H18" s="18">
        <f ca="1">SUM(INDIRECT(H12):INDIRECT(H13))</f>
        <v>37.685349135000003</v>
      </c>
      <c r="I18" s="18">
        <f ca="1">SUM(INDIRECT(I12):INDIRECT(I13))</f>
        <v>40.094322421160996</v>
      </c>
      <c r="J18" s="18">
        <f ca="1">SUM(INDIRECT(J12):INDIRECT(J13))</f>
        <v>46.273059630577002</v>
      </c>
      <c r="K18" s="18">
        <f ca="1">SUM(INDIRECT(K12):INDIRECT(K13))</f>
        <v>0.87151381126847982</v>
      </c>
      <c r="L18" s="18">
        <f ca="1">SUM(INDIRECT(L12):INDIRECT(L13))</f>
        <v>1.1675819018168354</v>
      </c>
      <c r="N18" s="16">
        <f ca="1">SUM(INDIRECT(N12):INDIRECT(N13))</f>
        <v>7.0593737265066934E-4</v>
      </c>
      <c r="O18" s="16">
        <f ca="1">SQRT(SUM(INDIRECT(O12):INDIRECT(O13)))</f>
        <v>223.54504727948432</v>
      </c>
      <c r="P18" s="16">
        <f ca="1">SQRT(SUM(INDIRECT(P12):INDIRECT(P13)))</f>
        <v>628.9269629580366</v>
      </c>
      <c r="Q18" s="16">
        <f ca="1">SQRT(SUM(INDIRECT(Q12):INDIRECT(Q13)))</f>
        <v>382.62635420475414</v>
      </c>
      <c r="U18" s="16">
        <v>1.6</v>
      </c>
      <c r="V18" s="16">
        <f t="shared" ca="1" si="0"/>
        <v>9.3025005977990946E-2</v>
      </c>
      <c r="AA18" s="16">
        <v>18</v>
      </c>
      <c r="AB18" s="16" t="s">
        <v>126</v>
      </c>
    </row>
    <row r="19" spans="1:28" x14ac:dyDescent="0.2">
      <c r="A19" s="80" t="s">
        <v>127</v>
      </c>
      <c r="F19" s="81" t="s">
        <v>128</v>
      </c>
      <c r="G19" s="81" t="s">
        <v>129</v>
      </c>
      <c r="H19" s="81" t="s">
        <v>130</v>
      </c>
      <c r="I19" s="81" t="s">
        <v>131</v>
      </c>
      <c r="J19" s="81" t="s">
        <v>132</v>
      </c>
      <c r="K19" s="81" t="s">
        <v>133</v>
      </c>
      <c r="L19" s="81" t="s">
        <v>134</v>
      </c>
      <c r="M19" s="82"/>
      <c r="N19" s="82"/>
      <c r="O19" s="82"/>
      <c r="P19" s="82"/>
      <c r="Q19" s="82"/>
      <c r="U19" s="16">
        <v>1.7</v>
      </c>
      <c r="V19" s="16">
        <f t="shared" ca="1" si="0"/>
        <v>0.10979916300208239</v>
      </c>
      <c r="AA19" s="16">
        <v>19</v>
      </c>
      <c r="AB19" s="16" t="s">
        <v>135</v>
      </c>
    </row>
    <row r="20" spans="1:28" ht="15" thickBot="1" x14ac:dyDescent="0.25">
      <c r="A20" s="8" t="s">
        <v>136</v>
      </c>
      <c r="B20" s="8" t="s">
        <v>137</v>
      </c>
      <c r="C20" s="8" t="s">
        <v>167</v>
      </c>
      <c r="D20" s="8" t="s">
        <v>136</v>
      </c>
      <c r="E20" s="8" t="s">
        <v>137</v>
      </c>
      <c r="F20" s="8" t="s">
        <v>168</v>
      </c>
      <c r="G20" s="8" t="s">
        <v>169</v>
      </c>
      <c r="H20" s="8" t="s">
        <v>177</v>
      </c>
      <c r="I20" s="8" t="s">
        <v>178</v>
      </c>
      <c r="J20" s="8" t="s">
        <v>179</v>
      </c>
      <c r="K20" s="8" t="s">
        <v>170</v>
      </c>
      <c r="L20" s="8" t="s">
        <v>180</v>
      </c>
      <c r="M20" s="83" t="s">
        <v>138</v>
      </c>
      <c r="N20" s="8" t="s">
        <v>148</v>
      </c>
      <c r="O20" s="8" t="s">
        <v>139</v>
      </c>
      <c r="P20" s="8" t="s">
        <v>140</v>
      </c>
      <c r="Q20" s="8" t="s">
        <v>141</v>
      </c>
      <c r="R20" s="53" t="s">
        <v>142</v>
      </c>
      <c r="U20" s="16">
        <v>1.8</v>
      </c>
      <c r="V20" s="16">
        <f t="shared" ca="1" si="0"/>
        <v>0.12784947742446201</v>
      </c>
      <c r="AA20" s="16">
        <v>20</v>
      </c>
      <c r="AB20" s="16" t="s">
        <v>143</v>
      </c>
    </row>
    <row r="21" spans="1:28" x14ac:dyDescent="0.2">
      <c r="A21" s="84">
        <v>0</v>
      </c>
      <c r="B21" s="84">
        <v>0</v>
      </c>
      <c r="C21" s="84">
        <v>1</v>
      </c>
      <c r="D21" s="85">
        <f t="shared" ref="D21:D84" si="5">A21/A$18</f>
        <v>0</v>
      </c>
      <c r="E21" s="85">
        <f t="shared" ref="E21:E84" si="6">B21/B$18</f>
        <v>0</v>
      </c>
      <c r="F21" s="36">
        <f t="shared" ref="F21:F84" si="7">$C21*D21</f>
        <v>0</v>
      </c>
      <c r="G21" s="36">
        <f t="shared" ref="G21:G84" si="8">$C21*E21</f>
        <v>0</v>
      </c>
      <c r="H21" s="36">
        <f t="shared" ref="H21:H84" si="9">C21*D21*D21</f>
        <v>0</v>
      </c>
      <c r="I21" s="36">
        <f t="shared" ref="I21:I84" si="10">C21*D21*D21*D21</f>
        <v>0</v>
      </c>
      <c r="J21" s="36">
        <f t="shared" ref="J21:J84" si="11">C21*D21*D21*D21*D21</f>
        <v>0</v>
      </c>
      <c r="K21" s="36">
        <f t="shared" ref="K21:K84" si="12">C21*E21*D21</f>
        <v>0</v>
      </c>
      <c r="L21" s="36">
        <f t="shared" ref="L21:L84" si="13">C21*E21*D21*D21</f>
        <v>0</v>
      </c>
      <c r="M21" s="36">
        <f t="shared" ref="M21:M84" ca="1" si="14">+E$4+E$5*D21+E$6*D21^2</f>
        <v>-1.8041002402914082E-3</v>
      </c>
      <c r="N21" s="36">
        <f t="shared" ref="N21:N84" ca="1" si="15">C21*(M21-E21)^2</f>
        <v>3.2547776770195169E-6</v>
      </c>
      <c r="O21" s="26">
        <f t="shared" ref="O21:O84" ca="1" si="16">(C21*O$1-O$2*F21+O$3*H21)^2</f>
        <v>18567.255604530666</v>
      </c>
      <c r="P21" s="36">
        <f t="shared" ref="P21:P84" ca="1" si="17">(-C21*O$2+O$4*F21-O$5*H21)^2</f>
        <v>129996.29189401746</v>
      </c>
      <c r="Q21" s="36">
        <f t="shared" ref="Q21:Q84" ca="1" si="18">+(C21*O$3-F21*O$5+H21*O$6)^2</f>
        <v>40575.390596200683</v>
      </c>
      <c r="R21" s="16">
        <f t="shared" ref="R21:R84" ca="1" si="19">+E21-M21</f>
        <v>1.8041002402914082E-3</v>
      </c>
      <c r="U21" s="16">
        <v>1.9</v>
      </c>
      <c r="V21" s="16">
        <f t="shared" ca="1" si="0"/>
        <v>0.14717594924512972</v>
      </c>
      <c r="AA21" s="16">
        <v>22</v>
      </c>
      <c r="AB21" s="16" t="s">
        <v>144</v>
      </c>
    </row>
    <row r="22" spans="1:28" x14ac:dyDescent="0.2">
      <c r="A22" s="84">
        <v>1889</v>
      </c>
      <c r="B22" s="84">
        <v>-2.8064991201972589E-3</v>
      </c>
      <c r="C22" s="84">
        <v>1</v>
      </c>
      <c r="D22" s="85">
        <f t="shared" si="5"/>
        <v>0.18890000000000001</v>
      </c>
      <c r="E22" s="85">
        <f t="shared" si="6"/>
        <v>-2.8064991201972589E-3</v>
      </c>
      <c r="F22" s="36">
        <f t="shared" si="7"/>
        <v>0.18890000000000001</v>
      </c>
      <c r="G22" s="36">
        <f t="shared" si="8"/>
        <v>-2.8064991201972589E-3</v>
      </c>
      <c r="H22" s="36">
        <f t="shared" si="9"/>
        <v>3.5683210000000007E-2</v>
      </c>
      <c r="I22" s="36">
        <f t="shared" si="10"/>
        <v>6.7405583690000014E-3</v>
      </c>
      <c r="J22" s="36">
        <f t="shared" si="11"/>
        <v>1.2732914759041004E-3</v>
      </c>
      <c r="K22" s="36">
        <f t="shared" si="12"/>
        <v>-5.3014768380526222E-4</v>
      </c>
      <c r="L22" s="36">
        <f t="shared" si="13"/>
        <v>-1.0014489747081404E-4</v>
      </c>
      <c r="M22" s="36">
        <f t="shared" ca="1" si="14"/>
        <v>-7.6167598685168321E-3</v>
      </c>
      <c r="N22" s="36">
        <f t="shared" ca="1" si="15"/>
        <v>2.3138608466823982E-5</v>
      </c>
      <c r="O22" s="26">
        <f t="shared" ca="1" si="16"/>
        <v>5676.3586906201972</v>
      </c>
      <c r="P22" s="36">
        <f t="shared" ca="1" si="17"/>
        <v>32284.770938472044</v>
      </c>
      <c r="Q22" s="36">
        <f t="shared" ca="1" si="18"/>
        <v>8951.2582468268756</v>
      </c>
      <c r="R22" s="16">
        <f t="shared" ca="1" si="19"/>
        <v>4.8102607483195732E-3</v>
      </c>
      <c r="U22" s="16">
        <v>2</v>
      </c>
      <c r="V22" s="16">
        <f t="shared" ca="1" si="0"/>
        <v>0.16777857846408553</v>
      </c>
      <c r="AA22" s="16">
        <v>23</v>
      </c>
      <c r="AB22" s="16" t="s">
        <v>145</v>
      </c>
    </row>
    <row r="23" spans="1:28" x14ac:dyDescent="0.2">
      <c r="A23" s="84">
        <v>2871</v>
      </c>
      <c r="B23" s="84">
        <v>-7.522476946178358E-3</v>
      </c>
      <c r="C23" s="84">
        <v>1</v>
      </c>
      <c r="D23" s="85">
        <f t="shared" si="5"/>
        <v>0.28710000000000002</v>
      </c>
      <c r="E23" s="85">
        <f t="shared" si="6"/>
        <v>-7.522476946178358E-3</v>
      </c>
      <c r="F23" s="36">
        <f t="shared" si="7"/>
        <v>0.28710000000000002</v>
      </c>
      <c r="G23" s="36">
        <f t="shared" si="8"/>
        <v>-7.522476946178358E-3</v>
      </c>
      <c r="H23" s="36">
        <f t="shared" si="9"/>
        <v>8.2426410000000019E-2</v>
      </c>
      <c r="I23" s="36">
        <f t="shared" si="10"/>
        <v>2.3664622311000007E-2</v>
      </c>
      <c r="J23" s="36">
        <f t="shared" si="11"/>
        <v>6.7941130654881028E-3</v>
      </c>
      <c r="K23" s="36">
        <f t="shared" si="12"/>
        <v>-2.1597031312478067E-3</v>
      </c>
      <c r="L23" s="36">
        <f t="shared" si="13"/>
        <v>-6.2005076898124535E-4</v>
      </c>
      <c r="M23" s="36">
        <f t="shared" ca="1" si="14"/>
        <v>-8.8395319703380559E-3</v>
      </c>
      <c r="N23" s="36">
        <f t="shared" ca="1" si="15"/>
        <v>1.7346339366643023E-6</v>
      </c>
      <c r="O23" s="26">
        <f t="shared" ca="1" si="16"/>
        <v>2435.5452479547471</v>
      </c>
      <c r="P23" s="36">
        <f t="shared" ca="1" si="17"/>
        <v>10758.472489328733</v>
      </c>
      <c r="Q23" s="36">
        <f t="shared" ca="1" si="18"/>
        <v>2533.5280194293946</v>
      </c>
      <c r="R23" s="16">
        <f t="shared" ca="1" si="19"/>
        <v>1.3170550241596978E-3</v>
      </c>
      <c r="U23" s="16">
        <v>2.1</v>
      </c>
      <c r="V23" s="16">
        <f t="shared" ca="1" si="0"/>
        <v>0.18965736508132941</v>
      </c>
      <c r="AA23" s="16">
        <v>24</v>
      </c>
      <c r="AB23" s="16" t="s">
        <v>136</v>
      </c>
    </row>
    <row r="24" spans="1:28" x14ac:dyDescent="0.2">
      <c r="A24" s="84">
        <v>2874</v>
      </c>
      <c r="B24" s="84">
        <v>-7.9874952134559862E-3</v>
      </c>
      <c r="C24" s="114">
        <v>1</v>
      </c>
      <c r="D24" s="85">
        <f t="shared" si="5"/>
        <v>0.28739999999999999</v>
      </c>
      <c r="E24" s="85">
        <f t="shared" si="6"/>
        <v>-7.9874952134559862E-3</v>
      </c>
      <c r="F24" s="36">
        <f t="shared" si="7"/>
        <v>0.28739999999999999</v>
      </c>
      <c r="G24" s="36">
        <f t="shared" si="8"/>
        <v>-7.9874952134559862E-3</v>
      </c>
      <c r="H24" s="36">
        <f t="shared" si="9"/>
        <v>8.2598759999999993E-2</v>
      </c>
      <c r="I24" s="36">
        <f t="shared" si="10"/>
        <v>2.3738883623999996E-2</v>
      </c>
      <c r="J24" s="36">
        <f t="shared" si="11"/>
        <v>6.8225551535375985E-3</v>
      </c>
      <c r="K24" s="36">
        <f t="shared" si="12"/>
        <v>-2.2956061243472503E-3</v>
      </c>
      <c r="L24" s="36">
        <f t="shared" si="13"/>
        <v>-6.5975720013739967E-4</v>
      </c>
      <c r="M24" s="36">
        <f t="shared" ca="1" si="14"/>
        <v>-8.841382004101294E-3</v>
      </c>
      <c r="N24" s="36">
        <f t="shared" ca="1" si="15"/>
        <v>7.2912265123854368E-7</v>
      </c>
      <c r="O24" s="26">
        <f t="shared" ca="1" si="16"/>
        <v>2428.3011462821387</v>
      </c>
      <c r="P24" s="36">
        <f t="shared" ca="1" si="17"/>
        <v>10714.309517888698</v>
      </c>
      <c r="Q24" s="36">
        <f t="shared" ca="1" si="18"/>
        <v>2521.1138346157118</v>
      </c>
      <c r="R24" s="16">
        <f t="shared" ca="1" si="19"/>
        <v>8.5388679064530779E-4</v>
      </c>
      <c r="AA24" s="16">
        <v>25</v>
      </c>
      <c r="AB24" s="16" t="s">
        <v>137</v>
      </c>
    </row>
    <row r="25" spans="1:28" x14ac:dyDescent="0.2">
      <c r="A25" s="84">
        <v>2920.5</v>
      </c>
      <c r="B25" s="84">
        <v>-9.245278277376201E-3</v>
      </c>
      <c r="C25" s="84">
        <v>1</v>
      </c>
      <c r="D25" s="85">
        <f t="shared" si="5"/>
        <v>0.29204999999999998</v>
      </c>
      <c r="E25" s="85">
        <f t="shared" si="6"/>
        <v>-9.245278277376201E-3</v>
      </c>
      <c r="F25" s="36">
        <f t="shared" si="7"/>
        <v>0.29204999999999998</v>
      </c>
      <c r="G25" s="36">
        <f t="shared" si="8"/>
        <v>-9.245278277376201E-3</v>
      </c>
      <c r="H25" s="36">
        <f t="shared" si="9"/>
        <v>8.5293202499999984E-2</v>
      </c>
      <c r="I25" s="36">
        <f t="shared" si="10"/>
        <v>2.4909879790124993E-2</v>
      </c>
      <c r="J25" s="36">
        <f t="shared" si="11"/>
        <v>7.2749303927060038E-3</v>
      </c>
      <c r="K25" s="36">
        <f t="shared" si="12"/>
        <v>-2.7000835209077191E-3</v>
      </c>
      <c r="L25" s="36">
        <f t="shared" si="13"/>
        <v>-7.885593922810993E-4</v>
      </c>
      <c r="M25" s="36">
        <f t="shared" ca="1" si="14"/>
        <v>-8.8685888297857403E-3</v>
      </c>
      <c r="N25" s="36">
        <f t="shared" ca="1" si="15"/>
        <v>1.4189493992600644E-7</v>
      </c>
      <c r="O25" s="26">
        <f t="shared" ca="1" si="16"/>
        <v>2317.8436569389082</v>
      </c>
      <c r="P25" s="36">
        <f t="shared" ca="1" si="17"/>
        <v>10044.355058643505</v>
      </c>
      <c r="Q25" s="36">
        <f t="shared" ca="1" si="18"/>
        <v>2333.4804336715033</v>
      </c>
      <c r="R25" s="16">
        <f t="shared" ca="1" si="19"/>
        <v>-3.7668944759046072E-4</v>
      </c>
      <c r="AA25" s="16">
        <v>26</v>
      </c>
      <c r="AB25" s="16" t="s">
        <v>146</v>
      </c>
    </row>
    <row r="26" spans="1:28" x14ac:dyDescent="0.2">
      <c r="A26" s="84">
        <v>2921</v>
      </c>
      <c r="B26" s="84">
        <v>-1.287278132076608E-2</v>
      </c>
      <c r="C26" s="84">
        <v>1</v>
      </c>
      <c r="D26" s="85">
        <f t="shared" si="5"/>
        <v>0.29210000000000003</v>
      </c>
      <c r="E26" s="85">
        <f t="shared" si="6"/>
        <v>-1.287278132076608E-2</v>
      </c>
      <c r="F26" s="36">
        <f t="shared" si="7"/>
        <v>0.29210000000000003</v>
      </c>
      <c r="G26" s="36">
        <f t="shared" si="8"/>
        <v>-1.287278132076608E-2</v>
      </c>
      <c r="H26" s="36">
        <f t="shared" si="9"/>
        <v>8.5322410000000015E-2</v>
      </c>
      <c r="I26" s="36">
        <f t="shared" si="10"/>
        <v>2.4922675961000007E-2</v>
      </c>
      <c r="J26" s="36">
        <f t="shared" si="11"/>
        <v>7.2799136482081025E-3</v>
      </c>
      <c r="K26" s="36">
        <f t="shared" si="12"/>
        <v>-3.7601394237957724E-3</v>
      </c>
      <c r="L26" s="36">
        <f t="shared" si="13"/>
        <v>-1.0983367256907452E-3</v>
      </c>
      <c r="M26" s="36">
        <f t="shared" ca="1" si="14"/>
        <v>-8.8688663814490473E-3</v>
      </c>
      <c r="N26" s="36">
        <f t="shared" ca="1" si="15"/>
        <v>1.603133484128612E-5</v>
      </c>
      <c r="O26" s="26">
        <f t="shared" ca="1" si="16"/>
        <v>2316.6744702224519</v>
      </c>
      <c r="P26" s="36">
        <f t="shared" ca="1" si="17"/>
        <v>10037.298952543386</v>
      </c>
      <c r="Q26" s="36">
        <f t="shared" ca="1" si="18"/>
        <v>2331.5113539187464</v>
      </c>
      <c r="R26" s="16">
        <f t="shared" ca="1" si="19"/>
        <v>-4.0039149393170329E-3</v>
      </c>
    </row>
    <row r="27" spans="1:28" x14ac:dyDescent="0.2">
      <c r="A27" s="84">
        <v>2923.5</v>
      </c>
      <c r="B27" s="84">
        <v>-1.2010296537482645E-2</v>
      </c>
      <c r="C27" s="84">
        <v>1</v>
      </c>
      <c r="D27" s="85">
        <f t="shared" si="5"/>
        <v>0.29235</v>
      </c>
      <c r="E27" s="85">
        <f t="shared" si="6"/>
        <v>-1.2010296537482645E-2</v>
      </c>
      <c r="F27" s="36">
        <f t="shared" si="7"/>
        <v>0.29235</v>
      </c>
      <c r="G27" s="36">
        <f t="shared" si="8"/>
        <v>-1.2010296537482645E-2</v>
      </c>
      <c r="H27" s="36">
        <f t="shared" si="9"/>
        <v>8.5468522500000005E-2</v>
      </c>
      <c r="I27" s="36">
        <f t="shared" si="10"/>
        <v>2.4986722552875002E-2</v>
      </c>
      <c r="J27" s="36">
        <f t="shared" si="11"/>
        <v>7.3048683383330065E-3</v>
      </c>
      <c r="K27" s="36">
        <f t="shared" si="12"/>
        <v>-3.5112101927330512E-3</v>
      </c>
      <c r="L27" s="36">
        <f t="shared" si="13"/>
        <v>-1.0265022998455075E-3</v>
      </c>
      <c r="M27" s="36">
        <f t="shared" ca="1" si="14"/>
        <v>-8.8702493541753351E-3</v>
      </c>
      <c r="N27" s="36">
        <f t="shared" ca="1" si="15"/>
        <v>9.8598963133961724E-6</v>
      </c>
      <c r="O27" s="26">
        <f t="shared" ca="1" si="16"/>
        <v>2310.8344135098964</v>
      </c>
      <c r="P27" s="36">
        <f t="shared" ca="1" si="17"/>
        <v>10002.065226260538</v>
      </c>
      <c r="Q27" s="36">
        <f t="shared" ca="1" si="18"/>
        <v>2321.6813075664368</v>
      </c>
      <c r="R27" s="16">
        <f t="shared" ca="1" si="19"/>
        <v>-3.1400471833073103E-3</v>
      </c>
    </row>
    <row r="28" spans="1:28" x14ac:dyDescent="0.2">
      <c r="A28" s="84">
        <v>2924</v>
      </c>
      <c r="B28" s="84">
        <v>-1.1937799579754937E-2</v>
      </c>
      <c r="C28" s="114">
        <v>1</v>
      </c>
      <c r="D28" s="85">
        <f t="shared" si="5"/>
        <v>0.29239999999999999</v>
      </c>
      <c r="E28" s="85">
        <f t="shared" si="6"/>
        <v>-1.1937799579754937E-2</v>
      </c>
      <c r="F28" s="36">
        <f t="shared" si="7"/>
        <v>0.29239999999999999</v>
      </c>
      <c r="G28" s="36">
        <f t="shared" si="8"/>
        <v>-1.1937799579754937E-2</v>
      </c>
      <c r="H28" s="36">
        <f t="shared" si="9"/>
        <v>8.5497759999999992E-2</v>
      </c>
      <c r="I28" s="36">
        <f t="shared" si="10"/>
        <v>2.4999545023999998E-2</v>
      </c>
      <c r="J28" s="36">
        <f t="shared" si="11"/>
        <v>7.3098669650175996E-3</v>
      </c>
      <c r="K28" s="36">
        <f t="shared" si="12"/>
        <v>-3.4906125971203438E-3</v>
      </c>
      <c r="L28" s="36">
        <f t="shared" si="13"/>
        <v>-1.0206551233979885E-3</v>
      </c>
      <c r="M28" s="36">
        <f t="shared" ca="1" si="14"/>
        <v>-8.8705249916025443E-3</v>
      </c>
      <c r="N28" s="36">
        <f t="shared" ca="1" si="15"/>
        <v>9.4081733991254334E-6</v>
      </c>
      <c r="O28" s="26">
        <f t="shared" ca="1" si="16"/>
        <v>2309.6675770277479</v>
      </c>
      <c r="P28" s="36">
        <f t="shared" ca="1" si="17"/>
        <v>9995.0278371100685</v>
      </c>
      <c r="Q28" s="36">
        <f t="shared" ca="1" si="18"/>
        <v>2319.7183670697955</v>
      </c>
      <c r="R28" s="16">
        <f t="shared" ca="1" si="19"/>
        <v>-3.0672745881523931E-3</v>
      </c>
    </row>
    <row r="29" spans="1:28" x14ac:dyDescent="0.2">
      <c r="A29" s="84">
        <v>2926.5</v>
      </c>
      <c r="B29" s="84">
        <v>-1.1775314800615888E-2</v>
      </c>
      <c r="C29" s="84">
        <v>1</v>
      </c>
      <c r="D29" s="85">
        <f t="shared" si="5"/>
        <v>0.29265000000000002</v>
      </c>
      <c r="E29" s="85">
        <f t="shared" si="6"/>
        <v>-1.1775314800615888E-2</v>
      </c>
      <c r="F29" s="36">
        <f t="shared" si="7"/>
        <v>0.29265000000000002</v>
      </c>
      <c r="G29" s="36">
        <f t="shared" si="8"/>
        <v>-1.1775314800615888E-2</v>
      </c>
      <c r="H29" s="36">
        <f t="shared" si="9"/>
        <v>8.5644022500000014E-2</v>
      </c>
      <c r="I29" s="36">
        <f t="shared" si="10"/>
        <v>2.5063723184625006E-2</v>
      </c>
      <c r="J29" s="36">
        <f t="shared" si="11"/>
        <v>7.3348985899805083E-3</v>
      </c>
      <c r="K29" s="36">
        <f t="shared" si="12"/>
        <v>-3.4460458764002397E-3</v>
      </c>
      <c r="L29" s="36">
        <f t="shared" si="13"/>
        <v>-1.0084853257285302E-3</v>
      </c>
      <c r="M29" s="36">
        <f t="shared" ca="1" si="14"/>
        <v>-8.8718983931483433E-3</v>
      </c>
      <c r="N29" s="36">
        <f t="shared" ca="1" si="15"/>
        <v>8.4298268351517445E-6</v>
      </c>
      <c r="O29" s="26">
        <f t="shared" ca="1" si="16"/>
        <v>2303.8392648845415</v>
      </c>
      <c r="P29" s="36">
        <f t="shared" ca="1" si="17"/>
        <v>9959.8876346754496</v>
      </c>
      <c r="Q29" s="36">
        <f t="shared" ca="1" si="18"/>
        <v>2309.9189950359091</v>
      </c>
      <c r="R29" s="16">
        <f t="shared" ca="1" si="19"/>
        <v>-2.9034164074675448E-3</v>
      </c>
    </row>
    <row r="30" spans="1:28" x14ac:dyDescent="0.2">
      <c r="A30" s="84">
        <v>3911.5</v>
      </c>
      <c r="B30" s="84">
        <v>-7.6563108959817328E-3</v>
      </c>
      <c r="C30" s="84">
        <v>1</v>
      </c>
      <c r="D30" s="85">
        <f t="shared" si="5"/>
        <v>0.39115</v>
      </c>
      <c r="E30" s="85">
        <f t="shared" si="6"/>
        <v>-7.6563108959817328E-3</v>
      </c>
      <c r="F30" s="36">
        <f t="shared" si="7"/>
        <v>0.39115</v>
      </c>
      <c r="G30" s="36">
        <f t="shared" si="8"/>
        <v>-7.6563108959817328E-3</v>
      </c>
      <c r="H30" s="36">
        <f t="shared" si="9"/>
        <v>0.15299832250000001</v>
      </c>
      <c r="I30" s="36">
        <f t="shared" si="10"/>
        <v>5.9845293845875003E-2</v>
      </c>
      <c r="J30" s="36">
        <f t="shared" si="11"/>
        <v>2.3408486687814006E-2</v>
      </c>
      <c r="K30" s="36">
        <f t="shared" si="12"/>
        <v>-2.9947660069632549E-3</v>
      </c>
      <c r="L30" s="36">
        <f t="shared" si="13"/>
        <v>-1.1714027236236772E-3</v>
      </c>
      <c r="M30" s="36">
        <f t="shared" ca="1" si="14"/>
        <v>-8.792367427519758E-3</v>
      </c>
      <c r="N30" s="36">
        <f t="shared" ca="1" si="15"/>
        <v>1.2906244428502082E-6</v>
      </c>
      <c r="O30" s="26">
        <f t="shared" ca="1" si="16"/>
        <v>678.68345174502144</v>
      </c>
      <c r="P30" s="36">
        <f t="shared" ca="1" si="17"/>
        <v>1349.0093517217738</v>
      </c>
      <c r="Q30" s="36">
        <f t="shared" ca="1" si="18"/>
        <v>139.72248531175467</v>
      </c>
      <c r="R30" s="16">
        <f t="shared" ca="1" si="19"/>
        <v>1.1360565315380253E-3</v>
      </c>
    </row>
    <row r="31" spans="1:28" x14ac:dyDescent="0.2">
      <c r="A31" s="84">
        <v>3914</v>
      </c>
      <c r="B31" s="84">
        <v>-8.8938261178554967E-3</v>
      </c>
      <c r="C31" s="84">
        <v>1</v>
      </c>
      <c r="D31" s="85">
        <f t="shared" si="5"/>
        <v>0.39140000000000003</v>
      </c>
      <c r="E31" s="85">
        <f t="shared" si="6"/>
        <v>-8.8938261178554967E-3</v>
      </c>
      <c r="F31" s="36">
        <f t="shared" si="7"/>
        <v>0.39140000000000003</v>
      </c>
      <c r="G31" s="36">
        <f t="shared" si="8"/>
        <v>-8.8938261178554967E-3</v>
      </c>
      <c r="H31" s="36">
        <f t="shared" si="9"/>
        <v>0.15319396000000002</v>
      </c>
      <c r="I31" s="36">
        <f t="shared" si="10"/>
        <v>5.9960115944000011E-2</v>
      </c>
      <c r="J31" s="36">
        <f t="shared" si="11"/>
        <v>2.3468389380481607E-2</v>
      </c>
      <c r="K31" s="36">
        <f t="shared" si="12"/>
        <v>-3.4810435425286414E-3</v>
      </c>
      <c r="L31" s="36">
        <f t="shared" si="13"/>
        <v>-1.3624804425457103E-3</v>
      </c>
      <c r="M31" s="36">
        <f t="shared" ca="1" si="14"/>
        <v>-8.7905903154885372E-3</v>
      </c>
      <c r="N31" s="36">
        <f t="shared" ca="1" si="15"/>
        <v>1.0657630890349914E-8</v>
      </c>
      <c r="O31" s="26">
        <f t="shared" ca="1" si="16"/>
        <v>676.04285641454476</v>
      </c>
      <c r="P31" s="36">
        <f t="shared" ca="1" si="17"/>
        <v>1338.4335366746898</v>
      </c>
      <c r="Q31" s="36">
        <f t="shared" ca="1" si="18"/>
        <v>137.78766845450821</v>
      </c>
      <c r="R31" s="16">
        <f t="shared" ca="1" si="19"/>
        <v>-1.0323580236695946E-4</v>
      </c>
    </row>
    <row r="32" spans="1:28" x14ac:dyDescent="0.2">
      <c r="A32" s="84">
        <v>3914.5</v>
      </c>
      <c r="B32" s="84">
        <v>-1.2021329159324523E-2</v>
      </c>
      <c r="C32" s="114">
        <v>1</v>
      </c>
      <c r="D32" s="85">
        <f t="shared" si="5"/>
        <v>0.39145000000000002</v>
      </c>
      <c r="E32" s="85">
        <f t="shared" si="6"/>
        <v>-1.2021329159324523E-2</v>
      </c>
      <c r="F32" s="36">
        <f t="shared" si="7"/>
        <v>0.39145000000000002</v>
      </c>
      <c r="G32" s="36">
        <f t="shared" si="8"/>
        <v>-1.2021329159324523E-2</v>
      </c>
      <c r="H32" s="36">
        <f t="shared" si="9"/>
        <v>0.15323310250000002</v>
      </c>
      <c r="I32" s="36">
        <f t="shared" si="10"/>
        <v>5.9983097973625013E-2</v>
      </c>
      <c r="J32" s="36">
        <f t="shared" si="11"/>
        <v>2.3480383701775513E-2</v>
      </c>
      <c r="K32" s="36">
        <f t="shared" si="12"/>
        <v>-4.7057492994175849E-3</v>
      </c>
      <c r="L32" s="36">
        <f t="shared" si="13"/>
        <v>-1.8420655632570137E-3</v>
      </c>
      <c r="M32" s="36">
        <f t="shared" ca="1" si="14"/>
        <v>-8.7902339359642416E-3</v>
      </c>
      <c r="N32" s="36">
        <f t="shared" ca="1" si="15"/>
        <v>1.0439976342421627E-5</v>
      </c>
      <c r="O32" s="26">
        <f t="shared" ca="1" si="16"/>
        <v>675.5155120478305</v>
      </c>
      <c r="P32" s="36">
        <f t="shared" ca="1" si="17"/>
        <v>1336.3240707918023</v>
      </c>
      <c r="Q32" s="36">
        <f t="shared" ca="1" si="18"/>
        <v>137.40246424350713</v>
      </c>
      <c r="R32" s="16">
        <f t="shared" ca="1" si="19"/>
        <v>-3.2310952233602815E-3</v>
      </c>
    </row>
    <row r="33" spans="1:18" x14ac:dyDescent="0.2">
      <c r="A33" s="84">
        <v>5801</v>
      </c>
      <c r="B33" s="84">
        <v>-3.2903130559134297E-3</v>
      </c>
      <c r="C33" s="84">
        <v>1</v>
      </c>
      <c r="D33" s="85">
        <f t="shared" si="5"/>
        <v>0.58009999999999995</v>
      </c>
      <c r="E33" s="85">
        <f t="shared" si="6"/>
        <v>-3.2903130559134297E-3</v>
      </c>
      <c r="F33" s="36">
        <f t="shared" si="7"/>
        <v>0.58009999999999995</v>
      </c>
      <c r="G33" s="36">
        <f t="shared" si="8"/>
        <v>-3.2903130559134297E-3</v>
      </c>
      <c r="H33" s="36">
        <f t="shared" si="9"/>
        <v>0.33651600999999992</v>
      </c>
      <c r="I33" s="36">
        <f t="shared" si="10"/>
        <v>0.19521293740099993</v>
      </c>
      <c r="J33" s="36">
        <f t="shared" si="11"/>
        <v>0.11324302498632005</v>
      </c>
      <c r="K33" s="36">
        <f t="shared" si="12"/>
        <v>-1.9087106037353804E-3</v>
      </c>
      <c r="L33" s="36">
        <f t="shared" si="13"/>
        <v>-1.1072430212268941E-3</v>
      </c>
      <c r="M33" s="36">
        <f t="shared" ca="1" si="14"/>
        <v>-5.1741651665849799E-3</v>
      </c>
      <c r="N33" s="36">
        <f t="shared" ca="1" si="15"/>
        <v>3.5488987748816546E-6</v>
      </c>
      <c r="O33" s="26">
        <f t="shared" ca="1" si="16"/>
        <v>26.089469530085864</v>
      </c>
      <c r="P33" s="36">
        <f t="shared" ca="1" si="17"/>
        <v>2445.0510715152304</v>
      </c>
      <c r="Q33" s="36">
        <f t="shared" ca="1" si="18"/>
        <v>1297.2920863837724</v>
      </c>
      <c r="R33" s="16">
        <f t="shared" ca="1" si="19"/>
        <v>1.8838521106715501E-3</v>
      </c>
    </row>
    <row r="34" spans="1:18" x14ac:dyDescent="0.2">
      <c r="A34" s="84">
        <v>5804</v>
      </c>
      <c r="B34" s="84">
        <v>-4.8553313172305934E-3</v>
      </c>
      <c r="C34" s="84">
        <v>1</v>
      </c>
      <c r="D34" s="85">
        <f t="shared" si="5"/>
        <v>0.58040000000000003</v>
      </c>
      <c r="E34" s="85">
        <f t="shared" si="6"/>
        <v>-4.8553313172305934E-3</v>
      </c>
      <c r="F34" s="36">
        <f t="shared" si="7"/>
        <v>0.58040000000000003</v>
      </c>
      <c r="G34" s="36">
        <f t="shared" si="8"/>
        <v>-4.8553313172305934E-3</v>
      </c>
      <c r="H34" s="36">
        <f t="shared" si="9"/>
        <v>0.33686416000000002</v>
      </c>
      <c r="I34" s="36">
        <f t="shared" si="10"/>
        <v>0.19551595846400002</v>
      </c>
      <c r="J34" s="36">
        <f t="shared" si="11"/>
        <v>0.11347746229250562</v>
      </c>
      <c r="K34" s="36">
        <f t="shared" si="12"/>
        <v>-2.8180342965206367E-3</v>
      </c>
      <c r="L34" s="36">
        <f t="shared" si="13"/>
        <v>-1.6355871057005776E-3</v>
      </c>
      <c r="M34" s="36">
        <f t="shared" ca="1" si="14"/>
        <v>-5.1647977768172655E-3</v>
      </c>
      <c r="N34" s="36">
        <f t="shared" ca="1" si="15"/>
        <v>9.5769489609109349E-8</v>
      </c>
      <c r="O34" s="26">
        <f t="shared" ca="1" si="16"/>
        <v>26.479475477375793</v>
      </c>
      <c r="P34" s="36">
        <f t="shared" ca="1" si="17"/>
        <v>2454.9938266926752</v>
      </c>
      <c r="Q34" s="36">
        <f t="shared" ca="1" si="18"/>
        <v>1301.133666093084</v>
      </c>
      <c r="R34" s="16">
        <f t="shared" ca="1" si="19"/>
        <v>3.094664595866721E-4</v>
      </c>
    </row>
    <row r="35" spans="1:18" x14ac:dyDescent="0.2">
      <c r="A35" s="84">
        <v>5806.5</v>
      </c>
      <c r="B35" s="84">
        <v>-5.7928465394070372E-3</v>
      </c>
      <c r="C35" s="84">
        <v>1</v>
      </c>
      <c r="D35" s="85">
        <f t="shared" si="5"/>
        <v>0.58065</v>
      </c>
      <c r="E35" s="85">
        <f t="shared" si="6"/>
        <v>-5.7928465394070372E-3</v>
      </c>
      <c r="F35" s="36">
        <f t="shared" si="7"/>
        <v>0.58065</v>
      </c>
      <c r="G35" s="36">
        <f t="shared" si="8"/>
        <v>-5.7928465394070372E-3</v>
      </c>
      <c r="H35" s="36">
        <f t="shared" si="9"/>
        <v>0.3371544225</v>
      </c>
      <c r="I35" s="36">
        <f t="shared" si="10"/>
        <v>0.19576871542462498</v>
      </c>
      <c r="J35" s="36">
        <f t="shared" si="11"/>
        <v>0.1136731046113085</v>
      </c>
      <c r="K35" s="36">
        <f t="shared" si="12"/>
        <v>-3.3636163431066961E-3</v>
      </c>
      <c r="L35" s="36">
        <f t="shared" si="13"/>
        <v>-1.9530838296249031E-3</v>
      </c>
      <c r="M35" s="36">
        <f t="shared" ca="1" si="14"/>
        <v>-5.1569828450953904E-3</v>
      </c>
      <c r="N35" s="36">
        <f t="shared" ca="1" si="15"/>
        <v>4.0432263774365538E-7</v>
      </c>
      <c r="O35" s="26">
        <f t="shared" ca="1" si="16"/>
        <v>26.806403920475155</v>
      </c>
      <c r="P35" s="36">
        <f t="shared" ca="1" si="17"/>
        <v>2463.2861199635754</v>
      </c>
      <c r="Q35" s="36">
        <f t="shared" ca="1" si="18"/>
        <v>1304.3353562206983</v>
      </c>
      <c r="R35" s="16">
        <f t="shared" ca="1" si="19"/>
        <v>-6.3586369431164677E-4</v>
      </c>
    </row>
    <row r="36" spans="1:18" x14ac:dyDescent="0.2">
      <c r="A36" s="84">
        <v>5817.5</v>
      </c>
      <c r="B36" s="84">
        <v>-5.997913503961172E-3</v>
      </c>
      <c r="C36" s="114">
        <v>1</v>
      </c>
      <c r="D36" s="85">
        <f t="shared" si="5"/>
        <v>0.58174999999999999</v>
      </c>
      <c r="E36" s="85">
        <f t="shared" si="6"/>
        <v>-5.997913503961172E-3</v>
      </c>
      <c r="F36" s="36">
        <f t="shared" si="7"/>
        <v>0.58174999999999999</v>
      </c>
      <c r="G36" s="36">
        <f t="shared" si="8"/>
        <v>-5.997913503961172E-3</v>
      </c>
      <c r="H36" s="36">
        <f t="shared" si="9"/>
        <v>0.33843306249999999</v>
      </c>
      <c r="I36" s="36">
        <f t="shared" si="10"/>
        <v>0.19688343410937501</v>
      </c>
      <c r="J36" s="36">
        <f t="shared" si="11"/>
        <v>0.1145369377931289</v>
      </c>
      <c r="K36" s="36">
        <f t="shared" si="12"/>
        <v>-3.4892861809294115E-3</v>
      </c>
      <c r="L36" s="36">
        <f t="shared" si="13"/>
        <v>-2.0298922357556851E-3</v>
      </c>
      <c r="M36" s="36">
        <f t="shared" ca="1" si="14"/>
        <v>-5.1225023908323154E-3</v>
      </c>
      <c r="N36" s="36">
        <f t="shared" ca="1" si="15"/>
        <v>7.6634461698950361E-7</v>
      </c>
      <c r="O36" s="26">
        <f t="shared" ca="1" si="16"/>
        <v>28.265537764772354</v>
      </c>
      <c r="P36" s="36">
        <f t="shared" ca="1" si="17"/>
        <v>2499.8431315063117</v>
      </c>
      <c r="Q36" s="36">
        <f t="shared" ca="1" si="18"/>
        <v>1318.4264820204482</v>
      </c>
      <c r="R36" s="16">
        <f t="shared" ca="1" si="19"/>
        <v>-8.7541111312885653E-4</v>
      </c>
    </row>
    <row r="37" spans="1:18" x14ac:dyDescent="0.2">
      <c r="A37" s="84">
        <v>5825.5</v>
      </c>
      <c r="B37" s="84">
        <v>-5.1379622018430382E-3</v>
      </c>
      <c r="C37" s="84">
        <v>1</v>
      </c>
      <c r="D37" s="85">
        <f t="shared" si="5"/>
        <v>0.58255000000000001</v>
      </c>
      <c r="E37" s="85">
        <f t="shared" si="6"/>
        <v>-5.1379622018430382E-3</v>
      </c>
      <c r="F37" s="36">
        <f t="shared" si="7"/>
        <v>0.58255000000000001</v>
      </c>
      <c r="G37" s="36">
        <f t="shared" si="8"/>
        <v>-5.1379622018430382E-3</v>
      </c>
      <c r="H37" s="36">
        <f t="shared" si="9"/>
        <v>0.3393645025</v>
      </c>
      <c r="I37" s="36">
        <f t="shared" si="10"/>
        <v>0.19769679093137502</v>
      </c>
      <c r="J37" s="36">
        <f t="shared" si="11"/>
        <v>0.11516826555707252</v>
      </c>
      <c r="K37" s="36">
        <f t="shared" si="12"/>
        <v>-2.9931198806836621E-3</v>
      </c>
      <c r="L37" s="36">
        <f t="shared" si="13"/>
        <v>-1.7436419864922674E-3</v>
      </c>
      <c r="M37" s="36">
        <f t="shared" ca="1" si="14"/>
        <v>-5.0973287088605414E-3</v>
      </c>
      <c r="N37" s="36">
        <f t="shared" ca="1" si="15"/>
        <v>1.6510807519586188E-9</v>
      </c>
      <c r="O37" s="26">
        <f t="shared" ca="1" si="16"/>
        <v>29.347695033001258</v>
      </c>
      <c r="P37" s="36">
        <f t="shared" ca="1" si="17"/>
        <v>2526.5012451082971</v>
      </c>
      <c r="Q37" s="36">
        <f t="shared" ca="1" si="18"/>
        <v>1328.6778884939752</v>
      </c>
      <c r="R37" s="16">
        <f t="shared" ca="1" si="19"/>
        <v>-4.0633492982496827E-5</v>
      </c>
    </row>
    <row r="38" spans="1:18" x14ac:dyDescent="0.2">
      <c r="A38" s="84">
        <v>5826</v>
      </c>
      <c r="B38" s="84">
        <v>-3.7654652405763045E-3</v>
      </c>
      <c r="C38" s="84">
        <v>1</v>
      </c>
      <c r="D38" s="85">
        <f t="shared" si="5"/>
        <v>0.58260000000000001</v>
      </c>
      <c r="E38" s="85">
        <f t="shared" si="6"/>
        <v>-3.7654652405763045E-3</v>
      </c>
      <c r="F38" s="36">
        <f t="shared" si="7"/>
        <v>0.58260000000000001</v>
      </c>
      <c r="G38" s="36">
        <f t="shared" si="8"/>
        <v>-3.7654652405763045E-3</v>
      </c>
      <c r="H38" s="36">
        <f t="shared" si="9"/>
        <v>0.33942275999999999</v>
      </c>
      <c r="I38" s="36">
        <f t="shared" si="10"/>
        <v>0.197747699976</v>
      </c>
      <c r="J38" s="36">
        <f t="shared" si="11"/>
        <v>0.1152078100060176</v>
      </c>
      <c r="K38" s="36">
        <f t="shared" si="12"/>
        <v>-2.1937600491597552E-3</v>
      </c>
      <c r="L38" s="36">
        <f t="shared" si="13"/>
        <v>-1.2780846046404734E-3</v>
      </c>
      <c r="M38" s="36">
        <f t="shared" ca="1" si="14"/>
        <v>-5.095752641902835E-3</v>
      </c>
      <c r="N38" s="36">
        <f t="shared" ca="1" si="15"/>
        <v>1.7696645701280936E-6</v>
      </c>
      <c r="O38" s="26">
        <f t="shared" ca="1" si="16"/>
        <v>29.415911955968976</v>
      </c>
      <c r="P38" s="36">
        <f t="shared" ca="1" si="17"/>
        <v>2528.169332547649</v>
      </c>
      <c r="Q38" s="36">
        <f t="shared" ca="1" si="18"/>
        <v>1329.3186824202844</v>
      </c>
      <c r="R38" s="16">
        <f t="shared" ca="1" si="19"/>
        <v>1.3302874013265305E-3</v>
      </c>
    </row>
    <row r="39" spans="1:18" x14ac:dyDescent="0.2">
      <c r="A39" s="84">
        <v>5828.5</v>
      </c>
      <c r="B39" s="84">
        <v>-5.2029804646736011E-3</v>
      </c>
      <c r="C39" s="84">
        <v>1</v>
      </c>
      <c r="D39" s="85">
        <f t="shared" si="5"/>
        <v>0.58284999999999998</v>
      </c>
      <c r="E39" s="85">
        <f t="shared" si="6"/>
        <v>-5.2029804646736011E-3</v>
      </c>
      <c r="F39" s="36">
        <f t="shared" si="7"/>
        <v>0.58284999999999998</v>
      </c>
      <c r="G39" s="36">
        <f t="shared" si="8"/>
        <v>-5.2029804646736011E-3</v>
      </c>
      <c r="H39" s="36">
        <f t="shared" si="9"/>
        <v>0.33971412249999999</v>
      </c>
      <c r="I39" s="36">
        <f t="shared" si="10"/>
        <v>0.19800237629912498</v>
      </c>
      <c r="J39" s="36">
        <f t="shared" si="11"/>
        <v>0.11540568502594499</v>
      </c>
      <c r="K39" s="36">
        <f t="shared" si="12"/>
        <v>-3.0325571638350085E-3</v>
      </c>
      <c r="L39" s="36">
        <f t="shared" si="13"/>
        <v>-1.7675259429412347E-3</v>
      </c>
      <c r="M39" s="36">
        <f t="shared" ca="1" si="14"/>
        <v>-5.0878675215240525E-3</v>
      </c>
      <c r="N39" s="36">
        <f t="shared" ca="1" si="15"/>
        <v>1.3250989680551206E-8</v>
      </c>
      <c r="O39" s="26">
        <f t="shared" ca="1" si="16"/>
        <v>29.75801961033741</v>
      </c>
      <c r="P39" s="36">
        <f t="shared" ca="1" si="17"/>
        <v>2536.5131852358145</v>
      </c>
      <c r="Q39" s="36">
        <f t="shared" ca="1" si="18"/>
        <v>1332.5227834460923</v>
      </c>
      <c r="R39" s="16">
        <f t="shared" ca="1" si="19"/>
        <v>-1.1511294314954859E-4</v>
      </c>
    </row>
    <row r="40" spans="1:18" x14ac:dyDescent="0.2">
      <c r="A40" s="84">
        <v>5829</v>
      </c>
      <c r="B40" s="84">
        <v>-5.5304835041170008E-3</v>
      </c>
      <c r="C40" s="114">
        <v>1</v>
      </c>
      <c r="D40" s="85">
        <f t="shared" si="5"/>
        <v>0.58289999999999997</v>
      </c>
      <c r="E40" s="85">
        <f t="shared" si="6"/>
        <v>-5.5304835041170008E-3</v>
      </c>
      <c r="F40" s="36">
        <f t="shared" si="7"/>
        <v>0.58289999999999997</v>
      </c>
      <c r="G40" s="36">
        <f t="shared" si="8"/>
        <v>-5.5304835041170008E-3</v>
      </c>
      <c r="H40" s="36">
        <f t="shared" si="9"/>
        <v>0.33977240999999997</v>
      </c>
      <c r="I40" s="36">
        <f t="shared" si="10"/>
        <v>0.19805333778899997</v>
      </c>
      <c r="J40" s="36">
        <f t="shared" si="11"/>
        <v>0.11544529059720808</v>
      </c>
      <c r="K40" s="36">
        <f t="shared" si="12"/>
        <v>-3.2237188345497995E-3</v>
      </c>
      <c r="L40" s="36">
        <f t="shared" si="13"/>
        <v>-1.8791057086590781E-3</v>
      </c>
      <c r="M40" s="36">
        <f t="shared" ca="1" si="14"/>
        <v>-5.0862895403302501E-3</v>
      </c>
      <c r="N40" s="36">
        <f t="shared" ca="1" si="15"/>
        <v>1.9730827746458524E-7</v>
      </c>
      <c r="O40" s="26">
        <f t="shared" ca="1" si="16"/>
        <v>29.826645483066198</v>
      </c>
      <c r="P40" s="36">
        <f t="shared" ca="1" si="17"/>
        <v>2538.1826366401274</v>
      </c>
      <c r="Q40" s="36">
        <f t="shared" ca="1" si="18"/>
        <v>1333.1636291938255</v>
      </c>
      <c r="R40" s="16">
        <f t="shared" ca="1" si="19"/>
        <v>-4.4419396378675077E-4</v>
      </c>
    </row>
    <row r="41" spans="1:18" x14ac:dyDescent="0.2">
      <c r="A41" s="84">
        <v>5831.5</v>
      </c>
      <c r="B41" s="84">
        <v>-5.5679987199255265E-3</v>
      </c>
      <c r="C41" s="84">
        <v>1</v>
      </c>
      <c r="D41" s="85">
        <f t="shared" si="5"/>
        <v>0.58314999999999995</v>
      </c>
      <c r="E41" s="85">
        <f t="shared" si="6"/>
        <v>-5.5679987199255265E-3</v>
      </c>
      <c r="F41" s="36">
        <f t="shared" si="7"/>
        <v>0.58314999999999995</v>
      </c>
      <c r="G41" s="36">
        <f t="shared" si="8"/>
        <v>-5.5679987199255265E-3</v>
      </c>
      <c r="H41" s="36">
        <f t="shared" si="9"/>
        <v>0.34006392249999995</v>
      </c>
      <c r="I41" s="36">
        <f t="shared" si="10"/>
        <v>0.19830827640587495</v>
      </c>
      <c r="J41" s="36">
        <f t="shared" si="11"/>
        <v>0.11564347138608597</v>
      </c>
      <c r="K41" s="36">
        <f t="shared" si="12"/>
        <v>-3.2469784535245705E-3</v>
      </c>
      <c r="L41" s="36">
        <f t="shared" si="13"/>
        <v>-1.8934754851728532E-3</v>
      </c>
      <c r="M41" s="36">
        <f t="shared" ca="1" si="14"/>
        <v>-5.0783948487709805E-3</v>
      </c>
      <c r="N41" s="36">
        <f t="shared" ca="1" si="15"/>
        <v>2.3971195064951725E-7</v>
      </c>
      <c r="O41" s="26">
        <f t="shared" ca="1" si="16"/>
        <v>30.170794466586745</v>
      </c>
      <c r="P41" s="36">
        <f t="shared" ca="1" si="17"/>
        <v>2546.5332804710879</v>
      </c>
      <c r="Q41" s="36">
        <f t="shared" ca="1" si="18"/>
        <v>1336.3679798642509</v>
      </c>
      <c r="R41" s="16">
        <f t="shared" ca="1" si="19"/>
        <v>-4.8960387115454598E-4</v>
      </c>
    </row>
    <row r="42" spans="1:18" x14ac:dyDescent="0.2">
      <c r="A42" s="84">
        <v>5834</v>
      </c>
      <c r="B42" s="84">
        <v>-7.0551394310314208E-4</v>
      </c>
      <c r="C42" s="84">
        <v>1</v>
      </c>
      <c r="D42" s="85">
        <f t="shared" si="5"/>
        <v>0.58340000000000003</v>
      </c>
      <c r="E42" s="85">
        <f t="shared" si="6"/>
        <v>-7.0551394310314208E-4</v>
      </c>
      <c r="F42" s="36">
        <f t="shared" si="7"/>
        <v>0.58340000000000003</v>
      </c>
      <c r="G42" s="36">
        <f t="shared" si="8"/>
        <v>-7.0551394310314208E-4</v>
      </c>
      <c r="H42" s="36">
        <f t="shared" si="9"/>
        <v>0.34035556000000006</v>
      </c>
      <c r="I42" s="36">
        <f t="shared" si="10"/>
        <v>0.19856343370400004</v>
      </c>
      <c r="J42" s="36">
        <f t="shared" si="11"/>
        <v>0.11584190722291363</v>
      </c>
      <c r="K42" s="36">
        <f t="shared" si="12"/>
        <v>-4.1159683440637312E-4</v>
      </c>
      <c r="L42" s="36">
        <f t="shared" si="13"/>
        <v>-2.4012559319267808E-4</v>
      </c>
      <c r="M42" s="36">
        <f t="shared" ca="1" si="14"/>
        <v>-5.0704921812279695E-3</v>
      </c>
      <c r="N42" s="36">
        <f t="shared" ca="1" si="15"/>
        <v>1.9053035019303323E-5</v>
      </c>
      <c r="O42" s="26">
        <f t="shared" ca="1" si="16"/>
        <v>30.516639336473109</v>
      </c>
      <c r="P42" s="36">
        <f t="shared" ca="1" si="17"/>
        <v>2554.8895398004511</v>
      </c>
      <c r="Q42" s="36">
        <f t="shared" ca="1" si="18"/>
        <v>1339.5725241278315</v>
      </c>
      <c r="R42" s="16">
        <f t="shared" ca="1" si="19"/>
        <v>4.3649782381248274E-3</v>
      </c>
    </row>
    <row r="43" spans="1:18" x14ac:dyDescent="0.2">
      <c r="A43" s="84">
        <v>5837</v>
      </c>
      <c r="B43" s="84">
        <v>-2.9705322012887336E-3</v>
      </c>
      <c r="C43" s="84">
        <v>1</v>
      </c>
      <c r="D43" s="85">
        <f t="shared" si="5"/>
        <v>0.5837</v>
      </c>
      <c r="E43" s="85">
        <f t="shared" si="6"/>
        <v>-2.9705322012887336E-3</v>
      </c>
      <c r="F43" s="36">
        <f t="shared" si="7"/>
        <v>0.5837</v>
      </c>
      <c r="G43" s="36">
        <f t="shared" si="8"/>
        <v>-2.9705322012887336E-3</v>
      </c>
      <c r="H43" s="36">
        <f t="shared" si="9"/>
        <v>0.34070569000000001</v>
      </c>
      <c r="I43" s="36">
        <f t="shared" si="10"/>
        <v>0.19886991125299999</v>
      </c>
      <c r="J43" s="36">
        <f t="shared" si="11"/>
        <v>0.1160803671983761</v>
      </c>
      <c r="K43" s="36">
        <f t="shared" si="12"/>
        <v>-1.7338996458922339E-3</v>
      </c>
      <c r="L43" s="36">
        <f t="shared" si="13"/>
        <v>-1.012077223307297E-3</v>
      </c>
      <c r="M43" s="36">
        <f t="shared" ca="1" si="14"/>
        <v>-5.0609984518778274E-3</v>
      </c>
      <c r="N43" s="36">
        <f t="shared" ca="1" si="15"/>
        <v>4.3700491448520237E-6</v>
      </c>
      <c r="O43" s="26">
        <f t="shared" ca="1" si="16"/>
        <v>30.933885073105294</v>
      </c>
      <c r="P43" s="36">
        <f t="shared" ca="1" si="17"/>
        <v>2564.9244074663939</v>
      </c>
      <c r="Q43" s="36">
        <f t="shared" ca="1" si="18"/>
        <v>1343.4182143222527</v>
      </c>
      <c r="R43" s="16">
        <f t="shared" ca="1" si="19"/>
        <v>2.0904662505890938E-3</v>
      </c>
    </row>
    <row r="44" spans="1:18" x14ac:dyDescent="0.2">
      <c r="A44" s="84">
        <v>5840</v>
      </c>
      <c r="B44" s="84">
        <v>-1.7355504678562284E-3</v>
      </c>
      <c r="C44" s="114">
        <v>1</v>
      </c>
      <c r="D44" s="85">
        <f t="shared" si="5"/>
        <v>0.58399999999999996</v>
      </c>
      <c r="E44" s="85">
        <f t="shared" si="6"/>
        <v>-1.7355504678562284E-3</v>
      </c>
      <c r="F44" s="36">
        <f t="shared" si="7"/>
        <v>0.58399999999999996</v>
      </c>
      <c r="G44" s="36">
        <f t="shared" si="8"/>
        <v>-1.7355504678562284E-3</v>
      </c>
      <c r="H44" s="36">
        <f t="shared" si="9"/>
        <v>0.34105599999999997</v>
      </c>
      <c r="I44" s="36">
        <f t="shared" si="10"/>
        <v>0.19917670399999998</v>
      </c>
      <c r="J44" s="36">
        <f t="shared" si="11"/>
        <v>0.11631919513599999</v>
      </c>
      <c r="K44" s="36">
        <f t="shared" si="12"/>
        <v>-1.0135614732280373E-3</v>
      </c>
      <c r="L44" s="36">
        <f t="shared" si="13"/>
        <v>-5.919199003651738E-4</v>
      </c>
      <c r="M44" s="36">
        <f t="shared" ca="1" si="14"/>
        <v>-5.0514932371111022E-3</v>
      </c>
      <c r="N44" s="36">
        <f t="shared" ca="1" si="15"/>
        <v>1.0995476448973682E-5</v>
      </c>
      <c r="O44" s="26">
        <f t="shared" ca="1" si="16"/>
        <v>31.353557869156926</v>
      </c>
      <c r="P44" s="36">
        <f t="shared" ca="1" si="17"/>
        <v>2574.9672355480448</v>
      </c>
      <c r="Q44" s="36">
        <f t="shared" ca="1" si="18"/>
        <v>1347.2641417717227</v>
      </c>
      <c r="R44" s="16">
        <f t="shared" ca="1" si="19"/>
        <v>3.3159427692548739E-3</v>
      </c>
    </row>
    <row r="45" spans="1:18" x14ac:dyDescent="0.2">
      <c r="A45" s="84">
        <v>5945.5</v>
      </c>
      <c r="B45" s="84">
        <v>-3.0386926882783882E-3</v>
      </c>
      <c r="C45" s="84">
        <v>1</v>
      </c>
      <c r="D45" s="85">
        <f t="shared" si="5"/>
        <v>0.59455000000000002</v>
      </c>
      <c r="E45" s="85">
        <f t="shared" si="6"/>
        <v>-3.0386926882783882E-3</v>
      </c>
      <c r="F45" s="36">
        <f t="shared" si="7"/>
        <v>0.59455000000000002</v>
      </c>
      <c r="G45" s="36">
        <f t="shared" si="8"/>
        <v>-3.0386926882783882E-3</v>
      </c>
      <c r="H45" s="36">
        <f t="shared" si="9"/>
        <v>0.3534897025</v>
      </c>
      <c r="I45" s="36">
        <f t="shared" si="10"/>
        <v>0.21016730262137501</v>
      </c>
      <c r="J45" s="36">
        <f t="shared" si="11"/>
        <v>0.12495496977353851</v>
      </c>
      <c r="K45" s="36">
        <f t="shared" si="12"/>
        <v>-1.8066547378159158E-3</v>
      </c>
      <c r="L45" s="36">
        <f t="shared" si="13"/>
        <v>-1.0741465743684528E-3</v>
      </c>
      <c r="M45" s="36">
        <f t="shared" ca="1" si="14"/>
        <v>-4.7099225904650502E-3</v>
      </c>
      <c r="N45" s="36">
        <f t="shared" ca="1" si="15"/>
        <v>2.7930093859628395E-6</v>
      </c>
      <c r="O45" s="26">
        <f t="shared" ca="1" si="16"/>
        <v>47.591577372113811</v>
      </c>
      <c r="P45" s="36">
        <f t="shared" ca="1" si="17"/>
        <v>2932.6675061130027</v>
      </c>
      <c r="Q45" s="36">
        <f t="shared" ca="1" si="18"/>
        <v>1482.4874733130584</v>
      </c>
      <c r="R45" s="16">
        <f t="shared" ca="1" si="19"/>
        <v>1.671229902186662E-3</v>
      </c>
    </row>
    <row r="46" spans="1:18" x14ac:dyDescent="0.2">
      <c r="A46" s="84">
        <v>6044.5</v>
      </c>
      <c r="B46" s="84">
        <v>-4.2842953480430879E-3</v>
      </c>
      <c r="C46" s="84">
        <v>1</v>
      </c>
      <c r="D46" s="85">
        <f t="shared" si="5"/>
        <v>0.60445000000000004</v>
      </c>
      <c r="E46" s="85">
        <f t="shared" si="6"/>
        <v>-4.2842953480430879E-3</v>
      </c>
      <c r="F46" s="36">
        <f t="shared" si="7"/>
        <v>0.60445000000000004</v>
      </c>
      <c r="G46" s="36">
        <f t="shared" si="8"/>
        <v>-4.2842953480430879E-3</v>
      </c>
      <c r="H46" s="36">
        <f t="shared" si="9"/>
        <v>0.36535980250000005</v>
      </c>
      <c r="I46" s="36">
        <f t="shared" si="10"/>
        <v>0.22084173262112505</v>
      </c>
      <c r="J46" s="36">
        <f t="shared" si="11"/>
        <v>0.13348778528283906</v>
      </c>
      <c r="K46" s="36">
        <f t="shared" si="12"/>
        <v>-2.5896423231246447E-3</v>
      </c>
      <c r="L46" s="36">
        <f t="shared" si="13"/>
        <v>-1.5653093022126917E-3</v>
      </c>
      <c r="M46" s="36">
        <f t="shared" ca="1" si="14"/>
        <v>-4.3764783585126185E-3</v>
      </c>
      <c r="N46" s="36">
        <f t="shared" ca="1" si="15"/>
        <v>8.4977074192255969E-9</v>
      </c>
      <c r="O46" s="26">
        <f t="shared" ca="1" si="16"/>
        <v>65.239154434402181</v>
      </c>
      <c r="P46" s="36">
        <f t="shared" ca="1" si="17"/>
        <v>3274.6130699612618</v>
      </c>
      <c r="Q46" s="36">
        <f t="shared" ca="1" si="18"/>
        <v>1608.7698969150315</v>
      </c>
      <c r="R46" s="16">
        <f t="shared" ca="1" si="19"/>
        <v>9.2183010469530646E-5</v>
      </c>
    </row>
    <row r="47" spans="1:18" x14ac:dyDescent="0.2">
      <c r="A47" s="84">
        <v>6047.5</v>
      </c>
      <c r="B47" s="84">
        <v>-4.849313605518546E-3</v>
      </c>
      <c r="C47" s="84">
        <v>1</v>
      </c>
      <c r="D47" s="85">
        <f t="shared" si="5"/>
        <v>0.60475000000000001</v>
      </c>
      <c r="E47" s="85">
        <f t="shared" si="6"/>
        <v>-4.849313605518546E-3</v>
      </c>
      <c r="F47" s="36">
        <f t="shared" si="7"/>
        <v>0.60475000000000001</v>
      </c>
      <c r="G47" s="36">
        <f t="shared" si="8"/>
        <v>-4.849313605518546E-3</v>
      </c>
      <c r="H47" s="36">
        <f t="shared" si="9"/>
        <v>0.36572256250000001</v>
      </c>
      <c r="I47" s="36">
        <f t="shared" si="10"/>
        <v>0.22117071967187502</v>
      </c>
      <c r="J47" s="36">
        <f t="shared" si="11"/>
        <v>0.1337529927215664</v>
      </c>
      <c r="K47" s="36">
        <f t="shared" si="12"/>
        <v>-2.9326224029373408E-3</v>
      </c>
      <c r="L47" s="36">
        <f t="shared" si="13"/>
        <v>-1.773503398176357E-3</v>
      </c>
      <c r="M47" s="36">
        <f t="shared" ca="1" si="14"/>
        <v>-4.3661787357654573E-3</v>
      </c>
      <c r="N47" s="36">
        <f t="shared" ca="1" si="15"/>
        <v>2.3341930237133391E-7</v>
      </c>
      <c r="O47" s="26">
        <f t="shared" ca="1" si="16"/>
        <v>65.807284200408844</v>
      </c>
      <c r="P47" s="36">
        <f t="shared" ca="1" si="17"/>
        <v>3285.0445244565594</v>
      </c>
      <c r="Q47" s="36">
        <f t="shared" ca="1" si="18"/>
        <v>1612.5790935225089</v>
      </c>
      <c r="R47" s="16">
        <f t="shared" ca="1" si="19"/>
        <v>-4.8313486975308864E-4</v>
      </c>
    </row>
    <row r="48" spans="1:18" x14ac:dyDescent="0.2">
      <c r="A48" s="84">
        <v>7028.5</v>
      </c>
      <c r="B48" s="84">
        <v>5.8971464750356972E-4</v>
      </c>
      <c r="C48" s="114">
        <v>1</v>
      </c>
      <c r="D48" s="85">
        <f t="shared" si="5"/>
        <v>0.70284999999999997</v>
      </c>
      <c r="E48" s="85">
        <f t="shared" si="6"/>
        <v>5.8971464750356972E-4</v>
      </c>
      <c r="F48" s="36">
        <f t="shared" si="7"/>
        <v>0.70284999999999997</v>
      </c>
      <c r="G48" s="36">
        <f t="shared" si="8"/>
        <v>5.8971464750356972E-4</v>
      </c>
      <c r="H48" s="36">
        <f t="shared" si="9"/>
        <v>0.49399812249999997</v>
      </c>
      <c r="I48" s="36">
        <f t="shared" si="10"/>
        <v>0.34720658039912494</v>
      </c>
      <c r="J48" s="36">
        <f t="shared" si="11"/>
        <v>0.24403414503352497</v>
      </c>
      <c r="K48" s="36">
        <f t="shared" si="12"/>
        <v>4.1448093999788395E-4</v>
      </c>
      <c r="L48" s="36">
        <f t="shared" si="13"/>
        <v>2.9131792867751274E-4</v>
      </c>
      <c r="M48" s="36">
        <f t="shared" ca="1" si="14"/>
        <v>-3.8226217684458191E-4</v>
      </c>
      <c r="N48" s="36">
        <f t="shared" ca="1" si="15"/>
        <v>9.4473894706991767E-7</v>
      </c>
      <c r="O48" s="26">
        <f t="shared" ca="1" si="16"/>
        <v>311.2806685245173</v>
      </c>
      <c r="P48" s="36">
        <f t="shared" ca="1" si="17"/>
        <v>6546.34322448889</v>
      </c>
      <c r="Q48" s="36">
        <f t="shared" ca="1" si="18"/>
        <v>2685.5015167222318</v>
      </c>
      <c r="R48" s="16">
        <f t="shared" ca="1" si="19"/>
        <v>9.7197682434815164E-4</v>
      </c>
    </row>
    <row r="49" spans="1:18" x14ac:dyDescent="0.2">
      <c r="A49" s="84">
        <v>7032.5</v>
      </c>
      <c r="B49" s="84">
        <v>-1.1303097053314559E-3</v>
      </c>
      <c r="C49" s="84">
        <v>1</v>
      </c>
      <c r="D49" s="85">
        <f t="shared" si="5"/>
        <v>0.70325000000000004</v>
      </c>
      <c r="E49" s="85">
        <f t="shared" si="6"/>
        <v>-1.1303097053314559E-3</v>
      </c>
      <c r="F49" s="36">
        <f t="shared" si="7"/>
        <v>0.70325000000000004</v>
      </c>
      <c r="G49" s="36">
        <f t="shared" si="8"/>
        <v>-1.1303097053314559E-3</v>
      </c>
      <c r="H49" s="36">
        <f t="shared" si="9"/>
        <v>0.49456056250000008</v>
      </c>
      <c r="I49" s="36">
        <f t="shared" si="10"/>
        <v>0.34779971557812506</v>
      </c>
      <c r="J49" s="36">
        <f t="shared" si="11"/>
        <v>0.24459014998031647</v>
      </c>
      <c r="K49" s="36">
        <f t="shared" si="12"/>
        <v>-7.9489030027434643E-4</v>
      </c>
      <c r="L49" s="36">
        <f t="shared" si="13"/>
        <v>-5.5900660366793413E-4</v>
      </c>
      <c r="M49" s="36">
        <f t="shared" ca="1" si="14"/>
        <v>-3.6350383868056363E-4</v>
      </c>
      <c r="N49" s="36">
        <f t="shared" ca="1" si="15"/>
        <v>5.8799123713022602E-7</v>
      </c>
      <c r="O49" s="26">
        <f t="shared" ca="1" si="16"/>
        <v>312.37288278299189</v>
      </c>
      <c r="P49" s="36">
        <f t="shared" ca="1" si="17"/>
        <v>6557.8297781708261</v>
      </c>
      <c r="Q49" s="36">
        <f t="shared" ca="1" si="18"/>
        <v>2688.8019936090063</v>
      </c>
      <c r="R49" s="16">
        <f t="shared" ca="1" si="19"/>
        <v>-7.6680586665089229E-4</v>
      </c>
    </row>
    <row r="50" spans="1:18" x14ac:dyDescent="0.2">
      <c r="A50" s="84">
        <v>7032.5</v>
      </c>
      <c r="B50" s="84">
        <v>-4.3030970118707046E-4</v>
      </c>
      <c r="C50" s="84">
        <v>1</v>
      </c>
      <c r="D50" s="85">
        <f t="shared" si="5"/>
        <v>0.70325000000000004</v>
      </c>
      <c r="E50" s="85">
        <f t="shared" si="6"/>
        <v>-4.3030970118707046E-4</v>
      </c>
      <c r="F50" s="36">
        <f t="shared" si="7"/>
        <v>0.70325000000000004</v>
      </c>
      <c r="G50" s="36">
        <f t="shared" si="8"/>
        <v>-4.3030970118707046E-4</v>
      </c>
      <c r="H50" s="36">
        <f t="shared" si="9"/>
        <v>0.49456056250000008</v>
      </c>
      <c r="I50" s="36">
        <f t="shared" si="10"/>
        <v>0.34779971557812506</v>
      </c>
      <c r="J50" s="36">
        <f t="shared" si="11"/>
        <v>0.24459014998031647</v>
      </c>
      <c r="K50" s="36">
        <f t="shared" si="12"/>
        <v>-3.026152973598073E-4</v>
      </c>
      <c r="L50" s="36">
        <f t="shared" si="13"/>
        <v>-2.1281420786828449E-4</v>
      </c>
      <c r="M50" s="36">
        <f t="shared" ca="1" si="14"/>
        <v>-3.6350383868056363E-4</v>
      </c>
      <c r="N50" s="36">
        <f t="shared" ca="1" si="15"/>
        <v>4.4630232652382947E-9</v>
      </c>
      <c r="O50" s="26">
        <f t="shared" ca="1" si="16"/>
        <v>312.37288278299189</v>
      </c>
      <c r="P50" s="36">
        <f t="shared" ca="1" si="17"/>
        <v>6557.8297781708261</v>
      </c>
      <c r="Q50" s="36">
        <f t="shared" ca="1" si="18"/>
        <v>2688.8019936090063</v>
      </c>
      <c r="R50" s="16">
        <f t="shared" ca="1" si="19"/>
        <v>-6.680586250650683E-5</v>
      </c>
    </row>
    <row r="51" spans="1:18" x14ac:dyDescent="0.2">
      <c r="A51" s="84">
        <v>7032.5</v>
      </c>
      <c r="B51" s="84">
        <v>7.6969029760221019E-4</v>
      </c>
      <c r="C51" s="84">
        <v>1</v>
      </c>
      <c r="D51" s="85">
        <f t="shared" si="5"/>
        <v>0.70325000000000004</v>
      </c>
      <c r="E51" s="85">
        <f t="shared" si="6"/>
        <v>7.6969029760221019E-4</v>
      </c>
      <c r="F51" s="36">
        <f t="shared" si="7"/>
        <v>0.70325000000000004</v>
      </c>
      <c r="G51" s="36">
        <f t="shared" si="8"/>
        <v>7.6969029760221019E-4</v>
      </c>
      <c r="H51" s="36">
        <f t="shared" si="9"/>
        <v>0.49456056250000008</v>
      </c>
      <c r="I51" s="36">
        <f t="shared" si="10"/>
        <v>0.34779971557812506</v>
      </c>
      <c r="J51" s="36">
        <f t="shared" si="11"/>
        <v>0.24459014998031647</v>
      </c>
      <c r="K51" s="36">
        <f t="shared" si="12"/>
        <v>5.4128470178875434E-4</v>
      </c>
      <c r="L51" s="36">
        <f t="shared" si="13"/>
        <v>3.8065846653294148E-4</v>
      </c>
      <c r="M51" s="36">
        <f t="shared" ca="1" si="14"/>
        <v>-3.6350383868056363E-4</v>
      </c>
      <c r="N51" s="36">
        <f t="shared" ca="1" si="15"/>
        <v>1.2841289505056618E-6</v>
      </c>
      <c r="O51" s="26">
        <f t="shared" ca="1" si="16"/>
        <v>312.37288278299189</v>
      </c>
      <c r="P51" s="36">
        <f t="shared" ca="1" si="17"/>
        <v>6557.8297781708261</v>
      </c>
      <c r="Q51" s="36">
        <f t="shared" ca="1" si="18"/>
        <v>2688.8019936090063</v>
      </c>
      <c r="R51" s="16">
        <f t="shared" ca="1" si="19"/>
        <v>1.1331941362827738E-3</v>
      </c>
    </row>
    <row r="52" spans="1:18" x14ac:dyDescent="0.2">
      <c r="A52" s="84">
        <v>7042.5</v>
      </c>
      <c r="B52" s="84">
        <v>4.8997054545907304E-4</v>
      </c>
      <c r="C52" s="114">
        <v>1</v>
      </c>
      <c r="D52" s="85">
        <f t="shared" si="5"/>
        <v>0.70425000000000004</v>
      </c>
      <c r="E52" s="85">
        <f t="shared" si="6"/>
        <v>4.8997054545907304E-4</v>
      </c>
      <c r="F52" s="36">
        <f t="shared" si="7"/>
        <v>0.70425000000000004</v>
      </c>
      <c r="G52" s="36">
        <f t="shared" si="8"/>
        <v>4.8997054545907304E-4</v>
      </c>
      <c r="H52" s="36">
        <f t="shared" si="9"/>
        <v>0.49596806250000008</v>
      </c>
      <c r="I52" s="36">
        <f t="shared" si="10"/>
        <v>0.34928550801562508</v>
      </c>
      <c r="J52" s="36">
        <f t="shared" si="11"/>
        <v>0.24598431902000398</v>
      </c>
      <c r="K52" s="36">
        <f t="shared" si="12"/>
        <v>3.450617566395522E-4</v>
      </c>
      <c r="L52" s="36">
        <f t="shared" si="13"/>
        <v>2.4300974211340464E-4</v>
      </c>
      <c r="M52" s="36">
        <f t="shared" ca="1" si="14"/>
        <v>-3.1651866225266417E-4</v>
      </c>
      <c r="N52" s="36">
        <f t="shared" ca="1" si="15"/>
        <v>6.5042484215550557E-7</v>
      </c>
      <c r="O52" s="26">
        <f t="shared" ca="1" si="16"/>
        <v>315.10177504751061</v>
      </c>
      <c r="P52" s="36">
        <f t="shared" ca="1" si="17"/>
        <v>6586.4445727854363</v>
      </c>
      <c r="Q52" s="36">
        <f t="shared" ca="1" si="18"/>
        <v>2697.0040045002415</v>
      </c>
      <c r="R52" s="16">
        <f t="shared" ca="1" si="19"/>
        <v>8.0648920771173721E-4</v>
      </c>
    </row>
    <row r="53" spans="1:18" x14ac:dyDescent="0.2">
      <c r="A53" s="84">
        <v>7121</v>
      </c>
      <c r="B53" s="84">
        <v>-4.9983484350377694E-3</v>
      </c>
      <c r="C53" s="84">
        <v>1</v>
      </c>
      <c r="D53" s="85">
        <f t="shared" si="5"/>
        <v>0.71209999999999996</v>
      </c>
      <c r="E53" s="85">
        <f t="shared" si="6"/>
        <v>-4.9983484350377694E-3</v>
      </c>
      <c r="F53" s="36">
        <f t="shared" si="7"/>
        <v>0.71209999999999996</v>
      </c>
      <c r="G53" s="36">
        <f t="shared" si="8"/>
        <v>-4.9983484350377694E-3</v>
      </c>
      <c r="H53" s="36">
        <f t="shared" si="9"/>
        <v>0.50708640999999999</v>
      </c>
      <c r="I53" s="36">
        <f t="shared" si="10"/>
        <v>0.36109623256099999</v>
      </c>
      <c r="J53" s="36">
        <f t="shared" si="11"/>
        <v>0.25713662720668806</v>
      </c>
      <c r="K53" s="36">
        <f t="shared" si="12"/>
        <v>-3.5593239205903952E-3</v>
      </c>
      <c r="L53" s="36">
        <f t="shared" si="13"/>
        <v>-2.5345945638524203E-3</v>
      </c>
      <c r="M53" s="36">
        <f t="shared" ca="1" si="14"/>
        <v>5.6747864949004134E-5</v>
      </c>
      <c r="N53" s="36">
        <f t="shared" ca="1" si="15"/>
        <v>2.5553998602139968E-5</v>
      </c>
      <c r="O53" s="26">
        <f t="shared" ca="1" si="16"/>
        <v>336.42228070602602</v>
      </c>
      <c r="P53" s="36">
        <f t="shared" ca="1" si="17"/>
        <v>6805.8861011513227</v>
      </c>
      <c r="Q53" s="36">
        <f t="shared" ca="1" si="18"/>
        <v>2758.9094705262642</v>
      </c>
      <c r="R53" s="16">
        <f t="shared" ca="1" si="19"/>
        <v>-5.0550962999867735E-3</v>
      </c>
    </row>
    <row r="54" spans="1:18" x14ac:dyDescent="0.2">
      <c r="A54" s="84">
        <v>7121</v>
      </c>
      <c r="B54" s="84">
        <v>-1.9834843988064677E-4</v>
      </c>
      <c r="C54" s="84">
        <v>1</v>
      </c>
      <c r="D54" s="85">
        <f t="shared" si="5"/>
        <v>0.71209999999999996</v>
      </c>
      <c r="E54" s="85">
        <f t="shared" si="6"/>
        <v>-1.9834843988064677E-4</v>
      </c>
      <c r="F54" s="36">
        <f t="shared" si="7"/>
        <v>0.71209999999999996</v>
      </c>
      <c r="G54" s="36">
        <f t="shared" si="8"/>
        <v>-1.9834843988064677E-4</v>
      </c>
      <c r="H54" s="36">
        <f t="shared" si="9"/>
        <v>0.50708640999999999</v>
      </c>
      <c r="I54" s="36">
        <f t="shared" si="10"/>
        <v>0.36109623256099999</v>
      </c>
      <c r="J54" s="36">
        <f t="shared" si="11"/>
        <v>0.25713662720668806</v>
      </c>
      <c r="K54" s="36">
        <f t="shared" si="12"/>
        <v>-1.4124392403900855E-4</v>
      </c>
      <c r="L54" s="36">
        <f t="shared" si="13"/>
        <v>-1.0057979830817799E-4</v>
      </c>
      <c r="M54" s="36">
        <f t="shared" ca="1" si="14"/>
        <v>5.6747864949004134E-5</v>
      </c>
      <c r="N54" s="36">
        <f t="shared" ca="1" si="15"/>
        <v>6.5074124737742169E-8</v>
      </c>
      <c r="O54" s="26">
        <f t="shared" ca="1" si="16"/>
        <v>336.42228070602602</v>
      </c>
      <c r="P54" s="36">
        <f t="shared" ca="1" si="17"/>
        <v>6805.8861011513227</v>
      </c>
      <c r="Q54" s="36">
        <f t="shared" ca="1" si="18"/>
        <v>2758.9094705262642</v>
      </c>
      <c r="R54" s="16">
        <f t="shared" ca="1" si="19"/>
        <v>-2.550963048296509E-4</v>
      </c>
    </row>
    <row r="55" spans="1:18" x14ac:dyDescent="0.2">
      <c r="A55" s="84">
        <v>7121</v>
      </c>
      <c r="B55" s="84">
        <v>1.5016515608294867E-3</v>
      </c>
      <c r="C55" s="84">
        <v>1</v>
      </c>
      <c r="D55" s="85">
        <f t="shared" si="5"/>
        <v>0.71209999999999996</v>
      </c>
      <c r="E55" s="85">
        <f t="shared" si="6"/>
        <v>1.5016515608294867E-3</v>
      </c>
      <c r="F55" s="36">
        <f t="shared" si="7"/>
        <v>0.71209999999999996</v>
      </c>
      <c r="G55" s="36">
        <f t="shared" si="8"/>
        <v>1.5016515608294867E-3</v>
      </c>
      <c r="H55" s="36">
        <f t="shared" si="9"/>
        <v>0.50708640999999999</v>
      </c>
      <c r="I55" s="36">
        <f t="shared" si="10"/>
        <v>0.36109623256099999</v>
      </c>
      <c r="J55" s="36">
        <f t="shared" si="11"/>
        <v>0.25713662720668806</v>
      </c>
      <c r="K55" s="36">
        <f t="shared" si="12"/>
        <v>1.0693260764666774E-3</v>
      </c>
      <c r="L55" s="36">
        <f t="shared" si="13"/>
        <v>7.614670990519209E-4</v>
      </c>
      <c r="M55" s="36">
        <f t="shared" ca="1" si="14"/>
        <v>5.6747864949004134E-5</v>
      </c>
      <c r="N55" s="36">
        <f t="shared" ca="1" si="15"/>
        <v>2.0877466903690782E-6</v>
      </c>
      <c r="O55" s="26">
        <f t="shared" ca="1" si="16"/>
        <v>336.42228070602602</v>
      </c>
      <c r="P55" s="36">
        <f t="shared" ca="1" si="17"/>
        <v>6805.8861011513227</v>
      </c>
      <c r="Q55" s="36">
        <f t="shared" ca="1" si="18"/>
        <v>2758.9094705262642</v>
      </c>
      <c r="R55" s="16">
        <f t="shared" ca="1" si="19"/>
        <v>1.4449036958804826E-3</v>
      </c>
    </row>
    <row r="56" spans="1:18" x14ac:dyDescent="0.2">
      <c r="A56" s="84">
        <v>7937.5</v>
      </c>
      <c r="B56" s="84">
        <v>-1.410818804288283E-3</v>
      </c>
      <c r="C56" s="114">
        <v>1</v>
      </c>
      <c r="D56" s="85">
        <f t="shared" si="5"/>
        <v>0.79374999999999996</v>
      </c>
      <c r="E56" s="85">
        <f t="shared" si="6"/>
        <v>-1.410818804288283E-3</v>
      </c>
      <c r="F56" s="36">
        <f t="shared" si="7"/>
        <v>0.79374999999999996</v>
      </c>
      <c r="G56" s="36">
        <f t="shared" si="8"/>
        <v>-1.410818804288283E-3</v>
      </c>
      <c r="H56" s="36">
        <f t="shared" si="9"/>
        <v>0.63003906249999997</v>
      </c>
      <c r="I56" s="36">
        <f t="shared" si="10"/>
        <v>0.50009350585937495</v>
      </c>
      <c r="J56" s="36">
        <f t="shared" si="11"/>
        <v>0.39694922027587887</v>
      </c>
      <c r="K56" s="36">
        <f t="shared" si="12"/>
        <v>-1.1198374259038246E-3</v>
      </c>
      <c r="L56" s="36">
        <f t="shared" si="13"/>
        <v>-8.8887095681116073E-4</v>
      </c>
      <c r="M56" s="36">
        <f t="shared" ca="1" si="14"/>
        <v>4.4054824223839009E-3</v>
      </c>
      <c r="N56" s="36">
        <f t="shared" ca="1" si="15"/>
        <v>3.382935995938835E-5</v>
      </c>
      <c r="O56" s="26">
        <f t="shared" ca="1" si="16"/>
        <v>529.64238329166187</v>
      </c>
      <c r="P56" s="36">
        <f t="shared" ca="1" si="17"/>
        <v>8420.1062756337542</v>
      </c>
      <c r="Q56" s="36">
        <f t="shared" ca="1" si="18"/>
        <v>3110.5423774568067</v>
      </c>
      <c r="R56" s="16">
        <f t="shared" ca="1" si="19"/>
        <v>-5.8163012266721839E-3</v>
      </c>
    </row>
    <row r="57" spans="1:18" x14ac:dyDescent="0.2">
      <c r="A57" s="84">
        <v>8757.5</v>
      </c>
      <c r="B57" s="84">
        <v>1.0984189517330378E-2</v>
      </c>
      <c r="C57" s="84">
        <v>1</v>
      </c>
      <c r="D57" s="85">
        <f t="shared" si="5"/>
        <v>0.87575000000000003</v>
      </c>
      <c r="E57" s="85">
        <f t="shared" si="6"/>
        <v>1.0984189517330378E-2</v>
      </c>
      <c r="F57" s="36">
        <f t="shared" si="7"/>
        <v>0.87575000000000003</v>
      </c>
      <c r="G57" s="36">
        <f t="shared" si="8"/>
        <v>1.0984189517330378E-2</v>
      </c>
      <c r="H57" s="36">
        <f t="shared" si="9"/>
        <v>0.76693806250000007</v>
      </c>
      <c r="I57" s="36">
        <f t="shared" si="10"/>
        <v>0.67164600823437504</v>
      </c>
      <c r="J57" s="36">
        <f t="shared" si="11"/>
        <v>0.58819399171125397</v>
      </c>
      <c r="K57" s="36">
        <f t="shared" si="12"/>
        <v>9.6194039698020792E-3</v>
      </c>
      <c r="L57" s="36">
        <f t="shared" si="13"/>
        <v>8.424193026554172E-3</v>
      </c>
      <c r="M57" s="36">
        <f t="shared" ca="1" si="14"/>
        <v>9.6291151667130676E-3</v>
      </c>
      <c r="N57" s="36">
        <f t="shared" ca="1" si="15"/>
        <v>1.8362264957009265E-6</v>
      </c>
      <c r="O57" s="26">
        <f t="shared" ca="1" si="16"/>
        <v>625.15183689265598</v>
      </c>
      <c r="P57" s="36">
        <f t="shared" ca="1" si="17"/>
        <v>8549.5324778684153</v>
      </c>
      <c r="Q57" s="36">
        <f t="shared" ca="1" si="18"/>
        <v>2881.1181205623889</v>
      </c>
      <c r="R57" s="16">
        <f t="shared" ca="1" si="19"/>
        <v>1.3550743506173107E-3</v>
      </c>
    </row>
    <row r="58" spans="1:18" x14ac:dyDescent="0.2">
      <c r="A58" s="84">
        <v>9069.5</v>
      </c>
      <c r="B58" s="84">
        <v>9.8222902452107519E-3</v>
      </c>
      <c r="C58" s="84">
        <v>1</v>
      </c>
      <c r="D58" s="85">
        <f t="shared" si="5"/>
        <v>0.90695000000000003</v>
      </c>
      <c r="E58" s="85">
        <f t="shared" si="6"/>
        <v>9.8222902452107519E-3</v>
      </c>
      <c r="F58" s="36">
        <f t="shared" si="7"/>
        <v>0.90695000000000003</v>
      </c>
      <c r="G58" s="36">
        <f t="shared" si="8"/>
        <v>9.8222902452107519E-3</v>
      </c>
      <c r="H58" s="36">
        <f t="shared" si="9"/>
        <v>0.82255830250000006</v>
      </c>
      <c r="I58" s="36">
        <f t="shared" si="10"/>
        <v>0.7460192524523751</v>
      </c>
      <c r="J58" s="36">
        <f t="shared" si="11"/>
        <v>0.67660216101168158</v>
      </c>
      <c r="K58" s="36">
        <f t="shared" si="12"/>
        <v>8.9083261378938919E-3</v>
      </c>
      <c r="L58" s="36">
        <f t="shared" si="13"/>
        <v>8.0794063907628656E-3</v>
      </c>
      <c r="M58" s="36">
        <f t="shared" ca="1" si="14"/>
        <v>1.1842002910370457E-2</v>
      </c>
      <c r="N58" s="36">
        <f t="shared" ca="1" si="15"/>
        <v>4.0792392498065187E-6</v>
      </c>
      <c r="O58" s="26">
        <f t="shared" ca="1" si="16"/>
        <v>627.42361308731711</v>
      </c>
      <c r="P58" s="36">
        <f t="shared" ca="1" si="17"/>
        <v>8184.3532350051182</v>
      </c>
      <c r="Q58" s="36">
        <f t="shared" ca="1" si="18"/>
        <v>2649.0119977303407</v>
      </c>
      <c r="R58" s="16">
        <f t="shared" ca="1" si="19"/>
        <v>-2.019712665159705E-3</v>
      </c>
    </row>
    <row r="59" spans="1:18" x14ac:dyDescent="0.2">
      <c r="A59" s="84">
        <v>10012.5</v>
      </c>
      <c r="B59" s="84">
        <v>2.0451549826248083E-2</v>
      </c>
      <c r="C59" s="84">
        <v>1</v>
      </c>
      <c r="D59" s="85">
        <f t="shared" si="5"/>
        <v>1.00125</v>
      </c>
      <c r="E59" s="85">
        <f t="shared" si="6"/>
        <v>2.0451549826248083E-2</v>
      </c>
      <c r="F59" s="36">
        <f t="shared" si="7"/>
        <v>1.00125</v>
      </c>
      <c r="G59" s="36">
        <f t="shared" si="8"/>
        <v>2.0451549826248083E-2</v>
      </c>
      <c r="H59" s="36">
        <f t="shared" si="9"/>
        <v>1.0025015625</v>
      </c>
      <c r="I59" s="36">
        <f t="shared" si="10"/>
        <v>1.0037546894531251</v>
      </c>
      <c r="J59" s="36">
        <f t="shared" si="11"/>
        <v>1.0050093828149413</v>
      </c>
      <c r="K59" s="36">
        <f t="shared" si="12"/>
        <v>2.0477114263530893E-2</v>
      </c>
      <c r="L59" s="36">
        <f t="shared" si="13"/>
        <v>2.0502710656360307E-2</v>
      </c>
      <c r="M59" s="36">
        <f t="shared" ca="1" si="14"/>
        <v>1.9285458071479002E-2</v>
      </c>
      <c r="N59" s="36">
        <f t="shared" ca="1" si="15"/>
        <v>1.3597699805404361E-6</v>
      </c>
      <c r="O59" s="26">
        <f t="shared" ca="1" si="16"/>
        <v>519.91830010576768</v>
      </c>
      <c r="P59" s="36">
        <f t="shared" ca="1" si="17"/>
        <v>5905.7584777540224</v>
      </c>
      <c r="Q59" s="36">
        <f t="shared" ca="1" si="18"/>
        <v>1605.7746691786158</v>
      </c>
      <c r="R59" s="16">
        <f t="shared" ca="1" si="19"/>
        <v>1.1660917547690816E-3</v>
      </c>
    </row>
    <row r="60" spans="1:18" x14ac:dyDescent="0.2">
      <c r="A60" s="84">
        <v>10896</v>
      </c>
      <c r="B60" s="84">
        <v>3.0253671597165521E-2</v>
      </c>
      <c r="C60" s="114">
        <v>1</v>
      </c>
      <c r="D60" s="85">
        <f t="shared" si="5"/>
        <v>1.0895999999999999</v>
      </c>
      <c r="E60" s="85">
        <f t="shared" si="6"/>
        <v>3.0253671597165521E-2</v>
      </c>
      <c r="F60" s="36">
        <f t="shared" si="7"/>
        <v>1.0895999999999999</v>
      </c>
      <c r="G60" s="36">
        <f t="shared" si="8"/>
        <v>3.0253671597165521E-2</v>
      </c>
      <c r="H60" s="36">
        <f t="shared" si="9"/>
        <v>1.1872281599999999</v>
      </c>
      <c r="I60" s="36">
        <f t="shared" si="10"/>
        <v>1.2936038031359998</v>
      </c>
      <c r="J60" s="36">
        <f t="shared" si="11"/>
        <v>1.4095107038969852</v>
      </c>
      <c r="K60" s="36">
        <f t="shared" si="12"/>
        <v>3.2964400572271547E-2</v>
      </c>
      <c r="L60" s="36">
        <f t="shared" si="13"/>
        <v>3.5918010863547074E-2</v>
      </c>
      <c r="M60" s="36">
        <f t="shared" ca="1" si="14"/>
        <v>2.7288932992380138E-2</v>
      </c>
      <c r="N60" s="36">
        <f t="shared" ca="1" si="15"/>
        <v>8.7896749947047801E-6</v>
      </c>
      <c r="O60" s="26">
        <f t="shared" ca="1" si="16"/>
        <v>304.37033622639836</v>
      </c>
      <c r="P60" s="36">
        <f t="shared" ca="1" si="17"/>
        <v>2888.7778464873754</v>
      </c>
      <c r="Q60" s="36">
        <f t="shared" ca="1" si="18"/>
        <v>526.82978344843229</v>
      </c>
      <c r="R60" s="16">
        <f t="shared" ca="1" si="19"/>
        <v>2.964738604785383E-3</v>
      </c>
    </row>
    <row r="61" spans="1:18" x14ac:dyDescent="0.2">
      <c r="A61" s="84">
        <v>11040</v>
      </c>
      <c r="B61" s="84">
        <v>2.9932795005152002E-2</v>
      </c>
      <c r="C61" s="84">
        <v>1</v>
      </c>
      <c r="D61" s="85">
        <f t="shared" si="5"/>
        <v>1.1040000000000001</v>
      </c>
      <c r="E61" s="85">
        <f t="shared" si="6"/>
        <v>2.9932795005152002E-2</v>
      </c>
      <c r="F61" s="36">
        <f t="shared" si="7"/>
        <v>1.1040000000000001</v>
      </c>
      <c r="G61" s="36">
        <f t="shared" si="8"/>
        <v>2.9932795005152002E-2</v>
      </c>
      <c r="H61" s="36">
        <f t="shared" si="9"/>
        <v>1.2188160000000001</v>
      </c>
      <c r="I61" s="36">
        <f t="shared" si="10"/>
        <v>1.3455728640000002</v>
      </c>
      <c r="J61" s="36">
        <f t="shared" si="11"/>
        <v>1.4855124418560004</v>
      </c>
      <c r="K61" s="36">
        <f t="shared" si="12"/>
        <v>3.304580568568781E-2</v>
      </c>
      <c r="L61" s="36">
        <f t="shared" si="13"/>
        <v>3.6482569476999342E-2</v>
      </c>
      <c r="M61" s="36">
        <f t="shared" ca="1" si="14"/>
        <v>2.8687814411113843E-2</v>
      </c>
      <c r="N61" s="36">
        <f t="shared" ca="1" si="15"/>
        <v>1.5499766795316063E-6</v>
      </c>
      <c r="O61" s="26">
        <f t="shared" ca="1" si="16"/>
        <v>264.88501004907704</v>
      </c>
      <c r="P61" s="36">
        <f t="shared" ca="1" si="17"/>
        <v>2404.3120519882218</v>
      </c>
      <c r="Q61" s="36">
        <f t="shared" ca="1" si="18"/>
        <v>383.05780818546526</v>
      </c>
      <c r="R61" s="16">
        <f t="shared" ca="1" si="19"/>
        <v>1.2449805940381586E-3</v>
      </c>
    </row>
    <row r="62" spans="1:18" x14ac:dyDescent="0.2">
      <c r="A62" s="84">
        <v>11214.5</v>
      </c>
      <c r="B62" s="84">
        <v>3.1434232754691038E-2</v>
      </c>
      <c r="C62" s="84">
        <v>1</v>
      </c>
      <c r="D62" s="85">
        <f t="shared" si="5"/>
        <v>1.1214500000000001</v>
      </c>
      <c r="E62" s="85">
        <f t="shared" si="6"/>
        <v>3.1434232754691038E-2</v>
      </c>
      <c r="F62" s="36">
        <f t="shared" si="7"/>
        <v>1.1214500000000001</v>
      </c>
      <c r="G62" s="36">
        <f t="shared" si="8"/>
        <v>3.1434232754691038E-2</v>
      </c>
      <c r="H62" s="36">
        <f t="shared" si="9"/>
        <v>1.2576501025000002</v>
      </c>
      <c r="I62" s="36">
        <f t="shared" si="10"/>
        <v>1.4103917074486252</v>
      </c>
      <c r="J62" s="36">
        <f t="shared" si="11"/>
        <v>1.5816837803182608</v>
      </c>
      <c r="K62" s="36">
        <f t="shared" si="12"/>
        <v>3.5251920322748265E-2</v>
      </c>
      <c r="L62" s="36">
        <f t="shared" si="13"/>
        <v>3.9533266045946043E-2</v>
      </c>
      <c r="M62" s="36">
        <f t="shared" ca="1" si="14"/>
        <v>3.0418449983359463E-2</v>
      </c>
      <c r="N62" s="36">
        <f t="shared" ca="1" si="15"/>
        <v>1.0318146385340544E-6</v>
      </c>
      <c r="O62" s="26">
        <f t="shared" ca="1" si="16"/>
        <v>217.39740752035718</v>
      </c>
      <c r="P62" s="36">
        <f t="shared" ca="1" si="17"/>
        <v>1846.0473996036239</v>
      </c>
      <c r="Q62" s="36">
        <f t="shared" ca="1" si="18"/>
        <v>232.65361158768602</v>
      </c>
      <c r="R62" s="16">
        <f t="shared" ca="1" si="19"/>
        <v>1.0157827713315748E-3</v>
      </c>
    </row>
    <row r="63" spans="1:18" x14ac:dyDescent="0.2">
      <c r="A63" s="84">
        <v>12935.5</v>
      </c>
      <c r="B63" s="84">
        <v>4.6668756323924754E-2</v>
      </c>
      <c r="C63" s="84">
        <v>1</v>
      </c>
      <c r="D63" s="85">
        <f t="shared" si="5"/>
        <v>1.29355</v>
      </c>
      <c r="E63" s="85">
        <f t="shared" si="6"/>
        <v>4.6668756323924754E-2</v>
      </c>
      <c r="F63" s="36">
        <f t="shared" si="7"/>
        <v>1.29355</v>
      </c>
      <c r="G63" s="36">
        <f t="shared" si="8"/>
        <v>4.6668756323924754E-2</v>
      </c>
      <c r="H63" s="36">
        <f t="shared" si="9"/>
        <v>1.6732716024999998</v>
      </c>
      <c r="I63" s="36">
        <f t="shared" si="10"/>
        <v>2.1644604814138746</v>
      </c>
      <c r="J63" s="36">
        <f t="shared" si="11"/>
        <v>2.7998378557329175</v>
      </c>
      <c r="K63" s="36">
        <f t="shared" si="12"/>
        <v>6.0368369742812865E-2</v>
      </c>
      <c r="L63" s="36">
        <f t="shared" si="13"/>
        <v>7.8089504680815575E-2</v>
      </c>
      <c r="M63" s="36">
        <f t="shared" ca="1" si="14"/>
        <v>4.9568293266962757E-2</v>
      </c>
      <c r="N63" s="36">
        <f t="shared" ca="1" si="15"/>
        <v>8.4073144840421682E-6</v>
      </c>
      <c r="O63" s="26">
        <f t="shared" ca="1" si="16"/>
        <v>47.955237286993672</v>
      </c>
      <c r="P63" s="36">
        <f t="shared" ca="1" si="17"/>
        <v>1427.9640934548813</v>
      </c>
      <c r="Q63" s="36">
        <f t="shared" ca="1" si="18"/>
        <v>1629.2834935381741</v>
      </c>
      <c r="R63" s="16">
        <f t="shared" ca="1" si="19"/>
        <v>-2.899536943038003E-3</v>
      </c>
    </row>
    <row r="64" spans="1:18" x14ac:dyDescent="0.2">
      <c r="A64" s="84">
        <v>13086.5</v>
      </c>
      <c r="B64" s="84">
        <v>4.5282837127160747E-2</v>
      </c>
      <c r="C64" s="84">
        <v>1</v>
      </c>
      <c r="D64" s="85">
        <f t="shared" si="5"/>
        <v>1.3086500000000001</v>
      </c>
      <c r="E64" s="85">
        <f t="shared" si="6"/>
        <v>4.5282837127160747E-2</v>
      </c>
      <c r="F64" s="36">
        <f t="shared" si="7"/>
        <v>1.3086500000000001</v>
      </c>
      <c r="G64" s="36">
        <f t="shared" si="8"/>
        <v>4.5282837127160747E-2</v>
      </c>
      <c r="H64" s="36">
        <f t="shared" si="9"/>
        <v>1.7125648225000003</v>
      </c>
      <c r="I64" s="36">
        <f t="shared" si="10"/>
        <v>2.2411479549646254</v>
      </c>
      <c r="J64" s="36">
        <f t="shared" si="11"/>
        <v>2.9328782712644572</v>
      </c>
      <c r="K64" s="36">
        <f t="shared" si="12"/>
        <v>5.9259384806458912E-2</v>
      </c>
      <c r="L64" s="36">
        <f t="shared" si="13"/>
        <v>7.7549793926972463E-2</v>
      </c>
      <c r="M64" s="36">
        <f t="shared" ca="1" si="14"/>
        <v>5.1428861490043901E-2</v>
      </c>
      <c r="N64" s="36">
        <f t="shared" ca="1" si="15"/>
        <v>3.7773615469153282E-5</v>
      </c>
      <c r="O64" s="26">
        <f t="shared" ca="1" si="16"/>
        <v>88.277896643220942</v>
      </c>
      <c r="P64" s="36">
        <f t="shared" ca="1" si="17"/>
        <v>2179.5274611698983</v>
      </c>
      <c r="Q64" s="36">
        <f t="shared" ca="1" si="18"/>
        <v>2150.4244316744166</v>
      </c>
      <c r="R64" s="16">
        <f t="shared" ca="1" si="19"/>
        <v>-6.146024362883154E-3</v>
      </c>
    </row>
    <row r="65" spans="1:18" x14ac:dyDescent="0.2">
      <c r="A65" s="84">
        <v>13086.5</v>
      </c>
      <c r="B65" s="84">
        <v>4.5682837124331854E-2</v>
      </c>
      <c r="C65" s="84">
        <v>1</v>
      </c>
      <c r="D65" s="85">
        <f t="shared" si="5"/>
        <v>1.3086500000000001</v>
      </c>
      <c r="E65" s="85">
        <f t="shared" si="6"/>
        <v>4.5682837124331854E-2</v>
      </c>
      <c r="F65" s="36">
        <f t="shared" si="7"/>
        <v>1.3086500000000001</v>
      </c>
      <c r="G65" s="36">
        <f t="shared" si="8"/>
        <v>4.5682837124331854E-2</v>
      </c>
      <c r="H65" s="36">
        <f t="shared" si="9"/>
        <v>1.7125648225000003</v>
      </c>
      <c r="I65" s="36">
        <f t="shared" si="10"/>
        <v>2.2411479549646254</v>
      </c>
      <c r="J65" s="36">
        <f t="shared" si="11"/>
        <v>2.9328782712644572</v>
      </c>
      <c r="K65" s="36">
        <f t="shared" si="12"/>
        <v>5.9782844802756883E-2</v>
      </c>
      <c r="L65" s="36">
        <f t="shared" si="13"/>
        <v>7.8234819851127804E-2</v>
      </c>
      <c r="M65" s="36">
        <f t="shared" ca="1" si="14"/>
        <v>5.1428861490043901E-2</v>
      </c>
      <c r="N65" s="36">
        <f t="shared" ca="1" si="15"/>
        <v>3.3016796011356524E-5</v>
      </c>
      <c r="O65" s="26">
        <f t="shared" ca="1" si="16"/>
        <v>88.277896643220942</v>
      </c>
      <c r="P65" s="36">
        <f t="shared" ca="1" si="17"/>
        <v>2179.5274611698983</v>
      </c>
      <c r="Q65" s="36">
        <f t="shared" ca="1" si="18"/>
        <v>2150.4244316744166</v>
      </c>
      <c r="R65" s="16">
        <f t="shared" ca="1" si="19"/>
        <v>-5.7460243657120463E-3</v>
      </c>
    </row>
    <row r="66" spans="1:18" x14ac:dyDescent="0.2">
      <c r="A66" s="84">
        <v>13086.5</v>
      </c>
      <c r="B66" s="84">
        <v>4.6782837125647347E-2</v>
      </c>
      <c r="C66" s="84">
        <v>1</v>
      </c>
      <c r="D66" s="85">
        <f t="shared" si="5"/>
        <v>1.3086500000000001</v>
      </c>
      <c r="E66" s="85">
        <f t="shared" si="6"/>
        <v>4.6782837125647347E-2</v>
      </c>
      <c r="F66" s="36">
        <f t="shared" si="7"/>
        <v>1.3086500000000001</v>
      </c>
      <c r="G66" s="36">
        <f t="shared" si="8"/>
        <v>4.6782837125647347E-2</v>
      </c>
      <c r="H66" s="36">
        <f t="shared" si="9"/>
        <v>1.7125648225000003</v>
      </c>
      <c r="I66" s="36">
        <f t="shared" si="10"/>
        <v>2.2411479549646254</v>
      </c>
      <c r="J66" s="36">
        <f t="shared" si="11"/>
        <v>2.9328782712644572</v>
      </c>
      <c r="K66" s="36">
        <f t="shared" si="12"/>
        <v>6.1222359804478405E-2</v>
      </c>
      <c r="L66" s="36">
        <f t="shared" si="13"/>
        <v>8.0118641158130666E-2</v>
      </c>
      <c r="M66" s="36">
        <f t="shared" ca="1" si="14"/>
        <v>5.1428861490043901E-2</v>
      </c>
      <c r="N66" s="36">
        <f t="shared" ca="1" si="15"/>
        <v>2.1585542394566395E-5</v>
      </c>
      <c r="O66" s="26">
        <f t="shared" ca="1" si="16"/>
        <v>88.277896643220942</v>
      </c>
      <c r="P66" s="36">
        <f t="shared" ca="1" si="17"/>
        <v>2179.5274611698983</v>
      </c>
      <c r="Q66" s="36">
        <f t="shared" ca="1" si="18"/>
        <v>2150.4244316744166</v>
      </c>
      <c r="R66" s="16">
        <f t="shared" ca="1" si="19"/>
        <v>-4.6460243643965532E-3</v>
      </c>
    </row>
    <row r="67" spans="1:18" x14ac:dyDescent="0.2">
      <c r="A67" s="84">
        <v>13086.5</v>
      </c>
      <c r="B67" s="84">
        <v>4.9662837125652004E-2</v>
      </c>
      <c r="C67" s="84">
        <v>1</v>
      </c>
      <c r="D67" s="85">
        <f t="shared" si="5"/>
        <v>1.3086500000000001</v>
      </c>
      <c r="E67" s="85">
        <f t="shared" si="6"/>
        <v>4.9662837125652004E-2</v>
      </c>
      <c r="F67" s="36">
        <f t="shared" si="7"/>
        <v>1.3086500000000001</v>
      </c>
      <c r="G67" s="36">
        <f t="shared" si="8"/>
        <v>4.9662837125652004E-2</v>
      </c>
      <c r="H67" s="36">
        <f t="shared" si="9"/>
        <v>1.7125648225000003</v>
      </c>
      <c r="I67" s="36">
        <f t="shared" si="10"/>
        <v>2.2411479549646254</v>
      </c>
      <c r="J67" s="36">
        <f t="shared" si="11"/>
        <v>2.9328782712644572</v>
      </c>
      <c r="K67" s="36">
        <f t="shared" si="12"/>
        <v>6.4991271804484496E-2</v>
      </c>
      <c r="L67" s="36">
        <f t="shared" si="13"/>
        <v>8.505082784693864E-2</v>
      </c>
      <c r="M67" s="36">
        <f t="shared" ca="1" si="14"/>
        <v>5.1428861490043901E-2</v>
      </c>
      <c r="N67" s="36">
        <f t="shared" ca="1" si="15"/>
        <v>3.1188420556258022E-6</v>
      </c>
      <c r="O67" s="26">
        <f t="shared" ca="1" si="16"/>
        <v>88.277896643220942</v>
      </c>
      <c r="P67" s="36">
        <f t="shared" ca="1" si="17"/>
        <v>2179.5274611698983</v>
      </c>
      <c r="Q67" s="36">
        <f t="shared" ca="1" si="18"/>
        <v>2150.4244316744166</v>
      </c>
      <c r="R67" s="16">
        <f t="shared" ca="1" si="19"/>
        <v>-1.7660243643918966E-3</v>
      </c>
    </row>
    <row r="68" spans="1:18" x14ac:dyDescent="0.2">
      <c r="A68" s="84">
        <v>13086.5</v>
      </c>
      <c r="B68" s="84">
        <v>4.9862837127875537E-2</v>
      </c>
      <c r="C68" s="84">
        <v>1</v>
      </c>
      <c r="D68" s="85">
        <f t="shared" si="5"/>
        <v>1.3086500000000001</v>
      </c>
      <c r="E68" s="85">
        <f t="shared" si="6"/>
        <v>4.9862837127875537E-2</v>
      </c>
      <c r="F68" s="36">
        <f t="shared" si="7"/>
        <v>1.3086500000000001</v>
      </c>
      <c r="G68" s="36">
        <f t="shared" si="8"/>
        <v>4.9862837127875537E-2</v>
      </c>
      <c r="H68" s="36">
        <f t="shared" si="9"/>
        <v>1.7125648225000003</v>
      </c>
      <c r="I68" s="36">
        <f t="shared" si="10"/>
        <v>2.2411479549646254</v>
      </c>
      <c r="J68" s="36">
        <f t="shared" si="11"/>
        <v>2.9328782712644572</v>
      </c>
      <c r="K68" s="36">
        <f t="shared" si="12"/>
        <v>6.5253001807394323E-2</v>
      </c>
      <c r="L68" s="36">
        <f t="shared" si="13"/>
        <v>8.5393340815246591E-2</v>
      </c>
      <c r="M68" s="36">
        <f t="shared" ca="1" si="14"/>
        <v>5.1428861490043901E-2</v>
      </c>
      <c r="N68" s="36">
        <f t="shared" ca="1" si="15"/>
        <v>2.4524323029048312E-6</v>
      </c>
      <c r="O68" s="26">
        <f t="shared" ca="1" si="16"/>
        <v>88.277896643220942</v>
      </c>
      <c r="P68" s="36">
        <f t="shared" ca="1" si="17"/>
        <v>2179.5274611698983</v>
      </c>
      <c r="Q68" s="36">
        <f t="shared" ca="1" si="18"/>
        <v>2150.4244316744166</v>
      </c>
      <c r="R68" s="16">
        <f t="shared" ca="1" si="19"/>
        <v>-1.5660243621683639E-3</v>
      </c>
    </row>
    <row r="69" spans="1:18" x14ac:dyDescent="0.2">
      <c r="A69" s="84">
        <v>13086.5</v>
      </c>
      <c r="B69" s="84">
        <v>5.0062837130099069E-2</v>
      </c>
      <c r="C69" s="84">
        <v>1</v>
      </c>
      <c r="D69" s="85">
        <f t="shared" si="5"/>
        <v>1.3086500000000001</v>
      </c>
      <c r="E69" s="85">
        <f t="shared" si="6"/>
        <v>5.0062837130099069E-2</v>
      </c>
      <c r="F69" s="36">
        <f t="shared" si="7"/>
        <v>1.3086500000000001</v>
      </c>
      <c r="G69" s="36">
        <f t="shared" si="8"/>
        <v>5.0062837130099069E-2</v>
      </c>
      <c r="H69" s="36">
        <f t="shared" si="9"/>
        <v>1.7125648225000003</v>
      </c>
      <c r="I69" s="36">
        <f t="shared" si="10"/>
        <v>2.2411479549646254</v>
      </c>
      <c r="J69" s="36">
        <f t="shared" si="11"/>
        <v>2.9328782712644572</v>
      </c>
      <c r="K69" s="36">
        <f t="shared" si="12"/>
        <v>6.551473181030415E-2</v>
      </c>
      <c r="L69" s="36">
        <f t="shared" si="13"/>
        <v>8.5735853783554528E-2</v>
      </c>
      <c r="M69" s="36">
        <f t="shared" ca="1" si="14"/>
        <v>5.1428861490043901E-2</v>
      </c>
      <c r="N69" s="36">
        <f t="shared" ca="1" si="15"/>
        <v>1.8660225519626859E-6</v>
      </c>
      <c r="O69" s="26">
        <f t="shared" ca="1" si="16"/>
        <v>88.277896643220942</v>
      </c>
      <c r="P69" s="36">
        <f t="shared" ca="1" si="17"/>
        <v>2179.5274611698983</v>
      </c>
      <c r="Q69" s="36">
        <f t="shared" ca="1" si="18"/>
        <v>2150.4244316744166</v>
      </c>
      <c r="R69" s="16">
        <f t="shared" ca="1" si="19"/>
        <v>-1.3660243599448313E-3</v>
      </c>
    </row>
    <row r="70" spans="1:18" x14ac:dyDescent="0.2">
      <c r="A70" s="84">
        <v>13086.5</v>
      </c>
      <c r="B70" s="84">
        <v>5.0562837124743965E-2</v>
      </c>
      <c r="C70" s="84">
        <v>1</v>
      </c>
      <c r="D70" s="85">
        <f t="shared" si="5"/>
        <v>1.3086500000000001</v>
      </c>
      <c r="E70" s="85">
        <f t="shared" si="6"/>
        <v>5.0562837124743965E-2</v>
      </c>
      <c r="F70" s="36">
        <f t="shared" si="7"/>
        <v>1.3086500000000001</v>
      </c>
      <c r="G70" s="36">
        <f t="shared" si="8"/>
        <v>5.0562837124743965E-2</v>
      </c>
      <c r="H70" s="36">
        <f t="shared" si="9"/>
        <v>1.7125648225000003</v>
      </c>
      <c r="I70" s="36">
        <f t="shared" si="10"/>
        <v>2.2411479549646254</v>
      </c>
      <c r="J70" s="36">
        <f t="shared" si="11"/>
        <v>2.9328782712644572</v>
      </c>
      <c r="K70" s="36">
        <f t="shared" si="12"/>
        <v>6.6169056803296197E-2</v>
      </c>
      <c r="L70" s="36">
        <f t="shared" si="13"/>
        <v>8.6592136185633578E-2</v>
      </c>
      <c r="M70" s="36">
        <f t="shared" ca="1" si="14"/>
        <v>5.1428861490043901E-2</v>
      </c>
      <c r="N70" s="36">
        <f t="shared" ca="1" si="15"/>
        <v>7.4999820129315721E-7</v>
      </c>
      <c r="O70" s="26">
        <f t="shared" ca="1" si="16"/>
        <v>88.277896643220942</v>
      </c>
      <c r="P70" s="36">
        <f t="shared" ca="1" si="17"/>
        <v>2179.5274611698983</v>
      </c>
      <c r="Q70" s="36">
        <f t="shared" ca="1" si="18"/>
        <v>2150.4244316744166</v>
      </c>
      <c r="R70" s="16">
        <f t="shared" ca="1" si="19"/>
        <v>-8.6602436529993609E-4</v>
      </c>
    </row>
    <row r="71" spans="1:18" x14ac:dyDescent="0.2">
      <c r="A71" s="84">
        <v>13086.5</v>
      </c>
      <c r="B71" s="84">
        <v>5.066283712949371E-2</v>
      </c>
      <c r="C71" s="84">
        <v>1</v>
      </c>
      <c r="D71" s="85">
        <f t="shared" si="5"/>
        <v>1.3086500000000001</v>
      </c>
      <c r="E71" s="85">
        <f t="shared" si="6"/>
        <v>5.066283712949371E-2</v>
      </c>
      <c r="F71" s="36">
        <f t="shared" si="7"/>
        <v>1.3086500000000001</v>
      </c>
      <c r="G71" s="36">
        <f t="shared" si="8"/>
        <v>5.066283712949371E-2</v>
      </c>
      <c r="H71" s="36">
        <f t="shared" si="9"/>
        <v>1.7125648225000003</v>
      </c>
      <c r="I71" s="36">
        <f t="shared" si="10"/>
        <v>2.2411479549646254</v>
      </c>
      <c r="J71" s="36">
        <f t="shared" si="11"/>
        <v>2.9328782712644572</v>
      </c>
      <c r="K71" s="36">
        <f t="shared" si="12"/>
        <v>6.6299921809511941E-2</v>
      </c>
      <c r="L71" s="36">
        <f t="shared" si="13"/>
        <v>8.6763392676017806E-2</v>
      </c>
      <c r="M71" s="36">
        <f t="shared" ca="1" si="14"/>
        <v>5.1428861490043901E-2</v>
      </c>
      <c r="N71" s="36">
        <f t="shared" ca="1" si="15"/>
        <v>5.8679332095632895E-7</v>
      </c>
      <c r="O71" s="26">
        <f t="shared" ca="1" si="16"/>
        <v>88.277896643220942</v>
      </c>
      <c r="P71" s="36">
        <f t="shared" ca="1" si="17"/>
        <v>2179.5274611698983</v>
      </c>
      <c r="Q71" s="36">
        <f t="shared" ca="1" si="18"/>
        <v>2150.4244316744166</v>
      </c>
      <c r="R71" s="16">
        <f t="shared" ca="1" si="19"/>
        <v>-7.6602436055019096E-4</v>
      </c>
    </row>
    <row r="72" spans="1:18" x14ac:dyDescent="0.2">
      <c r="A72" s="84">
        <v>13097.5</v>
      </c>
      <c r="B72" s="84">
        <v>6.7757770164462272E-2</v>
      </c>
      <c r="C72" s="84">
        <v>1</v>
      </c>
      <c r="D72" s="85">
        <f t="shared" si="5"/>
        <v>1.30975</v>
      </c>
      <c r="E72" s="85">
        <f t="shared" si="6"/>
        <v>6.7757770164462272E-2</v>
      </c>
      <c r="F72" s="36">
        <f t="shared" si="7"/>
        <v>1.30975</v>
      </c>
      <c r="G72" s="36">
        <f t="shared" si="8"/>
        <v>6.7757770164462272E-2</v>
      </c>
      <c r="H72" s="36">
        <f t="shared" si="9"/>
        <v>1.7154450625</v>
      </c>
      <c r="I72" s="36">
        <f t="shared" si="10"/>
        <v>2.2468041706093751</v>
      </c>
      <c r="J72" s="36">
        <f t="shared" si="11"/>
        <v>2.9427517624556288</v>
      </c>
      <c r="K72" s="36">
        <f t="shared" si="12"/>
        <v>8.8745739472904456E-2</v>
      </c>
      <c r="L72" s="36">
        <f t="shared" si="13"/>
        <v>0.11623473227463661</v>
      </c>
      <c r="M72" s="36">
        <f t="shared" ca="1" si="14"/>
        <v>5.1565536628761871E-2</v>
      </c>
      <c r="N72" s="36">
        <f t="shared" ca="1" si="15"/>
        <v>2.6218842687466073E-4</v>
      </c>
      <c r="O72" s="26">
        <f t="shared" ca="1" si="16"/>
        <v>91.761133286638895</v>
      </c>
      <c r="P72" s="36">
        <f t="shared" ca="1" si="17"/>
        <v>2241.5448666913462</v>
      </c>
      <c r="Q72" s="36">
        <f t="shared" ca="1" si="18"/>
        <v>2191.8757263978523</v>
      </c>
      <c r="R72" s="16">
        <f t="shared" ca="1" si="19"/>
        <v>1.6192233535700401E-2</v>
      </c>
    </row>
    <row r="73" spans="1:18" x14ac:dyDescent="0.2">
      <c r="A73" s="84">
        <v>13164</v>
      </c>
      <c r="B73" s="84">
        <v>6.2699865353351925E-2</v>
      </c>
      <c r="C73" s="84">
        <v>1</v>
      </c>
      <c r="D73" s="85">
        <f t="shared" si="5"/>
        <v>1.3164</v>
      </c>
      <c r="E73" s="85">
        <f t="shared" si="6"/>
        <v>6.2699865353351925E-2</v>
      </c>
      <c r="F73" s="36">
        <f t="shared" si="7"/>
        <v>1.3164</v>
      </c>
      <c r="G73" s="36">
        <f t="shared" si="8"/>
        <v>6.2699865353351925E-2</v>
      </c>
      <c r="H73" s="36">
        <f t="shared" si="9"/>
        <v>1.7329089600000001</v>
      </c>
      <c r="I73" s="36">
        <f t="shared" si="10"/>
        <v>2.2812013549440002</v>
      </c>
      <c r="J73" s="36">
        <f t="shared" si="11"/>
        <v>3.0029734636482819</v>
      </c>
      <c r="K73" s="36">
        <f t="shared" si="12"/>
        <v>8.2538102751152476E-2</v>
      </c>
      <c r="L73" s="36">
        <f t="shared" si="13"/>
        <v>0.10865315846161712</v>
      </c>
      <c r="M73" s="36">
        <f t="shared" ca="1" si="14"/>
        <v>5.2395088465470835E-2</v>
      </c>
      <c r="N73" s="36">
        <f t="shared" ca="1" si="15"/>
        <v>1.0618842670900828E-4</v>
      </c>
      <c r="O73" s="26">
        <f t="shared" ca="1" si="16"/>
        <v>114.4762396129708</v>
      </c>
      <c r="P73" s="36">
        <f t="shared" ca="1" si="17"/>
        <v>2638.3884554145684</v>
      </c>
      <c r="Q73" s="36">
        <f t="shared" ca="1" si="18"/>
        <v>2452.9321770191141</v>
      </c>
      <c r="R73" s="16">
        <f t="shared" ca="1" si="19"/>
        <v>1.030477688788109E-2</v>
      </c>
    </row>
    <row r="74" spans="1:18" x14ac:dyDescent="0.2">
      <c r="A74" s="84">
        <v>13195.5</v>
      </c>
      <c r="B74" s="84">
        <v>4.8867173594771884E-2</v>
      </c>
      <c r="C74" s="84">
        <v>1</v>
      </c>
      <c r="D74" s="85">
        <f t="shared" si="5"/>
        <v>1.31955</v>
      </c>
      <c r="E74" s="85">
        <f t="shared" si="6"/>
        <v>4.8867173594771884E-2</v>
      </c>
      <c r="F74" s="36">
        <f t="shared" si="7"/>
        <v>1.31955</v>
      </c>
      <c r="G74" s="36">
        <f t="shared" si="8"/>
        <v>4.8867173594771884E-2</v>
      </c>
      <c r="H74" s="36">
        <f t="shared" si="9"/>
        <v>1.7412122025000001</v>
      </c>
      <c r="I74" s="36">
        <f t="shared" si="10"/>
        <v>2.2976165618088751</v>
      </c>
      <c r="J74" s="36">
        <f t="shared" si="11"/>
        <v>3.031819934134901</v>
      </c>
      <c r="K74" s="36">
        <f t="shared" si="12"/>
        <v>6.4482678916981243E-2</v>
      </c>
      <c r="L74" s="36">
        <f t="shared" si="13"/>
        <v>8.5088118964902593E-2</v>
      </c>
      <c r="M74" s="36">
        <f t="shared" ca="1" si="14"/>
        <v>5.2790003821277236E-2</v>
      </c>
      <c r="N74" s="36">
        <f t="shared" ca="1" si="15"/>
        <v>1.5388596985984026E-5</v>
      </c>
      <c r="O74" s="26">
        <f t="shared" ca="1" si="16"/>
        <v>126.25161493615057</v>
      </c>
      <c r="P74" s="36">
        <f t="shared" ca="1" si="17"/>
        <v>2839.7578099638067</v>
      </c>
      <c r="Q74" s="36">
        <f t="shared" ca="1" si="18"/>
        <v>2582.9681294398324</v>
      </c>
      <c r="R74" s="16">
        <f t="shared" ca="1" si="19"/>
        <v>-3.9228302265053513E-3</v>
      </c>
    </row>
    <row r="75" spans="1:18" x14ac:dyDescent="0.2">
      <c r="A75" s="84"/>
      <c r="B75" s="84"/>
      <c r="C75" s="84"/>
      <c r="D75" s="85">
        <f t="shared" si="5"/>
        <v>0</v>
      </c>
      <c r="E75" s="85">
        <f t="shared" si="6"/>
        <v>0</v>
      </c>
      <c r="F75" s="36">
        <f t="shared" si="7"/>
        <v>0</v>
      </c>
      <c r="G75" s="36">
        <f t="shared" si="8"/>
        <v>0</v>
      </c>
      <c r="H75" s="36">
        <f t="shared" si="9"/>
        <v>0</v>
      </c>
      <c r="I75" s="36">
        <f t="shared" si="10"/>
        <v>0</v>
      </c>
      <c r="J75" s="36">
        <f t="shared" si="11"/>
        <v>0</v>
      </c>
      <c r="K75" s="36">
        <f t="shared" si="12"/>
        <v>0</v>
      </c>
      <c r="L75" s="36">
        <f t="shared" si="13"/>
        <v>0</v>
      </c>
      <c r="M75" s="36">
        <f t="shared" ca="1" si="14"/>
        <v>-1.8041002402914082E-3</v>
      </c>
      <c r="N75" s="36">
        <f t="shared" ca="1" si="15"/>
        <v>0</v>
      </c>
      <c r="O75" s="26">
        <f t="shared" ca="1" si="16"/>
        <v>0</v>
      </c>
      <c r="P75" s="36">
        <f t="shared" ca="1" si="17"/>
        <v>0</v>
      </c>
      <c r="Q75" s="36">
        <f t="shared" ca="1" si="18"/>
        <v>0</v>
      </c>
      <c r="R75" s="16">
        <f t="shared" ca="1" si="19"/>
        <v>1.8041002402914082E-3</v>
      </c>
    </row>
    <row r="76" spans="1:18" x14ac:dyDescent="0.2">
      <c r="A76" s="84"/>
      <c r="B76" s="84"/>
      <c r="C76" s="84"/>
      <c r="D76" s="85">
        <f t="shared" si="5"/>
        <v>0</v>
      </c>
      <c r="E76" s="85">
        <f t="shared" si="6"/>
        <v>0</v>
      </c>
      <c r="F76" s="36">
        <f t="shared" si="7"/>
        <v>0</v>
      </c>
      <c r="G76" s="36">
        <f t="shared" si="8"/>
        <v>0</v>
      </c>
      <c r="H76" s="36">
        <f t="shared" si="9"/>
        <v>0</v>
      </c>
      <c r="I76" s="36">
        <f t="shared" si="10"/>
        <v>0</v>
      </c>
      <c r="J76" s="36">
        <f t="shared" si="11"/>
        <v>0</v>
      </c>
      <c r="K76" s="36">
        <f t="shared" si="12"/>
        <v>0</v>
      </c>
      <c r="L76" s="36">
        <f t="shared" si="13"/>
        <v>0</v>
      </c>
      <c r="M76" s="36">
        <f t="shared" ca="1" si="14"/>
        <v>-1.8041002402914082E-3</v>
      </c>
      <c r="N76" s="36">
        <f t="shared" ca="1" si="15"/>
        <v>0</v>
      </c>
      <c r="O76" s="26">
        <f t="shared" ca="1" si="16"/>
        <v>0</v>
      </c>
      <c r="P76" s="36">
        <f t="shared" ca="1" si="17"/>
        <v>0</v>
      </c>
      <c r="Q76" s="36">
        <f t="shared" ca="1" si="18"/>
        <v>0</v>
      </c>
      <c r="R76" s="16">
        <f t="shared" ca="1" si="19"/>
        <v>1.8041002402914082E-3</v>
      </c>
    </row>
    <row r="77" spans="1:18" x14ac:dyDescent="0.2">
      <c r="A77" s="84"/>
      <c r="B77" s="84"/>
      <c r="C77" s="84"/>
      <c r="D77" s="85">
        <f t="shared" si="5"/>
        <v>0</v>
      </c>
      <c r="E77" s="85">
        <f t="shared" si="6"/>
        <v>0</v>
      </c>
      <c r="F77" s="36">
        <f t="shared" si="7"/>
        <v>0</v>
      </c>
      <c r="G77" s="36">
        <f t="shared" si="8"/>
        <v>0</v>
      </c>
      <c r="H77" s="36">
        <f t="shared" si="9"/>
        <v>0</v>
      </c>
      <c r="I77" s="36">
        <f t="shared" si="10"/>
        <v>0</v>
      </c>
      <c r="J77" s="36">
        <f t="shared" si="11"/>
        <v>0</v>
      </c>
      <c r="K77" s="36">
        <f t="shared" si="12"/>
        <v>0</v>
      </c>
      <c r="L77" s="36">
        <f t="shared" si="13"/>
        <v>0</v>
      </c>
      <c r="M77" s="36">
        <f t="shared" ca="1" si="14"/>
        <v>-1.8041002402914082E-3</v>
      </c>
      <c r="N77" s="36">
        <f t="shared" ca="1" si="15"/>
        <v>0</v>
      </c>
      <c r="O77" s="26">
        <f t="shared" ca="1" si="16"/>
        <v>0</v>
      </c>
      <c r="P77" s="36">
        <f t="shared" ca="1" si="17"/>
        <v>0</v>
      </c>
      <c r="Q77" s="36">
        <f t="shared" ca="1" si="18"/>
        <v>0</v>
      </c>
      <c r="R77" s="16">
        <f t="shared" ca="1" si="19"/>
        <v>1.8041002402914082E-3</v>
      </c>
    </row>
    <row r="78" spans="1:18" x14ac:dyDescent="0.2">
      <c r="A78" s="84"/>
      <c r="B78" s="84"/>
      <c r="C78" s="84"/>
      <c r="D78" s="85">
        <f t="shared" si="5"/>
        <v>0</v>
      </c>
      <c r="E78" s="85">
        <f t="shared" si="6"/>
        <v>0</v>
      </c>
      <c r="F78" s="36">
        <f t="shared" si="7"/>
        <v>0</v>
      </c>
      <c r="G78" s="36">
        <f t="shared" si="8"/>
        <v>0</v>
      </c>
      <c r="H78" s="36">
        <f t="shared" si="9"/>
        <v>0</v>
      </c>
      <c r="I78" s="36">
        <f t="shared" si="10"/>
        <v>0</v>
      </c>
      <c r="J78" s="36">
        <f t="shared" si="11"/>
        <v>0</v>
      </c>
      <c r="K78" s="36">
        <f t="shared" si="12"/>
        <v>0</v>
      </c>
      <c r="L78" s="36">
        <f t="shared" si="13"/>
        <v>0</v>
      </c>
      <c r="M78" s="36">
        <f t="shared" ca="1" si="14"/>
        <v>-1.8041002402914082E-3</v>
      </c>
      <c r="N78" s="36">
        <f t="shared" ca="1" si="15"/>
        <v>0</v>
      </c>
      <c r="O78" s="26">
        <f t="shared" ca="1" si="16"/>
        <v>0</v>
      </c>
      <c r="P78" s="36">
        <f t="shared" ca="1" si="17"/>
        <v>0</v>
      </c>
      <c r="Q78" s="36">
        <f t="shared" ca="1" si="18"/>
        <v>0</v>
      </c>
      <c r="R78" s="16">
        <f t="shared" ca="1" si="19"/>
        <v>1.8041002402914082E-3</v>
      </c>
    </row>
    <row r="79" spans="1:18" x14ac:dyDescent="0.2">
      <c r="A79" s="84"/>
      <c r="B79" s="84"/>
      <c r="C79" s="84"/>
      <c r="D79" s="85">
        <f t="shared" si="5"/>
        <v>0</v>
      </c>
      <c r="E79" s="85">
        <f t="shared" si="6"/>
        <v>0</v>
      </c>
      <c r="F79" s="36">
        <f t="shared" si="7"/>
        <v>0</v>
      </c>
      <c r="G79" s="36">
        <f t="shared" si="8"/>
        <v>0</v>
      </c>
      <c r="H79" s="36">
        <f t="shared" si="9"/>
        <v>0</v>
      </c>
      <c r="I79" s="36">
        <f t="shared" si="10"/>
        <v>0</v>
      </c>
      <c r="J79" s="36">
        <f t="shared" si="11"/>
        <v>0</v>
      </c>
      <c r="K79" s="36">
        <f t="shared" si="12"/>
        <v>0</v>
      </c>
      <c r="L79" s="36">
        <f t="shared" si="13"/>
        <v>0</v>
      </c>
      <c r="M79" s="36">
        <f t="shared" ca="1" si="14"/>
        <v>-1.8041002402914082E-3</v>
      </c>
      <c r="N79" s="36">
        <f t="shared" ca="1" si="15"/>
        <v>0</v>
      </c>
      <c r="O79" s="26">
        <f t="shared" ca="1" si="16"/>
        <v>0</v>
      </c>
      <c r="P79" s="36">
        <f t="shared" ca="1" si="17"/>
        <v>0</v>
      </c>
      <c r="Q79" s="36">
        <f t="shared" ca="1" si="18"/>
        <v>0</v>
      </c>
      <c r="R79" s="16">
        <f t="shared" ca="1" si="19"/>
        <v>1.8041002402914082E-3</v>
      </c>
    </row>
    <row r="80" spans="1:18" x14ac:dyDescent="0.2">
      <c r="A80" s="84"/>
      <c r="B80" s="84"/>
      <c r="C80" s="84"/>
      <c r="D80" s="85">
        <f t="shared" si="5"/>
        <v>0</v>
      </c>
      <c r="E80" s="85">
        <f t="shared" si="6"/>
        <v>0</v>
      </c>
      <c r="F80" s="36">
        <f t="shared" si="7"/>
        <v>0</v>
      </c>
      <c r="G80" s="36">
        <f t="shared" si="8"/>
        <v>0</v>
      </c>
      <c r="H80" s="36">
        <f t="shared" si="9"/>
        <v>0</v>
      </c>
      <c r="I80" s="36">
        <f t="shared" si="10"/>
        <v>0</v>
      </c>
      <c r="J80" s="36">
        <f t="shared" si="11"/>
        <v>0</v>
      </c>
      <c r="K80" s="36">
        <f t="shared" si="12"/>
        <v>0</v>
      </c>
      <c r="L80" s="36">
        <f t="shared" si="13"/>
        <v>0</v>
      </c>
      <c r="M80" s="36">
        <f t="shared" ca="1" si="14"/>
        <v>-1.8041002402914082E-3</v>
      </c>
      <c r="N80" s="36">
        <f t="shared" ca="1" si="15"/>
        <v>0</v>
      </c>
      <c r="O80" s="26">
        <f t="shared" ca="1" si="16"/>
        <v>0</v>
      </c>
      <c r="P80" s="36">
        <f t="shared" ca="1" si="17"/>
        <v>0</v>
      </c>
      <c r="Q80" s="36">
        <f t="shared" ca="1" si="18"/>
        <v>0</v>
      </c>
      <c r="R80" s="16">
        <f t="shared" ca="1" si="19"/>
        <v>1.8041002402914082E-3</v>
      </c>
    </row>
    <row r="81" spans="1:18" x14ac:dyDescent="0.2">
      <c r="A81" s="84"/>
      <c r="B81" s="84"/>
      <c r="C81" s="84"/>
      <c r="D81" s="85">
        <f t="shared" si="5"/>
        <v>0</v>
      </c>
      <c r="E81" s="85">
        <f t="shared" si="6"/>
        <v>0</v>
      </c>
      <c r="F81" s="36">
        <f t="shared" si="7"/>
        <v>0</v>
      </c>
      <c r="G81" s="36">
        <f t="shared" si="8"/>
        <v>0</v>
      </c>
      <c r="H81" s="36">
        <f t="shared" si="9"/>
        <v>0</v>
      </c>
      <c r="I81" s="36">
        <f t="shared" si="10"/>
        <v>0</v>
      </c>
      <c r="J81" s="36">
        <f t="shared" si="11"/>
        <v>0</v>
      </c>
      <c r="K81" s="36">
        <f t="shared" si="12"/>
        <v>0</v>
      </c>
      <c r="L81" s="36">
        <f t="shared" si="13"/>
        <v>0</v>
      </c>
      <c r="M81" s="36">
        <f t="shared" ca="1" si="14"/>
        <v>-1.8041002402914082E-3</v>
      </c>
      <c r="N81" s="36">
        <f t="shared" ca="1" si="15"/>
        <v>0</v>
      </c>
      <c r="O81" s="26">
        <f t="shared" ca="1" si="16"/>
        <v>0</v>
      </c>
      <c r="P81" s="36">
        <f t="shared" ca="1" si="17"/>
        <v>0</v>
      </c>
      <c r="Q81" s="36">
        <f t="shared" ca="1" si="18"/>
        <v>0</v>
      </c>
      <c r="R81" s="16">
        <f t="shared" ca="1" si="19"/>
        <v>1.8041002402914082E-3</v>
      </c>
    </row>
    <row r="82" spans="1:18" x14ac:dyDescent="0.2">
      <c r="A82" s="84"/>
      <c r="B82" s="84"/>
      <c r="C82" s="84"/>
      <c r="D82" s="85">
        <f t="shared" si="5"/>
        <v>0</v>
      </c>
      <c r="E82" s="85">
        <f t="shared" si="6"/>
        <v>0</v>
      </c>
      <c r="F82" s="36">
        <f t="shared" si="7"/>
        <v>0</v>
      </c>
      <c r="G82" s="36">
        <f t="shared" si="8"/>
        <v>0</v>
      </c>
      <c r="H82" s="36">
        <f t="shared" si="9"/>
        <v>0</v>
      </c>
      <c r="I82" s="36">
        <f t="shared" si="10"/>
        <v>0</v>
      </c>
      <c r="J82" s="36">
        <f t="shared" si="11"/>
        <v>0</v>
      </c>
      <c r="K82" s="36">
        <f t="shared" si="12"/>
        <v>0</v>
      </c>
      <c r="L82" s="36">
        <f t="shared" si="13"/>
        <v>0</v>
      </c>
      <c r="M82" s="36">
        <f t="shared" ca="1" si="14"/>
        <v>-1.8041002402914082E-3</v>
      </c>
      <c r="N82" s="36">
        <f t="shared" ca="1" si="15"/>
        <v>0</v>
      </c>
      <c r="O82" s="26">
        <f t="shared" ca="1" si="16"/>
        <v>0</v>
      </c>
      <c r="P82" s="36">
        <f t="shared" ca="1" si="17"/>
        <v>0</v>
      </c>
      <c r="Q82" s="36">
        <f t="shared" ca="1" si="18"/>
        <v>0</v>
      </c>
      <c r="R82" s="16">
        <f t="shared" ca="1" si="19"/>
        <v>1.8041002402914082E-3</v>
      </c>
    </row>
    <row r="83" spans="1:18" x14ac:dyDescent="0.2">
      <c r="A83" s="84"/>
      <c r="B83" s="84"/>
      <c r="C83" s="84"/>
      <c r="D83" s="85">
        <f t="shared" si="5"/>
        <v>0</v>
      </c>
      <c r="E83" s="85">
        <f t="shared" si="6"/>
        <v>0</v>
      </c>
      <c r="F83" s="36">
        <f t="shared" si="7"/>
        <v>0</v>
      </c>
      <c r="G83" s="36">
        <f t="shared" si="8"/>
        <v>0</v>
      </c>
      <c r="H83" s="36">
        <f t="shared" si="9"/>
        <v>0</v>
      </c>
      <c r="I83" s="36">
        <f t="shared" si="10"/>
        <v>0</v>
      </c>
      <c r="J83" s="36">
        <f t="shared" si="11"/>
        <v>0</v>
      </c>
      <c r="K83" s="36">
        <f t="shared" si="12"/>
        <v>0</v>
      </c>
      <c r="L83" s="36">
        <f t="shared" si="13"/>
        <v>0</v>
      </c>
      <c r="M83" s="36">
        <f t="shared" ca="1" si="14"/>
        <v>-1.8041002402914082E-3</v>
      </c>
      <c r="N83" s="36">
        <f t="shared" ca="1" si="15"/>
        <v>0</v>
      </c>
      <c r="O83" s="26">
        <f t="shared" ca="1" si="16"/>
        <v>0</v>
      </c>
      <c r="P83" s="36">
        <f t="shared" ca="1" si="17"/>
        <v>0</v>
      </c>
      <c r="Q83" s="36">
        <f t="shared" ca="1" si="18"/>
        <v>0</v>
      </c>
      <c r="R83" s="16">
        <f t="shared" ca="1" si="19"/>
        <v>1.8041002402914082E-3</v>
      </c>
    </row>
    <row r="84" spans="1:18" x14ac:dyDescent="0.2">
      <c r="A84" s="84"/>
      <c r="B84" s="84"/>
      <c r="C84" s="84"/>
      <c r="D84" s="85">
        <f t="shared" si="5"/>
        <v>0</v>
      </c>
      <c r="E84" s="85">
        <f t="shared" si="6"/>
        <v>0</v>
      </c>
      <c r="F84" s="36">
        <f t="shared" si="7"/>
        <v>0</v>
      </c>
      <c r="G84" s="36">
        <f t="shared" si="8"/>
        <v>0</v>
      </c>
      <c r="H84" s="36">
        <f t="shared" si="9"/>
        <v>0</v>
      </c>
      <c r="I84" s="36">
        <f t="shared" si="10"/>
        <v>0</v>
      </c>
      <c r="J84" s="36">
        <f t="shared" si="11"/>
        <v>0</v>
      </c>
      <c r="K84" s="36">
        <f t="shared" si="12"/>
        <v>0</v>
      </c>
      <c r="L84" s="36">
        <f t="shared" si="13"/>
        <v>0</v>
      </c>
      <c r="M84" s="36">
        <f t="shared" ca="1" si="14"/>
        <v>-1.8041002402914082E-3</v>
      </c>
      <c r="N84" s="36">
        <f t="shared" ca="1" si="15"/>
        <v>0</v>
      </c>
      <c r="O84" s="26">
        <f t="shared" ca="1" si="16"/>
        <v>0</v>
      </c>
      <c r="P84" s="36">
        <f t="shared" ca="1" si="17"/>
        <v>0</v>
      </c>
      <c r="Q84" s="36">
        <f t="shared" ca="1" si="18"/>
        <v>0</v>
      </c>
      <c r="R84" s="16">
        <f t="shared" ca="1" si="19"/>
        <v>1.8041002402914082E-3</v>
      </c>
    </row>
    <row r="85" spans="1:18" x14ac:dyDescent="0.2">
      <c r="A85" s="84"/>
      <c r="B85" s="84"/>
      <c r="C85" s="84"/>
      <c r="D85" s="85">
        <f t="shared" ref="D85:D148" si="20">A85/A$18</f>
        <v>0</v>
      </c>
      <c r="E85" s="85">
        <f t="shared" ref="E85:E148" si="21">B85/B$18</f>
        <v>0</v>
      </c>
      <c r="F85" s="36">
        <f t="shared" ref="F85:F148" si="22">$C85*D85</f>
        <v>0</v>
      </c>
      <c r="G85" s="36">
        <f t="shared" ref="G85:G148" si="23">$C85*E85</f>
        <v>0</v>
      </c>
      <c r="H85" s="36">
        <f t="shared" ref="H85:H148" si="24">C85*D85*D85</f>
        <v>0</v>
      </c>
      <c r="I85" s="36">
        <f t="shared" ref="I85:I148" si="25">C85*D85*D85*D85</f>
        <v>0</v>
      </c>
      <c r="J85" s="36">
        <f t="shared" ref="J85:J148" si="26">C85*D85*D85*D85*D85</f>
        <v>0</v>
      </c>
      <c r="K85" s="36">
        <f t="shared" ref="K85:K148" si="27">C85*E85*D85</f>
        <v>0</v>
      </c>
      <c r="L85" s="36">
        <f t="shared" ref="L85:L148" si="28">C85*E85*D85*D85</f>
        <v>0</v>
      </c>
      <c r="M85" s="36">
        <f t="shared" ref="M85:M148" ca="1" si="29">+E$4+E$5*D85+E$6*D85^2</f>
        <v>-1.8041002402914082E-3</v>
      </c>
      <c r="N85" s="36">
        <f t="shared" ref="N85:N148" ca="1" si="30">C85*(M85-E85)^2</f>
        <v>0</v>
      </c>
      <c r="O85" s="26">
        <f t="shared" ref="O85:O148" ca="1" si="31">(C85*O$1-O$2*F85+O$3*H85)^2</f>
        <v>0</v>
      </c>
      <c r="P85" s="36">
        <f t="shared" ref="P85:P148" ca="1" si="32">(-C85*O$2+O$4*F85-O$5*H85)^2</f>
        <v>0</v>
      </c>
      <c r="Q85" s="36">
        <f t="shared" ref="Q85:Q148" ca="1" si="33">+(C85*O$3-F85*O$5+H85*O$6)^2</f>
        <v>0</v>
      </c>
      <c r="R85" s="16">
        <f t="shared" ref="R85:R148" ca="1" si="34">+E85-M85</f>
        <v>1.8041002402914082E-3</v>
      </c>
    </row>
    <row r="86" spans="1:18" x14ac:dyDescent="0.2">
      <c r="A86" s="84"/>
      <c r="B86" s="84"/>
      <c r="C86" s="84"/>
      <c r="D86" s="85">
        <f t="shared" si="20"/>
        <v>0</v>
      </c>
      <c r="E86" s="85">
        <f t="shared" si="21"/>
        <v>0</v>
      </c>
      <c r="F86" s="36">
        <f t="shared" si="22"/>
        <v>0</v>
      </c>
      <c r="G86" s="36">
        <f t="shared" si="23"/>
        <v>0</v>
      </c>
      <c r="H86" s="36">
        <f t="shared" si="24"/>
        <v>0</v>
      </c>
      <c r="I86" s="36">
        <f t="shared" si="25"/>
        <v>0</v>
      </c>
      <c r="J86" s="36">
        <f t="shared" si="26"/>
        <v>0</v>
      </c>
      <c r="K86" s="36">
        <f t="shared" si="27"/>
        <v>0</v>
      </c>
      <c r="L86" s="36">
        <f t="shared" si="28"/>
        <v>0</v>
      </c>
      <c r="M86" s="36">
        <f t="shared" ca="1" si="29"/>
        <v>-1.8041002402914082E-3</v>
      </c>
      <c r="N86" s="36">
        <f t="shared" ca="1" si="30"/>
        <v>0</v>
      </c>
      <c r="O86" s="26">
        <f t="shared" ca="1" si="31"/>
        <v>0</v>
      </c>
      <c r="P86" s="36">
        <f t="shared" ca="1" si="32"/>
        <v>0</v>
      </c>
      <c r="Q86" s="36">
        <f t="shared" ca="1" si="33"/>
        <v>0</v>
      </c>
      <c r="R86" s="16">
        <f t="shared" ca="1" si="34"/>
        <v>1.8041002402914082E-3</v>
      </c>
    </row>
    <row r="87" spans="1:18" x14ac:dyDescent="0.2">
      <c r="A87" s="84"/>
      <c r="B87" s="84"/>
      <c r="C87" s="84"/>
      <c r="D87" s="85">
        <f t="shared" si="20"/>
        <v>0</v>
      </c>
      <c r="E87" s="85">
        <f t="shared" si="21"/>
        <v>0</v>
      </c>
      <c r="F87" s="36">
        <f t="shared" si="22"/>
        <v>0</v>
      </c>
      <c r="G87" s="36">
        <f t="shared" si="23"/>
        <v>0</v>
      </c>
      <c r="H87" s="36">
        <f t="shared" si="24"/>
        <v>0</v>
      </c>
      <c r="I87" s="36">
        <f t="shared" si="25"/>
        <v>0</v>
      </c>
      <c r="J87" s="36">
        <f t="shared" si="26"/>
        <v>0</v>
      </c>
      <c r="K87" s="36">
        <f t="shared" si="27"/>
        <v>0</v>
      </c>
      <c r="L87" s="36">
        <f t="shared" si="28"/>
        <v>0</v>
      </c>
      <c r="M87" s="36">
        <f t="shared" ca="1" si="29"/>
        <v>-1.8041002402914082E-3</v>
      </c>
      <c r="N87" s="36">
        <f t="shared" ca="1" si="30"/>
        <v>0</v>
      </c>
      <c r="O87" s="26">
        <f t="shared" ca="1" si="31"/>
        <v>0</v>
      </c>
      <c r="P87" s="36">
        <f t="shared" ca="1" si="32"/>
        <v>0</v>
      </c>
      <c r="Q87" s="36">
        <f t="shared" ca="1" si="33"/>
        <v>0</v>
      </c>
      <c r="R87" s="16">
        <f t="shared" ca="1" si="34"/>
        <v>1.8041002402914082E-3</v>
      </c>
    </row>
    <row r="88" spans="1:18" x14ac:dyDescent="0.2">
      <c r="A88" s="84"/>
      <c r="B88" s="84"/>
      <c r="C88" s="84"/>
      <c r="D88" s="85">
        <f t="shared" si="20"/>
        <v>0</v>
      </c>
      <c r="E88" s="85">
        <f t="shared" si="21"/>
        <v>0</v>
      </c>
      <c r="F88" s="36">
        <f t="shared" si="22"/>
        <v>0</v>
      </c>
      <c r="G88" s="36">
        <f t="shared" si="23"/>
        <v>0</v>
      </c>
      <c r="H88" s="36">
        <f t="shared" si="24"/>
        <v>0</v>
      </c>
      <c r="I88" s="36">
        <f t="shared" si="25"/>
        <v>0</v>
      </c>
      <c r="J88" s="36">
        <f t="shared" si="26"/>
        <v>0</v>
      </c>
      <c r="K88" s="36">
        <f t="shared" si="27"/>
        <v>0</v>
      </c>
      <c r="L88" s="36">
        <f t="shared" si="28"/>
        <v>0</v>
      </c>
      <c r="M88" s="36">
        <f t="shared" ca="1" si="29"/>
        <v>-1.8041002402914082E-3</v>
      </c>
      <c r="N88" s="36">
        <f t="shared" ca="1" si="30"/>
        <v>0</v>
      </c>
      <c r="O88" s="26">
        <f t="shared" ca="1" si="31"/>
        <v>0</v>
      </c>
      <c r="P88" s="36">
        <f t="shared" ca="1" si="32"/>
        <v>0</v>
      </c>
      <c r="Q88" s="36">
        <f t="shared" ca="1" si="33"/>
        <v>0</v>
      </c>
      <c r="R88" s="16">
        <f t="shared" ca="1" si="34"/>
        <v>1.8041002402914082E-3</v>
      </c>
    </row>
    <row r="89" spans="1:18" x14ac:dyDescent="0.2">
      <c r="A89" s="84"/>
      <c r="B89" s="84"/>
      <c r="C89" s="84"/>
      <c r="D89" s="85">
        <f t="shared" si="20"/>
        <v>0</v>
      </c>
      <c r="E89" s="85">
        <f t="shared" si="21"/>
        <v>0</v>
      </c>
      <c r="F89" s="36">
        <f t="shared" si="22"/>
        <v>0</v>
      </c>
      <c r="G89" s="36">
        <f t="shared" si="23"/>
        <v>0</v>
      </c>
      <c r="H89" s="36">
        <f t="shared" si="24"/>
        <v>0</v>
      </c>
      <c r="I89" s="36">
        <f t="shared" si="25"/>
        <v>0</v>
      </c>
      <c r="J89" s="36">
        <f t="shared" si="26"/>
        <v>0</v>
      </c>
      <c r="K89" s="36">
        <f t="shared" si="27"/>
        <v>0</v>
      </c>
      <c r="L89" s="36">
        <f t="shared" si="28"/>
        <v>0</v>
      </c>
      <c r="M89" s="36">
        <f t="shared" ca="1" si="29"/>
        <v>-1.8041002402914082E-3</v>
      </c>
      <c r="N89" s="36">
        <f t="shared" ca="1" si="30"/>
        <v>0</v>
      </c>
      <c r="O89" s="26">
        <f t="shared" ca="1" si="31"/>
        <v>0</v>
      </c>
      <c r="P89" s="36">
        <f t="shared" ca="1" si="32"/>
        <v>0</v>
      </c>
      <c r="Q89" s="36">
        <f t="shared" ca="1" si="33"/>
        <v>0</v>
      </c>
      <c r="R89" s="16">
        <f t="shared" ca="1" si="34"/>
        <v>1.8041002402914082E-3</v>
      </c>
    </row>
    <row r="90" spans="1:18" x14ac:dyDescent="0.2">
      <c r="A90" s="84"/>
      <c r="B90" s="84"/>
      <c r="C90" s="84"/>
      <c r="D90" s="85">
        <f t="shared" si="20"/>
        <v>0</v>
      </c>
      <c r="E90" s="85">
        <f t="shared" si="21"/>
        <v>0</v>
      </c>
      <c r="F90" s="36">
        <f t="shared" si="22"/>
        <v>0</v>
      </c>
      <c r="G90" s="36">
        <f t="shared" si="23"/>
        <v>0</v>
      </c>
      <c r="H90" s="36">
        <f t="shared" si="24"/>
        <v>0</v>
      </c>
      <c r="I90" s="36">
        <f t="shared" si="25"/>
        <v>0</v>
      </c>
      <c r="J90" s="36">
        <f t="shared" si="26"/>
        <v>0</v>
      </c>
      <c r="K90" s="36">
        <f t="shared" si="27"/>
        <v>0</v>
      </c>
      <c r="L90" s="36">
        <f t="shared" si="28"/>
        <v>0</v>
      </c>
      <c r="M90" s="36">
        <f t="shared" ca="1" si="29"/>
        <v>-1.8041002402914082E-3</v>
      </c>
      <c r="N90" s="36">
        <f t="shared" ca="1" si="30"/>
        <v>0</v>
      </c>
      <c r="O90" s="26">
        <f t="shared" ca="1" si="31"/>
        <v>0</v>
      </c>
      <c r="P90" s="36">
        <f t="shared" ca="1" si="32"/>
        <v>0</v>
      </c>
      <c r="Q90" s="36">
        <f t="shared" ca="1" si="33"/>
        <v>0</v>
      </c>
      <c r="R90" s="16">
        <f t="shared" ca="1" si="34"/>
        <v>1.8041002402914082E-3</v>
      </c>
    </row>
    <row r="91" spans="1:18" x14ac:dyDescent="0.2">
      <c r="A91" s="84"/>
      <c r="B91" s="84"/>
      <c r="C91" s="84"/>
      <c r="D91" s="85">
        <f t="shared" si="20"/>
        <v>0</v>
      </c>
      <c r="E91" s="85">
        <f t="shared" si="21"/>
        <v>0</v>
      </c>
      <c r="F91" s="36">
        <f t="shared" si="22"/>
        <v>0</v>
      </c>
      <c r="G91" s="36">
        <f t="shared" si="23"/>
        <v>0</v>
      </c>
      <c r="H91" s="36">
        <f t="shared" si="24"/>
        <v>0</v>
      </c>
      <c r="I91" s="36">
        <f t="shared" si="25"/>
        <v>0</v>
      </c>
      <c r="J91" s="36">
        <f t="shared" si="26"/>
        <v>0</v>
      </c>
      <c r="K91" s="36">
        <f t="shared" si="27"/>
        <v>0</v>
      </c>
      <c r="L91" s="36">
        <f t="shared" si="28"/>
        <v>0</v>
      </c>
      <c r="M91" s="36">
        <f t="shared" ca="1" si="29"/>
        <v>-1.8041002402914082E-3</v>
      </c>
      <c r="N91" s="36">
        <f t="shared" ca="1" si="30"/>
        <v>0</v>
      </c>
      <c r="O91" s="26">
        <f t="shared" ca="1" si="31"/>
        <v>0</v>
      </c>
      <c r="P91" s="36">
        <f t="shared" ca="1" si="32"/>
        <v>0</v>
      </c>
      <c r="Q91" s="36">
        <f t="shared" ca="1" si="33"/>
        <v>0</v>
      </c>
      <c r="R91" s="16">
        <f t="shared" ca="1" si="34"/>
        <v>1.8041002402914082E-3</v>
      </c>
    </row>
    <row r="92" spans="1:18" x14ac:dyDescent="0.2">
      <c r="A92" s="84"/>
      <c r="B92" s="84"/>
      <c r="C92" s="84"/>
      <c r="D92" s="85">
        <f t="shared" si="20"/>
        <v>0</v>
      </c>
      <c r="E92" s="85">
        <f t="shared" si="21"/>
        <v>0</v>
      </c>
      <c r="F92" s="36">
        <f t="shared" si="22"/>
        <v>0</v>
      </c>
      <c r="G92" s="36">
        <f t="shared" si="23"/>
        <v>0</v>
      </c>
      <c r="H92" s="36">
        <f t="shared" si="24"/>
        <v>0</v>
      </c>
      <c r="I92" s="36">
        <f t="shared" si="25"/>
        <v>0</v>
      </c>
      <c r="J92" s="36">
        <f t="shared" si="26"/>
        <v>0</v>
      </c>
      <c r="K92" s="36">
        <f t="shared" si="27"/>
        <v>0</v>
      </c>
      <c r="L92" s="36">
        <f t="shared" si="28"/>
        <v>0</v>
      </c>
      <c r="M92" s="36">
        <f t="shared" ca="1" si="29"/>
        <v>-1.8041002402914082E-3</v>
      </c>
      <c r="N92" s="36">
        <f t="shared" ca="1" si="30"/>
        <v>0</v>
      </c>
      <c r="O92" s="26">
        <f t="shared" ca="1" si="31"/>
        <v>0</v>
      </c>
      <c r="P92" s="36">
        <f t="shared" ca="1" si="32"/>
        <v>0</v>
      </c>
      <c r="Q92" s="36">
        <f t="shared" ca="1" si="33"/>
        <v>0</v>
      </c>
      <c r="R92" s="16">
        <f t="shared" ca="1" si="34"/>
        <v>1.8041002402914082E-3</v>
      </c>
    </row>
    <row r="93" spans="1:18" x14ac:dyDescent="0.2">
      <c r="A93" s="84"/>
      <c r="B93" s="84"/>
      <c r="C93" s="84"/>
      <c r="D93" s="85">
        <f t="shared" si="20"/>
        <v>0</v>
      </c>
      <c r="E93" s="85">
        <f t="shared" si="21"/>
        <v>0</v>
      </c>
      <c r="F93" s="36">
        <f t="shared" si="22"/>
        <v>0</v>
      </c>
      <c r="G93" s="36">
        <f t="shared" si="23"/>
        <v>0</v>
      </c>
      <c r="H93" s="36">
        <f t="shared" si="24"/>
        <v>0</v>
      </c>
      <c r="I93" s="36">
        <f t="shared" si="25"/>
        <v>0</v>
      </c>
      <c r="J93" s="36">
        <f t="shared" si="26"/>
        <v>0</v>
      </c>
      <c r="K93" s="36">
        <f t="shared" si="27"/>
        <v>0</v>
      </c>
      <c r="L93" s="36">
        <f t="shared" si="28"/>
        <v>0</v>
      </c>
      <c r="M93" s="36">
        <f t="shared" ca="1" si="29"/>
        <v>-1.8041002402914082E-3</v>
      </c>
      <c r="N93" s="36">
        <f t="shared" ca="1" si="30"/>
        <v>0</v>
      </c>
      <c r="O93" s="26">
        <f t="shared" ca="1" si="31"/>
        <v>0</v>
      </c>
      <c r="P93" s="36">
        <f t="shared" ca="1" si="32"/>
        <v>0</v>
      </c>
      <c r="Q93" s="36">
        <f t="shared" ca="1" si="33"/>
        <v>0</v>
      </c>
      <c r="R93" s="16">
        <f t="shared" ca="1" si="34"/>
        <v>1.8041002402914082E-3</v>
      </c>
    </row>
    <row r="94" spans="1:18" x14ac:dyDescent="0.2">
      <c r="A94" s="84"/>
      <c r="B94" s="84"/>
      <c r="C94" s="84"/>
      <c r="D94" s="85">
        <f t="shared" si="20"/>
        <v>0</v>
      </c>
      <c r="E94" s="85">
        <f t="shared" si="21"/>
        <v>0</v>
      </c>
      <c r="F94" s="36">
        <f t="shared" si="22"/>
        <v>0</v>
      </c>
      <c r="G94" s="36">
        <f t="shared" si="23"/>
        <v>0</v>
      </c>
      <c r="H94" s="36">
        <f t="shared" si="24"/>
        <v>0</v>
      </c>
      <c r="I94" s="36">
        <f t="shared" si="25"/>
        <v>0</v>
      </c>
      <c r="J94" s="36">
        <f t="shared" si="26"/>
        <v>0</v>
      </c>
      <c r="K94" s="36">
        <f t="shared" si="27"/>
        <v>0</v>
      </c>
      <c r="L94" s="36">
        <f t="shared" si="28"/>
        <v>0</v>
      </c>
      <c r="M94" s="36">
        <f t="shared" ca="1" si="29"/>
        <v>-1.8041002402914082E-3</v>
      </c>
      <c r="N94" s="36">
        <f t="shared" ca="1" si="30"/>
        <v>0</v>
      </c>
      <c r="O94" s="26">
        <f t="shared" ca="1" si="31"/>
        <v>0</v>
      </c>
      <c r="P94" s="36">
        <f t="shared" ca="1" si="32"/>
        <v>0</v>
      </c>
      <c r="Q94" s="36">
        <f t="shared" ca="1" si="33"/>
        <v>0</v>
      </c>
      <c r="R94" s="16">
        <f t="shared" ca="1" si="34"/>
        <v>1.8041002402914082E-3</v>
      </c>
    </row>
    <row r="95" spans="1:18" x14ac:dyDescent="0.2">
      <c r="A95" s="84"/>
      <c r="B95" s="84"/>
      <c r="C95" s="84"/>
      <c r="D95" s="85">
        <f t="shared" si="20"/>
        <v>0</v>
      </c>
      <c r="E95" s="85">
        <f t="shared" si="21"/>
        <v>0</v>
      </c>
      <c r="F95" s="36">
        <f t="shared" si="22"/>
        <v>0</v>
      </c>
      <c r="G95" s="36">
        <f t="shared" si="23"/>
        <v>0</v>
      </c>
      <c r="H95" s="36">
        <f t="shared" si="24"/>
        <v>0</v>
      </c>
      <c r="I95" s="36">
        <f t="shared" si="25"/>
        <v>0</v>
      </c>
      <c r="J95" s="36">
        <f t="shared" si="26"/>
        <v>0</v>
      </c>
      <c r="K95" s="36">
        <f t="shared" si="27"/>
        <v>0</v>
      </c>
      <c r="L95" s="36">
        <f t="shared" si="28"/>
        <v>0</v>
      </c>
      <c r="M95" s="36">
        <f t="shared" ca="1" si="29"/>
        <v>-1.8041002402914082E-3</v>
      </c>
      <c r="N95" s="36">
        <f t="shared" ca="1" si="30"/>
        <v>0</v>
      </c>
      <c r="O95" s="26">
        <f t="shared" ca="1" si="31"/>
        <v>0</v>
      </c>
      <c r="P95" s="36">
        <f t="shared" ca="1" si="32"/>
        <v>0</v>
      </c>
      <c r="Q95" s="36">
        <f t="shared" ca="1" si="33"/>
        <v>0</v>
      </c>
      <c r="R95" s="16">
        <f t="shared" ca="1" si="34"/>
        <v>1.8041002402914082E-3</v>
      </c>
    </row>
    <row r="96" spans="1:18" x14ac:dyDescent="0.2">
      <c r="A96" s="84"/>
      <c r="B96" s="84"/>
      <c r="C96" s="84"/>
      <c r="D96" s="85">
        <f t="shared" si="20"/>
        <v>0</v>
      </c>
      <c r="E96" s="85">
        <f t="shared" si="21"/>
        <v>0</v>
      </c>
      <c r="F96" s="36">
        <f t="shared" si="22"/>
        <v>0</v>
      </c>
      <c r="G96" s="36">
        <f t="shared" si="23"/>
        <v>0</v>
      </c>
      <c r="H96" s="36">
        <f t="shared" si="24"/>
        <v>0</v>
      </c>
      <c r="I96" s="36">
        <f t="shared" si="25"/>
        <v>0</v>
      </c>
      <c r="J96" s="36">
        <f t="shared" si="26"/>
        <v>0</v>
      </c>
      <c r="K96" s="36">
        <f t="shared" si="27"/>
        <v>0</v>
      </c>
      <c r="L96" s="36">
        <f t="shared" si="28"/>
        <v>0</v>
      </c>
      <c r="M96" s="36">
        <f t="shared" ca="1" si="29"/>
        <v>-1.8041002402914082E-3</v>
      </c>
      <c r="N96" s="36">
        <f t="shared" ca="1" si="30"/>
        <v>0</v>
      </c>
      <c r="O96" s="26">
        <f t="shared" ca="1" si="31"/>
        <v>0</v>
      </c>
      <c r="P96" s="36">
        <f t="shared" ca="1" si="32"/>
        <v>0</v>
      </c>
      <c r="Q96" s="36">
        <f t="shared" ca="1" si="33"/>
        <v>0</v>
      </c>
      <c r="R96" s="16">
        <f t="shared" ca="1" si="34"/>
        <v>1.8041002402914082E-3</v>
      </c>
    </row>
    <row r="97" spans="1:18" x14ac:dyDescent="0.2">
      <c r="A97" s="84"/>
      <c r="B97" s="84"/>
      <c r="C97" s="84"/>
      <c r="D97" s="85">
        <f t="shared" si="20"/>
        <v>0</v>
      </c>
      <c r="E97" s="85">
        <f t="shared" si="21"/>
        <v>0</v>
      </c>
      <c r="F97" s="36">
        <f t="shared" si="22"/>
        <v>0</v>
      </c>
      <c r="G97" s="36">
        <f t="shared" si="23"/>
        <v>0</v>
      </c>
      <c r="H97" s="36">
        <f t="shared" si="24"/>
        <v>0</v>
      </c>
      <c r="I97" s="36">
        <f t="shared" si="25"/>
        <v>0</v>
      </c>
      <c r="J97" s="36">
        <f t="shared" si="26"/>
        <v>0</v>
      </c>
      <c r="K97" s="36">
        <f t="shared" si="27"/>
        <v>0</v>
      </c>
      <c r="L97" s="36">
        <f t="shared" si="28"/>
        <v>0</v>
      </c>
      <c r="M97" s="36">
        <f t="shared" ca="1" si="29"/>
        <v>-1.8041002402914082E-3</v>
      </c>
      <c r="N97" s="36">
        <f t="shared" ca="1" si="30"/>
        <v>0</v>
      </c>
      <c r="O97" s="26">
        <f t="shared" ca="1" si="31"/>
        <v>0</v>
      </c>
      <c r="P97" s="36">
        <f t="shared" ca="1" si="32"/>
        <v>0</v>
      </c>
      <c r="Q97" s="36">
        <f t="shared" ca="1" si="33"/>
        <v>0</v>
      </c>
      <c r="R97" s="16">
        <f t="shared" ca="1" si="34"/>
        <v>1.8041002402914082E-3</v>
      </c>
    </row>
    <row r="98" spans="1:18" x14ac:dyDescent="0.2">
      <c r="A98" s="84"/>
      <c r="B98" s="84"/>
      <c r="C98" s="84"/>
      <c r="D98" s="85">
        <f t="shared" si="20"/>
        <v>0</v>
      </c>
      <c r="E98" s="85">
        <f t="shared" si="21"/>
        <v>0</v>
      </c>
      <c r="F98" s="36">
        <f t="shared" si="22"/>
        <v>0</v>
      </c>
      <c r="G98" s="36">
        <f t="shared" si="23"/>
        <v>0</v>
      </c>
      <c r="H98" s="36">
        <f t="shared" si="24"/>
        <v>0</v>
      </c>
      <c r="I98" s="36">
        <f t="shared" si="25"/>
        <v>0</v>
      </c>
      <c r="J98" s="36">
        <f t="shared" si="26"/>
        <v>0</v>
      </c>
      <c r="K98" s="36">
        <f t="shared" si="27"/>
        <v>0</v>
      </c>
      <c r="L98" s="36">
        <f t="shared" si="28"/>
        <v>0</v>
      </c>
      <c r="M98" s="36">
        <f t="shared" ca="1" si="29"/>
        <v>-1.8041002402914082E-3</v>
      </c>
      <c r="N98" s="36">
        <f t="shared" ca="1" si="30"/>
        <v>0</v>
      </c>
      <c r="O98" s="26">
        <f t="shared" ca="1" si="31"/>
        <v>0</v>
      </c>
      <c r="P98" s="36">
        <f t="shared" ca="1" si="32"/>
        <v>0</v>
      </c>
      <c r="Q98" s="36">
        <f t="shared" ca="1" si="33"/>
        <v>0</v>
      </c>
      <c r="R98" s="16">
        <f t="shared" ca="1" si="34"/>
        <v>1.8041002402914082E-3</v>
      </c>
    </row>
    <row r="99" spans="1:18" x14ac:dyDescent="0.2">
      <c r="A99" s="84"/>
      <c r="B99" s="84"/>
      <c r="C99" s="84"/>
      <c r="D99" s="85">
        <f t="shared" si="20"/>
        <v>0</v>
      </c>
      <c r="E99" s="85">
        <f t="shared" si="21"/>
        <v>0</v>
      </c>
      <c r="F99" s="36">
        <f t="shared" si="22"/>
        <v>0</v>
      </c>
      <c r="G99" s="36">
        <f t="shared" si="23"/>
        <v>0</v>
      </c>
      <c r="H99" s="36">
        <f t="shared" si="24"/>
        <v>0</v>
      </c>
      <c r="I99" s="36">
        <f t="shared" si="25"/>
        <v>0</v>
      </c>
      <c r="J99" s="36">
        <f t="shared" si="26"/>
        <v>0</v>
      </c>
      <c r="K99" s="36">
        <f t="shared" si="27"/>
        <v>0</v>
      </c>
      <c r="L99" s="36">
        <f t="shared" si="28"/>
        <v>0</v>
      </c>
      <c r="M99" s="36">
        <f t="shared" ca="1" si="29"/>
        <v>-1.8041002402914082E-3</v>
      </c>
      <c r="N99" s="36">
        <f t="shared" ca="1" si="30"/>
        <v>0</v>
      </c>
      <c r="O99" s="26">
        <f t="shared" ca="1" si="31"/>
        <v>0</v>
      </c>
      <c r="P99" s="36">
        <f t="shared" ca="1" si="32"/>
        <v>0</v>
      </c>
      <c r="Q99" s="36">
        <f t="shared" ca="1" si="33"/>
        <v>0</v>
      </c>
      <c r="R99" s="16">
        <f t="shared" ca="1" si="34"/>
        <v>1.8041002402914082E-3</v>
      </c>
    </row>
    <row r="100" spans="1:18" x14ac:dyDescent="0.2">
      <c r="A100" s="84"/>
      <c r="B100" s="84"/>
      <c r="C100" s="84"/>
      <c r="D100" s="85">
        <f t="shared" si="20"/>
        <v>0</v>
      </c>
      <c r="E100" s="85">
        <f t="shared" si="21"/>
        <v>0</v>
      </c>
      <c r="F100" s="36">
        <f t="shared" si="22"/>
        <v>0</v>
      </c>
      <c r="G100" s="36">
        <f t="shared" si="23"/>
        <v>0</v>
      </c>
      <c r="H100" s="36">
        <f t="shared" si="24"/>
        <v>0</v>
      </c>
      <c r="I100" s="36">
        <f t="shared" si="25"/>
        <v>0</v>
      </c>
      <c r="J100" s="36">
        <f t="shared" si="26"/>
        <v>0</v>
      </c>
      <c r="K100" s="36">
        <f t="shared" si="27"/>
        <v>0</v>
      </c>
      <c r="L100" s="36">
        <f t="shared" si="28"/>
        <v>0</v>
      </c>
      <c r="M100" s="36">
        <f t="shared" ca="1" si="29"/>
        <v>-1.8041002402914082E-3</v>
      </c>
      <c r="N100" s="36">
        <f t="shared" ca="1" si="30"/>
        <v>0</v>
      </c>
      <c r="O100" s="26">
        <f t="shared" ca="1" si="31"/>
        <v>0</v>
      </c>
      <c r="P100" s="36">
        <f t="shared" ca="1" si="32"/>
        <v>0</v>
      </c>
      <c r="Q100" s="36">
        <f t="shared" ca="1" si="33"/>
        <v>0</v>
      </c>
      <c r="R100" s="16">
        <f t="shared" ca="1" si="34"/>
        <v>1.8041002402914082E-3</v>
      </c>
    </row>
    <row r="101" spans="1:18" x14ac:dyDescent="0.2">
      <c r="A101" s="84"/>
      <c r="B101" s="84"/>
      <c r="C101" s="84"/>
      <c r="D101" s="85">
        <f t="shared" si="20"/>
        <v>0</v>
      </c>
      <c r="E101" s="85">
        <f t="shared" si="21"/>
        <v>0</v>
      </c>
      <c r="F101" s="36">
        <f t="shared" si="22"/>
        <v>0</v>
      </c>
      <c r="G101" s="36">
        <f t="shared" si="23"/>
        <v>0</v>
      </c>
      <c r="H101" s="36">
        <f t="shared" si="24"/>
        <v>0</v>
      </c>
      <c r="I101" s="36">
        <f t="shared" si="25"/>
        <v>0</v>
      </c>
      <c r="J101" s="36">
        <f t="shared" si="26"/>
        <v>0</v>
      </c>
      <c r="K101" s="36">
        <f t="shared" si="27"/>
        <v>0</v>
      </c>
      <c r="L101" s="36">
        <f t="shared" si="28"/>
        <v>0</v>
      </c>
      <c r="M101" s="36">
        <f t="shared" ca="1" si="29"/>
        <v>-1.8041002402914082E-3</v>
      </c>
      <c r="N101" s="36">
        <f t="shared" ca="1" si="30"/>
        <v>0</v>
      </c>
      <c r="O101" s="26">
        <f t="shared" ca="1" si="31"/>
        <v>0</v>
      </c>
      <c r="P101" s="36">
        <f t="shared" ca="1" si="32"/>
        <v>0</v>
      </c>
      <c r="Q101" s="36">
        <f t="shared" ca="1" si="33"/>
        <v>0</v>
      </c>
      <c r="R101" s="16">
        <f t="shared" ca="1" si="34"/>
        <v>1.8041002402914082E-3</v>
      </c>
    </row>
    <row r="102" spans="1:18" x14ac:dyDescent="0.2">
      <c r="A102" s="84"/>
      <c r="B102" s="84"/>
      <c r="C102" s="84"/>
      <c r="D102" s="85">
        <f t="shared" si="20"/>
        <v>0</v>
      </c>
      <c r="E102" s="85">
        <f t="shared" si="21"/>
        <v>0</v>
      </c>
      <c r="F102" s="36">
        <f t="shared" si="22"/>
        <v>0</v>
      </c>
      <c r="G102" s="36">
        <f t="shared" si="23"/>
        <v>0</v>
      </c>
      <c r="H102" s="36">
        <f t="shared" si="24"/>
        <v>0</v>
      </c>
      <c r="I102" s="36">
        <f t="shared" si="25"/>
        <v>0</v>
      </c>
      <c r="J102" s="36">
        <f t="shared" si="26"/>
        <v>0</v>
      </c>
      <c r="K102" s="36">
        <f t="shared" si="27"/>
        <v>0</v>
      </c>
      <c r="L102" s="36">
        <f t="shared" si="28"/>
        <v>0</v>
      </c>
      <c r="M102" s="36">
        <f t="shared" ca="1" si="29"/>
        <v>-1.8041002402914082E-3</v>
      </c>
      <c r="N102" s="36">
        <f t="shared" ca="1" si="30"/>
        <v>0</v>
      </c>
      <c r="O102" s="26">
        <f t="shared" ca="1" si="31"/>
        <v>0</v>
      </c>
      <c r="P102" s="36">
        <f t="shared" ca="1" si="32"/>
        <v>0</v>
      </c>
      <c r="Q102" s="36">
        <f t="shared" ca="1" si="33"/>
        <v>0</v>
      </c>
      <c r="R102" s="16">
        <f t="shared" ca="1" si="34"/>
        <v>1.8041002402914082E-3</v>
      </c>
    </row>
    <row r="103" spans="1:18" x14ac:dyDescent="0.2">
      <c r="A103" s="84"/>
      <c r="B103" s="84"/>
      <c r="C103" s="84"/>
      <c r="D103" s="85">
        <f t="shared" si="20"/>
        <v>0</v>
      </c>
      <c r="E103" s="85">
        <f t="shared" si="21"/>
        <v>0</v>
      </c>
      <c r="F103" s="36">
        <f t="shared" si="22"/>
        <v>0</v>
      </c>
      <c r="G103" s="36">
        <f t="shared" si="23"/>
        <v>0</v>
      </c>
      <c r="H103" s="36">
        <f t="shared" si="24"/>
        <v>0</v>
      </c>
      <c r="I103" s="36">
        <f t="shared" si="25"/>
        <v>0</v>
      </c>
      <c r="J103" s="36">
        <f t="shared" si="26"/>
        <v>0</v>
      </c>
      <c r="K103" s="36">
        <f t="shared" si="27"/>
        <v>0</v>
      </c>
      <c r="L103" s="36">
        <f t="shared" si="28"/>
        <v>0</v>
      </c>
      <c r="M103" s="36">
        <f t="shared" ca="1" si="29"/>
        <v>-1.8041002402914082E-3</v>
      </c>
      <c r="N103" s="36">
        <f t="shared" ca="1" si="30"/>
        <v>0</v>
      </c>
      <c r="O103" s="26">
        <f t="shared" ca="1" si="31"/>
        <v>0</v>
      </c>
      <c r="P103" s="36">
        <f t="shared" ca="1" si="32"/>
        <v>0</v>
      </c>
      <c r="Q103" s="36">
        <f t="shared" ca="1" si="33"/>
        <v>0</v>
      </c>
      <c r="R103" s="16">
        <f t="shared" ca="1" si="34"/>
        <v>1.8041002402914082E-3</v>
      </c>
    </row>
    <row r="104" spans="1:18" x14ac:dyDescent="0.2">
      <c r="A104" s="84"/>
      <c r="B104" s="84"/>
      <c r="C104" s="84"/>
      <c r="D104" s="85">
        <f t="shared" si="20"/>
        <v>0</v>
      </c>
      <c r="E104" s="85">
        <f t="shared" si="21"/>
        <v>0</v>
      </c>
      <c r="F104" s="36">
        <f t="shared" si="22"/>
        <v>0</v>
      </c>
      <c r="G104" s="36">
        <f t="shared" si="23"/>
        <v>0</v>
      </c>
      <c r="H104" s="36">
        <f t="shared" si="24"/>
        <v>0</v>
      </c>
      <c r="I104" s="36">
        <f t="shared" si="25"/>
        <v>0</v>
      </c>
      <c r="J104" s="36">
        <f t="shared" si="26"/>
        <v>0</v>
      </c>
      <c r="K104" s="36">
        <f t="shared" si="27"/>
        <v>0</v>
      </c>
      <c r="L104" s="36">
        <f t="shared" si="28"/>
        <v>0</v>
      </c>
      <c r="M104" s="36">
        <f t="shared" ca="1" si="29"/>
        <v>-1.8041002402914082E-3</v>
      </c>
      <c r="N104" s="36">
        <f t="shared" ca="1" si="30"/>
        <v>0</v>
      </c>
      <c r="O104" s="26">
        <f t="shared" ca="1" si="31"/>
        <v>0</v>
      </c>
      <c r="P104" s="36">
        <f t="shared" ca="1" si="32"/>
        <v>0</v>
      </c>
      <c r="Q104" s="36">
        <f t="shared" ca="1" si="33"/>
        <v>0</v>
      </c>
      <c r="R104" s="16">
        <f t="shared" ca="1" si="34"/>
        <v>1.8041002402914082E-3</v>
      </c>
    </row>
    <row r="105" spans="1:18" x14ac:dyDescent="0.2">
      <c r="A105" s="84"/>
      <c r="B105" s="84"/>
      <c r="C105" s="84"/>
      <c r="D105" s="85">
        <f t="shared" si="20"/>
        <v>0</v>
      </c>
      <c r="E105" s="85">
        <f t="shared" si="21"/>
        <v>0</v>
      </c>
      <c r="F105" s="36">
        <f t="shared" si="22"/>
        <v>0</v>
      </c>
      <c r="G105" s="36">
        <f t="shared" si="23"/>
        <v>0</v>
      </c>
      <c r="H105" s="36">
        <f t="shared" si="24"/>
        <v>0</v>
      </c>
      <c r="I105" s="36">
        <f t="shared" si="25"/>
        <v>0</v>
      </c>
      <c r="J105" s="36">
        <f t="shared" si="26"/>
        <v>0</v>
      </c>
      <c r="K105" s="36">
        <f t="shared" si="27"/>
        <v>0</v>
      </c>
      <c r="L105" s="36">
        <f t="shared" si="28"/>
        <v>0</v>
      </c>
      <c r="M105" s="36">
        <f t="shared" ca="1" si="29"/>
        <v>-1.8041002402914082E-3</v>
      </c>
      <c r="N105" s="36">
        <f t="shared" ca="1" si="30"/>
        <v>0</v>
      </c>
      <c r="O105" s="26">
        <f t="shared" ca="1" si="31"/>
        <v>0</v>
      </c>
      <c r="P105" s="36">
        <f t="shared" ca="1" si="32"/>
        <v>0</v>
      </c>
      <c r="Q105" s="36">
        <f t="shared" ca="1" si="33"/>
        <v>0</v>
      </c>
      <c r="R105" s="16">
        <f t="shared" ca="1" si="34"/>
        <v>1.8041002402914082E-3</v>
      </c>
    </row>
    <row r="106" spans="1:18" x14ac:dyDescent="0.2">
      <c r="A106" s="84"/>
      <c r="B106" s="84"/>
      <c r="C106" s="84"/>
      <c r="D106" s="85">
        <f t="shared" si="20"/>
        <v>0</v>
      </c>
      <c r="E106" s="85">
        <f t="shared" si="21"/>
        <v>0</v>
      </c>
      <c r="F106" s="36">
        <f t="shared" si="22"/>
        <v>0</v>
      </c>
      <c r="G106" s="36">
        <f t="shared" si="23"/>
        <v>0</v>
      </c>
      <c r="H106" s="36">
        <f t="shared" si="24"/>
        <v>0</v>
      </c>
      <c r="I106" s="36">
        <f t="shared" si="25"/>
        <v>0</v>
      </c>
      <c r="J106" s="36">
        <f t="shared" si="26"/>
        <v>0</v>
      </c>
      <c r="K106" s="36">
        <f t="shared" si="27"/>
        <v>0</v>
      </c>
      <c r="L106" s="36">
        <f t="shared" si="28"/>
        <v>0</v>
      </c>
      <c r="M106" s="36">
        <f t="shared" ca="1" si="29"/>
        <v>-1.8041002402914082E-3</v>
      </c>
      <c r="N106" s="36">
        <f t="shared" ca="1" si="30"/>
        <v>0</v>
      </c>
      <c r="O106" s="26">
        <f t="shared" ca="1" si="31"/>
        <v>0</v>
      </c>
      <c r="P106" s="36">
        <f t="shared" ca="1" si="32"/>
        <v>0</v>
      </c>
      <c r="Q106" s="36">
        <f t="shared" ca="1" si="33"/>
        <v>0</v>
      </c>
      <c r="R106" s="16">
        <f t="shared" ca="1" si="34"/>
        <v>1.8041002402914082E-3</v>
      </c>
    </row>
    <row r="107" spans="1:18" x14ac:dyDescent="0.2">
      <c r="A107" s="84"/>
      <c r="B107" s="84"/>
      <c r="C107" s="84"/>
      <c r="D107" s="85">
        <f t="shared" si="20"/>
        <v>0</v>
      </c>
      <c r="E107" s="85">
        <f t="shared" si="21"/>
        <v>0</v>
      </c>
      <c r="F107" s="36">
        <f t="shared" si="22"/>
        <v>0</v>
      </c>
      <c r="G107" s="36">
        <f t="shared" si="23"/>
        <v>0</v>
      </c>
      <c r="H107" s="36">
        <f t="shared" si="24"/>
        <v>0</v>
      </c>
      <c r="I107" s="36">
        <f t="shared" si="25"/>
        <v>0</v>
      </c>
      <c r="J107" s="36">
        <f t="shared" si="26"/>
        <v>0</v>
      </c>
      <c r="K107" s="36">
        <f t="shared" si="27"/>
        <v>0</v>
      </c>
      <c r="L107" s="36">
        <f t="shared" si="28"/>
        <v>0</v>
      </c>
      <c r="M107" s="36">
        <f t="shared" ca="1" si="29"/>
        <v>-1.8041002402914082E-3</v>
      </c>
      <c r="N107" s="36">
        <f t="shared" ca="1" si="30"/>
        <v>0</v>
      </c>
      <c r="O107" s="26">
        <f t="shared" ca="1" si="31"/>
        <v>0</v>
      </c>
      <c r="P107" s="36">
        <f t="shared" ca="1" si="32"/>
        <v>0</v>
      </c>
      <c r="Q107" s="36">
        <f t="shared" ca="1" si="33"/>
        <v>0</v>
      </c>
      <c r="R107" s="16">
        <f t="shared" ca="1" si="34"/>
        <v>1.8041002402914082E-3</v>
      </c>
    </row>
    <row r="108" spans="1:18" x14ac:dyDescent="0.2">
      <c r="A108" s="84"/>
      <c r="B108" s="84"/>
      <c r="C108" s="84"/>
      <c r="D108" s="85">
        <f t="shared" si="20"/>
        <v>0</v>
      </c>
      <c r="E108" s="85">
        <f t="shared" si="21"/>
        <v>0</v>
      </c>
      <c r="F108" s="36">
        <f t="shared" si="22"/>
        <v>0</v>
      </c>
      <c r="G108" s="36">
        <f t="shared" si="23"/>
        <v>0</v>
      </c>
      <c r="H108" s="36">
        <f t="shared" si="24"/>
        <v>0</v>
      </c>
      <c r="I108" s="36">
        <f t="shared" si="25"/>
        <v>0</v>
      </c>
      <c r="J108" s="36">
        <f t="shared" si="26"/>
        <v>0</v>
      </c>
      <c r="K108" s="36">
        <f t="shared" si="27"/>
        <v>0</v>
      </c>
      <c r="L108" s="36">
        <f t="shared" si="28"/>
        <v>0</v>
      </c>
      <c r="M108" s="36">
        <f t="shared" ca="1" si="29"/>
        <v>-1.8041002402914082E-3</v>
      </c>
      <c r="N108" s="36">
        <f t="shared" ca="1" si="30"/>
        <v>0</v>
      </c>
      <c r="O108" s="26">
        <f t="shared" ca="1" si="31"/>
        <v>0</v>
      </c>
      <c r="P108" s="36">
        <f t="shared" ca="1" si="32"/>
        <v>0</v>
      </c>
      <c r="Q108" s="36">
        <f t="shared" ca="1" si="33"/>
        <v>0</v>
      </c>
      <c r="R108" s="16">
        <f t="shared" ca="1" si="34"/>
        <v>1.8041002402914082E-3</v>
      </c>
    </row>
    <row r="109" spans="1:18" x14ac:dyDescent="0.2">
      <c r="A109" s="84"/>
      <c r="B109" s="84"/>
      <c r="C109" s="84"/>
      <c r="D109" s="85">
        <f t="shared" si="20"/>
        <v>0</v>
      </c>
      <c r="E109" s="85">
        <f t="shared" si="21"/>
        <v>0</v>
      </c>
      <c r="F109" s="36">
        <f t="shared" si="22"/>
        <v>0</v>
      </c>
      <c r="G109" s="36">
        <f t="shared" si="23"/>
        <v>0</v>
      </c>
      <c r="H109" s="36">
        <f t="shared" si="24"/>
        <v>0</v>
      </c>
      <c r="I109" s="36">
        <f t="shared" si="25"/>
        <v>0</v>
      </c>
      <c r="J109" s="36">
        <f t="shared" si="26"/>
        <v>0</v>
      </c>
      <c r="K109" s="36">
        <f t="shared" si="27"/>
        <v>0</v>
      </c>
      <c r="L109" s="36">
        <f t="shared" si="28"/>
        <v>0</v>
      </c>
      <c r="M109" s="36">
        <f t="shared" ca="1" si="29"/>
        <v>-1.8041002402914082E-3</v>
      </c>
      <c r="N109" s="36">
        <f t="shared" ca="1" si="30"/>
        <v>0</v>
      </c>
      <c r="O109" s="26">
        <f t="shared" ca="1" si="31"/>
        <v>0</v>
      </c>
      <c r="P109" s="36">
        <f t="shared" ca="1" si="32"/>
        <v>0</v>
      </c>
      <c r="Q109" s="36">
        <f t="shared" ca="1" si="33"/>
        <v>0</v>
      </c>
      <c r="R109" s="16">
        <f t="shared" ca="1" si="34"/>
        <v>1.8041002402914082E-3</v>
      </c>
    </row>
    <row r="110" spans="1:18" x14ac:dyDescent="0.2">
      <c r="A110" s="84"/>
      <c r="B110" s="84"/>
      <c r="C110" s="84"/>
      <c r="D110" s="85">
        <f t="shared" si="20"/>
        <v>0</v>
      </c>
      <c r="E110" s="85">
        <f t="shared" si="21"/>
        <v>0</v>
      </c>
      <c r="F110" s="36">
        <f t="shared" si="22"/>
        <v>0</v>
      </c>
      <c r="G110" s="36">
        <f t="shared" si="23"/>
        <v>0</v>
      </c>
      <c r="H110" s="36">
        <f t="shared" si="24"/>
        <v>0</v>
      </c>
      <c r="I110" s="36">
        <f t="shared" si="25"/>
        <v>0</v>
      </c>
      <c r="J110" s="36">
        <f t="shared" si="26"/>
        <v>0</v>
      </c>
      <c r="K110" s="36">
        <f t="shared" si="27"/>
        <v>0</v>
      </c>
      <c r="L110" s="36">
        <f t="shared" si="28"/>
        <v>0</v>
      </c>
      <c r="M110" s="36">
        <f t="shared" ca="1" si="29"/>
        <v>-1.8041002402914082E-3</v>
      </c>
      <c r="N110" s="36">
        <f t="shared" ca="1" si="30"/>
        <v>0</v>
      </c>
      <c r="O110" s="26">
        <f t="shared" ca="1" si="31"/>
        <v>0</v>
      </c>
      <c r="P110" s="36">
        <f t="shared" ca="1" si="32"/>
        <v>0</v>
      </c>
      <c r="Q110" s="36">
        <f t="shared" ca="1" si="33"/>
        <v>0</v>
      </c>
      <c r="R110" s="16">
        <f t="shared" ca="1" si="34"/>
        <v>1.8041002402914082E-3</v>
      </c>
    </row>
    <row r="111" spans="1:18" x14ac:dyDescent="0.2">
      <c r="A111" s="84"/>
      <c r="B111" s="84"/>
      <c r="C111" s="84"/>
      <c r="D111" s="85">
        <f t="shared" si="20"/>
        <v>0</v>
      </c>
      <c r="E111" s="85">
        <f t="shared" si="21"/>
        <v>0</v>
      </c>
      <c r="F111" s="36">
        <f t="shared" si="22"/>
        <v>0</v>
      </c>
      <c r="G111" s="36">
        <f t="shared" si="23"/>
        <v>0</v>
      </c>
      <c r="H111" s="36">
        <f t="shared" si="24"/>
        <v>0</v>
      </c>
      <c r="I111" s="36">
        <f t="shared" si="25"/>
        <v>0</v>
      </c>
      <c r="J111" s="36">
        <f t="shared" si="26"/>
        <v>0</v>
      </c>
      <c r="K111" s="36">
        <f t="shared" si="27"/>
        <v>0</v>
      </c>
      <c r="L111" s="36">
        <f t="shared" si="28"/>
        <v>0</v>
      </c>
      <c r="M111" s="36">
        <f t="shared" ca="1" si="29"/>
        <v>-1.8041002402914082E-3</v>
      </c>
      <c r="N111" s="36">
        <f t="shared" ca="1" si="30"/>
        <v>0</v>
      </c>
      <c r="O111" s="26">
        <f t="shared" ca="1" si="31"/>
        <v>0</v>
      </c>
      <c r="P111" s="36">
        <f t="shared" ca="1" si="32"/>
        <v>0</v>
      </c>
      <c r="Q111" s="36">
        <f t="shared" ca="1" si="33"/>
        <v>0</v>
      </c>
      <c r="R111" s="16">
        <f t="shared" ca="1" si="34"/>
        <v>1.8041002402914082E-3</v>
      </c>
    </row>
    <row r="112" spans="1:18" x14ac:dyDescent="0.2">
      <c r="A112" s="84"/>
      <c r="B112" s="84"/>
      <c r="C112" s="84"/>
      <c r="D112" s="85">
        <f t="shared" si="20"/>
        <v>0</v>
      </c>
      <c r="E112" s="85">
        <f t="shared" si="21"/>
        <v>0</v>
      </c>
      <c r="F112" s="36">
        <f t="shared" si="22"/>
        <v>0</v>
      </c>
      <c r="G112" s="36">
        <f t="shared" si="23"/>
        <v>0</v>
      </c>
      <c r="H112" s="36">
        <f t="shared" si="24"/>
        <v>0</v>
      </c>
      <c r="I112" s="36">
        <f t="shared" si="25"/>
        <v>0</v>
      </c>
      <c r="J112" s="36">
        <f t="shared" si="26"/>
        <v>0</v>
      </c>
      <c r="K112" s="36">
        <f t="shared" si="27"/>
        <v>0</v>
      </c>
      <c r="L112" s="36">
        <f t="shared" si="28"/>
        <v>0</v>
      </c>
      <c r="M112" s="36">
        <f t="shared" ca="1" si="29"/>
        <v>-1.8041002402914082E-3</v>
      </c>
      <c r="N112" s="36">
        <f t="shared" ca="1" si="30"/>
        <v>0</v>
      </c>
      <c r="O112" s="26">
        <f t="shared" ca="1" si="31"/>
        <v>0</v>
      </c>
      <c r="P112" s="36">
        <f t="shared" ca="1" si="32"/>
        <v>0</v>
      </c>
      <c r="Q112" s="36">
        <f t="shared" ca="1" si="33"/>
        <v>0</v>
      </c>
      <c r="R112" s="16">
        <f t="shared" ca="1" si="34"/>
        <v>1.8041002402914082E-3</v>
      </c>
    </row>
    <row r="113" spans="1:18" x14ac:dyDescent="0.2">
      <c r="A113" s="84"/>
      <c r="B113" s="84"/>
      <c r="C113" s="84"/>
      <c r="D113" s="85">
        <f t="shared" si="20"/>
        <v>0</v>
      </c>
      <c r="E113" s="85">
        <f t="shared" si="21"/>
        <v>0</v>
      </c>
      <c r="F113" s="36">
        <f t="shared" si="22"/>
        <v>0</v>
      </c>
      <c r="G113" s="36">
        <f t="shared" si="23"/>
        <v>0</v>
      </c>
      <c r="H113" s="36">
        <f t="shared" si="24"/>
        <v>0</v>
      </c>
      <c r="I113" s="36">
        <f t="shared" si="25"/>
        <v>0</v>
      </c>
      <c r="J113" s="36">
        <f t="shared" si="26"/>
        <v>0</v>
      </c>
      <c r="K113" s="36">
        <f t="shared" si="27"/>
        <v>0</v>
      </c>
      <c r="L113" s="36">
        <f t="shared" si="28"/>
        <v>0</v>
      </c>
      <c r="M113" s="36">
        <f t="shared" ca="1" si="29"/>
        <v>-1.8041002402914082E-3</v>
      </c>
      <c r="N113" s="36">
        <f t="shared" ca="1" si="30"/>
        <v>0</v>
      </c>
      <c r="O113" s="26">
        <f t="shared" ca="1" si="31"/>
        <v>0</v>
      </c>
      <c r="P113" s="36">
        <f t="shared" ca="1" si="32"/>
        <v>0</v>
      </c>
      <c r="Q113" s="36">
        <f t="shared" ca="1" si="33"/>
        <v>0</v>
      </c>
      <c r="R113" s="16">
        <f t="shared" ca="1" si="34"/>
        <v>1.8041002402914082E-3</v>
      </c>
    </row>
    <row r="114" spans="1:18" x14ac:dyDescent="0.2">
      <c r="A114" s="84"/>
      <c r="B114" s="84"/>
      <c r="C114" s="84"/>
      <c r="D114" s="85">
        <f t="shared" si="20"/>
        <v>0</v>
      </c>
      <c r="E114" s="85">
        <f t="shared" si="21"/>
        <v>0</v>
      </c>
      <c r="F114" s="36">
        <f t="shared" si="22"/>
        <v>0</v>
      </c>
      <c r="G114" s="36">
        <f t="shared" si="23"/>
        <v>0</v>
      </c>
      <c r="H114" s="36">
        <f t="shared" si="24"/>
        <v>0</v>
      </c>
      <c r="I114" s="36">
        <f t="shared" si="25"/>
        <v>0</v>
      </c>
      <c r="J114" s="36">
        <f t="shared" si="26"/>
        <v>0</v>
      </c>
      <c r="K114" s="36">
        <f t="shared" si="27"/>
        <v>0</v>
      </c>
      <c r="L114" s="36">
        <f t="shared" si="28"/>
        <v>0</v>
      </c>
      <c r="M114" s="36">
        <f t="shared" ca="1" si="29"/>
        <v>-1.8041002402914082E-3</v>
      </c>
      <c r="N114" s="36">
        <f t="shared" ca="1" si="30"/>
        <v>0</v>
      </c>
      <c r="O114" s="26">
        <f t="shared" ca="1" si="31"/>
        <v>0</v>
      </c>
      <c r="P114" s="36">
        <f t="shared" ca="1" si="32"/>
        <v>0</v>
      </c>
      <c r="Q114" s="36">
        <f t="shared" ca="1" si="33"/>
        <v>0</v>
      </c>
      <c r="R114" s="16">
        <f t="shared" ca="1" si="34"/>
        <v>1.8041002402914082E-3</v>
      </c>
    </row>
    <row r="115" spans="1:18" x14ac:dyDescent="0.2">
      <c r="A115" s="84"/>
      <c r="B115" s="84"/>
      <c r="C115" s="84"/>
      <c r="D115" s="85">
        <f t="shared" si="20"/>
        <v>0</v>
      </c>
      <c r="E115" s="85">
        <f t="shared" si="21"/>
        <v>0</v>
      </c>
      <c r="F115" s="36">
        <f t="shared" si="22"/>
        <v>0</v>
      </c>
      <c r="G115" s="36">
        <f t="shared" si="23"/>
        <v>0</v>
      </c>
      <c r="H115" s="36">
        <f t="shared" si="24"/>
        <v>0</v>
      </c>
      <c r="I115" s="36">
        <f t="shared" si="25"/>
        <v>0</v>
      </c>
      <c r="J115" s="36">
        <f t="shared" si="26"/>
        <v>0</v>
      </c>
      <c r="K115" s="36">
        <f t="shared" si="27"/>
        <v>0</v>
      </c>
      <c r="L115" s="36">
        <f t="shared" si="28"/>
        <v>0</v>
      </c>
      <c r="M115" s="36">
        <f t="shared" ca="1" si="29"/>
        <v>-1.8041002402914082E-3</v>
      </c>
      <c r="N115" s="36">
        <f t="shared" ca="1" si="30"/>
        <v>0</v>
      </c>
      <c r="O115" s="26">
        <f t="shared" ca="1" si="31"/>
        <v>0</v>
      </c>
      <c r="P115" s="36">
        <f t="shared" ca="1" si="32"/>
        <v>0</v>
      </c>
      <c r="Q115" s="36">
        <f t="shared" ca="1" si="33"/>
        <v>0</v>
      </c>
      <c r="R115" s="16">
        <f t="shared" ca="1" si="34"/>
        <v>1.8041002402914082E-3</v>
      </c>
    </row>
    <row r="116" spans="1:18" x14ac:dyDescent="0.2">
      <c r="A116" s="84"/>
      <c r="B116" s="84"/>
      <c r="C116" s="84"/>
      <c r="D116" s="85">
        <f t="shared" si="20"/>
        <v>0</v>
      </c>
      <c r="E116" s="85">
        <f t="shared" si="21"/>
        <v>0</v>
      </c>
      <c r="F116" s="36">
        <f t="shared" si="22"/>
        <v>0</v>
      </c>
      <c r="G116" s="36">
        <f t="shared" si="23"/>
        <v>0</v>
      </c>
      <c r="H116" s="36">
        <f t="shared" si="24"/>
        <v>0</v>
      </c>
      <c r="I116" s="36">
        <f t="shared" si="25"/>
        <v>0</v>
      </c>
      <c r="J116" s="36">
        <f t="shared" si="26"/>
        <v>0</v>
      </c>
      <c r="K116" s="36">
        <f t="shared" si="27"/>
        <v>0</v>
      </c>
      <c r="L116" s="36">
        <f t="shared" si="28"/>
        <v>0</v>
      </c>
      <c r="M116" s="36">
        <f t="shared" ca="1" si="29"/>
        <v>-1.8041002402914082E-3</v>
      </c>
      <c r="N116" s="36">
        <f t="shared" ca="1" si="30"/>
        <v>0</v>
      </c>
      <c r="O116" s="26">
        <f t="shared" ca="1" si="31"/>
        <v>0</v>
      </c>
      <c r="P116" s="36">
        <f t="shared" ca="1" si="32"/>
        <v>0</v>
      </c>
      <c r="Q116" s="36">
        <f t="shared" ca="1" si="33"/>
        <v>0</v>
      </c>
      <c r="R116" s="16">
        <f t="shared" ca="1" si="34"/>
        <v>1.8041002402914082E-3</v>
      </c>
    </row>
    <row r="117" spans="1:18" x14ac:dyDescent="0.2">
      <c r="A117" s="84"/>
      <c r="B117" s="84"/>
      <c r="C117" s="84"/>
      <c r="D117" s="85">
        <f t="shared" si="20"/>
        <v>0</v>
      </c>
      <c r="E117" s="85">
        <f t="shared" si="21"/>
        <v>0</v>
      </c>
      <c r="F117" s="36">
        <f t="shared" si="22"/>
        <v>0</v>
      </c>
      <c r="G117" s="36">
        <f t="shared" si="23"/>
        <v>0</v>
      </c>
      <c r="H117" s="36">
        <f t="shared" si="24"/>
        <v>0</v>
      </c>
      <c r="I117" s="36">
        <f t="shared" si="25"/>
        <v>0</v>
      </c>
      <c r="J117" s="36">
        <f t="shared" si="26"/>
        <v>0</v>
      </c>
      <c r="K117" s="36">
        <f t="shared" si="27"/>
        <v>0</v>
      </c>
      <c r="L117" s="36">
        <f t="shared" si="28"/>
        <v>0</v>
      </c>
      <c r="M117" s="36">
        <f t="shared" ca="1" si="29"/>
        <v>-1.8041002402914082E-3</v>
      </c>
      <c r="N117" s="36">
        <f t="shared" ca="1" si="30"/>
        <v>0</v>
      </c>
      <c r="O117" s="26">
        <f t="shared" ca="1" si="31"/>
        <v>0</v>
      </c>
      <c r="P117" s="36">
        <f t="shared" ca="1" si="32"/>
        <v>0</v>
      </c>
      <c r="Q117" s="36">
        <f t="shared" ca="1" si="33"/>
        <v>0</v>
      </c>
      <c r="R117" s="16">
        <f t="shared" ca="1" si="34"/>
        <v>1.8041002402914082E-3</v>
      </c>
    </row>
    <row r="118" spans="1:18" x14ac:dyDescent="0.2">
      <c r="A118" s="84"/>
      <c r="B118" s="84"/>
      <c r="C118" s="84"/>
      <c r="D118" s="85">
        <f t="shared" si="20"/>
        <v>0</v>
      </c>
      <c r="E118" s="85">
        <f t="shared" si="21"/>
        <v>0</v>
      </c>
      <c r="F118" s="36">
        <f t="shared" si="22"/>
        <v>0</v>
      </c>
      <c r="G118" s="36">
        <f t="shared" si="23"/>
        <v>0</v>
      </c>
      <c r="H118" s="36">
        <f t="shared" si="24"/>
        <v>0</v>
      </c>
      <c r="I118" s="36">
        <f t="shared" si="25"/>
        <v>0</v>
      </c>
      <c r="J118" s="36">
        <f t="shared" si="26"/>
        <v>0</v>
      </c>
      <c r="K118" s="36">
        <f t="shared" si="27"/>
        <v>0</v>
      </c>
      <c r="L118" s="36">
        <f t="shared" si="28"/>
        <v>0</v>
      </c>
      <c r="M118" s="36">
        <f t="shared" ca="1" si="29"/>
        <v>-1.8041002402914082E-3</v>
      </c>
      <c r="N118" s="36">
        <f t="shared" ca="1" si="30"/>
        <v>0</v>
      </c>
      <c r="O118" s="26">
        <f t="shared" ca="1" si="31"/>
        <v>0</v>
      </c>
      <c r="P118" s="36">
        <f t="shared" ca="1" si="32"/>
        <v>0</v>
      </c>
      <c r="Q118" s="36">
        <f t="shared" ca="1" si="33"/>
        <v>0</v>
      </c>
      <c r="R118" s="16">
        <f t="shared" ca="1" si="34"/>
        <v>1.8041002402914082E-3</v>
      </c>
    </row>
    <row r="119" spans="1:18" x14ac:dyDescent="0.2">
      <c r="A119" s="84"/>
      <c r="B119" s="84"/>
      <c r="C119" s="84"/>
      <c r="D119" s="85">
        <f t="shared" si="20"/>
        <v>0</v>
      </c>
      <c r="E119" s="85">
        <f t="shared" si="21"/>
        <v>0</v>
      </c>
      <c r="F119" s="36">
        <f t="shared" si="22"/>
        <v>0</v>
      </c>
      <c r="G119" s="36">
        <f t="shared" si="23"/>
        <v>0</v>
      </c>
      <c r="H119" s="36">
        <f t="shared" si="24"/>
        <v>0</v>
      </c>
      <c r="I119" s="36">
        <f t="shared" si="25"/>
        <v>0</v>
      </c>
      <c r="J119" s="36">
        <f t="shared" si="26"/>
        <v>0</v>
      </c>
      <c r="K119" s="36">
        <f t="shared" si="27"/>
        <v>0</v>
      </c>
      <c r="L119" s="36">
        <f t="shared" si="28"/>
        <v>0</v>
      </c>
      <c r="M119" s="36">
        <f t="shared" ca="1" si="29"/>
        <v>-1.8041002402914082E-3</v>
      </c>
      <c r="N119" s="36">
        <f t="shared" ca="1" si="30"/>
        <v>0</v>
      </c>
      <c r="O119" s="26">
        <f t="shared" ca="1" si="31"/>
        <v>0</v>
      </c>
      <c r="P119" s="36">
        <f t="shared" ca="1" si="32"/>
        <v>0</v>
      </c>
      <c r="Q119" s="36">
        <f t="shared" ca="1" si="33"/>
        <v>0</v>
      </c>
      <c r="R119" s="16">
        <f t="shared" ca="1" si="34"/>
        <v>1.8041002402914082E-3</v>
      </c>
    </row>
    <row r="120" spans="1:18" x14ac:dyDescent="0.2">
      <c r="A120" s="84"/>
      <c r="B120" s="84"/>
      <c r="C120" s="84"/>
      <c r="D120" s="85">
        <f t="shared" si="20"/>
        <v>0</v>
      </c>
      <c r="E120" s="85">
        <f t="shared" si="21"/>
        <v>0</v>
      </c>
      <c r="F120" s="36">
        <f t="shared" si="22"/>
        <v>0</v>
      </c>
      <c r="G120" s="36">
        <f t="shared" si="23"/>
        <v>0</v>
      </c>
      <c r="H120" s="36">
        <f t="shared" si="24"/>
        <v>0</v>
      </c>
      <c r="I120" s="36">
        <f t="shared" si="25"/>
        <v>0</v>
      </c>
      <c r="J120" s="36">
        <f t="shared" si="26"/>
        <v>0</v>
      </c>
      <c r="K120" s="36">
        <f t="shared" si="27"/>
        <v>0</v>
      </c>
      <c r="L120" s="36">
        <f t="shared" si="28"/>
        <v>0</v>
      </c>
      <c r="M120" s="36">
        <f t="shared" ca="1" si="29"/>
        <v>-1.8041002402914082E-3</v>
      </c>
      <c r="N120" s="36">
        <f t="shared" ca="1" si="30"/>
        <v>0</v>
      </c>
      <c r="O120" s="26">
        <f t="shared" ca="1" si="31"/>
        <v>0</v>
      </c>
      <c r="P120" s="36">
        <f t="shared" ca="1" si="32"/>
        <v>0</v>
      </c>
      <c r="Q120" s="36">
        <f t="shared" ca="1" si="33"/>
        <v>0</v>
      </c>
      <c r="R120" s="16">
        <f t="shared" ca="1" si="34"/>
        <v>1.8041002402914082E-3</v>
      </c>
    </row>
    <row r="121" spans="1:18" x14ac:dyDescent="0.2">
      <c r="A121" s="84"/>
      <c r="B121" s="84"/>
      <c r="C121" s="84"/>
      <c r="D121" s="85">
        <f t="shared" si="20"/>
        <v>0</v>
      </c>
      <c r="E121" s="85">
        <f t="shared" si="21"/>
        <v>0</v>
      </c>
      <c r="F121" s="36">
        <f t="shared" si="22"/>
        <v>0</v>
      </c>
      <c r="G121" s="36">
        <f t="shared" si="23"/>
        <v>0</v>
      </c>
      <c r="H121" s="36">
        <f t="shared" si="24"/>
        <v>0</v>
      </c>
      <c r="I121" s="36">
        <f t="shared" si="25"/>
        <v>0</v>
      </c>
      <c r="J121" s="36">
        <f t="shared" si="26"/>
        <v>0</v>
      </c>
      <c r="K121" s="36">
        <f t="shared" si="27"/>
        <v>0</v>
      </c>
      <c r="L121" s="36">
        <f t="shared" si="28"/>
        <v>0</v>
      </c>
      <c r="M121" s="36">
        <f t="shared" ca="1" si="29"/>
        <v>-1.8041002402914082E-3</v>
      </c>
      <c r="N121" s="36">
        <f t="shared" ca="1" si="30"/>
        <v>0</v>
      </c>
      <c r="O121" s="26">
        <f t="shared" ca="1" si="31"/>
        <v>0</v>
      </c>
      <c r="P121" s="36">
        <f t="shared" ca="1" si="32"/>
        <v>0</v>
      </c>
      <c r="Q121" s="36">
        <f t="shared" ca="1" si="33"/>
        <v>0</v>
      </c>
      <c r="R121" s="16">
        <f t="shared" ca="1" si="34"/>
        <v>1.8041002402914082E-3</v>
      </c>
    </row>
    <row r="122" spans="1:18" x14ac:dyDescent="0.2">
      <c r="A122" s="84"/>
      <c r="B122" s="84"/>
      <c r="C122" s="84"/>
      <c r="D122" s="85">
        <f t="shared" si="20"/>
        <v>0</v>
      </c>
      <c r="E122" s="85">
        <f t="shared" si="21"/>
        <v>0</v>
      </c>
      <c r="F122" s="36">
        <f t="shared" si="22"/>
        <v>0</v>
      </c>
      <c r="G122" s="36">
        <f t="shared" si="23"/>
        <v>0</v>
      </c>
      <c r="H122" s="36">
        <f t="shared" si="24"/>
        <v>0</v>
      </c>
      <c r="I122" s="36">
        <f t="shared" si="25"/>
        <v>0</v>
      </c>
      <c r="J122" s="36">
        <f t="shared" si="26"/>
        <v>0</v>
      </c>
      <c r="K122" s="36">
        <f t="shared" si="27"/>
        <v>0</v>
      </c>
      <c r="L122" s="36">
        <f t="shared" si="28"/>
        <v>0</v>
      </c>
      <c r="M122" s="36">
        <f t="shared" ca="1" si="29"/>
        <v>-1.8041002402914082E-3</v>
      </c>
      <c r="N122" s="36">
        <f t="shared" ca="1" si="30"/>
        <v>0</v>
      </c>
      <c r="O122" s="26">
        <f t="shared" ca="1" si="31"/>
        <v>0</v>
      </c>
      <c r="P122" s="36">
        <f t="shared" ca="1" si="32"/>
        <v>0</v>
      </c>
      <c r="Q122" s="36">
        <f t="shared" ca="1" si="33"/>
        <v>0</v>
      </c>
      <c r="R122" s="16">
        <f t="shared" ca="1" si="34"/>
        <v>1.8041002402914082E-3</v>
      </c>
    </row>
    <row r="123" spans="1:18" x14ac:dyDescent="0.2">
      <c r="A123" s="84"/>
      <c r="B123" s="84"/>
      <c r="C123" s="84"/>
      <c r="D123" s="85">
        <f t="shared" si="20"/>
        <v>0</v>
      </c>
      <c r="E123" s="85">
        <f t="shared" si="21"/>
        <v>0</v>
      </c>
      <c r="F123" s="36">
        <f t="shared" si="22"/>
        <v>0</v>
      </c>
      <c r="G123" s="36">
        <f t="shared" si="23"/>
        <v>0</v>
      </c>
      <c r="H123" s="36">
        <f t="shared" si="24"/>
        <v>0</v>
      </c>
      <c r="I123" s="36">
        <f t="shared" si="25"/>
        <v>0</v>
      </c>
      <c r="J123" s="36">
        <f t="shared" si="26"/>
        <v>0</v>
      </c>
      <c r="K123" s="36">
        <f t="shared" si="27"/>
        <v>0</v>
      </c>
      <c r="L123" s="36">
        <f t="shared" si="28"/>
        <v>0</v>
      </c>
      <c r="M123" s="36">
        <f t="shared" ca="1" si="29"/>
        <v>-1.8041002402914082E-3</v>
      </c>
      <c r="N123" s="36">
        <f t="shared" ca="1" si="30"/>
        <v>0</v>
      </c>
      <c r="O123" s="26">
        <f t="shared" ca="1" si="31"/>
        <v>0</v>
      </c>
      <c r="P123" s="36">
        <f t="shared" ca="1" si="32"/>
        <v>0</v>
      </c>
      <c r="Q123" s="36">
        <f t="shared" ca="1" si="33"/>
        <v>0</v>
      </c>
      <c r="R123" s="16">
        <f t="shared" ca="1" si="34"/>
        <v>1.8041002402914082E-3</v>
      </c>
    </row>
    <row r="124" spans="1:18" x14ac:dyDescent="0.2">
      <c r="A124" s="84"/>
      <c r="B124" s="84"/>
      <c r="C124" s="84"/>
      <c r="D124" s="85">
        <f t="shared" si="20"/>
        <v>0</v>
      </c>
      <c r="E124" s="85">
        <f t="shared" si="21"/>
        <v>0</v>
      </c>
      <c r="F124" s="36">
        <f t="shared" si="22"/>
        <v>0</v>
      </c>
      <c r="G124" s="36">
        <f t="shared" si="23"/>
        <v>0</v>
      </c>
      <c r="H124" s="36">
        <f t="shared" si="24"/>
        <v>0</v>
      </c>
      <c r="I124" s="36">
        <f t="shared" si="25"/>
        <v>0</v>
      </c>
      <c r="J124" s="36">
        <f t="shared" si="26"/>
        <v>0</v>
      </c>
      <c r="K124" s="36">
        <f t="shared" si="27"/>
        <v>0</v>
      </c>
      <c r="L124" s="36">
        <f t="shared" si="28"/>
        <v>0</v>
      </c>
      <c r="M124" s="36">
        <f t="shared" ca="1" si="29"/>
        <v>-1.8041002402914082E-3</v>
      </c>
      <c r="N124" s="36">
        <f t="shared" ca="1" si="30"/>
        <v>0</v>
      </c>
      <c r="O124" s="26">
        <f t="shared" ca="1" si="31"/>
        <v>0</v>
      </c>
      <c r="P124" s="36">
        <f t="shared" ca="1" si="32"/>
        <v>0</v>
      </c>
      <c r="Q124" s="36">
        <f t="shared" ca="1" si="33"/>
        <v>0</v>
      </c>
      <c r="R124" s="16">
        <f t="shared" ca="1" si="34"/>
        <v>1.8041002402914082E-3</v>
      </c>
    </row>
    <row r="125" spans="1:18" x14ac:dyDescent="0.2">
      <c r="A125" s="84"/>
      <c r="B125" s="84"/>
      <c r="C125" s="84"/>
      <c r="D125" s="85">
        <f t="shared" si="20"/>
        <v>0</v>
      </c>
      <c r="E125" s="85">
        <f t="shared" si="21"/>
        <v>0</v>
      </c>
      <c r="F125" s="36">
        <f t="shared" si="22"/>
        <v>0</v>
      </c>
      <c r="G125" s="36">
        <f t="shared" si="23"/>
        <v>0</v>
      </c>
      <c r="H125" s="36">
        <f t="shared" si="24"/>
        <v>0</v>
      </c>
      <c r="I125" s="36">
        <f t="shared" si="25"/>
        <v>0</v>
      </c>
      <c r="J125" s="36">
        <f t="shared" si="26"/>
        <v>0</v>
      </c>
      <c r="K125" s="36">
        <f t="shared" si="27"/>
        <v>0</v>
      </c>
      <c r="L125" s="36">
        <f t="shared" si="28"/>
        <v>0</v>
      </c>
      <c r="M125" s="36">
        <f t="shared" ca="1" si="29"/>
        <v>-1.8041002402914082E-3</v>
      </c>
      <c r="N125" s="36">
        <f t="shared" ca="1" si="30"/>
        <v>0</v>
      </c>
      <c r="O125" s="26">
        <f t="shared" ca="1" si="31"/>
        <v>0</v>
      </c>
      <c r="P125" s="36">
        <f t="shared" ca="1" si="32"/>
        <v>0</v>
      </c>
      <c r="Q125" s="36">
        <f t="shared" ca="1" si="33"/>
        <v>0</v>
      </c>
      <c r="R125" s="16">
        <f t="shared" ca="1" si="34"/>
        <v>1.8041002402914082E-3</v>
      </c>
    </row>
    <row r="126" spans="1:18" x14ac:dyDescent="0.2">
      <c r="A126" s="84"/>
      <c r="B126" s="84"/>
      <c r="C126" s="84"/>
      <c r="D126" s="85">
        <f t="shared" si="20"/>
        <v>0</v>
      </c>
      <c r="E126" s="85">
        <f t="shared" si="21"/>
        <v>0</v>
      </c>
      <c r="F126" s="36">
        <f t="shared" si="22"/>
        <v>0</v>
      </c>
      <c r="G126" s="36">
        <f t="shared" si="23"/>
        <v>0</v>
      </c>
      <c r="H126" s="36">
        <f t="shared" si="24"/>
        <v>0</v>
      </c>
      <c r="I126" s="36">
        <f t="shared" si="25"/>
        <v>0</v>
      </c>
      <c r="J126" s="36">
        <f t="shared" si="26"/>
        <v>0</v>
      </c>
      <c r="K126" s="36">
        <f t="shared" si="27"/>
        <v>0</v>
      </c>
      <c r="L126" s="36">
        <f t="shared" si="28"/>
        <v>0</v>
      </c>
      <c r="M126" s="36">
        <f t="shared" ca="1" si="29"/>
        <v>-1.8041002402914082E-3</v>
      </c>
      <c r="N126" s="36">
        <f t="shared" ca="1" si="30"/>
        <v>0</v>
      </c>
      <c r="O126" s="26">
        <f t="shared" ca="1" si="31"/>
        <v>0</v>
      </c>
      <c r="P126" s="36">
        <f t="shared" ca="1" si="32"/>
        <v>0</v>
      </c>
      <c r="Q126" s="36">
        <f t="shared" ca="1" si="33"/>
        <v>0</v>
      </c>
      <c r="R126" s="16">
        <f t="shared" ca="1" si="34"/>
        <v>1.8041002402914082E-3</v>
      </c>
    </row>
    <row r="127" spans="1:18" x14ac:dyDescent="0.2">
      <c r="A127" s="84"/>
      <c r="B127" s="84"/>
      <c r="C127" s="84"/>
      <c r="D127" s="85">
        <f t="shared" si="20"/>
        <v>0</v>
      </c>
      <c r="E127" s="85">
        <f t="shared" si="21"/>
        <v>0</v>
      </c>
      <c r="F127" s="36">
        <f t="shared" si="22"/>
        <v>0</v>
      </c>
      <c r="G127" s="36">
        <f t="shared" si="23"/>
        <v>0</v>
      </c>
      <c r="H127" s="36">
        <f t="shared" si="24"/>
        <v>0</v>
      </c>
      <c r="I127" s="36">
        <f t="shared" si="25"/>
        <v>0</v>
      </c>
      <c r="J127" s="36">
        <f t="shared" si="26"/>
        <v>0</v>
      </c>
      <c r="K127" s="36">
        <f t="shared" si="27"/>
        <v>0</v>
      </c>
      <c r="L127" s="36">
        <f t="shared" si="28"/>
        <v>0</v>
      </c>
      <c r="M127" s="36">
        <f t="shared" ca="1" si="29"/>
        <v>-1.8041002402914082E-3</v>
      </c>
      <c r="N127" s="36">
        <f t="shared" ca="1" si="30"/>
        <v>0</v>
      </c>
      <c r="O127" s="26">
        <f t="shared" ca="1" si="31"/>
        <v>0</v>
      </c>
      <c r="P127" s="36">
        <f t="shared" ca="1" si="32"/>
        <v>0</v>
      </c>
      <c r="Q127" s="36">
        <f t="shared" ca="1" si="33"/>
        <v>0</v>
      </c>
      <c r="R127" s="16">
        <f t="shared" ca="1" si="34"/>
        <v>1.8041002402914082E-3</v>
      </c>
    </row>
    <row r="128" spans="1:18" x14ac:dyDescent="0.2">
      <c r="A128" s="84"/>
      <c r="B128" s="84"/>
      <c r="C128" s="84"/>
      <c r="D128" s="85">
        <f t="shared" si="20"/>
        <v>0</v>
      </c>
      <c r="E128" s="85">
        <f t="shared" si="21"/>
        <v>0</v>
      </c>
      <c r="F128" s="36">
        <f t="shared" si="22"/>
        <v>0</v>
      </c>
      <c r="G128" s="36">
        <f t="shared" si="23"/>
        <v>0</v>
      </c>
      <c r="H128" s="36">
        <f t="shared" si="24"/>
        <v>0</v>
      </c>
      <c r="I128" s="36">
        <f t="shared" si="25"/>
        <v>0</v>
      </c>
      <c r="J128" s="36">
        <f t="shared" si="26"/>
        <v>0</v>
      </c>
      <c r="K128" s="36">
        <f t="shared" si="27"/>
        <v>0</v>
      </c>
      <c r="L128" s="36">
        <f t="shared" si="28"/>
        <v>0</v>
      </c>
      <c r="M128" s="36">
        <f t="shared" ca="1" si="29"/>
        <v>-1.8041002402914082E-3</v>
      </c>
      <c r="N128" s="36">
        <f t="shared" ca="1" si="30"/>
        <v>0</v>
      </c>
      <c r="O128" s="26">
        <f t="shared" ca="1" si="31"/>
        <v>0</v>
      </c>
      <c r="P128" s="36">
        <f t="shared" ca="1" si="32"/>
        <v>0</v>
      </c>
      <c r="Q128" s="36">
        <f t="shared" ca="1" si="33"/>
        <v>0</v>
      </c>
      <c r="R128" s="16">
        <f t="shared" ca="1" si="34"/>
        <v>1.8041002402914082E-3</v>
      </c>
    </row>
    <row r="129" spans="1:18" x14ac:dyDescent="0.2">
      <c r="A129" s="84"/>
      <c r="B129" s="84"/>
      <c r="C129" s="84"/>
      <c r="D129" s="85">
        <f t="shared" si="20"/>
        <v>0</v>
      </c>
      <c r="E129" s="85">
        <f t="shared" si="21"/>
        <v>0</v>
      </c>
      <c r="F129" s="36">
        <f t="shared" si="22"/>
        <v>0</v>
      </c>
      <c r="G129" s="36">
        <f t="shared" si="23"/>
        <v>0</v>
      </c>
      <c r="H129" s="36">
        <f t="shared" si="24"/>
        <v>0</v>
      </c>
      <c r="I129" s="36">
        <f t="shared" si="25"/>
        <v>0</v>
      </c>
      <c r="J129" s="36">
        <f t="shared" si="26"/>
        <v>0</v>
      </c>
      <c r="K129" s="36">
        <f t="shared" si="27"/>
        <v>0</v>
      </c>
      <c r="L129" s="36">
        <f t="shared" si="28"/>
        <v>0</v>
      </c>
      <c r="M129" s="36">
        <f t="shared" ca="1" si="29"/>
        <v>-1.8041002402914082E-3</v>
      </c>
      <c r="N129" s="36">
        <f t="shared" ca="1" si="30"/>
        <v>0</v>
      </c>
      <c r="O129" s="26">
        <f t="shared" ca="1" si="31"/>
        <v>0</v>
      </c>
      <c r="P129" s="36">
        <f t="shared" ca="1" si="32"/>
        <v>0</v>
      </c>
      <c r="Q129" s="36">
        <f t="shared" ca="1" si="33"/>
        <v>0</v>
      </c>
      <c r="R129" s="16">
        <f t="shared" ca="1" si="34"/>
        <v>1.8041002402914082E-3</v>
      </c>
    </row>
    <row r="130" spans="1:18" x14ac:dyDescent="0.2">
      <c r="A130" s="84"/>
      <c r="B130" s="84"/>
      <c r="C130" s="84"/>
      <c r="D130" s="85">
        <f t="shared" si="20"/>
        <v>0</v>
      </c>
      <c r="E130" s="85">
        <f t="shared" si="21"/>
        <v>0</v>
      </c>
      <c r="F130" s="36">
        <f t="shared" si="22"/>
        <v>0</v>
      </c>
      <c r="G130" s="36">
        <f t="shared" si="23"/>
        <v>0</v>
      </c>
      <c r="H130" s="36">
        <f t="shared" si="24"/>
        <v>0</v>
      </c>
      <c r="I130" s="36">
        <f t="shared" si="25"/>
        <v>0</v>
      </c>
      <c r="J130" s="36">
        <f t="shared" si="26"/>
        <v>0</v>
      </c>
      <c r="K130" s="36">
        <f t="shared" si="27"/>
        <v>0</v>
      </c>
      <c r="L130" s="36">
        <f t="shared" si="28"/>
        <v>0</v>
      </c>
      <c r="M130" s="36">
        <f t="shared" ca="1" si="29"/>
        <v>-1.8041002402914082E-3</v>
      </c>
      <c r="N130" s="36">
        <f t="shared" ca="1" si="30"/>
        <v>0</v>
      </c>
      <c r="O130" s="26">
        <f t="shared" ca="1" si="31"/>
        <v>0</v>
      </c>
      <c r="P130" s="36">
        <f t="shared" ca="1" si="32"/>
        <v>0</v>
      </c>
      <c r="Q130" s="36">
        <f t="shared" ca="1" si="33"/>
        <v>0</v>
      </c>
      <c r="R130" s="16">
        <f t="shared" ca="1" si="34"/>
        <v>1.8041002402914082E-3</v>
      </c>
    </row>
    <row r="131" spans="1:18" x14ac:dyDescent="0.2">
      <c r="A131" s="84"/>
      <c r="B131" s="84"/>
      <c r="C131" s="84"/>
      <c r="D131" s="85">
        <f t="shared" si="20"/>
        <v>0</v>
      </c>
      <c r="E131" s="85">
        <f t="shared" si="21"/>
        <v>0</v>
      </c>
      <c r="F131" s="36">
        <f t="shared" si="22"/>
        <v>0</v>
      </c>
      <c r="G131" s="36">
        <f t="shared" si="23"/>
        <v>0</v>
      </c>
      <c r="H131" s="36">
        <f t="shared" si="24"/>
        <v>0</v>
      </c>
      <c r="I131" s="36">
        <f t="shared" si="25"/>
        <v>0</v>
      </c>
      <c r="J131" s="36">
        <f t="shared" si="26"/>
        <v>0</v>
      </c>
      <c r="K131" s="36">
        <f t="shared" si="27"/>
        <v>0</v>
      </c>
      <c r="L131" s="36">
        <f t="shared" si="28"/>
        <v>0</v>
      </c>
      <c r="M131" s="36">
        <f t="shared" ca="1" si="29"/>
        <v>-1.8041002402914082E-3</v>
      </c>
      <c r="N131" s="36">
        <f t="shared" ca="1" si="30"/>
        <v>0</v>
      </c>
      <c r="O131" s="26">
        <f t="shared" ca="1" si="31"/>
        <v>0</v>
      </c>
      <c r="P131" s="36">
        <f t="shared" ca="1" si="32"/>
        <v>0</v>
      </c>
      <c r="Q131" s="36">
        <f t="shared" ca="1" si="33"/>
        <v>0</v>
      </c>
      <c r="R131" s="16">
        <f t="shared" ca="1" si="34"/>
        <v>1.8041002402914082E-3</v>
      </c>
    </row>
    <row r="132" spans="1:18" x14ac:dyDescent="0.2">
      <c r="A132" s="84"/>
      <c r="B132" s="84"/>
      <c r="C132" s="84"/>
      <c r="D132" s="85">
        <f t="shared" si="20"/>
        <v>0</v>
      </c>
      <c r="E132" s="85">
        <f t="shared" si="21"/>
        <v>0</v>
      </c>
      <c r="F132" s="36">
        <f t="shared" si="22"/>
        <v>0</v>
      </c>
      <c r="G132" s="36">
        <f t="shared" si="23"/>
        <v>0</v>
      </c>
      <c r="H132" s="36">
        <f t="shared" si="24"/>
        <v>0</v>
      </c>
      <c r="I132" s="36">
        <f t="shared" si="25"/>
        <v>0</v>
      </c>
      <c r="J132" s="36">
        <f t="shared" si="26"/>
        <v>0</v>
      </c>
      <c r="K132" s="36">
        <f t="shared" si="27"/>
        <v>0</v>
      </c>
      <c r="L132" s="36">
        <f t="shared" si="28"/>
        <v>0</v>
      </c>
      <c r="M132" s="36">
        <f t="shared" ca="1" si="29"/>
        <v>-1.8041002402914082E-3</v>
      </c>
      <c r="N132" s="36">
        <f t="shared" ca="1" si="30"/>
        <v>0</v>
      </c>
      <c r="O132" s="26">
        <f t="shared" ca="1" si="31"/>
        <v>0</v>
      </c>
      <c r="P132" s="36">
        <f t="shared" ca="1" si="32"/>
        <v>0</v>
      </c>
      <c r="Q132" s="36">
        <f t="shared" ca="1" si="33"/>
        <v>0</v>
      </c>
      <c r="R132" s="16">
        <f t="shared" ca="1" si="34"/>
        <v>1.8041002402914082E-3</v>
      </c>
    </row>
    <row r="133" spans="1:18" x14ac:dyDescent="0.2">
      <c r="A133" s="84"/>
      <c r="B133" s="84"/>
      <c r="C133" s="84"/>
      <c r="D133" s="85">
        <f t="shared" si="20"/>
        <v>0</v>
      </c>
      <c r="E133" s="85">
        <f t="shared" si="21"/>
        <v>0</v>
      </c>
      <c r="F133" s="36">
        <f t="shared" si="22"/>
        <v>0</v>
      </c>
      <c r="G133" s="36">
        <f t="shared" si="23"/>
        <v>0</v>
      </c>
      <c r="H133" s="36">
        <f t="shared" si="24"/>
        <v>0</v>
      </c>
      <c r="I133" s="36">
        <f t="shared" si="25"/>
        <v>0</v>
      </c>
      <c r="J133" s="36">
        <f t="shared" si="26"/>
        <v>0</v>
      </c>
      <c r="K133" s="36">
        <f t="shared" si="27"/>
        <v>0</v>
      </c>
      <c r="L133" s="36">
        <f t="shared" si="28"/>
        <v>0</v>
      </c>
      <c r="M133" s="36">
        <f t="shared" ca="1" si="29"/>
        <v>-1.8041002402914082E-3</v>
      </c>
      <c r="N133" s="36">
        <f t="shared" ca="1" si="30"/>
        <v>0</v>
      </c>
      <c r="O133" s="26">
        <f t="shared" ca="1" si="31"/>
        <v>0</v>
      </c>
      <c r="P133" s="36">
        <f t="shared" ca="1" si="32"/>
        <v>0</v>
      </c>
      <c r="Q133" s="36">
        <f t="shared" ca="1" si="33"/>
        <v>0</v>
      </c>
      <c r="R133" s="16">
        <f t="shared" ca="1" si="34"/>
        <v>1.8041002402914082E-3</v>
      </c>
    </row>
    <row r="134" spans="1:18" x14ac:dyDescent="0.2">
      <c r="A134" s="84"/>
      <c r="B134" s="84"/>
      <c r="C134" s="84"/>
      <c r="D134" s="85">
        <f t="shared" si="20"/>
        <v>0</v>
      </c>
      <c r="E134" s="85">
        <f t="shared" si="21"/>
        <v>0</v>
      </c>
      <c r="F134" s="36">
        <f t="shared" si="22"/>
        <v>0</v>
      </c>
      <c r="G134" s="36">
        <f t="shared" si="23"/>
        <v>0</v>
      </c>
      <c r="H134" s="36">
        <f t="shared" si="24"/>
        <v>0</v>
      </c>
      <c r="I134" s="36">
        <f t="shared" si="25"/>
        <v>0</v>
      </c>
      <c r="J134" s="36">
        <f t="shared" si="26"/>
        <v>0</v>
      </c>
      <c r="K134" s="36">
        <f t="shared" si="27"/>
        <v>0</v>
      </c>
      <c r="L134" s="36">
        <f t="shared" si="28"/>
        <v>0</v>
      </c>
      <c r="M134" s="36">
        <f t="shared" ca="1" si="29"/>
        <v>-1.8041002402914082E-3</v>
      </c>
      <c r="N134" s="36">
        <f t="shared" ca="1" si="30"/>
        <v>0</v>
      </c>
      <c r="O134" s="26">
        <f t="shared" ca="1" si="31"/>
        <v>0</v>
      </c>
      <c r="P134" s="36">
        <f t="shared" ca="1" si="32"/>
        <v>0</v>
      </c>
      <c r="Q134" s="36">
        <f t="shared" ca="1" si="33"/>
        <v>0</v>
      </c>
      <c r="R134" s="16">
        <f t="shared" ca="1" si="34"/>
        <v>1.8041002402914082E-3</v>
      </c>
    </row>
    <row r="135" spans="1:18" x14ac:dyDescent="0.2">
      <c r="A135" s="84"/>
      <c r="B135" s="84"/>
      <c r="C135" s="84"/>
      <c r="D135" s="85">
        <f t="shared" si="20"/>
        <v>0</v>
      </c>
      <c r="E135" s="85">
        <f t="shared" si="21"/>
        <v>0</v>
      </c>
      <c r="F135" s="36">
        <f t="shared" si="22"/>
        <v>0</v>
      </c>
      <c r="G135" s="36">
        <f t="shared" si="23"/>
        <v>0</v>
      </c>
      <c r="H135" s="36">
        <f t="shared" si="24"/>
        <v>0</v>
      </c>
      <c r="I135" s="36">
        <f t="shared" si="25"/>
        <v>0</v>
      </c>
      <c r="J135" s="36">
        <f t="shared" si="26"/>
        <v>0</v>
      </c>
      <c r="K135" s="36">
        <f t="shared" si="27"/>
        <v>0</v>
      </c>
      <c r="L135" s="36">
        <f t="shared" si="28"/>
        <v>0</v>
      </c>
      <c r="M135" s="36">
        <f t="shared" ca="1" si="29"/>
        <v>-1.8041002402914082E-3</v>
      </c>
      <c r="N135" s="36">
        <f t="shared" ca="1" si="30"/>
        <v>0</v>
      </c>
      <c r="O135" s="26">
        <f t="shared" ca="1" si="31"/>
        <v>0</v>
      </c>
      <c r="P135" s="36">
        <f t="shared" ca="1" si="32"/>
        <v>0</v>
      </c>
      <c r="Q135" s="36">
        <f t="shared" ca="1" si="33"/>
        <v>0</v>
      </c>
      <c r="R135" s="16">
        <f t="shared" ca="1" si="34"/>
        <v>1.8041002402914082E-3</v>
      </c>
    </row>
    <row r="136" spans="1:18" x14ac:dyDescent="0.2">
      <c r="A136" s="84"/>
      <c r="B136" s="84"/>
      <c r="C136" s="84"/>
      <c r="D136" s="85">
        <f t="shared" si="20"/>
        <v>0</v>
      </c>
      <c r="E136" s="85">
        <f t="shared" si="21"/>
        <v>0</v>
      </c>
      <c r="F136" s="36">
        <f t="shared" si="22"/>
        <v>0</v>
      </c>
      <c r="G136" s="36">
        <f t="shared" si="23"/>
        <v>0</v>
      </c>
      <c r="H136" s="36">
        <f t="shared" si="24"/>
        <v>0</v>
      </c>
      <c r="I136" s="36">
        <f t="shared" si="25"/>
        <v>0</v>
      </c>
      <c r="J136" s="36">
        <f t="shared" si="26"/>
        <v>0</v>
      </c>
      <c r="K136" s="36">
        <f t="shared" si="27"/>
        <v>0</v>
      </c>
      <c r="L136" s="36">
        <f t="shared" si="28"/>
        <v>0</v>
      </c>
      <c r="M136" s="36">
        <f t="shared" ca="1" si="29"/>
        <v>-1.8041002402914082E-3</v>
      </c>
      <c r="N136" s="36">
        <f t="shared" ca="1" si="30"/>
        <v>0</v>
      </c>
      <c r="O136" s="26">
        <f t="shared" ca="1" si="31"/>
        <v>0</v>
      </c>
      <c r="P136" s="36">
        <f t="shared" ca="1" si="32"/>
        <v>0</v>
      </c>
      <c r="Q136" s="36">
        <f t="shared" ca="1" si="33"/>
        <v>0</v>
      </c>
      <c r="R136" s="16">
        <f t="shared" ca="1" si="34"/>
        <v>1.8041002402914082E-3</v>
      </c>
    </row>
    <row r="137" spans="1:18" x14ac:dyDescent="0.2">
      <c r="A137" s="84"/>
      <c r="B137" s="84"/>
      <c r="C137" s="84"/>
      <c r="D137" s="85">
        <f t="shared" si="20"/>
        <v>0</v>
      </c>
      <c r="E137" s="85">
        <f t="shared" si="21"/>
        <v>0</v>
      </c>
      <c r="F137" s="36">
        <f t="shared" si="22"/>
        <v>0</v>
      </c>
      <c r="G137" s="36">
        <f t="shared" si="23"/>
        <v>0</v>
      </c>
      <c r="H137" s="36">
        <f t="shared" si="24"/>
        <v>0</v>
      </c>
      <c r="I137" s="36">
        <f t="shared" si="25"/>
        <v>0</v>
      </c>
      <c r="J137" s="36">
        <f t="shared" si="26"/>
        <v>0</v>
      </c>
      <c r="K137" s="36">
        <f t="shared" si="27"/>
        <v>0</v>
      </c>
      <c r="L137" s="36">
        <f t="shared" si="28"/>
        <v>0</v>
      </c>
      <c r="M137" s="36">
        <f t="shared" ca="1" si="29"/>
        <v>-1.8041002402914082E-3</v>
      </c>
      <c r="N137" s="36">
        <f t="shared" ca="1" si="30"/>
        <v>0</v>
      </c>
      <c r="O137" s="26">
        <f t="shared" ca="1" si="31"/>
        <v>0</v>
      </c>
      <c r="P137" s="36">
        <f t="shared" ca="1" si="32"/>
        <v>0</v>
      </c>
      <c r="Q137" s="36">
        <f t="shared" ca="1" si="33"/>
        <v>0</v>
      </c>
      <c r="R137" s="16">
        <f t="shared" ca="1" si="34"/>
        <v>1.8041002402914082E-3</v>
      </c>
    </row>
    <row r="138" spans="1:18" x14ac:dyDescent="0.2">
      <c r="A138" s="84"/>
      <c r="B138" s="84"/>
      <c r="C138" s="84"/>
      <c r="D138" s="85">
        <f t="shared" si="20"/>
        <v>0</v>
      </c>
      <c r="E138" s="85">
        <f t="shared" si="21"/>
        <v>0</v>
      </c>
      <c r="F138" s="36">
        <f t="shared" si="22"/>
        <v>0</v>
      </c>
      <c r="G138" s="36">
        <f t="shared" si="23"/>
        <v>0</v>
      </c>
      <c r="H138" s="36">
        <f t="shared" si="24"/>
        <v>0</v>
      </c>
      <c r="I138" s="36">
        <f t="shared" si="25"/>
        <v>0</v>
      </c>
      <c r="J138" s="36">
        <f t="shared" si="26"/>
        <v>0</v>
      </c>
      <c r="K138" s="36">
        <f t="shared" si="27"/>
        <v>0</v>
      </c>
      <c r="L138" s="36">
        <f t="shared" si="28"/>
        <v>0</v>
      </c>
      <c r="M138" s="36">
        <f t="shared" ca="1" si="29"/>
        <v>-1.8041002402914082E-3</v>
      </c>
      <c r="N138" s="36">
        <f t="shared" ca="1" si="30"/>
        <v>0</v>
      </c>
      <c r="O138" s="26">
        <f t="shared" ca="1" si="31"/>
        <v>0</v>
      </c>
      <c r="P138" s="36">
        <f t="shared" ca="1" si="32"/>
        <v>0</v>
      </c>
      <c r="Q138" s="36">
        <f t="shared" ca="1" si="33"/>
        <v>0</v>
      </c>
      <c r="R138" s="16">
        <f t="shared" ca="1" si="34"/>
        <v>1.8041002402914082E-3</v>
      </c>
    </row>
    <row r="139" spans="1:18" x14ac:dyDescent="0.2">
      <c r="A139" s="84"/>
      <c r="B139" s="84"/>
      <c r="C139" s="84"/>
      <c r="D139" s="85">
        <f t="shared" si="20"/>
        <v>0</v>
      </c>
      <c r="E139" s="85">
        <f t="shared" si="21"/>
        <v>0</v>
      </c>
      <c r="F139" s="36">
        <f t="shared" si="22"/>
        <v>0</v>
      </c>
      <c r="G139" s="36">
        <f t="shared" si="23"/>
        <v>0</v>
      </c>
      <c r="H139" s="36">
        <f t="shared" si="24"/>
        <v>0</v>
      </c>
      <c r="I139" s="36">
        <f t="shared" si="25"/>
        <v>0</v>
      </c>
      <c r="J139" s="36">
        <f t="shared" si="26"/>
        <v>0</v>
      </c>
      <c r="K139" s="36">
        <f t="shared" si="27"/>
        <v>0</v>
      </c>
      <c r="L139" s="36">
        <f t="shared" si="28"/>
        <v>0</v>
      </c>
      <c r="M139" s="36">
        <f t="shared" ca="1" si="29"/>
        <v>-1.8041002402914082E-3</v>
      </c>
      <c r="N139" s="36">
        <f t="shared" ca="1" si="30"/>
        <v>0</v>
      </c>
      <c r="O139" s="26">
        <f t="shared" ca="1" si="31"/>
        <v>0</v>
      </c>
      <c r="P139" s="36">
        <f t="shared" ca="1" si="32"/>
        <v>0</v>
      </c>
      <c r="Q139" s="36">
        <f t="shared" ca="1" si="33"/>
        <v>0</v>
      </c>
      <c r="R139" s="16">
        <f t="shared" ca="1" si="34"/>
        <v>1.8041002402914082E-3</v>
      </c>
    </row>
    <row r="140" spans="1:18" x14ac:dyDescent="0.2">
      <c r="A140" s="84"/>
      <c r="B140" s="84"/>
      <c r="C140" s="84"/>
      <c r="D140" s="85">
        <f t="shared" si="20"/>
        <v>0</v>
      </c>
      <c r="E140" s="85">
        <f t="shared" si="21"/>
        <v>0</v>
      </c>
      <c r="F140" s="36">
        <f t="shared" si="22"/>
        <v>0</v>
      </c>
      <c r="G140" s="36">
        <f t="shared" si="23"/>
        <v>0</v>
      </c>
      <c r="H140" s="36">
        <f t="shared" si="24"/>
        <v>0</v>
      </c>
      <c r="I140" s="36">
        <f t="shared" si="25"/>
        <v>0</v>
      </c>
      <c r="J140" s="36">
        <f t="shared" si="26"/>
        <v>0</v>
      </c>
      <c r="K140" s="36">
        <f t="shared" si="27"/>
        <v>0</v>
      </c>
      <c r="L140" s="36">
        <f t="shared" si="28"/>
        <v>0</v>
      </c>
      <c r="M140" s="36">
        <f t="shared" ca="1" si="29"/>
        <v>-1.8041002402914082E-3</v>
      </c>
      <c r="N140" s="36">
        <f t="shared" ca="1" si="30"/>
        <v>0</v>
      </c>
      <c r="O140" s="26">
        <f t="shared" ca="1" si="31"/>
        <v>0</v>
      </c>
      <c r="P140" s="36">
        <f t="shared" ca="1" si="32"/>
        <v>0</v>
      </c>
      <c r="Q140" s="36">
        <f t="shared" ca="1" si="33"/>
        <v>0</v>
      </c>
      <c r="R140" s="16">
        <f t="shared" ca="1" si="34"/>
        <v>1.8041002402914082E-3</v>
      </c>
    </row>
    <row r="141" spans="1:18" x14ac:dyDescent="0.2">
      <c r="A141" s="84"/>
      <c r="B141" s="84"/>
      <c r="C141" s="84"/>
      <c r="D141" s="85">
        <f t="shared" si="20"/>
        <v>0</v>
      </c>
      <c r="E141" s="85">
        <f t="shared" si="21"/>
        <v>0</v>
      </c>
      <c r="F141" s="36">
        <f t="shared" si="22"/>
        <v>0</v>
      </c>
      <c r="G141" s="36">
        <f t="shared" si="23"/>
        <v>0</v>
      </c>
      <c r="H141" s="36">
        <f t="shared" si="24"/>
        <v>0</v>
      </c>
      <c r="I141" s="36">
        <f t="shared" si="25"/>
        <v>0</v>
      </c>
      <c r="J141" s="36">
        <f t="shared" si="26"/>
        <v>0</v>
      </c>
      <c r="K141" s="36">
        <f t="shared" si="27"/>
        <v>0</v>
      </c>
      <c r="L141" s="36">
        <f t="shared" si="28"/>
        <v>0</v>
      </c>
      <c r="M141" s="36">
        <f t="shared" ca="1" si="29"/>
        <v>-1.8041002402914082E-3</v>
      </c>
      <c r="N141" s="36">
        <f t="shared" ca="1" si="30"/>
        <v>0</v>
      </c>
      <c r="O141" s="26">
        <f t="shared" ca="1" si="31"/>
        <v>0</v>
      </c>
      <c r="P141" s="36">
        <f t="shared" ca="1" si="32"/>
        <v>0</v>
      </c>
      <c r="Q141" s="36">
        <f t="shared" ca="1" si="33"/>
        <v>0</v>
      </c>
      <c r="R141" s="16">
        <f t="shared" ca="1" si="34"/>
        <v>1.8041002402914082E-3</v>
      </c>
    </row>
    <row r="142" spans="1:18" x14ac:dyDescent="0.2">
      <c r="A142" s="84"/>
      <c r="B142" s="84"/>
      <c r="C142" s="84"/>
      <c r="D142" s="85">
        <f t="shared" si="20"/>
        <v>0</v>
      </c>
      <c r="E142" s="85">
        <f t="shared" si="21"/>
        <v>0</v>
      </c>
      <c r="F142" s="36">
        <f t="shared" si="22"/>
        <v>0</v>
      </c>
      <c r="G142" s="36">
        <f t="shared" si="23"/>
        <v>0</v>
      </c>
      <c r="H142" s="36">
        <f t="shared" si="24"/>
        <v>0</v>
      </c>
      <c r="I142" s="36">
        <f t="shared" si="25"/>
        <v>0</v>
      </c>
      <c r="J142" s="36">
        <f t="shared" si="26"/>
        <v>0</v>
      </c>
      <c r="K142" s="36">
        <f t="shared" si="27"/>
        <v>0</v>
      </c>
      <c r="L142" s="36">
        <f t="shared" si="28"/>
        <v>0</v>
      </c>
      <c r="M142" s="36">
        <f t="shared" ca="1" si="29"/>
        <v>-1.8041002402914082E-3</v>
      </c>
      <c r="N142" s="36">
        <f t="shared" ca="1" si="30"/>
        <v>0</v>
      </c>
      <c r="O142" s="26">
        <f t="shared" ca="1" si="31"/>
        <v>0</v>
      </c>
      <c r="P142" s="36">
        <f t="shared" ca="1" si="32"/>
        <v>0</v>
      </c>
      <c r="Q142" s="36">
        <f t="shared" ca="1" si="33"/>
        <v>0</v>
      </c>
      <c r="R142" s="16">
        <f t="shared" ca="1" si="34"/>
        <v>1.8041002402914082E-3</v>
      </c>
    </row>
    <row r="143" spans="1:18" x14ac:dyDescent="0.2">
      <c r="A143" s="84"/>
      <c r="B143" s="84"/>
      <c r="C143" s="84"/>
      <c r="D143" s="85">
        <f t="shared" si="20"/>
        <v>0</v>
      </c>
      <c r="E143" s="85">
        <f t="shared" si="21"/>
        <v>0</v>
      </c>
      <c r="F143" s="36">
        <f t="shared" si="22"/>
        <v>0</v>
      </c>
      <c r="G143" s="36">
        <f t="shared" si="23"/>
        <v>0</v>
      </c>
      <c r="H143" s="36">
        <f t="shared" si="24"/>
        <v>0</v>
      </c>
      <c r="I143" s="36">
        <f t="shared" si="25"/>
        <v>0</v>
      </c>
      <c r="J143" s="36">
        <f t="shared" si="26"/>
        <v>0</v>
      </c>
      <c r="K143" s="36">
        <f t="shared" si="27"/>
        <v>0</v>
      </c>
      <c r="L143" s="36">
        <f t="shared" si="28"/>
        <v>0</v>
      </c>
      <c r="M143" s="36">
        <f t="shared" ca="1" si="29"/>
        <v>-1.8041002402914082E-3</v>
      </c>
      <c r="N143" s="36">
        <f t="shared" ca="1" si="30"/>
        <v>0</v>
      </c>
      <c r="O143" s="26">
        <f t="shared" ca="1" si="31"/>
        <v>0</v>
      </c>
      <c r="P143" s="36">
        <f t="shared" ca="1" si="32"/>
        <v>0</v>
      </c>
      <c r="Q143" s="36">
        <f t="shared" ca="1" si="33"/>
        <v>0</v>
      </c>
      <c r="R143" s="16">
        <f t="shared" ca="1" si="34"/>
        <v>1.8041002402914082E-3</v>
      </c>
    </row>
    <row r="144" spans="1:18" x14ac:dyDescent="0.2">
      <c r="A144" s="84"/>
      <c r="B144" s="84"/>
      <c r="C144" s="84"/>
      <c r="D144" s="85">
        <f t="shared" si="20"/>
        <v>0</v>
      </c>
      <c r="E144" s="85">
        <f t="shared" si="21"/>
        <v>0</v>
      </c>
      <c r="F144" s="36">
        <f t="shared" si="22"/>
        <v>0</v>
      </c>
      <c r="G144" s="36">
        <f t="shared" si="23"/>
        <v>0</v>
      </c>
      <c r="H144" s="36">
        <f t="shared" si="24"/>
        <v>0</v>
      </c>
      <c r="I144" s="36">
        <f t="shared" si="25"/>
        <v>0</v>
      </c>
      <c r="J144" s="36">
        <f t="shared" si="26"/>
        <v>0</v>
      </c>
      <c r="K144" s="36">
        <f t="shared" si="27"/>
        <v>0</v>
      </c>
      <c r="L144" s="36">
        <f t="shared" si="28"/>
        <v>0</v>
      </c>
      <c r="M144" s="36">
        <f t="shared" ca="1" si="29"/>
        <v>-1.8041002402914082E-3</v>
      </c>
      <c r="N144" s="36">
        <f t="shared" ca="1" si="30"/>
        <v>0</v>
      </c>
      <c r="O144" s="26">
        <f t="shared" ca="1" si="31"/>
        <v>0</v>
      </c>
      <c r="P144" s="36">
        <f t="shared" ca="1" si="32"/>
        <v>0</v>
      </c>
      <c r="Q144" s="36">
        <f t="shared" ca="1" si="33"/>
        <v>0</v>
      </c>
      <c r="R144" s="16">
        <f t="shared" ca="1" si="34"/>
        <v>1.8041002402914082E-3</v>
      </c>
    </row>
    <row r="145" spans="1:18" x14ac:dyDescent="0.2">
      <c r="A145" s="84"/>
      <c r="B145" s="84"/>
      <c r="C145" s="84"/>
      <c r="D145" s="85">
        <f t="shared" si="20"/>
        <v>0</v>
      </c>
      <c r="E145" s="85">
        <f t="shared" si="21"/>
        <v>0</v>
      </c>
      <c r="F145" s="36">
        <f t="shared" si="22"/>
        <v>0</v>
      </c>
      <c r="G145" s="36">
        <f t="shared" si="23"/>
        <v>0</v>
      </c>
      <c r="H145" s="36">
        <f t="shared" si="24"/>
        <v>0</v>
      </c>
      <c r="I145" s="36">
        <f t="shared" si="25"/>
        <v>0</v>
      </c>
      <c r="J145" s="36">
        <f t="shared" si="26"/>
        <v>0</v>
      </c>
      <c r="K145" s="36">
        <f t="shared" si="27"/>
        <v>0</v>
      </c>
      <c r="L145" s="36">
        <f t="shared" si="28"/>
        <v>0</v>
      </c>
      <c r="M145" s="36">
        <f t="shared" ca="1" si="29"/>
        <v>-1.8041002402914082E-3</v>
      </c>
      <c r="N145" s="36">
        <f t="shared" ca="1" si="30"/>
        <v>0</v>
      </c>
      <c r="O145" s="26">
        <f t="shared" ca="1" si="31"/>
        <v>0</v>
      </c>
      <c r="P145" s="36">
        <f t="shared" ca="1" si="32"/>
        <v>0</v>
      </c>
      <c r="Q145" s="36">
        <f t="shared" ca="1" si="33"/>
        <v>0</v>
      </c>
      <c r="R145" s="16">
        <f t="shared" ca="1" si="34"/>
        <v>1.8041002402914082E-3</v>
      </c>
    </row>
    <row r="146" spans="1:18" x14ac:dyDescent="0.2">
      <c r="A146" s="84"/>
      <c r="B146" s="84"/>
      <c r="C146" s="84"/>
      <c r="D146" s="85">
        <f t="shared" si="20"/>
        <v>0</v>
      </c>
      <c r="E146" s="85">
        <f t="shared" si="21"/>
        <v>0</v>
      </c>
      <c r="F146" s="36">
        <f t="shared" si="22"/>
        <v>0</v>
      </c>
      <c r="G146" s="36">
        <f t="shared" si="23"/>
        <v>0</v>
      </c>
      <c r="H146" s="36">
        <f t="shared" si="24"/>
        <v>0</v>
      </c>
      <c r="I146" s="36">
        <f t="shared" si="25"/>
        <v>0</v>
      </c>
      <c r="J146" s="36">
        <f t="shared" si="26"/>
        <v>0</v>
      </c>
      <c r="K146" s="36">
        <f t="shared" si="27"/>
        <v>0</v>
      </c>
      <c r="L146" s="36">
        <f t="shared" si="28"/>
        <v>0</v>
      </c>
      <c r="M146" s="36">
        <f t="shared" ca="1" si="29"/>
        <v>-1.8041002402914082E-3</v>
      </c>
      <c r="N146" s="36">
        <f t="shared" ca="1" si="30"/>
        <v>0</v>
      </c>
      <c r="O146" s="26">
        <f t="shared" ca="1" si="31"/>
        <v>0</v>
      </c>
      <c r="P146" s="36">
        <f t="shared" ca="1" si="32"/>
        <v>0</v>
      </c>
      <c r="Q146" s="36">
        <f t="shared" ca="1" si="33"/>
        <v>0</v>
      </c>
      <c r="R146" s="16">
        <f t="shared" ca="1" si="34"/>
        <v>1.8041002402914082E-3</v>
      </c>
    </row>
    <row r="147" spans="1:18" x14ac:dyDescent="0.2">
      <c r="A147" s="84"/>
      <c r="B147" s="84"/>
      <c r="C147" s="84"/>
      <c r="D147" s="85">
        <f t="shared" si="20"/>
        <v>0</v>
      </c>
      <c r="E147" s="85">
        <f t="shared" si="21"/>
        <v>0</v>
      </c>
      <c r="F147" s="36">
        <f t="shared" si="22"/>
        <v>0</v>
      </c>
      <c r="G147" s="36">
        <f t="shared" si="23"/>
        <v>0</v>
      </c>
      <c r="H147" s="36">
        <f t="shared" si="24"/>
        <v>0</v>
      </c>
      <c r="I147" s="36">
        <f t="shared" si="25"/>
        <v>0</v>
      </c>
      <c r="J147" s="36">
        <f t="shared" si="26"/>
        <v>0</v>
      </c>
      <c r="K147" s="36">
        <f t="shared" si="27"/>
        <v>0</v>
      </c>
      <c r="L147" s="36">
        <f t="shared" si="28"/>
        <v>0</v>
      </c>
      <c r="M147" s="36">
        <f t="shared" ca="1" si="29"/>
        <v>-1.8041002402914082E-3</v>
      </c>
      <c r="N147" s="36">
        <f t="shared" ca="1" si="30"/>
        <v>0</v>
      </c>
      <c r="O147" s="26">
        <f t="shared" ca="1" si="31"/>
        <v>0</v>
      </c>
      <c r="P147" s="36">
        <f t="shared" ca="1" si="32"/>
        <v>0</v>
      </c>
      <c r="Q147" s="36">
        <f t="shared" ca="1" si="33"/>
        <v>0</v>
      </c>
      <c r="R147" s="16">
        <f t="shared" ca="1" si="34"/>
        <v>1.8041002402914082E-3</v>
      </c>
    </row>
    <row r="148" spans="1:18" x14ac:dyDescent="0.2">
      <c r="A148" s="84"/>
      <c r="B148" s="84"/>
      <c r="C148" s="84"/>
      <c r="D148" s="85">
        <f t="shared" si="20"/>
        <v>0</v>
      </c>
      <c r="E148" s="85">
        <f t="shared" si="21"/>
        <v>0</v>
      </c>
      <c r="F148" s="36">
        <f t="shared" si="22"/>
        <v>0</v>
      </c>
      <c r="G148" s="36">
        <f t="shared" si="23"/>
        <v>0</v>
      </c>
      <c r="H148" s="36">
        <f t="shared" si="24"/>
        <v>0</v>
      </c>
      <c r="I148" s="36">
        <f t="shared" si="25"/>
        <v>0</v>
      </c>
      <c r="J148" s="36">
        <f t="shared" si="26"/>
        <v>0</v>
      </c>
      <c r="K148" s="36">
        <f t="shared" si="27"/>
        <v>0</v>
      </c>
      <c r="L148" s="36">
        <f t="shared" si="28"/>
        <v>0</v>
      </c>
      <c r="M148" s="36">
        <f t="shared" ca="1" si="29"/>
        <v>-1.8041002402914082E-3</v>
      </c>
      <c r="N148" s="36">
        <f t="shared" ca="1" si="30"/>
        <v>0</v>
      </c>
      <c r="O148" s="26">
        <f t="shared" ca="1" si="31"/>
        <v>0</v>
      </c>
      <c r="P148" s="36">
        <f t="shared" ca="1" si="32"/>
        <v>0</v>
      </c>
      <c r="Q148" s="36">
        <f t="shared" ca="1" si="33"/>
        <v>0</v>
      </c>
      <c r="R148" s="16">
        <f t="shared" ca="1" si="34"/>
        <v>1.8041002402914082E-3</v>
      </c>
    </row>
    <row r="149" spans="1:18" x14ac:dyDescent="0.2">
      <c r="A149" s="84"/>
      <c r="B149" s="84"/>
      <c r="C149" s="84"/>
      <c r="D149" s="85">
        <f t="shared" ref="D149:D212" si="35">A149/A$18</f>
        <v>0</v>
      </c>
      <c r="E149" s="85">
        <f t="shared" ref="E149:E212" si="36">B149/B$18</f>
        <v>0</v>
      </c>
      <c r="F149" s="36">
        <f t="shared" ref="F149:F212" si="37">$C149*D149</f>
        <v>0</v>
      </c>
      <c r="G149" s="36">
        <f t="shared" ref="G149:G212" si="38">$C149*E149</f>
        <v>0</v>
      </c>
      <c r="H149" s="36">
        <f t="shared" ref="H149:H212" si="39">C149*D149*D149</f>
        <v>0</v>
      </c>
      <c r="I149" s="36">
        <f t="shared" ref="I149:I212" si="40">C149*D149*D149*D149</f>
        <v>0</v>
      </c>
      <c r="J149" s="36">
        <f t="shared" ref="J149:J212" si="41">C149*D149*D149*D149*D149</f>
        <v>0</v>
      </c>
      <c r="K149" s="36">
        <f t="shared" ref="K149:K212" si="42">C149*E149*D149</f>
        <v>0</v>
      </c>
      <c r="L149" s="36">
        <f t="shared" ref="L149:L212" si="43">C149*E149*D149*D149</f>
        <v>0</v>
      </c>
      <c r="M149" s="36">
        <f t="shared" ref="M149:M212" ca="1" si="44">+E$4+E$5*D149+E$6*D149^2</f>
        <v>-1.8041002402914082E-3</v>
      </c>
      <c r="N149" s="36">
        <f t="shared" ref="N149:N212" ca="1" si="45">C149*(M149-E149)^2</f>
        <v>0</v>
      </c>
      <c r="O149" s="26">
        <f t="shared" ref="O149:O212" ca="1" si="46">(C149*O$1-O$2*F149+O$3*H149)^2</f>
        <v>0</v>
      </c>
      <c r="P149" s="36">
        <f t="shared" ref="P149:P212" ca="1" si="47">(-C149*O$2+O$4*F149-O$5*H149)^2</f>
        <v>0</v>
      </c>
      <c r="Q149" s="36">
        <f t="shared" ref="Q149:Q212" ca="1" si="48">+(C149*O$3-F149*O$5+H149*O$6)^2</f>
        <v>0</v>
      </c>
      <c r="R149" s="16">
        <f t="shared" ref="R149:R212" ca="1" si="49">+E149-M149</f>
        <v>1.8041002402914082E-3</v>
      </c>
    </row>
    <row r="150" spans="1:18" x14ac:dyDescent="0.2">
      <c r="A150" s="84"/>
      <c r="B150" s="84"/>
      <c r="C150" s="84"/>
      <c r="D150" s="85">
        <f t="shared" si="35"/>
        <v>0</v>
      </c>
      <c r="E150" s="85">
        <f t="shared" si="36"/>
        <v>0</v>
      </c>
      <c r="F150" s="36">
        <f t="shared" si="37"/>
        <v>0</v>
      </c>
      <c r="G150" s="36">
        <f t="shared" si="38"/>
        <v>0</v>
      </c>
      <c r="H150" s="36">
        <f t="shared" si="39"/>
        <v>0</v>
      </c>
      <c r="I150" s="36">
        <f t="shared" si="40"/>
        <v>0</v>
      </c>
      <c r="J150" s="36">
        <f t="shared" si="41"/>
        <v>0</v>
      </c>
      <c r="K150" s="36">
        <f t="shared" si="42"/>
        <v>0</v>
      </c>
      <c r="L150" s="36">
        <f t="shared" si="43"/>
        <v>0</v>
      </c>
      <c r="M150" s="36">
        <f t="shared" ca="1" si="44"/>
        <v>-1.8041002402914082E-3</v>
      </c>
      <c r="N150" s="36">
        <f t="shared" ca="1" si="45"/>
        <v>0</v>
      </c>
      <c r="O150" s="26">
        <f t="shared" ca="1" si="46"/>
        <v>0</v>
      </c>
      <c r="P150" s="36">
        <f t="shared" ca="1" si="47"/>
        <v>0</v>
      </c>
      <c r="Q150" s="36">
        <f t="shared" ca="1" si="48"/>
        <v>0</v>
      </c>
      <c r="R150" s="16">
        <f t="shared" ca="1" si="49"/>
        <v>1.8041002402914082E-3</v>
      </c>
    </row>
    <row r="151" spans="1:18" x14ac:dyDescent="0.2">
      <c r="A151" s="84"/>
      <c r="B151" s="84"/>
      <c r="C151" s="84"/>
      <c r="D151" s="85">
        <f t="shared" si="35"/>
        <v>0</v>
      </c>
      <c r="E151" s="85">
        <f t="shared" si="36"/>
        <v>0</v>
      </c>
      <c r="F151" s="36">
        <f t="shared" si="37"/>
        <v>0</v>
      </c>
      <c r="G151" s="36">
        <f t="shared" si="38"/>
        <v>0</v>
      </c>
      <c r="H151" s="36">
        <f t="shared" si="39"/>
        <v>0</v>
      </c>
      <c r="I151" s="36">
        <f t="shared" si="40"/>
        <v>0</v>
      </c>
      <c r="J151" s="36">
        <f t="shared" si="41"/>
        <v>0</v>
      </c>
      <c r="K151" s="36">
        <f t="shared" si="42"/>
        <v>0</v>
      </c>
      <c r="L151" s="36">
        <f t="shared" si="43"/>
        <v>0</v>
      </c>
      <c r="M151" s="36">
        <f t="shared" ca="1" si="44"/>
        <v>-1.8041002402914082E-3</v>
      </c>
      <c r="N151" s="36">
        <f t="shared" ca="1" si="45"/>
        <v>0</v>
      </c>
      <c r="O151" s="26">
        <f t="shared" ca="1" si="46"/>
        <v>0</v>
      </c>
      <c r="P151" s="36">
        <f t="shared" ca="1" si="47"/>
        <v>0</v>
      </c>
      <c r="Q151" s="36">
        <f t="shared" ca="1" si="48"/>
        <v>0</v>
      </c>
      <c r="R151" s="16">
        <f t="shared" ca="1" si="49"/>
        <v>1.8041002402914082E-3</v>
      </c>
    </row>
    <row r="152" spans="1:18" x14ac:dyDescent="0.2">
      <c r="A152" s="84"/>
      <c r="B152" s="84"/>
      <c r="C152" s="84"/>
      <c r="D152" s="85">
        <f t="shared" si="35"/>
        <v>0</v>
      </c>
      <c r="E152" s="85">
        <f t="shared" si="36"/>
        <v>0</v>
      </c>
      <c r="F152" s="36">
        <f t="shared" si="37"/>
        <v>0</v>
      </c>
      <c r="G152" s="36">
        <f t="shared" si="38"/>
        <v>0</v>
      </c>
      <c r="H152" s="36">
        <f t="shared" si="39"/>
        <v>0</v>
      </c>
      <c r="I152" s="36">
        <f t="shared" si="40"/>
        <v>0</v>
      </c>
      <c r="J152" s="36">
        <f t="shared" si="41"/>
        <v>0</v>
      </c>
      <c r="K152" s="36">
        <f t="shared" si="42"/>
        <v>0</v>
      </c>
      <c r="L152" s="36">
        <f t="shared" si="43"/>
        <v>0</v>
      </c>
      <c r="M152" s="36">
        <f t="shared" ca="1" si="44"/>
        <v>-1.8041002402914082E-3</v>
      </c>
      <c r="N152" s="36">
        <f t="shared" ca="1" si="45"/>
        <v>0</v>
      </c>
      <c r="O152" s="26">
        <f t="shared" ca="1" si="46"/>
        <v>0</v>
      </c>
      <c r="P152" s="36">
        <f t="shared" ca="1" si="47"/>
        <v>0</v>
      </c>
      <c r="Q152" s="36">
        <f t="shared" ca="1" si="48"/>
        <v>0</v>
      </c>
      <c r="R152" s="16">
        <f t="shared" ca="1" si="49"/>
        <v>1.8041002402914082E-3</v>
      </c>
    </row>
    <row r="153" spans="1:18" x14ac:dyDescent="0.2">
      <c r="A153" s="84"/>
      <c r="B153" s="84"/>
      <c r="C153" s="84"/>
      <c r="D153" s="85">
        <f t="shared" si="35"/>
        <v>0</v>
      </c>
      <c r="E153" s="85">
        <f t="shared" si="36"/>
        <v>0</v>
      </c>
      <c r="F153" s="36">
        <f t="shared" si="37"/>
        <v>0</v>
      </c>
      <c r="G153" s="36">
        <f t="shared" si="38"/>
        <v>0</v>
      </c>
      <c r="H153" s="36">
        <f t="shared" si="39"/>
        <v>0</v>
      </c>
      <c r="I153" s="36">
        <f t="shared" si="40"/>
        <v>0</v>
      </c>
      <c r="J153" s="36">
        <f t="shared" si="41"/>
        <v>0</v>
      </c>
      <c r="K153" s="36">
        <f t="shared" si="42"/>
        <v>0</v>
      </c>
      <c r="L153" s="36">
        <f t="shared" si="43"/>
        <v>0</v>
      </c>
      <c r="M153" s="36">
        <f t="shared" ca="1" si="44"/>
        <v>-1.8041002402914082E-3</v>
      </c>
      <c r="N153" s="36">
        <f t="shared" ca="1" si="45"/>
        <v>0</v>
      </c>
      <c r="O153" s="26">
        <f t="shared" ca="1" si="46"/>
        <v>0</v>
      </c>
      <c r="P153" s="36">
        <f t="shared" ca="1" si="47"/>
        <v>0</v>
      </c>
      <c r="Q153" s="36">
        <f t="shared" ca="1" si="48"/>
        <v>0</v>
      </c>
      <c r="R153" s="16">
        <f t="shared" ca="1" si="49"/>
        <v>1.8041002402914082E-3</v>
      </c>
    </row>
    <row r="154" spans="1:18" x14ac:dyDescent="0.2">
      <c r="A154" s="84"/>
      <c r="B154" s="84"/>
      <c r="C154" s="84"/>
      <c r="D154" s="85">
        <f t="shared" si="35"/>
        <v>0</v>
      </c>
      <c r="E154" s="85">
        <f t="shared" si="36"/>
        <v>0</v>
      </c>
      <c r="F154" s="36">
        <f t="shared" si="37"/>
        <v>0</v>
      </c>
      <c r="G154" s="36">
        <f t="shared" si="38"/>
        <v>0</v>
      </c>
      <c r="H154" s="36">
        <f t="shared" si="39"/>
        <v>0</v>
      </c>
      <c r="I154" s="36">
        <f t="shared" si="40"/>
        <v>0</v>
      </c>
      <c r="J154" s="36">
        <f t="shared" si="41"/>
        <v>0</v>
      </c>
      <c r="K154" s="36">
        <f t="shared" si="42"/>
        <v>0</v>
      </c>
      <c r="L154" s="36">
        <f t="shared" si="43"/>
        <v>0</v>
      </c>
      <c r="M154" s="36">
        <f t="shared" ca="1" si="44"/>
        <v>-1.8041002402914082E-3</v>
      </c>
      <c r="N154" s="36">
        <f t="shared" ca="1" si="45"/>
        <v>0</v>
      </c>
      <c r="O154" s="26">
        <f t="shared" ca="1" si="46"/>
        <v>0</v>
      </c>
      <c r="P154" s="36">
        <f t="shared" ca="1" si="47"/>
        <v>0</v>
      </c>
      <c r="Q154" s="36">
        <f t="shared" ca="1" si="48"/>
        <v>0</v>
      </c>
      <c r="R154" s="16">
        <f t="shared" ca="1" si="49"/>
        <v>1.8041002402914082E-3</v>
      </c>
    </row>
    <row r="155" spans="1:18" x14ac:dyDescent="0.2">
      <c r="A155" s="84"/>
      <c r="B155" s="84"/>
      <c r="C155" s="84"/>
      <c r="D155" s="85">
        <f t="shared" si="35"/>
        <v>0</v>
      </c>
      <c r="E155" s="85">
        <f t="shared" si="36"/>
        <v>0</v>
      </c>
      <c r="F155" s="36">
        <f t="shared" si="37"/>
        <v>0</v>
      </c>
      <c r="G155" s="36">
        <f t="shared" si="38"/>
        <v>0</v>
      </c>
      <c r="H155" s="36">
        <f t="shared" si="39"/>
        <v>0</v>
      </c>
      <c r="I155" s="36">
        <f t="shared" si="40"/>
        <v>0</v>
      </c>
      <c r="J155" s="36">
        <f t="shared" si="41"/>
        <v>0</v>
      </c>
      <c r="K155" s="36">
        <f t="shared" si="42"/>
        <v>0</v>
      </c>
      <c r="L155" s="36">
        <f t="shared" si="43"/>
        <v>0</v>
      </c>
      <c r="M155" s="36">
        <f t="shared" ca="1" si="44"/>
        <v>-1.8041002402914082E-3</v>
      </c>
      <c r="N155" s="36">
        <f t="shared" ca="1" si="45"/>
        <v>0</v>
      </c>
      <c r="O155" s="26">
        <f t="shared" ca="1" si="46"/>
        <v>0</v>
      </c>
      <c r="P155" s="36">
        <f t="shared" ca="1" si="47"/>
        <v>0</v>
      </c>
      <c r="Q155" s="36">
        <f t="shared" ca="1" si="48"/>
        <v>0</v>
      </c>
      <c r="R155" s="16">
        <f t="shared" ca="1" si="49"/>
        <v>1.8041002402914082E-3</v>
      </c>
    </row>
    <row r="156" spans="1:18" x14ac:dyDescent="0.2">
      <c r="A156" s="84"/>
      <c r="B156" s="84"/>
      <c r="C156" s="84"/>
      <c r="D156" s="85">
        <f t="shared" si="35"/>
        <v>0</v>
      </c>
      <c r="E156" s="85">
        <f t="shared" si="36"/>
        <v>0</v>
      </c>
      <c r="F156" s="36">
        <f t="shared" si="37"/>
        <v>0</v>
      </c>
      <c r="G156" s="36">
        <f t="shared" si="38"/>
        <v>0</v>
      </c>
      <c r="H156" s="36">
        <f t="shared" si="39"/>
        <v>0</v>
      </c>
      <c r="I156" s="36">
        <f t="shared" si="40"/>
        <v>0</v>
      </c>
      <c r="J156" s="36">
        <f t="shared" si="41"/>
        <v>0</v>
      </c>
      <c r="K156" s="36">
        <f t="shared" si="42"/>
        <v>0</v>
      </c>
      <c r="L156" s="36">
        <f t="shared" si="43"/>
        <v>0</v>
      </c>
      <c r="M156" s="36">
        <f t="shared" ca="1" si="44"/>
        <v>-1.8041002402914082E-3</v>
      </c>
      <c r="N156" s="36">
        <f t="shared" ca="1" si="45"/>
        <v>0</v>
      </c>
      <c r="O156" s="26">
        <f t="shared" ca="1" si="46"/>
        <v>0</v>
      </c>
      <c r="P156" s="36">
        <f t="shared" ca="1" si="47"/>
        <v>0</v>
      </c>
      <c r="Q156" s="36">
        <f t="shared" ca="1" si="48"/>
        <v>0</v>
      </c>
      <c r="R156" s="16">
        <f t="shared" ca="1" si="49"/>
        <v>1.8041002402914082E-3</v>
      </c>
    </row>
    <row r="157" spans="1:18" x14ac:dyDescent="0.2">
      <c r="A157" s="84"/>
      <c r="B157" s="84"/>
      <c r="C157" s="84"/>
      <c r="D157" s="85">
        <f t="shared" si="35"/>
        <v>0</v>
      </c>
      <c r="E157" s="85">
        <f t="shared" si="36"/>
        <v>0</v>
      </c>
      <c r="F157" s="36">
        <f t="shared" si="37"/>
        <v>0</v>
      </c>
      <c r="G157" s="36">
        <f t="shared" si="38"/>
        <v>0</v>
      </c>
      <c r="H157" s="36">
        <f t="shared" si="39"/>
        <v>0</v>
      </c>
      <c r="I157" s="36">
        <f t="shared" si="40"/>
        <v>0</v>
      </c>
      <c r="J157" s="36">
        <f t="shared" si="41"/>
        <v>0</v>
      </c>
      <c r="K157" s="36">
        <f t="shared" si="42"/>
        <v>0</v>
      </c>
      <c r="L157" s="36">
        <f t="shared" si="43"/>
        <v>0</v>
      </c>
      <c r="M157" s="36">
        <f t="shared" ca="1" si="44"/>
        <v>-1.8041002402914082E-3</v>
      </c>
      <c r="N157" s="36">
        <f t="shared" ca="1" si="45"/>
        <v>0</v>
      </c>
      <c r="O157" s="26">
        <f t="shared" ca="1" si="46"/>
        <v>0</v>
      </c>
      <c r="P157" s="36">
        <f t="shared" ca="1" si="47"/>
        <v>0</v>
      </c>
      <c r="Q157" s="36">
        <f t="shared" ca="1" si="48"/>
        <v>0</v>
      </c>
      <c r="R157" s="16">
        <f t="shared" ca="1" si="49"/>
        <v>1.8041002402914082E-3</v>
      </c>
    </row>
    <row r="158" spans="1:18" x14ac:dyDescent="0.2">
      <c r="A158" s="84"/>
      <c r="B158" s="84"/>
      <c r="C158" s="84"/>
      <c r="D158" s="85">
        <f t="shared" si="35"/>
        <v>0</v>
      </c>
      <c r="E158" s="85">
        <f t="shared" si="36"/>
        <v>0</v>
      </c>
      <c r="F158" s="36">
        <f t="shared" si="37"/>
        <v>0</v>
      </c>
      <c r="G158" s="36">
        <f t="shared" si="38"/>
        <v>0</v>
      </c>
      <c r="H158" s="36">
        <f t="shared" si="39"/>
        <v>0</v>
      </c>
      <c r="I158" s="36">
        <f t="shared" si="40"/>
        <v>0</v>
      </c>
      <c r="J158" s="36">
        <f t="shared" si="41"/>
        <v>0</v>
      </c>
      <c r="K158" s="36">
        <f t="shared" si="42"/>
        <v>0</v>
      </c>
      <c r="L158" s="36">
        <f t="shared" si="43"/>
        <v>0</v>
      </c>
      <c r="M158" s="36">
        <f t="shared" ca="1" si="44"/>
        <v>-1.8041002402914082E-3</v>
      </c>
      <c r="N158" s="36">
        <f t="shared" ca="1" si="45"/>
        <v>0</v>
      </c>
      <c r="O158" s="26">
        <f t="shared" ca="1" si="46"/>
        <v>0</v>
      </c>
      <c r="P158" s="36">
        <f t="shared" ca="1" si="47"/>
        <v>0</v>
      </c>
      <c r="Q158" s="36">
        <f t="shared" ca="1" si="48"/>
        <v>0</v>
      </c>
      <c r="R158" s="16">
        <f t="shared" ca="1" si="49"/>
        <v>1.8041002402914082E-3</v>
      </c>
    </row>
    <row r="159" spans="1:18" x14ac:dyDescent="0.2">
      <c r="A159" s="84"/>
      <c r="B159" s="84"/>
      <c r="C159" s="84"/>
      <c r="D159" s="85">
        <f t="shared" si="35"/>
        <v>0</v>
      </c>
      <c r="E159" s="85">
        <f t="shared" si="36"/>
        <v>0</v>
      </c>
      <c r="F159" s="36">
        <f t="shared" si="37"/>
        <v>0</v>
      </c>
      <c r="G159" s="36">
        <f t="shared" si="38"/>
        <v>0</v>
      </c>
      <c r="H159" s="36">
        <f t="shared" si="39"/>
        <v>0</v>
      </c>
      <c r="I159" s="36">
        <f t="shared" si="40"/>
        <v>0</v>
      </c>
      <c r="J159" s="36">
        <f t="shared" si="41"/>
        <v>0</v>
      </c>
      <c r="K159" s="36">
        <f t="shared" si="42"/>
        <v>0</v>
      </c>
      <c r="L159" s="36">
        <f t="shared" si="43"/>
        <v>0</v>
      </c>
      <c r="M159" s="36">
        <f t="shared" ca="1" si="44"/>
        <v>-1.8041002402914082E-3</v>
      </c>
      <c r="N159" s="36">
        <f t="shared" ca="1" si="45"/>
        <v>0</v>
      </c>
      <c r="O159" s="26">
        <f t="shared" ca="1" si="46"/>
        <v>0</v>
      </c>
      <c r="P159" s="36">
        <f t="shared" ca="1" si="47"/>
        <v>0</v>
      </c>
      <c r="Q159" s="36">
        <f t="shared" ca="1" si="48"/>
        <v>0</v>
      </c>
      <c r="R159" s="16">
        <f t="shared" ca="1" si="49"/>
        <v>1.8041002402914082E-3</v>
      </c>
    </row>
    <row r="160" spans="1:18" x14ac:dyDescent="0.2">
      <c r="A160" s="84"/>
      <c r="B160" s="84"/>
      <c r="C160" s="84"/>
      <c r="D160" s="85">
        <f t="shared" si="35"/>
        <v>0</v>
      </c>
      <c r="E160" s="85">
        <f t="shared" si="36"/>
        <v>0</v>
      </c>
      <c r="F160" s="36">
        <f t="shared" si="37"/>
        <v>0</v>
      </c>
      <c r="G160" s="36">
        <f t="shared" si="38"/>
        <v>0</v>
      </c>
      <c r="H160" s="36">
        <f t="shared" si="39"/>
        <v>0</v>
      </c>
      <c r="I160" s="36">
        <f t="shared" si="40"/>
        <v>0</v>
      </c>
      <c r="J160" s="36">
        <f t="shared" si="41"/>
        <v>0</v>
      </c>
      <c r="K160" s="36">
        <f t="shared" si="42"/>
        <v>0</v>
      </c>
      <c r="L160" s="36">
        <f t="shared" si="43"/>
        <v>0</v>
      </c>
      <c r="M160" s="36">
        <f t="shared" ca="1" si="44"/>
        <v>-1.8041002402914082E-3</v>
      </c>
      <c r="N160" s="36">
        <f t="shared" ca="1" si="45"/>
        <v>0</v>
      </c>
      <c r="O160" s="26">
        <f t="shared" ca="1" si="46"/>
        <v>0</v>
      </c>
      <c r="P160" s="36">
        <f t="shared" ca="1" si="47"/>
        <v>0</v>
      </c>
      <c r="Q160" s="36">
        <f t="shared" ca="1" si="48"/>
        <v>0</v>
      </c>
      <c r="R160" s="16">
        <f t="shared" ca="1" si="49"/>
        <v>1.8041002402914082E-3</v>
      </c>
    </row>
    <row r="161" spans="1:18" x14ac:dyDescent="0.2">
      <c r="A161" s="84"/>
      <c r="B161" s="84"/>
      <c r="C161" s="84"/>
      <c r="D161" s="85">
        <f t="shared" si="35"/>
        <v>0</v>
      </c>
      <c r="E161" s="85">
        <f t="shared" si="36"/>
        <v>0</v>
      </c>
      <c r="F161" s="36">
        <f t="shared" si="37"/>
        <v>0</v>
      </c>
      <c r="G161" s="36">
        <f t="shared" si="38"/>
        <v>0</v>
      </c>
      <c r="H161" s="36">
        <f t="shared" si="39"/>
        <v>0</v>
      </c>
      <c r="I161" s="36">
        <f t="shared" si="40"/>
        <v>0</v>
      </c>
      <c r="J161" s="36">
        <f t="shared" si="41"/>
        <v>0</v>
      </c>
      <c r="K161" s="36">
        <f t="shared" si="42"/>
        <v>0</v>
      </c>
      <c r="L161" s="36">
        <f t="shared" si="43"/>
        <v>0</v>
      </c>
      <c r="M161" s="36">
        <f t="shared" ca="1" si="44"/>
        <v>-1.8041002402914082E-3</v>
      </c>
      <c r="N161" s="36">
        <f t="shared" ca="1" si="45"/>
        <v>0</v>
      </c>
      <c r="O161" s="26">
        <f t="shared" ca="1" si="46"/>
        <v>0</v>
      </c>
      <c r="P161" s="36">
        <f t="shared" ca="1" si="47"/>
        <v>0</v>
      </c>
      <c r="Q161" s="36">
        <f t="shared" ca="1" si="48"/>
        <v>0</v>
      </c>
      <c r="R161" s="16">
        <f t="shared" ca="1" si="49"/>
        <v>1.8041002402914082E-3</v>
      </c>
    </row>
    <row r="162" spans="1:18" x14ac:dyDescent="0.2">
      <c r="A162" s="84"/>
      <c r="B162" s="84"/>
      <c r="C162" s="84"/>
      <c r="D162" s="85">
        <f t="shared" si="35"/>
        <v>0</v>
      </c>
      <c r="E162" s="85">
        <f t="shared" si="36"/>
        <v>0</v>
      </c>
      <c r="F162" s="36">
        <f t="shared" si="37"/>
        <v>0</v>
      </c>
      <c r="G162" s="36">
        <f t="shared" si="38"/>
        <v>0</v>
      </c>
      <c r="H162" s="36">
        <f t="shared" si="39"/>
        <v>0</v>
      </c>
      <c r="I162" s="36">
        <f t="shared" si="40"/>
        <v>0</v>
      </c>
      <c r="J162" s="36">
        <f t="shared" si="41"/>
        <v>0</v>
      </c>
      <c r="K162" s="36">
        <f t="shared" si="42"/>
        <v>0</v>
      </c>
      <c r="L162" s="36">
        <f t="shared" si="43"/>
        <v>0</v>
      </c>
      <c r="M162" s="36">
        <f t="shared" ca="1" si="44"/>
        <v>-1.8041002402914082E-3</v>
      </c>
      <c r="N162" s="36">
        <f t="shared" ca="1" si="45"/>
        <v>0</v>
      </c>
      <c r="O162" s="26">
        <f t="shared" ca="1" si="46"/>
        <v>0</v>
      </c>
      <c r="P162" s="36">
        <f t="shared" ca="1" si="47"/>
        <v>0</v>
      </c>
      <c r="Q162" s="36">
        <f t="shared" ca="1" si="48"/>
        <v>0</v>
      </c>
      <c r="R162" s="16">
        <f t="shared" ca="1" si="49"/>
        <v>1.8041002402914082E-3</v>
      </c>
    </row>
    <row r="163" spans="1:18" x14ac:dyDescent="0.2">
      <c r="A163" s="84"/>
      <c r="B163" s="84"/>
      <c r="C163" s="84"/>
      <c r="D163" s="85">
        <f t="shared" si="35"/>
        <v>0</v>
      </c>
      <c r="E163" s="85">
        <f t="shared" si="36"/>
        <v>0</v>
      </c>
      <c r="F163" s="36">
        <f t="shared" si="37"/>
        <v>0</v>
      </c>
      <c r="G163" s="36">
        <f t="shared" si="38"/>
        <v>0</v>
      </c>
      <c r="H163" s="36">
        <f t="shared" si="39"/>
        <v>0</v>
      </c>
      <c r="I163" s="36">
        <f t="shared" si="40"/>
        <v>0</v>
      </c>
      <c r="J163" s="36">
        <f t="shared" si="41"/>
        <v>0</v>
      </c>
      <c r="K163" s="36">
        <f t="shared" si="42"/>
        <v>0</v>
      </c>
      <c r="L163" s="36">
        <f t="shared" si="43"/>
        <v>0</v>
      </c>
      <c r="M163" s="36">
        <f t="shared" ca="1" si="44"/>
        <v>-1.8041002402914082E-3</v>
      </c>
      <c r="N163" s="36">
        <f t="shared" ca="1" si="45"/>
        <v>0</v>
      </c>
      <c r="O163" s="26">
        <f t="shared" ca="1" si="46"/>
        <v>0</v>
      </c>
      <c r="P163" s="36">
        <f t="shared" ca="1" si="47"/>
        <v>0</v>
      </c>
      <c r="Q163" s="36">
        <f t="shared" ca="1" si="48"/>
        <v>0</v>
      </c>
      <c r="R163" s="16">
        <f t="shared" ca="1" si="49"/>
        <v>1.8041002402914082E-3</v>
      </c>
    </row>
    <row r="164" spans="1:18" x14ac:dyDescent="0.2">
      <c r="A164" s="84"/>
      <c r="B164" s="84"/>
      <c r="C164" s="84"/>
      <c r="D164" s="85">
        <f t="shared" si="35"/>
        <v>0</v>
      </c>
      <c r="E164" s="85">
        <f t="shared" si="36"/>
        <v>0</v>
      </c>
      <c r="F164" s="36">
        <f t="shared" si="37"/>
        <v>0</v>
      </c>
      <c r="G164" s="36">
        <f t="shared" si="38"/>
        <v>0</v>
      </c>
      <c r="H164" s="36">
        <f t="shared" si="39"/>
        <v>0</v>
      </c>
      <c r="I164" s="36">
        <f t="shared" si="40"/>
        <v>0</v>
      </c>
      <c r="J164" s="36">
        <f t="shared" si="41"/>
        <v>0</v>
      </c>
      <c r="K164" s="36">
        <f t="shared" si="42"/>
        <v>0</v>
      </c>
      <c r="L164" s="36">
        <f t="shared" si="43"/>
        <v>0</v>
      </c>
      <c r="M164" s="36">
        <f t="shared" ca="1" si="44"/>
        <v>-1.8041002402914082E-3</v>
      </c>
      <c r="N164" s="36">
        <f t="shared" ca="1" si="45"/>
        <v>0</v>
      </c>
      <c r="O164" s="26">
        <f t="shared" ca="1" si="46"/>
        <v>0</v>
      </c>
      <c r="P164" s="36">
        <f t="shared" ca="1" si="47"/>
        <v>0</v>
      </c>
      <c r="Q164" s="36">
        <f t="shared" ca="1" si="48"/>
        <v>0</v>
      </c>
      <c r="R164" s="16">
        <f t="shared" ca="1" si="49"/>
        <v>1.8041002402914082E-3</v>
      </c>
    </row>
    <row r="165" spans="1:18" x14ac:dyDescent="0.2">
      <c r="A165" s="84"/>
      <c r="B165" s="84"/>
      <c r="C165" s="84"/>
      <c r="D165" s="85">
        <f t="shared" si="35"/>
        <v>0</v>
      </c>
      <c r="E165" s="85">
        <f t="shared" si="36"/>
        <v>0</v>
      </c>
      <c r="F165" s="36">
        <f t="shared" si="37"/>
        <v>0</v>
      </c>
      <c r="G165" s="36">
        <f t="shared" si="38"/>
        <v>0</v>
      </c>
      <c r="H165" s="36">
        <f t="shared" si="39"/>
        <v>0</v>
      </c>
      <c r="I165" s="36">
        <f t="shared" si="40"/>
        <v>0</v>
      </c>
      <c r="J165" s="36">
        <f t="shared" si="41"/>
        <v>0</v>
      </c>
      <c r="K165" s="36">
        <f t="shared" si="42"/>
        <v>0</v>
      </c>
      <c r="L165" s="36">
        <f t="shared" si="43"/>
        <v>0</v>
      </c>
      <c r="M165" s="36">
        <f t="shared" ca="1" si="44"/>
        <v>-1.8041002402914082E-3</v>
      </c>
      <c r="N165" s="36">
        <f t="shared" ca="1" si="45"/>
        <v>0</v>
      </c>
      <c r="O165" s="26">
        <f t="shared" ca="1" si="46"/>
        <v>0</v>
      </c>
      <c r="P165" s="36">
        <f t="shared" ca="1" si="47"/>
        <v>0</v>
      </c>
      <c r="Q165" s="36">
        <f t="shared" ca="1" si="48"/>
        <v>0</v>
      </c>
      <c r="R165" s="16">
        <f t="shared" ca="1" si="49"/>
        <v>1.8041002402914082E-3</v>
      </c>
    </row>
    <row r="166" spans="1:18" x14ac:dyDescent="0.2">
      <c r="A166" s="84"/>
      <c r="B166" s="84"/>
      <c r="C166" s="84"/>
      <c r="D166" s="85">
        <f t="shared" si="35"/>
        <v>0</v>
      </c>
      <c r="E166" s="85">
        <f t="shared" si="36"/>
        <v>0</v>
      </c>
      <c r="F166" s="36">
        <f t="shared" si="37"/>
        <v>0</v>
      </c>
      <c r="G166" s="36">
        <f t="shared" si="38"/>
        <v>0</v>
      </c>
      <c r="H166" s="36">
        <f t="shared" si="39"/>
        <v>0</v>
      </c>
      <c r="I166" s="36">
        <f t="shared" si="40"/>
        <v>0</v>
      </c>
      <c r="J166" s="36">
        <f t="shared" si="41"/>
        <v>0</v>
      </c>
      <c r="K166" s="36">
        <f t="shared" si="42"/>
        <v>0</v>
      </c>
      <c r="L166" s="36">
        <f t="shared" si="43"/>
        <v>0</v>
      </c>
      <c r="M166" s="36">
        <f t="shared" ca="1" si="44"/>
        <v>-1.8041002402914082E-3</v>
      </c>
      <c r="N166" s="36">
        <f t="shared" ca="1" si="45"/>
        <v>0</v>
      </c>
      <c r="O166" s="26">
        <f t="shared" ca="1" si="46"/>
        <v>0</v>
      </c>
      <c r="P166" s="36">
        <f t="shared" ca="1" si="47"/>
        <v>0</v>
      </c>
      <c r="Q166" s="36">
        <f t="shared" ca="1" si="48"/>
        <v>0</v>
      </c>
      <c r="R166" s="16">
        <f t="shared" ca="1" si="49"/>
        <v>1.8041002402914082E-3</v>
      </c>
    </row>
    <row r="167" spans="1:18" x14ac:dyDescent="0.2">
      <c r="A167" s="84"/>
      <c r="B167" s="84"/>
      <c r="C167" s="84"/>
      <c r="D167" s="85">
        <f t="shared" si="35"/>
        <v>0</v>
      </c>
      <c r="E167" s="85">
        <f t="shared" si="36"/>
        <v>0</v>
      </c>
      <c r="F167" s="36">
        <f t="shared" si="37"/>
        <v>0</v>
      </c>
      <c r="G167" s="36">
        <f t="shared" si="38"/>
        <v>0</v>
      </c>
      <c r="H167" s="36">
        <f t="shared" si="39"/>
        <v>0</v>
      </c>
      <c r="I167" s="36">
        <f t="shared" si="40"/>
        <v>0</v>
      </c>
      <c r="J167" s="36">
        <f t="shared" si="41"/>
        <v>0</v>
      </c>
      <c r="K167" s="36">
        <f t="shared" si="42"/>
        <v>0</v>
      </c>
      <c r="L167" s="36">
        <f t="shared" si="43"/>
        <v>0</v>
      </c>
      <c r="M167" s="36">
        <f t="shared" ca="1" si="44"/>
        <v>-1.8041002402914082E-3</v>
      </c>
      <c r="N167" s="36">
        <f t="shared" ca="1" si="45"/>
        <v>0</v>
      </c>
      <c r="O167" s="26">
        <f t="shared" ca="1" si="46"/>
        <v>0</v>
      </c>
      <c r="P167" s="36">
        <f t="shared" ca="1" si="47"/>
        <v>0</v>
      </c>
      <c r="Q167" s="36">
        <f t="shared" ca="1" si="48"/>
        <v>0</v>
      </c>
      <c r="R167" s="16">
        <f t="shared" ca="1" si="49"/>
        <v>1.8041002402914082E-3</v>
      </c>
    </row>
    <row r="168" spans="1:18" x14ac:dyDescent="0.2">
      <c r="A168" s="84"/>
      <c r="B168" s="84"/>
      <c r="C168" s="84"/>
      <c r="D168" s="85">
        <f t="shared" si="35"/>
        <v>0</v>
      </c>
      <c r="E168" s="85">
        <f t="shared" si="36"/>
        <v>0</v>
      </c>
      <c r="F168" s="36">
        <f t="shared" si="37"/>
        <v>0</v>
      </c>
      <c r="G168" s="36">
        <f t="shared" si="38"/>
        <v>0</v>
      </c>
      <c r="H168" s="36">
        <f t="shared" si="39"/>
        <v>0</v>
      </c>
      <c r="I168" s="36">
        <f t="shared" si="40"/>
        <v>0</v>
      </c>
      <c r="J168" s="36">
        <f t="shared" si="41"/>
        <v>0</v>
      </c>
      <c r="K168" s="36">
        <f t="shared" si="42"/>
        <v>0</v>
      </c>
      <c r="L168" s="36">
        <f t="shared" si="43"/>
        <v>0</v>
      </c>
      <c r="M168" s="36">
        <f t="shared" ca="1" si="44"/>
        <v>-1.8041002402914082E-3</v>
      </c>
      <c r="N168" s="36">
        <f t="shared" ca="1" si="45"/>
        <v>0</v>
      </c>
      <c r="O168" s="26">
        <f t="shared" ca="1" si="46"/>
        <v>0</v>
      </c>
      <c r="P168" s="36">
        <f t="shared" ca="1" si="47"/>
        <v>0</v>
      </c>
      <c r="Q168" s="36">
        <f t="shared" ca="1" si="48"/>
        <v>0</v>
      </c>
      <c r="R168" s="16">
        <f t="shared" ca="1" si="49"/>
        <v>1.8041002402914082E-3</v>
      </c>
    </row>
    <row r="169" spans="1:18" x14ac:dyDescent="0.2">
      <c r="A169" s="84"/>
      <c r="B169" s="84"/>
      <c r="C169" s="84"/>
      <c r="D169" s="85">
        <f t="shared" si="35"/>
        <v>0</v>
      </c>
      <c r="E169" s="85">
        <f t="shared" si="36"/>
        <v>0</v>
      </c>
      <c r="F169" s="36">
        <f t="shared" si="37"/>
        <v>0</v>
      </c>
      <c r="G169" s="36">
        <f t="shared" si="38"/>
        <v>0</v>
      </c>
      <c r="H169" s="36">
        <f t="shared" si="39"/>
        <v>0</v>
      </c>
      <c r="I169" s="36">
        <f t="shared" si="40"/>
        <v>0</v>
      </c>
      <c r="J169" s="36">
        <f t="shared" si="41"/>
        <v>0</v>
      </c>
      <c r="K169" s="36">
        <f t="shared" si="42"/>
        <v>0</v>
      </c>
      <c r="L169" s="36">
        <f t="shared" si="43"/>
        <v>0</v>
      </c>
      <c r="M169" s="36">
        <f t="shared" ca="1" si="44"/>
        <v>-1.8041002402914082E-3</v>
      </c>
      <c r="N169" s="36">
        <f t="shared" ca="1" si="45"/>
        <v>0</v>
      </c>
      <c r="O169" s="26">
        <f t="shared" ca="1" si="46"/>
        <v>0</v>
      </c>
      <c r="P169" s="36">
        <f t="shared" ca="1" si="47"/>
        <v>0</v>
      </c>
      <c r="Q169" s="36">
        <f t="shared" ca="1" si="48"/>
        <v>0</v>
      </c>
      <c r="R169" s="16">
        <f t="shared" ca="1" si="49"/>
        <v>1.8041002402914082E-3</v>
      </c>
    </row>
    <row r="170" spans="1:18" x14ac:dyDescent="0.2">
      <c r="A170" s="84"/>
      <c r="B170" s="84"/>
      <c r="C170" s="84"/>
      <c r="D170" s="85">
        <f t="shared" si="35"/>
        <v>0</v>
      </c>
      <c r="E170" s="85">
        <f t="shared" si="36"/>
        <v>0</v>
      </c>
      <c r="F170" s="36">
        <f t="shared" si="37"/>
        <v>0</v>
      </c>
      <c r="G170" s="36">
        <f t="shared" si="38"/>
        <v>0</v>
      </c>
      <c r="H170" s="36">
        <f t="shared" si="39"/>
        <v>0</v>
      </c>
      <c r="I170" s="36">
        <f t="shared" si="40"/>
        <v>0</v>
      </c>
      <c r="J170" s="36">
        <f t="shared" si="41"/>
        <v>0</v>
      </c>
      <c r="K170" s="36">
        <f t="shared" si="42"/>
        <v>0</v>
      </c>
      <c r="L170" s="36">
        <f t="shared" si="43"/>
        <v>0</v>
      </c>
      <c r="M170" s="36">
        <f t="shared" ca="1" si="44"/>
        <v>-1.8041002402914082E-3</v>
      </c>
      <c r="N170" s="36">
        <f t="shared" ca="1" si="45"/>
        <v>0</v>
      </c>
      <c r="O170" s="26">
        <f t="shared" ca="1" si="46"/>
        <v>0</v>
      </c>
      <c r="P170" s="36">
        <f t="shared" ca="1" si="47"/>
        <v>0</v>
      </c>
      <c r="Q170" s="36">
        <f t="shared" ca="1" si="48"/>
        <v>0</v>
      </c>
      <c r="R170" s="16">
        <f t="shared" ca="1" si="49"/>
        <v>1.8041002402914082E-3</v>
      </c>
    </row>
    <row r="171" spans="1:18" x14ac:dyDescent="0.2">
      <c r="A171" s="84"/>
      <c r="B171" s="84"/>
      <c r="C171" s="84"/>
      <c r="D171" s="85">
        <f t="shared" si="35"/>
        <v>0</v>
      </c>
      <c r="E171" s="85">
        <f t="shared" si="36"/>
        <v>0</v>
      </c>
      <c r="F171" s="36">
        <f t="shared" si="37"/>
        <v>0</v>
      </c>
      <c r="G171" s="36">
        <f t="shared" si="38"/>
        <v>0</v>
      </c>
      <c r="H171" s="36">
        <f t="shared" si="39"/>
        <v>0</v>
      </c>
      <c r="I171" s="36">
        <f t="shared" si="40"/>
        <v>0</v>
      </c>
      <c r="J171" s="36">
        <f t="shared" si="41"/>
        <v>0</v>
      </c>
      <c r="K171" s="36">
        <f t="shared" si="42"/>
        <v>0</v>
      </c>
      <c r="L171" s="36">
        <f t="shared" si="43"/>
        <v>0</v>
      </c>
      <c r="M171" s="36">
        <f t="shared" ca="1" si="44"/>
        <v>-1.8041002402914082E-3</v>
      </c>
      <c r="N171" s="36">
        <f t="shared" ca="1" si="45"/>
        <v>0</v>
      </c>
      <c r="O171" s="26">
        <f t="shared" ca="1" si="46"/>
        <v>0</v>
      </c>
      <c r="P171" s="36">
        <f t="shared" ca="1" si="47"/>
        <v>0</v>
      </c>
      <c r="Q171" s="36">
        <f t="shared" ca="1" si="48"/>
        <v>0</v>
      </c>
      <c r="R171" s="16">
        <f t="shared" ca="1" si="49"/>
        <v>1.8041002402914082E-3</v>
      </c>
    </row>
    <row r="172" spans="1:18" x14ac:dyDescent="0.2">
      <c r="A172" s="84"/>
      <c r="B172" s="84"/>
      <c r="C172" s="84"/>
      <c r="D172" s="85">
        <f t="shared" si="35"/>
        <v>0</v>
      </c>
      <c r="E172" s="85">
        <f t="shared" si="36"/>
        <v>0</v>
      </c>
      <c r="F172" s="36">
        <f t="shared" si="37"/>
        <v>0</v>
      </c>
      <c r="G172" s="36">
        <f t="shared" si="38"/>
        <v>0</v>
      </c>
      <c r="H172" s="36">
        <f t="shared" si="39"/>
        <v>0</v>
      </c>
      <c r="I172" s="36">
        <f t="shared" si="40"/>
        <v>0</v>
      </c>
      <c r="J172" s="36">
        <f t="shared" si="41"/>
        <v>0</v>
      </c>
      <c r="K172" s="36">
        <f t="shared" si="42"/>
        <v>0</v>
      </c>
      <c r="L172" s="36">
        <f t="shared" si="43"/>
        <v>0</v>
      </c>
      <c r="M172" s="36">
        <f t="shared" ca="1" si="44"/>
        <v>-1.8041002402914082E-3</v>
      </c>
      <c r="N172" s="36">
        <f t="shared" ca="1" si="45"/>
        <v>0</v>
      </c>
      <c r="O172" s="26">
        <f t="shared" ca="1" si="46"/>
        <v>0</v>
      </c>
      <c r="P172" s="36">
        <f t="shared" ca="1" si="47"/>
        <v>0</v>
      </c>
      <c r="Q172" s="36">
        <f t="shared" ca="1" si="48"/>
        <v>0</v>
      </c>
      <c r="R172" s="16">
        <f t="shared" ca="1" si="49"/>
        <v>1.8041002402914082E-3</v>
      </c>
    </row>
    <row r="173" spans="1:18" x14ac:dyDescent="0.2">
      <c r="A173" s="84"/>
      <c r="B173" s="84"/>
      <c r="C173" s="84"/>
      <c r="D173" s="85">
        <f t="shared" si="35"/>
        <v>0</v>
      </c>
      <c r="E173" s="85">
        <f t="shared" si="36"/>
        <v>0</v>
      </c>
      <c r="F173" s="36">
        <f t="shared" si="37"/>
        <v>0</v>
      </c>
      <c r="G173" s="36">
        <f t="shared" si="38"/>
        <v>0</v>
      </c>
      <c r="H173" s="36">
        <f t="shared" si="39"/>
        <v>0</v>
      </c>
      <c r="I173" s="36">
        <f t="shared" si="40"/>
        <v>0</v>
      </c>
      <c r="J173" s="36">
        <f t="shared" si="41"/>
        <v>0</v>
      </c>
      <c r="K173" s="36">
        <f t="shared" si="42"/>
        <v>0</v>
      </c>
      <c r="L173" s="36">
        <f t="shared" si="43"/>
        <v>0</v>
      </c>
      <c r="M173" s="36">
        <f t="shared" ca="1" si="44"/>
        <v>-1.8041002402914082E-3</v>
      </c>
      <c r="N173" s="36">
        <f t="shared" ca="1" si="45"/>
        <v>0</v>
      </c>
      <c r="O173" s="26">
        <f t="shared" ca="1" si="46"/>
        <v>0</v>
      </c>
      <c r="P173" s="36">
        <f t="shared" ca="1" si="47"/>
        <v>0</v>
      </c>
      <c r="Q173" s="36">
        <f t="shared" ca="1" si="48"/>
        <v>0</v>
      </c>
      <c r="R173" s="16">
        <f t="shared" ca="1" si="49"/>
        <v>1.8041002402914082E-3</v>
      </c>
    </row>
    <row r="174" spans="1:18" x14ac:dyDescent="0.2">
      <c r="A174" s="84"/>
      <c r="B174" s="84"/>
      <c r="C174" s="84"/>
      <c r="D174" s="85">
        <f t="shared" si="35"/>
        <v>0</v>
      </c>
      <c r="E174" s="85">
        <f t="shared" si="36"/>
        <v>0</v>
      </c>
      <c r="F174" s="36">
        <f t="shared" si="37"/>
        <v>0</v>
      </c>
      <c r="G174" s="36">
        <f t="shared" si="38"/>
        <v>0</v>
      </c>
      <c r="H174" s="36">
        <f t="shared" si="39"/>
        <v>0</v>
      </c>
      <c r="I174" s="36">
        <f t="shared" si="40"/>
        <v>0</v>
      </c>
      <c r="J174" s="36">
        <f t="shared" si="41"/>
        <v>0</v>
      </c>
      <c r="K174" s="36">
        <f t="shared" si="42"/>
        <v>0</v>
      </c>
      <c r="L174" s="36">
        <f t="shared" si="43"/>
        <v>0</v>
      </c>
      <c r="M174" s="36">
        <f t="shared" ca="1" si="44"/>
        <v>-1.8041002402914082E-3</v>
      </c>
      <c r="N174" s="36">
        <f t="shared" ca="1" si="45"/>
        <v>0</v>
      </c>
      <c r="O174" s="26">
        <f t="shared" ca="1" si="46"/>
        <v>0</v>
      </c>
      <c r="P174" s="36">
        <f t="shared" ca="1" si="47"/>
        <v>0</v>
      </c>
      <c r="Q174" s="36">
        <f t="shared" ca="1" si="48"/>
        <v>0</v>
      </c>
      <c r="R174" s="16">
        <f t="shared" ca="1" si="49"/>
        <v>1.8041002402914082E-3</v>
      </c>
    </row>
    <row r="175" spans="1:18" x14ac:dyDescent="0.2">
      <c r="A175" s="84"/>
      <c r="B175" s="84"/>
      <c r="C175" s="84"/>
      <c r="D175" s="85">
        <f t="shared" si="35"/>
        <v>0</v>
      </c>
      <c r="E175" s="85">
        <f t="shared" si="36"/>
        <v>0</v>
      </c>
      <c r="F175" s="36">
        <f t="shared" si="37"/>
        <v>0</v>
      </c>
      <c r="G175" s="36">
        <f t="shared" si="38"/>
        <v>0</v>
      </c>
      <c r="H175" s="36">
        <f t="shared" si="39"/>
        <v>0</v>
      </c>
      <c r="I175" s="36">
        <f t="shared" si="40"/>
        <v>0</v>
      </c>
      <c r="J175" s="36">
        <f t="shared" si="41"/>
        <v>0</v>
      </c>
      <c r="K175" s="36">
        <f t="shared" si="42"/>
        <v>0</v>
      </c>
      <c r="L175" s="36">
        <f t="shared" si="43"/>
        <v>0</v>
      </c>
      <c r="M175" s="36">
        <f t="shared" ca="1" si="44"/>
        <v>-1.8041002402914082E-3</v>
      </c>
      <c r="N175" s="36">
        <f t="shared" ca="1" si="45"/>
        <v>0</v>
      </c>
      <c r="O175" s="26">
        <f t="shared" ca="1" si="46"/>
        <v>0</v>
      </c>
      <c r="P175" s="36">
        <f t="shared" ca="1" si="47"/>
        <v>0</v>
      </c>
      <c r="Q175" s="36">
        <f t="shared" ca="1" si="48"/>
        <v>0</v>
      </c>
      <c r="R175" s="16">
        <f t="shared" ca="1" si="49"/>
        <v>1.8041002402914082E-3</v>
      </c>
    </row>
    <row r="176" spans="1:18" x14ac:dyDescent="0.2">
      <c r="A176" s="84"/>
      <c r="B176" s="84"/>
      <c r="C176" s="84"/>
      <c r="D176" s="85">
        <f t="shared" si="35"/>
        <v>0</v>
      </c>
      <c r="E176" s="85">
        <f t="shared" si="36"/>
        <v>0</v>
      </c>
      <c r="F176" s="36">
        <f t="shared" si="37"/>
        <v>0</v>
      </c>
      <c r="G176" s="36">
        <f t="shared" si="38"/>
        <v>0</v>
      </c>
      <c r="H176" s="36">
        <f t="shared" si="39"/>
        <v>0</v>
      </c>
      <c r="I176" s="36">
        <f t="shared" si="40"/>
        <v>0</v>
      </c>
      <c r="J176" s="36">
        <f t="shared" si="41"/>
        <v>0</v>
      </c>
      <c r="K176" s="36">
        <f t="shared" si="42"/>
        <v>0</v>
      </c>
      <c r="L176" s="36">
        <f t="shared" si="43"/>
        <v>0</v>
      </c>
      <c r="M176" s="36">
        <f t="shared" ca="1" si="44"/>
        <v>-1.8041002402914082E-3</v>
      </c>
      <c r="N176" s="36">
        <f t="shared" ca="1" si="45"/>
        <v>0</v>
      </c>
      <c r="O176" s="26">
        <f t="shared" ca="1" si="46"/>
        <v>0</v>
      </c>
      <c r="P176" s="36">
        <f t="shared" ca="1" si="47"/>
        <v>0</v>
      </c>
      <c r="Q176" s="36">
        <f t="shared" ca="1" si="48"/>
        <v>0</v>
      </c>
      <c r="R176" s="16">
        <f t="shared" ca="1" si="49"/>
        <v>1.8041002402914082E-3</v>
      </c>
    </row>
    <row r="177" spans="1:18" x14ac:dyDescent="0.2">
      <c r="A177" s="84"/>
      <c r="B177" s="84"/>
      <c r="C177" s="84"/>
      <c r="D177" s="85">
        <f t="shared" si="35"/>
        <v>0</v>
      </c>
      <c r="E177" s="85">
        <f t="shared" si="36"/>
        <v>0</v>
      </c>
      <c r="F177" s="36">
        <f t="shared" si="37"/>
        <v>0</v>
      </c>
      <c r="G177" s="36">
        <f t="shared" si="38"/>
        <v>0</v>
      </c>
      <c r="H177" s="36">
        <f t="shared" si="39"/>
        <v>0</v>
      </c>
      <c r="I177" s="36">
        <f t="shared" si="40"/>
        <v>0</v>
      </c>
      <c r="J177" s="36">
        <f t="shared" si="41"/>
        <v>0</v>
      </c>
      <c r="K177" s="36">
        <f t="shared" si="42"/>
        <v>0</v>
      </c>
      <c r="L177" s="36">
        <f t="shared" si="43"/>
        <v>0</v>
      </c>
      <c r="M177" s="36">
        <f t="shared" ca="1" si="44"/>
        <v>-1.8041002402914082E-3</v>
      </c>
      <c r="N177" s="36">
        <f t="shared" ca="1" si="45"/>
        <v>0</v>
      </c>
      <c r="O177" s="26">
        <f t="shared" ca="1" si="46"/>
        <v>0</v>
      </c>
      <c r="P177" s="36">
        <f t="shared" ca="1" si="47"/>
        <v>0</v>
      </c>
      <c r="Q177" s="36">
        <f t="shared" ca="1" si="48"/>
        <v>0</v>
      </c>
      <c r="R177" s="16">
        <f t="shared" ca="1" si="49"/>
        <v>1.8041002402914082E-3</v>
      </c>
    </row>
    <row r="178" spans="1:18" x14ac:dyDescent="0.2">
      <c r="A178" s="84"/>
      <c r="B178" s="84"/>
      <c r="C178" s="84"/>
      <c r="D178" s="85">
        <f t="shared" si="35"/>
        <v>0</v>
      </c>
      <c r="E178" s="85">
        <f t="shared" si="36"/>
        <v>0</v>
      </c>
      <c r="F178" s="36">
        <f t="shared" si="37"/>
        <v>0</v>
      </c>
      <c r="G178" s="36">
        <f t="shared" si="38"/>
        <v>0</v>
      </c>
      <c r="H178" s="36">
        <f t="shared" si="39"/>
        <v>0</v>
      </c>
      <c r="I178" s="36">
        <f t="shared" si="40"/>
        <v>0</v>
      </c>
      <c r="J178" s="36">
        <f t="shared" si="41"/>
        <v>0</v>
      </c>
      <c r="K178" s="36">
        <f t="shared" si="42"/>
        <v>0</v>
      </c>
      <c r="L178" s="36">
        <f t="shared" si="43"/>
        <v>0</v>
      </c>
      <c r="M178" s="36">
        <f t="shared" ca="1" si="44"/>
        <v>-1.8041002402914082E-3</v>
      </c>
      <c r="N178" s="36">
        <f t="shared" ca="1" si="45"/>
        <v>0</v>
      </c>
      <c r="O178" s="26">
        <f t="shared" ca="1" si="46"/>
        <v>0</v>
      </c>
      <c r="P178" s="36">
        <f t="shared" ca="1" si="47"/>
        <v>0</v>
      </c>
      <c r="Q178" s="36">
        <f t="shared" ca="1" si="48"/>
        <v>0</v>
      </c>
      <c r="R178" s="16">
        <f t="shared" ca="1" si="49"/>
        <v>1.8041002402914082E-3</v>
      </c>
    </row>
    <row r="179" spans="1:18" x14ac:dyDescent="0.2">
      <c r="A179" s="84"/>
      <c r="B179" s="84"/>
      <c r="C179" s="84"/>
      <c r="D179" s="85">
        <f t="shared" si="35"/>
        <v>0</v>
      </c>
      <c r="E179" s="85">
        <f t="shared" si="36"/>
        <v>0</v>
      </c>
      <c r="F179" s="36">
        <f t="shared" si="37"/>
        <v>0</v>
      </c>
      <c r="G179" s="36">
        <f t="shared" si="38"/>
        <v>0</v>
      </c>
      <c r="H179" s="36">
        <f t="shared" si="39"/>
        <v>0</v>
      </c>
      <c r="I179" s="36">
        <f t="shared" si="40"/>
        <v>0</v>
      </c>
      <c r="J179" s="36">
        <f t="shared" si="41"/>
        <v>0</v>
      </c>
      <c r="K179" s="36">
        <f t="shared" si="42"/>
        <v>0</v>
      </c>
      <c r="L179" s="36">
        <f t="shared" si="43"/>
        <v>0</v>
      </c>
      <c r="M179" s="36">
        <f t="shared" ca="1" si="44"/>
        <v>-1.8041002402914082E-3</v>
      </c>
      <c r="N179" s="36">
        <f t="shared" ca="1" si="45"/>
        <v>0</v>
      </c>
      <c r="O179" s="26">
        <f t="shared" ca="1" si="46"/>
        <v>0</v>
      </c>
      <c r="P179" s="36">
        <f t="shared" ca="1" si="47"/>
        <v>0</v>
      </c>
      <c r="Q179" s="36">
        <f t="shared" ca="1" si="48"/>
        <v>0</v>
      </c>
      <c r="R179" s="16">
        <f t="shared" ca="1" si="49"/>
        <v>1.8041002402914082E-3</v>
      </c>
    </row>
    <row r="180" spans="1:18" x14ac:dyDescent="0.2">
      <c r="A180" s="84"/>
      <c r="B180" s="84"/>
      <c r="C180" s="84"/>
      <c r="D180" s="85">
        <f t="shared" si="35"/>
        <v>0</v>
      </c>
      <c r="E180" s="85">
        <f t="shared" si="36"/>
        <v>0</v>
      </c>
      <c r="F180" s="36">
        <f t="shared" si="37"/>
        <v>0</v>
      </c>
      <c r="G180" s="36">
        <f t="shared" si="38"/>
        <v>0</v>
      </c>
      <c r="H180" s="36">
        <f t="shared" si="39"/>
        <v>0</v>
      </c>
      <c r="I180" s="36">
        <f t="shared" si="40"/>
        <v>0</v>
      </c>
      <c r="J180" s="36">
        <f t="shared" si="41"/>
        <v>0</v>
      </c>
      <c r="K180" s="36">
        <f t="shared" si="42"/>
        <v>0</v>
      </c>
      <c r="L180" s="36">
        <f t="shared" si="43"/>
        <v>0</v>
      </c>
      <c r="M180" s="36">
        <f t="shared" ca="1" si="44"/>
        <v>-1.8041002402914082E-3</v>
      </c>
      <c r="N180" s="36">
        <f t="shared" ca="1" si="45"/>
        <v>0</v>
      </c>
      <c r="O180" s="26">
        <f t="shared" ca="1" si="46"/>
        <v>0</v>
      </c>
      <c r="P180" s="36">
        <f t="shared" ca="1" si="47"/>
        <v>0</v>
      </c>
      <c r="Q180" s="36">
        <f t="shared" ca="1" si="48"/>
        <v>0</v>
      </c>
      <c r="R180" s="16">
        <f t="shared" ca="1" si="49"/>
        <v>1.8041002402914082E-3</v>
      </c>
    </row>
    <row r="181" spans="1:18" x14ac:dyDescent="0.2">
      <c r="A181" s="84"/>
      <c r="B181" s="84"/>
      <c r="C181" s="84"/>
      <c r="D181" s="85">
        <f t="shared" si="35"/>
        <v>0</v>
      </c>
      <c r="E181" s="85">
        <f t="shared" si="36"/>
        <v>0</v>
      </c>
      <c r="F181" s="36">
        <f t="shared" si="37"/>
        <v>0</v>
      </c>
      <c r="G181" s="36">
        <f t="shared" si="38"/>
        <v>0</v>
      </c>
      <c r="H181" s="36">
        <f t="shared" si="39"/>
        <v>0</v>
      </c>
      <c r="I181" s="36">
        <f t="shared" si="40"/>
        <v>0</v>
      </c>
      <c r="J181" s="36">
        <f t="shared" si="41"/>
        <v>0</v>
      </c>
      <c r="K181" s="36">
        <f t="shared" si="42"/>
        <v>0</v>
      </c>
      <c r="L181" s="36">
        <f t="shared" si="43"/>
        <v>0</v>
      </c>
      <c r="M181" s="36">
        <f t="shared" ca="1" si="44"/>
        <v>-1.8041002402914082E-3</v>
      </c>
      <c r="N181" s="36">
        <f t="shared" ca="1" si="45"/>
        <v>0</v>
      </c>
      <c r="O181" s="26">
        <f t="shared" ca="1" si="46"/>
        <v>0</v>
      </c>
      <c r="P181" s="36">
        <f t="shared" ca="1" si="47"/>
        <v>0</v>
      </c>
      <c r="Q181" s="36">
        <f t="shared" ca="1" si="48"/>
        <v>0</v>
      </c>
      <c r="R181" s="16">
        <f t="shared" ca="1" si="49"/>
        <v>1.8041002402914082E-3</v>
      </c>
    </row>
    <row r="182" spans="1:18" x14ac:dyDescent="0.2">
      <c r="A182" s="84"/>
      <c r="B182" s="84"/>
      <c r="C182" s="84"/>
      <c r="D182" s="85">
        <f t="shared" si="35"/>
        <v>0</v>
      </c>
      <c r="E182" s="85">
        <f t="shared" si="36"/>
        <v>0</v>
      </c>
      <c r="F182" s="36">
        <f t="shared" si="37"/>
        <v>0</v>
      </c>
      <c r="G182" s="36">
        <f t="shared" si="38"/>
        <v>0</v>
      </c>
      <c r="H182" s="36">
        <f t="shared" si="39"/>
        <v>0</v>
      </c>
      <c r="I182" s="36">
        <f t="shared" si="40"/>
        <v>0</v>
      </c>
      <c r="J182" s="36">
        <f t="shared" si="41"/>
        <v>0</v>
      </c>
      <c r="K182" s="36">
        <f t="shared" si="42"/>
        <v>0</v>
      </c>
      <c r="L182" s="36">
        <f t="shared" si="43"/>
        <v>0</v>
      </c>
      <c r="M182" s="36">
        <f t="shared" ca="1" si="44"/>
        <v>-1.8041002402914082E-3</v>
      </c>
      <c r="N182" s="36">
        <f t="shared" ca="1" si="45"/>
        <v>0</v>
      </c>
      <c r="O182" s="26">
        <f t="shared" ca="1" si="46"/>
        <v>0</v>
      </c>
      <c r="P182" s="36">
        <f t="shared" ca="1" si="47"/>
        <v>0</v>
      </c>
      <c r="Q182" s="36">
        <f t="shared" ca="1" si="48"/>
        <v>0</v>
      </c>
      <c r="R182" s="16">
        <f t="shared" ca="1" si="49"/>
        <v>1.8041002402914082E-3</v>
      </c>
    </row>
    <row r="183" spans="1:18" x14ac:dyDescent="0.2">
      <c r="A183" s="84"/>
      <c r="B183" s="84"/>
      <c r="C183" s="84"/>
      <c r="D183" s="85">
        <f t="shared" si="35"/>
        <v>0</v>
      </c>
      <c r="E183" s="85">
        <f t="shared" si="36"/>
        <v>0</v>
      </c>
      <c r="F183" s="36">
        <f t="shared" si="37"/>
        <v>0</v>
      </c>
      <c r="G183" s="36">
        <f t="shared" si="38"/>
        <v>0</v>
      </c>
      <c r="H183" s="36">
        <f t="shared" si="39"/>
        <v>0</v>
      </c>
      <c r="I183" s="36">
        <f t="shared" si="40"/>
        <v>0</v>
      </c>
      <c r="J183" s="36">
        <f t="shared" si="41"/>
        <v>0</v>
      </c>
      <c r="K183" s="36">
        <f t="shared" si="42"/>
        <v>0</v>
      </c>
      <c r="L183" s="36">
        <f t="shared" si="43"/>
        <v>0</v>
      </c>
      <c r="M183" s="36">
        <f t="shared" ca="1" si="44"/>
        <v>-1.8041002402914082E-3</v>
      </c>
      <c r="N183" s="36">
        <f t="shared" ca="1" si="45"/>
        <v>0</v>
      </c>
      <c r="O183" s="26">
        <f t="shared" ca="1" si="46"/>
        <v>0</v>
      </c>
      <c r="P183" s="36">
        <f t="shared" ca="1" si="47"/>
        <v>0</v>
      </c>
      <c r="Q183" s="36">
        <f t="shared" ca="1" si="48"/>
        <v>0</v>
      </c>
      <c r="R183" s="16">
        <f t="shared" ca="1" si="49"/>
        <v>1.8041002402914082E-3</v>
      </c>
    </row>
    <row r="184" spans="1:18" x14ac:dyDescent="0.2">
      <c r="A184" s="84"/>
      <c r="B184" s="84"/>
      <c r="C184" s="84"/>
      <c r="D184" s="85">
        <f t="shared" si="35"/>
        <v>0</v>
      </c>
      <c r="E184" s="85">
        <f t="shared" si="36"/>
        <v>0</v>
      </c>
      <c r="F184" s="36">
        <f t="shared" si="37"/>
        <v>0</v>
      </c>
      <c r="G184" s="36">
        <f t="shared" si="38"/>
        <v>0</v>
      </c>
      <c r="H184" s="36">
        <f t="shared" si="39"/>
        <v>0</v>
      </c>
      <c r="I184" s="36">
        <f t="shared" si="40"/>
        <v>0</v>
      </c>
      <c r="J184" s="36">
        <f t="shared" si="41"/>
        <v>0</v>
      </c>
      <c r="K184" s="36">
        <f t="shared" si="42"/>
        <v>0</v>
      </c>
      <c r="L184" s="36">
        <f t="shared" si="43"/>
        <v>0</v>
      </c>
      <c r="M184" s="36">
        <f t="shared" ca="1" si="44"/>
        <v>-1.8041002402914082E-3</v>
      </c>
      <c r="N184" s="36">
        <f t="shared" ca="1" si="45"/>
        <v>0</v>
      </c>
      <c r="O184" s="26">
        <f t="shared" ca="1" si="46"/>
        <v>0</v>
      </c>
      <c r="P184" s="36">
        <f t="shared" ca="1" si="47"/>
        <v>0</v>
      </c>
      <c r="Q184" s="36">
        <f t="shared" ca="1" si="48"/>
        <v>0</v>
      </c>
      <c r="R184" s="16">
        <f t="shared" ca="1" si="49"/>
        <v>1.8041002402914082E-3</v>
      </c>
    </row>
    <row r="185" spans="1:18" x14ac:dyDescent="0.2">
      <c r="A185" s="84"/>
      <c r="B185" s="84"/>
      <c r="C185" s="84"/>
      <c r="D185" s="85">
        <f t="shared" si="35"/>
        <v>0</v>
      </c>
      <c r="E185" s="85">
        <f t="shared" si="36"/>
        <v>0</v>
      </c>
      <c r="F185" s="36">
        <f t="shared" si="37"/>
        <v>0</v>
      </c>
      <c r="G185" s="36">
        <f t="shared" si="38"/>
        <v>0</v>
      </c>
      <c r="H185" s="36">
        <f t="shared" si="39"/>
        <v>0</v>
      </c>
      <c r="I185" s="36">
        <f t="shared" si="40"/>
        <v>0</v>
      </c>
      <c r="J185" s="36">
        <f t="shared" si="41"/>
        <v>0</v>
      </c>
      <c r="K185" s="36">
        <f t="shared" si="42"/>
        <v>0</v>
      </c>
      <c r="L185" s="36">
        <f t="shared" si="43"/>
        <v>0</v>
      </c>
      <c r="M185" s="36">
        <f t="shared" ca="1" si="44"/>
        <v>-1.8041002402914082E-3</v>
      </c>
      <c r="N185" s="36">
        <f t="shared" ca="1" si="45"/>
        <v>0</v>
      </c>
      <c r="O185" s="26">
        <f t="shared" ca="1" si="46"/>
        <v>0</v>
      </c>
      <c r="P185" s="36">
        <f t="shared" ca="1" si="47"/>
        <v>0</v>
      </c>
      <c r="Q185" s="36">
        <f t="shared" ca="1" si="48"/>
        <v>0</v>
      </c>
      <c r="R185" s="16">
        <f t="shared" ca="1" si="49"/>
        <v>1.8041002402914082E-3</v>
      </c>
    </row>
    <row r="186" spans="1:18" x14ac:dyDescent="0.2">
      <c r="A186" s="84"/>
      <c r="B186" s="84"/>
      <c r="C186" s="84"/>
      <c r="D186" s="85">
        <f t="shared" si="35"/>
        <v>0</v>
      </c>
      <c r="E186" s="85">
        <f t="shared" si="36"/>
        <v>0</v>
      </c>
      <c r="F186" s="36">
        <f t="shared" si="37"/>
        <v>0</v>
      </c>
      <c r="G186" s="36">
        <f t="shared" si="38"/>
        <v>0</v>
      </c>
      <c r="H186" s="36">
        <f t="shared" si="39"/>
        <v>0</v>
      </c>
      <c r="I186" s="36">
        <f t="shared" si="40"/>
        <v>0</v>
      </c>
      <c r="J186" s="36">
        <f t="shared" si="41"/>
        <v>0</v>
      </c>
      <c r="K186" s="36">
        <f t="shared" si="42"/>
        <v>0</v>
      </c>
      <c r="L186" s="36">
        <f t="shared" si="43"/>
        <v>0</v>
      </c>
      <c r="M186" s="36">
        <f t="shared" ca="1" si="44"/>
        <v>-1.8041002402914082E-3</v>
      </c>
      <c r="N186" s="36">
        <f t="shared" ca="1" si="45"/>
        <v>0</v>
      </c>
      <c r="O186" s="26">
        <f t="shared" ca="1" si="46"/>
        <v>0</v>
      </c>
      <c r="P186" s="36">
        <f t="shared" ca="1" si="47"/>
        <v>0</v>
      </c>
      <c r="Q186" s="36">
        <f t="shared" ca="1" si="48"/>
        <v>0</v>
      </c>
      <c r="R186" s="16">
        <f t="shared" ca="1" si="49"/>
        <v>1.8041002402914082E-3</v>
      </c>
    </row>
    <row r="187" spans="1:18" x14ac:dyDescent="0.2">
      <c r="A187" s="84"/>
      <c r="B187" s="84"/>
      <c r="C187" s="84"/>
      <c r="D187" s="85">
        <f t="shared" si="35"/>
        <v>0</v>
      </c>
      <c r="E187" s="85">
        <f t="shared" si="36"/>
        <v>0</v>
      </c>
      <c r="F187" s="36">
        <f t="shared" si="37"/>
        <v>0</v>
      </c>
      <c r="G187" s="36">
        <f t="shared" si="38"/>
        <v>0</v>
      </c>
      <c r="H187" s="36">
        <f t="shared" si="39"/>
        <v>0</v>
      </c>
      <c r="I187" s="36">
        <f t="shared" si="40"/>
        <v>0</v>
      </c>
      <c r="J187" s="36">
        <f t="shared" si="41"/>
        <v>0</v>
      </c>
      <c r="K187" s="36">
        <f t="shared" si="42"/>
        <v>0</v>
      </c>
      <c r="L187" s="36">
        <f t="shared" si="43"/>
        <v>0</v>
      </c>
      <c r="M187" s="36">
        <f t="shared" ca="1" si="44"/>
        <v>-1.8041002402914082E-3</v>
      </c>
      <c r="N187" s="36">
        <f t="shared" ca="1" si="45"/>
        <v>0</v>
      </c>
      <c r="O187" s="26">
        <f t="shared" ca="1" si="46"/>
        <v>0</v>
      </c>
      <c r="P187" s="36">
        <f t="shared" ca="1" si="47"/>
        <v>0</v>
      </c>
      <c r="Q187" s="36">
        <f t="shared" ca="1" si="48"/>
        <v>0</v>
      </c>
      <c r="R187" s="16">
        <f t="shared" ca="1" si="49"/>
        <v>1.8041002402914082E-3</v>
      </c>
    </row>
    <row r="188" spans="1:18" x14ac:dyDescent="0.2">
      <c r="A188" s="84"/>
      <c r="B188" s="84"/>
      <c r="C188" s="84"/>
      <c r="D188" s="85">
        <f t="shared" si="35"/>
        <v>0</v>
      </c>
      <c r="E188" s="85">
        <f t="shared" si="36"/>
        <v>0</v>
      </c>
      <c r="F188" s="36">
        <f t="shared" si="37"/>
        <v>0</v>
      </c>
      <c r="G188" s="36">
        <f t="shared" si="38"/>
        <v>0</v>
      </c>
      <c r="H188" s="36">
        <f t="shared" si="39"/>
        <v>0</v>
      </c>
      <c r="I188" s="36">
        <f t="shared" si="40"/>
        <v>0</v>
      </c>
      <c r="J188" s="36">
        <f t="shared" si="41"/>
        <v>0</v>
      </c>
      <c r="K188" s="36">
        <f t="shared" si="42"/>
        <v>0</v>
      </c>
      <c r="L188" s="36">
        <f t="shared" si="43"/>
        <v>0</v>
      </c>
      <c r="M188" s="36">
        <f t="shared" ca="1" si="44"/>
        <v>-1.8041002402914082E-3</v>
      </c>
      <c r="N188" s="36">
        <f t="shared" ca="1" si="45"/>
        <v>0</v>
      </c>
      <c r="O188" s="26">
        <f t="shared" ca="1" si="46"/>
        <v>0</v>
      </c>
      <c r="P188" s="36">
        <f t="shared" ca="1" si="47"/>
        <v>0</v>
      </c>
      <c r="Q188" s="36">
        <f t="shared" ca="1" si="48"/>
        <v>0</v>
      </c>
      <c r="R188" s="16">
        <f t="shared" ca="1" si="49"/>
        <v>1.8041002402914082E-3</v>
      </c>
    </row>
    <row r="189" spans="1:18" x14ac:dyDescent="0.2">
      <c r="A189" s="84"/>
      <c r="B189" s="84"/>
      <c r="C189" s="84"/>
      <c r="D189" s="85">
        <f t="shared" si="35"/>
        <v>0</v>
      </c>
      <c r="E189" s="85">
        <f t="shared" si="36"/>
        <v>0</v>
      </c>
      <c r="F189" s="36">
        <f t="shared" si="37"/>
        <v>0</v>
      </c>
      <c r="G189" s="36">
        <f t="shared" si="38"/>
        <v>0</v>
      </c>
      <c r="H189" s="36">
        <f t="shared" si="39"/>
        <v>0</v>
      </c>
      <c r="I189" s="36">
        <f t="shared" si="40"/>
        <v>0</v>
      </c>
      <c r="J189" s="36">
        <f t="shared" si="41"/>
        <v>0</v>
      </c>
      <c r="K189" s="36">
        <f t="shared" si="42"/>
        <v>0</v>
      </c>
      <c r="L189" s="36">
        <f t="shared" si="43"/>
        <v>0</v>
      </c>
      <c r="M189" s="36">
        <f t="shared" ca="1" si="44"/>
        <v>-1.8041002402914082E-3</v>
      </c>
      <c r="N189" s="36">
        <f t="shared" ca="1" si="45"/>
        <v>0</v>
      </c>
      <c r="O189" s="26">
        <f t="shared" ca="1" si="46"/>
        <v>0</v>
      </c>
      <c r="P189" s="36">
        <f t="shared" ca="1" si="47"/>
        <v>0</v>
      </c>
      <c r="Q189" s="36">
        <f t="shared" ca="1" si="48"/>
        <v>0</v>
      </c>
      <c r="R189" s="16">
        <f t="shared" ca="1" si="49"/>
        <v>1.8041002402914082E-3</v>
      </c>
    </row>
    <row r="190" spans="1:18" x14ac:dyDescent="0.2">
      <c r="A190" s="84"/>
      <c r="B190" s="84"/>
      <c r="C190" s="84"/>
      <c r="D190" s="85">
        <f t="shared" si="35"/>
        <v>0</v>
      </c>
      <c r="E190" s="85">
        <f t="shared" si="36"/>
        <v>0</v>
      </c>
      <c r="F190" s="36">
        <f t="shared" si="37"/>
        <v>0</v>
      </c>
      <c r="G190" s="36">
        <f t="shared" si="38"/>
        <v>0</v>
      </c>
      <c r="H190" s="36">
        <f t="shared" si="39"/>
        <v>0</v>
      </c>
      <c r="I190" s="36">
        <f t="shared" si="40"/>
        <v>0</v>
      </c>
      <c r="J190" s="36">
        <f t="shared" si="41"/>
        <v>0</v>
      </c>
      <c r="K190" s="36">
        <f t="shared" si="42"/>
        <v>0</v>
      </c>
      <c r="L190" s="36">
        <f t="shared" si="43"/>
        <v>0</v>
      </c>
      <c r="M190" s="36">
        <f t="shared" ca="1" si="44"/>
        <v>-1.8041002402914082E-3</v>
      </c>
      <c r="N190" s="36">
        <f t="shared" ca="1" si="45"/>
        <v>0</v>
      </c>
      <c r="O190" s="26">
        <f t="shared" ca="1" si="46"/>
        <v>0</v>
      </c>
      <c r="P190" s="36">
        <f t="shared" ca="1" si="47"/>
        <v>0</v>
      </c>
      <c r="Q190" s="36">
        <f t="shared" ca="1" si="48"/>
        <v>0</v>
      </c>
      <c r="R190" s="16">
        <f t="shared" ca="1" si="49"/>
        <v>1.8041002402914082E-3</v>
      </c>
    </row>
    <row r="191" spans="1:18" x14ac:dyDescent="0.2">
      <c r="A191" s="84"/>
      <c r="B191" s="84"/>
      <c r="C191" s="84"/>
      <c r="D191" s="85">
        <f t="shared" si="35"/>
        <v>0</v>
      </c>
      <c r="E191" s="85">
        <f t="shared" si="36"/>
        <v>0</v>
      </c>
      <c r="F191" s="36">
        <f t="shared" si="37"/>
        <v>0</v>
      </c>
      <c r="G191" s="36">
        <f t="shared" si="38"/>
        <v>0</v>
      </c>
      <c r="H191" s="36">
        <f t="shared" si="39"/>
        <v>0</v>
      </c>
      <c r="I191" s="36">
        <f t="shared" si="40"/>
        <v>0</v>
      </c>
      <c r="J191" s="36">
        <f t="shared" si="41"/>
        <v>0</v>
      </c>
      <c r="K191" s="36">
        <f t="shared" si="42"/>
        <v>0</v>
      </c>
      <c r="L191" s="36">
        <f t="shared" si="43"/>
        <v>0</v>
      </c>
      <c r="M191" s="36">
        <f t="shared" ca="1" si="44"/>
        <v>-1.8041002402914082E-3</v>
      </c>
      <c r="N191" s="36">
        <f t="shared" ca="1" si="45"/>
        <v>0</v>
      </c>
      <c r="O191" s="26">
        <f t="shared" ca="1" si="46"/>
        <v>0</v>
      </c>
      <c r="P191" s="36">
        <f t="shared" ca="1" si="47"/>
        <v>0</v>
      </c>
      <c r="Q191" s="36">
        <f t="shared" ca="1" si="48"/>
        <v>0</v>
      </c>
      <c r="R191" s="16">
        <f t="shared" ca="1" si="49"/>
        <v>1.8041002402914082E-3</v>
      </c>
    </row>
    <row r="192" spans="1:18" x14ac:dyDescent="0.2">
      <c r="A192" s="84"/>
      <c r="B192" s="84"/>
      <c r="C192" s="84"/>
      <c r="D192" s="85">
        <f t="shared" si="35"/>
        <v>0</v>
      </c>
      <c r="E192" s="85">
        <f t="shared" si="36"/>
        <v>0</v>
      </c>
      <c r="F192" s="36">
        <f t="shared" si="37"/>
        <v>0</v>
      </c>
      <c r="G192" s="36">
        <f t="shared" si="38"/>
        <v>0</v>
      </c>
      <c r="H192" s="36">
        <f t="shared" si="39"/>
        <v>0</v>
      </c>
      <c r="I192" s="36">
        <f t="shared" si="40"/>
        <v>0</v>
      </c>
      <c r="J192" s="36">
        <f t="shared" si="41"/>
        <v>0</v>
      </c>
      <c r="K192" s="36">
        <f t="shared" si="42"/>
        <v>0</v>
      </c>
      <c r="L192" s="36">
        <f t="shared" si="43"/>
        <v>0</v>
      </c>
      <c r="M192" s="36">
        <f t="shared" ca="1" si="44"/>
        <v>-1.8041002402914082E-3</v>
      </c>
      <c r="N192" s="36">
        <f t="shared" ca="1" si="45"/>
        <v>0</v>
      </c>
      <c r="O192" s="26">
        <f t="shared" ca="1" si="46"/>
        <v>0</v>
      </c>
      <c r="P192" s="36">
        <f t="shared" ca="1" si="47"/>
        <v>0</v>
      </c>
      <c r="Q192" s="36">
        <f t="shared" ca="1" si="48"/>
        <v>0</v>
      </c>
      <c r="R192" s="16">
        <f t="shared" ca="1" si="49"/>
        <v>1.8041002402914082E-3</v>
      </c>
    </row>
    <row r="193" spans="1:18" x14ac:dyDescent="0.2">
      <c r="A193" s="84"/>
      <c r="B193" s="84"/>
      <c r="C193" s="84"/>
      <c r="D193" s="85">
        <f t="shared" si="35"/>
        <v>0</v>
      </c>
      <c r="E193" s="85">
        <f t="shared" si="36"/>
        <v>0</v>
      </c>
      <c r="F193" s="36">
        <f t="shared" si="37"/>
        <v>0</v>
      </c>
      <c r="G193" s="36">
        <f t="shared" si="38"/>
        <v>0</v>
      </c>
      <c r="H193" s="36">
        <f t="shared" si="39"/>
        <v>0</v>
      </c>
      <c r="I193" s="36">
        <f t="shared" si="40"/>
        <v>0</v>
      </c>
      <c r="J193" s="36">
        <f t="shared" si="41"/>
        <v>0</v>
      </c>
      <c r="K193" s="36">
        <f t="shared" si="42"/>
        <v>0</v>
      </c>
      <c r="L193" s="36">
        <f t="shared" si="43"/>
        <v>0</v>
      </c>
      <c r="M193" s="36">
        <f t="shared" ca="1" si="44"/>
        <v>-1.8041002402914082E-3</v>
      </c>
      <c r="N193" s="36">
        <f t="shared" ca="1" si="45"/>
        <v>0</v>
      </c>
      <c r="O193" s="26">
        <f t="shared" ca="1" si="46"/>
        <v>0</v>
      </c>
      <c r="P193" s="36">
        <f t="shared" ca="1" si="47"/>
        <v>0</v>
      </c>
      <c r="Q193" s="36">
        <f t="shared" ca="1" si="48"/>
        <v>0</v>
      </c>
      <c r="R193" s="16">
        <f t="shared" ca="1" si="49"/>
        <v>1.8041002402914082E-3</v>
      </c>
    </row>
    <row r="194" spans="1:18" x14ac:dyDescent="0.2">
      <c r="A194" s="84"/>
      <c r="B194" s="84"/>
      <c r="C194" s="84"/>
      <c r="D194" s="85">
        <f t="shared" si="35"/>
        <v>0</v>
      </c>
      <c r="E194" s="85">
        <f t="shared" si="36"/>
        <v>0</v>
      </c>
      <c r="F194" s="36">
        <f t="shared" si="37"/>
        <v>0</v>
      </c>
      <c r="G194" s="36">
        <f t="shared" si="38"/>
        <v>0</v>
      </c>
      <c r="H194" s="36">
        <f t="shared" si="39"/>
        <v>0</v>
      </c>
      <c r="I194" s="36">
        <f t="shared" si="40"/>
        <v>0</v>
      </c>
      <c r="J194" s="36">
        <f t="shared" si="41"/>
        <v>0</v>
      </c>
      <c r="K194" s="36">
        <f t="shared" si="42"/>
        <v>0</v>
      </c>
      <c r="L194" s="36">
        <f t="shared" si="43"/>
        <v>0</v>
      </c>
      <c r="M194" s="36">
        <f t="shared" ca="1" si="44"/>
        <v>-1.8041002402914082E-3</v>
      </c>
      <c r="N194" s="36">
        <f t="shared" ca="1" si="45"/>
        <v>0</v>
      </c>
      <c r="O194" s="26">
        <f t="shared" ca="1" si="46"/>
        <v>0</v>
      </c>
      <c r="P194" s="36">
        <f t="shared" ca="1" si="47"/>
        <v>0</v>
      </c>
      <c r="Q194" s="36">
        <f t="shared" ca="1" si="48"/>
        <v>0</v>
      </c>
      <c r="R194" s="16">
        <f t="shared" ca="1" si="49"/>
        <v>1.8041002402914082E-3</v>
      </c>
    </row>
    <row r="195" spans="1:18" x14ac:dyDescent="0.2">
      <c r="A195" s="84"/>
      <c r="B195" s="84"/>
      <c r="C195" s="84"/>
      <c r="D195" s="85">
        <f t="shared" si="35"/>
        <v>0</v>
      </c>
      <c r="E195" s="85">
        <f t="shared" si="36"/>
        <v>0</v>
      </c>
      <c r="F195" s="36">
        <f t="shared" si="37"/>
        <v>0</v>
      </c>
      <c r="G195" s="36">
        <f t="shared" si="38"/>
        <v>0</v>
      </c>
      <c r="H195" s="36">
        <f t="shared" si="39"/>
        <v>0</v>
      </c>
      <c r="I195" s="36">
        <f t="shared" si="40"/>
        <v>0</v>
      </c>
      <c r="J195" s="36">
        <f t="shared" si="41"/>
        <v>0</v>
      </c>
      <c r="K195" s="36">
        <f t="shared" si="42"/>
        <v>0</v>
      </c>
      <c r="L195" s="36">
        <f t="shared" si="43"/>
        <v>0</v>
      </c>
      <c r="M195" s="36">
        <f t="shared" ca="1" si="44"/>
        <v>-1.8041002402914082E-3</v>
      </c>
      <c r="N195" s="36">
        <f t="shared" ca="1" si="45"/>
        <v>0</v>
      </c>
      <c r="O195" s="26">
        <f t="shared" ca="1" si="46"/>
        <v>0</v>
      </c>
      <c r="P195" s="36">
        <f t="shared" ca="1" si="47"/>
        <v>0</v>
      </c>
      <c r="Q195" s="36">
        <f t="shared" ca="1" si="48"/>
        <v>0</v>
      </c>
      <c r="R195" s="16">
        <f t="shared" ca="1" si="49"/>
        <v>1.8041002402914082E-3</v>
      </c>
    </row>
    <row r="196" spans="1:18" x14ac:dyDescent="0.2">
      <c r="A196" s="84"/>
      <c r="B196" s="84"/>
      <c r="C196" s="84"/>
      <c r="D196" s="85">
        <f t="shared" si="35"/>
        <v>0</v>
      </c>
      <c r="E196" s="85">
        <f t="shared" si="36"/>
        <v>0</v>
      </c>
      <c r="F196" s="36">
        <f t="shared" si="37"/>
        <v>0</v>
      </c>
      <c r="G196" s="36">
        <f t="shared" si="38"/>
        <v>0</v>
      </c>
      <c r="H196" s="36">
        <f t="shared" si="39"/>
        <v>0</v>
      </c>
      <c r="I196" s="36">
        <f t="shared" si="40"/>
        <v>0</v>
      </c>
      <c r="J196" s="36">
        <f t="shared" si="41"/>
        <v>0</v>
      </c>
      <c r="K196" s="36">
        <f t="shared" si="42"/>
        <v>0</v>
      </c>
      <c r="L196" s="36">
        <f t="shared" si="43"/>
        <v>0</v>
      </c>
      <c r="M196" s="36">
        <f t="shared" ca="1" si="44"/>
        <v>-1.8041002402914082E-3</v>
      </c>
      <c r="N196" s="36">
        <f t="shared" ca="1" si="45"/>
        <v>0</v>
      </c>
      <c r="O196" s="26">
        <f t="shared" ca="1" si="46"/>
        <v>0</v>
      </c>
      <c r="P196" s="36">
        <f t="shared" ca="1" si="47"/>
        <v>0</v>
      </c>
      <c r="Q196" s="36">
        <f t="shared" ca="1" si="48"/>
        <v>0</v>
      </c>
      <c r="R196" s="16">
        <f t="shared" ca="1" si="49"/>
        <v>1.8041002402914082E-3</v>
      </c>
    </row>
    <row r="197" spans="1:18" x14ac:dyDescent="0.2">
      <c r="A197" s="84"/>
      <c r="B197" s="84"/>
      <c r="C197" s="84"/>
      <c r="D197" s="85">
        <f t="shared" si="35"/>
        <v>0</v>
      </c>
      <c r="E197" s="85">
        <f t="shared" si="36"/>
        <v>0</v>
      </c>
      <c r="F197" s="36">
        <f t="shared" si="37"/>
        <v>0</v>
      </c>
      <c r="G197" s="36">
        <f t="shared" si="38"/>
        <v>0</v>
      </c>
      <c r="H197" s="36">
        <f t="shared" si="39"/>
        <v>0</v>
      </c>
      <c r="I197" s="36">
        <f t="shared" si="40"/>
        <v>0</v>
      </c>
      <c r="J197" s="36">
        <f t="shared" si="41"/>
        <v>0</v>
      </c>
      <c r="K197" s="36">
        <f t="shared" si="42"/>
        <v>0</v>
      </c>
      <c r="L197" s="36">
        <f t="shared" si="43"/>
        <v>0</v>
      </c>
      <c r="M197" s="36">
        <f t="shared" ca="1" si="44"/>
        <v>-1.8041002402914082E-3</v>
      </c>
      <c r="N197" s="36">
        <f t="shared" ca="1" si="45"/>
        <v>0</v>
      </c>
      <c r="O197" s="26">
        <f t="shared" ca="1" si="46"/>
        <v>0</v>
      </c>
      <c r="P197" s="36">
        <f t="shared" ca="1" si="47"/>
        <v>0</v>
      </c>
      <c r="Q197" s="36">
        <f t="shared" ca="1" si="48"/>
        <v>0</v>
      </c>
      <c r="R197" s="16">
        <f t="shared" ca="1" si="49"/>
        <v>1.8041002402914082E-3</v>
      </c>
    </row>
    <row r="198" spans="1:18" x14ac:dyDescent="0.2">
      <c r="A198" s="84"/>
      <c r="B198" s="84"/>
      <c r="C198" s="84"/>
      <c r="D198" s="85">
        <f t="shared" si="35"/>
        <v>0</v>
      </c>
      <c r="E198" s="85">
        <f t="shared" si="36"/>
        <v>0</v>
      </c>
      <c r="F198" s="36">
        <f t="shared" si="37"/>
        <v>0</v>
      </c>
      <c r="G198" s="36">
        <f t="shared" si="38"/>
        <v>0</v>
      </c>
      <c r="H198" s="36">
        <f t="shared" si="39"/>
        <v>0</v>
      </c>
      <c r="I198" s="36">
        <f t="shared" si="40"/>
        <v>0</v>
      </c>
      <c r="J198" s="36">
        <f t="shared" si="41"/>
        <v>0</v>
      </c>
      <c r="K198" s="36">
        <f t="shared" si="42"/>
        <v>0</v>
      </c>
      <c r="L198" s="36">
        <f t="shared" si="43"/>
        <v>0</v>
      </c>
      <c r="M198" s="36">
        <f t="shared" ca="1" si="44"/>
        <v>-1.8041002402914082E-3</v>
      </c>
      <c r="N198" s="36">
        <f t="shared" ca="1" si="45"/>
        <v>0</v>
      </c>
      <c r="O198" s="26">
        <f t="shared" ca="1" si="46"/>
        <v>0</v>
      </c>
      <c r="P198" s="36">
        <f t="shared" ca="1" si="47"/>
        <v>0</v>
      </c>
      <c r="Q198" s="36">
        <f t="shared" ca="1" si="48"/>
        <v>0</v>
      </c>
      <c r="R198" s="16">
        <f t="shared" ca="1" si="49"/>
        <v>1.8041002402914082E-3</v>
      </c>
    </row>
    <row r="199" spans="1:18" x14ac:dyDescent="0.2">
      <c r="A199" s="84"/>
      <c r="B199" s="84"/>
      <c r="C199" s="84"/>
      <c r="D199" s="85">
        <f t="shared" si="35"/>
        <v>0</v>
      </c>
      <c r="E199" s="85">
        <f t="shared" si="36"/>
        <v>0</v>
      </c>
      <c r="F199" s="36">
        <f t="shared" si="37"/>
        <v>0</v>
      </c>
      <c r="G199" s="36">
        <f t="shared" si="38"/>
        <v>0</v>
      </c>
      <c r="H199" s="36">
        <f t="shared" si="39"/>
        <v>0</v>
      </c>
      <c r="I199" s="36">
        <f t="shared" si="40"/>
        <v>0</v>
      </c>
      <c r="J199" s="36">
        <f t="shared" si="41"/>
        <v>0</v>
      </c>
      <c r="K199" s="36">
        <f t="shared" si="42"/>
        <v>0</v>
      </c>
      <c r="L199" s="36">
        <f t="shared" si="43"/>
        <v>0</v>
      </c>
      <c r="M199" s="36">
        <f t="shared" ca="1" si="44"/>
        <v>-1.8041002402914082E-3</v>
      </c>
      <c r="N199" s="36">
        <f t="shared" ca="1" si="45"/>
        <v>0</v>
      </c>
      <c r="O199" s="26">
        <f t="shared" ca="1" si="46"/>
        <v>0</v>
      </c>
      <c r="P199" s="36">
        <f t="shared" ca="1" si="47"/>
        <v>0</v>
      </c>
      <c r="Q199" s="36">
        <f t="shared" ca="1" si="48"/>
        <v>0</v>
      </c>
      <c r="R199" s="16">
        <f t="shared" ca="1" si="49"/>
        <v>1.8041002402914082E-3</v>
      </c>
    </row>
    <row r="200" spans="1:18" x14ac:dyDescent="0.2">
      <c r="A200" s="84"/>
      <c r="B200" s="84"/>
      <c r="C200" s="84"/>
      <c r="D200" s="85">
        <f t="shared" si="35"/>
        <v>0</v>
      </c>
      <c r="E200" s="85">
        <f t="shared" si="36"/>
        <v>0</v>
      </c>
      <c r="F200" s="36">
        <f t="shared" si="37"/>
        <v>0</v>
      </c>
      <c r="G200" s="36">
        <f t="shared" si="38"/>
        <v>0</v>
      </c>
      <c r="H200" s="36">
        <f t="shared" si="39"/>
        <v>0</v>
      </c>
      <c r="I200" s="36">
        <f t="shared" si="40"/>
        <v>0</v>
      </c>
      <c r="J200" s="36">
        <f t="shared" si="41"/>
        <v>0</v>
      </c>
      <c r="K200" s="36">
        <f t="shared" si="42"/>
        <v>0</v>
      </c>
      <c r="L200" s="36">
        <f t="shared" si="43"/>
        <v>0</v>
      </c>
      <c r="M200" s="36">
        <f t="shared" ca="1" si="44"/>
        <v>-1.8041002402914082E-3</v>
      </c>
      <c r="N200" s="36">
        <f t="shared" ca="1" si="45"/>
        <v>0</v>
      </c>
      <c r="O200" s="26">
        <f t="shared" ca="1" si="46"/>
        <v>0</v>
      </c>
      <c r="P200" s="36">
        <f t="shared" ca="1" si="47"/>
        <v>0</v>
      </c>
      <c r="Q200" s="36">
        <f t="shared" ca="1" si="48"/>
        <v>0</v>
      </c>
      <c r="R200" s="16">
        <f t="shared" ca="1" si="49"/>
        <v>1.8041002402914082E-3</v>
      </c>
    </row>
    <row r="201" spans="1:18" x14ac:dyDescent="0.2">
      <c r="A201" s="84"/>
      <c r="B201" s="84"/>
      <c r="C201" s="84"/>
      <c r="D201" s="85">
        <f t="shared" si="35"/>
        <v>0</v>
      </c>
      <c r="E201" s="85">
        <f t="shared" si="36"/>
        <v>0</v>
      </c>
      <c r="F201" s="36">
        <f t="shared" si="37"/>
        <v>0</v>
      </c>
      <c r="G201" s="36">
        <f t="shared" si="38"/>
        <v>0</v>
      </c>
      <c r="H201" s="36">
        <f t="shared" si="39"/>
        <v>0</v>
      </c>
      <c r="I201" s="36">
        <f t="shared" si="40"/>
        <v>0</v>
      </c>
      <c r="J201" s="36">
        <f t="shared" si="41"/>
        <v>0</v>
      </c>
      <c r="K201" s="36">
        <f t="shared" si="42"/>
        <v>0</v>
      </c>
      <c r="L201" s="36">
        <f t="shared" si="43"/>
        <v>0</v>
      </c>
      <c r="M201" s="36">
        <f t="shared" ca="1" si="44"/>
        <v>-1.8041002402914082E-3</v>
      </c>
      <c r="N201" s="36">
        <f t="shared" ca="1" si="45"/>
        <v>0</v>
      </c>
      <c r="O201" s="26">
        <f t="shared" ca="1" si="46"/>
        <v>0</v>
      </c>
      <c r="P201" s="36">
        <f t="shared" ca="1" si="47"/>
        <v>0</v>
      </c>
      <c r="Q201" s="36">
        <f t="shared" ca="1" si="48"/>
        <v>0</v>
      </c>
      <c r="R201" s="16">
        <f t="shared" ca="1" si="49"/>
        <v>1.8041002402914082E-3</v>
      </c>
    </row>
    <row r="202" spans="1:18" x14ac:dyDescent="0.2">
      <c r="A202" s="84"/>
      <c r="B202" s="84"/>
      <c r="C202" s="84"/>
      <c r="D202" s="85">
        <f t="shared" si="35"/>
        <v>0</v>
      </c>
      <c r="E202" s="85">
        <f t="shared" si="36"/>
        <v>0</v>
      </c>
      <c r="F202" s="36">
        <f t="shared" si="37"/>
        <v>0</v>
      </c>
      <c r="G202" s="36">
        <f t="shared" si="38"/>
        <v>0</v>
      </c>
      <c r="H202" s="36">
        <f t="shared" si="39"/>
        <v>0</v>
      </c>
      <c r="I202" s="36">
        <f t="shared" si="40"/>
        <v>0</v>
      </c>
      <c r="J202" s="36">
        <f t="shared" si="41"/>
        <v>0</v>
      </c>
      <c r="K202" s="36">
        <f t="shared" si="42"/>
        <v>0</v>
      </c>
      <c r="L202" s="36">
        <f t="shared" si="43"/>
        <v>0</v>
      </c>
      <c r="M202" s="36">
        <f t="shared" ca="1" si="44"/>
        <v>-1.8041002402914082E-3</v>
      </c>
      <c r="N202" s="36">
        <f t="shared" ca="1" si="45"/>
        <v>0</v>
      </c>
      <c r="O202" s="26">
        <f t="shared" ca="1" si="46"/>
        <v>0</v>
      </c>
      <c r="P202" s="36">
        <f t="shared" ca="1" si="47"/>
        <v>0</v>
      </c>
      <c r="Q202" s="36">
        <f t="shared" ca="1" si="48"/>
        <v>0</v>
      </c>
      <c r="R202" s="16">
        <f t="shared" ca="1" si="49"/>
        <v>1.8041002402914082E-3</v>
      </c>
    </row>
    <row r="203" spans="1:18" x14ac:dyDescent="0.2">
      <c r="A203" s="84"/>
      <c r="B203" s="84"/>
      <c r="C203" s="84"/>
      <c r="D203" s="85">
        <f t="shared" si="35"/>
        <v>0</v>
      </c>
      <c r="E203" s="85">
        <f t="shared" si="36"/>
        <v>0</v>
      </c>
      <c r="F203" s="36">
        <f t="shared" si="37"/>
        <v>0</v>
      </c>
      <c r="G203" s="36">
        <f t="shared" si="38"/>
        <v>0</v>
      </c>
      <c r="H203" s="36">
        <f t="shared" si="39"/>
        <v>0</v>
      </c>
      <c r="I203" s="36">
        <f t="shared" si="40"/>
        <v>0</v>
      </c>
      <c r="J203" s="36">
        <f t="shared" si="41"/>
        <v>0</v>
      </c>
      <c r="K203" s="36">
        <f t="shared" si="42"/>
        <v>0</v>
      </c>
      <c r="L203" s="36">
        <f t="shared" si="43"/>
        <v>0</v>
      </c>
      <c r="M203" s="36">
        <f t="shared" ca="1" si="44"/>
        <v>-1.8041002402914082E-3</v>
      </c>
      <c r="N203" s="36">
        <f t="shared" ca="1" si="45"/>
        <v>0</v>
      </c>
      <c r="O203" s="26">
        <f t="shared" ca="1" si="46"/>
        <v>0</v>
      </c>
      <c r="P203" s="36">
        <f t="shared" ca="1" si="47"/>
        <v>0</v>
      </c>
      <c r="Q203" s="36">
        <f t="shared" ca="1" si="48"/>
        <v>0</v>
      </c>
      <c r="R203" s="16">
        <f t="shared" ca="1" si="49"/>
        <v>1.8041002402914082E-3</v>
      </c>
    </row>
    <row r="204" spans="1:18" x14ac:dyDescent="0.2">
      <c r="A204" s="84"/>
      <c r="B204" s="84"/>
      <c r="C204" s="84"/>
      <c r="D204" s="85">
        <f t="shared" si="35"/>
        <v>0</v>
      </c>
      <c r="E204" s="85">
        <f t="shared" si="36"/>
        <v>0</v>
      </c>
      <c r="F204" s="36">
        <f t="shared" si="37"/>
        <v>0</v>
      </c>
      <c r="G204" s="36">
        <f t="shared" si="38"/>
        <v>0</v>
      </c>
      <c r="H204" s="36">
        <f t="shared" si="39"/>
        <v>0</v>
      </c>
      <c r="I204" s="36">
        <f t="shared" si="40"/>
        <v>0</v>
      </c>
      <c r="J204" s="36">
        <f t="shared" si="41"/>
        <v>0</v>
      </c>
      <c r="K204" s="36">
        <f t="shared" si="42"/>
        <v>0</v>
      </c>
      <c r="L204" s="36">
        <f t="shared" si="43"/>
        <v>0</v>
      </c>
      <c r="M204" s="36">
        <f t="shared" ca="1" si="44"/>
        <v>-1.8041002402914082E-3</v>
      </c>
      <c r="N204" s="36">
        <f t="shared" ca="1" si="45"/>
        <v>0</v>
      </c>
      <c r="O204" s="26">
        <f t="shared" ca="1" si="46"/>
        <v>0</v>
      </c>
      <c r="P204" s="36">
        <f t="shared" ca="1" si="47"/>
        <v>0</v>
      </c>
      <c r="Q204" s="36">
        <f t="shared" ca="1" si="48"/>
        <v>0</v>
      </c>
      <c r="R204" s="16">
        <f t="shared" ca="1" si="49"/>
        <v>1.8041002402914082E-3</v>
      </c>
    </row>
    <row r="205" spans="1:18" x14ac:dyDescent="0.2">
      <c r="A205" s="84"/>
      <c r="B205" s="84"/>
      <c r="C205" s="84"/>
      <c r="D205" s="85">
        <f t="shared" si="35"/>
        <v>0</v>
      </c>
      <c r="E205" s="85">
        <f t="shared" si="36"/>
        <v>0</v>
      </c>
      <c r="F205" s="36">
        <f t="shared" si="37"/>
        <v>0</v>
      </c>
      <c r="G205" s="36">
        <f t="shared" si="38"/>
        <v>0</v>
      </c>
      <c r="H205" s="36">
        <f t="shared" si="39"/>
        <v>0</v>
      </c>
      <c r="I205" s="36">
        <f t="shared" si="40"/>
        <v>0</v>
      </c>
      <c r="J205" s="36">
        <f t="shared" si="41"/>
        <v>0</v>
      </c>
      <c r="K205" s="36">
        <f t="shared" si="42"/>
        <v>0</v>
      </c>
      <c r="L205" s="36">
        <f t="shared" si="43"/>
        <v>0</v>
      </c>
      <c r="M205" s="36">
        <f t="shared" ca="1" si="44"/>
        <v>-1.8041002402914082E-3</v>
      </c>
      <c r="N205" s="36">
        <f t="shared" ca="1" si="45"/>
        <v>0</v>
      </c>
      <c r="O205" s="26">
        <f t="shared" ca="1" si="46"/>
        <v>0</v>
      </c>
      <c r="P205" s="36">
        <f t="shared" ca="1" si="47"/>
        <v>0</v>
      </c>
      <c r="Q205" s="36">
        <f t="shared" ca="1" si="48"/>
        <v>0</v>
      </c>
      <c r="R205" s="16">
        <f t="shared" ca="1" si="49"/>
        <v>1.8041002402914082E-3</v>
      </c>
    </row>
    <row r="206" spans="1:18" x14ac:dyDescent="0.2">
      <c r="A206" s="84"/>
      <c r="B206" s="84"/>
      <c r="C206" s="84"/>
      <c r="D206" s="85">
        <f t="shared" si="35"/>
        <v>0</v>
      </c>
      <c r="E206" s="85">
        <f t="shared" si="36"/>
        <v>0</v>
      </c>
      <c r="F206" s="36">
        <f t="shared" si="37"/>
        <v>0</v>
      </c>
      <c r="G206" s="36">
        <f t="shared" si="38"/>
        <v>0</v>
      </c>
      <c r="H206" s="36">
        <f t="shared" si="39"/>
        <v>0</v>
      </c>
      <c r="I206" s="36">
        <f t="shared" si="40"/>
        <v>0</v>
      </c>
      <c r="J206" s="36">
        <f t="shared" si="41"/>
        <v>0</v>
      </c>
      <c r="K206" s="36">
        <f t="shared" si="42"/>
        <v>0</v>
      </c>
      <c r="L206" s="36">
        <f t="shared" si="43"/>
        <v>0</v>
      </c>
      <c r="M206" s="36">
        <f t="shared" ca="1" si="44"/>
        <v>-1.8041002402914082E-3</v>
      </c>
      <c r="N206" s="36">
        <f t="shared" ca="1" si="45"/>
        <v>0</v>
      </c>
      <c r="O206" s="26">
        <f t="shared" ca="1" si="46"/>
        <v>0</v>
      </c>
      <c r="P206" s="36">
        <f t="shared" ca="1" si="47"/>
        <v>0</v>
      </c>
      <c r="Q206" s="36">
        <f t="shared" ca="1" si="48"/>
        <v>0</v>
      </c>
      <c r="R206" s="16">
        <f t="shared" ca="1" si="49"/>
        <v>1.8041002402914082E-3</v>
      </c>
    </row>
    <row r="207" spans="1:18" x14ac:dyDescent="0.2">
      <c r="A207" s="84"/>
      <c r="B207" s="84"/>
      <c r="C207" s="84"/>
      <c r="D207" s="85">
        <f t="shared" si="35"/>
        <v>0</v>
      </c>
      <c r="E207" s="85">
        <f t="shared" si="36"/>
        <v>0</v>
      </c>
      <c r="F207" s="36">
        <f t="shared" si="37"/>
        <v>0</v>
      </c>
      <c r="G207" s="36">
        <f t="shared" si="38"/>
        <v>0</v>
      </c>
      <c r="H207" s="36">
        <f t="shared" si="39"/>
        <v>0</v>
      </c>
      <c r="I207" s="36">
        <f t="shared" si="40"/>
        <v>0</v>
      </c>
      <c r="J207" s="36">
        <f t="shared" si="41"/>
        <v>0</v>
      </c>
      <c r="K207" s="36">
        <f t="shared" si="42"/>
        <v>0</v>
      </c>
      <c r="L207" s="36">
        <f t="shared" si="43"/>
        <v>0</v>
      </c>
      <c r="M207" s="36">
        <f t="shared" ca="1" si="44"/>
        <v>-1.8041002402914082E-3</v>
      </c>
      <c r="N207" s="36">
        <f t="shared" ca="1" si="45"/>
        <v>0</v>
      </c>
      <c r="O207" s="26">
        <f t="shared" ca="1" si="46"/>
        <v>0</v>
      </c>
      <c r="P207" s="36">
        <f t="shared" ca="1" si="47"/>
        <v>0</v>
      </c>
      <c r="Q207" s="36">
        <f t="shared" ca="1" si="48"/>
        <v>0</v>
      </c>
      <c r="R207" s="16">
        <f t="shared" ca="1" si="49"/>
        <v>1.8041002402914082E-3</v>
      </c>
    </row>
    <row r="208" spans="1:18" x14ac:dyDescent="0.2">
      <c r="A208" s="84"/>
      <c r="B208" s="84"/>
      <c r="C208" s="84"/>
      <c r="D208" s="85">
        <f t="shared" si="35"/>
        <v>0</v>
      </c>
      <c r="E208" s="85">
        <f t="shared" si="36"/>
        <v>0</v>
      </c>
      <c r="F208" s="36">
        <f t="shared" si="37"/>
        <v>0</v>
      </c>
      <c r="G208" s="36">
        <f t="shared" si="38"/>
        <v>0</v>
      </c>
      <c r="H208" s="36">
        <f t="shared" si="39"/>
        <v>0</v>
      </c>
      <c r="I208" s="36">
        <f t="shared" si="40"/>
        <v>0</v>
      </c>
      <c r="J208" s="36">
        <f t="shared" si="41"/>
        <v>0</v>
      </c>
      <c r="K208" s="36">
        <f t="shared" si="42"/>
        <v>0</v>
      </c>
      <c r="L208" s="36">
        <f t="shared" si="43"/>
        <v>0</v>
      </c>
      <c r="M208" s="36">
        <f t="shared" ca="1" si="44"/>
        <v>-1.8041002402914082E-3</v>
      </c>
      <c r="N208" s="36">
        <f t="shared" ca="1" si="45"/>
        <v>0</v>
      </c>
      <c r="O208" s="26">
        <f t="shared" ca="1" si="46"/>
        <v>0</v>
      </c>
      <c r="P208" s="36">
        <f t="shared" ca="1" si="47"/>
        <v>0</v>
      </c>
      <c r="Q208" s="36">
        <f t="shared" ca="1" si="48"/>
        <v>0</v>
      </c>
      <c r="R208" s="16">
        <f t="shared" ca="1" si="49"/>
        <v>1.8041002402914082E-3</v>
      </c>
    </row>
    <row r="209" spans="1:18" x14ac:dyDescent="0.2">
      <c r="A209" s="84"/>
      <c r="B209" s="84"/>
      <c r="C209" s="84"/>
      <c r="D209" s="85">
        <f t="shared" si="35"/>
        <v>0</v>
      </c>
      <c r="E209" s="85">
        <f t="shared" si="36"/>
        <v>0</v>
      </c>
      <c r="F209" s="36">
        <f t="shared" si="37"/>
        <v>0</v>
      </c>
      <c r="G209" s="36">
        <f t="shared" si="38"/>
        <v>0</v>
      </c>
      <c r="H209" s="36">
        <f t="shared" si="39"/>
        <v>0</v>
      </c>
      <c r="I209" s="36">
        <f t="shared" si="40"/>
        <v>0</v>
      </c>
      <c r="J209" s="36">
        <f t="shared" si="41"/>
        <v>0</v>
      </c>
      <c r="K209" s="36">
        <f t="shared" si="42"/>
        <v>0</v>
      </c>
      <c r="L209" s="36">
        <f t="shared" si="43"/>
        <v>0</v>
      </c>
      <c r="M209" s="36">
        <f t="shared" ca="1" si="44"/>
        <v>-1.8041002402914082E-3</v>
      </c>
      <c r="N209" s="36">
        <f t="shared" ca="1" si="45"/>
        <v>0</v>
      </c>
      <c r="O209" s="26">
        <f t="shared" ca="1" si="46"/>
        <v>0</v>
      </c>
      <c r="P209" s="36">
        <f t="shared" ca="1" si="47"/>
        <v>0</v>
      </c>
      <c r="Q209" s="36">
        <f t="shared" ca="1" si="48"/>
        <v>0</v>
      </c>
      <c r="R209" s="16">
        <f t="shared" ca="1" si="49"/>
        <v>1.8041002402914082E-3</v>
      </c>
    </row>
    <row r="210" spans="1:18" x14ac:dyDescent="0.2">
      <c r="A210" s="84"/>
      <c r="B210" s="84"/>
      <c r="C210" s="84"/>
      <c r="D210" s="85">
        <f t="shared" si="35"/>
        <v>0</v>
      </c>
      <c r="E210" s="85">
        <f t="shared" si="36"/>
        <v>0</v>
      </c>
      <c r="F210" s="36">
        <f t="shared" si="37"/>
        <v>0</v>
      </c>
      <c r="G210" s="36">
        <f t="shared" si="38"/>
        <v>0</v>
      </c>
      <c r="H210" s="36">
        <f t="shared" si="39"/>
        <v>0</v>
      </c>
      <c r="I210" s="36">
        <f t="shared" si="40"/>
        <v>0</v>
      </c>
      <c r="J210" s="36">
        <f t="shared" si="41"/>
        <v>0</v>
      </c>
      <c r="K210" s="36">
        <f t="shared" si="42"/>
        <v>0</v>
      </c>
      <c r="L210" s="36">
        <f t="shared" si="43"/>
        <v>0</v>
      </c>
      <c r="M210" s="36">
        <f t="shared" ca="1" si="44"/>
        <v>-1.8041002402914082E-3</v>
      </c>
      <c r="N210" s="36">
        <f t="shared" ca="1" si="45"/>
        <v>0</v>
      </c>
      <c r="O210" s="26">
        <f t="shared" ca="1" si="46"/>
        <v>0</v>
      </c>
      <c r="P210" s="36">
        <f t="shared" ca="1" si="47"/>
        <v>0</v>
      </c>
      <c r="Q210" s="36">
        <f t="shared" ca="1" si="48"/>
        <v>0</v>
      </c>
      <c r="R210" s="16">
        <f t="shared" ca="1" si="49"/>
        <v>1.8041002402914082E-3</v>
      </c>
    </row>
    <row r="211" spans="1:18" x14ac:dyDescent="0.2">
      <c r="A211" s="84"/>
      <c r="B211" s="84"/>
      <c r="C211" s="84"/>
      <c r="D211" s="85">
        <f t="shared" si="35"/>
        <v>0</v>
      </c>
      <c r="E211" s="85">
        <f t="shared" si="36"/>
        <v>0</v>
      </c>
      <c r="F211" s="36">
        <f t="shared" si="37"/>
        <v>0</v>
      </c>
      <c r="G211" s="36">
        <f t="shared" si="38"/>
        <v>0</v>
      </c>
      <c r="H211" s="36">
        <f t="shared" si="39"/>
        <v>0</v>
      </c>
      <c r="I211" s="36">
        <f t="shared" si="40"/>
        <v>0</v>
      </c>
      <c r="J211" s="36">
        <f t="shared" si="41"/>
        <v>0</v>
      </c>
      <c r="K211" s="36">
        <f t="shared" si="42"/>
        <v>0</v>
      </c>
      <c r="L211" s="36">
        <f t="shared" si="43"/>
        <v>0</v>
      </c>
      <c r="M211" s="36">
        <f t="shared" ca="1" si="44"/>
        <v>-1.8041002402914082E-3</v>
      </c>
      <c r="N211" s="36">
        <f t="shared" ca="1" si="45"/>
        <v>0</v>
      </c>
      <c r="O211" s="26">
        <f t="shared" ca="1" si="46"/>
        <v>0</v>
      </c>
      <c r="P211" s="36">
        <f t="shared" ca="1" si="47"/>
        <v>0</v>
      </c>
      <c r="Q211" s="36">
        <f t="shared" ca="1" si="48"/>
        <v>0</v>
      </c>
      <c r="R211" s="16">
        <f t="shared" ca="1" si="49"/>
        <v>1.8041002402914082E-3</v>
      </c>
    </row>
    <row r="212" spans="1:18" x14ac:dyDescent="0.2">
      <c r="A212" s="84"/>
      <c r="B212" s="84"/>
      <c r="C212" s="84"/>
      <c r="D212" s="85">
        <f t="shared" si="35"/>
        <v>0</v>
      </c>
      <c r="E212" s="85">
        <f t="shared" si="36"/>
        <v>0</v>
      </c>
      <c r="F212" s="36">
        <f t="shared" si="37"/>
        <v>0</v>
      </c>
      <c r="G212" s="36">
        <f t="shared" si="38"/>
        <v>0</v>
      </c>
      <c r="H212" s="36">
        <f t="shared" si="39"/>
        <v>0</v>
      </c>
      <c r="I212" s="36">
        <f t="shared" si="40"/>
        <v>0</v>
      </c>
      <c r="J212" s="36">
        <f t="shared" si="41"/>
        <v>0</v>
      </c>
      <c r="K212" s="36">
        <f t="shared" si="42"/>
        <v>0</v>
      </c>
      <c r="L212" s="36">
        <f t="shared" si="43"/>
        <v>0</v>
      </c>
      <c r="M212" s="36">
        <f t="shared" ca="1" si="44"/>
        <v>-1.8041002402914082E-3</v>
      </c>
      <c r="N212" s="36">
        <f t="shared" ca="1" si="45"/>
        <v>0</v>
      </c>
      <c r="O212" s="26">
        <f t="shared" ca="1" si="46"/>
        <v>0</v>
      </c>
      <c r="P212" s="36">
        <f t="shared" ca="1" si="47"/>
        <v>0</v>
      </c>
      <c r="Q212" s="36">
        <f t="shared" ca="1" si="48"/>
        <v>0</v>
      </c>
      <c r="R212" s="16">
        <f t="shared" ca="1" si="49"/>
        <v>1.8041002402914082E-3</v>
      </c>
    </row>
    <row r="213" spans="1:18" x14ac:dyDescent="0.2">
      <c r="A213" s="84"/>
      <c r="B213" s="84"/>
      <c r="C213" s="84"/>
      <c r="D213" s="85">
        <f t="shared" ref="D213:D276" si="50">A213/A$18</f>
        <v>0</v>
      </c>
      <c r="E213" s="85">
        <f t="shared" ref="E213:E276" si="51">B213/B$18</f>
        <v>0</v>
      </c>
      <c r="F213" s="36">
        <f t="shared" ref="F213:F276" si="52">$C213*D213</f>
        <v>0</v>
      </c>
      <c r="G213" s="36">
        <f t="shared" ref="G213:G276" si="53">$C213*E213</f>
        <v>0</v>
      </c>
      <c r="H213" s="36">
        <f t="shared" ref="H213:H276" si="54">C213*D213*D213</f>
        <v>0</v>
      </c>
      <c r="I213" s="36">
        <f t="shared" ref="I213:I276" si="55">C213*D213*D213*D213</f>
        <v>0</v>
      </c>
      <c r="J213" s="36">
        <f t="shared" ref="J213:J276" si="56">C213*D213*D213*D213*D213</f>
        <v>0</v>
      </c>
      <c r="K213" s="36">
        <f t="shared" ref="K213:K276" si="57">C213*E213*D213</f>
        <v>0</v>
      </c>
      <c r="L213" s="36">
        <f t="shared" ref="L213:L276" si="58">C213*E213*D213*D213</f>
        <v>0</v>
      </c>
      <c r="M213" s="36">
        <f t="shared" ref="M213:M276" ca="1" si="59">+E$4+E$5*D213+E$6*D213^2</f>
        <v>-1.8041002402914082E-3</v>
      </c>
      <c r="N213" s="36">
        <f t="shared" ref="N213:N276" ca="1" si="60">C213*(M213-E213)^2</f>
        <v>0</v>
      </c>
      <c r="O213" s="26">
        <f t="shared" ref="O213:O276" ca="1" si="61">(C213*O$1-O$2*F213+O$3*H213)^2</f>
        <v>0</v>
      </c>
      <c r="P213" s="36">
        <f t="shared" ref="P213:P276" ca="1" si="62">(-C213*O$2+O$4*F213-O$5*H213)^2</f>
        <v>0</v>
      </c>
      <c r="Q213" s="36">
        <f t="shared" ref="Q213:Q276" ca="1" si="63">+(C213*O$3-F213*O$5+H213*O$6)^2</f>
        <v>0</v>
      </c>
      <c r="R213" s="16">
        <f t="shared" ref="R213:R276" ca="1" si="64">+E213-M213</f>
        <v>1.8041002402914082E-3</v>
      </c>
    </row>
    <row r="214" spans="1:18" x14ac:dyDescent="0.2">
      <c r="A214" s="84"/>
      <c r="B214" s="84"/>
      <c r="C214" s="84"/>
      <c r="D214" s="85">
        <f t="shared" si="50"/>
        <v>0</v>
      </c>
      <c r="E214" s="85">
        <f t="shared" si="51"/>
        <v>0</v>
      </c>
      <c r="F214" s="36">
        <f t="shared" si="52"/>
        <v>0</v>
      </c>
      <c r="G214" s="36">
        <f t="shared" si="53"/>
        <v>0</v>
      </c>
      <c r="H214" s="36">
        <f t="shared" si="54"/>
        <v>0</v>
      </c>
      <c r="I214" s="36">
        <f t="shared" si="55"/>
        <v>0</v>
      </c>
      <c r="J214" s="36">
        <f t="shared" si="56"/>
        <v>0</v>
      </c>
      <c r="K214" s="36">
        <f t="shared" si="57"/>
        <v>0</v>
      </c>
      <c r="L214" s="36">
        <f t="shared" si="58"/>
        <v>0</v>
      </c>
      <c r="M214" s="36">
        <f t="shared" ca="1" si="59"/>
        <v>-1.8041002402914082E-3</v>
      </c>
      <c r="N214" s="36">
        <f t="shared" ca="1" si="60"/>
        <v>0</v>
      </c>
      <c r="O214" s="26">
        <f t="shared" ca="1" si="61"/>
        <v>0</v>
      </c>
      <c r="P214" s="36">
        <f t="shared" ca="1" si="62"/>
        <v>0</v>
      </c>
      <c r="Q214" s="36">
        <f t="shared" ca="1" si="63"/>
        <v>0</v>
      </c>
      <c r="R214" s="16">
        <f t="shared" ca="1" si="64"/>
        <v>1.8041002402914082E-3</v>
      </c>
    </row>
    <row r="215" spans="1:18" x14ac:dyDescent="0.2">
      <c r="A215" s="84"/>
      <c r="B215" s="84"/>
      <c r="C215" s="84"/>
      <c r="D215" s="85">
        <f t="shared" si="50"/>
        <v>0</v>
      </c>
      <c r="E215" s="85">
        <f t="shared" si="51"/>
        <v>0</v>
      </c>
      <c r="F215" s="36">
        <f t="shared" si="52"/>
        <v>0</v>
      </c>
      <c r="G215" s="36">
        <f t="shared" si="53"/>
        <v>0</v>
      </c>
      <c r="H215" s="36">
        <f t="shared" si="54"/>
        <v>0</v>
      </c>
      <c r="I215" s="36">
        <f t="shared" si="55"/>
        <v>0</v>
      </c>
      <c r="J215" s="36">
        <f t="shared" si="56"/>
        <v>0</v>
      </c>
      <c r="K215" s="36">
        <f t="shared" si="57"/>
        <v>0</v>
      </c>
      <c r="L215" s="36">
        <f t="shared" si="58"/>
        <v>0</v>
      </c>
      <c r="M215" s="36">
        <f t="shared" ca="1" si="59"/>
        <v>-1.8041002402914082E-3</v>
      </c>
      <c r="N215" s="36">
        <f t="shared" ca="1" si="60"/>
        <v>0</v>
      </c>
      <c r="O215" s="26">
        <f t="shared" ca="1" si="61"/>
        <v>0</v>
      </c>
      <c r="P215" s="36">
        <f t="shared" ca="1" si="62"/>
        <v>0</v>
      </c>
      <c r="Q215" s="36">
        <f t="shared" ca="1" si="63"/>
        <v>0</v>
      </c>
      <c r="R215" s="16">
        <f t="shared" ca="1" si="64"/>
        <v>1.8041002402914082E-3</v>
      </c>
    </row>
    <row r="216" spans="1:18" x14ac:dyDescent="0.2">
      <c r="A216" s="84"/>
      <c r="B216" s="84"/>
      <c r="C216" s="84"/>
      <c r="D216" s="85">
        <f t="shared" si="50"/>
        <v>0</v>
      </c>
      <c r="E216" s="85">
        <f t="shared" si="51"/>
        <v>0</v>
      </c>
      <c r="F216" s="36">
        <f t="shared" si="52"/>
        <v>0</v>
      </c>
      <c r="G216" s="36">
        <f t="shared" si="53"/>
        <v>0</v>
      </c>
      <c r="H216" s="36">
        <f t="shared" si="54"/>
        <v>0</v>
      </c>
      <c r="I216" s="36">
        <f t="shared" si="55"/>
        <v>0</v>
      </c>
      <c r="J216" s="36">
        <f t="shared" si="56"/>
        <v>0</v>
      </c>
      <c r="K216" s="36">
        <f t="shared" si="57"/>
        <v>0</v>
      </c>
      <c r="L216" s="36">
        <f t="shared" si="58"/>
        <v>0</v>
      </c>
      <c r="M216" s="36">
        <f t="shared" ca="1" si="59"/>
        <v>-1.8041002402914082E-3</v>
      </c>
      <c r="N216" s="36">
        <f t="shared" ca="1" si="60"/>
        <v>0</v>
      </c>
      <c r="O216" s="26">
        <f t="shared" ca="1" si="61"/>
        <v>0</v>
      </c>
      <c r="P216" s="36">
        <f t="shared" ca="1" si="62"/>
        <v>0</v>
      </c>
      <c r="Q216" s="36">
        <f t="shared" ca="1" si="63"/>
        <v>0</v>
      </c>
      <c r="R216" s="16">
        <f t="shared" ca="1" si="64"/>
        <v>1.8041002402914082E-3</v>
      </c>
    </row>
    <row r="217" spans="1:18" x14ac:dyDescent="0.2">
      <c r="A217" s="84"/>
      <c r="B217" s="84"/>
      <c r="C217" s="84"/>
      <c r="D217" s="85">
        <f t="shared" si="50"/>
        <v>0</v>
      </c>
      <c r="E217" s="85">
        <f t="shared" si="51"/>
        <v>0</v>
      </c>
      <c r="F217" s="36">
        <f t="shared" si="52"/>
        <v>0</v>
      </c>
      <c r="G217" s="36">
        <f t="shared" si="53"/>
        <v>0</v>
      </c>
      <c r="H217" s="36">
        <f t="shared" si="54"/>
        <v>0</v>
      </c>
      <c r="I217" s="36">
        <f t="shared" si="55"/>
        <v>0</v>
      </c>
      <c r="J217" s="36">
        <f t="shared" si="56"/>
        <v>0</v>
      </c>
      <c r="K217" s="36">
        <f t="shared" si="57"/>
        <v>0</v>
      </c>
      <c r="L217" s="36">
        <f t="shared" si="58"/>
        <v>0</v>
      </c>
      <c r="M217" s="36">
        <f t="shared" ca="1" si="59"/>
        <v>-1.8041002402914082E-3</v>
      </c>
      <c r="N217" s="36">
        <f t="shared" ca="1" si="60"/>
        <v>0</v>
      </c>
      <c r="O217" s="26">
        <f t="shared" ca="1" si="61"/>
        <v>0</v>
      </c>
      <c r="P217" s="36">
        <f t="shared" ca="1" si="62"/>
        <v>0</v>
      </c>
      <c r="Q217" s="36">
        <f t="shared" ca="1" si="63"/>
        <v>0</v>
      </c>
      <c r="R217" s="16">
        <f t="shared" ca="1" si="64"/>
        <v>1.8041002402914082E-3</v>
      </c>
    </row>
    <row r="218" spans="1:18" x14ac:dyDescent="0.2">
      <c r="A218" s="84"/>
      <c r="B218" s="84"/>
      <c r="C218" s="84"/>
      <c r="D218" s="85">
        <f t="shared" si="50"/>
        <v>0</v>
      </c>
      <c r="E218" s="85">
        <f t="shared" si="51"/>
        <v>0</v>
      </c>
      <c r="F218" s="36">
        <f t="shared" si="52"/>
        <v>0</v>
      </c>
      <c r="G218" s="36">
        <f t="shared" si="53"/>
        <v>0</v>
      </c>
      <c r="H218" s="36">
        <f t="shared" si="54"/>
        <v>0</v>
      </c>
      <c r="I218" s="36">
        <f t="shared" si="55"/>
        <v>0</v>
      </c>
      <c r="J218" s="36">
        <f t="shared" si="56"/>
        <v>0</v>
      </c>
      <c r="K218" s="36">
        <f t="shared" si="57"/>
        <v>0</v>
      </c>
      <c r="L218" s="36">
        <f t="shared" si="58"/>
        <v>0</v>
      </c>
      <c r="M218" s="36">
        <f t="shared" ca="1" si="59"/>
        <v>-1.8041002402914082E-3</v>
      </c>
      <c r="N218" s="36">
        <f t="shared" ca="1" si="60"/>
        <v>0</v>
      </c>
      <c r="O218" s="26">
        <f t="shared" ca="1" si="61"/>
        <v>0</v>
      </c>
      <c r="P218" s="36">
        <f t="shared" ca="1" si="62"/>
        <v>0</v>
      </c>
      <c r="Q218" s="36">
        <f t="shared" ca="1" si="63"/>
        <v>0</v>
      </c>
      <c r="R218" s="16">
        <f t="shared" ca="1" si="64"/>
        <v>1.8041002402914082E-3</v>
      </c>
    </row>
    <row r="219" spans="1:18" x14ac:dyDescent="0.2">
      <c r="A219" s="84"/>
      <c r="B219" s="84"/>
      <c r="C219" s="84"/>
      <c r="D219" s="85">
        <f t="shared" si="50"/>
        <v>0</v>
      </c>
      <c r="E219" s="85">
        <f t="shared" si="51"/>
        <v>0</v>
      </c>
      <c r="F219" s="36">
        <f t="shared" si="52"/>
        <v>0</v>
      </c>
      <c r="G219" s="36">
        <f t="shared" si="53"/>
        <v>0</v>
      </c>
      <c r="H219" s="36">
        <f t="shared" si="54"/>
        <v>0</v>
      </c>
      <c r="I219" s="36">
        <f t="shared" si="55"/>
        <v>0</v>
      </c>
      <c r="J219" s="36">
        <f t="shared" si="56"/>
        <v>0</v>
      </c>
      <c r="K219" s="36">
        <f t="shared" si="57"/>
        <v>0</v>
      </c>
      <c r="L219" s="36">
        <f t="shared" si="58"/>
        <v>0</v>
      </c>
      <c r="M219" s="36">
        <f t="shared" ca="1" si="59"/>
        <v>-1.8041002402914082E-3</v>
      </c>
      <c r="N219" s="36">
        <f t="shared" ca="1" si="60"/>
        <v>0</v>
      </c>
      <c r="O219" s="26">
        <f t="shared" ca="1" si="61"/>
        <v>0</v>
      </c>
      <c r="P219" s="36">
        <f t="shared" ca="1" si="62"/>
        <v>0</v>
      </c>
      <c r="Q219" s="36">
        <f t="shared" ca="1" si="63"/>
        <v>0</v>
      </c>
      <c r="R219" s="16">
        <f t="shared" ca="1" si="64"/>
        <v>1.8041002402914082E-3</v>
      </c>
    </row>
    <row r="220" spans="1:18" x14ac:dyDescent="0.2">
      <c r="A220" s="84"/>
      <c r="B220" s="84"/>
      <c r="C220" s="84"/>
      <c r="D220" s="85">
        <f t="shared" si="50"/>
        <v>0</v>
      </c>
      <c r="E220" s="85">
        <f t="shared" si="51"/>
        <v>0</v>
      </c>
      <c r="F220" s="36">
        <f t="shared" si="52"/>
        <v>0</v>
      </c>
      <c r="G220" s="36">
        <f t="shared" si="53"/>
        <v>0</v>
      </c>
      <c r="H220" s="36">
        <f t="shared" si="54"/>
        <v>0</v>
      </c>
      <c r="I220" s="36">
        <f t="shared" si="55"/>
        <v>0</v>
      </c>
      <c r="J220" s="36">
        <f t="shared" si="56"/>
        <v>0</v>
      </c>
      <c r="K220" s="36">
        <f t="shared" si="57"/>
        <v>0</v>
      </c>
      <c r="L220" s="36">
        <f t="shared" si="58"/>
        <v>0</v>
      </c>
      <c r="M220" s="36">
        <f t="shared" ca="1" si="59"/>
        <v>-1.8041002402914082E-3</v>
      </c>
      <c r="N220" s="36">
        <f t="shared" ca="1" si="60"/>
        <v>0</v>
      </c>
      <c r="O220" s="26">
        <f t="shared" ca="1" si="61"/>
        <v>0</v>
      </c>
      <c r="P220" s="36">
        <f t="shared" ca="1" si="62"/>
        <v>0</v>
      </c>
      <c r="Q220" s="36">
        <f t="shared" ca="1" si="63"/>
        <v>0</v>
      </c>
      <c r="R220" s="16">
        <f t="shared" ca="1" si="64"/>
        <v>1.8041002402914082E-3</v>
      </c>
    </row>
    <row r="221" spans="1:18" x14ac:dyDescent="0.2">
      <c r="A221" s="84"/>
      <c r="B221" s="84"/>
      <c r="C221" s="84"/>
      <c r="D221" s="85">
        <f t="shared" si="50"/>
        <v>0</v>
      </c>
      <c r="E221" s="85">
        <f t="shared" si="51"/>
        <v>0</v>
      </c>
      <c r="F221" s="36">
        <f t="shared" si="52"/>
        <v>0</v>
      </c>
      <c r="G221" s="36">
        <f t="shared" si="53"/>
        <v>0</v>
      </c>
      <c r="H221" s="36">
        <f t="shared" si="54"/>
        <v>0</v>
      </c>
      <c r="I221" s="36">
        <f t="shared" si="55"/>
        <v>0</v>
      </c>
      <c r="J221" s="36">
        <f t="shared" si="56"/>
        <v>0</v>
      </c>
      <c r="K221" s="36">
        <f t="shared" si="57"/>
        <v>0</v>
      </c>
      <c r="L221" s="36">
        <f t="shared" si="58"/>
        <v>0</v>
      </c>
      <c r="M221" s="36">
        <f t="shared" ca="1" si="59"/>
        <v>-1.8041002402914082E-3</v>
      </c>
      <c r="N221" s="36">
        <f t="shared" ca="1" si="60"/>
        <v>0</v>
      </c>
      <c r="O221" s="26">
        <f t="shared" ca="1" si="61"/>
        <v>0</v>
      </c>
      <c r="P221" s="36">
        <f t="shared" ca="1" si="62"/>
        <v>0</v>
      </c>
      <c r="Q221" s="36">
        <f t="shared" ca="1" si="63"/>
        <v>0</v>
      </c>
      <c r="R221" s="16">
        <f t="shared" ca="1" si="64"/>
        <v>1.8041002402914082E-3</v>
      </c>
    </row>
    <row r="222" spans="1:18" x14ac:dyDescent="0.2">
      <c r="A222" s="84"/>
      <c r="B222" s="84"/>
      <c r="C222" s="84"/>
      <c r="D222" s="85">
        <f t="shared" si="50"/>
        <v>0</v>
      </c>
      <c r="E222" s="85">
        <f t="shared" si="51"/>
        <v>0</v>
      </c>
      <c r="F222" s="36">
        <f t="shared" si="52"/>
        <v>0</v>
      </c>
      <c r="G222" s="36">
        <f t="shared" si="53"/>
        <v>0</v>
      </c>
      <c r="H222" s="36">
        <f t="shared" si="54"/>
        <v>0</v>
      </c>
      <c r="I222" s="36">
        <f t="shared" si="55"/>
        <v>0</v>
      </c>
      <c r="J222" s="36">
        <f t="shared" si="56"/>
        <v>0</v>
      </c>
      <c r="K222" s="36">
        <f t="shared" si="57"/>
        <v>0</v>
      </c>
      <c r="L222" s="36">
        <f t="shared" si="58"/>
        <v>0</v>
      </c>
      <c r="M222" s="36">
        <f t="shared" ca="1" si="59"/>
        <v>-1.8041002402914082E-3</v>
      </c>
      <c r="N222" s="36">
        <f t="shared" ca="1" si="60"/>
        <v>0</v>
      </c>
      <c r="O222" s="26">
        <f t="shared" ca="1" si="61"/>
        <v>0</v>
      </c>
      <c r="P222" s="36">
        <f t="shared" ca="1" si="62"/>
        <v>0</v>
      </c>
      <c r="Q222" s="36">
        <f t="shared" ca="1" si="63"/>
        <v>0</v>
      </c>
      <c r="R222" s="16">
        <f t="shared" ca="1" si="64"/>
        <v>1.8041002402914082E-3</v>
      </c>
    </row>
    <row r="223" spans="1:18" x14ac:dyDescent="0.2">
      <c r="A223" s="84"/>
      <c r="B223" s="84"/>
      <c r="C223" s="84"/>
      <c r="D223" s="85">
        <f t="shared" si="50"/>
        <v>0</v>
      </c>
      <c r="E223" s="85">
        <f t="shared" si="51"/>
        <v>0</v>
      </c>
      <c r="F223" s="36">
        <f t="shared" si="52"/>
        <v>0</v>
      </c>
      <c r="G223" s="36">
        <f t="shared" si="53"/>
        <v>0</v>
      </c>
      <c r="H223" s="36">
        <f t="shared" si="54"/>
        <v>0</v>
      </c>
      <c r="I223" s="36">
        <f t="shared" si="55"/>
        <v>0</v>
      </c>
      <c r="J223" s="36">
        <f t="shared" si="56"/>
        <v>0</v>
      </c>
      <c r="K223" s="36">
        <f t="shared" si="57"/>
        <v>0</v>
      </c>
      <c r="L223" s="36">
        <f t="shared" si="58"/>
        <v>0</v>
      </c>
      <c r="M223" s="36">
        <f t="shared" ca="1" si="59"/>
        <v>-1.8041002402914082E-3</v>
      </c>
      <c r="N223" s="36">
        <f t="shared" ca="1" si="60"/>
        <v>0</v>
      </c>
      <c r="O223" s="26">
        <f t="shared" ca="1" si="61"/>
        <v>0</v>
      </c>
      <c r="P223" s="36">
        <f t="shared" ca="1" si="62"/>
        <v>0</v>
      </c>
      <c r="Q223" s="36">
        <f t="shared" ca="1" si="63"/>
        <v>0</v>
      </c>
      <c r="R223" s="16">
        <f t="shared" ca="1" si="64"/>
        <v>1.8041002402914082E-3</v>
      </c>
    </row>
    <row r="224" spans="1:18" x14ac:dyDescent="0.2">
      <c r="A224" s="84"/>
      <c r="B224" s="84"/>
      <c r="C224" s="84"/>
      <c r="D224" s="85">
        <f t="shared" si="50"/>
        <v>0</v>
      </c>
      <c r="E224" s="85">
        <f t="shared" si="51"/>
        <v>0</v>
      </c>
      <c r="F224" s="36">
        <f t="shared" si="52"/>
        <v>0</v>
      </c>
      <c r="G224" s="36">
        <f t="shared" si="53"/>
        <v>0</v>
      </c>
      <c r="H224" s="36">
        <f t="shared" si="54"/>
        <v>0</v>
      </c>
      <c r="I224" s="36">
        <f t="shared" si="55"/>
        <v>0</v>
      </c>
      <c r="J224" s="36">
        <f t="shared" si="56"/>
        <v>0</v>
      </c>
      <c r="K224" s="36">
        <f t="shared" si="57"/>
        <v>0</v>
      </c>
      <c r="L224" s="36">
        <f t="shared" si="58"/>
        <v>0</v>
      </c>
      <c r="M224" s="36">
        <f t="shared" ca="1" si="59"/>
        <v>-1.8041002402914082E-3</v>
      </c>
      <c r="N224" s="36">
        <f t="shared" ca="1" si="60"/>
        <v>0</v>
      </c>
      <c r="O224" s="26">
        <f t="shared" ca="1" si="61"/>
        <v>0</v>
      </c>
      <c r="P224" s="36">
        <f t="shared" ca="1" si="62"/>
        <v>0</v>
      </c>
      <c r="Q224" s="36">
        <f t="shared" ca="1" si="63"/>
        <v>0</v>
      </c>
      <c r="R224" s="16">
        <f t="shared" ca="1" si="64"/>
        <v>1.8041002402914082E-3</v>
      </c>
    </row>
    <row r="225" spans="1:18" x14ac:dyDescent="0.2">
      <c r="A225" s="84"/>
      <c r="B225" s="84"/>
      <c r="C225" s="84"/>
      <c r="D225" s="85">
        <f t="shared" si="50"/>
        <v>0</v>
      </c>
      <c r="E225" s="85">
        <f t="shared" si="51"/>
        <v>0</v>
      </c>
      <c r="F225" s="36">
        <f t="shared" si="52"/>
        <v>0</v>
      </c>
      <c r="G225" s="36">
        <f t="shared" si="53"/>
        <v>0</v>
      </c>
      <c r="H225" s="36">
        <f t="shared" si="54"/>
        <v>0</v>
      </c>
      <c r="I225" s="36">
        <f t="shared" si="55"/>
        <v>0</v>
      </c>
      <c r="J225" s="36">
        <f t="shared" si="56"/>
        <v>0</v>
      </c>
      <c r="K225" s="36">
        <f t="shared" si="57"/>
        <v>0</v>
      </c>
      <c r="L225" s="36">
        <f t="shared" si="58"/>
        <v>0</v>
      </c>
      <c r="M225" s="36">
        <f t="shared" ca="1" si="59"/>
        <v>-1.8041002402914082E-3</v>
      </c>
      <c r="N225" s="36">
        <f t="shared" ca="1" si="60"/>
        <v>0</v>
      </c>
      <c r="O225" s="26">
        <f t="shared" ca="1" si="61"/>
        <v>0</v>
      </c>
      <c r="P225" s="36">
        <f t="shared" ca="1" si="62"/>
        <v>0</v>
      </c>
      <c r="Q225" s="36">
        <f t="shared" ca="1" si="63"/>
        <v>0</v>
      </c>
      <c r="R225" s="16">
        <f t="shared" ca="1" si="64"/>
        <v>1.8041002402914082E-3</v>
      </c>
    </row>
    <row r="226" spans="1:18" x14ac:dyDescent="0.2">
      <c r="A226" s="84"/>
      <c r="B226" s="84"/>
      <c r="C226" s="84"/>
      <c r="D226" s="85">
        <f t="shared" si="50"/>
        <v>0</v>
      </c>
      <c r="E226" s="85">
        <f t="shared" si="51"/>
        <v>0</v>
      </c>
      <c r="F226" s="36">
        <f t="shared" si="52"/>
        <v>0</v>
      </c>
      <c r="G226" s="36">
        <f t="shared" si="53"/>
        <v>0</v>
      </c>
      <c r="H226" s="36">
        <f t="shared" si="54"/>
        <v>0</v>
      </c>
      <c r="I226" s="36">
        <f t="shared" si="55"/>
        <v>0</v>
      </c>
      <c r="J226" s="36">
        <f t="shared" si="56"/>
        <v>0</v>
      </c>
      <c r="K226" s="36">
        <f t="shared" si="57"/>
        <v>0</v>
      </c>
      <c r="L226" s="36">
        <f t="shared" si="58"/>
        <v>0</v>
      </c>
      <c r="M226" s="36">
        <f t="shared" ca="1" si="59"/>
        <v>-1.8041002402914082E-3</v>
      </c>
      <c r="N226" s="36">
        <f t="shared" ca="1" si="60"/>
        <v>0</v>
      </c>
      <c r="O226" s="26">
        <f t="shared" ca="1" si="61"/>
        <v>0</v>
      </c>
      <c r="P226" s="36">
        <f t="shared" ca="1" si="62"/>
        <v>0</v>
      </c>
      <c r="Q226" s="36">
        <f t="shared" ca="1" si="63"/>
        <v>0</v>
      </c>
      <c r="R226" s="16">
        <f t="shared" ca="1" si="64"/>
        <v>1.8041002402914082E-3</v>
      </c>
    </row>
    <row r="227" spans="1:18" x14ac:dyDescent="0.2">
      <c r="A227" s="84"/>
      <c r="B227" s="84"/>
      <c r="C227" s="84"/>
      <c r="D227" s="85">
        <f t="shared" si="50"/>
        <v>0</v>
      </c>
      <c r="E227" s="85">
        <f t="shared" si="51"/>
        <v>0</v>
      </c>
      <c r="F227" s="36">
        <f t="shared" si="52"/>
        <v>0</v>
      </c>
      <c r="G227" s="36">
        <f t="shared" si="53"/>
        <v>0</v>
      </c>
      <c r="H227" s="36">
        <f t="shared" si="54"/>
        <v>0</v>
      </c>
      <c r="I227" s="36">
        <f t="shared" si="55"/>
        <v>0</v>
      </c>
      <c r="J227" s="36">
        <f t="shared" si="56"/>
        <v>0</v>
      </c>
      <c r="K227" s="36">
        <f t="shared" si="57"/>
        <v>0</v>
      </c>
      <c r="L227" s="36">
        <f t="shared" si="58"/>
        <v>0</v>
      </c>
      <c r="M227" s="36">
        <f t="shared" ca="1" si="59"/>
        <v>-1.8041002402914082E-3</v>
      </c>
      <c r="N227" s="36">
        <f t="shared" ca="1" si="60"/>
        <v>0</v>
      </c>
      <c r="O227" s="26">
        <f t="shared" ca="1" si="61"/>
        <v>0</v>
      </c>
      <c r="P227" s="36">
        <f t="shared" ca="1" si="62"/>
        <v>0</v>
      </c>
      <c r="Q227" s="36">
        <f t="shared" ca="1" si="63"/>
        <v>0</v>
      </c>
      <c r="R227" s="16">
        <f t="shared" ca="1" si="64"/>
        <v>1.8041002402914082E-3</v>
      </c>
    </row>
    <row r="228" spans="1:18" x14ac:dyDescent="0.2">
      <c r="A228" s="84"/>
      <c r="B228" s="84"/>
      <c r="C228" s="84"/>
      <c r="D228" s="85">
        <f t="shared" si="50"/>
        <v>0</v>
      </c>
      <c r="E228" s="85">
        <f t="shared" si="51"/>
        <v>0</v>
      </c>
      <c r="F228" s="36">
        <f t="shared" si="52"/>
        <v>0</v>
      </c>
      <c r="G228" s="36">
        <f t="shared" si="53"/>
        <v>0</v>
      </c>
      <c r="H228" s="36">
        <f t="shared" si="54"/>
        <v>0</v>
      </c>
      <c r="I228" s="36">
        <f t="shared" si="55"/>
        <v>0</v>
      </c>
      <c r="J228" s="36">
        <f t="shared" si="56"/>
        <v>0</v>
      </c>
      <c r="K228" s="36">
        <f t="shared" si="57"/>
        <v>0</v>
      </c>
      <c r="L228" s="36">
        <f t="shared" si="58"/>
        <v>0</v>
      </c>
      <c r="M228" s="36">
        <f t="shared" ca="1" si="59"/>
        <v>-1.8041002402914082E-3</v>
      </c>
      <c r="N228" s="36">
        <f t="shared" ca="1" si="60"/>
        <v>0</v>
      </c>
      <c r="O228" s="26">
        <f t="shared" ca="1" si="61"/>
        <v>0</v>
      </c>
      <c r="P228" s="36">
        <f t="shared" ca="1" si="62"/>
        <v>0</v>
      </c>
      <c r="Q228" s="36">
        <f t="shared" ca="1" si="63"/>
        <v>0</v>
      </c>
      <c r="R228" s="16">
        <f t="shared" ca="1" si="64"/>
        <v>1.8041002402914082E-3</v>
      </c>
    </row>
    <row r="229" spans="1:18" x14ac:dyDescent="0.2">
      <c r="A229" s="84"/>
      <c r="B229" s="84"/>
      <c r="C229" s="84"/>
      <c r="D229" s="85">
        <f t="shared" si="50"/>
        <v>0</v>
      </c>
      <c r="E229" s="85">
        <f t="shared" si="51"/>
        <v>0</v>
      </c>
      <c r="F229" s="36">
        <f t="shared" si="52"/>
        <v>0</v>
      </c>
      <c r="G229" s="36">
        <f t="shared" si="53"/>
        <v>0</v>
      </c>
      <c r="H229" s="36">
        <f t="shared" si="54"/>
        <v>0</v>
      </c>
      <c r="I229" s="36">
        <f t="shared" si="55"/>
        <v>0</v>
      </c>
      <c r="J229" s="36">
        <f t="shared" si="56"/>
        <v>0</v>
      </c>
      <c r="K229" s="36">
        <f t="shared" si="57"/>
        <v>0</v>
      </c>
      <c r="L229" s="36">
        <f t="shared" si="58"/>
        <v>0</v>
      </c>
      <c r="M229" s="36">
        <f t="shared" ca="1" si="59"/>
        <v>-1.8041002402914082E-3</v>
      </c>
      <c r="N229" s="36">
        <f t="shared" ca="1" si="60"/>
        <v>0</v>
      </c>
      <c r="O229" s="26">
        <f t="shared" ca="1" si="61"/>
        <v>0</v>
      </c>
      <c r="P229" s="36">
        <f t="shared" ca="1" si="62"/>
        <v>0</v>
      </c>
      <c r="Q229" s="36">
        <f t="shared" ca="1" si="63"/>
        <v>0</v>
      </c>
      <c r="R229" s="16">
        <f t="shared" ca="1" si="64"/>
        <v>1.8041002402914082E-3</v>
      </c>
    </row>
    <row r="230" spans="1:18" x14ac:dyDescent="0.2">
      <c r="A230" s="84"/>
      <c r="B230" s="84"/>
      <c r="C230" s="84"/>
      <c r="D230" s="85">
        <f t="shared" si="50"/>
        <v>0</v>
      </c>
      <c r="E230" s="85">
        <f t="shared" si="51"/>
        <v>0</v>
      </c>
      <c r="F230" s="36">
        <f t="shared" si="52"/>
        <v>0</v>
      </c>
      <c r="G230" s="36">
        <f t="shared" si="53"/>
        <v>0</v>
      </c>
      <c r="H230" s="36">
        <f t="shared" si="54"/>
        <v>0</v>
      </c>
      <c r="I230" s="36">
        <f t="shared" si="55"/>
        <v>0</v>
      </c>
      <c r="J230" s="36">
        <f t="shared" si="56"/>
        <v>0</v>
      </c>
      <c r="K230" s="36">
        <f t="shared" si="57"/>
        <v>0</v>
      </c>
      <c r="L230" s="36">
        <f t="shared" si="58"/>
        <v>0</v>
      </c>
      <c r="M230" s="36">
        <f t="shared" ca="1" si="59"/>
        <v>-1.8041002402914082E-3</v>
      </c>
      <c r="N230" s="36">
        <f t="shared" ca="1" si="60"/>
        <v>0</v>
      </c>
      <c r="O230" s="26">
        <f t="shared" ca="1" si="61"/>
        <v>0</v>
      </c>
      <c r="P230" s="36">
        <f t="shared" ca="1" si="62"/>
        <v>0</v>
      </c>
      <c r="Q230" s="36">
        <f t="shared" ca="1" si="63"/>
        <v>0</v>
      </c>
      <c r="R230" s="16">
        <f t="shared" ca="1" si="64"/>
        <v>1.8041002402914082E-3</v>
      </c>
    </row>
    <row r="231" spans="1:18" x14ac:dyDescent="0.2">
      <c r="A231" s="84"/>
      <c r="B231" s="84"/>
      <c r="C231" s="84"/>
      <c r="D231" s="85">
        <f t="shared" si="50"/>
        <v>0</v>
      </c>
      <c r="E231" s="85">
        <f t="shared" si="51"/>
        <v>0</v>
      </c>
      <c r="F231" s="36">
        <f t="shared" si="52"/>
        <v>0</v>
      </c>
      <c r="G231" s="36">
        <f t="shared" si="53"/>
        <v>0</v>
      </c>
      <c r="H231" s="36">
        <f t="shared" si="54"/>
        <v>0</v>
      </c>
      <c r="I231" s="36">
        <f t="shared" si="55"/>
        <v>0</v>
      </c>
      <c r="J231" s="36">
        <f t="shared" si="56"/>
        <v>0</v>
      </c>
      <c r="K231" s="36">
        <f t="shared" si="57"/>
        <v>0</v>
      </c>
      <c r="L231" s="36">
        <f t="shared" si="58"/>
        <v>0</v>
      </c>
      <c r="M231" s="36">
        <f t="shared" ca="1" si="59"/>
        <v>-1.8041002402914082E-3</v>
      </c>
      <c r="N231" s="36">
        <f t="shared" ca="1" si="60"/>
        <v>0</v>
      </c>
      <c r="O231" s="26">
        <f t="shared" ca="1" si="61"/>
        <v>0</v>
      </c>
      <c r="P231" s="36">
        <f t="shared" ca="1" si="62"/>
        <v>0</v>
      </c>
      <c r="Q231" s="36">
        <f t="shared" ca="1" si="63"/>
        <v>0</v>
      </c>
      <c r="R231" s="16">
        <f t="shared" ca="1" si="64"/>
        <v>1.8041002402914082E-3</v>
      </c>
    </row>
    <row r="232" spans="1:18" x14ac:dyDescent="0.2">
      <c r="A232" s="84"/>
      <c r="B232" s="84"/>
      <c r="C232" s="84"/>
      <c r="D232" s="85">
        <f t="shared" si="50"/>
        <v>0</v>
      </c>
      <c r="E232" s="85">
        <f t="shared" si="51"/>
        <v>0</v>
      </c>
      <c r="F232" s="36">
        <f t="shared" si="52"/>
        <v>0</v>
      </c>
      <c r="G232" s="36">
        <f t="shared" si="53"/>
        <v>0</v>
      </c>
      <c r="H232" s="36">
        <f t="shared" si="54"/>
        <v>0</v>
      </c>
      <c r="I232" s="36">
        <f t="shared" si="55"/>
        <v>0</v>
      </c>
      <c r="J232" s="36">
        <f t="shared" si="56"/>
        <v>0</v>
      </c>
      <c r="K232" s="36">
        <f t="shared" si="57"/>
        <v>0</v>
      </c>
      <c r="L232" s="36">
        <f t="shared" si="58"/>
        <v>0</v>
      </c>
      <c r="M232" s="36">
        <f t="shared" ca="1" si="59"/>
        <v>-1.8041002402914082E-3</v>
      </c>
      <c r="N232" s="36">
        <f t="shared" ca="1" si="60"/>
        <v>0</v>
      </c>
      <c r="O232" s="26">
        <f t="shared" ca="1" si="61"/>
        <v>0</v>
      </c>
      <c r="P232" s="36">
        <f t="shared" ca="1" si="62"/>
        <v>0</v>
      </c>
      <c r="Q232" s="36">
        <f t="shared" ca="1" si="63"/>
        <v>0</v>
      </c>
      <c r="R232" s="16">
        <f t="shared" ca="1" si="64"/>
        <v>1.8041002402914082E-3</v>
      </c>
    </row>
    <row r="233" spans="1:18" x14ac:dyDescent="0.2">
      <c r="A233" s="84"/>
      <c r="B233" s="84"/>
      <c r="C233" s="84"/>
      <c r="D233" s="85">
        <f t="shared" si="50"/>
        <v>0</v>
      </c>
      <c r="E233" s="85">
        <f t="shared" si="51"/>
        <v>0</v>
      </c>
      <c r="F233" s="36">
        <f t="shared" si="52"/>
        <v>0</v>
      </c>
      <c r="G233" s="36">
        <f t="shared" si="53"/>
        <v>0</v>
      </c>
      <c r="H233" s="36">
        <f t="shared" si="54"/>
        <v>0</v>
      </c>
      <c r="I233" s="36">
        <f t="shared" si="55"/>
        <v>0</v>
      </c>
      <c r="J233" s="36">
        <f t="shared" si="56"/>
        <v>0</v>
      </c>
      <c r="K233" s="36">
        <f t="shared" si="57"/>
        <v>0</v>
      </c>
      <c r="L233" s="36">
        <f t="shared" si="58"/>
        <v>0</v>
      </c>
      <c r="M233" s="36">
        <f t="shared" ca="1" si="59"/>
        <v>-1.8041002402914082E-3</v>
      </c>
      <c r="N233" s="36">
        <f t="shared" ca="1" si="60"/>
        <v>0</v>
      </c>
      <c r="O233" s="26">
        <f t="shared" ca="1" si="61"/>
        <v>0</v>
      </c>
      <c r="P233" s="36">
        <f t="shared" ca="1" si="62"/>
        <v>0</v>
      </c>
      <c r="Q233" s="36">
        <f t="shared" ca="1" si="63"/>
        <v>0</v>
      </c>
      <c r="R233" s="16">
        <f t="shared" ca="1" si="64"/>
        <v>1.8041002402914082E-3</v>
      </c>
    </row>
    <row r="234" spans="1:18" x14ac:dyDescent="0.2">
      <c r="A234" s="84"/>
      <c r="B234" s="84"/>
      <c r="C234" s="84"/>
      <c r="D234" s="85">
        <f t="shared" si="50"/>
        <v>0</v>
      </c>
      <c r="E234" s="85">
        <f t="shared" si="51"/>
        <v>0</v>
      </c>
      <c r="F234" s="36">
        <f t="shared" si="52"/>
        <v>0</v>
      </c>
      <c r="G234" s="36">
        <f t="shared" si="53"/>
        <v>0</v>
      </c>
      <c r="H234" s="36">
        <f t="shared" si="54"/>
        <v>0</v>
      </c>
      <c r="I234" s="36">
        <f t="shared" si="55"/>
        <v>0</v>
      </c>
      <c r="J234" s="36">
        <f t="shared" si="56"/>
        <v>0</v>
      </c>
      <c r="K234" s="36">
        <f t="shared" si="57"/>
        <v>0</v>
      </c>
      <c r="L234" s="36">
        <f t="shared" si="58"/>
        <v>0</v>
      </c>
      <c r="M234" s="36">
        <f t="shared" ca="1" si="59"/>
        <v>-1.8041002402914082E-3</v>
      </c>
      <c r="N234" s="36">
        <f t="shared" ca="1" si="60"/>
        <v>0</v>
      </c>
      <c r="O234" s="26">
        <f t="shared" ca="1" si="61"/>
        <v>0</v>
      </c>
      <c r="P234" s="36">
        <f t="shared" ca="1" si="62"/>
        <v>0</v>
      </c>
      <c r="Q234" s="36">
        <f t="shared" ca="1" si="63"/>
        <v>0</v>
      </c>
      <c r="R234" s="16">
        <f t="shared" ca="1" si="64"/>
        <v>1.8041002402914082E-3</v>
      </c>
    </row>
    <row r="235" spans="1:18" x14ac:dyDescent="0.2">
      <c r="A235" s="84"/>
      <c r="B235" s="84"/>
      <c r="C235" s="84"/>
      <c r="D235" s="85">
        <f t="shared" si="50"/>
        <v>0</v>
      </c>
      <c r="E235" s="85">
        <f t="shared" si="51"/>
        <v>0</v>
      </c>
      <c r="F235" s="36">
        <f t="shared" si="52"/>
        <v>0</v>
      </c>
      <c r="G235" s="36">
        <f t="shared" si="53"/>
        <v>0</v>
      </c>
      <c r="H235" s="36">
        <f t="shared" si="54"/>
        <v>0</v>
      </c>
      <c r="I235" s="36">
        <f t="shared" si="55"/>
        <v>0</v>
      </c>
      <c r="J235" s="36">
        <f t="shared" si="56"/>
        <v>0</v>
      </c>
      <c r="K235" s="36">
        <f t="shared" si="57"/>
        <v>0</v>
      </c>
      <c r="L235" s="36">
        <f t="shared" si="58"/>
        <v>0</v>
      </c>
      <c r="M235" s="36">
        <f t="shared" ca="1" si="59"/>
        <v>-1.8041002402914082E-3</v>
      </c>
      <c r="N235" s="36">
        <f t="shared" ca="1" si="60"/>
        <v>0</v>
      </c>
      <c r="O235" s="26">
        <f t="shared" ca="1" si="61"/>
        <v>0</v>
      </c>
      <c r="P235" s="36">
        <f t="shared" ca="1" si="62"/>
        <v>0</v>
      </c>
      <c r="Q235" s="36">
        <f t="shared" ca="1" si="63"/>
        <v>0</v>
      </c>
      <c r="R235" s="16">
        <f t="shared" ca="1" si="64"/>
        <v>1.8041002402914082E-3</v>
      </c>
    </row>
    <row r="236" spans="1:18" x14ac:dyDescent="0.2">
      <c r="A236" s="84"/>
      <c r="B236" s="84"/>
      <c r="C236" s="84"/>
      <c r="D236" s="85">
        <f t="shared" si="50"/>
        <v>0</v>
      </c>
      <c r="E236" s="85">
        <f t="shared" si="51"/>
        <v>0</v>
      </c>
      <c r="F236" s="36">
        <f t="shared" si="52"/>
        <v>0</v>
      </c>
      <c r="G236" s="36">
        <f t="shared" si="53"/>
        <v>0</v>
      </c>
      <c r="H236" s="36">
        <f t="shared" si="54"/>
        <v>0</v>
      </c>
      <c r="I236" s="36">
        <f t="shared" si="55"/>
        <v>0</v>
      </c>
      <c r="J236" s="36">
        <f t="shared" si="56"/>
        <v>0</v>
      </c>
      <c r="K236" s="36">
        <f t="shared" si="57"/>
        <v>0</v>
      </c>
      <c r="L236" s="36">
        <f t="shared" si="58"/>
        <v>0</v>
      </c>
      <c r="M236" s="36">
        <f t="shared" ca="1" si="59"/>
        <v>-1.8041002402914082E-3</v>
      </c>
      <c r="N236" s="36">
        <f t="shared" ca="1" si="60"/>
        <v>0</v>
      </c>
      <c r="O236" s="26">
        <f t="shared" ca="1" si="61"/>
        <v>0</v>
      </c>
      <c r="P236" s="36">
        <f t="shared" ca="1" si="62"/>
        <v>0</v>
      </c>
      <c r="Q236" s="36">
        <f t="shared" ca="1" si="63"/>
        <v>0</v>
      </c>
      <c r="R236" s="16">
        <f t="shared" ca="1" si="64"/>
        <v>1.8041002402914082E-3</v>
      </c>
    </row>
    <row r="237" spans="1:18" x14ac:dyDescent="0.2">
      <c r="A237" s="84"/>
      <c r="B237" s="84"/>
      <c r="C237" s="84"/>
      <c r="D237" s="85">
        <f t="shared" si="50"/>
        <v>0</v>
      </c>
      <c r="E237" s="85">
        <f t="shared" si="51"/>
        <v>0</v>
      </c>
      <c r="F237" s="36">
        <f t="shared" si="52"/>
        <v>0</v>
      </c>
      <c r="G237" s="36">
        <f t="shared" si="53"/>
        <v>0</v>
      </c>
      <c r="H237" s="36">
        <f t="shared" si="54"/>
        <v>0</v>
      </c>
      <c r="I237" s="36">
        <f t="shared" si="55"/>
        <v>0</v>
      </c>
      <c r="J237" s="36">
        <f t="shared" si="56"/>
        <v>0</v>
      </c>
      <c r="K237" s="36">
        <f t="shared" si="57"/>
        <v>0</v>
      </c>
      <c r="L237" s="36">
        <f t="shared" si="58"/>
        <v>0</v>
      </c>
      <c r="M237" s="36">
        <f t="shared" ca="1" si="59"/>
        <v>-1.8041002402914082E-3</v>
      </c>
      <c r="N237" s="36">
        <f t="shared" ca="1" si="60"/>
        <v>0</v>
      </c>
      <c r="O237" s="26">
        <f t="shared" ca="1" si="61"/>
        <v>0</v>
      </c>
      <c r="P237" s="36">
        <f t="shared" ca="1" si="62"/>
        <v>0</v>
      </c>
      <c r="Q237" s="36">
        <f t="shared" ca="1" si="63"/>
        <v>0</v>
      </c>
      <c r="R237" s="16">
        <f t="shared" ca="1" si="64"/>
        <v>1.8041002402914082E-3</v>
      </c>
    </row>
    <row r="238" spans="1:18" x14ac:dyDescent="0.2">
      <c r="A238" s="84"/>
      <c r="B238" s="84"/>
      <c r="C238" s="84"/>
      <c r="D238" s="85">
        <f t="shared" si="50"/>
        <v>0</v>
      </c>
      <c r="E238" s="85">
        <f t="shared" si="51"/>
        <v>0</v>
      </c>
      <c r="F238" s="36">
        <f t="shared" si="52"/>
        <v>0</v>
      </c>
      <c r="G238" s="36">
        <f t="shared" si="53"/>
        <v>0</v>
      </c>
      <c r="H238" s="36">
        <f t="shared" si="54"/>
        <v>0</v>
      </c>
      <c r="I238" s="36">
        <f t="shared" si="55"/>
        <v>0</v>
      </c>
      <c r="J238" s="36">
        <f t="shared" si="56"/>
        <v>0</v>
      </c>
      <c r="K238" s="36">
        <f t="shared" si="57"/>
        <v>0</v>
      </c>
      <c r="L238" s="36">
        <f t="shared" si="58"/>
        <v>0</v>
      </c>
      <c r="M238" s="36">
        <f t="shared" ca="1" si="59"/>
        <v>-1.8041002402914082E-3</v>
      </c>
      <c r="N238" s="36">
        <f t="shared" ca="1" si="60"/>
        <v>0</v>
      </c>
      <c r="O238" s="26">
        <f t="shared" ca="1" si="61"/>
        <v>0</v>
      </c>
      <c r="P238" s="36">
        <f t="shared" ca="1" si="62"/>
        <v>0</v>
      </c>
      <c r="Q238" s="36">
        <f t="shared" ca="1" si="63"/>
        <v>0</v>
      </c>
      <c r="R238" s="16">
        <f t="shared" ca="1" si="64"/>
        <v>1.8041002402914082E-3</v>
      </c>
    </row>
    <row r="239" spans="1:18" x14ac:dyDescent="0.2">
      <c r="A239" s="84"/>
      <c r="B239" s="84"/>
      <c r="C239" s="84"/>
      <c r="D239" s="85">
        <f t="shared" si="50"/>
        <v>0</v>
      </c>
      <c r="E239" s="85">
        <f t="shared" si="51"/>
        <v>0</v>
      </c>
      <c r="F239" s="36">
        <f t="shared" si="52"/>
        <v>0</v>
      </c>
      <c r="G239" s="36">
        <f t="shared" si="53"/>
        <v>0</v>
      </c>
      <c r="H239" s="36">
        <f t="shared" si="54"/>
        <v>0</v>
      </c>
      <c r="I239" s="36">
        <f t="shared" si="55"/>
        <v>0</v>
      </c>
      <c r="J239" s="36">
        <f t="shared" si="56"/>
        <v>0</v>
      </c>
      <c r="K239" s="36">
        <f t="shared" si="57"/>
        <v>0</v>
      </c>
      <c r="L239" s="36">
        <f t="shared" si="58"/>
        <v>0</v>
      </c>
      <c r="M239" s="36">
        <f t="shared" ca="1" si="59"/>
        <v>-1.8041002402914082E-3</v>
      </c>
      <c r="N239" s="36">
        <f t="shared" ca="1" si="60"/>
        <v>0</v>
      </c>
      <c r="O239" s="26">
        <f t="shared" ca="1" si="61"/>
        <v>0</v>
      </c>
      <c r="P239" s="36">
        <f t="shared" ca="1" si="62"/>
        <v>0</v>
      </c>
      <c r="Q239" s="36">
        <f t="shared" ca="1" si="63"/>
        <v>0</v>
      </c>
      <c r="R239" s="16">
        <f t="shared" ca="1" si="64"/>
        <v>1.8041002402914082E-3</v>
      </c>
    </row>
    <row r="240" spans="1:18" x14ac:dyDescent="0.2">
      <c r="A240" s="84"/>
      <c r="B240" s="84"/>
      <c r="C240" s="84"/>
      <c r="D240" s="85">
        <f t="shared" si="50"/>
        <v>0</v>
      </c>
      <c r="E240" s="85">
        <f t="shared" si="51"/>
        <v>0</v>
      </c>
      <c r="F240" s="36">
        <f t="shared" si="52"/>
        <v>0</v>
      </c>
      <c r="G240" s="36">
        <f t="shared" si="53"/>
        <v>0</v>
      </c>
      <c r="H240" s="36">
        <f t="shared" si="54"/>
        <v>0</v>
      </c>
      <c r="I240" s="36">
        <f t="shared" si="55"/>
        <v>0</v>
      </c>
      <c r="J240" s="36">
        <f t="shared" si="56"/>
        <v>0</v>
      </c>
      <c r="K240" s="36">
        <f t="shared" si="57"/>
        <v>0</v>
      </c>
      <c r="L240" s="36">
        <f t="shared" si="58"/>
        <v>0</v>
      </c>
      <c r="M240" s="36">
        <f t="shared" ca="1" si="59"/>
        <v>-1.8041002402914082E-3</v>
      </c>
      <c r="N240" s="36">
        <f t="shared" ca="1" si="60"/>
        <v>0</v>
      </c>
      <c r="O240" s="26">
        <f t="shared" ca="1" si="61"/>
        <v>0</v>
      </c>
      <c r="P240" s="36">
        <f t="shared" ca="1" si="62"/>
        <v>0</v>
      </c>
      <c r="Q240" s="36">
        <f t="shared" ca="1" si="63"/>
        <v>0</v>
      </c>
      <c r="R240" s="16">
        <f t="shared" ca="1" si="64"/>
        <v>1.8041002402914082E-3</v>
      </c>
    </row>
    <row r="241" spans="1:18" x14ac:dyDescent="0.2">
      <c r="A241" s="84"/>
      <c r="B241" s="84"/>
      <c r="C241" s="84"/>
      <c r="D241" s="85">
        <f t="shared" si="50"/>
        <v>0</v>
      </c>
      <c r="E241" s="85">
        <f t="shared" si="51"/>
        <v>0</v>
      </c>
      <c r="F241" s="36">
        <f t="shared" si="52"/>
        <v>0</v>
      </c>
      <c r="G241" s="36">
        <f t="shared" si="53"/>
        <v>0</v>
      </c>
      <c r="H241" s="36">
        <f t="shared" si="54"/>
        <v>0</v>
      </c>
      <c r="I241" s="36">
        <f t="shared" si="55"/>
        <v>0</v>
      </c>
      <c r="J241" s="36">
        <f t="shared" si="56"/>
        <v>0</v>
      </c>
      <c r="K241" s="36">
        <f t="shared" si="57"/>
        <v>0</v>
      </c>
      <c r="L241" s="36">
        <f t="shared" si="58"/>
        <v>0</v>
      </c>
      <c r="M241" s="36">
        <f t="shared" ca="1" si="59"/>
        <v>-1.8041002402914082E-3</v>
      </c>
      <c r="N241" s="36">
        <f t="shared" ca="1" si="60"/>
        <v>0</v>
      </c>
      <c r="O241" s="26">
        <f t="shared" ca="1" si="61"/>
        <v>0</v>
      </c>
      <c r="P241" s="36">
        <f t="shared" ca="1" si="62"/>
        <v>0</v>
      </c>
      <c r="Q241" s="36">
        <f t="shared" ca="1" si="63"/>
        <v>0</v>
      </c>
      <c r="R241" s="16">
        <f t="shared" ca="1" si="64"/>
        <v>1.8041002402914082E-3</v>
      </c>
    </row>
    <row r="242" spans="1:18" x14ac:dyDescent="0.2">
      <c r="A242" s="84"/>
      <c r="B242" s="84"/>
      <c r="C242" s="84"/>
      <c r="D242" s="85">
        <f t="shared" si="50"/>
        <v>0</v>
      </c>
      <c r="E242" s="85">
        <f t="shared" si="51"/>
        <v>0</v>
      </c>
      <c r="F242" s="36">
        <f t="shared" si="52"/>
        <v>0</v>
      </c>
      <c r="G242" s="36">
        <f t="shared" si="53"/>
        <v>0</v>
      </c>
      <c r="H242" s="36">
        <f t="shared" si="54"/>
        <v>0</v>
      </c>
      <c r="I242" s="36">
        <f t="shared" si="55"/>
        <v>0</v>
      </c>
      <c r="J242" s="36">
        <f t="shared" si="56"/>
        <v>0</v>
      </c>
      <c r="K242" s="36">
        <f t="shared" si="57"/>
        <v>0</v>
      </c>
      <c r="L242" s="36">
        <f t="shared" si="58"/>
        <v>0</v>
      </c>
      <c r="M242" s="36">
        <f t="shared" ca="1" si="59"/>
        <v>-1.8041002402914082E-3</v>
      </c>
      <c r="N242" s="36">
        <f t="shared" ca="1" si="60"/>
        <v>0</v>
      </c>
      <c r="O242" s="26">
        <f t="shared" ca="1" si="61"/>
        <v>0</v>
      </c>
      <c r="P242" s="36">
        <f t="shared" ca="1" si="62"/>
        <v>0</v>
      </c>
      <c r="Q242" s="36">
        <f t="shared" ca="1" si="63"/>
        <v>0</v>
      </c>
      <c r="R242" s="16">
        <f t="shared" ca="1" si="64"/>
        <v>1.8041002402914082E-3</v>
      </c>
    </row>
    <row r="243" spans="1:18" x14ac:dyDescent="0.2">
      <c r="A243" s="84"/>
      <c r="B243" s="84"/>
      <c r="C243" s="84"/>
      <c r="D243" s="85">
        <f t="shared" si="50"/>
        <v>0</v>
      </c>
      <c r="E243" s="85">
        <f t="shared" si="51"/>
        <v>0</v>
      </c>
      <c r="F243" s="36">
        <f t="shared" si="52"/>
        <v>0</v>
      </c>
      <c r="G243" s="36">
        <f t="shared" si="53"/>
        <v>0</v>
      </c>
      <c r="H243" s="36">
        <f t="shared" si="54"/>
        <v>0</v>
      </c>
      <c r="I243" s="36">
        <f t="shared" si="55"/>
        <v>0</v>
      </c>
      <c r="J243" s="36">
        <f t="shared" si="56"/>
        <v>0</v>
      </c>
      <c r="K243" s="36">
        <f t="shared" si="57"/>
        <v>0</v>
      </c>
      <c r="L243" s="36">
        <f t="shared" si="58"/>
        <v>0</v>
      </c>
      <c r="M243" s="36">
        <f t="shared" ca="1" si="59"/>
        <v>-1.8041002402914082E-3</v>
      </c>
      <c r="N243" s="36">
        <f t="shared" ca="1" si="60"/>
        <v>0</v>
      </c>
      <c r="O243" s="26">
        <f t="shared" ca="1" si="61"/>
        <v>0</v>
      </c>
      <c r="P243" s="36">
        <f t="shared" ca="1" si="62"/>
        <v>0</v>
      </c>
      <c r="Q243" s="36">
        <f t="shared" ca="1" si="63"/>
        <v>0</v>
      </c>
      <c r="R243" s="16">
        <f t="shared" ca="1" si="64"/>
        <v>1.8041002402914082E-3</v>
      </c>
    </row>
    <row r="244" spans="1:18" x14ac:dyDescent="0.2">
      <c r="A244" s="84"/>
      <c r="B244" s="84"/>
      <c r="C244" s="84"/>
      <c r="D244" s="85">
        <f t="shared" si="50"/>
        <v>0</v>
      </c>
      <c r="E244" s="85">
        <f t="shared" si="51"/>
        <v>0</v>
      </c>
      <c r="F244" s="36">
        <f t="shared" si="52"/>
        <v>0</v>
      </c>
      <c r="G244" s="36">
        <f t="shared" si="53"/>
        <v>0</v>
      </c>
      <c r="H244" s="36">
        <f t="shared" si="54"/>
        <v>0</v>
      </c>
      <c r="I244" s="36">
        <f t="shared" si="55"/>
        <v>0</v>
      </c>
      <c r="J244" s="36">
        <f t="shared" si="56"/>
        <v>0</v>
      </c>
      <c r="K244" s="36">
        <f t="shared" si="57"/>
        <v>0</v>
      </c>
      <c r="L244" s="36">
        <f t="shared" si="58"/>
        <v>0</v>
      </c>
      <c r="M244" s="36">
        <f t="shared" ca="1" si="59"/>
        <v>-1.8041002402914082E-3</v>
      </c>
      <c r="N244" s="36">
        <f t="shared" ca="1" si="60"/>
        <v>0</v>
      </c>
      <c r="O244" s="26">
        <f t="shared" ca="1" si="61"/>
        <v>0</v>
      </c>
      <c r="P244" s="36">
        <f t="shared" ca="1" si="62"/>
        <v>0</v>
      </c>
      <c r="Q244" s="36">
        <f t="shared" ca="1" si="63"/>
        <v>0</v>
      </c>
      <c r="R244" s="16">
        <f t="shared" ca="1" si="64"/>
        <v>1.8041002402914082E-3</v>
      </c>
    </row>
    <row r="245" spans="1:18" x14ac:dyDescent="0.2">
      <c r="A245" s="84"/>
      <c r="B245" s="84"/>
      <c r="C245" s="84"/>
      <c r="D245" s="85">
        <f t="shared" si="50"/>
        <v>0</v>
      </c>
      <c r="E245" s="85">
        <f t="shared" si="51"/>
        <v>0</v>
      </c>
      <c r="F245" s="36">
        <f t="shared" si="52"/>
        <v>0</v>
      </c>
      <c r="G245" s="36">
        <f t="shared" si="53"/>
        <v>0</v>
      </c>
      <c r="H245" s="36">
        <f t="shared" si="54"/>
        <v>0</v>
      </c>
      <c r="I245" s="36">
        <f t="shared" si="55"/>
        <v>0</v>
      </c>
      <c r="J245" s="36">
        <f t="shared" si="56"/>
        <v>0</v>
      </c>
      <c r="K245" s="36">
        <f t="shared" si="57"/>
        <v>0</v>
      </c>
      <c r="L245" s="36">
        <f t="shared" si="58"/>
        <v>0</v>
      </c>
      <c r="M245" s="36">
        <f t="shared" ca="1" si="59"/>
        <v>-1.8041002402914082E-3</v>
      </c>
      <c r="N245" s="36">
        <f t="shared" ca="1" si="60"/>
        <v>0</v>
      </c>
      <c r="O245" s="26">
        <f t="shared" ca="1" si="61"/>
        <v>0</v>
      </c>
      <c r="P245" s="36">
        <f t="shared" ca="1" si="62"/>
        <v>0</v>
      </c>
      <c r="Q245" s="36">
        <f t="shared" ca="1" si="63"/>
        <v>0</v>
      </c>
      <c r="R245" s="16">
        <f t="shared" ca="1" si="64"/>
        <v>1.8041002402914082E-3</v>
      </c>
    </row>
    <row r="246" spans="1:18" x14ac:dyDescent="0.2">
      <c r="A246" s="84"/>
      <c r="B246" s="84"/>
      <c r="C246" s="84"/>
      <c r="D246" s="85">
        <f t="shared" si="50"/>
        <v>0</v>
      </c>
      <c r="E246" s="85">
        <f t="shared" si="51"/>
        <v>0</v>
      </c>
      <c r="F246" s="36">
        <f t="shared" si="52"/>
        <v>0</v>
      </c>
      <c r="G246" s="36">
        <f t="shared" si="53"/>
        <v>0</v>
      </c>
      <c r="H246" s="36">
        <f t="shared" si="54"/>
        <v>0</v>
      </c>
      <c r="I246" s="36">
        <f t="shared" si="55"/>
        <v>0</v>
      </c>
      <c r="J246" s="36">
        <f t="shared" si="56"/>
        <v>0</v>
      </c>
      <c r="K246" s="36">
        <f t="shared" si="57"/>
        <v>0</v>
      </c>
      <c r="L246" s="36">
        <f t="shared" si="58"/>
        <v>0</v>
      </c>
      <c r="M246" s="36">
        <f t="shared" ca="1" si="59"/>
        <v>-1.8041002402914082E-3</v>
      </c>
      <c r="N246" s="36">
        <f t="shared" ca="1" si="60"/>
        <v>0</v>
      </c>
      <c r="O246" s="26">
        <f t="shared" ca="1" si="61"/>
        <v>0</v>
      </c>
      <c r="P246" s="36">
        <f t="shared" ca="1" si="62"/>
        <v>0</v>
      </c>
      <c r="Q246" s="36">
        <f t="shared" ca="1" si="63"/>
        <v>0</v>
      </c>
      <c r="R246" s="16">
        <f t="shared" ca="1" si="64"/>
        <v>1.8041002402914082E-3</v>
      </c>
    </row>
    <row r="247" spans="1:18" x14ac:dyDescent="0.2">
      <c r="A247" s="84"/>
      <c r="B247" s="84"/>
      <c r="C247" s="84"/>
      <c r="D247" s="85">
        <f t="shared" si="50"/>
        <v>0</v>
      </c>
      <c r="E247" s="85">
        <f t="shared" si="51"/>
        <v>0</v>
      </c>
      <c r="F247" s="36">
        <f t="shared" si="52"/>
        <v>0</v>
      </c>
      <c r="G247" s="36">
        <f t="shared" si="53"/>
        <v>0</v>
      </c>
      <c r="H247" s="36">
        <f t="shared" si="54"/>
        <v>0</v>
      </c>
      <c r="I247" s="36">
        <f t="shared" si="55"/>
        <v>0</v>
      </c>
      <c r="J247" s="36">
        <f t="shared" si="56"/>
        <v>0</v>
      </c>
      <c r="K247" s="36">
        <f t="shared" si="57"/>
        <v>0</v>
      </c>
      <c r="L247" s="36">
        <f t="shared" si="58"/>
        <v>0</v>
      </c>
      <c r="M247" s="36">
        <f t="shared" ca="1" si="59"/>
        <v>-1.8041002402914082E-3</v>
      </c>
      <c r="N247" s="36">
        <f t="shared" ca="1" si="60"/>
        <v>0</v>
      </c>
      <c r="O247" s="26">
        <f t="shared" ca="1" si="61"/>
        <v>0</v>
      </c>
      <c r="P247" s="36">
        <f t="shared" ca="1" si="62"/>
        <v>0</v>
      </c>
      <c r="Q247" s="36">
        <f t="shared" ca="1" si="63"/>
        <v>0</v>
      </c>
      <c r="R247" s="16">
        <f t="shared" ca="1" si="64"/>
        <v>1.8041002402914082E-3</v>
      </c>
    </row>
    <row r="248" spans="1:18" x14ac:dyDescent="0.2">
      <c r="A248" s="84"/>
      <c r="B248" s="84"/>
      <c r="C248" s="84"/>
      <c r="D248" s="85">
        <f t="shared" si="50"/>
        <v>0</v>
      </c>
      <c r="E248" s="85">
        <f t="shared" si="51"/>
        <v>0</v>
      </c>
      <c r="F248" s="36">
        <f t="shared" si="52"/>
        <v>0</v>
      </c>
      <c r="G248" s="36">
        <f t="shared" si="53"/>
        <v>0</v>
      </c>
      <c r="H248" s="36">
        <f t="shared" si="54"/>
        <v>0</v>
      </c>
      <c r="I248" s="36">
        <f t="shared" si="55"/>
        <v>0</v>
      </c>
      <c r="J248" s="36">
        <f t="shared" si="56"/>
        <v>0</v>
      </c>
      <c r="K248" s="36">
        <f t="shared" si="57"/>
        <v>0</v>
      </c>
      <c r="L248" s="36">
        <f t="shared" si="58"/>
        <v>0</v>
      </c>
      <c r="M248" s="36">
        <f t="shared" ca="1" si="59"/>
        <v>-1.8041002402914082E-3</v>
      </c>
      <c r="N248" s="36">
        <f t="shared" ca="1" si="60"/>
        <v>0</v>
      </c>
      <c r="O248" s="26">
        <f t="shared" ca="1" si="61"/>
        <v>0</v>
      </c>
      <c r="P248" s="36">
        <f t="shared" ca="1" si="62"/>
        <v>0</v>
      </c>
      <c r="Q248" s="36">
        <f t="shared" ca="1" si="63"/>
        <v>0</v>
      </c>
      <c r="R248" s="16">
        <f t="shared" ca="1" si="64"/>
        <v>1.8041002402914082E-3</v>
      </c>
    </row>
    <row r="249" spans="1:18" x14ac:dyDescent="0.2">
      <c r="A249" s="84"/>
      <c r="B249" s="84"/>
      <c r="C249" s="84"/>
      <c r="D249" s="85">
        <f t="shared" si="50"/>
        <v>0</v>
      </c>
      <c r="E249" s="85">
        <f t="shared" si="51"/>
        <v>0</v>
      </c>
      <c r="F249" s="36">
        <f t="shared" si="52"/>
        <v>0</v>
      </c>
      <c r="G249" s="36">
        <f t="shared" si="53"/>
        <v>0</v>
      </c>
      <c r="H249" s="36">
        <f t="shared" si="54"/>
        <v>0</v>
      </c>
      <c r="I249" s="36">
        <f t="shared" si="55"/>
        <v>0</v>
      </c>
      <c r="J249" s="36">
        <f t="shared" si="56"/>
        <v>0</v>
      </c>
      <c r="K249" s="36">
        <f t="shared" si="57"/>
        <v>0</v>
      </c>
      <c r="L249" s="36">
        <f t="shared" si="58"/>
        <v>0</v>
      </c>
      <c r="M249" s="36">
        <f t="shared" ca="1" si="59"/>
        <v>-1.8041002402914082E-3</v>
      </c>
      <c r="N249" s="36">
        <f t="shared" ca="1" si="60"/>
        <v>0</v>
      </c>
      <c r="O249" s="26">
        <f t="shared" ca="1" si="61"/>
        <v>0</v>
      </c>
      <c r="P249" s="36">
        <f t="shared" ca="1" si="62"/>
        <v>0</v>
      </c>
      <c r="Q249" s="36">
        <f t="shared" ca="1" si="63"/>
        <v>0</v>
      </c>
      <c r="R249" s="16">
        <f t="shared" ca="1" si="64"/>
        <v>1.8041002402914082E-3</v>
      </c>
    </row>
    <row r="250" spans="1:18" x14ac:dyDescent="0.2">
      <c r="A250" s="84"/>
      <c r="B250" s="84"/>
      <c r="C250" s="84"/>
      <c r="D250" s="85">
        <f t="shared" si="50"/>
        <v>0</v>
      </c>
      <c r="E250" s="85">
        <f t="shared" si="51"/>
        <v>0</v>
      </c>
      <c r="F250" s="36">
        <f t="shared" si="52"/>
        <v>0</v>
      </c>
      <c r="G250" s="36">
        <f t="shared" si="53"/>
        <v>0</v>
      </c>
      <c r="H250" s="36">
        <f t="shared" si="54"/>
        <v>0</v>
      </c>
      <c r="I250" s="36">
        <f t="shared" si="55"/>
        <v>0</v>
      </c>
      <c r="J250" s="36">
        <f t="shared" si="56"/>
        <v>0</v>
      </c>
      <c r="K250" s="36">
        <f t="shared" si="57"/>
        <v>0</v>
      </c>
      <c r="L250" s="36">
        <f t="shared" si="58"/>
        <v>0</v>
      </c>
      <c r="M250" s="36">
        <f t="shared" ca="1" si="59"/>
        <v>-1.8041002402914082E-3</v>
      </c>
      <c r="N250" s="36">
        <f t="shared" ca="1" si="60"/>
        <v>0</v>
      </c>
      <c r="O250" s="26">
        <f t="shared" ca="1" si="61"/>
        <v>0</v>
      </c>
      <c r="P250" s="36">
        <f t="shared" ca="1" si="62"/>
        <v>0</v>
      </c>
      <c r="Q250" s="36">
        <f t="shared" ca="1" si="63"/>
        <v>0</v>
      </c>
      <c r="R250" s="16">
        <f t="shared" ca="1" si="64"/>
        <v>1.8041002402914082E-3</v>
      </c>
    </row>
    <row r="251" spans="1:18" x14ac:dyDescent="0.2">
      <c r="A251" s="84"/>
      <c r="B251" s="84"/>
      <c r="C251" s="84"/>
      <c r="D251" s="85">
        <f t="shared" si="50"/>
        <v>0</v>
      </c>
      <c r="E251" s="85">
        <f t="shared" si="51"/>
        <v>0</v>
      </c>
      <c r="F251" s="36">
        <f t="shared" si="52"/>
        <v>0</v>
      </c>
      <c r="G251" s="36">
        <f t="shared" si="53"/>
        <v>0</v>
      </c>
      <c r="H251" s="36">
        <f t="shared" si="54"/>
        <v>0</v>
      </c>
      <c r="I251" s="36">
        <f t="shared" si="55"/>
        <v>0</v>
      </c>
      <c r="J251" s="36">
        <f t="shared" si="56"/>
        <v>0</v>
      </c>
      <c r="K251" s="36">
        <f t="shared" si="57"/>
        <v>0</v>
      </c>
      <c r="L251" s="36">
        <f t="shared" si="58"/>
        <v>0</v>
      </c>
      <c r="M251" s="36">
        <f t="shared" ca="1" si="59"/>
        <v>-1.8041002402914082E-3</v>
      </c>
      <c r="N251" s="36">
        <f t="shared" ca="1" si="60"/>
        <v>0</v>
      </c>
      <c r="O251" s="26">
        <f t="shared" ca="1" si="61"/>
        <v>0</v>
      </c>
      <c r="P251" s="36">
        <f t="shared" ca="1" si="62"/>
        <v>0</v>
      </c>
      <c r="Q251" s="36">
        <f t="shared" ca="1" si="63"/>
        <v>0</v>
      </c>
      <c r="R251" s="16">
        <f t="shared" ca="1" si="64"/>
        <v>1.8041002402914082E-3</v>
      </c>
    </row>
    <row r="252" spans="1:18" x14ac:dyDescent="0.2">
      <c r="A252" s="84"/>
      <c r="B252" s="84"/>
      <c r="C252" s="84"/>
      <c r="D252" s="85">
        <f t="shared" si="50"/>
        <v>0</v>
      </c>
      <c r="E252" s="85">
        <f t="shared" si="51"/>
        <v>0</v>
      </c>
      <c r="F252" s="36">
        <f t="shared" si="52"/>
        <v>0</v>
      </c>
      <c r="G252" s="36">
        <f t="shared" si="53"/>
        <v>0</v>
      </c>
      <c r="H252" s="36">
        <f t="shared" si="54"/>
        <v>0</v>
      </c>
      <c r="I252" s="36">
        <f t="shared" si="55"/>
        <v>0</v>
      </c>
      <c r="J252" s="36">
        <f t="shared" si="56"/>
        <v>0</v>
      </c>
      <c r="K252" s="36">
        <f t="shared" si="57"/>
        <v>0</v>
      </c>
      <c r="L252" s="36">
        <f t="shared" si="58"/>
        <v>0</v>
      </c>
      <c r="M252" s="36">
        <f t="shared" ca="1" si="59"/>
        <v>-1.8041002402914082E-3</v>
      </c>
      <c r="N252" s="36">
        <f t="shared" ca="1" si="60"/>
        <v>0</v>
      </c>
      <c r="O252" s="26">
        <f t="shared" ca="1" si="61"/>
        <v>0</v>
      </c>
      <c r="P252" s="36">
        <f t="shared" ca="1" si="62"/>
        <v>0</v>
      </c>
      <c r="Q252" s="36">
        <f t="shared" ca="1" si="63"/>
        <v>0</v>
      </c>
      <c r="R252" s="16">
        <f t="shared" ca="1" si="64"/>
        <v>1.8041002402914082E-3</v>
      </c>
    </row>
    <row r="253" spans="1:18" x14ac:dyDescent="0.2">
      <c r="A253" s="84"/>
      <c r="B253" s="84"/>
      <c r="C253" s="84"/>
      <c r="D253" s="85">
        <f t="shared" si="50"/>
        <v>0</v>
      </c>
      <c r="E253" s="85">
        <f t="shared" si="51"/>
        <v>0</v>
      </c>
      <c r="F253" s="36">
        <f t="shared" si="52"/>
        <v>0</v>
      </c>
      <c r="G253" s="36">
        <f t="shared" si="53"/>
        <v>0</v>
      </c>
      <c r="H253" s="36">
        <f t="shared" si="54"/>
        <v>0</v>
      </c>
      <c r="I253" s="36">
        <f t="shared" si="55"/>
        <v>0</v>
      </c>
      <c r="J253" s="36">
        <f t="shared" si="56"/>
        <v>0</v>
      </c>
      <c r="K253" s="36">
        <f t="shared" si="57"/>
        <v>0</v>
      </c>
      <c r="L253" s="36">
        <f t="shared" si="58"/>
        <v>0</v>
      </c>
      <c r="M253" s="36">
        <f t="shared" ca="1" si="59"/>
        <v>-1.8041002402914082E-3</v>
      </c>
      <c r="N253" s="36">
        <f t="shared" ca="1" si="60"/>
        <v>0</v>
      </c>
      <c r="O253" s="26">
        <f t="shared" ca="1" si="61"/>
        <v>0</v>
      </c>
      <c r="P253" s="36">
        <f t="shared" ca="1" si="62"/>
        <v>0</v>
      </c>
      <c r="Q253" s="36">
        <f t="shared" ca="1" si="63"/>
        <v>0</v>
      </c>
      <c r="R253" s="16">
        <f t="shared" ca="1" si="64"/>
        <v>1.8041002402914082E-3</v>
      </c>
    </row>
    <row r="254" spans="1:18" x14ac:dyDescent="0.2">
      <c r="A254" s="84"/>
      <c r="B254" s="84"/>
      <c r="C254" s="84"/>
      <c r="D254" s="85">
        <f t="shared" si="50"/>
        <v>0</v>
      </c>
      <c r="E254" s="85">
        <f t="shared" si="51"/>
        <v>0</v>
      </c>
      <c r="F254" s="36">
        <f t="shared" si="52"/>
        <v>0</v>
      </c>
      <c r="G254" s="36">
        <f t="shared" si="53"/>
        <v>0</v>
      </c>
      <c r="H254" s="36">
        <f t="shared" si="54"/>
        <v>0</v>
      </c>
      <c r="I254" s="36">
        <f t="shared" si="55"/>
        <v>0</v>
      </c>
      <c r="J254" s="36">
        <f t="shared" si="56"/>
        <v>0</v>
      </c>
      <c r="K254" s="36">
        <f t="shared" si="57"/>
        <v>0</v>
      </c>
      <c r="L254" s="36">
        <f t="shared" si="58"/>
        <v>0</v>
      </c>
      <c r="M254" s="36">
        <f t="shared" ca="1" si="59"/>
        <v>-1.8041002402914082E-3</v>
      </c>
      <c r="N254" s="36">
        <f t="shared" ca="1" si="60"/>
        <v>0</v>
      </c>
      <c r="O254" s="26">
        <f t="shared" ca="1" si="61"/>
        <v>0</v>
      </c>
      <c r="P254" s="36">
        <f t="shared" ca="1" si="62"/>
        <v>0</v>
      </c>
      <c r="Q254" s="36">
        <f t="shared" ca="1" si="63"/>
        <v>0</v>
      </c>
      <c r="R254" s="16">
        <f t="shared" ca="1" si="64"/>
        <v>1.8041002402914082E-3</v>
      </c>
    </row>
    <row r="255" spans="1:18" x14ac:dyDescent="0.2">
      <c r="A255" s="84"/>
      <c r="B255" s="84"/>
      <c r="C255" s="84"/>
      <c r="D255" s="85">
        <f t="shared" si="50"/>
        <v>0</v>
      </c>
      <c r="E255" s="85">
        <f t="shared" si="51"/>
        <v>0</v>
      </c>
      <c r="F255" s="36">
        <f t="shared" si="52"/>
        <v>0</v>
      </c>
      <c r="G255" s="36">
        <f t="shared" si="53"/>
        <v>0</v>
      </c>
      <c r="H255" s="36">
        <f t="shared" si="54"/>
        <v>0</v>
      </c>
      <c r="I255" s="36">
        <f t="shared" si="55"/>
        <v>0</v>
      </c>
      <c r="J255" s="36">
        <f t="shared" si="56"/>
        <v>0</v>
      </c>
      <c r="K255" s="36">
        <f t="shared" si="57"/>
        <v>0</v>
      </c>
      <c r="L255" s="36">
        <f t="shared" si="58"/>
        <v>0</v>
      </c>
      <c r="M255" s="36">
        <f t="shared" ca="1" si="59"/>
        <v>-1.8041002402914082E-3</v>
      </c>
      <c r="N255" s="36">
        <f t="shared" ca="1" si="60"/>
        <v>0</v>
      </c>
      <c r="O255" s="26">
        <f t="shared" ca="1" si="61"/>
        <v>0</v>
      </c>
      <c r="P255" s="36">
        <f t="shared" ca="1" si="62"/>
        <v>0</v>
      </c>
      <c r="Q255" s="36">
        <f t="shared" ca="1" si="63"/>
        <v>0</v>
      </c>
      <c r="R255" s="16">
        <f t="shared" ca="1" si="64"/>
        <v>1.8041002402914082E-3</v>
      </c>
    </row>
    <row r="256" spans="1:18" x14ac:dyDescent="0.2">
      <c r="A256" s="84"/>
      <c r="B256" s="84"/>
      <c r="C256" s="84"/>
      <c r="D256" s="85">
        <f t="shared" si="50"/>
        <v>0</v>
      </c>
      <c r="E256" s="85">
        <f t="shared" si="51"/>
        <v>0</v>
      </c>
      <c r="F256" s="36">
        <f t="shared" si="52"/>
        <v>0</v>
      </c>
      <c r="G256" s="36">
        <f t="shared" si="53"/>
        <v>0</v>
      </c>
      <c r="H256" s="36">
        <f t="shared" si="54"/>
        <v>0</v>
      </c>
      <c r="I256" s="36">
        <f t="shared" si="55"/>
        <v>0</v>
      </c>
      <c r="J256" s="36">
        <f t="shared" si="56"/>
        <v>0</v>
      </c>
      <c r="K256" s="36">
        <f t="shared" si="57"/>
        <v>0</v>
      </c>
      <c r="L256" s="36">
        <f t="shared" si="58"/>
        <v>0</v>
      </c>
      <c r="M256" s="36">
        <f t="shared" ca="1" si="59"/>
        <v>-1.8041002402914082E-3</v>
      </c>
      <c r="N256" s="36">
        <f t="shared" ca="1" si="60"/>
        <v>0</v>
      </c>
      <c r="O256" s="26">
        <f t="shared" ca="1" si="61"/>
        <v>0</v>
      </c>
      <c r="P256" s="36">
        <f t="shared" ca="1" si="62"/>
        <v>0</v>
      </c>
      <c r="Q256" s="36">
        <f t="shared" ca="1" si="63"/>
        <v>0</v>
      </c>
      <c r="R256" s="16">
        <f t="shared" ca="1" si="64"/>
        <v>1.8041002402914082E-3</v>
      </c>
    </row>
    <row r="257" spans="1:18" x14ac:dyDescent="0.2">
      <c r="A257" s="84"/>
      <c r="B257" s="84"/>
      <c r="C257" s="84"/>
      <c r="D257" s="85">
        <f t="shared" si="50"/>
        <v>0</v>
      </c>
      <c r="E257" s="85">
        <f t="shared" si="51"/>
        <v>0</v>
      </c>
      <c r="F257" s="36">
        <f t="shared" si="52"/>
        <v>0</v>
      </c>
      <c r="G257" s="36">
        <f t="shared" si="53"/>
        <v>0</v>
      </c>
      <c r="H257" s="36">
        <f t="shared" si="54"/>
        <v>0</v>
      </c>
      <c r="I257" s="36">
        <f t="shared" si="55"/>
        <v>0</v>
      </c>
      <c r="J257" s="36">
        <f t="shared" si="56"/>
        <v>0</v>
      </c>
      <c r="K257" s="36">
        <f t="shared" si="57"/>
        <v>0</v>
      </c>
      <c r="L257" s="36">
        <f t="shared" si="58"/>
        <v>0</v>
      </c>
      <c r="M257" s="36">
        <f t="shared" ca="1" si="59"/>
        <v>-1.8041002402914082E-3</v>
      </c>
      <c r="N257" s="36">
        <f t="shared" ca="1" si="60"/>
        <v>0</v>
      </c>
      <c r="O257" s="26">
        <f t="shared" ca="1" si="61"/>
        <v>0</v>
      </c>
      <c r="P257" s="36">
        <f t="shared" ca="1" si="62"/>
        <v>0</v>
      </c>
      <c r="Q257" s="36">
        <f t="shared" ca="1" si="63"/>
        <v>0</v>
      </c>
      <c r="R257" s="16">
        <f t="shared" ca="1" si="64"/>
        <v>1.8041002402914082E-3</v>
      </c>
    </row>
    <row r="258" spans="1:18" x14ac:dyDescent="0.2">
      <c r="A258" s="84"/>
      <c r="B258" s="84"/>
      <c r="C258" s="84"/>
      <c r="D258" s="85">
        <f t="shared" si="50"/>
        <v>0</v>
      </c>
      <c r="E258" s="85">
        <f t="shared" si="51"/>
        <v>0</v>
      </c>
      <c r="F258" s="36">
        <f t="shared" si="52"/>
        <v>0</v>
      </c>
      <c r="G258" s="36">
        <f t="shared" si="53"/>
        <v>0</v>
      </c>
      <c r="H258" s="36">
        <f t="shared" si="54"/>
        <v>0</v>
      </c>
      <c r="I258" s="36">
        <f t="shared" si="55"/>
        <v>0</v>
      </c>
      <c r="J258" s="36">
        <f t="shared" si="56"/>
        <v>0</v>
      </c>
      <c r="K258" s="36">
        <f t="shared" si="57"/>
        <v>0</v>
      </c>
      <c r="L258" s="36">
        <f t="shared" si="58"/>
        <v>0</v>
      </c>
      <c r="M258" s="36">
        <f t="shared" ca="1" si="59"/>
        <v>-1.8041002402914082E-3</v>
      </c>
      <c r="N258" s="36">
        <f t="shared" ca="1" si="60"/>
        <v>0</v>
      </c>
      <c r="O258" s="26">
        <f t="shared" ca="1" si="61"/>
        <v>0</v>
      </c>
      <c r="P258" s="36">
        <f t="shared" ca="1" si="62"/>
        <v>0</v>
      </c>
      <c r="Q258" s="36">
        <f t="shared" ca="1" si="63"/>
        <v>0</v>
      </c>
      <c r="R258" s="16">
        <f t="shared" ca="1" si="64"/>
        <v>1.8041002402914082E-3</v>
      </c>
    </row>
    <row r="259" spans="1:18" x14ac:dyDescent="0.2">
      <c r="A259" s="84"/>
      <c r="B259" s="84"/>
      <c r="C259" s="84"/>
      <c r="D259" s="85">
        <f t="shared" si="50"/>
        <v>0</v>
      </c>
      <c r="E259" s="85">
        <f t="shared" si="51"/>
        <v>0</v>
      </c>
      <c r="F259" s="36">
        <f t="shared" si="52"/>
        <v>0</v>
      </c>
      <c r="G259" s="36">
        <f t="shared" si="53"/>
        <v>0</v>
      </c>
      <c r="H259" s="36">
        <f t="shared" si="54"/>
        <v>0</v>
      </c>
      <c r="I259" s="36">
        <f t="shared" si="55"/>
        <v>0</v>
      </c>
      <c r="J259" s="36">
        <f t="shared" si="56"/>
        <v>0</v>
      </c>
      <c r="K259" s="36">
        <f t="shared" si="57"/>
        <v>0</v>
      </c>
      <c r="L259" s="36">
        <f t="shared" si="58"/>
        <v>0</v>
      </c>
      <c r="M259" s="36">
        <f t="shared" ca="1" si="59"/>
        <v>-1.8041002402914082E-3</v>
      </c>
      <c r="N259" s="36">
        <f t="shared" ca="1" si="60"/>
        <v>0</v>
      </c>
      <c r="O259" s="26">
        <f t="shared" ca="1" si="61"/>
        <v>0</v>
      </c>
      <c r="P259" s="36">
        <f t="shared" ca="1" si="62"/>
        <v>0</v>
      </c>
      <c r="Q259" s="36">
        <f t="shared" ca="1" si="63"/>
        <v>0</v>
      </c>
      <c r="R259" s="16">
        <f t="shared" ca="1" si="64"/>
        <v>1.8041002402914082E-3</v>
      </c>
    </row>
    <row r="260" spans="1:18" x14ac:dyDescent="0.2">
      <c r="A260" s="84"/>
      <c r="B260" s="84"/>
      <c r="C260" s="84"/>
      <c r="D260" s="85">
        <f t="shared" si="50"/>
        <v>0</v>
      </c>
      <c r="E260" s="85">
        <f t="shared" si="51"/>
        <v>0</v>
      </c>
      <c r="F260" s="36">
        <f t="shared" si="52"/>
        <v>0</v>
      </c>
      <c r="G260" s="36">
        <f t="shared" si="53"/>
        <v>0</v>
      </c>
      <c r="H260" s="36">
        <f t="shared" si="54"/>
        <v>0</v>
      </c>
      <c r="I260" s="36">
        <f t="shared" si="55"/>
        <v>0</v>
      </c>
      <c r="J260" s="36">
        <f t="shared" si="56"/>
        <v>0</v>
      </c>
      <c r="K260" s="36">
        <f t="shared" si="57"/>
        <v>0</v>
      </c>
      <c r="L260" s="36">
        <f t="shared" si="58"/>
        <v>0</v>
      </c>
      <c r="M260" s="36">
        <f t="shared" ca="1" si="59"/>
        <v>-1.8041002402914082E-3</v>
      </c>
      <c r="N260" s="36">
        <f t="shared" ca="1" si="60"/>
        <v>0</v>
      </c>
      <c r="O260" s="26">
        <f t="shared" ca="1" si="61"/>
        <v>0</v>
      </c>
      <c r="P260" s="36">
        <f t="shared" ca="1" si="62"/>
        <v>0</v>
      </c>
      <c r="Q260" s="36">
        <f t="shared" ca="1" si="63"/>
        <v>0</v>
      </c>
      <c r="R260" s="16">
        <f t="shared" ca="1" si="64"/>
        <v>1.8041002402914082E-3</v>
      </c>
    </row>
    <row r="261" spans="1:18" x14ac:dyDescent="0.2">
      <c r="A261" s="84"/>
      <c r="B261" s="84"/>
      <c r="C261" s="84"/>
      <c r="D261" s="85">
        <f t="shared" si="50"/>
        <v>0</v>
      </c>
      <c r="E261" s="85">
        <f t="shared" si="51"/>
        <v>0</v>
      </c>
      <c r="F261" s="36">
        <f t="shared" si="52"/>
        <v>0</v>
      </c>
      <c r="G261" s="36">
        <f t="shared" si="53"/>
        <v>0</v>
      </c>
      <c r="H261" s="36">
        <f t="shared" si="54"/>
        <v>0</v>
      </c>
      <c r="I261" s="36">
        <f t="shared" si="55"/>
        <v>0</v>
      </c>
      <c r="J261" s="36">
        <f t="shared" si="56"/>
        <v>0</v>
      </c>
      <c r="K261" s="36">
        <f t="shared" si="57"/>
        <v>0</v>
      </c>
      <c r="L261" s="36">
        <f t="shared" si="58"/>
        <v>0</v>
      </c>
      <c r="M261" s="36">
        <f t="shared" ca="1" si="59"/>
        <v>-1.8041002402914082E-3</v>
      </c>
      <c r="N261" s="36">
        <f t="shared" ca="1" si="60"/>
        <v>0</v>
      </c>
      <c r="O261" s="26">
        <f t="shared" ca="1" si="61"/>
        <v>0</v>
      </c>
      <c r="P261" s="36">
        <f t="shared" ca="1" si="62"/>
        <v>0</v>
      </c>
      <c r="Q261" s="36">
        <f t="shared" ca="1" si="63"/>
        <v>0</v>
      </c>
      <c r="R261" s="16">
        <f t="shared" ca="1" si="64"/>
        <v>1.8041002402914082E-3</v>
      </c>
    </row>
    <row r="262" spans="1:18" x14ac:dyDescent="0.2">
      <c r="A262" s="84"/>
      <c r="B262" s="84"/>
      <c r="C262" s="84"/>
      <c r="D262" s="85">
        <f t="shared" si="50"/>
        <v>0</v>
      </c>
      <c r="E262" s="85">
        <f t="shared" si="51"/>
        <v>0</v>
      </c>
      <c r="F262" s="36">
        <f t="shared" si="52"/>
        <v>0</v>
      </c>
      <c r="G262" s="36">
        <f t="shared" si="53"/>
        <v>0</v>
      </c>
      <c r="H262" s="36">
        <f t="shared" si="54"/>
        <v>0</v>
      </c>
      <c r="I262" s="36">
        <f t="shared" si="55"/>
        <v>0</v>
      </c>
      <c r="J262" s="36">
        <f t="shared" si="56"/>
        <v>0</v>
      </c>
      <c r="K262" s="36">
        <f t="shared" si="57"/>
        <v>0</v>
      </c>
      <c r="L262" s="36">
        <f t="shared" si="58"/>
        <v>0</v>
      </c>
      <c r="M262" s="36">
        <f t="shared" ca="1" si="59"/>
        <v>-1.8041002402914082E-3</v>
      </c>
      <c r="N262" s="36">
        <f t="shared" ca="1" si="60"/>
        <v>0</v>
      </c>
      <c r="O262" s="26">
        <f t="shared" ca="1" si="61"/>
        <v>0</v>
      </c>
      <c r="P262" s="36">
        <f t="shared" ca="1" si="62"/>
        <v>0</v>
      </c>
      <c r="Q262" s="36">
        <f t="shared" ca="1" si="63"/>
        <v>0</v>
      </c>
      <c r="R262" s="16">
        <f t="shared" ca="1" si="64"/>
        <v>1.8041002402914082E-3</v>
      </c>
    </row>
    <row r="263" spans="1:18" x14ac:dyDescent="0.2">
      <c r="A263" s="84"/>
      <c r="B263" s="84"/>
      <c r="C263" s="84"/>
      <c r="D263" s="85">
        <f t="shared" si="50"/>
        <v>0</v>
      </c>
      <c r="E263" s="85">
        <f t="shared" si="51"/>
        <v>0</v>
      </c>
      <c r="F263" s="36">
        <f t="shared" si="52"/>
        <v>0</v>
      </c>
      <c r="G263" s="36">
        <f t="shared" si="53"/>
        <v>0</v>
      </c>
      <c r="H263" s="36">
        <f t="shared" si="54"/>
        <v>0</v>
      </c>
      <c r="I263" s="36">
        <f t="shared" si="55"/>
        <v>0</v>
      </c>
      <c r="J263" s="36">
        <f t="shared" si="56"/>
        <v>0</v>
      </c>
      <c r="K263" s="36">
        <f t="shared" si="57"/>
        <v>0</v>
      </c>
      <c r="L263" s="36">
        <f t="shared" si="58"/>
        <v>0</v>
      </c>
      <c r="M263" s="36">
        <f t="shared" ca="1" si="59"/>
        <v>-1.8041002402914082E-3</v>
      </c>
      <c r="N263" s="36">
        <f t="shared" ca="1" si="60"/>
        <v>0</v>
      </c>
      <c r="O263" s="26">
        <f t="shared" ca="1" si="61"/>
        <v>0</v>
      </c>
      <c r="P263" s="36">
        <f t="shared" ca="1" si="62"/>
        <v>0</v>
      </c>
      <c r="Q263" s="36">
        <f t="shared" ca="1" si="63"/>
        <v>0</v>
      </c>
      <c r="R263" s="16">
        <f t="shared" ca="1" si="64"/>
        <v>1.8041002402914082E-3</v>
      </c>
    </row>
    <row r="264" spans="1:18" x14ac:dyDescent="0.2">
      <c r="A264" s="84"/>
      <c r="B264" s="84"/>
      <c r="C264" s="84"/>
      <c r="D264" s="85">
        <f t="shared" si="50"/>
        <v>0</v>
      </c>
      <c r="E264" s="85">
        <f t="shared" si="51"/>
        <v>0</v>
      </c>
      <c r="F264" s="36">
        <f t="shared" si="52"/>
        <v>0</v>
      </c>
      <c r="G264" s="36">
        <f t="shared" si="53"/>
        <v>0</v>
      </c>
      <c r="H264" s="36">
        <f t="shared" si="54"/>
        <v>0</v>
      </c>
      <c r="I264" s="36">
        <f t="shared" si="55"/>
        <v>0</v>
      </c>
      <c r="J264" s="36">
        <f t="shared" si="56"/>
        <v>0</v>
      </c>
      <c r="K264" s="36">
        <f t="shared" si="57"/>
        <v>0</v>
      </c>
      <c r="L264" s="36">
        <f t="shared" si="58"/>
        <v>0</v>
      </c>
      <c r="M264" s="36">
        <f t="shared" ca="1" si="59"/>
        <v>-1.8041002402914082E-3</v>
      </c>
      <c r="N264" s="36">
        <f t="shared" ca="1" si="60"/>
        <v>0</v>
      </c>
      <c r="O264" s="26">
        <f t="shared" ca="1" si="61"/>
        <v>0</v>
      </c>
      <c r="P264" s="36">
        <f t="shared" ca="1" si="62"/>
        <v>0</v>
      </c>
      <c r="Q264" s="36">
        <f t="shared" ca="1" si="63"/>
        <v>0</v>
      </c>
      <c r="R264" s="16">
        <f t="shared" ca="1" si="64"/>
        <v>1.8041002402914082E-3</v>
      </c>
    </row>
    <row r="265" spans="1:18" x14ac:dyDescent="0.2">
      <c r="A265" s="84"/>
      <c r="B265" s="84"/>
      <c r="C265" s="84"/>
      <c r="D265" s="85">
        <f t="shared" si="50"/>
        <v>0</v>
      </c>
      <c r="E265" s="85">
        <f t="shared" si="51"/>
        <v>0</v>
      </c>
      <c r="F265" s="36">
        <f t="shared" si="52"/>
        <v>0</v>
      </c>
      <c r="G265" s="36">
        <f t="shared" si="53"/>
        <v>0</v>
      </c>
      <c r="H265" s="36">
        <f t="shared" si="54"/>
        <v>0</v>
      </c>
      <c r="I265" s="36">
        <f t="shared" si="55"/>
        <v>0</v>
      </c>
      <c r="J265" s="36">
        <f t="shared" si="56"/>
        <v>0</v>
      </c>
      <c r="K265" s="36">
        <f t="shared" si="57"/>
        <v>0</v>
      </c>
      <c r="L265" s="36">
        <f t="shared" si="58"/>
        <v>0</v>
      </c>
      <c r="M265" s="36">
        <f t="shared" ca="1" si="59"/>
        <v>-1.8041002402914082E-3</v>
      </c>
      <c r="N265" s="36">
        <f t="shared" ca="1" si="60"/>
        <v>0</v>
      </c>
      <c r="O265" s="26">
        <f t="shared" ca="1" si="61"/>
        <v>0</v>
      </c>
      <c r="P265" s="36">
        <f t="shared" ca="1" si="62"/>
        <v>0</v>
      </c>
      <c r="Q265" s="36">
        <f t="shared" ca="1" si="63"/>
        <v>0</v>
      </c>
      <c r="R265" s="16">
        <f t="shared" ca="1" si="64"/>
        <v>1.8041002402914082E-3</v>
      </c>
    </row>
    <row r="266" spans="1:18" x14ac:dyDescent="0.2">
      <c r="A266" s="84"/>
      <c r="B266" s="84"/>
      <c r="C266" s="84"/>
      <c r="D266" s="85">
        <f t="shared" si="50"/>
        <v>0</v>
      </c>
      <c r="E266" s="85">
        <f t="shared" si="51"/>
        <v>0</v>
      </c>
      <c r="F266" s="36">
        <f t="shared" si="52"/>
        <v>0</v>
      </c>
      <c r="G266" s="36">
        <f t="shared" si="53"/>
        <v>0</v>
      </c>
      <c r="H266" s="36">
        <f t="shared" si="54"/>
        <v>0</v>
      </c>
      <c r="I266" s="36">
        <f t="shared" si="55"/>
        <v>0</v>
      </c>
      <c r="J266" s="36">
        <f t="shared" si="56"/>
        <v>0</v>
      </c>
      <c r="K266" s="36">
        <f t="shared" si="57"/>
        <v>0</v>
      </c>
      <c r="L266" s="36">
        <f t="shared" si="58"/>
        <v>0</v>
      </c>
      <c r="M266" s="36">
        <f t="shared" ca="1" si="59"/>
        <v>-1.8041002402914082E-3</v>
      </c>
      <c r="N266" s="36">
        <f t="shared" ca="1" si="60"/>
        <v>0</v>
      </c>
      <c r="O266" s="26">
        <f t="shared" ca="1" si="61"/>
        <v>0</v>
      </c>
      <c r="P266" s="36">
        <f t="shared" ca="1" si="62"/>
        <v>0</v>
      </c>
      <c r="Q266" s="36">
        <f t="shared" ca="1" si="63"/>
        <v>0</v>
      </c>
      <c r="R266" s="16">
        <f t="shared" ca="1" si="64"/>
        <v>1.8041002402914082E-3</v>
      </c>
    </row>
    <row r="267" spans="1:18" x14ac:dyDescent="0.2">
      <c r="A267" s="84"/>
      <c r="B267" s="84"/>
      <c r="C267" s="84"/>
      <c r="D267" s="85">
        <f t="shared" si="50"/>
        <v>0</v>
      </c>
      <c r="E267" s="85">
        <f t="shared" si="51"/>
        <v>0</v>
      </c>
      <c r="F267" s="36">
        <f t="shared" si="52"/>
        <v>0</v>
      </c>
      <c r="G267" s="36">
        <f t="shared" si="53"/>
        <v>0</v>
      </c>
      <c r="H267" s="36">
        <f t="shared" si="54"/>
        <v>0</v>
      </c>
      <c r="I267" s="36">
        <f t="shared" si="55"/>
        <v>0</v>
      </c>
      <c r="J267" s="36">
        <f t="shared" si="56"/>
        <v>0</v>
      </c>
      <c r="K267" s="36">
        <f t="shared" si="57"/>
        <v>0</v>
      </c>
      <c r="L267" s="36">
        <f t="shared" si="58"/>
        <v>0</v>
      </c>
      <c r="M267" s="36">
        <f t="shared" ca="1" si="59"/>
        <v>-1.8041002402914082E-3</v>
      </c>
      <c r="N267" s="36">
        <f t="shared" ca="1" si="60"/>
        <v>0</v>
      </c>
      <c r="O267" s="26">
        <f t="shared" ca="1" si="61"/>
        <v>0</v>
      </c>
      <c r="P267" s="36">
        <f t="shared" ca="1" si="62"/>
        <v>0</v>
      </c>
      <c r="Q267" s="36">
        <f t="shared" ca="1" si="63"/>
        <v>0</v>
      </c>
      <c r="R267" s="16">
        <f t="shared" ca="1" si="64"/>
        <v>1.8041002402914082E-3</v>
      </c>
    </row>
    <row r="268" spans="1:18" x14ac:dyDescent="0.2">
      <c r="A268" s="84"/>
      <c r="B268" s="84"/>
      <c r="C268" s="84"/>
      <c r="D268" s="85">
        <f t="shared" si="50"/>
        <v>0</v>
      </c>
      <c r="E268" s="85">
        <f t="shared" si="51"/>
        <v>0</v>
      </c>
      <c r="F268" s="36">
        <f t="shared" si="52"/>
        <v>0</v>
      </c>
      <c r="G268" s="36">
        <f t="shared" si="53"/>
        <v>0</v>
      </c>
      <c r="H268" s="36">
        <f t="shared" si="54"/>
        <v>0</v>
      </c>
      <c r="I268" s="36">
        <f t="shared" si="55"/>
        <v>0</v>
      </c>
      <c r="J268" s="36">
        <f t="shared" si="56"/>
        <v>0</v>
      </c>
      <c r="K268" s="36">
        <f t="shared" si="57"/>
        <v>0</v>
      </c>
      <c r="L268" s="36">
        <f t="shared" si="58"/>
        <v>0</v>
      </c>
      <c r="M268" s="36">
        <f t="shared" ca="1" si="59"/>
        <v>-1.8041002402914082E-3</v>
      </c>
      <c r="N268" s="36">
        <f t="shared" ca="1" si="60"/>
        <v>0</v>
      </c>
      <c r="O268" s="26">
        <f t="shared" ca="1" si="61"/>
        <v>0</v>
      </c>
      <c r="P268" s="36">
        <f t="shared" ca="1" si="62"/>
        <v>0</v>
      </c>
      <c r="Q268" s="36">
        <f t="shared" ca="1" si="63"/>
        <v>0</v>
      </c>
      <c r="R268" s="16">
        <f t="shared" ca="1" si="64"/>
        <v>1.8041002402914082E-3</v>
      </c>
    </row>
    <row r="269" spans="1:18" x14ac:dyDescent="0.2">
      <c r="A269" s="84"/>
      <c r="B269" s="84"/>
      <c r="C269" s="84"/>
      <c r="D269" s="85">
        <f t="shared" si="50"/>
        <v>0</v>
      </c>
      <c r="E269" s="85">
        <f t="shared" si="51"/>
        <v>0</v>
      </c>
      <c r="F269" s="36">
        <f t="shared" si="52"/>
        <v>0</v>
      </c>
      <c r="G269" s="36">
        <f t="shared" si="53"/>
        <v>0</v>
      </c>
      <c r="H269" s="36">
        <f t="shared" si="54"/>
        <v>0</v>
      </c>
      <c r="I269" s="36">
        <f t="shared" si="55"/>
        <v>0</v>
      </c>
      <c r="J269" s="36">
        <f t="shared" si="56"/>
        <v>0</v>
      </c>
      <c r="K269" s="36">
        <f t="shared" si="57"/>
        <v>0</v>
      </c>
      <c r="L269" s="36">
        <f t="shared" si="58"/>
        <v>0</v>
      </c>
      <c r="M269" s="36">
        <f t="shared" ca="1" si="59"/>
        <v>-1.8041002402914082E-3</v>
      </c>
      <c r="N269" s="36">
        <f t="shared" ca="1" si="60"/>
        <v>0</v>
      </c>
      <c r="O269" s="26">
        <f t="shared" ca="1" si="61"/>
        <v>0</v>
      </c>
      <c r="P269" s="36">
        <f t="shared" ca="1" si="62"/>
        <v>0</v>
      </c>
      <c r="Q269" s="36">
        <f t="shared" ca="1" si="63"/>
        <v>0</v>
      </c>
      <c r="R269" s="16">
        <f t="shared" ca="1" si="64"/>
        <v>1.8041002402914082E-3</v>
      </c>
    </row>
    <row r="270" spans="1:18" x14ac:dyDescent="0.2">
      <c r="A270" s="84"/>
      <c r="B270" s="84"/>
      <c r="C270" s="84"/>
      <c r="D270" s="85">
        <f t="shared" si="50"/>
        <v>0</v>
      </c>
      <c r="E270" s="85">
        <f t="shared" si="51"/>
        <v>0</v>
      </c>
      <c r="F270" s="36">
        <f t="shared" si="52"/>
        <v>0</v>
      </c>
      <c r="G270" s="36">
        <f t="shared" si="53"/>
        <v>0</v>
      </c>
      <c r="H270" s="36">
        <f t="shared" si="54"/>
        <v>0</v>
      </c>
      <c r="I270" s="36">
        <f t="shared" si="55"/>
        <v>0</v>
      </c>
      <c r="J270" s="36">
        <f t="shared" si="56"/>
        <v>0</v>
      </c>
      <c r="K270" s="36">
        <f t="shared" si="57"/>
        <v>0</v>
      </c>
      <c r="L270" s="36">
        <f t="shared" si="58"/>
        <v>0</v>
      </c>
      <c r="M270" s="36">
        <f t="shared" ca="1" si="59"/>
        <v>-1.8041002402914082E-3</v>
      </c>
      <c r="N270" s="36">
        <f t="shared" ca="1" si="60"/>
        <v>0</v>
      </c>
      <c r="O270" s="26">
        <f t="shared" ca="1" si="61"/>
        <v>0</v>
      </c>
      <c r="P270" s="36">
        <f t="shared" ca="1" si="62"/>
        <v>0</v>
      </c>
      <c r="Q270" s="36">
        <f t="shared" ca="1" si="63"/>
        <v>0</v>
      </c>
      <c r="R270" s="16">
        <f t="shared" ca="1" si="64"/>
        <v>1.8041002402914082E-3</v>
      </c>
    </row>
    <row r="271" spans="1:18" x14ac:dyDescent="0.2">
      <c r="A271" s="84"/>
      <c r="B271" s="84"/>
      <c r="C271" s="84"/>
      <c r="D271" s="85">
        <f t="shared" si="50"/>
        <v>0</v>
      </c>
      <c r="E271" s="85">
        <f t="shared" si="51"/>
        <v>0</v>
      </c>
      <c r="F271" s="36">
        <f t="shared" si="52"/>
        <v>0</v>
      </c>
      <c r="G271" s="36">
        <f t="shared" si="53"/>
        <v>0</v>
      </c>
      <c r="H271" s="36">
        <f t="shared" si="54"/>
        <v>0</v>
      </c>
      <c r="I271" s="36">
        <f t="shared" si="55"/>
        <v>0</v>
      </c>
      <c r="J271" s="36">
        <f t="shared" si="56"/>
        <v>0</v>
      </c>
      <c r="K271" s="36">
        <f t="shared" si="57"/>
        <v>0</v>
      </c>
      <c r="L271" s="36">
        <f t="shared" si="58"/>
        <v>0</v>
      </c>
      <c r="M271" s="36">
        <f t="shared" ca="1" si="59"/>
        <v>-1.8041002402914082E-3</v>
      </c>
      <c r="N271" s="36">
        <f t="shared" ca="1" si="60"/>
        <v>0</v>
      </c>
      <c r="O271" s="26">
        <f t="shared" ca="1" si="61"/>
        <v>0</v>
      </c>
      <c r="P271" s="36">
        <f t="shared" ca="1" si="62"/>
        <v>0</v>
      </c>
      <c r="Q271" s="36">
        <f t="shared" ca="1" si="63"/>
        <v>0</v>
      </c>
      <c r="R271" s="16">
        <f t="shared" ca="1" si="64"/>
        <v>1.8041002402914082E-3</v>
      </c>
    </row>
    <row r="272" spans="1:18" x14ac:dyDescent="0.2">
      <c r="A272" s="84"/>
      <c r="B272" s="84"/>
      <c r="C272" s="84"/>
      <c r="D272" s="85">
        <f t="shared" si="50"/>
        <v>0</v>
      </c>
      <c r="E272" s="85">
        <f t="shared" si="51"/>
        <v>0</v>
      </c>
      <c r="F272" s="36">
        <f t="shared" si="52"/>
        <v>0</v>
      </c>
      <c r="G272" s="36">
        <f t="shared" si="53"/>
        <v>0</v>
      </c>
      <c r="H272" s="36">
        <f t="shared" si="54"/>
        <v>0</v>
      </c>
      <c r="I272" s="36">
        <f t="shared" si="55"/>
        <v>0</v>
      </c>
      <c r="J272" s="36">
        <f t="shared" si="56"/>
        <v>0</v>
      </c>
      <c r="K272" s="36">
        <f t="shared" si="57"/>
        <v>0</v>
      </c>
      <c r="L272" s="36">
        <f t="shared" si="58"/>
        <v>0</v>
      </c>
      <c r="M272" s="36">
        <f t="shared" ca="1" si="59"/>
        <v>-1.8041002402914082E-3</v>
      </c>
      <c r="N272" s="36">
        <f t="shared" ca="1" si="60"/>
        <v>0</v>
      </c>
      <c r="O272" s="26">
        <f t="shared" ca="1" si="61"/>
        <v>0</v>
      </c>
      <c r="P272" s="36">
        <f t="shared" ca="1" si="62"/>
        <v>0</v>
      </c>
      <c r="Q272" s="36">
        <f t="shared" ca="1" si="63"/>
        <v>0</v>
      </c>
      <c r="R272" s="16">
        <f t="shared" ca="1" si="64"/>
        <v>1.8041002402914082E-3</v>
      </c>
    </row>
    <row r="273" spans="1:18" x14ac:dyDescent="0.2">
      <c r="A273" s="84"/>
      <c r="B273" s="84"/>
      <c r="C273" s="84"/>
      <c r="D273" s="85">
        <f t="shared" si="50"/>
        <v>0</v>
      </c>
      <c r="E273" s="85">
        <f t="shared" si="51"/>
        <v>0</v>
      </c>
      <c r="F273" s="36">
        <f t="shared" si="52"/>
        <v>0</v>
      </c>
      <c r="G273" s="36">
        <f t="shared" si="53"/>
        <v>0</v>
      </c>
      <c r="H273" s="36">
        <f t="shared" si="54"/>
        <v>0</v>
      </c>
      <c r="I273" s="36">
        <f t="shared" si="55"/>
        <v>0</v>
      </c>
      <c r="J273" s="36">
        <f t="shared" si="56"/>
        <v>0</v>
      </c>
      <c r="K273" s="36">
        <f t="shared" si="57"/>
        <v>0</v>
      </c>
      <c r="L273" s="36">
        <f t="shared" si="58"/>
        <v>0</v>
      </c>
      <c r="M273" s="36">
        <f t="shared" ca="1" si="59"/>
        <v>-1.8041002402914082E-3</v>
      </c>
      <c r="N273" s="36">
        <f t="shared" ca="1" si="60"/>
        <v>0</v>
      </c>
      <c r="O273" s="26">
        <f t="shared" ca="1" si="61"/>
        <v>0</v>
      </c>
      <c r="P273" s="36">
        <f t="shared" ca="1" si="62"/>
        <v>0</v>
      </c>
      <c r="Q273" s="36">
        <f t="shared" ca="1" si="63"/>
        <v>0</v>
      </c>
      <c r="R273" s="16">
        <f t="shared" ca="1" si="64"/>
        <v>1.8041002402914082E-3</v>
      </c>
    </row>
    <row r="274" spans="1:18" x14ac:dyDescent="0.2">
      <c r="A274" s="84"/>
      <c r="B274" s="84"/>
      <c r="C274" s="84"/>
      <c r="D274" s="85">
        <f t="shared" si="50"/>
        <v>0</v>
      </c>
      <c r="E274" s="85">
        <f t="shared" si="51"/>
        <v>0</v>
      </c>
      <c r="F274" s="36">
        <f t="shared" si="52"/>
        <v>0</v>
      </c>
      <c r="G274" s="36">
        <f t="shared" si="53"/>
        <v>0</v>
      </c>
      <c r="H274" s="36">
        <f t="shared" si="54"/>
        <v>0</v>
      </c>
      <c r="I274" s="36">
        <f t="shared" si="55"/>
        <v>0</v>
      </c>
      <c r="J274" s="36">
        <f t="shared" si="56"/>
        <v>0</v>
      </c>
      <c r="K274" s="36">
        <f t="shared" si="57"/>
        <v>0</v>
      </c>
      <c r="L274" s="36">
        <f t="shared" si="58"/>
        <v>0</v>
      </c>
      <c r="M274" s="36">
        <f t="shared" ca="1" si="59"/>
        <v>-1.8041002402914082E-3</v>
      </c>
      <c r="N274" s="36">
        <f t="shared" ca="1" si="60"/>
        <v>0</v>
      </c>
      <c r="O274" s="26">
        <f t="shared" ca="1" si="61"/>
        <v>0</v>
      </c>
      <c r="P274" s="36">
        <f t="shared" ca="1" si="62"/>
        <v>0</v>
      </c>
      <c r="Q274" s="36">
        <f t="shared" ca="1" si="63"/>
        <v>0</v>
      </c>
      <c r="R274" s="16">
        <f t="shared" ca="1" si="64"/>
        <v>1.8041002402914082E-3</v>
      </c>
    </row>
    <row r="275" spans="1:18" x14ac:dyDescent="0.2">
      <c r="A275" s="84"/>
      <c r="B275" s="84"/>
      <c r="C275" s="84"/>
      <c r="D275" s="85">
        <f t="shared" si="50"/>
        <v>0</v>
      </c>
      <c r="E275" s="85">
        <f t="shared" si="51"/>
        <v>0</v>
      </c>
      <c r="F275" s="36">
        <f t="shared" si="52"/>
        <v>0</v>
      </c>
      <c r="G275" s="36">
        <f t="shared" si="53"/>
        <v>0</v>
      </c>
      <c r="H275" s="36">
        <f t="shared" si="54"/>
        <v>0</v>
      </c>
      <c r="I275" s="36">
        <f t="shared" si="55"/>
        <v>0</v>
      </c>
      <c r="J275" s="36">
        <f t="shared" si="56"/>
        <v>0</v>
      </c>
      <c r="K275" s="36">
        <f t="shared" si="57"/>
        <v>0</v>
      </c>
      <c r="L275" s="36">
        <f t="shared" si="58"/>
        <v>0</v>
      </c>
      <c r="M275" s="36">
        <f t="shared" ca="1" si="59"/>
        <v>-1.8041002402914082E-3</v>
      </c>
      <c r="N275" s="36">
        <f t="shared" ca="1" si="60"/>
        <v>0</v>
      </c>
      <c r="O275" s="26">
        <f t="shared" ca="1" si="61"/>
        <v>0</v>
      </c>
      <c r="P275" s="36">
        <f t="shared" ca="1" si="62"/>
        <v>0</v>
      </c>
      <c r="Q275" s="36">
        <f t="shared" ca="1" si="63"/>
        <v>0</v>
      </c>
      <c r="R275" s="16">
        <f t="shared" ca="1" si="64"/>
        <v>1.8041002402914082E-3</v>
      </c>
    </row>
    <row r="276" spans="1:18" x14ac:dyDescent="0.2">
      <c r="A276" s="84"/>
      <c r="B276" s="84"/>
      <c r="C276" s="84"/>
      <c r="D276" s="85">
        <f t="shared" si="50"/>
        <v>0</v>
      </c>
      <c r="E276" s="85">
        <f t="shared" si="51"/>
        <v>0</v>
      </c>
      <c r="F276" s="36">
        <f t="shared" si="52"/>
        <v>0</v>
      </c>
      <c r="G276" s="36">
        <f t="shared" si="53"/>
        <v>0</v>
      </c>
      <c r="H276" s="36">
        <f t="shared" si="54"/>
        <v>0</v>
      </c>
      <c r="I276" s="36">
        <f t="shared" si="55"/>
        <v>0</v>
      </c>
      <c r="J276" s="36">
        <f t="shared" si="56"/>
        <v>0</v>
      </c>
      <c r="K276" s="36">
        <f t="shared" si="57"/>
        <v>0</v>
      </c>
      <c r="L276" s="36">
        <f t="shared" si="58"/>
        <v>0</v>
      </c>
      <c r="M276" s="36">
        <f t="shared" ca="1" si="59"/>
        <v>-1.8041002402914082E-3</v>
      </c>
      <c r="N276" s="36">
        <f t="shared" ca="1" si="60"/>
        <v>0</v>
      </c>
      <c r="O276" s="26">
        <f t="shared" ca="1" si="61"/>
        <v>0</v>
      </c>
      <c r="P276" s="36">
        <f t="shared" ca="1" si="62"/>
        <v>0</v>
      </c>
      <c r="Q276" s="36">
        <f t="shared" ca="1" si="63"/>
        <v>0</v>
      </c>
      <c r="R276" s="16">
        <f t="shared" ca="1" si="64"/>
        <v>1.8041002402914082E-3</v>
      </c>
    </row>
    <row r="277" spans="1:18" x14ac:dyDescent="0.2">
      <c r="A277" s="84"/>
      <c r="B277" s="84"/>
      <c r="C277" s="84"/>
      <c r="D277" s="85">
        <f t="shared" ref="D277:D341" si="65">A277/A$18</f>
        <v>0</v>
      </c>
      <c r="E277" s="85">
        <f t="shared" ref="E277:E341" si="66">B277/B$18</f>
        <v>0</v>
      </c>
      <c r="F277" s="36">
        <f t="shared" ref="F277:F341" si="67">$C277*D277</f>
        <v>0</v>
      </c>
      <c r="G277" s="36">
        <f t="shared" ref="G277:G341" si="68">$C277*E277</f>
        <v>0</v>
      </c>
      <c r="H277" s="36">
        <f t="shared" ref="H277:H341" si="69">C277*D277*D277</f>
        <v>0</v>
      </c>
      <c r="I277" s="36">
        <f t="shared" ref="I277:I341" si="70">C277*D277*D277*D277</f>
        <v>0</v>
      </c>
      <c r="J277" s="36">
        <f t="shared" ref="J277:J341" si="71">C277*D277*D277*D277*D277</f>
        <v>0</v>
      </c>
      <c r="K277" s="36">
        <f t="shared" ref="K277:K341" si="72">C277*E277*D277</f>
        <v>0</v>
      </c>
      <c r="L277" s="36">
        <f t="shared" ref="L277:L341" si="73">C277*E277*D277*D277</f>
        <v>0</v>
      </c>
      <c r="M277" s="36">
        <f t="shared" ref="M277:M341" ca="1" si="74">+E$4+E$5*D277+E$6*D277^2</f>
        <v>-1.8041002402914082E-3</v>
      </c>
      <c r="N277" s="36">
        <f t="shared" ref="N277:N340" ca="1" si="75">C277*(M277-E277)^2</f>
        <v>0</v>
      </c>
      <c r="O277" s="26">
        <f t="shared" ref="O277:O341" ca="1" si="76">(C277*O$1-O$2*F277+O$3*H277)^2</f>
        <v>0</v>
      </c>
      <c r="P277" s="36">
        <f t="shared" ref="P277:P340" ca="1" si="77">(-C277*O$2+O$4*F277-O$5*H277)^2</f>
        <v>0</v>
      </c>
      <c r="Q277" s="36">
        <f t="shared" ref="Q277:Q341" ca="1" si="78">+(C277*O$3-F277*O$5+H277*O$6)^2</f>
        <v>0</v>
      </c>
      <c r="R277" s="16">
        <f t="shared" ref="R277:R341" ca="1" si="79">+E277-M277</f>
        <v>1.8041002402914082E-3</v>
      </c>
    </row>
    <row r="278" spans="1:18" x14ac:dyDescent="0.2">
      <c r="A278" s="84"/>
      <c r="B278" s="84"/>
      <c r="C278" s="84"/>
      <c r="D278" s="85">
        <f t="shared" si="65"/>
        <v>0</v>
      </c>
      <c r="E278" s="85">
        <f t="shared" si="66"/>
        <v>0</v>
      </c>
      <c r="F278" s="36">
        <f t="shared" si="67"/>
        <v>0</v>
      </c>
      <c r="G278" s="36">
        <f t="shared" si="68"/>
        <v>0</v>
      </c>
      <c r="H278" s="36">
        <f t="shared" si="69"/>
        <v>0</v>
      </c>
      <c r="I278" s="36">
        <f t="shared" si="70"/>
        <v>0</v>
      </c>
      <c r="J278" s="36">
        <f t="shared" si="71"/>
        <v>0</v>
      </c>
      <c r="K278" s="36">
        <f t="shared" si="72"/>
        <v>0</v>
      </c>
      <c r="L278" s="36">
        <f t="shared" si="73"/>
        <v>0</v>
      </c>
      <c r="M278" s="36">
        <f t="shared" ca="1" si="74"/>
        <v>-1.8041002402914082E-3</v>
      </c>
      <c r="N278" s="36">
        <f t="shared" ca="1" si="75"/>
        <v>0</v>
      </c>
      <c r="O278" s="26">
        <f t="shared" ca="1" si="76"/>
        <v>0</v>
      </c>
      <c r="P278" s="36">
        <f t="shared" ca="1" si="77"/>
        <v>0</v>
      </c>
      <c r="Q278" s="36">
        <f t="shared" ca="1" si="78"/>
        <v>0</v>
      </c>
      <c r="R278" s="16">
        <f t="shared" ca="1" si="79"/>
        <v>1.8041002402914082E-3</v>
      </c>
    </row>
    <row r="279" spans="1:18" x14ac:dyDescent="0.2">
      <c r="A279" s="84"/>
      <c r="B279" s="84"/>
      <c r="C279" s="84"/>
      <c r="D279" s="85">
        <f t="shared" si="65"/>
        <v>0</v>
      </c>
      <c r="E279" s="85">
        <f t="shared" si="66"/>
        <v>0</v>
      </c>
      <c r="F279" s="36">
        <f t="shared" si="67"/>
        <v>0</v>
      </c>
      <c r="G279" s="36">
        <f t="shared" si="68"/>
        <v>0</v>
      </c>
      <c r="H279" s="36">
        <f t="shared" si="69"/>
        <v>0</v>
      </c>
      <c r="I279" s="36">
        <f t="shared" si="70"/>
        <v>0</v>
      </c>
      <c r="J279" s="36">
        <f t="shared" si="71"/>
        <v>0</v>
      </c>
      <c r="K279" s="36">
        <f t="shared" si="72"/>
        <v>0</v>
      </c>
      <c r="L279" s="36">
        <f t="shared" si="73"/>
        <v>0</v>
      </c>
      <c r="M279" s="36">
        <f t="shared" ca="1" si="74"/>
        <v>-1.8041002402914082E-3</v>
      </c>
      <c r="N279" s="36">
        <f t="shared" ca="1" si="75"/>
        <v>0</v>
      </c>
      <c r="O279" s="26">
        <f t="shared" ca="1" si="76"/>
        <v>0</v>
      </c>
      <c r="P279" s="36">
        <f t="shared" ca="1" si="77"/>
        <v>0</v>
      </c>
      <c r="Q279" s="36">
        <f t="shared" ca="1" si="78"/>
        <v>0</v>
      </c>
      <c r="R279" s="16">
        <f t="shared" ca="1" si="79"/>
        <v>1.8041002402914082E-3</v>
      </c>
    </row>
    <row r="280" spans="1:18" x14ac:dyDescent="0.2">
      <c r="A280" s="84"/>
      <c r="B280" s="84"/>
      <c r="C280" s="84"/>
      <c r="D280" s="85">
        <f t="shared" si="65"/>
        <v>0</v>
      </c>
      <c r="E280" s="85">
        <f t="shared" si="66"/>
        <v>0</v>
      </c>
      <c r="F280" s="36">
        <f t="shared" si="67"/>
        <v>0</v>
      </c>
      <c r="G280" s="36">
        <f t="shared" si="68"/>
        <v>0</v>
      </c>
      <c r="H280" s="36">
        <f t="shared" si="69"/>
        <v>0</v>
      </c>
      <c r="I280" s="36">
        <f t="shared" si="70"/>
        <v>0</v>
      </c>
      <c r="J280" s="36">
        <f t="shared" si="71"/>
        <v>0</v>
      </c>
      <c r="K280" s="36">
        <f t="shared" si="72"/>
        <v>0</v>
      </c>
      <c r="L280" s="36">
        <f t="shared" si="73"/>
        <v>0</v>
      </c>
      <c r="M280" s="36">
        <f t="shared" ca="1" si="74"/>
        <v>-1.8041002402914082E-3</v>
      </c>
      <c r="N280" s="36">
        <f t="shared" ca="1" si="75"/>
        <v>0</v>
      </c>
      <c r="O280" s="26">
        <f t="shared" ca="1" si="76"/>
        <v>0</v>
      </c>
      <c r="P280" s="36">
        <f t="shared" ca="1" si="77"/>
        <v>0</v>
      </c>
      <c r="Q280" s="36">
        <f t="shared" ca="1" si="78"/>
        <v>0</v>
      </c>
      <c r="R280" s="16">
        <f t="shared" ca="1" si="79"/>
        <v>1.8041002402914082E-3</v>
      </c>
    </row>
    <row r="281" spans="1:18" x14ac:dyDescent="0.2">
      <c r="A281" s="84"/>
      <c r="B281" s="84"/>
      <c r="C281" s="84"/>
      <c r="D281" s="85">
        <f t="shared" si="65"/>
        <v>0</v>
      </c>
      <c r="E281" s="85">
        <f t="shared" si="66"/>
        <v>0</v>
      </c>
      <c r="F281" s="36">
        <f t="shared" si="67"/>
        <v>0</v>
      </c>
      <c r="G281" s="36">
        <f t="shared" si="68"/>
        <v>0</v>
      </c>
      <c r="H281" s="36">
        <f t="shared" si="69"/>
        <v>0</v>
      </c>
      <c r="I281" s="36">
        <f t="shared" si="70"/>
        <v>0</v>
      </c>
      <c r="J281" s="36">
        <f t="shared" si="71"/>
        <v>0</v>
      </c>
      <c r="K281" s="36">
        <f t="shared" si="72"/>
        <v>0</v>
      </c>
      <c r="L281" s="36">
        <f t="shared" si="73"/>
        <v>0</v>
      </c>
      <c r="M281" s="36">
        <f t="shared" ca="1" si="74"/>
        <v>-1.8041002402914082E-3</v>
      </c>
      <c r="N281" s="36">
        <f t="shared" ca="1" si="75"/>
        <v>0</v>
      </c>
      <c r="O281" s="26">
        <f t="shared" ca="1" si="76"/>
        <v>0</v>
      </c>
      <c r="P281" s="36">
        <f t="shared" ca="1" si="77"/>
        <v>0</v>
      </c>
      <c r="Q281" s="36">
        <f t="shared" ca="1" si="78"/>
        <v>0</v>
      </c>
      <c r="R281" s="16">
        <f t="shared" ca="1" si="79"/>
        <v>1.8041002402914082E-3</v>
      </c>
    </row>
    <row r="282" spans="1:18" x14ac:dyDescent="0.2">
      <c r="A282" s="84"/>
      <c r="B282" s="84"/>
      <c r="C282" s="84"/>
      <c r="D282" s="85">
        <f t="shared" si="65"/>
        <v>0</v>
      </c>
      <c r="E282" s="85">
        <f t="shared" si="66"/>
        <v>0</v>
      </c>
      <c r="F282" s="36">
        <f t="shared" si="67"/>
        <v>0</v>
      </c>
      <c r="G282" s="36">
        <f t="shared" si="68"/>
        <v>0</v>
      </c>
      <c r="H282" s="36">
        <f t="shared" si="69"/>
        <v>0</v>
      </c>
      <c r="I282" s="36">
        <f t="shared" si="70"/>
        <v>0</v>
      </c>
      <c r="J282" s="36">
        <f t="shared" si="71"/>
        <v>0</v>
      </c>
      <c r="K282" s="36">
        <f t="shared" si="72"/>
        <v>0</v>
      </c>
      <c r="L282" s="36">
        <f t="shared" si="73"/>
        <v>0</v>
      </c>
      <c r="M282" s="36">
        <f t="shared" ca="1" si="74"/>
        <v>-1.8041002402914082E-3</v>
      </c>
      <c r="N282" s="36">
        <f t="shared" ca="1" si="75"/>
        <v>0</v>
      </c>
      <c r="O282" s="26">
        <f t="shared" ca="1" si="76"/>
        <v>0</v>
      </c>
      <c r="P282" s="36">
        <f t="shared" ca="1" si="77"/>
        <v>0</v>
      </c>
      <c r="Q282" s="36">
        <f t="shared" ca="1" si="78"/>
        <v>0</v>
      </c>
      <c r="R282" s="16">
        <f t="shared" ca="1" si="79"/>
        <v>1.8041002402914082E-3</v>
      </c>
    </row>
    <row r="283" spans="1:18" x14ac:dyDescent="0.2">
      <c r="A283" s="84"/>
      <c r="B283" s="84"/>
      <c r="C283" s="84"/>
      <c r="D283" s="85">
        <f t="shared" si="65"/>
        <v>0</v>
      </c>
      <c r="E283" s="85">
        <f t="shared" si="66"/>
        <v>0</v>
      </c>
      <c r="F283" s="36">
        <f t="shared" si="67"/>
        <v>0</v>
      </c>
      <c r="G283" s="36">
        <f t="shared" si="68"/>
        <v>0</v>
      </c>
      <c r="H283" s="36">
        <f t="shared" si="69"/>
        <v>0</v>
      </c>
      <c r="I283" s="36">
        <f t="shared" si="70"/>
        <v>0</v>
      </c>
      <c r="J283" s="36">
        <f t="shared" si="71"/>
        <v>0</v>
      </c>
      <c r="K283" s="36">
        <f t="shared" si="72"/>
        <v>0</v>
      </c>
      <c r="L283" s="36">
        <f t="shared" si="73"/>
        <v>0</v>
      </c>
      <c r="M283" s="36">
        <f t="shared" ca="1" si="74"/>
        <v>-1.8041002402914082E-3</v>
      </c>
      <c r="N283" s="36">
        <f t="shared" ca="1" si="75"/>
        <v>0</v>
      </c>
      <c r="O283" s="26">
        <f t="shared" ca="1" si="76"/>
        <v>0</v>
      </c>
      <c r="P283" s="36">
        <f t="shared" ca="1" si="77"/>
        <v>0</v>
      </c>
      <c r="Q283" s="36">
        <f t="shared" ca="1" si="78"/>
        <v>0</v>
      </c>
      <c r="R283" s="16">
        <f t="shared" ca="1" si="79"/>
        <v>1.8041002402914082E-3</v>
      </c>
    </row>
    <row r="284" spans="1:18" x14ac:dyDescent="0.2">
      <c r="A284" s="84"/>
      <c r="B284" s="84"/>
      <c r="C284" s="84"/>
      <c r="D284" s="85">
        <f t="shared" si="65"/>
        <v>0</v>
      </c>
      <c r="E284" s="85">
        <f t="shared" si="66"/>
        <v>0</v>
      </c>
      <c r="F284" s="36">
        <f t="shared" si="67"/>
        <v>0</v>
      </c>
      <c r="G284" s="36">
        <f t="shared" si="68"/>
        <v>0</v>
      </c>
      <c r="H284" s="36">
        <f t="shared" si="69"/>
        <v>0</v>
      </c>
      <c r="I284" s="36">
        <f t="shared" si="70"/>
        <v>0</v>
      </c>
      <c r="J284" s="36">
        <f t="shared" si="71"/>
        <v>0</v>
      </c>
      <c r="K284" s="36">
        <f t="shared" si="72"/>
        <v>0</v>
      </c>
      <c r="L284" s="36">
        <f t="shared" si="73"/>
        <v>0</v>
      </c>
      <c r="M284" s="36">
        <f t="shared" ca="1" si="74"/>
        <v>-1.8041002402914082E-3</v>
      </c>
      <c r="N284" s="36">
        <f t="shared" ca="1" si="75"/>
        <v>0</v>
      </c>
      <c r="O284" s="26">
        <f t="shared" ca="1" si="76"/>
        <v>0</v>
      </c>
      <c r="P284" s="36">
        <f t="shared" ca="1" si="77"/>
        <v>0</v>
      </c>
      <c r="Q284" s="36">
        <f t="shared" ca="1" si="78"/>
        <v>0</v>
      </c>
      <c r="R284" s="16">
        <f t="shared" ca="1" si="79"/>
        <v>1.8041002402914082E-3</v>
      </c>
    </row>
    <row r="285" spans="1:18" x14ac:dyDescent="0.2">
      <c r="A285" s="84"/>
      <c r="B285" s="84"/>
      <c r="C285" s="84"/>
      <c r="D285" s="85">
        <f t="shared" si="65"/>
        <v>0</v>
      </c>
      <c r="E285" s="85">
        <f t="shared" si="66"/>
        <v>0</v>
      </c>
      <c r="F285" s="36">
        <f t="shared" si="67"/>
        <v>0</v>
      </c>
      <c r="G285" s="36">
        <f t="shared" si="68"/>
        <v>0</v>
      </c>
      <c r="H285" s="36">
        <f t="shared" si="69"/>
        <v>0</v>
      </c>
      <c r="I285" s="36">
        <f t="shared" si="70"/>
        <v>0</v>
      </c>
      <c r="J285" s="36">
        <f t="shared" si="71"/>
        <v>0</v>
      </c>
      <c r="K285" s="36">
        <f t="shared" si="72"/>
        <v>0</v>
      </c>
      <c r="L285" s="36">
        <f t="shared" si="73"/>
        <v>0</v>
      </c>
      <c r="M285" s="36">
        <f t="shared" ca="1" si="74"/>
        <v>-1.8041002402914082E-3</v>
      </c>
      <c r="N285" s="36">
        <f t="shared" ca="1" si="75"/>
        <v>0</v>
      </c>
      <c r="O285" s="26">
        <f t="shared" ca="1" si="76"/>
        <v>0</v>
      </c>
      <c r="P285" s="36">
        <f t="shared" ca="1" si="77"/>
        <v>0</v>
      </c>
      <c r="Q285" s="36">
        <f t="shared" ca="1" si="78"/>
        <v>0</v>
      </c>
      <c r="R285" s="16">
        <f t="shared" ca="1" si="79"/>
        <v>1.8041002402914082E-3</v>
      </c>
    </row>
    <row r="286" spans="1:18" x14ac:dyDescent="0.2">
      <c r="A286" s="84"/>
      <c r="B286" s="84"/>
      <c r="C286" s="84"/>
      <c r="D286" s="85">
        <f t="shared" si="65"/>
        <v>0</v>
      </c>
      <c r="E286" s="85">
        <f t="shared" si="66"/>
        <v>0</v>
      </c>
      <c r="F286" s="36">
        <f t="shared" si="67"/>
        <v>0</v>
      </c>
      <c r="G286" s="36">
        <f t="shared" si="68"/>
        <v>0</v>
      </c>
      <c r="H286" s="36">
        <f t="shared" si="69"/>
        <v>0</v>
      </c>
      <c r="I286" s="36">
        <f t="shared" si="70"/>
        <v>0</v>
      </c>
      <c r="J286" s="36">
        <f t="shared" si="71"/>
        <v>0</v>
      </c>
      <c r="K286" s="36">
        <f t="shared" si="72"/>
        <v>0</v>
      </c>
      <c r="L286" s="36">
        <f t="shared" si="73"/>
        <v>0</v>
      </c>
      <c r="M286" s="36">
        <f t="shared" ca="1" si="74"/>
        <v>-1.8041002402914082E-3</v>
      </c>
      <c r="N286" s="36">
        <f t="shared" ca="1" si="75"/>
        <v>0</v>
      </c>
      <c r="O286" s="26">
        <f t="shared" ca="1" si="76"/>
        <v>0</v>
      </c>
      <c r="P286" s="36">
        <f t="shared" ca="1" si="77"/>
        <v>0</v>
      </c>
      <c r="Q286" s="36">
        <f t="shared" ca="1" si="78"/>
        <v>0</v>
      </c>
      <c r="R286" s="16">
        <f t="shared" ca="1" si="79"/>
        <v>1.8041002402914082E-3</v>
      </c>
    </row>
    <row r="287" spans="1:18" x14ac:dyDescent="0.2">
      <c r="A287" s="84"/>
      <c r="B287" s="84"/>
      <c r="C287" s="84"/>
      <c r="D287" s="85">
        <f t="shared" si="65"/>
        <v>0</v>
      </c>
      <c r="E287" s="85">
        <f t="shared" si="66"/>
        <v>0</v>
      </c>
      <c r="F287" s="36">
        <f t="shared" si="67"/>
        <v>0</v>
      </c>
      <c r="G287" s="36">
        <f t="shared" si="68"/>
        <v>0</v>
      </c>
      <c r="H287" s="36">
        <f t="shared" si="69"/>
        <v>0</v>
      </c>
      <c r="I287" s="36">
        <f t="shared" si="70"/>
        <v>0</v>
      </c>
      <c r="J287" s="36">
        <f t="shared" si="71"/>
        <v>0</v>
      </c>
      <c r="K287" s="36">
        <f t="shared" si="72"/>
        <v>0</v>
      </c>
      <c r="L287" s="36">
        <f t="shared" si="73"/>
        <v>0</v>
      </c>
      <c r="M287" s="36">
        <f t="shared" ca="1" si="74"/>
        <v>-1.8041002402914082E-3</v>
      </c>
      <c r="N287" s="36">
        <f t="shared" ca="1" si="75"/>
        <v>0</v>
      </c>
      <c r="O287" s="26">
        <f t="shared" ca="1" si="76"/>
        <v>0</v>
      </c>
      <c r="P287" s="36">
        <f t="shared" ca="1" si="77"/>
        <v>0</v>
      </c>
      <c r="Q287" s="36">
        <f t="shared" ca="1" si="78"/>
        <v>0</v>
      </c>
      <c r="R287" s="16">
        <f t="shared" ca="1" si="79"/>
        <v>1.8041002402914082E-3</v>
      </c>
    </row>
    <row r="288" spans="1:18" x14ac:dyDescent="0.2">
      <c r="A288" s="84"/>
      <c r="B288" s="84"/>
      <c r="C288" s="84"/>
      <c r="D288" s="85">
        <f t="shared" si="65"/>
        <v>0</v>
      </c>
      <c r="E288" s="85">
        <f t="shared" si="66"/>
        <v>0</v>
      </c>
      <c r="F288" s="36">
        <f t="shared" si="67"/>
        <v>0</v>
      </c>
      <c r="G288" s="36">
        <f t="shared" si="68"/>
        <v>0</v>
      </c>
      <c r="H288" s="36">
        <f t="shared" si="69"/>
        <v>0</v>
      </c>
      <c r="I288" s="36">
        <f t="shared" si="70"/>
        <v>0</v>
      </c>
      <c r="J288" s="36">
        <f t="shared" si="71"/>
        <v>0</v>
      </c>
      <c r="K288" s="36">
        <f t="shared" si="72"/>
        <v>0</v>
      </c>
      <c r="L288" s="36">
        <f t="shared" si="73"/>
        <v>0</v>
      </c>
      <c r="M288" s="36">
        <f t="shared" ca="1" si="74"/>
        <v>-1.8041002402914082E-3</v>
      </c>
      <c r="N288" s="36">
        <f t="shared" ca="1" si="75"/>
        <v>0</v>
      </c>
      <c r="O288" s="26">
        <f t="shared" ca="1" si="76"/>
        <v>0</v>
      </c>
      <c r="P288" s="36">
        <f t="shared" ca="1" si="77"/>
        <v>0</v>
      </c>
      <c r="Q288" s="36">
        <f t="shared" ca="1" si="78"/>
        <v>0</v>
      </c>
      <c r="R288" s="16">
        <f t="shared" ca="1" si="79"/>
        <v>1.8041002402914082E-3</v>
      </c>
    </row>
    <row r="289" spans="1:18" x14ac:dyDescent="0.2">
      <c r="A289" s="84"/>
      <c r="B289" s="84"/>
      <c r="C289" s="84"/>
      <c r="D289" s="85">
        <f t="shared" si="65"/>
        <v>0</v>
      </c>
      <c r="E289" s="85">
        <f t="shared" si="66"/>
        <v>0</v>
      </c>
      <c r="F289" s="36">
        <f t="shared" si="67"/>
        <v>0</v>
      </c>
      <c r="G289" s="36">
        <f t="shared" si="68"/>
        <v>0</v>
      </c>
      <c r="H289" s="36">
        <f t="shared" si="69"/>
        <v>0</v>
      </c>
      <c r="I289" s="36">
        <f t="shared" si="70"/>
        <v>0</v>
      </c>
      <c r="J289" s="36">
        <f t="shared" si="71"/>
        <v>0</v>
      </c>
      <c r="K289" s="36">
        <f t="shared" si="72"/>
        <v>0</v>
      </c>
      <c r="L289" s="36">
        <f t="shared" si="73"/>
        <v>0</v>
      </c>
      <c r="M289" s="36">
        <f t="shared" ca="1" si="74"/>
        <v>-1.8041002402914082E-3</v>
      </c>
      <c r="N289" s="36">
        <f t="shared" ca="1" si="75"/>
        <v>0</v>
      </c>
      <c r="O289" s="26">
        <f t="shared" ca="1" si="76"/>
        <v>0</v>
      </c>
      <c r="P289" s="36">
        <f t="shared" ca="1" si="77"/>
        <v>0</v>
      </c>
      <c r="Q289" s="36">
        <f t="shared" ca="1" si="78"/>
        <v>0</v>
      </c>
      <c r="R289" s="16">
        <f t="shared" ca="1" si="79"/>
        <v>1.8041002402914082E-3</v>
      </c>
    </row>
    <row r="290" spans="1:18" x14ac:dyDescent="0.2">
      <c r="A290" s="84"/>
      <c r="B290" s="84"/>
      <c r="C290" s="84"/>
      <c r="D290" s="85">
        <f t="shared" si="65"/>
        <v>0</v>
      </c>
      <c r="E290" s="85">
        <f t="shared" si="66"/>
        <v>0</v>
      </c>
      <c r="F290" s="36">
        <f t="shared" si="67"/>
        <v>0</v>
      </c>
      <c r="G290" s="36">
        <f t="shared" si="68"/>
        <v>0</v>
      </c>
      <c r="H290" s="36">
        <f t="shared" si="69"/>
        <v>0</v>
      </c>
      <c r="I290" s="36">
        <f t="shared" si="70"/>
        <v>0</v>
      </c>
      <c r="J290" s="36">
        <f t="shared" si="71"/>
        <v>0</v>
      </c>
      <c r="K290" s="36">
        <f t="shared" si="72"/>
        <v>0</v>
      </c>
      <c r="L290" s="36">
        <f t="shared" si="73"/>
        <v>0</v>
      </c>
      <c r="M290" s="36">
        <f t="shared" ca="1" si="74"/>
        <v>-1.8041002402914082E-3</v>
      </c>
      <c r="N290" s="36">
        <f t="shared" ca="1" si="75"/>
        <v>0</v>
      </c>
      <c r="O290" s="26">
        <f t="shared" ca="1" si="76"/>
        <v>0</v>
      </c>
      <c r="P290" s="36">
        <f t="shared" ca="1" si="77"/>
        <v>0</v>
      </c>
      <c r="Q290" s="36">
        <f t="shared" ca="1" si="78"/>
        <v>0</v>
      </c>
      <c r="R290" s="16">
        <f t="shared" ca="1" si="79"/>
        <v>1.8041002402914082E-3</v>
      </c>
    </row>
    <row r="291" spans="1:18" x14ac:dyDescent="0.2">
      <c r="A291" s="84"/>
      <c r="B291" s="84"/>
      <c r="C291" s="84"/>
      <c r="D291" s="85">
        <f t="shared" si="65"/>
        <v>0</v>
      </c>
      <c r="E291" s="85">
        <f t="shared" si="66"/>
        <v>0</v>
      </c>
      <c r="F291" s="36">
        <f t="shared" si="67"/>
        <v>0</v>
      </c>
      <c r="G291" s="36">
        <f t="shared" si="68"/>
        <v>0</v>
      </c>
      <c r="H291" s="36">
        <f t="shared" si="69"/>
        <v>0</v>
      </c>
      <c r="I291" s="36">
        <f t="shared" si="70"/>
        <v>0</v>
      </c>
      <c r="J291" s="36">
        <f t="shared" si="71"/>
        <v>0</v>
      </c>
      <c r="K291" s="36">
        <f t="shared" si="72"/>
        <v>0</v>
      </c>
      <c r="L291" s="36">
        <f t="shared" si="73"/>
        <v>0</v>
      </c>
      <c r="M291" s="36">
        <f t="shared" ca="1" si="74"/>
        <v>-1.8041002402914082E-3</v>
      </c>
      <c r="N291" s="36">
        <f t="shared" ca="1" si="75"/>
        <v>0</v>
      </c>
      <c r="O291" s="26">
        <f t="shared" ca="1" si="76"/>
        <v>0</v>
      </c>
      <c r="P291" s="36">
        <f t="shared" ca="1" si="77"/>
        <v>0</v>
      </c>
      <c r="Q291" s="36">
        <f t="shared" ca="1" si="78"/>
        <v>0</v>
      </c>
      <c r="R291" s="16">
        <f t="shared" ca="1" si="79"/>
        <v>1.8041002402914082E-3</v>
      </c>
    </row>
    <row r="292" spans="1:18" x14ac:dyDescent="0.2">
      <c r="A292" s="84"/>
      <c r="B292" s="84"/>
      <c r="C292" s="84"/>
      <c r="D292" s="85">
        <f t="shared" si="65"/>
        <v>0</v>
      </c>
      <c r="E292" s="85">
        <f t="shared" si="66"/>
        <v>0</v>
      </c>
      <c r="F292" s="36">
        <f t="shared" si="67"/>
        <v>0</v>
      </c>
      <c r="G292" s="36">
        <f t="shared" si="68"/>
        <v>0</v>
      </c>
      <c r="H292" s="36">
        <f t="shared" si="69"/>
        <v>0</v>
      </c>
      <c r="I292" s="36">
        <f t="shared" si="70"/>
        <v>0</v>
      </c>
      <c r="J292" s="36">
        <f t="shared" si="71"/>
        <v>0</v>
      </c>
      <c r="K292" s="36">
        <f t="shared" si="72"/>
        <v>0</v>
      </c>
      <c r="L292" s="36">
        <f t="shared" si="73"/>
        <v>0</v>
      </c>
      <c r="M292" s="36">
        <f t="shared" ca="1" si="74"/>
        <v>-1.8041002402914082E-3</v>
      </c>
      <c r="N292" s="36">
        <f t="shared" ca="1" si="75"/>
        <v>0</v>
      </c>
      <c r="O292" s="26">
        <f t="shared" ca="1" si="76"/>
        <v>0</v>
      </c>
      <c r="P292" s="36">
        <f t="shared" ca="1" si="77"/>
        <v>0</v>
      </c>
      <c r="Q292" s="36">
        <f t="shared" ca="1" si="78"/>
        <v>0</v>
      </c>
      <c r="R292" s="16">
        <f t="shared" ca="1" si="79"/>
        <v>1.8041002402914082E-3</v>
      </c>
    </row>
    <row r="293" spans="1:18" x14ac:dyDescent="0.2">
      <c r="A293" s="84"/>
      <c r="B293" s="84"/>
      <c r="C293" s="84"/>
      <c r="D293" s="85">
        <f t="shared" si="65"/>
        <v>0</v>
      </c>
      <c r="E293" s="85">
        <f t="shared" si="66"/>
        <v>0</v>
      </c>
      <c r="F293" s="36">
        <f t="shared" si="67"/>
        <v>0</v>
      </c>
      <c r="G293" s="36">
        <f t="shared" si="68"/>
        <v>0</v>
      </c>
      <c r="H293" s="36">
        <f t="shared" si="69"/>
        <v>0</v>
      </c>
      <c r="I293" s="36">
        <f t="shared" si="70"/>
        <v>0</v>
      </c>
      <c r="J293" s="36">
        <f t="shared" si="71"/>
        <v>0</v>
      </c>
      <c r="K293" s="36">
        <f t="shared" si="72"/>
        <v>0</v>
      </c>
      <c r="L293" s="36">
        <f t="shared" si="73"/>
        <v>0</v>
      </c>
      <c r="M293" s="36">
        <f t="shared" ca="1" si="74"/>
        <v>-1.8041002402914082E-3</v>
      </c>
      <c r="N293" s="36">
        <f t="shared" ca="1" si="75"/>
        <v>0</v>
      </c>
      <c r="O293" s="26">
        <f t="shared" ca="1" si="76"/>
        <v>0</v>
      </c>
      <c r="P293" s="36">
        <f t="shared" ca="1" si="77"/>
        <v>0</v>
      </c>
      <c r="Q293" s="36">
        <f t="shared" ca="1" si="78"/>
        <v>0</v>
      </c>
      <c r="R293" s="16">
        <f t="shared" ca="1" si="79"/>
        <v>1.8041002402914082E-3</v>
      </c>
    </row>
    <row r="294" spans="1:18" x14ac:dyDescent="0.2">
      <c r="A294" s="84"/>
      <c r="B294" s="84"/>
      <c r="C294" s="84"/>
      <c r="D294" s="85">
        <f t="shared" si="65"/>
        <v>0</v>
      </c>
      <c r="E294" s="85">
        <f t="shared" si="66"/>
        <v>0</v>
      </c>
      <c r="F294" s="36">
        <f t="shared" si="67"/>
        <v>0</v>
      </c>
      <c r="G294" s="36">
        <f t="shared" si="68"/>
        <v>0</v>
      </c>
      <c r="H294" s="36">
        <f t="shared" si="69"/>
        <v>0</v>
      </c>
      <c r="I294" s="36">
        <f t="shared" si="70"/>
        <v>0</v>
      </c>
      <c r="J294" s="36">
        <f t="shared" si="71"/>
        <v>0</v>
      </c>
      <c r="K294" s="36">
        <f t="shared" si="72"/>
        <v>0</v>
      </c>
      <c r="L294" s="36">
        <f t="shared" si="73"/>
        <v>0</v>
      </c>
      <c r="M294" s="36">
        <f t="shared" ca="1" si="74"/>
        <v>-1.8041002402914082E-3</v>
      </c>
      <c r="N294" s="36">
        <f t="shared" ca="1" si="75"/>
        <v>0</v>
      </c>
      <c r="O294" s="26">
        <f t="shared" ca="1" si="76"/>
        <v>0</v>
      </c>
      <c r="P294" s="36">
        <f t="shared" ca="1" si="77"/>
        <v>0</v>
      </c>
      <c r="Q294" s="36">
        <f t="shared" ca="1" si="78"/>
        <v>0</v>
      </c>
      <c r="R294" s="16">
        <f t="shared" ca="1" si="79"/>
        <v>1.8041002402914082E-3</v>
      </c>
    </row>
    <row r="295" spans="1:18" x14ac:dyDescent="0.2">
      <c r="A295" s="84"/>
      <c r="B295" s="84"/>
      <c r="C295" s="84"/>
      <c r="D295" s="85">
        <f t="shared" si="65"/>
        <v>0</v>
      </c>
      <c r="E295" s="85">
        <f t="shared" si="66"/>
        <v>0</v>
      </c>
      <c r="F295" s="36">
        <f t="shared" si="67"/>
        <v>0</v>
      </c>
      <c r="G295" s="36">
        <f t="shared" si="68"/>
        <v>0</v>
      </c>
      <c r="H295" s="36">
        <f t="shared" si="69"/>
        <v>0</v>
      </c>
      <c r="I295" s="36">
        <f t="shared" si="70"/>
        <v>0</v>
      </c>
      <c r="J295" s="36">
        <f t="shared" si="71"/>
        <v>0</v>
      </c>
      <c r="K295" s="36">
        <f t="shared" si="72"/>
        <v>0</v>
      </c>
      <c r="L295" s="36">
        <f t="shared" si="73"/>
        <v>0</v>
      </c>
      <c r="M295" s="36">
        <f t="shared" ca="1" si="74"/>
        <v>-1.8041002402914082E-3</v>
      </c>
      <c r="N295" s="36">
        <f t="shared" ca="1" si="75"/>
        <v>0</v>
      </c>
      <c r="O295" s="26">
        <f t="shared" ca="1" si="76"/>
        <v>0</v>
      </c>
      <c r="P295" s="36">
        <f t="shared" ca="1" si="77"/>
        <v>0</v>
      </c>
      <c r="Q295" s="36">
        <f t="shared" ca="1" si="78"/>
        <v>0</v>
      </c>
      <c r="R295" s="16">
        <f t="shared" ca="1" si="79"/>
        <v>1.8041002402914082E-3</v>
      </c>
    </row>
    <row r="296" spans="1:18" x14ac:dyDescent="0.2">
      <c r="A296" s="84"/>
      <c r="B296" s="84"/>
      <c r="C296" s="84"/>
      <c r="D296" s="85">
        <f t="shared" si="65"/>
        <v>0</v>
      </c>
      <c r="E296" s="85">
        <f t="shared" si="66"/>
        <v>0</v>
      </c>
      <c r="F296" s="36">
        <f t="shared" si="67"/>
        <v>0</v>
      </c>
      <c r="G296" s="36">
        <f t="shared" si="68"/>
        <v>0</v>
      </c>
      <c r="H296" s="36">
        <f t="shared" si="69"/>
        <v>0</v>
      </c>
      <c r="I296" s="36">
        <f t="shared" si="70"/>
        <v>0</v>
      </c>
      <c r="J296" s="36">
        <f t="shared" si="71"/>
        <v>0</v>
      </c>
      <c r="K296" s="36">
        <f t="shared" si="72"/>
        <v>0</v>
      </c>
      <c r="L296" s="36">
        <f t="shared" si="73"/>
        <v>0</v>
      </c>
      <c r="M296" s="36">
        <f t="shared" ca="1" si="74"/>
        <v>-1.8041002402914082E-3</v>
      </c>
      <c r="N296" s="36">
        <f t="shared" ca="1" si="75"/>
        <v>0</v>
      </c>
      <c r="O296" s="26">
        <f t="shared" ca="1" si="76"/>
        <v>0</v>
      </c>
      <c r="P296" s="36">
        <f t="shared" ca="1" si="77"/>
        <v>0</v>
      </c>
      <c r="Q296" s="36">
        <f t="shared" ca="1" si="78"/>
        <v>0</v>
      </c>
      <c r="R296" s="16">
        <f t="shared" ca="1" si="79"/>
        <v>1.8041002402914082E-3</v>
      </c>
    </row>
    <row r="297" spans="1:18" x14ac:dyDescent="0.2">
      <c r="A297" s="84"/>
      <c r="B297" s="84"/>
      <c r="C297" s="84"/>
      <c r="D297" s="85">
        <f t="shared" si="65"/>
        <v>0</v>
      </c>
      <c r="E297" s="85">
        <f t="shared" si="66"/>
        <v>0</v>
      </c>
      <c r="F297" s="36">
        <f t="shared" si="67"/>
        <v>0</v>
      </c>
      <c r="G297" s="36">
        <f t="shared" si="68"/>
        <v>0</v>
      </c>
      <c r="H297" s="36">
        <f t="shared" si="69"/>
        <v>0</v>
      </c>
      <c r="I297" s="36">
        <f t="shared" si="70"/>
        <v>0</v>
      </c>
      <c r="J297" s="36">
        <f t="shared" si="71"/>
        <v>0</v>
      </c>
      <c r="K297" s="36">
        <f t="shared" si="72"/>
        <v>0</v>
      </c>
      <c r="L297" s="36">
        <f t="shared" si="73"/>
        <v>0</v>
      </c>
      <c r="M297" s="36">
        <f t="shared" ca="1" si="74"/>
        <v>-1.8041002402914082E-3</v>
      </c>
      <c r="N297" s="36">
        <f t="shared" ca="1" si="75"/>
        <v>0</v>
      </c>
      <c r="O297" s="26">
        <f t="shared" ca="1" si="76"/>
        <v>0</v>
      </c>
      <c r="P297" s="36">
        <f t="shared" ca="1" si="77"/>
        <v>0</v>
      </c>
      <c r="Q297" s="36">
        <f t="shared" ca="1" si="78"/>
        <v>0</v>
      </c>
      <c r="R297" s="16">
        <f t="shared" ca="1" si="79"/>
        <v>1.8041002402914082E-3</v>
      </c>
    </row>
    <row r="298" spans="1:18" x14ac:dyDescent="0.2">
      <c r="A298" s="84"/>
      <c r="B298" s="84"/>
      <c r="C298" s="84"/>
      <c r="D298" s="85">
        <f t="shared" si="65"/>
        <v>0</v>
      </c>
      <c r="E298" s="85">
        <f t="shared" si="66"/>
        <v>0</v>
      </c>
      <c r="F298" s="36">
        <f t="shared" si="67"/>
        <v>0</v>
      </c>
      <c r="G298" s="36">
        <f t="shared" si="68"/>
        <v>0</v>
      </c>
      <c r="H298" s="36">
        <f t="shared" si="69"/>
        <v>0</v>
      </c>
      <c r="I298" s="36">
        <f t="shared" si="70"/>
        <v>0</v>
      </c>
      <c r="J298" s="36">
        <f t="shared" si="71"/>
        <v>0</v>
      </c>
      <c r="K298" s="36">
        <f t="shared" si="72"/>
        <v>0</v>
      </c>
      <c r="L298" s="36">
        <f t="shared" si="73"/>
        <v>0</v>
      </c>
      <c r="M298" s="36">
        <f t="shared" ca="1" si="74"/>
        <v>-1.8041002402914082E-3</v>
      </c>
      <c r="N298" s="36">
        <f t="shared" ca="1" si="75"/>
        <v>0</v>
      </c>
      <c r="O298" s="26">
        <f t="shared" ca="1" si="76"/>
        <v>0</v>
      </c>
      <c r="P298" s="36">
        <f t="shared" ca="1" si="77"/>
        <v>0</v>
      </c>
      <c r="Q298" s="36">
        <f t="shared" ca="1" si="78"/>
        <v>0</v>
      </c>
      <c r="R298" s="16">
        <f t="shared" ca="1" si="79"/>
        <v>1.8041002402914082E-3</v>
      </c>
    </row>
    <row r="299" spans="1:18" x14ac:dyDescent="0.2">
      <c r="A299" s="84"/>
      <c r="B299" s="84"/>
      <c r="C299" s="84"/>
      <c r="D299" s="85">
        <f t="shared" si="65"/>
        <v>0</v>
      </c>
      <c r="E299" s="85">
        <f t="shared" si="66"/>
        <v>0</v>
      </c>
      <c r="F299" s="36">
        <f t="shared" si="67"/>
        <v>0</v>
      </c>
      <c r="G299" s="36">
        <f t="shared" si="68"/>
        <v>0</v>
      </c>
      <c r="H299" s="36">
        <f t="shared" si="69"/>
        <v>0</v>
      </c>
      <c r="I299" s="36">
        <f t="shared" si="70"/>
        <v>0</v>
      </c>
      <c r="J299" s="36">
        <f t="shared" si="71"/>
        <v>0</v>
      </c>
      <c r="K299" s="36">
        <f t="shared" si="72"/>
        <v>0</v>
      </c>
      <c r="L299" s="36">
        <f t="shared" si="73"/>
        <v>0</v>
      </c>
      <c r="M299" s="36">
        <f t="shared" ca="1" si="74"/>
        <v>-1.8041002402914082E-3</v>
      </c>
      <c r="N299" s="36">
        <f t="shared" ca="1" si="75"/>
        <v>0</v>
      </c>
      <c r="O299" s="26">
        <f t="shared" ca="1" si="76"/>
        <v>0</v>
      </c>
      <c r="P299" s="36">
        <f t="shared" ca="1" si="77"/>
        <v>0</v>
      </c>
      <c r="Q299" s="36">
        <f t="shared" ca="1" si="78"/>
        <v>0</v>
      </c>
      <c r="R299" s="16">
        <f t="shared" ca="1" si="79"/>
        <v>1.8041002402914082E-3</v>
      </c>
    </row>
    <row r="300" spans="1:18" x14ac:dyDescent="0.2">
      <c r="A300" s="84"/>
      <c r="B300" s="84"/>
      <c r="C300" s="84"/>
      <c r="D300" s="85">
        <f t="shared" si="65"/>
        <v>0</v>
      </c>
      <c r="E300" s="85">
        <f t="shared" si="66"/>
        <v>0</v>
      </c>
      <c r="F300" s="36">
        <f t="shared" si="67"/>
        <v>0</v>
      </c>
      <c r="G300" s="36">
        <f t="shared" si="68"/>
        <v>0</v>
      </c>
      <c r="H300" s="36">
        <f t="shared" si="69"/>
        <v>0</v>
      </c>
      <c r="I300" s="36">
        <f t="shared" si="70"/>
        <v>0</v>
      </c>
      <c r="J300" s="36">
        <f t="shared" si="71"/>
        <v>0</v>
      </c>
      <c r="K300" s="36">
        <f t="shared" si="72"/>
        <v>0</v>
      </c>
      <c r="L300" s="36">
        <f t="shared" si="73"/>
        <v>0</v>
      </c>
      <c r="M300" s="36">
        <f t="shared" ca="1" si="74"/>
        <v>-1.8041002402914082E-3</v>
      </c>
      <c r="N300" s="36">
        <f t="shared" ca="1" si="75"/>
        <v>0</v>
      </c>
      <c r="O300" s="26">
        <f t="shared" ca="1" si="76"/>
        <v>0</v>
      </c>
      <c r="P300" s="36">
        <f t="shared" ca="1" si="77"/>
        <v>0</v>
      </c>
      <c r="Q300" s="36">
        <f t="shared" ca="1" si="78"/>
        <v>0</v>
      </c>
      <c r="R300" s="16">
        <f t="shared" ca="1" si="79"/>
        <v>1.8041002402914082E-3</v>
      </c>
    </row>
    <row r="301" spans="1:18" x14ac:dyDescent="0.2">
      <c r="A301" s="84"/>
      <c r="B301" s="84"/>
      <c r="C301" s="84"/>
      <c r="D301" s="85">
        <f t="shared" si="65"/>
        <v>0</v>
      </c>
      <c r="E301" s="85">
        <f t="shared" si="66"/>
        <v>0</v>
      </c>
      <c r="F301" s="36">
        <f t="shared" si="67"/>
        <v>0</v>
      </c>
      <c r="G301" s="36">
        <f t="shared" si="68"/>
        <v>0</v>
      </c>
      <c r="H301" s="36">
        <f t="shared" si="69"/>
        <v>0</v>
      </c>
      <c r="I301" s="36">
        <f t="shared" si="70"/>
        <v>0</v>
      </c>
      <c r="J301" s="36">
        <f t="shared" si="71"/>
        <v>0</v>
      </c>
      <c r="K301" s="36">
        <f t="shared" si="72"/>
        <v>0</v>
      </c>
      <c r="L301" s="36">
        <f t="shared" si="73"/>
        <v>0</v>
      </c>
      <c r="M301" s="36">
        <f t="shared" ca="1" si="74"/>
        <v>-1.8041002402914082E-3</v>
      </c>
      <c r="N301" s="36">
        <f t="shared" ca="1" si="75"/>
        <v>0</v>
      </c>
      <c r="O301" s="26">
        <f t="shared" ca="1" si="76"/>
        <v>0</v>
      </c>
      <c r="P301" s="36">
        <f t="shared" ca="1" si="77"/>
        <v>0</v>
      </c>
      <c r="Q301" s="36">
        <f t="shared" ca="1" si="78"/>
        <v>0</v>
      </c>
      <c r="R301" s="16">
        <f t="shared" ca="1" si="79"/>
        <v>1.8041002402914082E-3</v>
      </c>
    </row>
    <row r="302" spans="1:18" x14ac:dyDescent="0.2">
      <c r="A302" s="84"/>
      <c r="B302" s="84"/>
      <c r="C302" s="84"/>
      <c r="D302" s="85">
        <f t="shared" si="65"/>
        <v>0</v>
      </c>
      <c r="E302" s="85">
        <f t="shared" si="66"/>
        <v>0</v>
      </c>
      <c r="F302" s="36">
        <f t="shared" si="67"/>
        <v>0</v>
      </c>
      <c r="G302" s="36">
        <f t="shared" si="68"/>
        <v>0</v>
      </c>
      <c r="H302" s="36">
        <f t="shared" si="69"/>
        <v>0</v>
      </c>
      <c r="I302" s="36">
        <f t="shared" si="70"/>
        <v>0</v>
      </c>
      <c r="J302" s="36">
        <f t="shared" si="71"/>
        <v>0</v>
      </c>
      <c r="K302" s="36">
        <f t="shared" si="72"/>
        <v>0</v>
      </c>
      <c r="L302" s="36">
        <f t="shared" si="73"/>
        <v>0</v>
      </c>
      <c r="M302" s="36">
        <f t="shared" ca="1" si="74"/>
        <v>-1.8041002402914082E-3</v>
      </c>
      <c r="N302" s="36">
        <f t="shared" ca="1" si="75"/>
        <v>0</v>
      </c>
      <c r="O302" s="26">
        <f t="shared" ca="1" si="76"/>
        <v>0</v>
      </c>
      <c r="P302" s="36">
        <f t="shared" ca="1" si="77"/>
        <v>0</v>
      </c>
      <c r="Q302" s="36">
        <f t="shared" ca="1" si="78"/>
        <v>0</v>
      </c>
      <c r="R302" s="16">
        <f t="shared" ca="1" si="79"/>
        <v>1.8041002402914082E-3</v>
      </c>
    </row>
    <row r="303" spans="1:18" x14ac:dyDescent="0.2">
      <c r="A303" s="84"/>
      <c r="B303" s="84"/>
      <c r="C303" s="84"/>
      <c r="D303" s="85">
        <f t="shared" si="65"/>
        <v>0</v>
      </c>
      <c r="E303" s="85">
        <f t="shared" si="66"/>
        <v>0</v>
      </c>
      <c r="F303" s="36">
        <f t="shared" si="67"/>
        <v>0</v>
      </c>
      <c r="G303" s="36">
        <f t="shared" si="68"/>
        <v>0</v>
      </c>
      <c r="H303" s="36">
        <f t="shared" si="69"/>
        <v>0</v>
      </c>
      <c r="I303" s="36">
        <f t="shared" si="70"/>
        <v>0</v>
      </c>
      <c r="J303" s="36">
        <f t="shared" si="71"/>
        <v>0</v>
      </c>
      <c r="K303" s="36">
        <f t="shared" si="72"/>
        <v>0</v>
      </c>
      <c r="L303" s="36">
        <f t="shared" si="73"/>
        <v>0</v>
      </c>
      <c r="M303" s="36">
        <f t="shared" ca="1" si="74"/>
        <v>-1.8041002402914082E-3</v>
      </c>
      <c r="N303" s="36">
        <f t="shared" ca="1" si="75"/>
        <v>0</v>
      </c>
      <c r="O303" s="26">
        <f t="shared" ca="1" si="76"/>
        <v>0</v>
      </c>
      <c r="P303" s="36">
        <f t="shared" ca="1" si="77"/>
        <v>0</v>
      </c>
      <c r="Q303" s="36">
        <f t="shared" ca="1" si="78"/>
        <v>0</v>
      </c>
      <c r="R303" s="16">
        <f t="shared" ca="1" si="79"/>
        <v>1.8041002402914082E-3</v>
      </c>
    </row>
    <row r="304" spans="1:18" x14ac:dyDescent="0.2">
      <c r="A304" s="84"/>
      <c r="B304" s="84"/>
      <c r="C304" s="84"/>
      <c r="D304" s="85">
        <f t="shared" si="65"/>
        <v>0</v>
      </c>
      <c r="E304" s="85">
        <f t="shared" si="66"/>
        <v>0</v>
      </c>
      <c r="F304" s="36">
        <f t="shared" si="67"/>
        <v>0</v>
      </c>
      <c r="G304" s="36">
        <f t="shared" si="68"/>
        <v>0</v>
      </c>
      <c r="H304" s="36">
        <f t="shared" si="69"/>
        <v>0</v>
      </c>
      <c r="I304" s="36">
        <f t="shared" si="70"/>
        <v>0</v>
      </c>
      <c r="J304" s="36">
        <f t="shared" si="71"/>
        <v>0</v>
      </c>
      <c r="K304" s="36">
        <f t="shared" si="72"/>
        <v>0</v>
      </c>
      <c r="L304" s="36">
        <f t="shared" si="73"/>
        <v>0</v>
      </c>
      <c r="M304" s="36">
        <f t="shared" ca="1" si="74"/>
        <v>-1.8041002402914082E-3</v>
      </c>
      <c r="N304" s="36">
        <f t="shared" ca="1" si="75"/>
        <v>0</v>
      </c>
      <c r="O304" s="26">
        <f t="shared" ca="1" si="76"/>
        <v>0</v>
      </c>
      <c r="P304" s="36">
        <f t="shared" ca="1" si="77"/>
        <v>0</v>
      </c>
      <c r="Q304" s="36">
        <f t="shared" ca="1" si="78"/>
        <v>0</v>
      </c>
      <c r="R304" s="16">
        <f t="shared" ca="1" si="79"/>
        <v>1.8041002402914082E-3</v>
      </c>
    </row>
    <row r="305" spans="1:18" x14ac:dyDescent="0.2">
      <c r="A305" s="84"/>
      <c r="B305" s="84"/>
      <c r="C305" s="84"/>
      <c r="D305" s="85">
        <f t="shared" si="65"/>
        <v>0</v>
      </c>
      <c r="E305" s="85">
        <f t="shared" si="66"/>
        <v>0</v>
      </c>
      <c r="F305" s="36">
        <f t="shared" si="67"/>
        <v>0</v>
      </c>
      <c r="G305" s="36">
        <f t="shared" si="68"/>
        <v>0</v>
      </c>
      <c r="H305" s="36">
        <f t="shared" si="69"/>
        <v>0</v>
      </c>
      <c r="I305" s="36">
        <f t="shared" si="70"/>
        <v>0</v>
      </c>
      <c r="J305" s="36">
        <f t="shared" si="71"/>
        <v>0</v>
      </c>
      <c r="K305" s="36">
        <f t="shared" si="72"/>
        <v>0</v>
      </c>
      <c r="L305" s="36">
        <f t="shared" si="73"/>
        <v>0</v>
      </c>
      <c r="M305" s="36">
        <f t="shared" ca="1" si="74"/>
        <v>-1.8041002402914082E-3</v>
      </c>
      <c r="N305" s="36">
        <f t="shared" ca="1" si="75"/>
        <v>0</v>
      </c>
      <c r="O305" s="26">
        <f t="shared" ca="1" si="76"/>
        <v>0</v>
      </c>
      <c r="P305" s="36">
        <f t="shared" ca="1" si="77"/>
        <v>0</v>
      </c>
      <c r="Q305" s="36">
        <f t="shared" ca="1" si="78"/>
        <v>0</v>
      </c>
      <c r="R305" s="16">
        <f t="shared" ca="1" si="79"/>
        <v>1.8041002402914082E-3</v>
      </c>
    </row>
    <row r="306" spans="1:18" x14ac:dyDescent="0.2">
      <c r="A306" s="84"/>
      <c r="B306" s="84"/>
      <c r="C306" s="84"/>
      <c r="D306" s="85">
        <f t="shared" si="65"/>
        <v>0</v>
      </c>
      <c r="E306" s="85">
        <f t="shared" si="66"/>
        <v>0</v>
      </c>
      <c r="F306" s="36">
        <f t="shared" si="67"/>
        <v>0</v>
      </c>
      <c r="G306" s="36">
        <f t="shared" si="68"/>
        <v>0</v>
      </c>
      <c r="H306" s="36">
        <f t="shared" si="69"/>
        <v>0</v>
      </c>
      <c r="I306" s="36">
        <f t="shared" si="70"/>
        <v>0</v>
      </c>
      <c r="J306" s="36">
        <f t="shared" si="71"/>
        <v>0</v>
      </c>
      <c r="K306" s="36">
        <f t="shared" si="72"/>
        <v>0</v>
      </c>
      <c r="L306" s="36">
        <f t="shared" si="73"/>
        <v>0</v>
      </c>
      <c r="M306" s="36">
        <f t="shared" ca="1" si="74"/>
        <v>-1.8041002402914082E-3</v>
      </c>
      <c r="N306" s="36">
        <f t="shared" ca="1" si="75"/>
        <v>0</v>
      </c>
      <c r="O306" s="26">
        <f t="shared" ca="1" si="76"/>
        <v>0</v>
      </c>
      <c r="P306" s="36">
        <f t="shared" ca="1" si="77"/>
        <v>0</v>
      </c>
      <c r="Q306" s="36">
        <f t="shared" ca="1" si="78"/>
        <v>0</v>
      </c>
      <c r="R306" s="16">
        <f t="shared" ca="1" si="79"/>
        <v>1.8041002402914082E-3</v>
      </c>
    </row>
    <row r="307" spans="1:18" x14ac:dyDescent="0.2">
      <c r="A307" s="84"/>
      <c r="B307" s="84"/>
      <c r="C307" s="84"/>
      <c r="D307" s="85">
        <f t="shared" si="65"/>
        <v>0</v>
      </c>
      <c r="E307" s="85">
        <f t="shared" si="66"/>
        <v>0</v>
      </c>
      <c r="F307" s="36">
        <f t="shared" si="67"/>
        <v>0</v>
      </c>
      <c r="G307" s="36">
        <f t="shared" si="68"/>
        <v>0</v>
      </c>
      <c r="H307" s="36">
        <f t="shared" si="69"/>
        <v>0</v>
      </c>
      <c r="I307" s="36">
        <f t="shared" si="70"/>
        <v>0</v>
      </c>
      <c r="J307" s="36">
        <f t="shared" si="71"/>
        <v>0</v>
      </c>
      <c r="K307" s="36">
        <f t="shared" si="72"/>
        <v>0</v>
      </c>
      <c r="L307" s="36">
        <f t="shared" si="73"/>
        <v>0</v>
      </c>
      <c r="M307" s="36">
        <f t="shared" ca="1" si="74"/>
        <v>-1.8041002402914082E-3</v>
      </c>
      <c r="N307" s="36">
        <f t="shared" ca="1" si="75"/>
        <v>0</v>
      </c>
      <c r="O307" s="26">
        <f t="shared" ca="1" si="76"/>
        <v>0</v>
      </c>
      <c r="P307" s="36">
        <f t="shared" ca="1" si="77"/>
        <v>0</v>
      </c>
      <c r="Q307" s="36">
        <f t="shared" ca="1" si="78"/>
        <v>0</v>
      </c>
      <c r="R307" s="16">
        <f t="shared" ca="1" si="79"/>
        <v>1.8041002402914082E-3</v>
      </c>
    </row>
    <row r="308" spans="1:18" x14ac:dyDescent="0.2">
      <c r="A308" s="84"/>
      <c r="B308" s="84"/>
      <c r="C308" s="84"/>
      <c r="D308" s="85">
        <f t="shared" si="65"/>
        <v>0</v>
      </c>
      <c r="E308" s="85">
        <f t="shared" si="66"/>
        <v>0</v>
      </c>
      <c r="F308" s="36">
        <f t="shared" si="67"/>
        <v>0</v>
      </c>
      <c r="G308" s="36">
        <f t="shared" si="68"/>
        <v>0</v>
      </c>
      <c r="H308" s="36">
        <f t="shared" si="69"/>
        <v>0</v>
      </c>
      <c r="I308" s="36">
        <f t="shared" si="70"/>
        <v>0</v>
      </c>
      <c r="J308" s="36">
        <f t="shared" si="71"/>
        <v>0</v>
      </c>
      <c r="K308" s="36">
        <f t="shared" si="72"/>
        <v>0</v>
      </c>
      <c r="L308" s="36">
        <f t="shared" si="73"/>
        <v>0</v>
      </c>
      <c r="M308" s="36">
        <f t="shared" ca="1" si="74"/>
        <v>-1.8041002402914082E-3</v>
      </c>
      <c r="N308" s="36">
        <f t="shared" ca="1" si="75"/>
        <v>0</v>
      </c>
      <c r="O308" s="26">
        <f t="shared" ca="1" si="76"/>
        <v>0</v>
      </c>
      <c r="P308" s="36">
        <f t="shared" ca="1" si="77"/>
        <v>0</v>
      </c>
      <c r="Q308" s="36">
        <f t="shared" ca="1" si="78"/>
        <v>0</v>
      </c>
      <c r="R308" s="16">
        <f t="shared" ca="1" si="79"/>
        <v>1.8041002402914082E-3</v>
      </c>
    </row>
    <row r="309" spans="1:18" x14ac:dyDescent="0.2">
      <c r="A309" s="84"/>
      <c r="B309" s="84"/>
      <c r="C309" s="84"/>
      <c r="D309" s="85">
        <f t="shared" si="65"/>
        <v>0</v>
      </c>
      <c r="E309" s="85">
        <f t="shared" si="66"/>
        <v>0</v>
      </c>
      <c r="F309" s="36">
        <f t="shared" si="67"/>
        <v>0</v>
      </c>
      <c r="G309" s="36">
        <f t="shared" si="68"/>
        <v>0</v>
      </c>
      <c r="H309" s="36">
        <f t="shared" si="69"/>
        <v>0</v>
      </c>
      <c r="I309" s="36">
        <f t="shared" si="70"/>
        <v>0</v>
      </c>
      <c r="J309" s="36">
        <f t="shared" si="71"/>
        <v>0</v>
      </c>
      <c r="K309" s="36">
        <f t="shared" si="72"/>
        <v>0</v>
      </c>
      <c r="L309" s="36">
        <f t="shared" si="73"/>
        <v>0</v>
      </c>
      <c r="M309" s="36">
        <f t="shared" ca="1" si="74"/>
        <v>-1.8041002402914082E-3</v>
      </c>
      <c r="N309" s="36">
        <f t="shared" ca="1" si="75"/>
        <v>0</v>
      </c>
      <c r="O309" s="26">
        <f t="shared" ca="1" si="76"/>
        <v>0</v>
      </c>
      <c r="P309" s="36">
        <f t="shared" ca="1" si="77"/>
        <v>0</v>
      </c>
      <c r="Q309" s="36">
        <f t="shared" ca="1" si="78"/>
        <v>0</v>
      </c>
      <c r="R309" s="16">
        <f t="shared" ca="1" si="79"/>
        <v>1.8041002402914082E-3</v>
      </c>
    </row>
    <row r="310" spans="1:18" x14ac:dyDescent="0.2">
      <c r="A310" s="84"/>
      <c r="B310" s="84"/>
      <c r="C310" s="84"/>
      <c r="D310" s="85">
        <f t="shared" si="65"/>
        <v>0</v>
      </c>
      <c r="E310" s="85">
        <f t="shared" si="66"/>
        <v>0</v>
      </c>
      <c r="F310" s="36">
        <f t="shared" si="67"/>
        <v>0</v>
      </c>
      <c r="G310" s="36">
        <f t="shared" si="68"/>
        <v>0</v>
      </c>
      <c r="H310" s="36">
        <f t="shared" si="69"/>
        <v>0</v>
      </c>
      <c r="I310" s="36">
        <f t="shared" si="70"/>
        <v>0</v>
      </c>
      <c r="J310" s="36">
        <f t="shared" si="71"/>
        <v>0</v>
      </c>
      <c r="K310" s="36">
        <f t="shared" si="72"/>
        <v>0</v>
      </c>
      <c r="L310" s="36">
        <f t="shared" si="73"/>
        <v>0</v>
      </c>
      <c r="M310" s="36">
        <f t="shared" ca="1" si="74"/>
        <v>-1.8041002402914082E-3</v>
      </c>
      <c r="N310" s="36">
        <f t="shared" ca="1" si="75"/>
        <v>0</v>
      </c>
      <c r="O310" s="26">
        <f t="shared" ca="1" si="76"/>
        <v>0</v>
      </c>
      <c r="P310" s="36">
        <f t="shared" ca="1" si="77"/>
        <v>0</v>
      </c>
      <c r="Q310" s="36">
        <f t="shared" ca="1" si="78"/>
        <v>0</v>
      </c>
      <c r="R310" s="16">
        <f t="shared" ca="1" si="79"/>
        <v>1.8041002402914082E-3</v>
      </c>
    </row>
    <row r="311" spans="1:18" x14ac:dyDescent="0.2">
      <c r="A311" s="84"/>
      <c r="B311" s="84"/>
      <c r="C311" s="84"/>
      <c r="D311" s="85">
        <f t="shared" si="65"/>
        <v>0</v>
      </c>
      <c r="E311" s="85">
        <f t="shared" si="66"/>
        <v>0</v>
      </c>
      <c r="F311" s="36">
        <f t="shared" si="67"/>
        <v>0</v>
      </c>
      <c r="G311" s="36">
        <f t="shared" si="68"/>
        <v>0</v>
      </c>
      <c r="H311" s="36">
        <f t="shared" si="69"/>
        <v>0</v>
      </c>
      <c r="I311" s="36">
        <f t="shared" si="70"/>
        <v>0</v>
      </c>
      <c r="J311" s="36">
        <f t="shared" si="71"/>
        <v>0</v>
      </c>
      <c r="K311" s="36">
        <f t="shared" si="72"/>
        <v>0</v>
      </c>
      <c r="L311" s="36">
        <f t="shared" si="73"/>
        <v>0</v>
      </c>
      <c r="M311" s="36">
        <f t="shared" ca="1" si="74"/>
        <v>-1.8041002402914082E-3</v>
      </c>
      <c r="N311" s="36">
        <f t="shared" ca="1" si="75"/>
        <v>0</v>
      </c>
      <c r="O311" s="26">
        <f t="shared" ca="1" si="76"/>
        <v>0</v>
      </c>
      <c r="P311" s="36">
        <f t="shared" ca="1" si="77"/>
        <v>0</v>
      </c>
      <c r="Q311" s="36">
        <f t="shared" ca="1" si="78"/>
        <v>0</v>
      </c>
      <c r="R311" s="16">
        <f t="shared" ca="1" si="79"/>
        <v>1.8041002402914082E-3</v>
      </c>
    </row>
    <row r="312" spans="1:18" x14ac:dyDescent="0.2">
      <c r="A312" s="84"/>
      <c r="B312" s="84"/>
      <c r="C312" s="84"/>
      <c r="D312" s="85">
        <f t="shared" si="65"/>
        <v>0</v>
      </c>
      <c r="E312" s="85">
        <f t="shared" si="66"/>
        <v>0</v>
      </c>
      <c r="F312" s="36">
        <f t="shared" si="67"/>
        <v>0</v>
      </c>
      <c r="G312" s="36">
        <f t="shared" si="68"/>
        <v>0</v>
      </c>
      <c r="H312" s="36">
        <f t="shared" si="69"/>
        <v>0</v>
      </c>
      <c r="I312" s="36">
        <f t="shared" si="70"/>
        <v>0</v>
      </c>
      <c r="J312" s="36">
        <f t="shared" si="71"/>
        <v>0</v>
      </c>
      <c r="K312" s="36">
        <f t="shared" si="72"/>
        <v>0</v>
      </c>
      <c r="L312" s="36">
        <f t="shared" si="73"/>
        <v>0</v>
      </c>
      <c r="M312" s="36">
        <f t="shared" ca="1" si="74"/>
        <v>-1.8041002402914082E-3</v>
      </c>
      <c r="N312" s="36">
        <f t="shared" ca="1" si="75"/>
        <v>0</v>
      </c>
      <c r="O312" s="26">
        <f t="shared" ca="1" si="76"/>
        <v>0</v>
      </c>
      <c r="P312" s="36">
        <f t="shared" ca="1" si="77"/>
        <v>0</v>
      </c>
      <c r="Q312" s="36">
        <f t="shared" ca="1" si="78"/>
        <v>0</v>
      </c>
      <c r="R312" s="16">
        <f t="shared" ca="1" si="79"/>
        <v>1.8041002402914082E-3</v>
      </c>
    </row>
    <row r="313" spans="1:18" x14ac:dyDescent="0.2">
      <c r="A313" s="84"/>
      <c r="B313" s="84"/>
      <c r="C313" s="84"/>
      <c r="D313" s="85">
        <f t="shared" si="65"/>
        <v>0</v>
      </c>
      <c r="E313" s="85">
        <f t="shared" si="66"/>
        <v>0</v>
      </c>
      <c r="F313" s="36">
        <f t="shared" si="67"/>
        <v>0</v>
      </c>
      <c r="G313" s="36">
        <f t="shared" si="68"/>
        <v>0</v>
      </c>
      <c r="H313" s="36">
        <f t="shared" si="69"/>
        <v>0</v>
      </c>
      <c r="I313" s="36">
        <f t="shared" si="70"/>
        <v>0</v>
      </c>
      <c r="J313" s="36">
        <f t="shared" si="71"/>
        <v>0</v>
      </c>
      <c r="K313" s="36">
        <f t="shared" si="72"/>
        <v>0</v>
      </c>
      <c r="L313" s="36">
        <f t="shared" si="73"/>
        <v>0</v>
      </c>
      <c r="M313" s="36">
        <f t="shared" ca="1" si="74"/>
        <v>-1.8041002402914082E-3</v>
      </c>
      <c r="N313" s="36">
        <f t="shared" ca="1" si="75"/>
        <v>0</v>
      </c>
      <c r="O313" s="26">
        <f t="shared" ca="1" si="76"/>
        <v>0</v>
      </c>
      <c r="P313" s="36">
        <f t="shared" ca="1" si="77"/>
        <v>0</v>
      </c>
      <c r="Q313" s="36">
        <f t="shared" ca="1" si="78"/>
        <v>0</v>
      </c>
      <c r="R313" s="16">
        <f t="shared" ca="1" si="79"/>
        <v>1.8041002402914082E-3</v>
      </c>
    </row>
    <row r="314" spans="1:18" x14ac:dyDescent="0.2">
      <c r="A314" s="84"/>
      <c r="B314" s="84"/>
      <c r="C314" s="84"/>
      <c r="D314" s="85">
        <f t="shared" si="65"/>
        <v>0</v>
      </c>
      <c r="E314" s="85">
        <f t="shared" si="66"/>
        <v>0</v>
      </c>
      <c r="F314" s="36">
        <f t="shared" si="67"/>
        <v>0</v>
      </c>
      <c r="G314" s="36">
        <f t="shared" si="68"/>
        <v>0</v>
      </c>
      <c r="H314" s="36">
        <f t="shared" si="69"/>
        <v>0</v>
      </c>
      <c r="I314" s="36">
        <f t="shared" si="70"/>
        <v>0</v>
      </c>
      <c r="J314" s="36">
        <f t="shared" si="71"/>
        <v>0</v>
      </c>
      <c r="K314" s="36">
        <f t="shared" si="72"/>
        <v>0</v>
      </c>
      <c r="L314" s="36">
        <f t="shared" si="73"/>
        <v>0</v>
      </c>
      <c r="M314" s="36">
        <f t="shared" ca="1" si="74"/>
        <v>-1.8041002402914082E-3</v>
      </c>
      <c r="N314" s="36">
        <f t="shared" ca="1" si="75"/>
        <v>0</v>
      </c>
      <c r="O314" s="26">
        <f t="shared" ca="1" si="76"/>
        <v>0</v>
      </c>
      <c r="P314" s="36">
        <f t="shared" ca="1" si="77"/>
        <v>0</v>
      </c>
      <c r="Q314" s="36">
        <f t="shared" ca="1" si="78"/>
        <v>0</v>
      </c>
      <c r="R314" s="16">
        <f t="shared" ca="1" si="79"/>
        <v>1.8041002402914082E-3</v>
      </c>
    </row>
    <row r="315" spans="1:18" x14ac:dyDescent="0.2">
      <c r="A315" s="84"/>
      <c r="B315" s="84"/>
      <c r="C315" s="84"/>
      <c r="D315" s="85">
        <f t="shared" si="65"/>
        <v>0</v>
      </c>
      <c r="E315" s="85">
        <f t="shared" si="66"/>
        <v>0</v>
      </c>
      <c r="F315" s="36">
        <f t="shared" si="67"/>
        <v>0</v>
      </c>
      <c r="G315" s="36">
        <f t="shared" si="68"/>
        <v>0</v>
      </c>
      <c r="H315" s="36">
        <f t="shared" si="69"/>
        <v>0</v>
      </c>
      <c r="I315" s="36">
        <f t="shared" si="70"/>
        <v>0</v>
      </c>
      <c r="J315" s="36">
        <f t="shared" si="71"/>
        <v>0</v>
      </c>
      <c r="K315" s="36">
        <f t="shared" si="72"/>
        <v>0</v>
      </c>
      <c r="L315" s="36">
        <f t="shared" si="73"/>
        <v>0</v>
      </c>
      <c r="M315" s="36">
        <f t="shared" ca="1" si="74"/>
        <v>-1.8041002402914082E-3</v>
      </c>
      <c r="N315" s="36">
        <f t="shared" ca="1" si="75"/>
        <v>0</v>
      </c>
      <c r="O315" s="26">
        <f t="shared" ca="1" si="76"/>
        <v>0</v>
      </c>
      <c r="P315" s="36">
        <f t="shared" ca="1" si="77"/>
        <v>0</v>
      </c>
      <c r="Q315" s="36">
        <f t="shared" ca="1" si="78"/>
        <v>0</v>
      </c>
      <c r="R315" s="16">
        <f t="shared" ca="1" si="79"/>
        <v>1.8041002402914082E-3</v>
      </c>
    </row>
    <row r="316" spans="1:18" x14ac:dyDescent="0.2">
      <c r="A316" s="84"/>
      <c r="B316" s="84"/>
      <c r="C316" s="84"/>
      <c r="D316" s="85">
        <f t="shared" si="65"/>
        <v>0</v>
      </c>
      <c r="E316" s="85">
        <f t="shared" si="66"/>
        <v>0</v>
      </c>
      <c r="F316" s="36">
        <f t="shared" si="67"/>
        <v>0</v>
      </c>
      <c r="G316" s="36">
        <f t="shared" si="68"/>
        <v>0</v>
      </c>
      <c r="H316" s="36">
        <f t="shared" si="69"/>
        <v>0</v>
      </c>
      <c r="I316" s="36">
        <f t="shared" si="70"/>
        <v>0</v>
      </c>
      <c r="J316" s="36">
        <f t="shared" si="71"/>
        <v>0</v>
      </c>
      <c r="K316" s="36">
        <f t="shared" si="72"/>
        <v>0</v>
      </c>
      <c r="L316" s="36">
        <f t="shared" si="73"/>
        <v>0</v>
      </c>
      <c r="M316" s="36">
        <f t="shared" ca="1" si="74"/>
        <v>-1.8041002402914082E-3</v>
      </c>
      <c r="N316" s="36">
        <f t="shared" ca="1" si="75"/>
        <v>0</v>
      </c>
      <c r="O316" s="26">
        <f t="shared" ca="1" si="76"/>
        <v>0</v>
      </c>
      <c r="P316" s="36">
        <f t="shared" ca="1" si="77"/>
        <v>0</v>
      </c>
      <c r="Q316" s="36">
        <f t="shared" ca="1" si="78"/>
        <v>0</v>
      </c>
      <c r="R316" s="16">
        <f t="shared" ca="1" si="79"/>
        <v>1.8041002402914082E-3</v>
      </c>
    </row>
    <row r="317" spans="1:18" x14ac:dyDescent="0.2">
      <c r="A317" s="84"/>
      <c r="B317" s="84"/>
      <c r="C317" s="84"/>
      <c r="D317" s="85">
        <f t="shared" si="65"/>
        <v>0</v>
      </c>
      <c r="E317" s="85">
        <f t="shared" si="66"/>
        <v>0</v>
      </c>
      <c r="F317" s="36">
        <f t="shared" si="67"/>
        <v>0</v>
      </c>
      <c r="G317" s="36">
        <f t="shared" si="68"/>
        <v>0</v>
      </c>
      <c r="H317" s="36">
        <f t="shared" si="69"/>
        <v>0</v>
      </c>
      <c r="I317" s="36">
        <f t="shared" si="70"/>
        <v>0</v>
      </c>
      <c r="J317" s="36">
        <f t="shared" si="71"/>
        <v>0</v>
      </c>
      <c r="K317" s="36">
        <f t="shared" si="72"/>
        <v>0</v>
      </c>
      <c r="L317" s="36">
        <f t="shared" si="73"/>
        <v>0</v>
      </c>
      <c r="M317" s="36">
        <f t="shared" ca="1" si="74"/>
        <v>-1.8041002402914082E-3</v>
      </c>
      <c r="N317" s="36">
        <f t="shared" ca="1" si="75"/>
        <v>0</v>
      </c>
      <c r="O317" s="26">
        <f t="shared" ca="1" si="76"/>
        <v>0</v>
      </c>
      <c r="P317" s="36">
        <f t="shared" ca="1" si="77"/>
        <v>0</v>
      </c>
      <c r="Q317" s="36">
        <f t="shared" ca="1" si="78"/>
        <v>0</v>
      </c>
      <c r="R317" s="16">
        <f t="shared" ca="1" si="79"/>
        <v>1.8041002402914082E-3</v>
      </c>
    </row>
    <row r="318" spans="1:18" x14ac:dyDescent="0.2">
      <c r="A318" s="84"/>
      <c r="B318" s="84"/>
      <c r="C318" s="84"/>
      <c r="D318" s="85">
        <f t="shared" si="65"/>
        <v>0</v>
      </c>
      <c r="E318" s="85">
        <f t="shared" si="66"/>
        <v>0</v>
      </c>
      <c r="F318" s="36">
        <f t="shared" si="67"/>
        <v>0</v>
      </c>
      <c r="G318" s="36">
        <f t="shared" si="68"/>
        <v>0</v>
      </c>
      <c r="H318" s="36">
        <f t="shared" si="69"/>
        <v>0</v>
      </c>
      <c r="I318" s="36">
        <f t="shared" si="70"/>
        <v>0</v>
      </c>
      <c r="J318" s="36">
        <f t="shared" si="71"/>
        <v>0</v>
      </c>
      <c r="K318" s="36">
        <f t="shared" si="72"/>
        <v>0</v>
      </c>
      <c r="L318" s="36">
        <f t="shared" si="73"/>
        <v>0</v>
      </c>
      <c r="M318" s="36">
        <f t="shared" ca="1" si="74"/>
        <v>-1.8041002402914082E-3</v>
      </c>
      <c r="N318" s="36">
        <f t="shared" ca="1" si="75"/>
        <v>0</v>
      </c>
      <c r="O318" s="26">
        <f t="shared" ca="1" si="76"/>
        <v>0</v>
      </c>
      <c r="P318" s="36">
        <f t="shared" ca="1" si="77"/>
        <v>0</v>
      </c>
      <c r="Q318" s="36">
        <f t="shared" ca="1" si="78"/>
        <v>0</v>
      </c>
      <c r="R318" s="16">
        <f t="shared" ca="1" si="79"/>
        <v>1.8041002402914082E-3</v>
      </c>
    </row>
    <row r="319" spans="1:18" x14ac:dyDescent="0.2">
      <c r="A319" s="84"/>
      <c r="B319" s="84"/>
      <c r="C319" s="84"/>
      <c r="D319" s="85">
        <f t="shared" si="65"/>
        <v>0</v>
      </c>
      <c r="E319" s="85">
        <f t="shared" si="66"/>
        <v>0</v>
      </c>
      <c r="F319" s="36">
        <f t="shared" si="67"/>
        <v>0</v>
      </c>
      <c r="G319" s="36">
        <f t="shared" si="68"/>
        <v>0</v>
      </c>
      <c r="H319" s="36">
        <f t="shared" si="69"/>
        <v>0</v>
      </c>
      <c r="I319" s="36">
        <f t="shared" si="70"/>
        <v>0</v>
      </c>
      <c r="J319" s="36">
        <f t="shared" si="71"/>
        <v>0</v>
      </c>
      <c r="K319" s="36">
        <f t="shared" si="72"/>
        <v>0</v>
      </c>
      <c r="L319" s="36">
        <f t="shared" si="73"/>
        <v>0</v>
      </c>
      <c r="M319" s="36">
        <f t="shared" ca="1" si="74"/>
        <v>-1.8041002402914082E-3</v>
      </c>
      <c r="N319" s="36">
        <f t="shared" ca="1" si="75"/>
        <v>0</v>
      </c>
      <c r="O319" s="26">
        <f t="shared" ca="1" si="76"/>
        <v>0</v>
      </c>
      <c r="P319" s="36">
        <f t="shared" ca="1" si="77"/>
        <v>0</v>
      </c>
      <c r="Q319" s="36">
        <f t="shared" ca="1" si="78"/>
        <v>0</v>
      </c>
      <c r="R319" s="16">
        <f t="shared" ca="1" si="79"/>
        <v>1.8041002402914082E-3</v>
      </c>
    </row>
    <row r="320" spans="1:18" x14ac:dyDescent="0.2">
      <c r="A320" s="84"/>
      <c r="B320" s="84"/>
      <c r="C320" s="84"/>
      <c r="D320" s="85">
        <f t="shared" si="65"/>
        <v>0</v>
      </c>
      <c r="E320" s="85">
        <f t="shared" si="66"/>
        <v>0</v>
      </c>
      <c r="F320" s="36">
        <f t="shared" si="67"/>
        <v>0</v>
      </c>
      <c r="G320" s="36">
        <f t="shared" si="68"/>
        <v>0</v>
      </c>
      <c r="H320" s="36">
        <f t="shared" si="69"/>
        <v>0</v>
      </c>
      <c r="I320" s="36">
        <f t="shared" si="70"/>
        <v>0</v>
      </c>
      <c r="J320" s="36">
        <f t="shared" si="71"/>
        <v>0</v>
      </c>
      <c r="K320" s="36">
        <f t="shared" si="72"/>
        <v>0</v>
      </c>
      <c r="L320" s="36">
        <f t="shared" si="73"/>
        <v>0</v>
      </c>
      <c r="M320" s="36">
        <f t="shared" ca="1" si="74"/>
        <v>-1.8041002402914082E-3</v>
      </c>
      <c r="N320" s="36">
        <f t="shared" ca="1" si="75"/>
        <v>0</v>
      </c>
      <c r="O320" s="26">
        <f t="shared" ca="1" si="76"/>
        <v>0</v>
      </c>
      <c r="P320" s="36">
        <f t="shared" ca="1" si="77"/>
        <v>0</v>
      </c>
      <c r="Q320" s="36">
        <f t="shared" ca="1" si="78"/>
        <v>0</v>
      </c>
      <c r="R320" s="16">
        <f t="shared" ca="1" si="79"/>
        <v>1.8041002402914082E-3</v>
      </c>
    </row>
    <row r="321" spans="1:18" x14ac:dyDescent="0.2">
      <c r="A321" s="84"/>
      <c r="B321" s="84"/>
      <c r="C321" s="84"/>
      <c r="D321" s="85">
        <f t="shared" si="65"/>
        <v>0</v>
      </c>
      <c r="E321" s="85">
        <f t="shared" si="66"/>
        <v>0</v>
      </c>
      <c r="F321" s="36">
        <f t="shared" si="67"/>
        <v>0</v>
      </c>
      <c r="G321" s="36">
        <f t="shared" si="68"/>
        <v>0</v>
      </c>
      <c r="H321" s="36">
        <f t="shared" si="69"/>
        <v>0</v>
      </c>
      <c r="I321" s="36">
        <f t="shared" si="70"/>
        <v>0</v>
      </c>
      <c r="J321" s="36">
        <f t="shared" si="71"/>
        <v>0</v>
      </c>
      <c r="K321" s="36">
        <f t="shared" si="72"/>
        <v>0</v>
      </c>
      <c r="L321" s="36">
        <f t="shared" si="73"/>
        <v>0</v>
      </c>
      <c r="M321" s="36">
        <f t="shared" ca="1" si="74"/>
        <v>-1.8041002402914082E-3</v>
      </c>
      <c r="N321" s="36">
        <f t="shared" ca="1" si="75"/>
        <v>0</v>
      </c>
      <c r="O321" s="26">
        <f t="shared" ca="1" si="76"/>
        <v>0</v>
      </c>
      <c r="P321" s="36">
        <f t="shared" ca="1" si="77"/>
        <v>0</v>
      </c>
      <c r="Q321" s="36">
        <f t="shared" ca="1" si="78"/>
        <v>0</v>
      </c>
      <c r="R321" s="16">
        <f t="shared" ca="1" si="79"/>
        <v>1.8041002402914082E-3</v>
      </c>
    </row>
    <row r="322" spans="1:18" x14ac:dyDescent="0.2">
      <c r="A322" s="84"/>
      <c r="B322" s="84"/>
      <c r="C322" s="84"/>
      <c r="D322" s="85">
        <f t="shared" si="65"/>
        <v>0</v>
      </c>
      <c r="E322" s="85">
        <f t="shared" si="66"/>
        <v>0</v>
      </c>
      <c r="F322" s="36">
        <f t="shared" si="67"/>
        <v>0</v>
      </c>
      <c r="G322" s="36">
        <f t="shared" si="68"/>
        <v>0</v>
      </c>
      <c r="H322" s="36">
        <f t="shared" si="69"/>
        <v>0</v>
      </c>
      <c r="I322" s="36">
        <f t="shared" si="70"/>
        <v>0</v>
      </c>
      <c r="J322" s="36">
        <f t="shared" si="71"/>
        <v>0</v>
      </c>
      <c r="K322" s="36">
        <f t="shared" si="72"/>
        <v>0</v>
      </c>
      <c r="L322" s="36">
        <f t="shared" si="73"/>
        <v>0</v>
      </c>
      <c r="M322" s="36">
        <f t="shared" ca="1" si="74"/>
        <v>-1.8041002402914082E-3</v>
      </c>
      <c r="N322" s="36">
        <f t="shared" ca="1" si="75"/>
        <v>0</v>
      </c>
      <c r="O322" s="26">
        <f t="shared" ca="1" si="76"/>
        <v>0</v>
      </c>
      <c r="P322" s="36">
        <f t="shared" ca="1" si="77"/>
        <v>0</v>
      </c>
      <c r="Q322" s="36">
        <f t="shared" ca="1" si="78"/>
        <v>0</v>
      </c>
      <c r="R322" s="16">
        <f t="shared" ca="1" si="79"/>
        <v>1.8041002402914082E-3</v>
      </c>
    </row>
    <row r="323" spans="1:18" x14ac:dyDescent="0.2">
      <c r="A323" s="84"/>
      <c r="B323" s="84"/>
      <c r="C323" s="84"/>
      <c r="D323" s="85">
        <f t="shared" si="65"/>
        <v>0</v>
      </c>
      <c r="E323" s="85">
        <f t="shared" si="66"/>
        <v>0</v>
      </c>
      <c r="F323" s="36">
        <f t="shared" si="67"/>
        <v>0</v>
      </c>
      <c r="G323" s="36">
        <f t="shared" si="68"/>
        <v>0</v>
      </c>
      <c r="H323" s="36">
        <f t="shared" si="69"/>
        <v>0</v>
      </c>
      <c r="I323" s="36">
        <f t="shared" si="70"/>
        <v>0</v>
      </c>
      <c r="J323" s="36">
        <f t="shared" si="71"/>
        <v>0</v>
      </c>
      <c r="K323" s="36">
        <f t="shared" si="72"/>
        <v>0</v>
      </c>
      <c r="L323" s="36">
        <f t="shared" si="73"/>
        <v>0</v>
      </c>
      <c r="M323" s="36">
        <f t="shared" ca="1" si="74"/>
        <v>-1.8041002402914082E-3</v>
      </c>
      <c r="N323" s="36">
        <f t="shared" ca="1" si="75"/>
        <v>0</v>
      </c>
      <c r="O323" s="26">
        <f t="shared" ca="1" si="76"/>
        <v>0</v>
      </c>
      <c r="P323" s="36">
        <f t="shared" ca="1" si="77"/>
        <v>0</v>
      </c>
      <c r="Q323" s="36">
        <f t="shared" ca="1" si="78"/>
        <v>0</v>
      </c>
      <c r="R323" s="16">
        <f t="shared" ca="1" si="79"/>
        <v>1.8041002402914082E-3</v>
      </c>
    </row>
    <row r="324" spans="1:18" x14ac:dyDescent="0.2">
      <c r="A324" s="84"/>
      <c r="B324" s="84"/>
      <c r="C324" s="84"/>
      <c r="D324" s="85">
        <f t="shared" si="65"/>
        <v>0</v>
      </c>
      <c r="E324" s="85">
        <f t="shared" si="66"/>
        <v>0</v>
      </c>
      <c r="F324" s="36">
        <f t="shared" si="67"/>
        <v>0</v>
      </c>
      <c r="G324" s="36">
        <f t="shared" si="68"/>
        <v>0</v>
      </c>
      <c r="H324" s="36">
        <f t="shared" si="69"/>
        <v>0</v>
      </c>
      <c r="I324" s="36">
        <f t="shared" si="70"/>
        <v>0</v>
      </c>
      <c r="J324" s="36">
        <f t="shared" si="71"/>
        <v>0</v>
      </c>
      <c r="K324" s="36">
        <f t="shared" si="72"/>
        <v>0</v>
      </c>
      <c r="L324" s="36">
        <f t="shared" si="73"/>
        <v>0</v>
      </c>
      <c r="M324" s="36">
        <f t="shared" ca="1" si="74"/>
        <v>-1.8041002402914082E-3</v>
      </c>
      <c r="N324" s="36">
        <f t="shared" ca="1" si="75"/>
        <v>0</v>
      </c>
      <c r="O324" s="26">
        <f t="shared" ca="1" si="76"/>
        <v>0</v>
      </c>
      <c r="P324" s="36">
        <f t="shared" ca="1" si="77"/>
        <v>0</v>
      </c>
      <c r="Q324" s="36">
        <f t="shared" ca="1" si="78"/>
        <v>0</v>
      </c>
      <c r="R324" s="16">
        <f t="shared" ca="1" si="79"/>
        <v>1.8041002402914082E-3</v>
      </c>
    </row>
    <row r="325" spans="1:18" x14ac:dyDescent="0.2">
      <c r="A325" s="84"/>
      <c r="B325" s="84"/>
      <c r="C325" s="84"/>
      <c r="D325" s="85">
        <f t="shared" si="65"/>
        <v>0</v>
      </c>
      <c r="E325" s="85">
        <f t="shared" si="66"/>
        <v>0</v>
      </c>
      <c r="F325" s="36">
        <f t="shared" si="67"/>
        <v>0</v>
      </c>
      <c r="G325" s="36">
        <f t="shared" si="68"/>
        <v>0</v>
      </c>
      <c r="H325" s="36">
        <f t="shared" si="69"/>
        <v>0</v>
      </c>
      <c r="I325" s="36">
        <f t="shared" si="70"/>
        <v>0</v>
      </c>
      <c r="J325" s="36">
        <f t="shared" si="71"/>
        <v>0</v>
      </c>
      <c r="K325" s="36">
        <f t="shared" si="72"/>
        <v>0</v>
      </c>
      <c r="L325" s="36">
        <f t="shared" si="73"/>
        <v>0</v>
      </c>
      <c r="M325" s="36">
        <f t="shared" ca="1" si="74"/>
        <v>-1.8041002402914082E-3</v>
      </c>
      <c r="N325" s="36">
        <f t="shared" ca="1" si="75"/>
        <v>0</v>
      </c>
      <c r="O325" s="26">
        <f t="shared" ca="1" si="76"/>
        <v>0</v>
      </c>
      <c r="P325" s="36">
        <f t="shared" ca="1" si="77"/>
        <v>0</v>
      </c>
      <c r="Q325" s="36">
        <f t="shared" ca="1" si="78"/>
        <v>0</v>
      </c>
      <c r="R325" s="16">
        <f t="shared" ca="1" si="79"/>
        <v>1.8041002402914082E-3</v>
      </c>
    </row>
    <row r="326" spans="1:18" x14ac:dyDescent="0.2">
      <c r="A326" s="84"/>
      <c r="B326" s="84"/>
      <c r="C326" s="84"/>
      <c r="D326" s="85">
        <f t="shared" si="65"/>
        <v>0</v>
      </c>
      <c r="E326" s="85">
        <f t="shared" si="66"/>
        <v>0</v>
      </c>
      <c r="F326" s="36">
        <f t="shared" si="67"/>
        <v>0</v>
      </c>
      <c r="G326" s="36">
        <f t="shared" si="68"/>
        <v>0</v>
      </c>
      <c r="H326" s="36">
        <f t="shared" si="69"/>
        <v>0</v>
      </c>
      <c r="I326" s="36">
        <f t="shared" si="70"/>
        <v>0</v>
      </c>
      <c r="J326" s="36">
        <f t="shared" si="71"/>
        <v>0</v>
      </c>
      <c r="K326" s="36">
        <f t="shared" si="72"/>
        <v>0</v>
      </c>
      <c r="L326" s="36">
        <f t="shared" si="73"/>
        <v>0</v>
      </c>
      <c r="M326" s="36">
        <f t="shared" ca="1" si="74"/>
        <v>-1.8041002402914082E-3</v>
      </c>
      <c r="N326" s="36">
        <f t="shared" ca="1" si="75"/>
        <v>0</v>
      </c>
      <c r="O326" s="26">
        <f t="shared" ca="1" si="76"/>
        <v>0</v>
      </c>
      <c r="P326" s="36">
        <f t="shared" ca="1" si="77"/>
        <v>0</v>
      </c>
      <c r="Q326" s="36">
        <f t="shared" ca="1" si="78"/>
        <v>0</v>
      </c>
      <c r="R326" s="16">
        <f t="shared" ca="1" si="79"/>
        <v>1.8041002402914082E-3</v>
      </c>
    </row>
    <row r="327" spans="1:18" x14ac:dyDescent="0.2">
      <c r="A327" s="84"/>
      <c r="B327" s="84"/>
      <c r="C327" s="84"/>
      <c r="D327" s="85">
        <f t="shared" si="65"/>
        <v>0</v>
      </c>
      <c r="E327" s="85">
        <f t="shared" si="66"/>
        <v>0</v>
      </c>
      <c r="F327" s="36">
        <f t="shared" si="67"/>
        <v>0</v>
      </c>
      <c r="G327" s="36">
        <f t="shared" si="68"/>
        <v>0</v>
      </c>
      <c r="H327" s="36">
        <f t="shared" si="69"/>
        <v>0</v>
      </c>
      <c r="I327" s="36">
        <f t="shared" si="70"/>
        <v>0</v>
      </c>
      <c r="J327" s="36">
        <f t="shared" si="71"/>
        <v>0</v>
      </c>
      <c r="K327" s="36">
        <f t="shared" si="72"/>
        <v>0</v>
      </c>
      <c r="L327" s="36">
        <f t="shared" si="73"/>
        <v>0</v>
      </c>
      <c r="M327" s="36">
        <f t="shared" ca="1" si="74"/>
        <v>-1.8041002402914082E-3</v>
      </c>
      <c r="N327" s="36">
        <f t="shared" ca="1" si="75"/>
        <v>0</v>
      </c>
      <c r="O327" s="26">
        <f t="shared" ca="1" si="76"/>
        <v>0</v>
      </c>
      <c r="P327" s="36">
        <f t="shared" ca="1" si="77"/>
        <v>0</v>
      </c>
      <c r="Q327" s="36">
        <f t="shared" ca="1" si="78"/>
        <v>0</v>
      </c>
      <c r="R327" s="16">
        <f t="shared" ca="1" si="79"/>
        <v>1.8041002402914082E-3</v>
      </c>
    </row>
    <row r="328" spans="1:18" x14ac:dyDescent="0.2">
      <c r="A328" s="84"/>
      <c r="B328" s="84"/>
      <c r="C328" s="84"/>
      <c r="D328" s="85">
        <f t="shared" si="65"/>
        <v>0</v>
      </c>
      <c r="E328" s="85">
        <f t="shared" si="66"/>
        <v>0</v>
      </c>
      <c r="F328" s="36">
        <f t="shared" si="67"/>
        <v>0</v>
      </c>
      <c r="G328" s="36">
        <f t="shared" si="68"/>
        <v>0</v>
      </c>
      <c r="H328" s="36">
        <f t="shared" si="69"/>
        <v>0</v>
      </c>
      <c r="I328" s="36">
        <f t="shared" si="70"/>
        <v>0</v>
      </c>
      <c r="J328" s="36">
        <f t="shared" si="71"/>
        <v>0</v>
      </c>
      <c r="K328" s="36">
        <f t="shared" si="72"/>
        <v>0</v>
      </c>
      <c r="L328" s="36">
        <f t="shared" si="73"/>
        <v>0</v>
      </c>
      <c r="M328" s="36">
        <f t="shared" ca="1" si="74"/>
        <v>-1.8041002402914082E-3</v>
      </c>
      <c r="N328" s="36">
        <f t="shared" ca="1" si="75"/>
        <v>0</v>
      </c>
      <c r="O328" s="26">
        <f t="shared" ca="1" si="76"/>
        <v>0</v>
      </c>
      <c r="P328" s="36">
        <f t="shared" ca="1" si="77"/>
        <v>0</v>
      </c>
      <c r="Q328" s="36">
        <f t="shared" ca="1" si="78"/>
        <v>0</v>
      </c>
      <c r="R328" s="16">
        <f t="shared" ca="1" si="79"/>
        <v>1.8041002402914082E-3</v>
      </c>
    </row>
    <row r="329" spans="1:18" x14ac:dyDescent="0.2">
      <c r="A329" s="84"/>
      <c r="B329" s="84"/>
      <c r="C329" s="84"/>
      <c r="D329" s="85">
        <f t="shared" si="65"/>
        <v>0</v>
      </c>
      <c r="E329" s="85">
        <f t="shared" si="66"/>
        <v>0</v>
      </c>
      <c r="F329" s="36">
        <f t="shared" si="67"/>
        <v>0</v>
      </c>
      <c r="G329" s="36">
        <f t="shared" si="68"/>
        <v>0</v>
      </c>
      <c r="H329" s="36">
        <f t="shared" si="69"/>
        <v>0</v>
      </c>
      <c r="I329" s="36">
        <f t="shared" si="70"/>
        <v>0</v>
      </c>
      <c r="J329" s="36">
        <f t="shared" si="71"/>
        <v>0</v>
      </c>
      <c r="K329" s="36">
        <f t="shared" si="72"/>
        <v>0</v>
      </c>
      <c r="L329" s="36">
        <f t="shared" si="73"/>
        <v>0</v>
      </c>
      <c r="M329" s="36">
        <f t="shared" ca="1" si="74"/>
        <v>-1.8041002402914082E-3</v>
      </c>
      <c r="N329" s="36">
        <f t="shared" ca="1" si="75"/>
        <v>0</v>
      </c>
      <c r="O329" s="26">
        <f t="shared" ca="1" si="76"/>
        <v>0</v>
      </c>
      <c r="P329" s="36">
        <f t="shared" ca="1" si="77"/>
        <v>0</v>
      </c>
      <c r="Q329" s="36">
        <f t="shared" ca="1" si="78"/>
        <v>0</v>
      </c>
      <c r="R329" s="16">
        <f t="shared" ca="1" si="79"/>
        <v>1.8041002402914082E-3</v>
      </c>
    </row>
    <row r="330" spans="1:18" x14ac:dyDescent="0.2">
      <c r="A330" s="84"/>
      <c r="B330" s="84"/>
      <c r="C330" s="84"/>
      <c r="D330" s="85">
        <f t="shared" si="65"/>
        <v>0</v>
      </c>
      <c r="E330" s="85">
        <f t="shared" si="66"/>
        <v>0</v>
      </c>
      <c r="F330" s="36">
        <f t="shared" si="67"/>
        <v>0</v>
      </c>
      <c r="G330" s="36">
        <f t="shared" si="68"/>
        <v>0</v>
      </c>
      <c r="H330" s="36">
        <f t="shared" si="69"/>
        <v>0</v>
      </c>
      <c r="I330" s="36">
        <f t="shared" si="70"/>
        <v>0</v>
      </c>
      <c r="J330" s="36">
        <f t="shared" si="71"/>
        <v>0</v>
      </c>
      <c r="K330" s="36">
        <f t="shared" si="72"/>
        <v>0</v>
      </c>
      <c r="L330" s="36">
        <f t="shared" si="73"/>
        <v>0</v>
      </c>
      <c r="M330" s="36">
        <f t="shared" ca="1" si="74"/>
        <v>-1.8041002402914082E-3</v>
      </c>
      <c r="N330" s="36">
        <f t="shared" ca="1" si="75"/>
        <v>0</v>
      </c>
      <c r="O330" s="26">
        <f t="shared" ca="1" si="76"/>
        <v>0</v>
      </c>
      <c r="P330" s="36">
        <f t="shared" ca="1" si="77"/>
        <v>0</v>
      </c>
      <c r="Q330" s="36">
        <f t="shared" ca="1" si="78"/>
        <v>0</v>
      </c>
      <c r="R330" s="16">
        <f t="shared" ca="1" si="79"/>
        <v>1.8041002402914082E-3</v>
      </c>
    </row>
    <row r="331" spans="1:18" x14ac:dyDescent="0.2">
      <c r="A331" s="84"/>
      <c r="B331" s="84"/>
      <c r="C331" s="84"/>
      <c r="D331" s="85">
        <f t="shared" si="65"/>
        <v>0</v>
      </c>
      <c r="E331" s="85">
        <f t="shared" si="66"/>
        <v>0</v>
      </c>
      <c r="F331" s="36">
        <f t="shared" si="67"/>
        <v>0</v>
      </c>
      <c r="G331" s="36">
        <f t="shared" si="68"/>
        <v>0</v>
      </c>
      <c r="H331" s="36">
        <f t="shared" si="69"/>
        <v>0</v>
      </c>
      <c r="I331" s="36">
        <f t="shared" si="70"/>
        <v>0</v>
      </c>
      <c r="J331" s="36">
        <f t="shared" si="71"/>
        <v>0</v>
      </c>
      <c r="K331" s="36">
        <f t="shared" si="72"/>
        <v>0</v>
      </c>
      <c r="L331" s="36">
        <f t="shared" si="73"/>
        <v>0</v>
      </c>
      <c r="M331" s="36">
        <f t="shared" ca="1" si="74"/>
        <v>-1.8041002402914082E-3</v>
      </c>
      <c r="N331" s="36">
        <f t="shared" ca="1" si="75"/>
        <v>0</v>
      </c>
      <c r="O331" s="26">
        <f t="shared" ca="1" si="76"/>
        <v>0</v>
      </c>
      <c r="P331" s="36">
        <f t="shared" ca="1" si="77"/>
        <v>0</v>
      </c>
      <c r="Q331" s="36">
        <f t="shared" ca="1" si="78"/>
        <v>0</v>
      </c>
      <c r="R331" s="16">
        <f t="shared" ca="1" si="79"/>
        <v>1.8041002402914082E-3</v>
      </c>
    </row>
    <row r="332" spans="1:18" x14ac:dyDescent="0.2">
      <c r="A332" s="84"/>
      <c r="B332" s="84"/>
      <c r="C332" s="84"/>
      <c r="D332" s="85">
        <f t="shared" si="65"/>
        <v>0</v>
      </c>
      <c r="E332" s="85">
        <f t="shared" si="66"/>
        <v>0</v>
      </c>
      <c r="F332" s="36">
        <f t="shared" si="67"/>
        <v>0</v>
      </c>
      <c r="G332" s="36">
        <f t="shared" si="68"/>
        <v>0</v>
      </c>
      <c r="H332" s="36">
        <f t="shared" si="69"/>
        <v>0</v>
      </c>
      <c r="I332" s="36">
        <f t="shared" si="70"/>
        <v>0</v>
      </c>
      <c r="J332" s="36">
        <f t="shared" si="71"/>
        <v>0</v>
      </c>
      <c r="K332" s="36">
        <f t="shared" si="72"/>
        <v>0</v>
      </c>
      <c r="L332" s="36">
        <f t="shared" si="73"/>
        <v>0</v>
      </c>
      <c r="M332" s="36">
        <f t="shared" ca="1" si="74"/>
        <v>-1.8041002402914082E-3</v>
      </c>
      <c r="N332" s="36">
        <f t="shared" ca="1" si="75"/>
        <v>0</v>
      </c>
      <c r="O332" s="26">
        <f t="shared" ca="1" si="76"/>
        <v>0</v>
      </c>
      <c r="P332" s="36">
        <f t="shared" ca="1" si="77"/>
        <v>0</v>
      </c>
      <c r="Q332" s="36">
        <f t="shared" ca="1" si="78"/>
        <v>0</v>
      </c>
      <c r="R332" s="16">
        <f t="shared" ca="1" si="79"/>
        <v>1.8041002402914082E-3</v>
      </c>
    </row>
    <row r="333" spans="1:18" x14ac:dyDescent="0.2">
      <c r="A333" s="84"/>
      <c r="B333" s="84"/>
      <c r="C333" s="84"/>
      <c r="D333" s="85">
        <f t="shared" si="65"/>
        <v>0</v>
      </c>
      <c r="E333" s="85">
        <f t="shared" si="66"/>
        <v>0</v>
      </c>
      <c r="F333" s="36">
        <f t="shared" si="67"/>
        <v>0</v>
      </c>
      <c r="G333" s="36">
        <f t="shared" si="68"/>
        <v>0</v>
      </c>
      <c r="H333" s="36">
        <f t="shared" si="69"/>
        <v>0</v>
      </c>
      <c r="I333" s="36">
        <f t="shared" si="70"/>
        <v>0</v>
      </c>
      <c r="J333" s="36">
        <f t="shared" si="71"/>
        <v>0</v>
      </c>
      <c r="K333" s="36">
        <f t="shared" si="72"/>
        <v>0</v>
      </c>
      <c r="L333" s="36">
        <f t="shared" si="73"/>
        <v>0</v>
      </c>
      <c r="M333" s="36">
        <f t="shared" ca="1" si="74"/>
        <v>-1.8041002402914082E-3</v>
      </c>
      <c r="N333" s="36">
        <f t="shared" ca="1" si="75"/>
        <v>0</v>
      </c>
      <c r="O333" s="26">
        <f t="shared" ca="1" si="76"/>
        <v>0</v>
      </c>
      <c r="P333" s="36">
        <f t="shared" ca="1" si="77"/>
        <v>0</v>
      </c>
      <c r="Q333" s="36">
        <f t="shared" ca="1" si="78"/>
        <v>0</v>
      </c>
      <c r="R333" s="16">
        <f t="shared" ca="1" si="79"/>
        <v>1.8041002402914082E-3</v>
      </c>
    </row>
    <row r="334" spans="1:18" x14ac:dyDescent="0.2">
      <c r="A334" s="84"/>
      <c r="B334" s="84"/>
      <c r="C334" s="84"/>
      <c r="D334" s="85">
        <f t="shared" si="65"/>
        <v>0</v>
      </c>
      <c r="E334" s="85">
        <f t="shared" si="66"/>
        <v>0</v>
      </c>
      <c r="F334" s="36">
        <f t="shared" si="67"/>
        <v>0</v>
      </c>
      <c r="G334" s="36">
        <f t="shared" si="68"/>
        <v>0</v>
      </c>
      <c r="H334" s="36">
        <f t="shared" si="69"/>
        <v>0</v>
      </c>
      <c r="I334" s="36">
        <f t="shared" si="70"/>
        <v>0</v>
      </c>
      <c r="J334" s="36">
        <f t="shared" si="71"/>
        <v>0</v>
      </c>
      <c r="K334" s="36">
        <f t="shared" si="72"/>
        <v>0</v>
      </c>
      <c r="L334" s="36">
        <f t="shared" si="73"/>
        <v>0</v>
      </c>
      <c r="M334" s="36">
        <f t="shared" ca="1" si="74"/>
        <v>-1.8041002402914082E-3</v>
      </c>
      <c r="N334" s="36">
        <f t="shared" ca="1" si="75"/>
        <v>0</v>
      </c>
      <c r="O334" s="26">
        <f t="shared" ca="1" si="76"/>
        <v>0</v>
      </c>
      <c r="P334" s="36">
        <f t="shared" ca="1" si="77"/>
        <v>0</v>
      </c>
      <c r="Q334" s="36">
        <f t="shared" ca="1" si="78"/>
        <v>0</v>
      </c>
      <c r="R334" s="16">
        <f t="shared" ca="1" si="79"/>
        <v>1.8041002402914082E-3</v>
      </c>
    </row>
    <row r="335" spans="1:18" x14ac:dyDescent="0.2">
      <c r="A335" s="84"/>
      <c r="B335" s="84"/>
      <c r="C335" s="84"/>
      <c r="D335" s="85">
        <f t="shared" si="65"/>
        <v>0</v>
      </c>
      <c r="E335" s="85">
        <f t="shared" si="66"/>
        <v>0</v>
      </c>
      <c r="F335" s="36">
        <f t="shared" si="67"/>
        <v>0</v>
      </c>
      <c r="G335" s="36">
        <f t="shared" si="68"/>
        <v>0</v>
      </c>
      <c r="H335" s="36">
        <f t="shared" si="69"/>
        <v>0</v>
      </c>
      <c r="I335" s="36">
        <f t="shared" si="70"/>
        <v>0</v>
      </c>
      <c r="J335" s="36">
        <f t="shared" si="71"/>
        <v>0</v>
      </c>
      <c r="K335" s="36">
        <f t="shared" si="72"/>
        <v>0</v>
      </c>
      <c r="L335" s="36">
        <f t="shared" si="73"/>
        <v>0</v>
      </c>
      <c r="M335" s="36">
        <f t="shared" ca="1" si="74"/>
        <v>-1.8041002402914082E-3</v>
      </c>
      <c r="N335" s="36">
        <f t="shared" ca="1" si="75"/>
        <v>0</v>
      </c>
      <c r="O335" s="26">
        <f t="shared" ca="1" si="76"/>
        <v>0</v>
      </c>
      <c r="P335" s="36">
        <f t="shared" ca="1" si="77"/>
        <v>0</v>
      </c>
      <c r="Q335" s="36">
        <f t="shared" ca="1" si="78"/>
        <v>0</v>
      </c>
      <c r="R335" s="16">
        <f t="shared" ca="1" si="79"/>
        <v>1.8041002402914082E-3</v>
      </c>
    </row>
    <row r="336" spans="1:18" x14ac:dyDescent="0.2">
      <c r="A336" s="84"/>
      <c r="B336" s="84"/>
      <c r="C336" s="84"/>
      <c r="D336" s="85">
        <f t="shared" si="65"/>
        <v>0</v>
      </c>
      <c r="E336" s="85">
        <f t="shared" si="66"/>
        <v>0</v>
      </c>
      <c r="F336" s="36">
        <f t="shared" si="67"/>
        <v>0</v>
      </c>
      <c r="G336" s="36">
        <f t="shared" si="68"/>
        <v>0</v>
      </c>
      <c r="H336" s="36">
        <f t="shared" si="69"/>
        <v>0</v>
      </c>
      <c r="I336" s="36">
        <f t="shared" si="70"/>
        <v>0</v>
      </c>
      <c r="J336" s="36">
        <f t="shared" si="71"/>
        <v>0</v>
      </c>
      <c r="K336" s="36">
        <f t="shared" si="72"/>
        <v>0</v>
      </c>
      <c r="L336" s="36">
        <f t="shared" si="73"/>
        <v>0</v>
      </c>
      <c r="M336" s="36">
        <f t="shared" ca="1" si="74"/>
        <v>-1.8041002402914082E-3</v>
      </c>
      <c r="N336" s="36">
        <f t="shared" ca="1" si="75"/>
        <v>0</v>
      </c>
      <c r="O336" s="26">
        <f t="shared" ca="1" si="76"/>
        <v>0</v>
      </c>
      <c r="P336" s="36">
        <f t="shared" ca="1" si="77"/>
        <v>0</v>
      </c>
      <c r="Q336" s="36">
        <f t="shared" ca="1" si="78"/>
        <v>0</v>
      </c>
      <c r="R336" s="16">
        <f t="shared" ca="1" si="79"/>
        <v>1.8041002402914082E-3</v>
      </c>
    </row>
    <row r="337" spans="1:18" x14ac:dyDescent="0.2">
      <c r="A337" s="84"/>
      <c r="B337" s="84"/>
      <c r="C337" s="84"/>
      <c r="D337" s="85">
        <f t="shared" si="65"/>
        <v>0</v>
      </c>
      <c r="E337" s="85">
        <f t="shared" si="66"/>
        <v>0</v>
      </c>
      <c r="F337" s="36">
        <f t="shared" si="67"/>
        <v>0</v>
      </c>
      <c r="G337" s="36">
        <f t="shared" si="68"/>
        <v>0</v>
      </c>
      <c r="H337" s="36">
        <f t="shared" si="69"/>
        <v>0</v>
      </c>
      <c r="I337" s="36">
        <f t="shared" si="70"/>
        <v>0</v>
      </c>
      <c r="J337" s="36">
        <f t="shared" si="71"/>
        <v>0</v>
      </c>
      <c r="K337" s="36">
        <f t="shared" si="72"/>
        <v>0</v>
      </c>
      <c r="L337" s="36">
        <f t="shared" si="73"/>
        <v>0</v>
      </c>
      <c r="M337" s="36">
        <f t="shared" ca="1" si="74"/>
        <v>-1.8041002402914082E-3</v>
      </c>
      <c r="N337" s="36">
        <f t="shared" ca="1" si="75"/>
        <v>0</v>
      </c>
      <c r="O337" s="26">
        <f t="shared" ca="1" si="76"/>
        <v>0</v>
      </c>
      <c r="P337" s="36">
        <f t="shared" ca="1" si="77"/>
        <v>0</v>
      </c>
      <c r="Q337" s="36">
        <f t="shared" ca="1" si="78"/>
        <v>0</v>
      </c>
      <c r="R337" s="16">
        <f t="shared" ca="1" si="79"/>
        <v>1.8041002402914082E-3</v>
      </c>
    </row>
    <row r="338" spans="1:18" x14ac:dyDescent="0.2">
      <c r="A338" s="84"/>
      <c r="B338" s="84"/>
      <c r="C338" s="84"/>
      <c r="D338" s="85">
        <f t="shared" si="65"/>
        <v>0</v>
      </c>
      <c r="E338" s="85">
        <f t="shared" si="66"/>
        <v>0</v>
      </c>
      <c r="F338" s="36">
        <f t="shared" si="67"/>
        <v>0</v>
      </c>
      <c r="G338" s="36">
        <f t="shared" si="68"/>
        <v>0</v>
      </c>
      <c r="H338" s="36">
        <f t="shared" si="69"/>
        <v>0</v>
      </c>
      <c r="I338" s="36">
        <f t="shared" si="70"/>
        <v>0</v>
      </c>
      <c r="J338" s="36">
        <f t="shared" si="71"/>
        <v>0</v>
      </c>
      <c r="K338" s="36">
        <f t="shared" si="72"/>
        <v>0</v>
      </c>
      <c r="L338" s="36">
        <f t="shared" si="73"/>
        <v>0</v>
      </c>
      <c r="M338" s="36">
        <f t="shared" ca="1" si="74"/>
        <v>-1.8041002402914082E-3</v>
      </c>
      <c r="N338" s="36">
        <f t="shared" ca="1" si="75"/>
        <v>0</v>
      </c>
      <c r="O338" s="26">
        <f t="shared" ca="1" si="76"/>
        <v>0</v>
      </c>
      <c r="P338" s="36">
        <f t="shared" ca="1" si="77"/>
        <v>0</v>
      </c>
      <c r="Q338" s="36">
        <f t="shared" ca="1" si="78"/>
        <v>0</v>
      </c>
      <c r="R338" s="16">
        <f t="shared" ca="1" si="79"/>
        <v>1.8041002402914082E-3</v>
      </c>
    </row>
    <row r="339" spans="1:18" x14ac:dyDescent="0.2">
      <c r="A339" s="84"/>
      <c r="B339" s="84"/>
      <c r="C339" s="84"/>
      <c r="D339" s="85">
        <f t="shared" si="65"/>
        <v>0</v>
      </c>
      <c r="E339" s="85">
        <f t="shared" si="66"/>
        <v>0</v>
      </c>
      <c r="F339" s="36">
        <f t="shared" si="67"/>
        <v>0</v>
      </c>
      <c r="G339" s="36">
        <f t="shared" si="68"/>
        <v>0</v>
      </c>
      <c r="H339" s="36">
        <f t="shared" si="69"/>
        <v>0</v>
      </c>
      <c r="I339" s="36">
        <f t="shared" si="70"/>
        <v>0</v>
      </c>
      <c r="J339" s="36">
        <f t="shared" si="71"/>
        <v>0</v>
      </c>
      <c r="K339" s="36">
        <f t="shared" si="72"/>
        <v>0</v>
      </c>
      <c r="L339" s="36">
        <f t="shared" si="73"/>
        <v>0</v>
      </c>
      <c r="M339" s="36">
        <f t="shared" ca="1" si="74"/>
        <v>-1.8041002402914082E-3</v>
      </c>
      <c r="N339" s="36">
        <f t="shared" ca="1" si="75"/>
        <v>0</v>
      </c>
      <c r="O339" s="26">
        <f t="shared" ca="1" si="76"/>
        <v>0</v>
      </c>
      <c r="P339" s="36">
        <f t="shared" ca="1" si="77"/>
        <v>0</v>
      </c>
      <c r="Q339" s="36">
        <f t="shared" ca="1" si="78"/>
        <v>0</v>
      </c>
      <c r="R339" s="16">
        <f t="shared" ca="1" si="79"/>
        <v>1.8041002402914082E-3</v>
      </c>
    </row>
    <row r="340" spans="1:18" x14ac:dyDescent="0.2">
      <c r="A340" s="84"/>
      <c r="B340" s="84"/>
      <c r="C340" s="84"/>
      <c r="D340" s="85">
        <f t="shared" si="65"/>
        <v>0</v>
      </c>
      <c r="E340" s="85">
        <f t="shared" si="66"/>
        <v>0</v>
      </c>
      <c r="F340" s="36">
        <f t="shared" si="67"/>
        <v>0</v>
      </c>
      <c r="G340" s="36">
        <f t="shared" si="68"/>
        <v>0</v>
      </c>
      <c r="H340" s="36">
        <f t="shared" si="69"/>
        <v>0</v>
      </c>
      <c r="I340" s="36">
        <f t="shared" si="70"/>
        <v>0</v>
      </c>
      <c r="J340" s="36">
        <f t="shared" si="71"/>
        <v>0</v>
      </c>
      <c r="K340" s="36">
        <f t="shared" si="72"/>
        <v>0</v>
      </c>
      <c r="L340" s="36">
        <f t="shared" si="73"/>
        <v>0</v>
      </c>
      <c r="M340" s="36">
        <f t="shared" ca="1" si="74"/>
        <v>-1.8041002402914082E-3</v>
      </c>
      <c r="N340" s="36">
        <f t="shared" ca="1" si="75"/>
        <v>0</v>
      </c>
      <c r="O340" s="26">
        <f t="shared" ca="1" si="76"/>
        <v>0</v>
      </c>
      <c r="P340" s="36">
        <f t="shared" ca="1" si="77"/>
        <v>0</v>
      </c>
      <c r="Q340" s="36">
        <f t="shared" ca="1" si="78"/>
        <v>0</v>
      </c>
      <c r="R340" s="16">
        <f t="shared" ca="1" si="79"/>
        <v>1.8041002402914082E-3</v>
      </c>
    </row>
    <row r="341" spans="1:18" x14ac:dyDescent="0.2">
      <c r="A341" s="84"/>
      <c r="B341" s="84"/>
      <c r="C341" s="84"/>
      <c r="D341" s="85">
        <f t="shared" si="65"/>
        <v>0</v>
      </c>
      <c r="E341" s="85">
        <f t="shared" si="66"/>
        <v>0</v>
      </c>
      <c r="F341" s="36">
        <f t="shared" si="67"/>
        <v>0</v>
      </c>
      <c r="G341" s="36">
        <f t="shared" si="68"/>
        <v>0</v>
      </c>
      <c r="H341" s="36">
        <f t="shared" si="69"/>
        <v>0</v>
      </c>
      <c r="I341" s="36">
        <f t="shared" si="70"/>
        <v>0</v>
      </c>
      <c r="J341" s="36">
        <f t="shared" si="71"/>
        <v>0</v>
      </c>
      <c r="K341" s="36">
        <f t="shared" si="72"/>
        <v>0</v>
      </c>
      <c r="L341" s="36">
        <f t="shared" si="73"/>
        <v>0</v>
      </c>
      <c r="M341" s="36">
        <f t="shared" ca="1" si="74"/>
        <v>-1.8041002402914082E-3</v>
      </c>
      <c r="N341" s="36">
        <f ca="1">C341*(M341-E341)^2</f>
        <v>0</v>
      </c>
      <c r="O341" s="26">
        <f t="shared" ca="1" si="76"/>
        <v>0</v>
      </c>
      <c r="P341" s="36">
        <f ca="1">(-C341*O$2+O$4*F341-O$5*H341)^2</f>
        <v>0</v>
      </c>
      <c r="Q341" s="36">
        <f t="shared" ca="1" si="78"/>
        <v>0</v>
      </c>
      <c r="R341" s="16">
        <f t="shared" ca="1" si="79"/>
        <v>1.8041002402914082E-3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7"/>
  </sheetPr>
  <dimension ref="A1:AB2244"/>
  <sheetViews>
    <sheetView workbookViewId="0">
      <selection activeCell="B87" sqref="B87"/>
    </sheetView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5.5703125" customWidth="1"/>
    <col min="6" max="6" width="16.7109375" customWidth="1"/>
    <col min="7" max="7" width="11.7109375" customWidth="1"/>
    <col min="8" max="8" width="8.7109375" customWidth="1"/>
    <col min="9" max="14" width="8.5703125" customWidth="1"/>
    <col min="15" max="15" width="8" customWidth="1"/>
    <col min="16" max="16" width="7.7109375" customWidth="1"/>
    <col min="17" max="17" width="9.85546875" customWidth="1"/>
  </cols>
  <sheetData>
    <row r="1" spans="1:28" ht="21" thickBot="1" x14ac:dyDescent="0.25">
      <c r="A1" s="17" t="s">
        <v>47</v>
      </c>
      <c r="B1" s="15"/>
      <c r="C1" s="15"/>
      <c r="D1" s="15"/>
      <c r="E1" s="15"/>
      <c r="F1" s="15"/>
      <c r="U1" s="6" t="s">
        <v>15</v>
      </c>
      <c r="V1" s="8" t="s">
        <v>195</v>
      </c>
      <c r="W1" s="6" t="s">
        <v>15</v>
      </c>
      <c r="X1" s="8" t="s">
        <v>196</v>
      </c>
    </row>
    <row r="2" spans="1:28" x14ac:dyDescent="0.2">
      <c r="A2" s="16" t="s">
        <v>29</v>
      </c>
      <c r="B2" s="19" t="s">
        <v>40</v>
      </c>
      <c r="C2" s="15"/>
      <c r="D2" s="15"/>
      <c r="E2" s="15"/>
      <c r="F2" s="15"/>
      <c r="U2">
        <v>-12000</v>
      </c>
      <c r="V2">
        <f t="shared" ref="V2:V20" si="0">+D$11+D$12*U2+D$13*U2^2</f>
        <v>5.2207527836183779E-2</v>
      </c>
      <c r="W2">
        <v>38000</v>
      </c>
      <c r="X2">
        <f>+Y$2+Y$3*W2+Y$4*W2^2</f>
        <v>3.3775149385858017E-2</v>
      </c>
      <c r="Y2" s="16">
        <f>+Z2*AB2</f>
        <v>0.41061815290459147</v>
      </c>
      <c r="Z2" s="50">
        <v>0.41061815290459147</v>
      </c>
      <c r="AA2" s="16">
        <v>5.688121436047517E-2</v>
      </c>
      <c r="AB2">
        <v>1</v>
      </c>
    </row>
    <row r="3" spans="1:28" ht="13.5" thickBot="1" x14ac:dyDescent="0.25">
      <c r="A3" s="21" t="s">
        <v>42</v>
      </c>
      <c r="F3" s="41"/>
      <c r="U3">
        <v>-10000</v>
      </c>
      <c r="V3">
        <f t="shared" si="0"/>
        <v>3.8526050872816499E-2</v>
      </c>
      <c r="W3">
        <v>39000</v>
      </c>
      <c r="X3">
        <f t="shared" ref="X3:X15" si="1">+Y$2+Y$3*W3+Y$4*W3^2</f>
        <v>4.5394920269529515E-2</v>
      </c>
      <c r="Y3" s="16">
        <f>+Z3*AB3</f>
        <v>-3.090139030159521E-5</v>
      </c>
      <c r="Z3" s="51">
        <v>-0.30901390301595211</v>
      </c>
      <c r="AA3" s="16">
        <v>2.5434140787381404E-2</v>
      </c>
      <c r="AB3">
        <v>1E-4</v>
      </c>
    </row>
    <row r="4" spans="1:28" ht="14.25" thickTop="1" thickBot="1" x14ac:dyDescent="0.25">
      <c r="A4" s="7" t="s">
        <v>5</v>
      </c>
      <c r="C4" s="3">
        <v>41740.7166</v>
      </c>
      <c r="D4" s="4">
        <v>0.36044098000000002</v>
      </c>
      <c r="U4">
        <v>-8000</v>
      </c>
      <c r="V4">
        <f t="shared" si="0"/>
        <v>2.5992067859774738E-2</v>
      </c>
      <c r="W4">
        <v>40000</v>
      </c>
      <c r="X4">
        <f t="shared" si="1"/>
        <v>5.811913689827275E-2</v>
      </c>
      <c r="Y4" s="16">
        <f>+Z4*AB4</f>
        <v>5.5222287253593108E-10</v>
      </c>
      <c r="Z4" s="52">
        <v>5.5222287253593107E-2</v>
      </c>
      <c r="AA4" s="16">
        <v>2.8384762052533806E-3</v>
      </c>
      <c r="AB4">
        <v>1E-8</v>
      </c>
    </row>
    <row r="5" spans="1:28" ht="13.5" thickTop="1" x14ac:dyDescent="0.2">
      <c r="A5" s="48" t="s">
        <v>68</v>
      </c>
      <c r="C5" s="41">
        <v>7</v>
      </c>
      <c r="D5" s="48" t="s">
        <v>69</v>
      </c>
      <c r="U5">
        <v>-6000</v>
      </c>
      <c r="V5">
        <f t="shared" si="0"/>
        <v>1.4605578797058493E-2</v>
      </c>
      <c r="W5">
        <v>41000</v>
      </c>
      <c r="X5">
        <f t="shared" si="1"/>
        <v>7.1947799272088053E-2</v>
      </c>
    </row>
    <row r="6" spans="1:28" x14ac:dyDescent="0.2">
      <c r="A6" s="7" t="s">
        <v>6</v>
      </c>
      <c r="F6" s="37" t="str">
        <f>"F"&amp;C14</f>
        <v>F</v>
      </c>
      <c r="G6" s="38" t="str">
        <f>"G"&amp;C14</f>
        <v>G</v>
      </c>
      <c r="U6">
        <v>-4000</v>
      </c>
      <c r="V6">
        <f t="shared" si="0"/>
        <v>4.3665836846677655E-3</v>
      </c>
      <c r="W6">
        <v>42000</v>
      </c>
      <c r="X6">
        <f t="shared" si="1"/>
        <v>8.6880907390974982E-2</v>
      </c>
    </row>
    <row r="7" spans="1:28" x14ac:dyDescent="0.2">
      <c r="A7" t="s">
        <v>7</v>
      </c>
      <c r="C7" s="15">
        <v>37378.339</v>
      </c>
      <c r="D7" s="48" t="s">
        <v>59</v>
      </c>
      <c r="F7" s="87"/>
      <c r="G7" s="41" t="s">
        <v>149</v>
      </c>
      <c r="U7">
        <v>-2000</v>
      </c>
      <c r="V7">
        <f t="shared" si="0"/>
        <v>-4.724917477397444E-3</v>
      </c>
      <c r="W7">
        <v>43000</v>
      </c>
      <c r="X7">
        <f t="shared" si="1"/>
        <v>0.10291846125493398</v>
      </c>
    </row>
    <row r="8" spans="1:28" x14ac:dyDescent="0.2">
      <c r="A8" t="s">
        <v>8</v>
      </c>
      <c r="C8" s="15">
        <v>0.36044120000000002</v>
      </c>
      <c r="D8" s="48" t="s">
        <v>59</v>
      </c>
      <c r="E8" s="49"/>
      <c r="F8" s="87"/>
      <c r="U8">
        <v>0</v>
      </c>
      <c r="V8">
        <f t="shared" si="0"/>
        <v>-1.2668924689137134E-2</v>
      </c>
      <c r="W8">
        <v>44000</v>
      </c>
      <c r="X8">
        <f t="shared" si="1"/>
        <v>0.12006046086396471</v>
      </c>
    </row>
    <row r="9" spans="1:28" x14ac:dyDescent="0.2">
      <c r="A9" s="115" t="s">
        <v>181</v>
      </c>
      <c r="B9" s="115"/>
      <c r="C9" s="41">
        <v>46</v>
      </c>
      <c r="D9" s="115" t="str">
        <f>"F"&amp;C9</f>
        <v>F46</v>
      </c>
      <c r="E9" s="115" t="str">
        <f>"G"&amp;C9</f>
        <v>G46</v>
      </c>
      <c r="U9">
        <v>2000</v>
      </c>
      <c r="V9">
        <f t="shared" si="0"/>
        <v>-1.9465437950551306E-2</v>
      </c>
      <c r="W9">
        <v>45000</v>
      </c>
      <c r="X9">
        <f t="shared" si="1"/>
        <v>0.1383069062180674</v>
      </c>
    </row>
    <row r="10" spans="1:28" ht="13.5" thickBot="1" x14ac:dyDescent="0.25">
      <c r="A10" s="16"/>
      <c r="B10" s="16"/>
      <c r="C10" s="6" t="s">
        <v>24</v>
      </c>
      <c r="D10" s="6" t="s">
        <v>25</v>
      </c>
      <c r="E10" s="16"/>
      <c r="U10">
        <v>4000</v>
      </c>
      <c r="V10">
        <f t="shared" si="0"/>
        <v>-2.5114457261639963E-2</v>
      </c>
      <c r="W10">
        <v>46000</v>
      </c>
      <c r="X10">
        <f t="shared" si="1"/>
        <v>0.15765779731724172</v>
      </c>
    </row>
    <row r="11" spans="1:28" x14ac:dyDescent="0.2">
      <c r="A11" t="s">
        <v>20</v>
      </c>
      <c r="C11" s="48">
        <f ca="1">INTERCEPT(INDIRECT(E9):G921,INDIRECT(D9):$F921)</f>
        <v>-0.39748683458566991</v>
      </c>
      <c r="D11" s="5">
        <f>+E11*F11</f>
        <v>-1.2668924689137134E-2</v>
      </c>
      <c r="E11" s="116">
        <v>-1.2668924689137134E-2</v>
      </c>
      <c r="F11">
        <v>1</v>
      </c>
      <c r="U11">
        <v>6000</v>
      </c>
      <c r="V11">
        <f t="shared" si="0"/>
        <v>-2.96159826224031E-2</v>
      </c>
      <c r="W11">
        <v>47000</v>
      </c>
      <c r="X11">
        <f t="shared" si="1"/>
        <v>0.17811313416148833</v>
      </c>
    </row>
    <row r="12" spans="1:28" x14ac:dyDescent="0.2">
      <c r="A12" t="s">
        <v>21</v>
      </c>
      <c r="C12" s="48">
        <f ca="1">SLOPE(INDIRECT(E9):G921,INDIRECT(D9):$F921)</f>
        <v>1.1776410413803235E-5</v>
      </c>
      <c r="D12" s="5">
        <f>+E12*F12</f>
        <v>-3.6851301182884658E-6</v>
      </c>
      <c r="E12" s="109">
        <v>-3.6851301182884655E-2</v>
      </c>
      <c r="F12" s="49">
        <v>1E-4</v>
      </c>
      <c r="U12">
        <v>8000</v>
      </c>
      <c r="V12">
        <f t="shared" si="0"/>
        <v>-3.2970014032840715E-2</v>
      </c>
      <c r="W12">
        <v>48000</v>
      </c>
      <c r="X12">
        <f t="shared" si="1"/>
        <v>0.19967291675080667</v>
      </c>
    </row>
    <row r="13" spans="1:28" ht="13.5" thickBot="1" x14ac:dyDescent="0.25">
      <c r="A13" t="s">
        <v>23</v>
      </c>
      <c r="C13" s="5" t="s">
        <v>18</v>
      </c>
      <c r="D13" s="5">
        <f>+E13*F13</f>
        <v>1.4343674379068976E-10</v>
      </c>
      <c r="E13" s="110">
        <v>1.4343674379068975E-2</v>
      </c>
      <c r="F13" s="49">
        <v>1E-8</v>
      </c>
      <c r="U13">
        <v>10000</v>
      </c>
      <c r="V13">
        <f t="shared" si="0"/>
        <v>-3.5176551492952811E-2</v>
      </c>
      <c r="W13">
        <v>49000</v>
      </c>
      <c r="X13">
        <f t="shared" si="1"/>
        <v>0.22233714508519675</v>
      </c>
    </row>
    <row r="14" spans="1:28" x14ac:dyDescent="0.2">
      <c r="A14" t="s">
        <v>28</v>
      </c>
      <c r="E14">
        <f>SUM(R21:R43)</f>
        <v>1.6567229589033088E-3</v>
      </c>
      <c r="U14">
        <v>12000</v>
      </c>
      <c r="V14">
        <f t="shared" si="0"/>
        <v>-3.6235595002739401E-2</v>
      </c>
      <c r="W14">
        <v>50000</v>
      </c>
      <c r="X14">
        <f t="shared" si="1"/>
        <v>0.24610581916465879</v>
      </c>
    </row>
    <row r="15" spans="1:28" x14ac:dyDescent="0.2">
      <c r="A15" s="2" t="s">
        <v>22</v>
      </c>
      <c r="C15" s="29">
        <f ca="1">(C7+C11)+(C8+C12)*INT(MAX(F21:F3449))</f>
        <v>56736.429064263095</v>
      </c>
      <c r="D15" s="38">
        <f>+C7+INT(MAX(F21:F1504))*C8+D11+D12*INT(MAX(F21:F3939))+D13*INT(MAX(F21:F3966)^2)</f>
        <v>56736.397224216678</v>
      </c>
      <c r="E15" s="30" t="s">
        <v>66</v>
      </c>
      <c r="F15" s="27">
        <v>1</v>
      </c>
      <c r="U15">
        <v>14000</v>
      </c>
      <c r="V15">
        <f t="shared" si="0"/>
        <v>-3.6147144562200452E-2</v>
      </c>
      <c r="W15">
        <v>51000</v>
      </c>
      <c r="X15">
        <f t="shared" si="1"/>
        <v>0.27097893898919234</v>
      </c>
    </row>
    <row r="16" spans="1:28" x14ac:dyDescent="0.2">
      <c r="A16" s="7" t="s">
        <v>9</v>
      </c>
      <c r="C16" s="32">
        <f ca="1">+C8+C12</f>
        <v>0.36045297641041379</v>
      </c>
      <c r="D16" s="38">
        <f>+C8+D12+2*D13*MAX(F21:F812)</f>
        <v>0.36045292169740578</v>
      </c>
      <c r="E16" s="30" t="s">
        <v>50</v>
      </c>
      <c r="F16" s="31">
        <f ca="1">NOW()+15018.5+$C$5/24</f>
        <v>60368.286924189815</v>
      </c>
      <c r="U16">
        <v>16000</v>
      </c>
      <c r="V16">
        <f t="shared" si="0"/>
        <v>-3.4911200171336011E-2</v>
      </c>
    </row>
    <row r="17" spans="1:22" ht="13.5" thickBot="1" x14ac:dyDescent="0.25">
      <c r="A17" t="s">
        <v>46</v>
      </c>
      <c r="C17">
        <f>COUNT(C21:C4655)</f>
        <v>84</v>
      </c>
      <c r="E17" s="30" t="s">
        <v>67</v>
      </c>
      <c r="F17" s="31">
        <f ca="1">ROUND(2*(F16-$C$7)/$C$8,0)/2+F15</f>
        <v>63784</v>
      </c>
      <c r="U17">
        <v>18000</v>
      </c>
      <c r="V17">
        <f t="shared" si="0"/>
        <v>-3.2527761830146038E-2</v>
      </c>
    </row>
    <row r="18" spans="1:22" ht="14.25" thickTop="1" thickBot="1" x14ac:dyDescent="0.25">
      <c r="A18" s="7" t="s">
        <v>182</v>
      </c>
      <c r="C18" s="117">
        <f ca="1">+C15</f>
        <v>56736.429064263095</v>
      </c>
      <c r="D18" s="118">
        <f ca="1">C16</f>
        <v>0.36045297641041379</v>
      </c>
      <c r="E18" s="30" t="s">
        <v>51</v>
      </c>
      <c r="F18" s="38">
        <f ca="1">ROUND(2*(F16-$C$15)/$C$16,0)/2+F15</f>
        <v>10077</v>
      </c>
      <c r="U18">
        <v>20000</v>
      </c>
      <c r="V18">
        <f t="shared" si="0"/>
        <v>-2.8996829538630538E-2</v>
      </c>
    </row>
    <row r="19" spans="1:22" ht="13.5" thickBot="1" x14ac:dyDescent="0.25">
      <c r="A19" s="7" t="s">
        <v>183</v>
      </c>
      <c r="C19" s="54">
        <f>+D15</f>
        <v>56736.397224216678</v>
      </c>
      <c r="D19" s="55">
        <f>+D16</f>
        <v>0.36045292169740578</v>
      </c>
      <c r="E19" s="30" t="s">
        <v>52</v>
      </c>
      <c r="F19" s="33">
        <f ca="1">+$C$15+$C$16*F18-15018.5-$C$5/24</f>
        <v>45349.922040884172</v>
      </c>
      <c r="U19">
        <v>22000</v>
      </c>
      <c r="V19">
        <f t="shared" si="0"/>
        <v>-2.431840329678954E-2</v>
      </c>
    </row>
    <row r="20" spans="1:22" ht="15" thickBot="1" x14ac:dyDescent="0.25">
      <c r="A20" s="6" t="s">
        <v>11</v>
      </c>
      <c r="B20" s="6" t="s">
        <v>12</v>
      </c>
      <c r="C20" s="6" t="s">
        <v>13</v>
      </c>
      <c r="D20" s="6" t="s">
        <v>17</v>
      </c>
      <c r="E20" s="6" t="s">
        <v>14</v>
      </c>
      <c r="F20" s="6" t="s">
        <v>15</v>
      </c>
      <c r="G20" s="6" t="s">
        <v>16</v>
      </c>
      <c r="H20" s="9" t="s">
        <v>33</v>
      </c>
      <c r="I20" s="9" t="s">
        <v>31</v>
      </c>
      <c r="J20" s="9" t="s">
        <v>65</v>
      </c>
      <c r="K20" s="9" t="s">
        <v>73</v>
      </c>
      <c r="L20" s="9" t="s">
        <v>38</v>
      </c>
      <c r="M20" s="8" t="s">
        <v>151</v>
      </c>
      <c r="N20" s="9" t="s">
        <v>30</v>
      </c>
      <c r="O20" s="9" t="s">
        <v>27</v>
      </c>
      <c r="P20" s="8" t="s">
        <v>26</v>
      </c>
      <c r="Q20" s="6" t="s">
        <v>19</v>
      </c>
      <c r="R20" s="8" t="s">
        <v>70</v>
      </c>
      <c r="S20" s="8" t="s">
        <v>71</v>
      </c>
      <c r="T20" s="8" t="s">
        <v>72</v>
      </c>
      <c r="U20">
        <v>24000</v>
      </c>
      <c r="V20">
        <f t="shared" si="0"/>
        <v>-1.8492483104623009E-2</v>
      </c>
    </row>
    <row r="21" spans="1:22" x14ac:dyDescent="0.2">
      <c r="A21" s="91" t="s">
        <v>150</v>
      </c>
      <c r="B21" s="92" t="s">
        <v>36</v>
      </c>
      <c r="C21" s="90">
        <v>33626.364000000001</v>
      </c>
      <c r="D21" s="93" t="s">
        <v>151</v>
      </c>
      <c r="E21" s="94">
        <f t="shared" ref="E21:E52" si="2">+(C21-C$7)/C$8</f>
        <v>-10409.395485310775</v>
      </c>
      <c r="F21" s="95">
        <f t="shared" ref="F21:F52" si="3">ROUND(2*E21,0)/2</f>
        <v>-10409.5</v>
      </c>
      <c r="G21" s="94">
        <f t="shared" ref="G21:G52" si="4">C21-($C$7+$C$8*$F21)</f>
        <v>3.7671400001272559E-2</v>
      </c>
      <c r="I21" s="94"/>
      <c r="J21" s="94"/>
      <c r="K21" s="94"/>
      <c r="L21" s="94"/>
      <c r="M21" s="94">
        <f t="shared" ref="M21:M26" si="5">+G21</f>
        <v>3.7671400001272559E-2</v>
      </c>
      <c r="N21" s="94"/>
      <c r="O21" s="94"/>
      <c r="P21" s="94">
        <f t="shared" ref="P21:P52" si="6">+D$11+D$12*F21+D$13*F21^2</f>
        <v>4.1233911531326828E-2</v>
      </c>
      <c r="Q21" s="96">
        <f t="shared" ref="Q21:Q52" si="7">+C21-15018.5</f>
        <v>18607.864000000001</v>
      </c>
      <c r="R21" s="94">
        <f t="shared" ref="R21:R52" si="8">+(P21-G21)^2</f>
        <v>1.2691488401769607E-5</v>
      </c>
      <c r="S21">
        <v>0.05</v>
      </c>
      <c r="T21">
        <f t="shared" ref="T21:T52" si="9">+S21*R21</f>
        <v>6.3457442008848042E-7</v>
      </c>
      <c r="U21">
        <v>26000</v>
      </c>
      <c r="V21">
        <f t="shared" ref="V21:V28" si="10">+D$11+D$12*U21+D$13*U21^2</f>
        <v>-1.1519068962130966E-2</v>
      </c>
    </row>
    <row r="22" spans="1:22" x14ac:dyDescent="0.2">
      <c r="A22" s="91" t="s">
        <v>150</v>
      </c>
      <c r="B22" s="92" t="s">
        <v>37</v>
      </c>
      <c r="C22" s="97">
        <v>34421.307000000001</v>
      </c>
      <c r="D22" s="93" t="s">
        <v>151</v>
      </c>
      <c r="E22" s="94">
        <f t="shared" si="2"/>
        <v>-8203.9234138605661</v>
      </c>
      <c r="F22" s="95">
        <f t="shared" si="3"/>
        <v>-8204</v>
      </c>
      <c r="G22" s="94">
        <f t="shared" si="4"/>
        <v>2.7604800001427066E-2</v>
      </c>
      <c r="I22" s="94"/>
      <c r="J22" s="94"/>
      <c r="K22" s="94"/>
      <c r="L22" s="94"/>
      <c r="M22" s="94">
        <f t="shared" si="5"/>
        <v>2.7604800001427066E-2</v>
      </c>
      <c r="N22" s="94"/>
      <c r="O22" s="94"/>
      <c r="P22" s="94">
        <f t="shared" si="6"/>
        <v>2.7217981199167986E-2</v>
      </c>
      <c r="Q22" s="96">
        <f t="shared" si="7"/>
        <v>19402.807000000001</v>
      </c>
      <c r="R22" s="94">
        <f t="shared" si="8"/>
        <v>1.4962878578114862E-7</v>
      </c>
      <c r="S22">
        <v>0.05</v>
      </c>
      <c r="T22">
        <f t="shared" si="9"/>
        <v>7.4814392890574315E-9</v>
      </c>
      <c r="U22">
        <v>28000</v>
      </c>
      <c r="V22">
        <f t="shared" si="10"/>
        <v>-3.3981608693133963E-3</v>
      </c>
    </row>
    <row r="23" spans="1:22" x14ac:dyDescent="0.2">
      <c r="A23" s="91" t="s">
        <v>150</v>
      </c>
      <c r="B23" s="92" t="s">
        <v>37</v>
      </c>
      <c r="C23" s="97">
        <v>35219.317999999999</v>
      </c>
      <c r="D23" s="93" t="s">
        <v>151</v>
      </c>
      <c r="E23" s="94">
        <f t="shared" si="2"/>
        <v>-5989.9395518603324</v>
      </c>
      <c r="F23" s="95">
        <f t="shared" si="3"/>
        <v>-5990</v>
      </c>
      <c r="G23" s="94">
        <f t="shared" si="4"/>
        <v>2.1787999998196028E-2</v>
      </c>
      <c r="I23" s="94"/>
      <c r="J23" s="94"/>
      <c r="K23" s="94"/>
      <c r="L23" s="94"/>
      <c r="M23" s="94">
        <f t="shared" si="5"/>
        <v>2.1787999998196028E-2</v>
      </c>
      <c r="N23" s="94"/>
      <c r="O23" s="94"/>
      <c r="P23" s="94">
        <f t="shared" si="6"/>
        <v>1.4551529430295102E-2</v>
      </c>
      <c r="Q23" s="96">
        <f t="shared" si="7"/>
        <v>20200.817999999999</v>
      </c>
      <c r="R23" s="94">
        <f t="shared" si="8"/>
        <v>5.2366506280096351E-5</v>
      </c>
      <c r="S23">
        <v>0.05</v>
      </c>
      <c r="T23">
        <f t="shared" si="9"/>
        <v>2.6183253140048176E-6</v>
      </c>
      <c r="U23">
        <v>30000</v>
      </c>
      <c r="V23">
        <f t="shared" si="10"/>
        <v>5.8702411738296573E-3</v>
      </c>
    </row>
    <row r="24" spans="1:22" x14ac:dyDescent="0.2">
      <c r="A24" s="91" t="s">
        <v>150</v>
      </c>
      <c r="B24" s="92" t="s">
        <v>37</v>
      </c>
      <c r="C24" s="97">
        <v>36656.351999999999</v>
      </c>
      <c r="D24" s="93" t="s">
        <v>151</v>
      </c>
      <c r="E24" s="94">
        <f t="shared" si="2"/>
        <v>-2003.0645775233268</v>
      </c>
      <c r="F24" s="95">
        <f t="shared" si="3"/>
        <v>-2003</v>
      </c>
      <c r="G24" s="94">
        <f t="shared" si="4"/>
        <v>-2.3276400002941955E-2</v>
      </c>
      <c r="I24" s="94"/>
      <c r="J24" s="94"/>
      <c r="K24" s="94"/>
      <c r="L24" s="94"/>
      <c r="M24" s="94">
        <f t="shared" si="5"/>
        <v>-2.3276400002941955E-2</v>
      </c>
      <c r="N24" s="94"/>
      <c r="O24" s="94"/>
      <c r="P24" s="94">
        <f t="shared" si="6"/>
        <v>-4.7121395551863966E-3</v>
      </c>
      <c r="Q24" s="96">
        <f t="shared" si="7"/>
        <v>21637.851999999999</v>
      </c>
      <c r="R24" s="94">
        <f t="shared" si="8"/>
        <v>3.4463176597210137E-4</v>
      </c>
      <c r="S24">
        <v>0.05</v>
      </c>
      <c r="T24">
        <f t="shared" si="9"/>
        <v>1.723158829860507E-5</v>
      </c>
      <c r="U24">
        <v>32000</v>
      </c>
      <c r="V24">
        <f t="shared" si="10"/>
        <v>1.6286137167298265E-2</v>
      </c>
    </row>
    <row r="25" spans="1:22" x14ac:dyDescent="0.2">
      <c r="A25" s="91" t="s">
        <v>150</v>
      </c>
      <c r="B25" s="92" t="s">
        <v>37</v>
      </c>
      <c r="C25" s="97">
        <v>37378.322</v>
      </c>
      <c r="D25" s="93" t="s">
        <v>151</v>
      </c>
      <c r="E25" s="94">
        <f t="shared" si="2"/>
        <v>-4.7164419605265372E-2</v>
      </c>
      <c r="F25" s="95">
        <f t="shared" si="3"/>
        <v>0</v>
      </c>
      <c r="G25" s="94">
        <f t="shared" si="4"/>
        <v>-1.6999999999825377E-2</v>
      </c>
      <c r="I25" s="94"/>
      <c r="J25" s="94"/>
      <c r="K25" s="94"/>
      <c r="L25" s="94"/>
      <c r="M25" s="94">
        <f t="shared" si="5"/>
        <v>-1.6999999999825377E-2</v>
      </c>
      <c r="N25" s="94"/>
      <c r="O25" s="94"/>
      <c r="P25" s="94">
        <f t="shared" si="6"/>
        <v>-1.2668924689137134E-2</v>
      </c>
      <c r="Q25" s="96">
        <f t="shared" si="7"/>
        <v>22359.822</v>
      </c>
      <c r="R25" s="94">
        <f t="shared" si="8"/>
        <v>1.8758213346853258E-5</v>
      </c>
      <c r="S25">
        <v>0.05</v>
      </c>
      <c r="T25">
        <f t="shared" si="9"/>
        <v>9.3791066734266294E-7</v>
      </c>
      <c r="U25">
        <v>34000</v>
      </c>
      <c r="V25">
        <f t="shared" si="10"/>
        <v>2.784952711109237E-2</v>
      </c>
    </row>
    <row r="26" spans="1:22" x14ac:dyDescent="0.2">
      <c r="A26" s="91" t="s">
        <v>150</v>
      </c>
      <c r="B26" s="92" t="s">
        <v>36</v>
      </c>
      <c r="C26" s="97">
        <v>37699.300000000003</v>
      </c>
      <c r="D26" s="93" t="s">
        <v>151</v>
      </c>
      <c r="E26" s="94">
        <f t="shared" si="2"/>
        <v>890.46701653418904</v>
      </c>
      <c r="F26" s="95">
        <f t="shared" si="3"/>
        <v>890.5</v>
      </c>
      <c r="G26" s="94">
        <f t="shared" si="4"/>
        <v>-1.1888599998201244E-2</v>
      </c>
      <c r="I26" s="94"/>
      <c r="J26" s="94"/>
      <c r="K26" s="94"/>
      <c r="L26" s="94"/>
      <c r="M26" s="94">
        <f t="shared" si="5"/>
        <v>-1.1888599998201244E-2</v>
      </c>
      <c r="N26" s="94"/>
      <c r="O26" s="94"/>
      <c r="P26" s="94">
        <f t="shared" si="6"/>
        <v>-1.5836789120155247E-2</v>
      </c>
      <c r="Q26" s="96">
        <f t="shared" si="7"/>
        <v>22680.800000000003</v>
      </c>
      <c r="R26" s="94">
        <f t="shared" si="8"/>
        <v>1.5588197342715927E-5</v>
      </c>
      <c r="S26">
        <v>0.05</v>
      </c>
      <c r="T26">
        <f t="shared" si="9"/>
        <v>7.7940986713579633E-7</v>
      </c>
      <c r="U26">
        <v>36000</v>
      </c>
      <c r="V26">
        <f t="shared" si="10"/>
        <v>4.0560411005212016E-2</v>
      </c>
    </row>
    <row r="27" spans="1:22" x14ac:dyDescent="0.2">
      <c r="A27" s="138" t="s">
        <v>198</v>
      </c>
      <c r="B27" s="92"/>
      <c r="C27" s="97">
        <v>38820.785000000003</v>
      </c>
      <c r="D27" s="93" t="s">
        <v>197</v>
      </c>
      <c r="E27">
        <f t="shared" si="2"/>
        <v>4001.8899060373883</v>
      </c>
      <c r="F27" s="95">
        <f t="shared" si="3"/>
        <v>4002</v>
      </c>
      <c r="G27">
        <f t="shared" si="4"/>
        <v>-3.9682399998127948E-2</v>
      </c>
      <c r="I27">
        <f>+G27</f>
        <v>-3.9682399998127948E-2</v>
      </c>
      <c r="O27">
        <f ca="1">+C$11+C$12*$F27</f>
        <v>-0.35035764010962939</v>
      </c>
      <c r="P27" s="94">
        <f t="shared" si="6"/>
        <v>-2.5119531960228911E-2</v>
      </c>
      <c r="Q27" s="1">
        <f t="shared" si="7"/>
        <v>23802.285000000003</v>
      </c>
      <c r="R27">
        <f t="shared" si="8"/>
        <v>2.1207712548926137E-4</v>
      </c>
      <c r="S27">
        <v>1</v>
      </c>
      <c r="T27">
        <f t="shared" si="9"/>
        <v>2.1207712548926137E-4</v>
      </c>
      <c r="U27">
        <v>38000</v>
      </c>
      <c r="V27">
        <f t="shared" si="10"/>
        <v>5.4418788849657174E-2</v>
      </c>
    </row>
    <row r="28" spans="1:22" x14ac:dyDescent="0.2">
      <c r="A28" s="91" t="s">
        <v>150</v>
      </c>
      <c r="B28" s="92" t="s">
        <v>36</v>
      </c>
      <c r="C28" s="97">
        <v>39964.300000000003</v>
      </c>
      <c r="D28" s="93" t="s">
        <v>151</v>
      </c>
      <c r="E28" s="94">
        <f t="shared" si="2"/>
        <v>7174.4323345943885</v>
      </c>
      <c r="F28" s="95">
        <f t="shared" si="3"/>
        <v>7174.5</v>
      </c>
      <c r="G28" s="94">
        <f t="shared" si="4"/>
        <v>-2.4389399994106498E-2</v>
      </c>
      <c r="I28" s="94"/>
      <c r="J28" s="94"/>
      <c r="K28" s="94"/>
      <c r="L28" s="94"/>
      <c r="M28" s="94">
        <f>+G28</f>
        <v>-2.4389399994106498E-2</v>
      </c>
      <c r="N28" s="94"/>
      <c r="O28" s="94"/>
      <c r="P28" s="94">
        <f t="shared" si="6"/>
        <v>-3.1724706627265661E-2</v>
      </c>
      <c r="Q28" s="96">
        <f t="shared" si="7"/>
        <v>24945.800000000003</v>
      </c>
      <c r="R28" s="94">
        <f t="shared" si="8"/>
        <v>5.3806723402468827E-5</v>
      </c>
      <c r="S28">
        <v>0.05</v>
      </c>
      <c r="T28">
        <f t="shared" si="9"/>
        <v>2.6903361701234415E-6</v>
      </c>
      <c r="U28">
        <v>40000</v>
      </c>
      <c r="V28">
        <f t="shared" si="10"/>
        <v>6.9424660644427871E-2</v>
      </c>
    </row>
    <row r="29" spans="1:22" x14ac:dyDescent="0.2">
      <c r="A29" s="91" t="s">
        <v>150</v>
      </c>
      <c r="B29" s="92" t="s">
        <v>36</v>
      </c>
      <c r="C29" s="97">
        <v>40329.398000000001</v>
      </c>
      <c r="D29" s="93" t="s">
        <v>151</v>
      </c>
      <c r="E29" s="94">
        <f t="shared" si="2"/>
        <v>8187.3520563132097</v>
      </c>
      <c r="F29" s="95">
        <f t="shared" si="3"/>
        <v>8187.5</v>
      </c>
      <c r="G29" s="94">
        <f t="shared" si="4"/>
        <v>-5.3325000000768341E-2</v>
      </c>
      <c r="I29" s="94"/>
      <c r="J29" s="94"/>
      <c r="K29" s="94"/>
      <c r="L29" s="94"/>
      <c r="M29" s="94">
        <f>+G29</f>
        <v>-5.3325000000768341E-2</v>
      </c>
      <c r="N29" s="94"/>
      <c r="O29" s="94"/>
      <c r="P29" s="94">
        <f t="shared" si="6"/>
        <v>-3.3225623000623844E-2</v>
      </c>
      <c r="Q29" s="96">
        <f t="shared" si="7"/>
        <v>25310.898000000001</v>
      </c>
      <c r="R29" s="94">
        <f t="shared" si="8"/>
        <v>4.0398495579393762E-4</v>
      </c>
      <c r="S29">
        <v>0.05</v>
      </c>
      <c r="T29">
        <f t="shared" si="9"/>
        <v>2.0199247789696884E-5</v>
      </c>
    </row>
    <row r="30" spans="1:22" x14ac:dyDescent="0.2">
      <c r="A30" s="91" t="s">
        <v>150</v>
      </c>
      <c r="B30" s="92" t="s">
        <v>36</v>
      </c>
      <c r="C30" s="97">
        <v>40570.910400000001</v>
      </c>
      <c r="D30" s="93" t="s">
        <v>151</v>
      </c>
      <c r="E30" s="94">
        <f t="shared" si="2"/>
        <v>8857.3986547597797</v>
      </c>
      <c r="F30" s="95">
        <f t="shared" si="3"/>
        <v>8857.5</v>
      </c>
      <c r="G30" s="94">
        <f t="shared" si="4"/>
        <v>-3.6528999997244682E-2</v>
      </c>
      <c r="I30" s="94"/>
      <c r="J30" s="94"/>
      <c r="K30" s="94"/>
      <c r="L30" s="94"/>
      <c r="M30" s="94">
        <f>+G30</f>
        <v>-3.6528999997244682E-2</v>
      </c>
      <c r="N30" s="94"/>
      <c r="O30" s="94"/>
      <c r="P30" s="94">
        <f t="shared" si="6"/>
        <v>-3.4056591050275864E-2</v>
      </c>
      <c r="Q30" s="96">
        <f t="shared" si="7"/>
        <v>25552.410400000001</v>
      </c>
      <c r="R30" s="94">
        <f t="shared" si="8"/>
        <v>6.11280600105146E-6</v>
      </c>
      <c r="S30">
        <v>0.05</v>
      </c>
      <c r="T30">
        <f t="shared" si="9"/>
        <v>3.0564030005257301E-7</v>
      </c>
      <c r="U30" s="38"/>
    </row>
    <row r="31" spans="1:22" x14ac:dyDescent="0.2">
      <c r="A31" s="91" t="s">
        <v>150</v>
      </c>
      <c r="B31" s="92" t="s">
        <v>36</v>
      </c>
      <c r="C31" s="97">
        <v>40678.322999999997</v>
      </c>
      <c r="D31" s="93" t="s">
        <v>151</v>
      </c>
      <c r="E31" s="94">
        <f t="shared" si="2"/>
        <v>9155.4017687212126</v>
      </c>
      <c r="F31" s="95">
        <f t="shared" si="3"/>
        <v>9155.5</v>
      </c>
      <c r="G31" s="94">
        <f t="shared" si="4"/>
        <v>-3.5406600007263478E-2</v>
      </c>
      <c r="I31" s="94"/>
      <c r="J31" s="94"/>
      <c r="K31" s="94"/>
      <c r="L31" s="94"/>
      <c r="M31" s="94">
        <f>+G31</f>
        <v>-3.5406600007263478E-2</v>
      </c>
      <c r="N31" s="94"/>
      <c r="O31" s="94"/>
      <c r="P31" s="94">
        <f t="shared" si="6"/>
        <v>-3.4384809457887126E-2</v>
      </c>
      <c r="Q31" s="96">
        <f t="shared" si="7"/>
        <v>25659.822999999997</v>
      </c>
      <c r="R31" s="94">
        <f t="shared" si="8"/>
        <v>1.0440559267948264E-6</v>
      </c>
      <c r="S31">
        <v>0.05</v>
      </c>
      <c r="T31">
        <f t="shared" si="9"/>
        <v>5.2202796339741324E-8</v>
      </c>
      <c r="U31" s="38"/>
    </row>
    <row r="32" spans="1:22" x14ac:dyDescent="0.2">
      <c r="A32" s="91" t="s">
        <v>150</v>
      </c>
      <c r="B32" s="92" t="s">
        <v>36</v>
      </c>
      <c r="C32" s="97">
        <v>41396.332000000002</v>
      </c>
      <c r="D32" s="93" t="s">
        <v>151</v>
      </c>
      <c r="E32" s="94">
        <f t="shared" si="2"/>
        <v>11147.429872056808</v>
      </c>
      <c r="F32" s="95">
        <f t="shared" si="3"/>
        <v>11147.5</v>
      </c>
      <c r="G32" s="94">
        <f t="shared" si="4"/>
        <v>-2.5277000000642147E-2</v>
      </c>
      <c r="I32" s="94"/>
      <c r="J32" s="94"/>
      <c r="K32" s="94"/>
      <c r="L32" s="94"/>
      <c r="M32" s="94">
        <f>+G32</f>
        <v>-2.5277000000642147E-2</v>
      </c>
      <c r="N32" s="94"/>
      <c r="O32" s="94"/>
      <c r="P32" s="94">
        <f t="shared" si="6"/>
        <v>-3.5924493804826457E-2</v>
      </c>
      <c r="Q32" s="96">
        <f t="shared" si="7"/>
        <v>26377.832000000002</v>
      </c>
      <c r="R32" s="94">
        <f t="shared" si="8"/>
        <v>1.1336912431014328E-4</v>
      </c>
      <c r="S32">
        <v>0.05</v>
      </c>
      <c r="T32">
        <f t="shared" si="9"/>
        <v>5.6684562155071645E-6</v>
      </c>
      <c r="U32" s="38"/>
    </row>
    <row r="33" spans="1:21" x14ac:dyDescent="0.2">
      <c r="A33" s="95" t="s">
        <v>32</v>
      </c>
      <c r="B33" s="42"/>
      <c r="C33" s="12">
        <v>41740.7166</v>
      </c>
      <c r="D33" s="120" t="s">
        <v>18</v>
      </c>
      <c r="E33">
        <f t="shared" si="2"/>
        <v>12102.882800301408</v>
      </c>
      <c r="F33">
        <f t="shared" si="3"/>
        <v>12103</v>
      </c>
      <c r="G33" s="94">
        <f t="shared" si="4"/>
        <v>-4.2243600000801962E-2</v>
      </c>
      <c r="H33">
        <f>G33</f>
        <v>-4.2243600000801962E-2</v>
      </c>
      <c r="P33" s="94">
        <f t="shared" si="6"/>
        <v>-3.6259066053857654E-2</v>
      </c>
      <c r="Q33" s="1">
        <f t="shared" si="7"/>
        <v>26722.2166</v>
      </c>
      <c r="R33">
        <f t="shared" si="8"/>
        <v>3.5814646562128814E-5</v>
      </c>
      <c r="S33">
        <v>0.2</v>
      </c>
      <c r="T33">
        <f t="shared" si="9"/>
        <v>7.1629293124257629E-6</v>
      </c>
    </row>
    <row r="34" spans="1:21" x14ac:dyDescent="0.2">
      <c r="A34" s="91" t="s">
        <v>150</v>
      </c>
      <c r="B34" s="92" t="s">
        <v>36</v>
      </c>
      <c r="C34" s="97">
        <v>41740.908000000003</v>
      </c>
      <c r="D34" s="93" t="s">
        <v>151</v>
      </c>
      <c r="E34" s="94">
        <f t="shared" si="2"/>
        <v>12103.413816178625</v>
      </c>
      <c r="F34" s="95">
        <f t="shared" si="3"/>
        <v>12103.5</v>
      </c>
      <c r="G34" s="94">
        <f t="shared" si="4"/>
        <v>-3.1064199996762909E-2</v>
      </c>
      <c r="I34" s="94"/>
      <c r="J34" s="94"/>
      <c r="K34" s="94"/>
      <c r="L34" s="94"/>
      <c r="M34" s="94">
        <f t="shared" ref="M34:M44" si="11">+G34</f>
        <v>-3.1064199996762909E-2</v>
      </c>
      <c r="N34" s="94"/>
      <c r="O34" s="94"/>
      <c r="P34" s="94">
        <f t="shared" si="6"/>
        <v>-3.6259172568147507E-2</v>
      </c>
      <c r="Q34" s="96">
        <f t="shared" si="7"/>
        <v>26722.408000000003</v>
      </c>
      <c r="R34" s="94">
        <f t="shared" si="8"/>
        <v>2.6987740017438306E-5</v>
      </c>
      <c r="S34">
        <v>0.05</v>
      </c>
      <c r="T34">
        <f t="shared" si="9"/>
        <v>1.3493870008719154E-6</v>
      </c>
      <c r="U34" s="38"/>
    </row>
    <row r="35" spans="1:21" x14ac:dyDescent="0.2">
      <c r="A35" s="91" t="s">
        <v>150</v>
      </c>
      <c r="B35" s="92" t="s">
        <v>37</v>
      </c>
      <c r="C35" s="97">
        <v>41742.89</v>
      </c>
      <c r="D35" s="93" t="s">
        <v>151</v>
      </c>
      <c r="E35" s="94">
        <f t="shared" si="2"/>
        <v>12108.912632629121</v>
      </c>
      <c r="F35" s="95">
        <f t="shared" si="3"/>
        <v>12109</v>
      </c>
      <c r="G35" s="94">
        <f t="shared" si="4"/>
        <v>-3.1490800000028685E-2</v>
      </c>
      <c r="I35" s="94"/>
      <c r="J35" s="94"/>
      <c r="K35" s="94"/>
      <c r="L35" s="94"/>
      <c r="M35" s="94">
        <f t="shared" si="11"/>
        <v>-3.1490800000028685E-2</v>
      </c>
      <c r="N35" s="94"/>
      <c r="O35" s="94"/>
      <c r="P35" s="94">
        <f t="shared" si="6"/>
        <v>-3.6260339491923421E-2</v>
      </c>
      <c r="Q35" s="96">
        <f t="shared" si="7"/>
        <v>26724.39</v>
      </c>
      <c r="R35" s="94">
        <f t="shared" si="8"/>
        <v>2.27485069647435E-5</v>
      </c>
      <c r="S35">
        <v>0.05</v>
      </c>
      <c r="T35">
        <f t="shared" si="9"/>
        <v>1.1374253482371751E-6</v>
      </c>
      <c r="U35" s="38"/>
    </row>
    <row r="36" spans="1:21" x14ac:dyDescent="0.2">
      <c r="A36" s="91" t="s">
        <v>150</v>
      </c>
      <c r="B36" s="92" t="s">
        <v>36</v>
      </c>
      <c r="C36" s="97">
        <v>41752.803999999996</v>
      </c>
      <c r="D36" s="93" t="s">
        <v>151</v>
      </c>
      <c r="E36" s="94">
        <f t="shared" si="2"/>
        <v>12136.417812392136</v>
      </c>
      <c r="F36" s="95">
        <f t="shared" si="3"/>
        <v>12136.5</v>
      </c>
      <c r="G36" s="94">
        <f t="shared" si="4"/>
        <v>-2.9623800000990741E-2</v>
      </c>
      <c r="I36" s="94"/>
      <c r="J36" s="94"/>
      <c r="K36" s="94"/>
      <c r="L36" s="94"/>
      <c r="M36" s="94">
        <f t="shared" si="11"/>
        <v>-2.9623800000990741E-2</v>
      </c>
      <c r="N36" s="94"/>
      <c r="O36" s="94"/>
      <c r="P36" s="94">
        <f t="shared" si="6"/>
        <v>-3.6266043941957982E-2</v>
      </c>
      <c r="Q36" s="96">
        <f t="shared" si="7"/>
        <v>26734.303999999996</v>
      </c>
      <c r="R36" s="94">
        <f t="shared" si="8"/>
        <v>4.4119404571316019E-5</v>
      </c>
      <c r="S36">
        <v>0.05</v>
      </c>
      <c r="T36">
        <f t="shared" si="9"/>
        <v>2.2059702285658012E-6</v>
      </c>
      <c r="U36" s="38"/>
    </row>
    <row r="37" spans="1:21" x14ac:dyDescent="0.2">
      <c r="A37" s="91" t="s">
        <v>150</v>
      </c>
      <c r="B37" s="92" t="s">
        <v>36</v>
      </c>
      <c r="C37" s="97">
        <v>41797.675000000003</v>
      </c>
      <c r="D37" s="93" t="s">
        <v>151</v>
      </c>
      <c r="E37" s="94">
        <f t="shared" si="2"/>
        <v>12260.906910752719</v>
      </c>
      <c r="F37" s="95">
        <f t="shared" si="3"/>
        <v>12261</v>
      </c>
      <c r="G37" s="94">
        <f t="shared" si="4"/>
        <v>-3.3553199995367322E-2</v>
      </c>
      <c r="I37" s="94"/>
      <c r="J37" s="94"/>
      <c r="K37" s="94"/>
      <c r="L37" s="94"/>
      <c r="M37" s="94">
        <f t="shared" si="11"/>
        <v>-3.3553199995367322E-2</v>
      </c>
      <c r="N37" s="94"/>
      <c r="O37" s="94"/>
      <c r="P37" s="94">
        <f t="shared" si="6"/>
        <v>-3.6289155146084037E-2</v>
      </c>
      <c r="Q37" s="96">
        <f t="shared" si="7"/>
        <v>26779.175000000003</v>
      </c>
      <c r="R37" s="94">
        <f t="shared" si="8"/>
        <v>7.4854505867333237E-6</v>
      </c>
      <c r="S37">
        <v>0.05</v>
      </c>
      <c r="T37">
        <f t="shared" si="9"/>
        <v>3.7427252933666621E-7</v>
      </c>
      <c r="U37" s="38"/>
    </row>
    <row r="38" spans="1:21" x14ac:dyDescent="0.2">
      <c r="A38" s="91" t="s">
        <v>150</v>
      </c>
      <c r="B38" s="92" t="s">
        <v>36</v>
      </c>
      <c r="C38" s="97">
        <v>41815.697999999997</v>
      </c>
      <c r="D38" s="93" t="s">
        <v>151</v>
      </c>
      <c r="E38" s="94">
        <f t="shared" si="2"/>
        <v>12310.909518667668</v>
      </c>
      <c r="F38" s="95">
        <f t="shared" si="3"/>
        <v>12311</v>
      </c>
      <c r="G38" s="94">
        <f t="shared" si="4"/>
        <v>-3.2613200004561804E-2</v>
      </c>
      <c r="I38" s="94"/>
      <c r="J38" s="94"/>
      <c r="K38" s="94"/>
      <c r="L38" s="94"/>
      <c r="M38" s="94">
        <f t="shared" si="11"/>
        <v>-3.2613200004561804E-2</v>
      </c>
      <c r="N38" s="94"/>
      <c r="O38" s="94"/>
      <c r="P38" s="94">
        <f t="shared" si="6"/>
        <v>-3.6297185268577226E-2</v>
      </c>
      <c r="Q38" s="96">
        <f t="shared" si="7"/>
        <v>26797.197999999997</v>
      </c>
      <c r="R38" s="94">
        <f t="shared" si="8"/>
        <v>1.3571747425482774E-5</v>
      </c>
      <c r="S38">
        <v>0.05</v>
      </c>
      <c r="T38">
        <f t="shared" si="9"/>
        <v>6.785873712741387E-7</v>
      </c>
      <c r="U38" s="38"/>
    </row>
    <row r="39" spans="1:21" x14ac:dyDescent="0.2">
      <c r="A39" s="91" t="s">
        <v>150</v>
      </c>
      <c r="B39" s="92" t="s">
        <v>37</v>
      </c>
      <c r="C39" s="97">
        <v>42537.3</v>
      </c>
      <c r="D39" s="93" t="s">
        <v>151</v>
      </c>
      <c r="E39" s="94">
        <f t="shared" si="2"/>
        <v>14312.90596080582</v>
      </c>
      <c r="F39" s="95">
        <f t="shared" si="3"/>
        <v>14313</v>
      </c>
      <c r="G39" s="94">
        <f t="shared" si="4"/>
        <v>-3.3895599997777026E-2</v>
      </c>
      <c r="I39" s="94"/>
      <c r="J39" s="94"/>
      <c r="K39" s="94"/>
      <c r="L39" s="94"/>
      <c r="M39" s="94">
        <f t="shared" si="11"/>
        <v>-3.3895599997777026E-2</v>
      </c>
      <c r="N39" s="94"/>
      <c r="O39" s="94"/>
      <c r="P39" s="94">
        <f t="shared" si="6"/>
        <v>-3.6029458312290721E-2</v>
      </c>
      <c r="Q39" s="96">
        <f t="shared" si="7"/>
        <v>27518.800000000003</v>
      </c>
      <c r="R39" s="94">
        <f t="shared" si="8"/>
        <v>4.5533513064192284E-6</v>
      </c>
      <c r="S39">
        <v>0.05</v>
      </c>
      <c r="T39">
        <f t="shared" si="9"/>
        <v>2.2766756532096144E-7</v>
      </c>
      <c r="U39" s="38"/>
    </row>
    <row r="40" spans="1:21" x14ac:dyDescent="0.2">
      <c r="A40" s="91" t="s">
        <v>150</v>
      </c>
      <c r="B40" s="92" t="s">
        <v>36</v>
      </c>
      <c r="C40" s="97">
        <v>43163.553999999996</v>
      </c>
      <c r="D40" s="93" t="s">
        <v>151</v>
      </c>
      <c r="E40" s="94">
        <f t="shared" si="2"/>
        <v>16050.371045263406</v>
      </c>
      <c r="F40" s="95">
        <f t="shared" si="3"/>
        <v>16050.5</v>
      </c>
      <c r="G40" s="94">
        <f t="shared" si="4"/>
        <v>-4.648060000181431E-2</v>
      </c>
      <c r="I40" s="94"/>
      <c r="J40" s="94"/>
      <c r="K40" s="94"/>
      <c r="L40" s="94"/>
      <c r="M40" s="94">
        <f t="shared" si="11"/>
        <v>-4.648060000181431E-2</v>
      </c>
      <c r="N40" s="94"/>
      <c r="O40" s="94"/>
      <c r="P40" s="94">
        <f t="shared" si="6"/>
        <v>-3.4865139664787971E-2</v>
      </c>
      <c r="Q40" s="96">
        <f t="shared" si="7"/>
        <v>28145.053999999996</v>
      </c>
      <c r="R40" s="94">
        <f t="shared" si="8"/>
        <v>1.3491891884103203E-4</v>
      </c>
      <c r="S40">
        <v>0.05</v>
      </c>
      <c r="T40">
        <f t="shared" si="9"/>
        <v>6.7459459420516013E-6</v>
      </c>
      <c r="U40" s="38"/>
    </row>
    <row r="41" spans="1:21" x14ac:dyDescent="0.2">
      <c r="A41" s="91" t="s">
        <v>150</v>
      </c>
      <c r="B41" s="92" t="s">
        <v>37</v>
      </c>
      <c r="C41" s="97">
        <v>43192.214</v>
      </c>
      <c r="D41" s="93" t="s">
        <v>151</v>
      </c>
      <c r="E41" s="94">
        <f t="shared" si="2"/>
        <v>16129.884707963462</v>
      </c>
      <c r="F41" s="95">
        <f t="shared" si="3"/>
        <v>16130</v>
      </c>
      <c r="G41" s="94">
        <f t="shared" si="4"/>
        <v>-4.1556000003765803E-2</v>
      </c>
      <c r="I41" s="94"/>
      <c r="J41" s="94"/>
      <c r="K41" s="94"/>
      <c r="L41" s="94"/>
      <c r="M41" s="94">
        <f t="shared" si="11"/>
        <v>-4.1556000003765803E-2</v>
      </c>
      <c r="N41" s="94"/>
      <c r="O41" s="94"/>
      <c r="P41" s="94">
        <f t="shared" si="6"/>
        <v>-3.4791146151574172E-2</v>
      </c>
      <c r="Q41" s="96">
        <f t="shared" si="7"/>
        <v>28173.714</v>
      </c>
      <c r="R41" s="94">
        <f t="shared" si="8"/>
        <v>4.5763247641511947E-5</v>
      </c>
      <c r="S41">
        <v>0.05</v>
      </c>
      <c r="T41">
        <f t="shared" si="9"/>
        <v>2.2881623820755974E-6</v>
      </c>
      <c r="U41" s="38"/>
    </row>
    <row r="42" spans="1:21" x14ac:dyDescent="0.2">
      <c r="A42" s="91" t="s">
        <v>150</v>
      </c>
      <c r="B42" s="92" t="s">
        <v>37</v>
      </c>
      <c r="C42" s="97">
        <v>43256.370999999999</v>
      </c>
      <c r="D42" s="93" t="s">
        <v>151</v>
      </c>
      <c r="E42" s="94">
        <f t="shared" si="2"/>
        <v>16307.880453177935</v>
      </c>
      <c r="F42" s="95">
        <f t="shared" si="3"/>
        <v>16308</v>
      </c>
      <c r="G42" s="94">
        <f t="shared" si="4"/>
        <v>-4.3089600003440864E-2</v>
      </c>
      <c r="I42" s="94"/>
      <c r="J42" s="94"/>
      <c r="K42" s="94"/>
      <c r="L42" s="94"/>
      <c r="M42" s="94">
        <f t="shared" si="11"/>
        <v>-4.3089600003440864E-2</v>
      </c>
      <c r="N42" s="94"/>
      <c r="O42" s="94"/>
      <c r="P42" s="94">
        <f t="shared" si="6"/>
        <v>-3.4618900717704855E-2</v>
      </c>
      <c r="Q42" s="96">
        <f t="shared" si="7"/>
        <v>28237.870999999999</v>
      </c>
      <c r="R42" s="94">
        <f t="shared" si="8"/>
        <v>7.1752746389368538E-5</v>
      </c>
      <c r="S42">
        <v>0.05</v>
      </c>
      <c r="T42">
        <f t="shared" si="9"/>
        <v>3.5876373194684271E-6</v>
      </c>
      <c r="U42" s="38"/>
    </row>
    <row r="43" spans="1:21" ht="13.5" thickBot="1" x14ac:dyDescent="0.25">
      <c r="A43" s="91" t="s">
        <v>150</v>
      </c>
      <c r="B43" s="92" t="s">
        <v>37</v>
      </c>
      <c r="C43" s="97">
        <v>43931.491999999998</v>
      </c>
      <c r="D43" s="93" t="s">
        <v>151</v>
      </c>
      <c r="E43" s="94">
        <f t="shared" si="2"/>
        <v>18180.921048981076</v>
      </c>
      <c r="F43" s="136">
        <f t="shared" si="3"/>
        <v>18181</v>
      </c>
      <c r="G43" s="137">
        <f t="shared" si="4"/>
        <v>-2.8457200001867022E-2</v>
      </c>
      <c r="I43" s="94"/>
      <c r="J43" s="94"/>
      <c r="K43" s="94"/>
      <c r="L43" s="94"/>
      <c r="M43" s="94">
        <f t="shared" si="11"/>
        <v>-2.8457200001867022E-2</v>
      </c>
      <c r="N43" s="94"/>
      <c r="O43" s="94"/>
      <c r="P43" s="94">
        <f t="shared" si="6"/>
        <v>-3.2255437427852793E-2</v>
      </c>
      <c r="Q43" s="96">
        <f t="shared" si="7"/>
        <v>28912.991999999998</v>
      </c>
      <c r="R43" s="94">
        <f t="shared" si="8"/>
        <v>1.4426607544159011E-5</v>
      </c>
      <c r="S43">
        <v>0.05</v>
      </c>
      <c r="T43">
        <f t="shared" si="9"/>
        <v>7.2133037720795056E-7</v>
      </c>
      <c r="U43" s="38"/>
    </row>
    <row r="44" spans="1:21" x14ac:dyDescent="0.2">
      <c r="A44" s="91" t="s">
        <v>150</v>
      </c>
      <c r="B44" s="42" t="s">
        <v>36</v>
      </c>
      <c r="C44" s="119">
        <v>44015.288</v>
      </c>
      <c r="D44" s="12" t="s">
        <v>151</v>
      </c>
      <c r="E44" s="94">
        <f t="shared" si="2"/>
        <v>18413.402796350696</v>
      </c>
      <c r="F44" s="95">
        <f t="shared" si="3"/>
        <v>18413.5</v>
      </c>
      <c r="G44" s="94">
        <f t="shared" si="4"/>
        <v>-3.503620000265073E-2</v>
      </c>
      <c r="I44" s="94"/>
      <c r="J44" s="94"/>
      <c r="K44" s="94"/>
      <c r="L44" s="94"/>
      <c r="M44" s="94">
        <f t="shared" si="11"/>
        <v>-3.503620000265073E-2</v>
      </c>
      <c r="N44" s="94"/>
      <c r="O44" s="94"/>
      <c r="P44" s="94">
        <f t="shared" si="6"/>
        <v>-3.1891838628804112E-2</v>
      </c>
      <c r="Q44" s="96">
        <f t="shared" si="7"/>
        <v>28996.788</v>
      </c>
      <c r="R44" s="94">
        <f t="shared" si="8"/>
        <v>9.8870084493385955E-6</v>
      </c>
      <c r="S44">
        <v>0.05</v>
      </c>
      <c r="T44">
        <f t="shared" si="9"/>
        <v>4.943504224669298E-7</v>
      </c>
      <c r="U44" s="38"/>
    </row>
    <row r="45" spans="1:21" x14ac:dyDescent="0.2">
      <c r="A45" s="138" t="s">
        <v>198</v>
      </c>
      <c r="B45" s="92"/>
      <c r="C45" s="97">
        <v>47200.699000000001</v>
      </c>
      <c r="D45" s="93" t="s">
        <v>152</v>
      </c>
      <c r="E45">
        <f t="shared" si="2"/>
        <v>27250.935797572532</v>
      </c>
      <c r="F45" s="95">
        <f t="shared" si="3"/>
        <v>27251</v>
      </c>
      <c r="G45">
        <f t="shared" si="4"/>
        <v>-2.3141199999372475E-2</v>
      </c>
      <c r="I45">
        <f>+G45</f>
        <v>-2.3141199999372475E-2</v>
      </c>
      <c r="O45">
        <f ca="1">+C$11+C$12*$F45</f>
        <v>-7.6567874399117941E-2</v>
      </c>
      <c r="P45" s="94">
        <f t="shared" si="6"/>
        <v>-6.5738410355687116E-3</v>
      </c>
      <c r="Q45" s="1">
        <f t="shared" si="7"/>
        <v>32182.199000000001</v>
      </c>
      <c r="R45">
        <f t="shared" si="8"/>
        <v>2.7447738303552888E-4</v>
      </c>
      <c r="S45">
        <v>1</v>
      </c>
      <c r="T45">
        <f t="shared" si="9"/>
        <v>2.7447738303552888E-4</v>
      </c>
    </row>
    <row r="46" spans="1:21" x14ac:dyDescent="0.2">
      <c r="A46" s="138" t="s">
        <v>198</v>
      </c>
      <c r="B46" s="92"/>
      <c r="C46" s="97">
        <v>47200.879000000001</v>
      </c>
      <c r="D46" s="93" t="s">
        <v>152</v>
      </c>
      <c r="E46">
        <f t="shared" si="2"/>
        <v>27251.435185544829</v>
      </c>
      <c r="F46" s="95">
        <f t="shared" si="3"/>
        <v>27251.5</v>
      </c>
      <c r="G46">
        <f t="shared" si="4"/>
        <v>-2.3361799998383503E-2</v>
      </c>
      <c r="I46">
        <f>+G46</f>
        <v>-2.3361799998383503E-2</v>
      </c>
      <c r="O46">
        <f ca="1">+C$11+C$12*$F46</f>
        <v>-7.6561986193911025E-2</v>
      </c>
      <c r="P46" s="94">
        <f t="shared" si="6"/>
        <v>-6.5717747700636403E-3</v>
      </c>
      <c r="Q46" s="1">
        <f t="shared" si="7"/>
        <v>32182.379000000001</v>
      </c>
      <c r="R46">
        <f t="shared" si="8"/>
        <v>2.8190494716761748E-4</v>
      </c>
      <c r="S46">
        <v>1</v>
      </c>
      <c r="T46">
        <f t="shared" si="9"/>
        <v>2.8190494716761748E-4</v>
      </c>
    </row>
    <row r="47" spans="1:21" x14ac:dyDescent="0.2">
      <c r="A47" s="138" t="s">
        <v>198</v>
      </c>
      <c r="B47" s="92"/>
      <c r="C47" s="97">
        <v>47203.762000000002</v>
      </c>
      <c r="D47" s="93" t="s">
        <v>152</v>
      </c>
      <c r="E47">
        <f t="shared" si="2"/>
        <v>27259.433716234442</v>
      </c>
      <c r="F47" s="95">
        <f t="shared" si="3"/>
        <v>27259.5</v>
      </c>
      <c r="G47">
        <f t="shared" si="4"/>
        <v>-2.3891400000138674E-2</v>
      </c>
      <c r="I47">
        <f>+G47</f>
        <v>-2.3891400000138674E-2</v>
      </c>
      <c r="O47">
        <f ca="1">+C$11+C$12*$F47</f>
        <v>-7.6467774910600639E-2</v>
      </c>
      <c r="P47" s="94">
        <f t="shared" si="6"/>
        <v>-6.5387047682837485E-3</v>
      </c>
      <c r="Q47" s="1">
        <f t="shared" si="7"/>
        <v>32185.262000000002</v>
      </c>
      <c r="R47">
        <f t="shared" si="8"/>
        <v>3.0111603180964068E-4</v>
      </c>
      <c r="S47">
        <v>1</v>
      </c>
      <c r="T47">
        <f t="shared" si="9"/>
        <v>3.0111603180964068E-4</v>
      </c>
    </row>
    <row r="48" spans="1:21" x14ac:dyDescent="0.2">
      <c r="A48" s="138" t="s">
        <v>198</v>
      </c>
      <c r="B48" s="92"/>
      <c r="C48" s="97">
        <v>47203.944000000003</v>
      </c>
      <c r="D48" s="93" t="s">
        <v>152</v>
      </c>
      <c r="E48">
        <f t="shared" si="2"/>
        <v>27259.938652961988</v>
      </c>
      <c r="F48" s="95">
        <f t="shared" si="3"/>
        <v>27260</v>
      </c>
      <c r="G48">
        <f t="shared" si="4"/>
        <v>-2.2111999998742249E-2</v>
      </c>
      <c r="I48">
        <f>+G48</f>
        <v>-2.2111999998742249E-2</v>
      </c>
      <c r="O48">
        <f ca="1">+C$11+C$12*$F48</f>
        <v>-7.6461886705393722E-2</v>
      </c>
      <c r="P48" s="94">
        <f t="shared" si="6"/>
        <v>-6.536637283566335E-3</v>
      </c>
      <c r="Q48" s="1">
        <f t="shared" si="7"/>
        <v>32185.444000000003</v>
      </c>
      <c r="R48">
        <f t="shared" si="8"/>
        <v>2.4259192370929201E-4</v>
      </c>
      <c r="S48">
        <v>1</v>
      </c>
      <c r="T48">
        <f t="shared" si="9"/>
        <v>2.4259192370929201E-4</v>
      </c>
    </row>
    <row r="49" spans="1:20" x14ac:dyDescent="0.2">
      <c r="A49" s="95" t="s">
        <v>34</v>
      </c>
      <c r="B49" s="42"/>
      <c r="C49" s="120">
        <v>50904.288</v>
      </c>
      <c r="D49" s="120">
        <v>2E-3</v>
      </c>
      <c r="E49">
        <f t="shared" si="2"/>
        <v>37526.090247174849</v>
      </c>
      <c r="F49" s="88">
        <f t="shared" si="3"/>
        <v>37526</v>
      </c>
      <c r="G49">
        <f t="shared" si="4"/>
        <v>3.2528800002182834E-2</v>
      </c>
      <c r="N49">
        <f>+G49</f>
        <v>3.2528800002182834E-2</v>
      </c>
      <c r="P49" s="94">
        <f t="shared" si="6"/>
        <v>5.1030602061258035E-2</v>
      </c>
      <c r="Q49" s="1">
        <f t="shared" si="7"/>
        <v>35885.788</v>
      </c>
      <c r="R49">
        <f t="shared" si="8"/>
        <v>3.4231667943319932E-4</v>
      </c>
      <c r="S49">
        <v>1</v>
      </c>
      <c r="T49">
        <f t="shared" si="9"/>
        <v>3.4231667943319932E-4</v>
      </c>
    </row>
    <row r="50" spans="1:20" x14ac:dyDescent="0.2">
      <c r="A50" s="138" t="s">
        <v>198</v>
      </c>
      <c r="B50" s="92"/>
      <c r="C50" s="98">
        <v>51159.305899999999</v>
      </c>
      <c r="D50" s="98" t="s">
        <v>152</v>
      </c>
      <c r="E50">
        <f t="shared" si="2"/>
        <v>38233.606202620562</v>
      </c>
      <c r="F50" s="88">
        <f t="shared" si="3"/>
        <v>38233.5</v>
      </c>
      <c r="G50">
        <f t="shared" si="4"/>
        <v>3.8279799999145325E-2</v>
      </c>
      <c r="I50">
        <f t="shared" ref="I50:I62" si="12">+G50</f>
        <v>3.8279799999145325E-2</v>
      </c>
      <c r="O50">
        <f t="shared" ref="O50:O58" ca="1" si="13">+C$11+C$12*$F50</f>
        <v>5.276655297047611E-2</v>
      </c>
      <c r="P50" s="94">
        <f t="shared" si="6"/>
        <v>5.6111559916350529E-2</v>
      </c>
      <c r="Q50" s="1">
        <f t="shared" si="7"/>
        <v>36140.805899999999</v>
      </c>
      <c r="R50">
        <f t="shared" si="8"/>
        <v>3.179716617448461E-4</v>
      </c>
      <c r="S50">
        <v>1</v>
      </c>
      <c r="T50">
        <f t="shared" si="9"/>
        <v>3.179716617448461E-4</v>
      </c>
    </row>
    <row r="51" spans="1:20" x14ac:dyDescent="0.2">
      <c r="A51" s="138" t="s">
        <v>198</v>
      </c>
      <c r="B51" s="92"/>
      <c r="C51" s="98">
        <v>51177.1469</v>
      </c>
      <c r="D51" s="98" t="s">
        <v>152</v>
      </c>
      <c r="E51">
        <f t="shared" si="2"/>
        <v>38283.103873807988</v>
      </c>
      <c r="F51" s="88">
        <f t="shared" si="3"/>
        <v>38283</v>
      </c>
      <c r="G51">
        <f t="shared" si="4"/>
        <v>3.7440399995830376E-2</v>
      </c>
      <c r="I51">
        <f t="shared" si="12"/>
        <v>3.7440399995830376E-2</v>
      </c>
      <c r="O51">
        <f t="shared" ca="1" si="13"/>
        <v>5.3349485285959342E-2</v>
      </c>
      <c r="P51" s="94">
        <f t="shared" si="6"/>
        <v>5.647242221700513E-2</v>
      </c>
      <c r="Q51" s="1">
        <f t="shared" si="7"/>
        <v>36158.6469</v>
      </c>
      <c r="R51">
        <f t="shared" si="8"/>
        <v>3.6221786982728964E-4</v>
      </c>
      <c r="S51">
        <v>1</v>
      </c>
      <c r="T51">
        <f t="shared" si="9"/>
        <v>3.6221786982728964E-4</v>
      </c>
    </row>
    <row r="52" spans="1:20" x14ac:dyDescent="0.2">
      <c r="A52" s="138" t="s">
        <v>198</v>
      </c>
      <c r="B52" s="92"/>
      <c r="C52" s="98">
        <v>51177.327499999999</v>
      </c>
      <c r="D52" s="98" t="s">
        <v>152</v>
      </c>
      <c r="E52">
        <f t="shared" si="2"/>
        <v>38283.604926406857</v>
      </c>
      <c r="F52" s="88">
        <f t="shared" si="3"/>
        <v>38283.5</v>
      </c>
      <c r="G52">
        <f t="shared" si="4"/>
        <v>3.7819799996213987E-2</v>
      </c>
      <c r="I52">
        <f t="shared" si="12"/>
        <v>3.7819799996213987E-2</v>
      </c>
      <c r="O52">
        <f t="shared" ca="1" si="13"/>
        <v>5.3355373491166258E-2</v>
      </c>
      <c r="P52" s="94">
        <f t="shared" si="6"/>
        <v>5.6476070876667728E-2</v>
      </c>
      <c r="Q52" s="1">
        <f t="shared" si="7"/>
        <v>36158.827499999999</v>
      </c>
      <c r="R52">
        <f t="shared" si="8"/>
        <v>3.480564431648662E-4</v>
      </c>
      <c r="S52">
        <v>1</v>
      </c>
      <c r="T52">
        <f t="shared" si="9"/>
        <v>3.480564431648662E-4</v>
      </c>
    </row>
    <row r="53" spans="1:20" x14ac:dyDescent="0.2">
      <c r="A53" s="138" t="s">
        <v>198</v>
      </c>
      <c r="B53" s="92"/>
      <c r="C53" s="98">
        <v>51179.310299999997</v>
      </c>
      <c r="D53" s="98" t="s">
        <v>152</v>
      </c>
      <c r="E53">
        <f t="shared" ref="E53:E84" si="14">+(C53-C$7)/C$8</f>
        <v>38289.105962359456</v>
      </c>
      <c r="F53" s="88">
        <f t="shared" ref="F53:F71" si="15">ROUND(2*E53,0)/2</f>
        <v>38289</v>
      </c>
      <c r="G53">
        <f t="shared" ref="G53:G84" si="16">C53-($C$7+$C$8*$F53)</f>
        <v>3.8193199994566385E-2</v>
      </c>
      <c r="I53">
        <f t="shared" si="12"/>
        <v>3.8193199994566385E-2</v>
      </c>
      <c r="O53">
        <f t="shared" ca="1" si="13"/>
        <v>5.3420143748442173E-2</v>
      </c>
      <c r="P53" s="94">
        <f t="shared" ref="P53:P84" si="17">+D$11+D$12*F53+D$13*F53^2</f>
        <v>5.6516210866368682E-2</v>
      </c>
      <c r="Q53" s="1">
        <f t="shared" ref="Q53:Q84" si="18">+C53-15018.5</f>
        <v>36160.810299999997</v>
      </c>
      <c r="R53">
        <f t="shared" ref="R53:R84" si="19">+(P53-G53)^2</f>
        <v>3.3573272740818522E-4</v>
      </c>
      <c r="S53">
        <v>1</v>
      </c>
      <c r="T53">
        <f t="shared" ref="T53:T84" si="20">+S53*R53</f>
        <v>3.3573272740818522E-4</v>
      </c>
    </row>
    <row r="54" spans="1:20" x14ac:dyDescent="0.2">
      <c r="A54" s="138" t="s">
        <v>198</v>
      </c>
      <c r="B54" s="92"/>
      <c r="C54" s="98">
        <v>51229.772700000001</v>
      </c>
      <c r="D54" s="98" t="s">
        <v>152</v>
      </c>
      <c r="E54">
        <f t="shared" si="14"/>
        <v>38429.107715766128</v>
      </c>
      <c r="F54" s="88">
        <f t="shared" si="15"/>
        <v>38429</v>
      </c>
      <c r="G54">
        <f t="shared" si="16"/>
        <v>3.8825199997518212E-2</v>
      </c>
      <c r="I54">
        <f t="shared" si="12"/>
        <v>3.8825199997518212E-2</v>
      </c>
      <c r="O54">
        <f t="shared" ca="1" si="13"/>
        <v>5.5068841206374619E-2</v>
      </c>
      <c r="P54" s="94">
        <f t="shared" si="17"/>
        <v>5.7540877865227075E-2</v>
      </c>
      <c r="Q54" s="1">
        <f t="shared" si="18"/>
        <v>36211.272700000001</v>
      </c>
      <c r="R54">
        <f t="shared" si="19"/>
        <v>3.5027659804784736E-4</v>
      </c>
      <c r="S54">
        <v>1</v>
      </c>
      <c r="T54">
        <f t="shared" si="20"/>
        <v>3.5027659804784736E-4</v>
      </c>
    </row>
    <row r="55" spans="1:20" x14ac:dyDescent="0.2">
      <c r="A55" s="138" t="s">
        <v>198</v>
      </c>
      <c r="B55" s="92"/>
      <c r="C55" s="98">
        <v>51231.749000000003</v>
      </c>
      <c r="D55" s="98" t="s">
        <v>152</v>
      </c>
      <c r="E55">
        <f t="shared" si="14"/>
        <v>38434.590718264182</v>
      </c>
      <c r="F55" s="88">
        <f t="shared" si="15"/>
        <v>38434.5</v>
      </c>
      <c r="G55">
        <f t="shared" si="16"/>
        <v>3.269860000727931E-2</v>
      </c>
      <c r="I55">
        <f t="shared" si="12"/>
        <v>3.269860000727931E-2</v>
      </c>
      <c r="O55">
        <f t="shared" ca="1" si="13"/>
        <v>5.5133611463650534E-2</v>
      </c>
      <c r="P55" s="94">
        <f t="shared" si="17"/>
        <v>5.7581247425436438E-2</v>
      </c>
      <c r="Q55" s="1">
        <f t="shared" si="18"/>
        <v>36213.249000000003</v>
      </c>
      <c r="R55">
        <f t="shared" si="19"/>
        <v>6.1914614253632161E-4</v>
      </c>
      <c r="S55">
        <v>1</v>
      </c>
      <c r="T55">
        <f t="shared" si="20"/>
        <v>6.1914614253632161E-4</v>
      </c>
    </row>
    <row r="56" spans="1:20" x14ac:dyDescent="0.2">
      <c r="A56" s="138" t="s">
        <v>198</v>
      </c>
      <c r="B56" s="92"/>
      <c r="C56" s="98">
        <v>51245.8122</v>
      </c>
      <c r="D56" s="98" t="s">
        <v>152</v>
      </c>
      <c r="E56">
        <f t="shared" si="14"/>
        <v>38473.607345664146</v>
      </c>
      <c r="F56" s="88">
        <f t="shared" si="15"/>
        <v>38473.5</v>
      </c>
      <c r="G56">
        <f t="shared" si="16"/>
        <v>3.8691800000378862E-2</v>
      </c>
      <c r="I56">
        <f t="shared" si="12"/>
        <v>3.8691800000378862E-2</v>
      </c>
      <c r="O56">
        <f t="shared" ca="1" si="13"/>
        <v>5.5592891469788852E-2</v>
      </c>
      <c r="P56" s="94">
        <f t="shared" si="17"/>
        <v>5.7867753241389902E-2</v>
      </c>
      <c r="Q56" s="1">
        <f t="shared" si="18"/>
        <v>36227.3122</v>
      </c>
      <c r="R56">
        <f t="shared" si="19"/>
        <v>3.677171827014418E-4</v>
      </c>
      <c r="S56">
        <v>1</v>
      </c>
      <c r="T56">
        <f t="shared" si="20"/>
        <v>3.677171827014418E-4</v>
      </c>
    </row>
    <row r="57" spans="1:20" x14ac:dyDescent="0.2">
      <c r="A57" s="138" t="s">
        <v>198</v>
      </c>
      <c r="B57" s="92"/>
      <c r="C57" s="98">
        <v>51250.679799999998</v>
      </c>
      <c r="D57" s="98" t="s">
        <v>152</v>
      </c>
      <c r="E57">
        <f t="shared" si="14"/>
        <v>38487.111906186081</v>
      </c>
      <c r="F57" s="88">
        <f t="shared" si="15"/>
        <v>38487</v>
      </c>
      <c r="G57">
        <f t="shared" si="16"/>
        <v>4.033559999516001E-2</v>
      </c>
      <c r="I57">
        <f t="shared" si="12"/>
        <v>4.033559999516001E-2</v>
      </c>
      <c r="O57">
        <f t="shared" ca="1" si="13"/>
        <v>5.5751873010375208E-2</v>
      </c>
      <c r="P57" s="94">
        <f t="shared" si="17"/>
        <v>5.7967029992319785E-2</v>
      </c>
      <c r="Q57" s="1">
        <f t="shared" si="18"/>
        <v>36232.179799999998</v>
      </c>
      <c r="R57">
        <f t="shared" si="19"/>
        <v>3.1086732374474557E-4</v>
      </c>
      <c r="S57">
        <v>1</v>
      </c>
      <c r="T57">
        <f t="shared" si="20"/>
        <v>3.1086732374474557E-4</v>
      </c>
    </row>
    <row r="58" spans="1:20" x14ac:dyDescent="0.2">
      <c r="A58" s="138" t="s">
        <v>198</v>
      </c>
      <c r="B58" s="92"/>
      <c r="C58" s="98">
        <v>51273.0268</v>
      </c>
      <c r="D58" s="98" t="s">
        <v>152</v>
      </c>
      <c r="E58">
        <f t="shared" si="14"/>
        <v>38549.110922946653</v>
      </c>
      <c r="F58" s="88">
        <f t="shared" si="15"/>
        <v>38549</v>
      </c>
      <c r="G58">
        <f t="shared" si="16"/>
        <v>3.9981200003239792E-2</v>
      </c>
      <c r="I58">
        <f t="shared" si="12"/>
        <v>3.9981200003239792E-2</v>
      </c>
      <c r="O58">
        <f t="shared" ca="1" si="13"/>
        <v>5.6482010456031018E-2</v>
      </c>
      <c r="P58" s="94">
        <f t="shared" si="17"/>
        <v>5.8423639090654789E-2</v>
      </c>
      <c r="Q58" s="1">
        <f t="shared" si="18"/>
        <v>36254.5268</v>
      </c>
      <c r="R58">
        <f t="shared" si="19"/>
        <v>3.4012355949301248E-4</v>
      </c>
      <c r="S58">
        <v>1</v>
      </c>
      <c r="T58">
        <f t="shared" si="20"/>
        <v>3.4012355949301248E-4</v>
      </c>
    </row>
    <row r="59" spans="1:20" x14ac:dyDescent="0.2">
      <c r="A59" s="95" t="s">
        <v>35</v>
      </c>
      <c r="B59" s="42" t="s">
        <v>36</v>
      </c>
      <c r="C59" s="120">
        <v>51585.184699999998</v>
      </c>
      <c r="D59" s="120">
        <v>2.0000000000000001E-4</v>
      </c>
      <c r="E59">
        <f t="shared" si="14"/>
        <v>39415.154815820162</v>
      </c>
      <c r="F59" s="88">
        <f t="shared" si="15"/>
        <v>39415</v>
      </c>
      <c r="G59">
        <f t="shared" si="16"/>
        <v>5.5801999995310325E-2</v>
      </c>
      <c r="I59">
        <f t="shared" si="12"/>
        <v>5.5801999995310325E-2</v>
      </c>
      <c r="P59" s="94">
        <f t="shared" si="17"/>
        <v>6.4916709793866101E-2</v>
      </c>
      <c r="Q59" s="1">
        <f t="shared" si="18"/>
        <v>36566.684699999998</v>
      </c>
      <c r="R59">
        <f t="shared" si="19"/>
        <v>8.3077934711888664E-5</v>
      </c>
      <c r="S59">
        <v>1</v>
      </c>
      <c r="T59">
        <f t="shared" si="20"/>
        <v>8.3077934711888664E-5</v>
      </c>
    </row>
    <row r="60" spans="1:20" x14ac:dyDescent="0.2">
      <c r="A60" s="138" t="s">
        <v>198</v>
      </c>
      <c r="B60" s="92"/>
      <c r="C60" s="98">
        <v>51939.141100000001</v>
      </c>
      <c r="D60" s="93" t="s">
        <v>152</v>
      </c>
      <c r="E60">
        <f t="shared" si="14"/>
        <v>40397.163531804908</v>
      </c>
      <c r="F60" s="88">
        <f t="shared" si="15"/>
        <v>40397</v>
      </c>
      <c r="G60">
        <f t="shared" si="16"/>
        <v>5.8943600000930019E-2</v>
      </c>
      <c r="I60">
        <f t="shared" si="12"/>
        <v>5.8943600000930019E-2</v>
      </c>
      <c r="O60">
        <f ca="1">+C$11+C$12*$F60</f>
        <v>7.8244816900739367E-2</v>
      </c>
      <c r="P60" s="94">
        <f t="shared" si="17"/>
        <v>7.2539821892011747E-2</v>
      </c>
      <c r="Q60" s="1">
        <f t="shared" si="18"/>
        <v>36920.641100000001</v>
      </c>
      <c r="R60">
        <f t="shared" si="19"/>
        <v>1.8485724971152999E-4</v>
      </c>
      <c r="S60">
        <v>1</v>
      </c>
      <c r="T60">
        <f t="shared" si="20"/>
        <v>1.8485724971152999E-4</v>
      </c>
    </row>
    <row r="61" spans="1:20" x14ac:dyDescent="0.2">
      <c r="A61" s="138" t="s">
        <v>198</v>
      </c>
      <c r="B61" s="92"/>
      <c r="C61" s="98">
        <v>51940.222099999999</v>
      </c>
      <c r="D61" s="93" t="s">
        <v>152</v>
      </c>
      <c r="E61">
        <f t="shared" si="14"/>
        <v>40400.162634016306</v>
      </c>
      <c r="F61" s="88">
        <f t="shared" si="15"/>
        <v>40400</v>
      </c>
      <c r="G61">
        <f t="shared" si="16"/>
        <v>5.8619999996153638E-2</v>
      </c>
      <c r="I61">
        <f t="shared" si="12"/>
        <v>5.8619999996153638E-2</v>
      </c>
      <c r="O61">
        <f ca="1">+C$11+C$12*$F61</f>
        <v>7.828014613198081E-2</v>
      </c>
      <c r="P61" s="94">
        <f t="shared" si="17"/>
        <v>7.2563534277421043E-2</v>
      </c>
      <c r="Q61" s="1">
        <f t="shared" si="18"/>
        <v>36921.722099999999</v>
      </c>
      <c r="R61">
        <f t="shared" si="19"/>
        <v>1.9442214825287935E-4</v>
      </c>
      <c r="S61">
        <v>1</v>
      </c>
      <c r="T61">
        <f t="shared" si="20"/>
        <v>1.9442214825287935E-4</v>
      </c>
    </row>
    <row r="62" spans="1:20" x14ac:dyDescent="0.2">
      <c r="A62" s="138" t="s">
        <v>198</v>
      </c>
      <c r="B62" s="92"/>
      <c r="C62" s="98">
        <v>51940.227800000001</v>
      </c>
      <c r="D62" s="93" t="s">
        <v>152</v>
      </c>
      <c r="E62">
        <f t="shared" si="14"/>
        <v>40400.17844796877</v>
      </c>
      <c r="F62" s="88">
        <f t="shared" si="15"/>
        <v>40400</v>
      </c>
      <c r="G62">
        <f t="shared" si="16"/>
        <v>6.4319999997678678E-2</v>
      </c>
      <c r="I62">
        <f t="shared" si="12"/>
        <v>6.4319999997678678E-2</v>
      </c>
      <c r="O62">
        <f ca="1">+C$11+C$12*$F62</f>
        <v>7.828014613198081E-2</v>
      </c>
      <c r="P62" s="94">
        <f t="shared" si="17"/>
        <v>7.2563534277421043E-2</v>
      </c>
      <c r="Q62" s="1">
        <f t="shared" si="18"/>
        <v>36921.727800000001</v>
      </c>
      <c r="R62">
        <f t="shared" si="19"/>
        <v>6.7955857421287476E-5</v>
      </c>
      <c r="S62">
        <v>1</v>
      </c>
      <c r="T62">
        <f t="shared" si="20"/>
        <v>6.7955857421287476E-5</v>
      </c>
    </row>
    <row r="63" spans="1:20" x14ac:dyDescent="0.2">
      <c r="A63" s="95" t="s">
        <v>58</v>
      </c>
      <c r="B63" s="42" t="s">
        <v>37</v>
      </c>
      <c r="C63" s="12">
        <v>51956.9876</v>
      </c>
      <c r="D63" s="121"/>
      <c r="E63">
        <f t="shared" si="14"/>
        <v>40446.676462069263</v>
      </c>
      <c r="F63" s="88">
        <f t="shared" si="15"/>
        <v>40446.5</v>
      </c>
      <c r="G63">
        <f t="shared" si="16"/>
        <v>6.3604200004192535E-2</v>
      </c>
      <c r="K63">
        <f>+G63</f>
        <v>6.3604200004192535E-2</v>
      </c>
      <c r="P63" s="94">
        <f t="shared" si="17"/>
        <v>7.2931406406790272E-2</v>
      </c>
      <c r="Q63" s="1">
        <f t="shared" si="18"/>
        <v>36938.4876</v>
      </c>
      <c r="R63">
        <f t="shared" si="19"/>
        <v>8.6996779276660228E-5</v>
      </c>
      <c r="S63">
        <v>1</v>
      </c>
      <c r="T63">
        <f t="shared" si="20"/>
        <v>8.6996779276660228E-5</v>
      </c>
    </row>
    <row r="64" spans="1:20" x14ac:dyDescent="0.2">
      <c r="A64" s="95" t="s">
        <v>58</v>
      </c>
      <c r="B64" s="42" t="s">
        <v>36</v>
      </c>
      <c r="C64" s="12">
        <v>51957.164199999999</v>
      </c>
      <c r="D64" s="121"/>
      <c r="E64">
        <f t="shared" si="14"/>
        <v>40447.166417157634</v>
      </c>
      <c r="F64" s="88">
        <f t="shared" si="15"/>
        <v>40447</v>
      </c>
      <c r="G64">
        <f t="shared" si="16"/>
        <v>5.9983599996485282E-2</v>
      </c>
      <c r="K64">
        <f>+G64</f>
        <v>5.9983599996485282E-2</v>
      </c>
      <c r="P64" s="94">
        <f t="shared" si="17"/>
        <v>7.2935365391848056E-2</v>
      </c>
      <c r="Q64" s="1">
        <f t="shared" si="18"/>
        <v>36938.664199999999</v>
      </c>
      <c r="R64">
        <f t="shared" si="19"/>
        <v>1.6774822685651665E-4</v>
      </c>
      <c r="S64">
        <v>1</v>
      </c>
      <c r="T64">
        <f t="shared" si="20"/>
        <v>1.6774822685651665E-4</v>
      </c>
    </row>
    <row r="65" spans="1:20" x14ac:dyDescent="0.2">
      <c r="A65" s="95" t="s">
        <v>58</v>
      </c>
      <c r="B65" s="42" t="s">
        <v>37</v>
      </c>
      <c r="C65" s="12">
        <v>51958.066200000001</v>
      </c>
      <c r="D65" s="121"/>
      <c r="E65">
        <f t="shared" si="14"/>
        <v>40449.668905774372</v>
      </c>
      <c r="F65" s="88">
        <f t="shared" si="15"/>
        <v>40449.5</v>
      </c>
      <c r="G65">
        <f t="shared" si="16"/>
        <v>6.0880600001837593E-2</v>
      </c>
      <c r="K65">
        <f>+G65</f>
        <v>6.0880600001837593E-2</v>
      </c>
      <c r="P65" s="94">
        <f t="shared" si="17"/>
        <v>7.2955161392912471E-2</v>
      </c>
      <c r="Q65" s="1">
        <f t="shared" si="18"/>
        <v>36939.566200000001</v>
      </c>
      <c r="R65">
        <f t="shared" si="19"/>
        <v>1.4579503278683609E-4</v>
      </c>
      <c r="S65">
        <v>1</v>
      </c>
      <c r="T65">
        <f t="shared" si="20"/>
        <v>1.4579503278683609E-4</v>
      </c>
    </row>
    <row r="66" spans="1:20" x14ac:dyDescent="0.2">
      <c r="A66" s="95" t="s">
        <v>58</v>
      </c>
      <c r="B66" s="42" t="s">
        <v>36</v>
      </c>
      <c r="C66" s="12">
        <v>51958.246500000001</v>
      </c>
      <c r="D66" s="121"/>
      <c r="E66">
        <f t="shared" si="14"/>
        <v>40450.169126059955</v>
      </c>
      <c r="F66" s="88">
        <f t="shared" si="15"/>
        <v>40450</v>
      </c>
      <c r="G66">
        <f t="shared" si="16"/>
        <v>6.0960000002523884E-2</v>
      </c>
      <c r="K66">
        <f>+G66</f>
        <v>6.0960000002523884E-2</v>
      </c>
      <c r="P66" s="94">
        <f t="shared" si="17"/>
        <v>7.2959120808280487E-2</v>
      </c>
      <c r="Q66" s="1">
        <f t="shared" si="18"/>
        <v>36939.746500000001</v>
      </c>
      <c r="R66">
        <f t="shared" si="19"/>
        <v>1.4397890011114099E-4</v>
      </c>
      <c r="S66">
        <v>1</v>
      </c>
      <c r="T66">
        <f t="shared" si="20"/>
        <v>1.4397890011114099E-4</v>
      </c>
    </row>
    <row r="67" spans="1:20" x14ac:dyDescent="0.2">
      <c r="A67" s="95" t="s">
        <v>58</v>
      </c>
      <c r="B67" s="42" t="s">
        <v>37</v>
      </c>
      <c r="C67" s="12">
        <v>51959.147799999999</v>
      </c>
      <c r="D67" s="121"/>
      <c r="E67">
        <f t="shared" si="14"/>
        <v>40452.669672612341</v>
      </c>
      <c r="F67" s="88">
        <f t="shared" si="15"/>
        <v>40452.5</v>
      </c>
      <c r="G67">
        <f t="shared" si="16"/>
        <v>6.1156999996455852E-2</v>
      </c>
      <c r="K67">
        <f>+G67</f>
        <v>6.1156999996455852E-2</v>
      </c>
      <c r="P67" s="94">
        <f t="shared" si="17"/>
        <v>7.2978918960896061E-2</v>
      </c>
      <c r="Q67" s="1">
        <f t="shared" si="18"/>
        <v>36940.647799999999</v>
      </c>
      <c r="R67">
        <f t="shared" si="19"/>
        <v>1.3975776800179105E-4</v>
      </c>
      <c r="S67">
        <v>1</v>
      </c>
      <c r="T67">
        <f t="shared" si="20"/>
        <v>1.3975776800179105E-4</v>
      </c>
    </row>
    <row r="68" spans="1:20" x14ac:dyDescent="0.2">
      <c r="A68" s="138" t="s">
        <v>198</v>
      </c>
      <c r="B68" s="100"/>
      <c r="C68" s="101">
        <v>52314.1944</v>
      </c>
      <c r="D68" s="93" t="s">
        <v>152</v>
      </c>
      <c r="E68">
        <f t="shared" si="14"/>
        <v>41437.703015082625</v>
      </c>
      <c r="F68" s="88">
        <f t="shared" si="15"/>
        <v>41437.5</v>
      </c>
      <c r="G68">
        <f t="shared" si="16"/>
        <v>7.317499999771826E-2</v>
      </c>
      <c r="I68">
        <f>+G68</f>
        <v>7.317499999771826E-2</v>
      </c>
      <c r="O68">
        <f ca="1">+C$11+C$12*$F68</f>
        <v>9.0498171936301663E-2</v>
      </c>
      <c r="P68" s="94">
        <f t="shared" si="17"/>
        <v>8.0918910219166224E-2</v>
      </c>
      <c r="Q68" s="1">
        <f t="shared" si="18"/>
        <v>37295.6944</v>
      </c>
      <c r="R68">
        <f t="shared" si="19"/>
        <v>5.9968145517846253E-5</v>
      </c>
      <c r="S68">
        <v>1</v>
      </c>
      <c r="T68">
        <f t="shared" si="20"/>
        <v>5.9968145517846253E-5</v>
      </c>
    </row>
    <row r="69" spans="1:20" x14ac:dyDescent="0.2">
      <c r="A69" s="138" t="s">
        <v>198</v>
      </c>
      <c r="B69" s="100"/>
      <c r="C69" s="101">
        <v>52314.200100000002</v>
      </c>
      <c r="D69" s="93" t="s">
        <v>152</v>
      </c>
      <c r="E69">
        <f t="shared" si="14"/>
        <v>41437.718829035082</v>
      </c>
      <c r="F69" s="88">
        <f t="shared" si="15"/>
        <v>41437.5</v>
      </c>
      <c r="G69">
        <f t="shared" si="16"/>
        <v>7.88749999992433E-2</v>
      </c>
      <c r="I69">
        <f>+G69</f>
        <v>7.88749999992433E-2</v>
      </c>
      <c r="O69">
        <f ca="1">+C$11+C$12*$F69</f>
        <v>9.0498171936301663E-2</v>
      </c>
      <c r="P69" s="94">
        <f t="shared" si="17"/>
        <v>8.0918910219166224E-2</v>
      </c>
      <c r="Q69" s="1">
        <f t="shared" si="18"/>
        <v>37295.700100000002</v>
      </c>
      <c r="R69">
        <f t="shared" si="19"/>
        <v>4.1775689871053716E-6</v>
      </c>
      <c r="S69">
        <v>1</v>
      </c>
      <c r="T69">
        <f t="shared" si="20"/>
        <v>4.1775689871053716E-6</v>
      </c>
    </row>
    <row r="70" spans="1:20" x14ac:dyDescent="0.2">
      <c r="A70" s="138" t="s">
        <v>198</v>
      </c>
      <c r="B70" s="100"/>
      <c r="C70" s="101">
        <v>52315.094299999997</v>
      </c>
      <c r="D70" s="93" t="s">
        <v>152</v>
      </c>
      <c r="E70">
        <f t="shared" si="14"/>
        <v>41440.199677506338</v>
      </c>
      <c r="F70" s="88">
        <f t="shared" si="15"/>
        <v>41440</v>
      </c>
      <c r="G70">
        <f t="shared" si="16"/>
        <v>7.1971999997913372E-2</v>
      </c>
      <c r="I70">
        <f>+G70</f>
        <v>7.1971999997913372E-2</v>
      </c>
      <c r="O70">
        <f ca="1">+C$11+C$12*$F70</f>
        <v>9.052761296233619E-2</v>
      </c>
      <c r="P70" s="94">
        <f t="shared" si="17"/>
        <v>8.0939416590704277E-2</v>
      </c>
      <c r="Q70" s="1">
        <f t="shared" si="18"/>
        <v>37296.594299999997</v>
      </c>
      <c r="R70">
        <f t="shared" si="19"/>
        <v>8.0414560348661656E-5</v>
      </c>
      <c r="S70">
        <v>1</v>
      </c>
      <c r="T70">
        <f t="shared" si="20"/>
        <v>8.0414560348661656E-5</v>
      </c>
    </row>
    <row r="71" spans="1:20" x14ac:dyDescent="0.2">
      <c r="A71" s="138" t="s">
        <v>198</v>
      </c>
      <c r="B71" s="100"/>
      <c r="C71" s="101">
        <v>52315.277099999999</v>
      </c>
      <c r="D71" s="93" t="s">
        <v>152</v>
      </c>
      <c r="E71">
        <f t="shared" si="14"/>
        <v>41440.706833735981</v>
      </c>
      <c r="F71" s="88">
        <f t="shared" si="15"/>
        <v>41440.5</v>
      </c>
      <c r="G71">
        <f t="shared" si="16"/>
        <v>7.455140000092797E-2</v>
      </c>
      <c r="I71">
        <f>+G71</f>
        <v>7.455140000092797E-2</v>
      </c>
      <c r="O71">
        <f ca="1">+C$11+C$12*$F71</f>
        <v>9.0533501167543051E-2</v>
      </c>
      <c r="P71" s="94">
        <f t="shared" si="17"/>
        <v>8.0943518080167032E-2</v>
      </c>
      <c r="Q71" s="1">
        <f t="shared" si="18"/>
        <v>37296.777099999999</v>
      </c>
      <c r="R71">
        <f t="shared" si="19"/>
        <v>4.0859173538934873E-5</v>
      </c>
      <c r="S71">
        <v>1</v>
      </c>
      <c r="T71">
        <f t="shared" si="20"/>
        <v>4.0859173538934873E-5</v>
      </c>
    </row>
    <row r="72" spans="1:20" x14ac:dyDescent="0.2">
      <c r="A72" s="95" t="s">
        <v>58</v>
      </c>
      <c r="B72" s="42" t="s">
        <v>36</v>
      </c>
      <c r="C72" s="12">
        <v>52995.284200000002</v>
      </c>
      <c r="D72" s="121"/>
      <c r="E72">
        <f t="shared" si="14"/>
        <v>43327.303316047117</v>
      </c>
      <c r="F72" s="86">
        <f t="shared" ref="F72:F104" si="21">ROUND(2*E72,0)/2-0.5</f>
        <v>43327</v>
      </c>
      <c r="G72">
        <f t="shared" si="16"/>
        <v>0.10932760000287089</v>
      </c>
      <c r="K72">
        <f t="shared" ref="K72:K83" si="22">+G72</f>
        <v>0.10932760000287089</v>
      </c>
      <c r="P72" s="94">
        <f t="shared" si="17"/>
        <v>9.6929047601222451E-2</v>
      </c>
      <c r="Q72" s="1">
        <f t="shared" si="18"/>
        <v>37976.784200000002</v>
      </c>
      <c r="R72">
        <f t="shared" si="19"/>
        <v>1.537241016564224E-4</v>
      </c>
      <c r="S72">
        <v>1</v>
      </c>
      <c r="T72">
        <f t="shared" si="20"/>
        <v>1.537241016564224E-4</v>
      </c>
    </row>
    <row r="73" spans="1:20" x14ac:dyDescent="0.2">
      <c r="A73" s="95" t="s">
        <v>58</v>
      </c>
      <c r="B73" s="42" t="s">
        <v>36</v>
      </c>
      <c r="C73" s="12">
        <v>52996.364000000001</v>
      </c>
      <c r="D73" s="121"/>
      <c r="E73">
        <f t="shared" si="14"/>
        <v>43330.299089005362</v>
      </c>
      <c r="F73" s="86">
        <f t="shared" si="21"/>
        <v>43330</v>
      </c>
      <c r="G73">
        <f t="shared" si="16"/>
        <v>0.10780399999930523</v>
      </c>
      <c r="K73">
        <f t="shared" si="22"/>
        <v>0.10780399999930523</v>
      </c>
      <c r="P73" s="94">
        <f t="shared" si="17"/>
        <v>9.6955281604587579E-2</v>
      </c>
      <c r="Q73" s="1">
        <f t="shared" si="18"/>
        <v>37977.864000000001</v>
      </c>
      <c r="R73">
        <f t="shared" si="19"/>
        <v>1.1769469080788521E-4</v>
      </c>
      <c r="S73">
        <v>1</v>
      </c>
      <c r="T73">
        <f t="shared" si="20"/>
        <v>1.1769469080788521E-4</v>
      </c>
    </row>
    <row r="74" spans="1:20" x14ac:dyDescent="0.2">
      <c r="A74" s="95" t="s">
        <v>58</v>
      </c>
      <c r="B74" s="42" t="s">
        <v>37</v>
      </c>
      <c r="C74" s="12">
        <v>52997.264199999998</v>
      </c>
      <c r="D74" s="121"/>
      <c r="E74">
        <f t="shared" si="14"/>
        <v>43332.796583742362</v>
      </c>
      <c r="F74" s="86">
        <f t="shared" si="21"/>
        <v>43332.5</v>
      </c>
      <c r="G74">
        <f t="shared" si="16"/>
        <v>0.10690099999919767</v>
      </c>
      <c r="K74">
        <f t="shared" si="22"/>
        <v>0.10690099999919767</v>
      </c>
      <c r="P74" s="94">
        <f t="shared" si="17"/>
        <v>9.697714524631379E-2</v>
      </c>
      <c r="Q74" s="1">
        <f t="shared" si="18"/>
        <v>37978.764199999998</v>
      </c>
      <c r="R74">
        <f t="shared" si="19"/>
        <v>9.8482893156335902E-5</v>
      </c>
      <c r="S74">
        <v>1</v>
      </c>
      <c r="T74">
        <f t="shared" si="20"/>
        <v>9.8482893156335902E-5</v>
      </c>
    </row>
    <row r="75" spans="1:20" x14ac:dyDescent="0.2">
      <c r="A75" s="95" t="s">
        <v>58</v>
      </c>
      <c r="B75" s="42" t="s">
        <v>37</v>
      </c>
      <c r="C75" s="12">
        <v>53001.228999999999</v>
      </c>
      <c r="D75" s="120"/>
      <c r="E75">
        <f t="shared" si="14"/>
        <v>43343.796436145472</v>
      </c>
      <c r="F75" s="86">
        <f t="shared" si="21"/>
        <v>43343.5</v>
      </c>
      <c r="G75">
        <f t="shared" si="16"/>
        <v>0.10684780000156024</v>
      </c>
      <c r="K75">
        <f t="shared" si="22"/>
        <v>0.10684780000156024</v>
      </c>
      <c r="P75" s="94">
        <f t="shared" si="17"/>
        <v>9.7073366570265412E-2</v>
      </c>
      <c r="Q75" s="1">
        <f t="shared" si="18"/>
        <v>37982.728999999999</v>
      </c>
      <c r="R75">
        <f t="shared" si="19"/>
        <v>9.5539548902814065E-5</v>
      </c>
      <c r="S75">
        <v>1</v>
      </c>
      <c r="T75">
        <f t="shared" si="20"/>
        <v>9.5539548902814065E-5</v>
      </c>
    </row>
    <row r="76" spans="1:20" x14ac:dyDescent="0.2">
      <c r="A76" s="95" t="s">
        <v>58</v>
      </c>
      <c r="B76" s="42" t="s">
        <v>37</v>
      </c>
      <c r="C76" s="12">
        <v>53004.113499999999</v>
      </c>
      <c r="D76" s="120"/>
      <c r="E76">
        <f t="shared" si="14"/>
        <v>43351.799128401522</v>
      </c>
      <c r="F76" s="86">
        <f t="shared" si="21"/>
        <v>43351.5</v>
      </c>
      <c r="G76">
        <f t="shared" si="16"/>
        <v>0.10781819999829168</v>
      </c>
      <c r="K76">
        <f t="shared" si="22"/>
        <v>0.10781819999829168</v>
      </c>
      <c r="P76" s="94">
        <f t="shared" si="17"/>
        <v>9.7143367517342566E-2</v>
      </c>
      <c r="Q76" s="1">
        <f t="shared" si="18"/>
        <v>37985.613499999999</v>
      </c>
      <c r="R76">
        <f t="shared" si="19"/>
        <v>1.1395204849632611E-4</v>
      </c>
      <c r="S76">
        <v>1</v>
      </c>
      <c r="T76">
        <f t="shared" si="20"/>
        <v>1.1395204849632611E-4</v>
      </c>
    </row>
    <row r="77" spans="1:20" x14ac:dyDescent="0.2">
      <c r="A77" s="95" t="s">
        <v>58</v>
      </c>
      <c r="B77" s="42" t="s">
        <v>36</v>
      </c>
      <c r="C77" s="12">
        <v>53004.295100000003</v>
      </c>
      <c r="D77" s="120"/>
      <c r="E77">
        <f t="shared" si="14"/>
        <v>43352.302955378029</v>
      </c>
      <c r="F77" s="86">
        <f t="shared" si="21"/>
        <v>43352</v>
      </c>
      <c r="G77">
        <f t="shared" si="16"/>
        <v>0.10919760000251699</v>
      </c>
      <c r="K77">
        <f t="shared" si="22"/>
        <v>0.10919760000251699</v>
      </c>
      <c r="P77" s="94">
        <f t="shared" si="17"/>
        <v>9.7147743186141056E-2</v>
      </c>
      <c r="Q77" s="1">
        <f t="shared" si="18"/>
        <v>37985.795100000003</v>
      </c>
      <c r="R77">
        <f t="shared" si="19"/>
        <v>1.4519904929516164E-4</v>
      </c>
      <c r="S77">
        <v>1</v>
      </c>
      <c r="T77">
        <f t="shared" si="20"/>
        <v>1.4519904929516164E-4</v>
      </c>
    </row>
    <row r="78" spans="1:20" x14ac:dyDescent="0.2">
      <c r="A78" s="95" t="s">
        <v>58</v>
      </c>
      <c r="B78" s="42" t="s">
        <v>37</v>
      </c>
      <c r="C78" s="12">
        <v>53005.194799999997</v>
      </c>
      <c r="D78" s="120"/>
      <c r="E78">
        <f t="shared" si="14"/>
        <v>43354.799062926206</v>
      </c>
      <c r="F78" s="86">
        <f t="shared" si="21"/>
        <v>43354.5</v>
      </c>
      <c r="G78">
        <f t="shared" si="16"/>
        <v>0.10779460000048857</v>
      </c>
      <c r="K78">
        <f t="shared" si="22"/>
        <v>0.10779460000048857</v>
      </c>
      <c r="P78" s="94">
        <f t="shared" si="17"/>
        <v>9.7169622605909056E-2</v>
      </c>
      <c r="Q78" s="1">
        <f t="shared" si="18"/>
        <v>37986.694799999997</v>
      </c>
      <c r="R78">
        <f t="shared" si="19"/>
        <v>1.1289014463532571E-4</v>
      </c>
      <c r="S78">
        <v>1</v>
      </c>
      <c r="T78">
        <f t="shared" si="20"/>
        <v>1.1289014463532571E-4</v>
      </c>
    </row>
    <row r="79" spans="1:20" x14ac:dyDescent="0.2">
      <c r="A79" s="95" t="s">
        <v>58</v>
      </c>
      <c r="B79" s="42" t="s">
        <v>36</v>
      </c>
      <c r="C79" s="12">
        <v>53005.3747</v>
      </c>
      <c r="D79" s="120"/>
      <c r="E79">
        <f t="shared" si="14"/>
        <v>43355.298173460746</v>
      </c>
      <c r="F79" s="86">
        <f t="shared" si="21"/>
        <v>43355</v>
      </c>
      <c r="G79">
        <f t="shared" si="16"/>
        <v>0.10747400000400376</v>
      </c>
      <c r="K79">
        <f t="shared" si="22"/>
        <v>0.10747400000400376</v>
      </c>
      <c r="P79" s="94">
        <f t="shared" si="17"/>
        <v>9.7173998705017806E-2</v>
      </c>
      <c r="Q79" s="1">
        <f t="shared" si="18"/>
        <v>37986.8747</v>
      </c>
      <c r="R79">
        <f t="shared" si="19"/>
        <v>1.0609002675911226E-4</v>
      </c>
      <c r="S79">
        <v>1</v>
      </c>
      <c r="T79">
        <f t="shared" si="20"/>
        <v>1.0609002675911226E-4</v>
      </c>
    </row>
    <row r="80" spans="1:20" x14ac:dyDescent="0.2">
      <c r="A80" s="95" t="s">
        <v>58</v>
      </c>
      <c r="B80" s="42" t="s">
        <v>37</v>
      </c>
      <c r="C80" s="12">
        <v>53006.275800000003</v>
      </c>
      <c r="D80" s="120"/>
      <c r="E80">
        <f t="shared" si="14"/>
        <v>43357.798165137625</v>
      </c>
      <c r="F80" s="86">
        <f t="shared" si="21"/>
        <v>43357.5</v>
      </c>
      <c r="G80">
        <f t="shared" si="16"/>
        <v>0.10747100000298815</v>
      </c>
      <c r="K80">
        <f t="shared" si="22"/>
        <v>0.10747100000298815</v>
      </c>
      <c r="P80" s="94">
        <f t="shared" si="17"/>
        <v>9.7195880276336938E-2</v>
      </c>
      <c r="Q80" s="1">
        <f t="shared" si="18"/>
        <v>37987.775800000003</v>
      </c>
      <c r="R80">
        <f t="shared" si="19"/>
        <v>1.0557808539701685E-4</v>
      </c>
      <c r="S80">
        <v>1</v>
      </c>
      <c r="T80">
        <f t="shared" si="20"/>
        <v>1.0557808539701685E-4</v>
      </c>
    </row>
    <row r="81" spans="1:21" x14ac:dyDescent="0.2">
      <c r="A81" s="95" t="s">
        <v>58</v>
      </c>
      <c r="B81" s="42" t="s">
        <v>36</v>
      </c>
      <c r="C81" s="12">
        <v>53007.181799999998</v>
      </c>
      <c r="D81" s="12"/>
      <c r="E81">
        <f t="shared" si="14"/>
        <v>43360.311751264831</v>
      </c>
      <c r="F81" s="86">
        <f t="shared" si="21"/>
        <v>43360</v>
      </c>
      <c r="G81">
        <f t="shared" si="16"/>
        <v>0.11236799999460345</v>
      </c>
      <c r="K81">
        <f t="shared" si="22"/>
        <v>0.11236799999460345</v>
      </c>
      <c r="P81" s="94">
        <f t="shared" si="17"/>
        <v>9.7217763640615351E-2</v>
      </c>
      <c r="Q81" s="1">
        <f t="shared" si="18"/>
        <v>37988.681799999998</v>
      </c>
      <c r="R81">
        <f t="shared" si="19"/>
        <v>2.2952966158170263E-4</v>
      </c>
      <c r="S81">
        <v>1</v>
      </c>
      <c r="T81">
        <f t="shared" si="20"/>
        <v>2.2952966158170263E-4</v>
      </c>
    </row>
    <row r="82" spans="1:21" x14ac:dyDescent="0.2">
      <c r="A82" s="95" t="s">
        <v>58</v>
      </c>
      <c r="B82" s="42" t="s">
        <v>36</v>
      </c>
      <c r="C82" s="12">
        <v>53008.260900000001</v>
      </c>
      <c r="D82" s="12"/>
      <c r="E82">
        <f t="shared" si="14"/>
        <v>43363.305582158755</v>
      </c>
      <c r="F82" s="86">
        <f t="shared" si="21"/>
        <v>43363</v>
      </c>
      <c r="G82">
        <f t="shared" si="16"/>
        <v>0.11014440000144532</v>
      </c>
      <c r="K82">
        <f t="shared" si="22"/>
        <v>0.11014440000144532</v>
      </c>
      <c r="P82" s="94">
        <f t="shared" si="17"/>
        <v>9.7244026044455784E-2</v>
      </c>
      <c r="Q82" s="1">
        <f t="shared" si="18"/>
        <v>37989.760900000001</v>
      </c>
      <c r="R82">
        <f t="shared" si="19"/>
        <v>1.6641964823017386E-4</v>
      </c>
      <c r="S82">
        <v>1</v>
      </c>
      <c r="T82">
        <f t="shared" si="20"/>
        <v>1.6641964823017386E-4</v>
      </c>
    </row>
    <row r="83" spans="1:21" x14ac:dyDescent="0.2">
      <c r="A83" s="95" t="s">
        <v>58</v>
      </c>
      <c r="B83" s="42" t="s">
        <v>36</v>
      </c>
      <c r="C83" s="12">
        <v>53009.343500000003</v>
      </c>
      <c r="D83" s="12"/>
      <c r="E83">
        <f t="shared" si="14"/>
        <v>43366.309123374362</v>
      </c>
      <c r="F83" s="86">
        <f t="shared" si="21"/>
        <v>43366</v>
      </c>
      <c r="G83">
        <f t="shared" si="16"/>
        <v>0.11142079999990528</v>
      </c>
      <c r="K83">
        <f t="shared" si="22"/>
        <v>0.11142079999990528</v>
      </c>
      <c r="P83" s="94">
        <f t="shared" si="17"/>
        <v>9.7270291030157607E-2</v>
      </c>
      <c r="Q83" s="1">
        <f t="shared" si="18"/>
        <v>37990.843500000003</v>
      </c>
      <c r="R83">
        <f t="shared" si="19"/>
        <v>2.0023690410290947E-4</v>
      </c>
      <c r="S83">
        <v>1</v>
      </c>
      <c r="T83">
        <f t="shared" si="20"/>
        <v>2.0023690410290947E-4</v>
      </c>
    </row>
    <row r="84" spans="1:21" x14ac:dyDescent="0.2">
      <c r="A84" s="122" t="s">
        <v>39</v>
      </c>
      <c r="B84" s="42" t="s">
        <v>37</v>
      </c>
      <c r="C84" s="120">
        <v>53047.370199999998</v>
      </c>
      <c r="D84" s="12">
        <v>5.0000000000000001E-3</v>
      </c>
      <c r="E84">
        <f t="shared" si="14"/>
        <v>43471.809548963873</v>
      </c>
      <c r="F84" s="86">
        <f t="shared" si="21"/>
        <v>43471.5</v>
      </c>
      <c r="G84">
        <f t="shared" si="16"/>
        <v>0.11157419999653939</v>
      </c>
      <c r="I84">
        <f t="shared" ref="I84:I90" si="23">+G84</f>
        <v>0.11157419999653939</v>
      </c>
      <c r="O84">
        <f t="shared" ref="O84:O91" ca="1" si="24">+C$11+C$12*$F84</f>
        <v>0.11445139071797739</v>
      </c>
      <c r="P84" s="94">
        <f t="shared" si="17"/>
        <v>9.8195584911884626E-2</v>
      </c>
      <c r="Q84" s="1">
        <f t="shared" si="18"/>
        <v>38028.870199999998</v>
      </c>
      <c r="R84">
        <f t="shared" si="19"/>
        <v>1.7898734158335204E-4</v>
      </c>
      <c r="S84">
        <v>1</v>
      </c>
      <c r="T84">
        <f t="shared" si="20"/>
        <v>1.7898734158335204E-4</v>
      </c>
      <c r="U84" s="10"/>
    </row>
    <row r="85" spans="1:21" x14ac:dyDescent="0.2">
      <c r="A85" s="138" t="s">
        <v>198</v>
      </c>
      <c r="B85" s="92"/>
      <c r="C85" s="98">
        <v>53083.053999999996</v>
      </c>
      <c r="D85" s="93" t="s">
        <v>152</v>
      </c>
      <c r="E85">
        <f t="shared" ref="E85:E103" si="25">+(C85-C$7)/C$8</f>
        <v>43570.809885218434</v>
      </c>
      <c r="F85" s="86">
        <f t="shared" si="21"/>
        <v>43570.5</v>
      </c>
      <c r="G85">
        <f t="shared" ref="G85:G103" si="26">C85-($C$7+$C$8*$F85)</f>
        <v>0.11169539999536937</v>
      </c>
      <c r="I85">
        <f t="shared" si="23"/>
        <v>0.11169539999536937</v>
      </c>
      <c r="O85">
        <f t="shared" ca="1" si="24"/>
        <v>0.11561725534894396</v>
      </c>
      <c r="P85" s="94">
        <f t="shared" ref="P85:P103" si="27">+D$11+D$12*F85+D$13*F85^2</f>
        <v>9.9066774114423994E-2</v>
      </c>
      <c r="Q85" s="1">
        <f t="shared" ref="Q85:Q103" si="28">+C85-15018.5</f>
        <v>38064.553999999996</v>
      </c>
      <c r="R85">
        <f t="shared" ref="R85:R103" si="29">+(P85-G85)^2</f>
        <v>1.5948219164088338E-4</v>
      </c>
      <c r="S85">
        <v>1</v>
      </c>
      <c r="T85">
        <f t="shared" ref="T85:T103" si="30">+S85*R85</f>
        <v>1.5948219164088338E-4</v>
      </c>
    </row>
    <row r="86" spans="1:21" x14ac:dyDescent="0.2">
      <c r="A86" s="138" t="s">
        <v>198</v>
      </c>
      <c r="B86" s="92"/>
      <c r="C86" s="98">
        <v>53084.1348</v>
      </c>
      <c r="D86" s="93" t="s">
        <v>152</v>
      </c>
      <c r="E86">
        <f t="shared" si="25"/>
        <v>43573.808432554324</v>
      </c>
      <c r="F86" s="86">
        <f t="shared" si="21"/>
        <v>43573.5</v>
      </c>
      <c r="G86">
        <f t="shared" si="26"/>
        <v>0.11117180000292137</v>
      </c>
      <c r="I86">
        <f t="shared" si="23"/>
        <v>0.11117180000292137</v>
      </c>
      <c r="O86">
        <f t="shared" ca="1" si="24"/>
        <v>0.11565258458018535</v>
      </c>
      <c r="P86" s="94">
        <f t="shared" si="27"/>
        <v>9.9093217678871776E-2</v>
      </c>
      <c r="Q86" s="1">
        <f t="shared" si="28"/>
        <v>38065.6348</v>
      </c>
      <c r="R86">
        <f t="shared" si="29"/>
        <v>1.4589215095884336E-4</v>
      </c>
      <c r="S86">
        <v>1</v>
      </c>
      <c r="T86">
        <f t="shared" si="30"/>
        <v>1.4589215095884336E-4</v>
      </c>
    </row>
    <row r="87" spans="1:21" x14ac:dyDescent="0.2">
      <c r="A87" s="138" t="s">
        <v>198</v>
      </c>
      <c r="B87" s="92"/>
      <c r="C87" s="98">
        <v>53426.392599999999</v>
      </c>
      <c r="D87" s="93" t="s">
        <v>152</v>
      </c>
      <c r="E87">
        <f t="shared" si="25"/>
        <v>44523.360814468484</v>
      </c>
      <c r="F87" s="86">
        <f t="shared" si="21"/>
        <v>44523</v>
      </c>
      <c r="G87">
        <f t="shared" si="26"/>
        <v>0.13005239999620244</v>
      </c>
      <c r="I87">
        <f t="shared" si="23"/>
        <v>0.13005239999620244</v>
      </c>
      <c r="O87">
        <f t="shared" ca="1" si="24"/>
        <v>0.12683428626809157</v>
      </c>
      <c r="P87" s="94">
        <f t="shared" si="27"/>
        <v>0.10759232983839589</v>
      </c>
      <c r="Q87" s="1">
        <f t="shared" si="28"/>
        <v>38407.892599999999</v>
      </c>
      <c r="R87">
        <f t="shared" si="29"/>
        <v>5.0445475149359206E-4</v>
      </c>
      <c r="S87">
        <v>1</v>
      </c>
      <c r="T87">
        <f t="shared" si="30"/>
        <v>5.0445475149359206E-4</v>
      </c>
    </row>
    <row r="88" spans="1:21" x14ac:dyDescent="0.2">
      <c r="A88" s="138" t="s">
        <v>198</v>
      </c>
      <c r="B88" s="92"/>
      <c r="C88" s="98">
        <v>53426.393100000001</v>
      </c>
      <c r="D88" s="93" t="s">
        <v>152</v>
      </c>
      <c r="E88">
        <f t="shared" si="25"/>
        <v>44523.362201657306</v>
      </c>
      <c r="F88" s="86">
        <f t="shared" si="21"/>
        <v>44523</v>
      </c>
      <c r="G88">
        <f t="shared" si="26"/>
        <v>0.13055239999812329</v>
      </c>
      <c r="I88">
        <f t="shared" si="23"/>
        <v>0.13055239999812329</v>
      </c>
      <c r="O88">
        <f t="shared" ca="1" si="24"/>
        <v>0.12683428626809157</v>
      </c>
      <c r="P88" s="94">
        <f t="shared" si="27"/>
        <v>0.10759232983839589</v>
      </c>
      <c r="Q88" s="1">
        <f t="shared" si="28"/>
        <v>38407.893100000001</v>
      </c>
      <c r="R88">
        <f t="shared" si="29"/>
        <v>5.2716482173960442E-4</v>
      </c>
      <c r="S88">
        <v>1</v>
      </c>
      <c r="T88">
        <f t="shared" si="30"/>
        <v>5.2716482173960442E-4</v>
      </c>
    </row>
    <row r="89" spans="1:21" x14ac:dyDescent="0.2">
      <c r="A89" s="123" t="s">
        <v>44</v>
      </c>
      <c r="B89" s="124" t="s">
        <v>37</v>
      </c>
      <c r="C89" s="125">
        <v>53437.746599999999</v>
      </c>
      <c r="D89" s="125">
        <v>1.1999999999999999E-3</v>
      </c>
      <c r="E89">
        <f t="shared" si="25"/>
        <v>44554.861098009875</v>
      </c>
      <c r="F89" s="86">
        <f t="shared" si="21"/>
        <v>44554.5</v>
      </c>
      <c r="G89">
        <f t="shared" si="26"/>
        <v>0.1301545999958762</v>
      </c>
      <c r="I89">
        <f t="shared" si="23"/>
        <v>0.1301545999958762</v>
      </c>
      <c r="O89">
        <f t="shared" ca="1" si="24"/>
        <v>0.12720524319612636</v>
      </c>
      <c r="P89" s="94">
        <f t="shared" si="27"/>
        <v>0.10787872331583778</v>
      </c>
      <c r="Q89" s="1">
        <f t="shared" si="28"/>
        <v>38419.246599999999</v>
      </c>
      <c r="R89">
        <f t="shared" si="29"/>
        <v>4.9621468186427926E-4</v>
      </c>
      <c r="S89">
        <v>1</v>
      </c>
      <c r="T89">
        <f t="shared" si="30"/>
        <v>4.9621468186427926E-4</v>
      </c>
    </row>
    <row r="90" spans="1:21" x14ac:dyDescent="0.2">
      <c r="A90" s="138" t="s">
        <v>198</v>
      </c>
      <c r="B90" s="106"/>
      <c r="C90" s="107">
        <v>53439.187599999997</v>
      </c>
      <c r="D90" s="93" t="s">
        <v>152</v>
      </c>
      <c r="E90">
        <f t="shared" si="25"/>
        <v>44558.858976165866</v>
      </c>
      <c r="F90" s="86">
        <f t="shared" si="21"/>
        <v>44558.5</v>
      </c>
      <c r="G90">
        <f t="shared" si="26"/>
        <v>0.12938979999307776</v>
      </c>
      <c r="I90">
        <f t="shared" si="23"/>
        <v>0.12938979999307776</v>
      </c>
      <c r="O90">
        <f t="shared" ca="1" si="24"/>
        <v>0.12725234883778158</v>
      </c>
      <c r="P90" s="94">
        <f t="shared" si="27"/>
        <v>0.10791511110956231</v>
      </c>
      <c r="Q90" s="1">
        <f t="shared" si="28"/>
        <v>38420.687599999997</v>
      </c>
      <c r="R90">
        <f t="shared" si="29"/>
        <v>4.6116226264378193E-4</v>
      </c>
      <c r="S90">
        <v>1</v>
      </c>
      <c r="T90">
        <f t="shared" si="30"/>
        <v>4.6116226264378193E-4</v>
      </c>
    </row>
    <row r="91" spans="1:21" x14ac:dyDescent="0.2">
      <c r="A91" s="126" t="s">
        <v>41</v>
      </c>
      <c r="B91" s="42"/>
      <c r="C91" s="120">
        <v>53442.792870341123</v>
      </c>
      <c r="D91" s="120">
        <v>2.0000000000000001E-4</v>
      </c>
      <c r="E91">
        <f t="shared" si="25"/>
        <v>44568.86135752828</v>
      </c>
      <c r="F91" s="86">
        <f t="shared" si="21"/>
        <v>44568.5</v>
      </c>
      <c r="G91">
        <f t="shared" si="26"/>
        <v>0.13024814111849992</v>
      </c>
      <c r="L91">
        <f>+G91</f>
        <v>0.13024814111849992</v>
      </c>
      <c r="O91">
        <f t="shared" ca="1" si="24"/>
        <v>0.12737011294191958</v>
      </c>
      <c r="P91" s="94">
        <f t="shared" si="27"/>
        <v>0.10800610067501779</v>
      </c>
      <c r="Q91" s="1">
        <f t="shared" si="28"/>
        <v>38424.292870341123</v>
      </c>
      <c r="R91">
        <f t="shared" si="29"/>
        <v>4.9470836308949473E-4</v>
      </c>
      <c r="S91">
        <v>1</v>
      </c>
      <c r="T91">
        <f t="shared" si="30"/>
        <v>4.9470836308949473E-4</v>
      </c>
    </row>
    <row r="92" spans="1:21" x14ac:dyDescent="0.2">
      <c r="A92" s="12" t="s">
        <v>59</v>
      </c>
      <c r="B92" s="42" t="s">
        <v>36</v>
      </c>
      <c r="C92" s="12">
        <v>53471.089599999999</v>
      </c>
      <c r="D92" s="12"/>
      <c r="E92">
        <f t="shared" si="25"/>
        <v>44647.367171122496</v>
      </c>
      <c r="F92" s="86">
        <f t="shared" si="21"/>
        <v>44647</v>
      </c>
      <c r="G92">
        <f t="shared" si="26"/>
        <v>0.13234360000205925</v>
      </c>
      <c r="J92">
        <f>+G92</f>
        <v>0.13234360000205925</v>
      </c>
      <c r="P92" s="94">
        <f t="shared" si="27"/>
        <v>0.10872136525476128</v>
      </c>
      <c r="Q92" s="1">
        <f t="shared" si="28"/>
        <v>38452.589599999999</v>
      </c>
      <c r="R92">
        <f t="shared" si="29"/>
        <v>5.5800997445645134E-4</v>
      </c>
      <c r="S92">
        <v>1</v>
      </c>
      <c r="T92">
        <f t="shared" si="30"/>
        <v>5.5800997445645134E-4</v>
      </c>
    </row>
    <row r="93" spans="1:21" x14ac:dyDescent="0.2">
      <c r="A93" s="138" t="s">
        <v>198</v>
      </c>
      <c r="B93" s="92"/>
      <c r="C93" s="93">
        <v>53489.292800000003</v>
      </c>
      <c r="D93" s="93" t="s">
        <v>152</v>
      </c>
      <c r="E93">
        <f t="shared" si="25"/>
        <v>44697.869721885298</v>
      </c>
      <c r="F93" s="86">
        <f t="shared" si="21"/>
        <v>44697.5</v>
      </c>
      <c r="G93">
        <f t="shared" si="26"/>
        <v>0.13326300000335323</v>
      </c>
      <c r="I93">
        <f>+G93</f>
        <v>0.13326300000335323</v>
      </c>
      <c r="O93">
        <f t="shared" ref="O93:O103" ca="1" si="31">+C$11+C$12*$F93</f>
        <v>0.12888926988530025</v>
      </c>
      <c r="P93" s="94">
        <f t="shared" si="27"/>
        <v>0.10918243803364591</v>
      </c>
      <c r="Q93" s="1">
        <f t="shared" si="28"/>
        <v>38470.792800000003</v>
      </c>
      <c r="R93">
        <f t="shared" si="29"/>
        <v>5.7987346477691428E-4</v>
      </c>
      <c r="S93">
        <v>1</v>
      </c>
      <c r="T93">
        <f t="shared" si="30"/>
        <v>5.7987346477691428E-4</v>
      </c>
    </row>
    <row r="94" spans="1:21" x14ac:dyDescent="0.2">
      <c r="A94" s="138" t="s">
        <v>198</v>
      </c>
      <c r="B94" s="92"/>
      <c r="C94" s="93">
        <v>53683.581400000003</v>
      </c>
      <c r="D94" s="93" t="s">
        <v>152</v>
      </c>
      <c r="E94">
        <f t="shared" si="25"/>
        <v>45236.899666297868</v>
      </c>
      <c r="F94" s="86">
        <f t="shared" si="21"/>
        <v>45236.5</v>
      </c>
      <c r="G94">
        <f t="shared" si="26"/>
        <v>0.14405619999888586</v>
      </c>
      <c r="I94">
        <f>+G94</f>
        <v>0.14405619999888586</v>
      </c>
      <c r="O94">
        <f t="shared" ca="1" si="31"/>
        <v>0.1352367550983401</v>
      </c>
      <c r="P94" s="94">
        <f t="shared" si="27"/>
        <v>0.11414916672245118</v>
      </c>
      <c r="Q94" s="1">
        <f t="shared" si="28"/>
        <v>38665.081400000003</v>
      </c>
      <c r="R94">
        <f t="shared" si="29"/>
        <v>8.9443063939777126E-4</v>
      </c>
      <c r="S94">
        <v>1</v>
      </c>
      <c r="T94">
        <f t="shared" si="30"/>
        <v>8.9443063939777126E-4</v>
      </c>
    </row>
    <row r="95" spans="1:21" x14ac:dyDescent="0.2">
      <c r="A95" s="138" t="s">
        <v>198</v>
      </c>
      <c r="B95" s="92"/>
      <c r="C95" s="93">
        <v>53750.623500000002</v>
      </c>
      <c r="D95" s="93" t="s">
        <v>152</v>
      </c>
      <c r="E95">
        <f t="shared" si="25"/>
        <v>45422.899768394956</v>
      </c>
      <c r="F95" s="86">
        <f t="shared" si="21"/>
        <v>45422.5</v>
      </c>
      <c r="G95">
        <f t="shared" si="26"/>
        <v>0.14409300000261283</v>
      </c>
      <c r="I95">
        <f>+G95</f>
        <v>0.14409300000261283</v>
      </c>
      <c r="O95">
        <f t="shared" ca="1" si="31"/>
        <v>0.13742716743530758</v>
      </c>
      <c r="P95" s="94">
        <f t="shared" si="27"/>
        <v>0.11588244522693905</v>
      </c>
      <c r="Q95" s="1">
        <f t="shared" si="28"/>
        <v>38732.123500000002</v>
      </c>
      <c r="R95">
        <f t="shared" si="29"/>
        <v>7.9583540075129039E-4</v>
      </c>
      <c r="S95">
        <v>1</v>
      </c>
      <c r="T95">
        <f t="shared" si="30"/>
        <v>7.9583540075129039E-4</v>
      </c>
    </row>
    <row r="96" spans="1:21" x14ac:dyDescent="0.2">
      <c r="A96" s="123" t="s">
        <v>43</v>
      </c>
      <c r="B96" s="124" t="s">
        <v>37</v>
      </c>
      <c r="C96" s="125">
        <v>53765.398200000003</v>
      </c>
      <c r="D96" s="12">
        <v>4.0000000000000002E-4</v>
      </c>
      <c r="E96">
        <f t="shared" si="25"/>
        <v>45463.890365474319</v>
      </c>
      <c r="F96" s="86">
        <f t="shared" si="21"/>
        <v>45463.5</v>
      </c>
      <c r="G96">
        <f t="shared" si="26"/>
        <v>0.14070380000339355</v>
      </c>
      <c r="I96">
        <f>+G96</f>
        <v>0.14070380000339355</v>
      </c>
      <c r="O96">
        <f t="shared" ca="1" si="31"/>
        <v>0.13791000026227351</v>
      </c>
      <c r="P96" s="94">
        <f t="shared" si="27"/>
        <v>0.1162658469598318</v>
      </c>
      <c r="Q96" s="1">
        <f t="shared" si="28"/>
        <v>38746.898200000003</v>
      </c>
      <c r="R96">
        <f t="shared" si="29"/>
        <v>5.9721354895932903E-4</v>
      </c>
      <c r="S96">
        <v>1</v>
      </c>
      <c r="T96">
        <f t="shared" si="30"/>
        <v>5.9721354895932903E-4</v>
      </c>
    </row>
    <row r="97" spans="1:20" x14ac:dyDescent="0.2">
      <c r="A97" s="25" t="s">
        <v>53</v>
      </c>
      <c r="B97" s="127"/>
      <c r="C97" s="12">
        <v>54060.983699999997</v>
      </c>
      <c r="D97" s="12">
        <v>2.9999999999999997E-4</v>
      </c>
      <c r="E97">
        <f t="shared" si="25"/>
        <v>46283.956162614028</v>
      </c>
      <c r="F97" s="86">
        <f t="shared" si="21"/>
        <v>46283.5</v>
      </c>
      <c r="G97">
        <f t="shared" si="26"/>
        <v>0.16441979999945033</v>
      </c>
      <c r="L97">
        <f>+G97</f>
        <v>0.16441979999945033</v>
      </c>
      <c r="O97">
        <f t="shared" ca="1" si="31"/>
        <v>0.14756665680159209</v>
      </c>
      <c r="P97" s="94">
        <f t="shared" si="27"/>
        <v>0.1240351508275381</v>
      </c>
      <c r="Q97" s="1">
        <f t="shared" si="28"/>
        <v>39042.483699999997</v>
      </c>
      <c r="R97">
        <f t="shared" si="29"/>
        <v>1.6309198887384311E-3</v>
      </c>
      <c r="S97">
        <v>1</v>
      </c>
      <c r="T97">
        <f t="shared" si="30"/>
        <v>1.6309198887384311E-3</v>
      </c>
    </row>
    <row r="98" spans="1:20" x14ac:dyDescent="0.2">
      <c r="A98" s="12" t="s">
        <v>55</v>
      </c>
      <c r="B98" s="42" t="s">
        <v>36</v>
      </c>
      <c r="C98" s="12">
        <v>54831.836000000003</v>
      </c>
      <c r="D98" s="12">
        <v>4.0000000000000002E-4</v>
      </c>
      <c r="E98">
        <f t="shared" si="25"/>
        <v>48422.591535040949</v>
      </c>
      <c r="F98" s="86">
        <f t="shared" si="21"/>
        <v>48422</v>
      </c>
      <c r="G98">
        <f t="shared" si="26"/>
        <v>0.21321360000729328</v>
      </c>
      <c r="I98">
        <f>+G98</f>
        <v>0.21321360000729328</v>
      </c>
      <c r="O98">
        <f t="shared" ca="1" si="31"/>
        <v>0.17275051047151035</v>
      </c>
      <c r="P98" s="94">
        <f t="shared" si="27"/>
        <v>0.14520441557037758</v>
      </c>
      <c r="Q98" s="1">
        <f t="shared" si="28"/>
        <v>39813.336000000003</v>
      </c>
      <c r="R98">
        <f t="shared" si="29"/>
        <v>4.6252491677744164E-3</v>
      </c>
      <c r="S98">
        <v>1</v>
      </c>
      <c r="T98">
        <f t="shared" si="30"/>
        <v>4.6252491677744164E-3</v>
      </c>
    </row>
    <row r="99" spans="1:20" x14ac:dyDescent="0.2">
      <c r="A99" s="76" t="s">
        <v>75</v>
      </c>
      <c r="B99" s="91"/>
      <c r="C99" s="25">
        <v>54883.741199999997</v>
      </c>
      <c r="D99" s="12">
        <v>2.9999999999999997E-4</v>
      </c>
      <c r="E99">
        <f t="shared" si="25"/>
        <v>48566.596160483306</v>
      </c>
      <c r="F99" s="86">
        <f t="shared" si="21"/>
        <v>48566</v>
      </c>
      <c r="G99">
        <f t="shared" si="26"/>
        <v>0.21488079999835463</v>
      </c>
      <c r="L99">
        <f>+G99</f>
        <v>0.21488079999835463</v>
      </c>
      <c r="O99">
        <f t="shared" ca="1" si="31"/>
        <v>0.17444631357109797</v>
      </c>
      <c r="P99" s="94">
        <f t="shared" si="27"/>
        <v>0.14667703341191918</v>
      </c>
      <c r="Q99" s="1">
        <f t="shared" si="28"/>
        <v>39865.241199999997</v>
      </c>
      <c r="R99">
        <f t="shared" si="29"/>
        <v>4.6517537765769692E-3</v>
      </c>
      <c r="S99">
        <v>1</v>
      </c>
      <c r="T99">
        <f t="shared" si="30"/>
        <v>4.6517537765769692E-3</v>
      </c>
    </row>
    <row r="100" spans="1:20" x14ac:dyDescent="0.2">
      <c r="A100" s="122" t="s">
        <v>56</v>
      </c>
      <c r="B100" s="128" t="s">
        <v>57</v>
      </c>
      <c r="C100" s="122">
        <v>54946.642099999997</v>
      </c>
      <c r="D100" s="122">
        <v>1E-4</v>
      </c>
      <c r="E100">
        <f t="shared" si="25"/>
        <v>48741.107009964442</v>
      </c>
      <c r="F100" s="86">
        <f t="shared" si="21"/>
        <v>48740.5</v>
      </c>
      <c r="G100">
        <f t="shared" si="26"/>
        <v>0.21879139999509789</v>
      </c>
      <c r="I100">
        <f>+G100</f>
        <v>0.21879139999509789</v>
      </c>
      <c r="O100">
        <f t="shared" ca="1" si="31"/>
        <v>0.17650129718830665</v>
      </c>
      <c r="P100" s="94">
        <f t="shared" si="27"/>
        <v>0.14846953185671502</v>
      </c>
      <c r="Q100" s="1">
        <f t="shared" si="28"/>
        <v>39928.142099999997</v>
      </c>
      <c r="R100">
        <f t="shared" si="29"/>
        <v>4.9451651384721075E-3</v>
      </c>
      <c r="S100">
        <v>1</v>
      </c>
      <c r="T100">
        <f t="shared" si="30"/>
        <v>4.9451651384721075E-3</v>
      </c>
    </row>
    <row r="101" spans="1:20" x14ac:dyDescent="0.2">
      <c r="A101" s="129" t="s">
        <v>184</v>
      </c>
      <c r="B101" s="46" t="s">
        <v>37</v>
      </c>
      <c r="C101" s="47">
        <v>55621.42772</v>
      </c>
      <c r="D101" s="47">
        <v>5.9999999999999995E-4</v>
      </c>
      <c r="E101">
        <f t="shared" si="25"/>
        <v>50613.217135000101</v>
      </c>
      <c r="F101" s="86">
        <f t="shared" si="21"/>
        <v>50612.5</v>
      </c>
      <c r="G101">
        <f t="shared" si="26"/>
        <v>0.25848499999847263</v>
      </c>
      <c r="I101">
        <f>+G101</f>
        <v>0.25848499999847263</v>
      </c>
      <c r="O101">
        <f t="shared" ca="1" si="31"/>
        <v>0.19854673748294638</v>
      </c>
      <c r="P101" s="94">
        <f t="shared" si="27"/>
        <v>0.16824859842380477</v>
      </c>
      <c r="Q101" s="1">
        <f t="shared" si="28"/>
        <v>40602.92772</v>
      </c>
      <c r="R101">
        <f t="shared" si="29"/>
        <v>8.1426081691447199E-3</v>
      </c>
      <c r="S101">
        <v>1</v>
      </c>
      <c r="T101">
        <f t="shared" si="30"/>
        <v>8.1426081691447199E-3</v>
      </c>
    </row>
    <row r="102" spans="1:20" x14ac:dyDescent="0.2">
      <c r="A102" s="129" t="s">
        <v>184</v>
      </c>
      <c r="B102" s="46" t="s">
        <v>37</v>
      </c>
      <c r="C102" s="47">
        <v>55621.428119999997</v>
      </c>
      <c r="D102" s="47">
        <v>1E-3</v>
      </c>
      <c r="E102">
        <f t="shared" si="25"/>
        <v>50613.218244751144</v>
      </c>
      <c r="F102" s="86">
        <f t="shared" si="21"/>
        <v>50612.5</v>
      </c>
      <c r="G102">
        <f t="shared" si="26"/>
        <v>0.25888499999564374</v>
      </c>
      <c r="I102">
        <f>+G102</f>
        <v>0.25888499999564374</v>
      </c>
      <c r="O102">
        <f t="shared" ca="1" si="31"/>
        <v>0.19854673748294638</v>
      </c>
      <c r="P102" s="94">
        <f t="shared" si="27"/>
        <v>0.16824859842380477</v>
      </c>
      <c r="Q102" s="1">
        <f t="shared" si="28"/>
        <v>40602.928119999997</v>
      </c>
      <c r="R102">
        <f t="shared" si="29"/>
        <v>8.2149572898916542E-3</v>
      </c>
      <c r="S102">
        <v>1</v>
      </c>
      <c r="T102">
        <f t="shared" si="30"/>
        <v>8.2149572898916542E-3</v>
      </c>
    </row>
    <row r="103" spans="1:20" x14ac:dyDescent="0.2">
      <c r="A103" s="129" t="s">
        <v>184</v>
      </c>
      <c r="B103" s="46" t="s">
        <v>37</v>
      </c>
      <c r="C103" s="47">
        <v>55621.429219999998</v>
      </c>
      <c r="D103" s="47">
        <v>5.0000000000000001E-4</v>
      </c>
      <c r="E103">
        <f t="shared" si="25"/>
        <v>50613.221296566531</v>
      </c>
      <c r="F103" s="86">
        <f t="shared" si="21"/>
        <v>50612.5</v>
      </c>
      <c r="G103">
        <f t="shared" si="26"/>
        <v>0.25998499999695923</v>
      </c>
      <c r="I103">
        <f>+G103</f>
        <v>0.25998499999695923</v>
      </c>
      <c r="O103">
        <f t="shared" ca="1" si="31"/>
        <v>0.19854673748294638</v>
      </c>
      <c r="P103" s="94">
        <f t="shared" si="27"/>
        <v>0.16824859842380477</v>
      </c>
      <c r="Q103" s="1">
        <f t="shared" si="28"/>
        <v>40602.929219999998</v>
      </c>
      <c r="R103">
        <f t="shared" si="29"/>
        <v>8.4155673735910562E-3</v>
      </c>
      <c r="S103">
        <v>1</v>
      </c>
      <c r="T103">
        <f t="shared" si="30"/>
        <v>8.4155673735910562E-3</v>
      </c>
    </row>
    <row r="104" spans="1:20" x14ac:dyDescent="0.2">
      <c r="A104" s="142" t="s">
        <v>202</v>
      </c>
      <c r="B104" s="143" t="s">
        <v>37</v>
      </c>
      <c r="C104" s="142">
        <v>56736.343999999997</v>
      </c>
      <c r="D104" s="142">
        <v>2.9999999999999997E-4</v>
      </c>
      <c r="E104">
        <f>+(C104-C$7)/C$8</f>
        <v>53706.415914717843</v>
      </c>
      <c r="F104" s="86">
        <f t="shared" si="21"/>
        <v>53706</v>
      </c>
      <c r="G104">
        <f>C104-($C$7+$C$8*$F104)</f>
        <v>0.14991279999958351</v>
      </c>
      <c r="I104">
        <f>+G104</f>
        <v>0.14991279999958351</v>
      </c>
      <c r="O104">
        <f ca="1">+C$11+C$12*$F104</f>
        <v>0.23497706309804667</v>
      </c>
      <c r="P104" s="94">
        <f>+D$11+D$12*F104+D$13*F104^2</f>
        <v>0.20313701668125814</v>
      </c>
      <c r="Q104" s="1">
        <f>+C104-15018.5</f>
        <v>41717.843999999997</v>
      </c>
      <c r="R104">
        <f>+(P104-G104)^2</f>
        <v>2.8328172413778514E-3</v>
      </c>
      <c r="S104">
        <v>1</v>
      </c>
      <c r="T104">
        <f>+S104*R104</f>
        <v>2.8328172413778514E-3</v>
      </c>
    </row>
    <row r="105" spans="1:20" x14ac:dyDescent="0.2">
      <c r="A105" s="140"/>
      <c r="B105" s="140"/>
      <c r="C105" s="141"/>
      <c r="D105" s="140"/>
      <c r="E105" s="95"/>
      <c r="Q105" s="1"/>
    </row>
    <row r="106" spans="1:20" x14ac:dyDescent="0.2">
      <c r="A106" s="140"/>
      <c r="B106" s="140"/>
      <c r="C106" s="141"/>
      <c r="D106" s="140"/>
      <c r="E106" s="95"/>
      <c r="Q106" s="1"/>
    </row>
    <row r="107" spans="1:20" x14ac:dyDescent="0.2">
      <c r="A107" s="140"/>
      <c r="B107" s="140"/>
      <c r="C107" s="141"/>
      <c r="D107" s="140"/>
      <c r="E107" s="95"/>
      <c r="Q107" s="1"/>
    </row>
    <row r="108" spans="1:20" x14ac:dyDescent="0.2">
      <c r="A108" s="140"/>
      <c r="B108" s="140"/>
      <c r="C108" s="141"/>
      <c r="D108" s="140"/>
      <c r="E108" s="95"/>
      <c r="Q108" s="1"/>
    </row>
    <row r="109" spans="1:20" x14ac:dyDescent="0.2">
      <c r="C109" s="24"/>
      <c r="D109" s="24"/>
    </row>
    <row r="110" spans="1:20" x14ac:dyDescent="0.2">
      <c r="C110" s="24"/>
      <c r="D110" s="24"/>
    </row>
    <row r="111" spans="1:20" x14ac:dyDescent="0.2">
      <c r="C111" s="24"/>
      <c r="D111" s="24"/>
    </row>
    <row r="112" spans="1:20" x14ac:dyDescent="0.2">
      <c r="C112" s="24"/>
      <c r="D112" s="24"/>
    </row>
    <row r="113" spans="3:4" x14ac:dyDescent="0.2">
      <c r="C113" s="24"/>
      <c r="D113" s="24"/>
    </row>
    <row r="114" spans="3:4" x14ac:dyDescent="0.2">
      <c r="C114" s="24"/>
      <c r="D114" s="24"/>
    </row>
    <row r="115" spans="3:4" x14ac:dyDescent="0.2">
      <c r="C115" s="24"/>
      <c r="D115" s="24"/>
    </row>
    <row r="116" spans="3:4" x14ac:dyDescent="0.2">
      <c r="C116" s="24"/>
      <c r="D116" s="24"/>
    </row>
    <row r="117" spans="3:4" x14ac:dyDescent="0.2">
      <c r="C117" s="24"/>
      <c r="D117" s="24"/>
    </row>
    <row r="118" spans="3:4" x14ac:dyDescent="0.2">
      <c r="C118" s="24"/>
      <c r="D118" s="24"/>
    </row>
    <row r="119" spans="3:4" x14ac:dyDescent="0.2">
      <c r="C119" s="24"/>
      <c r="D119" s="24"/>
    </row>
    <row r="120" spans="3:4" x14ac:dyDescent="0.2">
      <c r="C120" s="24"/>
      <c r="D120" s="24"/>
    </row>
    <row r="121" spans="3:4" x14ac:dyDescent="0.2">
      <c r="C121" s="24"/>
      <c r="D121" s="24"/>
    </row>
    <row r="122" spans="3:4" x14ac:dyDescent="0.2">
      <c r="C122" s="24"/>
      <c r="D122" s="24"/>
    </row>
    <row r="123" spans="3:4" x14ac:dyDescent="0.2">
      <c r="C123" s="24"/>
      <c r="D123" s="24"/>
    </row>
    <row r="124" spans="3:4" x14ac:dyDescent="0.2">
      <c r="C124" s="24"/>
      <c r="D124" s="24"/>
    </row>
    <row r="125" spans="3:4" x14ac:dyDescent="0.2">
      <c r="C125" s="24"/>
      <c r="D125" s="24"/>
    </row>
    <row r="126" spans="3:4" x14ac:dyDescent="0.2">
      <c r="C126" s="24"/>
      <c r="D126" s="24"/>
    </row>
    <row r="127" spans="3:4" x14ac:dyDescent="0.2">
      <c r="C127" s="24"/>
      <c r="D127" s="24"/>
    </row>
    <row r="128" spans="3:4" x14ac:dyDescent="0.2">
      <c r="C128" s="24"/>
      <c r="D128" s="24"/>
    </row>
    <row r="129" spans="3:4" x14ac:dyDescent="0.2">
      <c r="C129" s="24"/>
      <c r="D129" s="24"/>
    </row>
    <row r="130" spans="3:4" x14ac:dyDescent="0.2">
      <c r="C130" s="24"/>
      <c r="D130" s="24"/>
    </row>
    <row r="131" spans="3:4" x14ac:dyDescent="0.2">
      <c r="C131" s="24"/>
      <c r="D131" s="24"/>
    </row>
    <row r="132" spans="3:4" x14ac:dyDescent="0.2">
      <c r="C132" s="24"/>
      <c r="D132" s="24"/>
    </row>
    <row r="133" spans="3:4" x14ac:dyDescent="0.2">
      <c r="C133" s="24"/>
      <c r="D133" s="24"/>
    </row>
    <row r="134" spans="3:4" x14ac:dyDescent="0.2">
      <c r="C134" s="24"/>
      <c r="D134" s="24"/>
    </row>
    <row r="135" spans="3:4" x14ac:dyDescent="0.2">
      <c r="C135" s="24"/>
      <c r="D135" s="24"/>
    </row>
    <row r="136" spans="3:4" x14ac:dyDescent="0.2">
      <c r="C136" s="24"/>
      <c r="D136" s="24"/>
    </row>
    <row r="137" spans="3:4" x14ac:dyDescent="0.2">
      <c r="C137" s="24"/>
      <c r="D137" s="24"/>
    </row>
    <row r="138" spans="3:4" x14ac:dyDescent="0.2">
      <c r="C138" s="24"/>
      <c r="D138" s="24"/>
    </row>
    <row r="139" spans="3:4" x14ac:dyDescent="0.2">
      <c r="C139" s="24"/>
      <c r="D139" s="24"/>
    </row>
    <row r="140" spans="3:4" x14ac:dyDescent="0.2">
      <c r="C140" s="24"/>
      <c r="D140" s="24"/>
    </row>
    <row r="141" spans="3:4" x14ac:dyDescent="0.2">
      <c r="C141" s="24"/>
      <c r="D141" s="24"/>
    </row>
    <row r="142" spans="3:4" x14ac:dyDescent="0.2">
      <c r="C142" s="24"/>
      <c r="D142" s="24"/>
    </row>
    <row r="143" spans="3:4" x14ac:dyDescent="0.2">
      <c r="C143" s="24"/>
      <c r="D143" s="24"/>
    </row>
    <row r="144" spans="3:4" x14ac:dyDescent="0.2">
      <c r="C144" s="24"/>
      <c r="D144" s="24"/>
    </row>
    <row r="145" spans="3:4" x14ac:dyDescent="0.2">
      <c r="C145" s="24"/>
      <c r="D145" s="24"/>
    </row>
    <row r="146" spans="3:4" x14ac:dyDescent="0.2">
      <c r="C146" s="24"/>
      <c r="D146" s="24"/>
    </row>
    <row r="147" spans="3:4" x14ac:dyDescent="0.2">
      <c r="C147" s="24"/>
      <c r="D147" s="24"/>
    </row>
    <row r="148" spans="3:4" x14ac:dyDescent="0.2">
      <c r="C148" s="24"/>
      <c r="D148" s="24"/>
    </row>
    <row r="149" spans="3:4" x14ac:dyDescent="0.2">
      <c r="C149" s="24"/>
      <c r="D149" s="24"/>
    </row>
    <row r="150" spans="3:4" x14ac:dyDescent="0.2">
      <c r="C150" s="24"/>
      <c r="D150" s="24"/>
    </row>
    <row r="151" spans="3:4" x14ac:dyDescent="0.2">
      <c r="C151" s="24"/>
      <c r="D151" s="24"/>
    </row>
    <row r="152" spans="3:4" x14ac:dyDescent="0.2">
      <c r="C152" s="24"/>
      <c r="D152" s="24"/>
    </row>
    <row r="153" spans="3:4" x14ac:dyDescent="0.2">
      <c r="C153" s="24"/>
      <c r="D153" s="24"/>
    </row>
    <row r="154" spans="3:4" x14ac:dyDescent="0.2">
      <c r="C154" s="24"/>
      <c r="D154" s="24"/>
    </row>
    <row r="155" spans="3:4" x14ac:dyDescent="0.2">
      <c r="C155" s="24"/>
      <c r="D155" s="24"/>
    </row>
    <row r="156" spans="3:4" x14ac:dyDescent="0.2">
      <c r="C156" s="24"/>
      <c r="D156" s="24"/>
    </row>
    <row r="157" spans="3:4" x14ac:dyDescent="0.2">
      <c r="C157" s="24"/>
      <c r="D157" s="24"/>
    </row>
    <row r="158" spans="3:4" x14ac:dyDescent="0.2">
      <c r="C158" s="24"/>
      <c r="D158" s="24"/>
    </row>
    <row r="159" spans="3:4" x14ac:dyDescent="0.2">
      <c r="C159" s="24"/>
      <c r="D159" s="24"/>
    </row>
    <row r="160" spans="3:4" x14ac:dyDescent="0.2">
      <c r="C160" s="24"/>
      <c r="D160" s="24"/>
    </row>
    <row r="161" spans="3:4" x14ac:dyDescent="0.2">
      <c r="C161" s="24"/>
      <c r="D161" s="24"/>
    </row>
    <row r="162" spans="3:4" x14ac:dyDescent="0.2">
      <c r="C162" s="24"/>
      <c r="D162" s="24"/>
    </row>
    <row r="163" spans="3:4" x14ac:dyDescent="0.2">
      <c r="C163" s="24"/>
      <c r="D163" s="24"/>
    </row>
    <row r="164" spans="3:4" x14ac:dyDescent="0.2">
      <c r="C164" s="24"/>
      <c r="D164" s="24"/>
    </row>
    <row r="165" spans="3:4" x14ac:dyDescent="0.2">
      <c r="C165" s="24"/>
      <c r="D165" s="24"/>
    </row>
    <row r="166" spans="3:4" x14ac:dyDescent="0.2">
      <c r="C166" s="24"/>
      <c r="D166" s="24"/>
    </row>
    <row r="167" spans="3:4" x14ac:dyDescent="0.2">
      <c r="C167" s="24"/>
      <c r="D167" s="24"/>
    </row>
    <row r="168" spans="3:4" x14ac:dyDescent="0.2">
      <c r="C168" s="24"/>
      <c r="D168" s="24"/>
    </row>
    <row r="169" spans="3:4" x14ac:dyDescent="0.2">
      <c r="C169" s="24"/>
      <c r="D169" s="24"/>
    </row>
    <row r="170" spans="3:4" x14ac:dyDescent="0.2">
      <c r="C170" s="24"/>
      <c r="D170" s="24"/>
    </row>
    <row r="171" spans="3:4" x14ac:dyDescent="0.2">
      <c r="C171" s="24"/>
      <c r="D171" s="24"/>
    </row>
    <row r="172" spans="3:4" x14ac:dyDescent="0.2">
      <c r="C172" s="24"/>
      <c r="D172" s="24"/>
    </row>
    <row r="173" spans="3:4" x14ac:dyDescent="0.2">
      <c r="C173" s="24"/>
      <c r="D173" s="24"/>
    </row>
    <row r="174" spans="3:4" x14ac:dyDescent="0.2">
      <c r="C174" s="24"/>
      <c r="D174" s="24"/>
    </row>
    <row r="175" spans="3:4" x14ac:dyDescent="0.2">
      <c r="C175" s="24"/>
      <c r="D175" s="24"/>
    </row>
    <row r="176" spans="3:4" x14ac:dyDescent="0.2">
      <c r="C176" s="24"/>
      <c r="D176" s="24"/>
    </row>
    <row r="177" spans="3:4" x14ac:dyDescent="0.2">
      <c r="C177" s="24"/>
      <c r="D177" s="24"/>
    </row>
    <row r="178" spans="3:4" x14ac:dyDescent="0.2">
      <c r="C178" s="24"/>
      <c r="D178" s="24"/>
    </row>
    <row r="179" spans="3:4" x14ac:dyDescent="0.2">
      <c r="C179" s="24"/>
      <c r="D179" s="24"/>
    </row>
    <row r="180" spans="3:4" x14ac:dyDescent="0.2">
      <c r="C180" s="24"/>
      <c r="D180" s="24"/>
    </row>
    <row r="181" spans="3:4" x14ac:dyDescent="0.2">
      <c r="C181" s="24"/>
      <c r="D181" s="24"/>
    </row>
    <row r="182" spans="3:4" x14ac:dyDescent="0.2">
      <c r="C182" s="24"/>
      <c r="D182" s="24"/>
    </row>
    <row r="183" spans="3:4" x14ac:dyDescent="0.2">
      <c r="C183" s="24"/>
      <c r="D183" s="24"/>
    </row>
    <row r="184" spans="3:4" x14ac:dyDescent="0.2">
      <c r="C184" s="24"/>
      <c r="D184" s="24"/>
    </row>
    <row r="185" spans="3:4" x14ac:dyDescent="0.2">
      <c r="C185" s="24"/>
      <c r="D185" s="24"/>
    </row>
    <row r="186" spans="3:4" x14ac:dyDescent="0.2">
      <c r="C186" s="24"/>
      <c r="D186" s="24"/>
    </row>
    <row r="187" spans="3:4" x14ac:dyDescent="0.2">
      <c r="C187" s="24"/>
      <c r="D187" s="24"/>
    </row>
    <row r="188" spans="3:4" x14ac:dyDescent="0.2">
      <c r="C188" s="24"/>
      <c r="D188" s="24"/>
    </row>
    <row r="189" spans="3:4" x14ac:dyDescent="0.2">
      <c r="C189" s="24"/>
      <c r="D189" s="24"/>
    </row>
    <row r="190" spans="3:4" x14ac:dyDescent="0.2">
      <c r="C190" s="24"/>
      <c r="D190" s="24"/>
    </row>
    <row r="191" spans="3:4" x14ac:dyDescent="0.2">
      <c r="C191" s="24"/>
      <c r="D191" s="24"/>
    </row>
    <row r="192" spans="3:4" x14ac:dyDescent="0.2">
      <c r="C192" s="24"/>
      <c r="D192" s="24"/>
    </row>
    <row r="193" spans="3:4" x14ac:dyDescent="0.2">
      <c r="C193" s="24"/>
      <c r="D193" s="24"/>
    </row>
    <row r="194" spans="3:4" x14ac:dyDescent="0.2">
      <c r="C194" s="24"/>
      <c r="D194" s="24"/>
    </row>
    <row r="195" spans="3:4" x14ac:dyDescent="0.2">
      <c r="C195" s="24"/>
      <c r="D195" s="24"/>
    </row>
    <row r="196" spans="3:4" x14ac:dyDescent="0.2">
      <c r="C196" s="24"/>
      <c r="D196" s="24"/>
    </row>
    <row r="197" spans="3:4" x14ac:dyDescent="0.2">
      <c r="C197" s="24"/>
      <c r="D197" s="24"/>
    </row>
    <row r="198" spans="3:4" x14ac:dyDescent="0.2">
      <c r="C198" s="24"/>
      <c r="D198" s="24"/>
    </row>
    <row r="199" spans="3:4" x14ac:dyDescent="0.2">
      <c r="C199" s="24"/>
      <c r="D199" s="24"/>
    </row>
    <row r="200" spans="3:4" x14ac:dyDescent="0.2">
      <c r="C200" s="24"/>
      <c r="D200" s="24"/>
    </row>
    <row r="201" spans="3:4" x14ac:dyDescent="0.2">
      <c r="C201" s="24"/>
      <c r="D201" s="24"/>
    </row>
    <row r="202" spans="3:4" x14ac:dyDescent="0.2">
      <c r="C202" s="24"/>
      <c r="D202" s="24"/>
    </row>
    <row r="203" spans="3:4" x14ac:dyDescent="0.2">
      <c r="C203" s="24"/>
      <c r="D203" s="24"/>
    </row>
    <row r="204" spans="3:4" x14ac:dyDescent="0.2">
      <c r="C204" s="24"/>
      <c r="D204" s="24"/>
    </row>
    <row r="205" spans="3:4" x14ac:dyDescent="0.2">
      <c r="C205" s="24"/>
      <c r="D205" s="24"/>
    </row>
    <row r="206" spans="3:4" x14ac:dyDescent="0.2">
      <c r="C206" s="24"/>
      <c r="D206" s="24"/>
    </row>
    <row r="207" spans="3:4" x14ac:dyDescent="0.2">
      <c r="C207" s="24"/>
      <c r="D207" s="24"/>
    </row>
    <row r="208" spans="3:4" x14ac:dyDescent="0.2">
      <c r="C208" s="24"/>
      <c r="D208" s="24"/>
    </row>
    <row r="209" spans="3:4" x14ac:dyDescent="0.2">
      <c r="C209" s="24"/>
      <c r="D209" s="24"/>
    </row>
    <row r="210" spans="3:4" x14ac:dyDescent="0.2">
      <c r="C210" s="24"/>
      <c r="D210" s="24"/>
    </row>
    <row r="211" spans="3:4" x14ac:dyDescent="0.2">
      <c r="C211" s="24"/>
      <c r="D211" s="24"/>
    </row>
    <row r="212" spans="3:4" x14ac:dyDescent="0.2">
      <c r="C212" s="24"/>
      <c r="D212" s="24"/>
    </row>
    <row r="213" spans="3:4" x14ac:dyDescent="0.2">
      <c r="C213" s="24"/>
      <c r="D213" s="24"/>
    </row>
    <row r="214" spans="3:4" x14ac:dyDescent="0.2">
      <c r="C214" s="24"/>
      <c r="D214" s="24"/>
    </row>
    <row r="215" spans="3:4" x14ac:dyDescent="0.2">
      <c r="C215" s="24"/>
      <c r="D215" s="24"/>
    </row>
    <row r="216" spans="3:4" x14ac:dyDescent="0.2">
      <c r="C216" s="24"/>
      <c r="D216" s="24"/>
    </row>
    <row r="217" spans="3:4" x14ac:dyDescent="0.2">
      <c r="C217" s="24"/>
      <c r="D217" s="24"/>
    </row>
    <row r="218" spans="3:4" x14ac:dyDescent="0.2">
      <c r="C218" s="24"/>
      <c r="D218" s="24"/>
    </row>
    <row r="219" spans="3:4" x14ac:dyDescent="0.2">
      <c r="C219" s="24"/>
      <c r="D219" s="24"/>
    </row>
    <row r="220" spans="3:4" x14ac:dyDescent="0.2">
      <c r="C220" s="24"/>
      <c r="D220" s="24"/>
    </row>
    <row r="221" spans="3:4" x14ac:dyDescent="0.2">
      <c r="C221" s="24"/>
      <c r="D221" s="24"/>
    </row>
    <row r="222" spans="3:4" x14ac:dyDescent="0.2">
      <c r="C222" s="24"/>
      <c r="D222" s="24"/>
    </row>
    <row r="223" spans="3:4" x14ac:dyDescent="0.2">
      <c r="C223" s="24"/>
      <c r="D223" s="24"/>
    </row>
    <row r="224" spans="3:4" x14ac:dyDescent="0.2">
      <c r="C224" s="24"/>
      <c r="D224" s="24"/>
    </row>
    <row r="225" spans="3:4" x14ac:dyDescent="0.2">
      <c r="C225" s="24"/>
      <c r="D225" s="24"/>
    </row>
    <row r="226" spans="3:4" x14ac:dyDescent="0.2">
      <c r="C226" s="24"/>
      <c r="D226" s="24"/>
    </row>
    <row r="227" spans="3:4" x14ac:dyDescent="0.2">
      <c r="C227" s="24"/>
      <c r="D227" s="24"/>
    </row>
    <row r="228" spans="3:4" x14ac:dyDescent="0.2">
      <c r="C228" s="24"/>
      <c r="D228" s="24"/>
    </row>
    <row r="229" spans="3:4" x14ac:dyDescent="0.2">
      <c r="C229" s="24"/>
      <c r="D229" s="24"/>
    </row>
    <row r="230" spans="3:4" x14ac:dyDescent="0.2">
      <c r="C230" s="24"/>
      <c r="D230" s="24"/>
    </row>
    <row r="231" spans="3:4" x14ac:dyDescent="0.2">
      <c r="C231" s="24"/>
      <c r="D231" s="24"/>
    </row>
    <row r="232" spans="3:4" x14ac:dyDescent="0.2">
      <c r="C232" s="24"/>
      <c r="D232" s="24"/>
    </row>
    <row r="233" spans="3:4" x14ac:dyDescent="0.2">
      <c r="C233" s="24"/>
      <c r="D233" s="24"/>
    </row>
    <row r="234" spans="3:4" x14ac:dyDescent="0.2">
      <c r="C234" s="24"/>
      <c r="D234" s="24"/>
    </row>
    <row r="235" spans="3:4" x14ac:dyDescent="0.2">
      <c r="C235" s="24"/>
      <c r="D235" s="24"/>
    </row>
    <row r="236" spans="3:4" x14ac:dyDescent="0.2">
      <c r="C236" s="24"/>
      <c r="D236" s="24"/>
    </row>
    <row r="237" spans="3:4" x14ac:dyDescent="0.2">
      <c r="C237" s="24"/>
      <c r="D237" s="24"/>
    </row>
    <row r="238" spans="3:4" x14ac:dyDescent="0.2">
      <c r="C238" s="24"/>
      <c r="D238" s="24"/>
    </row>
    <row r="239" spans="3:4" x14ac:dyDescent="0.2">
      <c r="C239" s="24"/>
      <c r="D239" s="24"/>
    </row>
    <row r="240" spans="3:4" x14ac:dyDescent="0.2">
      <c r="C240" s="24"/>
      <c r="D240" s="24"/>
    </row>
    <row r="241" spans="3:4" x14ac:dyDescent="0.2">
      <c r="C241" s="24"/>
      <c r="D241" s="24"/>
    </row>
    <row r="242" spans="3:4" x14ac:dyDescent="0.2">
      <c r="C242" s="24"/>
      <c r="D242" s="24"/>
    </row>
    <row r="243" spans="3:4" x14ac:dyDescent="0.2">
      <c r="C243" s="24"/>
      <c r="D243" s="24"/>
    </row>
    <row r="244" spans="3:4" x14ac:dyDescent="0.2">
      <c r="C244" s="24"/>
      <c r="D244" s="24"/>
    </row>
    <row r="245" spans="3:4" x14ac:dyDescent="0.2">
      <c r="C245" s="24"/>
      <c r="D245" s="24"/>
    </row>
    <row r="246" spans="3:4" x14ac:dyDescent="0.2">
      <c r="C246" s="24"/>
      <c r="D246" s="24"/>
    </row>
    <row r="247" spans="3:4" x14ac:dyDescent="0.2">
      <c r="C247" s="24"/>
      <c r="D247" s="24"/>
    </row>
    <row r="248" spans="3:4" x14ac:dyDescent="0.2">
      <c r="C248" s="24"/>
      <c r="D248" s="24"/>
    </row>
    <row r="249" spans="3:4" x14ac:dyDescent="0.2">
      <c r="C249" s="24"/>
      <c r="D249" s="24"/>
    </row>
    <row r="250" spans="3:4" x14ac:dyDescent="0.2">
      <c r="C250" s="24"/>
      <c r="D250" s="24"/>
    </row>
    <row r="251" spans="3:4" x14ac:dyDescent="0.2">
      <c r="C251" s="24"/>
      <c r="D251" s="24"/>
    </row>
    <row r="252" spans="3:4" x14ac:dyDescent="0.2">
      <c r="C252" s="24"/>
      <c r="D252" s="24"/>
    </row>
    <row r="253" spans="3:4" x14ac:dyDescent="0.2">
      <c r="C253" s="24"/>
      <c r="D253" s="24"/>
    </row>
    <row r="254" spans="3:4" x14ac:dyDescent="0.2">
      <c r="C254" s="24"/>
      <c r="D254" s="24"/>
    </row>
    <row r="255" spans="3:4" x14ac:dyDescent="0.2">
      <c r="C255" s="24"/>
      <c r="D255" s="24"/>
    </row>
    <row r="256" spans="3:4" x14ac:dyDescent="0.2">
      <c r="C256" s="24"/>
      <c r="D256" s="24"/>
    </row>
    <row r="257" spans="3:4" x14ac:dyDescent="0.2">
      <c r="C257" s="24"/>
      <c r="D257" s="24"/>
    </row>
    <row r="258" spans="3:4" x14ac:dyDescent="0.2">
      <c r="C258" s="24"/>
      <c r="D258" s="24"/>
    </row>
    <row r="259" spans="3:4" x14ac:dyDescent="0.2">
      <c r="C259" s="24"/>
      <c r="D259" s="24"/>
    </row>
    <row r="260" spans="3:4" x14ac:dyDescent="0.2">
      <c r="C260" s="24"/>
      <c r="D260" s="24"/>
    </row>
    <row r="261" spans="3:4" x14ac:dyDescent="0.2">
      <c r="C261" s="24"/>
      <c r="D261" s="24"/>
    </row>
    <row r="262" spans="3:4" x14ac:dyDescent="0.2">
      <c r="C262" s="24"/>
      <c r="D262" s="24"/>
    </row>
    <row r="263" spans="3:4" x14ac:dyDescent="0.2">
      <c r="C263" s="24"/>
      <c r="D263" s="24"/>
    </row>
    <row r="264" spans="3:4" x14ac:dyDescent="0.2">
      <c r="C264" s="24"/>
      <c r="D264" s="24"/>
    </row>
    <row r="265" spans="3:4" x14ac:dyDescent="0.2">
      <c r="C265" s="24"/>
      <c r="D265" s="24"/>
    </row>
    <row r="266" spans="3:4" x14ac:dyDescent="0.2">
      <c r="C266" s="24"/>
      <c r="D266" s="24"/>
    </row>
    <row r="267" spans="3:4" x14ac:dyDescent="0.2">
      <c r="C267" s="24"/>
      <c r="D267" s="24"/>
    </row>
    <row r="268" spans="3:4" x14ac:dyDescent="0.2">
      <c r="C268" s="24"/>
      <c r="D268" s="24"/>
    </row>
    <row r="269" spans="3:4" x14ac:dyDescent="0.2">
      <c r="C269" s="24"/>
      <c r="D269" s="24"/>
    </row>
    <row r="270" spans="3:4" x14ac:dyDescent="0.2">
      <c r="C270" s="24"/>
      <c r="D270" s="24"/>
    </row>
    <row r="271" spans="3:4" x14ac:dyDescent="0.2">
      <c r="C271" s="24"/>
      <c r="D271" s="24"/>
    </row>
    <row r="272" spans="3:4" x14ac:dyDescent="0.2">
      <c r="C272" s="24"/>
      <c r="D272" s="24"/>
    </row>
    <row r="273" spans="3:4" x14ac:dyDescent="0.2">
      <c r="C273" s="24"/>
      <c r="D273" s="24"/>
    </row>
    <row r="274" spans="3:4" x14ac:dyDescent="0.2">
      <c r="C274" s="24"/>
      <c r="D274" s="24"/>
    </row>
    <row r="275" spans="3:4" x14ac:dyDescent="0.2">
      <c r="C275" s="24"/>
      <c r="D275" s="24"/>
    </row>
    <row r="276" spans="3:4" x14ac:dyDescent="0.2">
      <c r="C276" s="24"/>
      <c r="D276" s="24"/>
    </row>
    <row r="277" spans="3:4" x14ac:dyDescent="0.2">
      <c r="C277" s="24"/>
      <c r="D277" s="24"/>
    </row>
    <row r="278" spans="3:4" x14ac:dyDescent="0.2">
      <c r="C278" s="24"/>
      <c r="D278" s="24"/>
    </row>
    <row r="279" spans="3:4" x14ac:dyDescent="0.2">
      <c r="C279" s="24"/>
      <c r="D279" s="24"/>
    </row>
    <row r="280" spans="3:4" x14ac:dyDescent="0.2">
      <c r="C280" s="24"/>
      <c r="D280" s="24"/>
    </row>
    <row r="281" spans="3:4" x14ac:dyDescent="0.2">
      <c r="C281" s="24"/>
      <c r="D281" s="24"/>
    </row>
    <row r="282" spans="3:4" x14ac:dyDescent="0.2">
      <c r="C282" s="24"/>
      <c r="D282" s="24"/>
    </row>
    <row r="283" spans="3:4" x14ac:dyDescent="0.2">
      <c r="C283" s="24"/>
      <c r="D283" s="24"/>
    </row>
    <row r="284" spans="3:4" x14ac:dyDescent="0.2">
      <c r="C284" s="24"/>
      <c r="D284" s="24"/>
    </row>
    <row r="285" spans="3:4" x14ac:dyDescent="0.2">
      <c r="C285" s="24"/>
      <c r="D285" s="24"/>
    </row>
    <row r="286" spans="3:4" x14ac:dyDescent="0.2">
      <c r="C286" s="24"/>
      <c r="D286" s="24"/>
    </row>
    <row r="287" spans="3:4" x14ac:dyDescent="0.2">
      <c r="C287" s="24"/>
      <c r="D287" s="24"/>
    </row>
    <row r="288" spans="3:4" x14ac:dyDescent="0.2">
      <c r="C288" s="24"/>
      <c r="D288" s="24"/>
    </row>
    <row r="289" spans="3:4" x14ac:dyDescent="0.2">
      <c r="C289" s="24"/>
      <c r="D289" s="24"/>
    </row>
    <row r="290" spans="3:4" x14ac:dyDescent="0.2">
      <c r="C290" s="24"/>
      <c r="D290" s="24"/>
    </row>
    <row r="291" spans="3:4" x14ac:dyDescent="0.2">
      <c r="C291" s="24"/>
      <c r="D291" s="24"/>
    </row>
    <row r="292" spans="3:4" x14ac:dyDescent="0.2">
      <c r="C292" s="24"/>
      <c r="D292" s="24"/>
    </row>
    <row r="293" spans="3:4" x14ac:dyDescent="0.2">
      <c r="C293" s="24"/>
      <c r="D293" s="24"/>
    </row>
    <row r="294" spans="3:4" x14ac:dyDescent="0.2">
      <c r="C294" s="24"/>
      <c r="D294" s="24"/>
    </row>
    <row r="295" spans="3:4" x14ac:dyDescent="0.2">
      <c r="C295" s="24"/>
      <c r="D295" s="24"/>
    </row>
    <row r="296" spans="3:4" x14ac:dyDescent="0.2">
      <c r="C296" s="24"/>
      <c r="D296" s="24"/>
    </row>
    <row r="297" spans="3:4" x14ac:dyDescent="0.2">
      <c r="C297" s="24"/>
      <c r="D297" s="24"/>
    </row>
    <row r="298" spans="3:4" x14ac:dyDescent="0.2">
      <c r="C298" s="24"/>
      <c r="D298" s="24"/>
    </row>
    <row r="299" spans="3:4" x14ac:dyDescent="0.2">
      <c r="C299" s="24"/>
      <c r="D299" s="24"/>
    </row>
    <row r="300" spans="3:4" x14ac:dyDescent="0.2">
      <c r="C300" s="24"/>
      <c r="D300" s="24"/>
    </row>
    <row r="301" spans="3:4" x14ac:dyDescent="0.2">
      <c r="C301" s="24"/>
      <c r="D301" s="24"/>
    </row>
    <row r="302" spans="3:4" x14ac:dyDescent="0.2">
      <c r="C302" s="24"/>
      <c r="D302" s="24"/>
    </row>
    <row r="303" spans="3:4" x14ac:dyDescent="0.2">
      <c r="C303" s="24"/>
      <c r="D303" s="24"/>
    </row>
    <row r="304" spans="3:4" x14ac:dyDescent="0.2">
      <c r="C304" s="24"/>
      <c r="D304" s="24"/>
    </row>
    <row r="305" spans="3:4" x14ac:dyDescent="0.2">
      <c r="C305" s="24"/>
      <c r="D305" s="24"/>
    </row>
    <row r="306" spans="3:4" x14ac:dyDescent="0.2">
      <c r="C306" s="24"/>
      <c r="D306" s="24"/>
    </row>
    <row r="307" spans="3:4" x14ac:dyDescent="0.2">
      <c r="C307" s="24"/>
      <c r="D307" s="24"/>
    </row>
    <row r="308" spans="3:4" x14ac:dyDescent="0.2">
      <c r="C308" s="24"/>
      <c r="D308" s="24"/>
    </row>
    <row r="309" spans="3:4" x14ac:dyDescent="0.2">
      <c r="C309" s="24"/>
      <c r="D309" s="24"/>
    </row>
    <row r="310" spans="3:4" x14ac:dyDescent="0.2">
      <c r="C310" s="24"/>
      <c r="D310" s="24"/>
    </row>
    <row r="311" spans="3:4" x14ac:dyDescent="0.2">
      <c r="C311" s="24"/>
      <c r="D311" s="24"/>
    </row>
    <row r="312" spans="3:4" x14ac:dyDescent="0.2">
      <c r="C312" s="24"/>
      <c r="D312" s="24"/>
    </row>
    <row r="313" spans="3:4" x14ac:dyDescent="0.2">
      <c r="C313" s="24"/>
      <c r="D313" s="24"/>
    </row>
    <row r="314" spans="3:4" x14ac:dyDescent="0.2">
      <c r="C314" s="24"/>
      <c r="D314" s="24"/>
    </row>
    <row r="315" spans="3:4" x14ac:dyDescent="0.2">
      <c r="C315" s="24"/>
      <c r="D315" s="24"/>
    </row>
    <row r="316" spans="3:4" x14ac:dyDescent="0.2">
      <c r="C316" s="24"/>
      <c r="D316" s="24"/>
    </row>
    <row r="317" spans="3:4" x14ac:dyDescent="0.2">
      <c r="C317" s="24"/>
      <c r="D317" s="24"/>
    </row>
    <row r="318" spans="3:4" x14ac:dyDescent="0.2">
      <c r="C318" s="24"/>
      <c r="D318" s="24"/>
    </row>
    <row r="319" spans="3:4" x14ac:dyDescent="0.2">
      <c r="C319" s="24"/>
      <c r="D319" s="24"/>
    </row>
    <row r="320" spans="3:4" x14ac:dyDescent="0.2">
      <c r="C320" s="24"/>
      <c r="D320" s="24"/>
    </row>
    <row r="321" spans="3:4" x14ac:dyDescent="0.2">
      <c r="C321" s="24"/>
      <c r="D321" s="24"/>
    </row>
    <row r="322" spans="3:4" x14ac:dyDescent="0.2">
      <c r="C322" s="24"/>
      <c r="D322" s="24"/>
    </row>
    <row r="323" spans="3:4" x14ac:dyDescent="0.2">
      <c r="C323" s="24"/>
      <c r="D323" s="24"/>
    </row>
    <row r="324" spans="3:4" x14ac:dyDescent="0.2">
      <c r="C324" s="24"/>
      <c r="D324" s="24"/>
    </row>
    <row r="325" spans="3:4" x14ac:dyDescent="0.2">
      <c r="C325" s="24"/>
      <c r="D325" s="24"/>
    </row>
    <row r="326" spans="3:4" x14ac:dyDescent="0.2">
      <c r="C326" s="24"/>
      <c r="D326" s="24"/>
    </row>
    <row r="327" spans="3:4" x14ac:dyDescent="0.2">
      <c r="C327" s="24"/>
      <c r="D327" s="24"/>
    </row>
    <row r="328" spans="3:4" x14ac:dyDescent="0.2">
      <c r="C328" s="24"/>
      <c r="D328" s="24"/>
    </row>
    <row r="329" spans="3:4" x14ac:dyDescent="0.2">
      <c r="C329" s="24"/>
      <c r="D329" s="24"/>
    </row>
    <row r="330" spans="3:4" x14ac:dyDescent="0.2">
      <c r="C330" s="24"/>
      <c r="D330" s="24"/>
    </row>
    <row r="331" spans="3:4" x14ac:dyDescent="0.2">
      <c r="C331" s="24"/>
      <c r="D331" s="24"/>
    </row>
    <row r="332" spans="3:4" x14ac:dyDescent="0.2">
      <c r="C332" s="24"/>
      <c r="D332" s="24"/>
    </row>
    <row r="333" spans="3:4" x14ac:dyDescent="0.2">
      <c r="C333" s="24"/>
      <c r="D333" s="24"/>
    </row>
    <row r="334" spans="3:4" x14ac:dyDescent="0.2">
      <c r="C334" s="24"/>
      <c r="D334" s="24"/>
    </row>
    <row r="335" spans="3:4" x14ac:dyDescent="0.2">
      <c r="C335" s="24"/>
      <c r="D335" s="24"/>
    </row>
    <row r="336" spans="3:4" x14ac:dyDescent="0.2">
      <c r="C336" s="24"/>
      <c r="D336" s="24"/>
    </row>
    <row r="337" spans="3:4" x14ac:dyDescent="0.2">
      <c r="C337" s="24"/>
      <c r="D337" s="24"/>
    </row>
    <row r="338" spans="3:4" x14ac:dyDescent="0.2">
      <c r="C338" s="24"/>
      <c r="D338" s="24"/>
    </row>
    <row r="339" spans="3:4" x14ac:dyDescent="0.2">
      <c r="C339" s="24"/>
      <c r="D339" s="24"/>
    </row>
    <row r="340" spans="3:4" x14ac:dyDescent="0.2">
      <c r="C340" s="24"/>
      <c r="D340" s="24"/>
    </row>
    <row r="341" spans="3:4" x14ac:dyDescent="0.2">
      <c r="C341" s="24"/>
      <c r="D341" s="24"/>
    </row>
    <row r="342" spans="3:4" x14ac:dyDescent="0.2">
      <c r="C342" s="24"/>
      <c r="D342" s="24"/>
    </row>
    <row r="343" spans="3:4" x14ac:dyDescent="0.2">
      <c r="C343" s="24"/>
      <c r="D343" s="24"/>
    </row>
    <row r="344" spans="3:4" x14ac:dyDescent="0.2">
      <c r="C344" s="24"/>
      <c r="D344" s="24"/>
    </row>
    <row r="345" spans="3:4" x14ac:dyDescent="0.2">
      <c r="C345" s="24"/>
      <c r="D345" s="24"/>
    </row>
    <row r="346" spans="3:4" x14ac:dyDescent="0.2">
      <c r="C346" s="24"/>
      <c r="D346" s="24"/>
    </row>
    <row r="347" spans="3:4" x14ac:dyDescent="0.2">
      <c r="C347" s="24"/>
      <c r="D347" s="24"/>
    </row>
    <row r="348" spans="3:4" x14ac:dyDescent="0.2">
      <c r="C348" s="24"/>
      <c r="D348" s="24"/>
    </row>
    <row r="349" spans="3:4" x14ac:dyDescent="0.2">
      <c r="C349" s="24"/>
      <c r="D349" s="24"/>
    </row>
    <row r="350" spans="3:4" x14ac:dyDescent="0.2">
      <c r="C350" s="24"/>
      <c r="D350" s="24"/>
    </row>
    <row r="351" spans="3:4" x14ac:dyDescent="0.2">
      <c r="C351" s="24"/>
      <c r="D351" s="24"/>
    </row>
    <row r="352" spans="3:4" x14ac:dyDescent="0.2">
      <c r="C352" s="24"/>
      <c r="D352" s="24"/>
    </row>
    <row r="353" spans="3:4" x14ac:dyDescent="0.2">
      <c r="C353" s="24"/>
      <c r="D353" s="24"/>
    </row>
    <row r="354" spans="3:4" x14ac:dyDescent="0.2">
      <c r="C354" s="24"/>
      <c r="D354" s="24"/>
    </row>
    <row r="355" spans="3:4" x14ac:dyDescent="0.2">
      <c r="C355" s="24"/>
      <c r="D355" s="24"/>
    </row>
    <row r="356" spans="3:4" x14ac:dyDescent="0.2">
      <c r="C356" s="24"/>
      <c r="D356" s="24"/>
    </row>
    <row r="357" spans="3:4" x14ac:dyDescent="0.2">
      <c r="C357" s="24"/>
      <c r="D357" s="24"/>
    </row>
    <row r="358" spans="3:4" x14ac:dyDescent="0.2">
      <c r="C358" s="24"/>
      <c r="D358" s="24"/>
    </row>
    <row r="359" spans="3:4" x14ac:dyDescent="0.2">
      <c r="C359" s="24"/>
      <c r="D359" s="24"/>
    </row>
    <row r="360" spans="3:4" x14ac:dyDescent="0.2">
      <c r="C360" s="24"/>
      <c r="D360" s="24"/>
    </row>
    <row r="361" spans="3:4" x14ac:dyDescent="0.2">
      <c r="C361" s="24"/>
      <c r="D361" s="24"/>
    </row>
    <row r="362" spans="3:4" x14ac:dyDescent="0.2">
      <c r="C362" s="24"/>
      <c r="D362" s="24"/>
    </row>
    <row r="363" spans="3:4" x14ac:dyDescent="0.2">
      <c r="C363" s="24"/>
      <c r="D363" s="24"/>
    </row>
    <row r="364" spans="3:4" x14ac:dyDescent="0.2">
      <c r="C364" s="24"/>
      <c r="D364" s="24"/>
    </row>
    <row r="365" spans="3:4" x14ac:dyDescent="0.2">
      <c r="C365" s="24"/>
      <c r="D365" s="24"/>
    </row>
    <row r="366" spans="3:4" x14ac:dyDescent="0.2">
      <c r="C366" s="24"/>
      <c r="D366" s="24"/>
    </row>
    <row r="367" spans="3:4" x14ac:dyDescent="0.2">
      <c r="C367" s="24"/>
      <c r="D367" s="24"/>
    </row>
    <row r="368" spans="3:4" x14ac:dyDescent="0.2">
      <c r="C368" s="24"/>
      <c r="D368" s="24"/>
    </row>
    <row r="369" spans="3:4" x14ac:dyDescent="0.2">
      <c r="C369" s="24"/>
      <c r="D369" s="24"/>
    </row>
    <row r="370" spans="3:4" x14ac:dyDescent="0.2">
      <c r="C370" s="24"/>
      <c r="D370" s="24"/>
    </row>
    <row r="371" spans="3:4" x14ac:dyDescent="0.2">
      <c r="C371" s="24"/>
      <c r="D371" s="24"/>
    </row>
    <row r="372" spans="3:4" x14ac:dyDescent="0.2">
      <c r="C372" s="24"/>
      <c r="D372" s="24"/>
    </row>
    <row r="373" spans="3:4" x14ac:dyDescent="0.2">
      <c r="C373" s="24"/>
      <c r="D373" s="24"/>
    </row>
    <row r="374" spans="3:4" x14ac:dyDescent="0.2">
      <c r="C374" s="24"/>
      <c r="D374" s="24"/>
    </row>
    <row r="375" spans="3:4" x14ac:dyDescent="0.2">
      <c r="C375" s="24"/>
      <c r="D375" s="24"/>
    </row>
    <row r="376" spans="3:4" x14ac:dyDescent="0.2">
      <c r="C376" s="24"/>
      <c r="D376" s="24"/>
    </row>
    <row r="377" spans="3:4" x14ac:dyDescent="0.2">
      <c r="C377" s="24"/>
      <c r="D377" s="24"/>
    </row>
    <row r="378" spans="3:4" x14ac:dyDescent="0.2">
      <c r="C378" s="24"/>
      <c r="D378" s="24"/>
    </row>
    <row r="379" spans="3:4" x14ac:dyDescent="0.2">
      <c r="C379" s="24"/>
      <c r="D379" s="24"/>
    </row>
    <row r="380" spans="3:4" x14ac:dyDescent="0.2">
      <c r="C380" s="24"/>
      <c r="D380" s="24"/>
    </row>
    <row r="381" spans="3:4" x14ac:dyDescent="0.2">
      <c r="C381" s="24"/>
      <c r="D381" s="24"/>
    </row>
    <row r="382" spans="3:4" x14ac:dyDescent="0.2">
      <c r="C382" s="24"/>
      <c r="D382" s="24"/>
    </row>
    <row r="383" spans="3:4" x14ac:dyDescent="0.2">
      <c r="C383" s="24"/>
      <c r="D383" s="24"/>
    </row>
    <row r="384" spans="3:4" x14ac:dyDescent="0.2">
      <c r="C384" s="24"/>
      <c r="D384" s="24"/>
    </row>
    <row r="385" spans="3:4" x14ac:dyDescent="0.2">
      <c r="C385" s="24"/>
      <c r="D385" s="24"/>
    </row>
    <row r="386" spans="3:4" x14ac:dyDescent="0.2">
      <c r="C386" s="24"/>
      <c r="D386" s="24"/>
    </row>
    <row r="387" spans="3:4" x14ac:dyDescent="0.2">
      <c r="C387" s="24"/>
      <c r="D387" s="24"/>
    </row>
    <row r="388" spans="3:4" x14ac:dyDescent="0.2">
      <c r="C388" s="24"/>
      <c r="D388" s="24"/>
    </row>
    <row r="389" spans="3:4" x14ac:dyDescent="0.2">
      <c r="C389" s="24"/>
      <c r="D389" s="24"/>
    </row>
    <row r="390" spans="3:4" x14ac:dyDescent="0.2">
      <c r="C390" s="24"/>
      <c r="D390" s="24"/>
    </row>
    <row r="391" spans="3:4" x14ac:dyDescent="0.2">
      <c r="C391" s="24"/>
      <c r="D391" s="24"/>
    </row>
    <row r="392" spans="3:4" x14ac:dyDescent="0.2">
      <c r="C392" s="24"/>
      <c r="D392" s="24"/>
    </row>
    <row r="393" spans="3:4" x14ac:dyDescent="0.2">
      <c r="C393" s="24"/>
      <c r="D393" s="24"/>
    </row>
    <row r="394" spans="3:4" x14ac:dyDescent="0.2">
      <c r="C394" s="24"/>
      <c r="D394" s="24"/>
    </row>
    <row r="395" spans="3:4" x14ac:dyDescent="0.2">
      <c r="C395" s="24"/>
      <c r="D395" s="24"/>
    </row>
    <row r="396" spans="3:4" x14ac:dyDescent="0.2">
      <c r="C396" s="24"/>
      <c r="D396" s="24"/>
    </row>
    <row r="397" spans="3:4" x14ac:dyDescent="0.2">
      <c r="C397" s="24"/>
      <c r="D397" s="24"/>
    </row>
    <row r="398" spans="3:4" x14ac:dyDescent="0.2">
      <c r="C398" s="24"/>
      <c r="D398" s="24"/>
    </row>
    <row r="399" spans="3:4" x14ac:dyDescent="0.2">
      <c r="C399" s="24"/>
      <c r="D399" s="24"/>
    </row>
    <row r="400" spans="3:4" x14ac:dyDescent="0.2">
      <c r="C400" s="24"/>
      <c r="D400" s="24"/>
    </row>
    <row r="401" spans="3:4" x14ac:dyDescent="0.2">
      <c r="C401" s="24"/>
      <c r="D401" s="24"/>
    </row>
    <row r="402" spans="3:4" x14ac:dyDescent="0.2">
      <c r="C402" s="24"/>
      <c r="D402" s="24"/>
    </row>
    <row r="403" spans="3:4" x14ac:dyDescent="0.2">
      <c r="C403" s="24"/>
      <c r="D403" s="24"/>
    </row>
    <row r="404" spans="3:4" x14ac:dyDescent="0.2">
      <c r="C404" s="24"/>
      <c r="D404" s="24"/>
    </row>
    <row r="405" spans="3:4" x14ac:dyDescent="0.2">
      <c r="C405" s="24"/>
      <c r="D405" s="24"/>
    </row>
    <row r="406" spans="3:4" x14ac:dyDescent="0.2">
      <c r="C406" s="24"/>
      <c r="D406" s="24"/>
    </row>
    <row r="407" spans="3:4" x14ac:dyDescent="0.2">
      <c r="C407" s="24"/>
      <c r="D407" s="24"/>
    </row>
    <row r="408" spans="3:4" x14ac:dyDescent="0.2">
      <c r="C408" s="24"/>
      <c r="D408" s="24"/>
    </row>
    <row r="409" spans="3:4" x14ac:dyDescent="0.2">
      <c r="C409" s="24"/>
      <c r="D409" s="24"/>
    </row>
    <row r="410" spans="3:4" x14ac:dyDescent="0.2">
      <c r="C410" s="24"/>
      <c r="D410" s="24"/>
    </row>
    <row r="411" spans="3:4" x14ac:dyDescent="0.2">
      <c r="C411" s="24"/>
      <c r="D411" s="24"/>
    </row>
    <row r="412" spans="3:4" x14ac:dyDescent="0.2">
      <c r="C412" s="24"/>
      <c r="D412" s="24"/>
    </row>
    <row r="413" spans="3:4" x14ac:dyDescent="0.2">
      <c r="C413" s="24"/>
      <c r="D413" s="24"/>
    </row>
    <row r="414" spans="3:4" x14ac:dyDescent="0.2">
      <c r="C414" s="24"/>
      <c r="D414" s="24"/>
    </row>
    <row r="415" spans="3:4" x14ac:dyDescent="0.2">
      <c r="C415" s="24"/>
      <c r="D415" s="24"/>
    </row>
    <row r="416" spans="3:4" x14ac:dyDescent="0.2">
      <c r="C416" s="24"/>
      <c r="D416" s="24"/>
    </row>
    <row r="417" spans="3:4" x14ac:dyDescent="0.2">
      <c r="C417" s="24"/>
      <c r="D417" s="24"/>
    </row>
    <row r="418" spans="3:4" x14ac:dyDescent="0.2">
      <c r="C418" s="24"/>
      <c r="D418" s="24"/>
    </row>
    <row r="419" spans="3:4" x14ac:dyDescent="0.2">
      <c r="C419" s="24"/>
      <c r="D419" s="24"/>
    </row>
    <row r="420" spans="3:4" x14ac:dyDescent="0.2">
      <c r="C420" s="24"/>
      <c r="D420" s="24"/>
    </row>
    <row r="421" spans="3:4" x14ac:dyDescent="0.2">
      <c r="C421" s="24"/>
      <c r="D421" s="24"/>
    </row>
    <row r="422" spans="3:4" x14ac:dyDescent="0.2">
      <c r="C422" s="24"/>
      <c r="D422" s="24"/>
    </row>
    <row r="423" spans="3:4" x14ac:dyDescent="0.2">
      <c r="C423" s="24"/>
      <c r="D423" s="24"/>
    </row>
    <row r="424" spans="3:4" x14ac:dyDescent="0.2">
      <c r="C424" s="24"/>
      <c r="D424" s="24"/>
    </row>
    <row r="425" spans="3:4" x14ac:dyDescent="0.2">
      <c r="C425" s="24"/>
      <c r="D425" s="24"/>
    </row>
    <row r="426" spans="3:4" x14ac:dyDescent="0.2">
      <c r="C426" s="24"/>
      <c r="D426" s="24"/>
    </row>
    <row r="427" spans="3:4" x14ac:dyDescent="0.2">
      <c r="C427" s="24"/>
      <c r="D427" s="24"/>
    </row>
    <row r="428" spans="3:4" x14ac:dyDescent="0.2">
      <c r="C428" s="24"/>
      <c r="D428" s="24"/>
    </row>
    <row r="429" spans="3:4" x14ac:dyDescent="0.2">
      <c r="C429" s="24"/>
      <c r="D429" s="24"/>
    </row>
    <row r="430" spans="3:4" x14ac:dyDescent="0.2">
      <c r="C430" s="24"/>
      <c r="D430" s="24"/>
    </row>
    <row r="431" spans="3:4" x14ac:dyDescent="0.2">
      <c r="C431" s="24"/>
      <c r="D431" s="24"/>
    </row>
    <row r="432" spans="3:4" x14ac:dyDescent="0.2">
      <c r="C432" s="24"/>
      <c r="D432" s="24"/>
    </row>
    <row r="433" spans="3:4" x14ac:dyDescent="0.2">
      <c r="C433" s="24"/>
      <c r="D433" s="24"/>
    </row>
    <row r="434" spans="3:4" x14ac:dyDescent="0.2">
      <c r="C434" s="24"/>
      <c r="D434" s="24"/>
    </row>
    <row r="435" spans="3:4" x14ac:dyDescent="0.2">
      <c r="C435" s="24"/>
      <c r="D435" s="24"/>
    </row>
    <row r="436" spans="3:4" x14ac:dyDescent="0.2">
      <c r="C436" s="24"/>
      <c r="D436" s="24"/>
    </row>
    <row r="437" spans="3:4" x14ac:dyDescent="0.2">
      <c r="C437" s="24"/>
      <c r="D437" s="24"/>
    </row>
    <row r="438" spans="3:4" x14ac:dyDescent="0.2">
      <c r="C438" s="24"/>
      <c r="D438" s="24"/>
    </row>
    <row r="439" spans="3:4" x14ac:dyDescent="0.2">
      <c r="C439" s="24"/>
      <c r="D439" s="24"/>
    </row>
    <row r="440" spans="3:4" x14ac:dyDescent="0.2">
      <c r="C440" s="24"/>
      <c r="D440" s="24"/>
    </row>
    <row r="441" spans="3:4" x14ac:dyDescent="0.2">
      <c r="C441" s="24"/>
      <c r="D441" s="24"/>
    </row>
    <row r="442" spans="3:4" x14ac:dyDescent="0.2">
      <c r="C442" s="24"/>
      <c r="D442" s="24"/>
    </row>
    <row r="443" spans="3:4" x14ac:dyDescent="0.2">
      <c r="C443" s="24"/>
      <c r="D443" s="24"/>
    </row>
    <row r="444" spans="3:4" x14ac:dyDescent="0.2">
      <c r="C444" s="24"/>
      <c r="D444" s="24"/>
    </row>
    <row r="445" spans="3:4" x14ac:dyDescent="0.2">
      <c r="C445" s="24"/>
      <c r="D445" s="24"/>
    </row>
    <row r="446" spans="3:4" x14ac:dyDescent="0.2">
      <c r="C446" s="24"/>
      <c r="D446" s="24"/>
    </row>
    <row r="447" spans="3:4" x14ac:dyDescent="0.2">
      <c r="C447" s="24"/>
      <c r="D447" s="24"/>
    </row>
    <row r="448" spans="3:4" x14ac:dyDescent="0.2">
      <c r="C448" s="24"/>
      <c r="D448" s="24"/>
    </row>
    <row r="449" spans="3:4" x14ac:dyDescent="0.2">
      <c r="C449" s="24"/>
      <c r="D449" s="24"/>
    </row>
    <row r="450" spans="3:4" x14ac:dyDescent="0.2">
      <c r="C450" s="24"/>
      <c r="D450" s="24"/>
    </row>
    <row r="451" spans="3:4" x14ac:dyDescent="0.2">
      <c r="C451" s="24"/>
      <c r="D451" s="24"/>
    </row>
    <row r="452" spans="3:4" x14ac:dyDescent="0.2">
      <c r="C452" s="24"/>
      <c r="D452" s="24"/>
    </row>
    <row r="453" spans="3:4" x14ac:dyDescent="0.2">
      <c r="C453" s="24"/>
      <c r="D453" s="24"/>
    </row>
    <row r="454" spans="3:4" x14ac:dyDescent="0.2">
      <c r="C454" s="24"/>
      <c r="D454" s="24"/>
    </row>
    <row r="455" spans="3:4" x14ac:dyDescent="0.2">
      <c r="C455" s="24"/>
      <c r="D455" s="24"/>
    </row>
    <row r="456" spans="3:4" x14ac:dyDescent="0.2">
      <c r="C456" s="24"/>
      <c r="D456" s="24"/>
    </row>
    <row r="457" spans="3:4" x14ac:dyDescent="0.2">
      <c r="C457" s="24"/>
      <c r="D457" s="24"/>
    </row>
    <row r="458" spans="3:4" x14ac:dyDescent="0.2">
      <c r="C458" s="24"/>
      <c r="D458" s="24"/>
    </row>
    <row r="459" spans="3:4" x14ac:dyDescent="0.2">
      <c r="C459" s="24"/>
      <c r="D459" s="24"/>
    </row>
    <row r="460" spans="3:4" x14ac:dyDescent="0.2">
      <c r="C460" s="24"/>
      <c r="D460" s="24"/>
    </row>
    <row r="461" spans="3:4" x14ac:dyDescent="0.2">
      <c r="C461" s="24"/>
      <c r="D461" s="24"/>
    </row>
    <row r="462" spans="3:4" x14ac:dyDescent="0.2">
      <c r="C462" s="24"/>
      <c r="D462" s="24"/>
    </row>
    <row r="463" spans="3:4" x14ac:dyDescent="0.2">
      <c r="C463" s="24"/>
      <c r="D463" s="24"/>
    </row>
    <row r="464" spans="3:4" x14ac:dyDescent="0.2">
      <c r="C464" s="24"/>
      <c r="D464" s="24"/>
    </row>
    <row r="465" spans="3:4" x14ac:dyDescent="0.2">
      <c r="C465" s="24"/>
      <c r="D465" s="24"/>
    </row>
    <row r="466" spans="3:4" x14ac:dyDescent="0.2">
      <c r="C466" s="24"/>
      <c r="D466" s="24"/>
    </row>
    <row r="467" spans="3:4" x14ac:dyDescent="0.2">
      <c r="C467" s="24"/>
      <c r="D467" s="24"/>
    </row>
    <row r="468" spans="3:4" x14ac:dyDescent="0.2">
      <c r="C468" s="24"/>
      <c r="D468" s="24"/>
    </row>
    <row r="469" spans="3:4" x14ac:dyDescent="0.2">
      <c r="C469" s="24"/>
      <c r="D469" s="24"/>
    </row>
    <row r="470" spans="3:4" x14ac:dyDescent="0.2">
      <c r="C470" s="24"/>
      <c r="D470" s="24"/>
    </row>
    <row r="471" spans="3:4" x14ac:dyDescent="0.2">
      <c r="C471" s="24"/>
      <c r="D471" s="24"/>
    </row>
    <row r="472" spans="3:4" x14ac:dyDescent="0.2">
      <c r="C472" s="24"/>
      <c r="D472" s="24"/>
    </row>
    <row r="473" spans="3:4" x14ac:dyDescent="0.2">
      <c r="C473" s="24"/>
      <c r="D473" s="24"/>
    </row>
    <row r="474" spans="3:4" x14ac:dyDescent="0.2">
      <c r="C474" s="24"/>
      <c r="D474" s="24"/>
    </row>
    <row r="475" spans="3:4" x14ac:dyDescent="0.2">
      <c r="C475" s="24"/>
      <c r="D475" s="24"/>
    </row>
    <row r="476" spans="3:4" x14ac:dyDescent="0.2">
      <c r="C476" s="24"/>
      <c r="D476" s="24"/>
    </row>
    <row r="477" spans="3:4" x14ac:dyDescent="0.2">
      <c r="C477" s="24"/>
      <c r="D477" s="24"/>
    </row>
    <row r="478" spans="3:4" x14ac:dyDescent="0.2">
      <c r="C478" s="24"/>
      <c r="D478" s="24"/>
    </row>
    <row r="479" spans="3:4" x14ac:dyDescent="0.2">
      <c r="C479" s="24"/>
      <c r="D479" s="24"/>
    </row>
    <row r="480" spans="3:4" x14ac:dyDescent="0.2">
      <c r="C480" s="24"/>
      <c r="D480" s="24"/>
    </row>
    <row r="481" spans="3:4" x14ac:dyDescent="0.2">
      <c r="C481" s="24"/>
      <c r="D481" s="24"/>
    </row>
    <row r="482" spans="3:4" x14ac:dyDescent="0.2">
      <c r="C482" s="24"/>
      <c r="D482" s="24"/>
    </row>
    <row r="483" spans="3:4" x14ac:dyDescent="0.2">
      <c r="C483" s="24"/>
      <c r="D483" s="24"/>
    </row>
    <row r="484" spans="3:4" x14ac:dyDescent="0.2">
      <c r="C484" s="24"/>
      <c r="D484" s="24"/>
    </row>
    <row r="485" spans="3:4" x14ac:dyDescent="0.2">
      <c r="C485" s="24"/>
      <c r="D485" s="24"/>
    </row>
    <row r="486" spans="3:4" x14ac:dyDescent="0.2">
      <c r="C486" s="24"/>
      <c r="D486" s="24"/>
    </row>
    <row r="487" spans="3:4" x14ac:dyDescent="0.2">
      <c r="C487" s="24"/>
      <c r="D487" s="24"/>
    </row>
    <row r="488" spans="3:4" x14ac:dyDescent="0.2">
      <c r="C488" s="24"/>
      <c r="D488" s="24"/>
    </row>
    <row r="489" spans="3:4" x14ac:dyDescent="0.2">
      <c r="C489" s="24"/>
      <c r="D489" s="24"/>
    </row>
    <row r="490" spans="3:4" x14ac:dyDescent="0.2">
      <c r="C490" s="24"/>
      <c r="D490" s="24"/>
    </row>
    <row r="491" spans="3:4" x14ac:dyDescent="0.2">
      <c r="C491" s="24"/>
      <c r="D491" s="24"/>
    </row>
    <row r="492" spans="3:4" x14ac:dyDescent="0.2">
      <c r="C492" s="24"/>
      <c r="D492" s="24"/>
    </row>
    <row r="493" spans="3:4" x14ac:dyDescent="0.2">
      <c r="C493" s="24"/>
      <c r="D493" s="24"/>
    </row>
    <row r="494" spans="3:4" x14ac:dyDescent="0.2">
      <c r="C494" s="24"/>
      <c r="D494" s="24"/>
    </row>
    <row r="495" spans="3:4" x14ac:dyDescent="0.2">
      <c r="C495" s="24"/>
      <c r="D495" s="24"/>
    </row>
    <row r="496" spans="3:4" x14ac:dyDescent="0.2">
      <c r="C496" s="24"/>
      <c r="D496" s="24"/>
    </row>
    <row r="497" spans="3:4" x14ac:dyDescent="0.2">
      <c r="C497" s="24"/>
      <c r="D497" s="24"/>
    </row>
    <row r="498" spans="3:4" x14ac:dyDescent="0.2">
      <c r="C498" s="24"/>
      <c r="D498" s="24"/>
    </row>
    <row r="499" spans="3:4" x14ac:dyDescent="0.2">
      <c r="C499" s="24"/>
      <c r="D499" s="24"/>
    </row>
    <row r="500" spans="3:4" x14ac:dyDescent="0.2">
      <c r="C500" s="24"/>
      <c r="D500" s="24"/>
    </row>
    <row r="501" spans="3:4" x14ac:dyDescent="0.2">
      <c r="C501" s="24"/>
      <c r="D501" s="24"/>
    </row>
    <row r="502" spans="3:4" x14ac:dyDescent="0.2">
      <c r="C502" s="24"/>
      <c r="D502" s="24"/>
    </row>
    <row r="503" spans="3:4" x14ac:dyDescent="0.2">
      <c r="C503" s="24"/>
      <c r="D503" s="24"/>
    </row>
    <row r="504" spans="3:4" x14ac:dyDescent="0.2">
      <c r="C504" s="24"/>
      <c r="D504" s="24"/>
    </row>
    <row r="505" spans="3:4" x14ac:dyDescent="0.2">
      <c r="C505" s="24"/>
      <c r="D505" s="24"/>
    </row>
    <row r="506" spans="3:4" x14ac:dyDescent="0.2">
      <c r="C506" s="24"/>
      <c r="D506" s="24"/>
    </row>
    <row r="507" spans="3:4" x14ac:dyDescent="0.2">
      <c r="C507" s="24"/>
      <c r="D507" s="24"/>
    </row>
    <row r="508" spans="3:4" x14ac:dyDescent="0.2">
      <c r="C508" s="24"/>
      <c r="D508" s="24"/>
    </row>
    <row r="509" spans="3:4" x14ac:dyDescent="0.2">
      <c r="C509" s="24"/>
      <c r="D509" s="24"/>
    </row>
    <row r="510" spans="3:4" x14ac:dyDescent="0.2">
      <c r="C510" s="24"/>
      <c r="D510" s="24"/>
    </row>
    <row r="511" spans="3:4" x14ac:dyDescent="0.2">
      <c r="C511" s="24"/>
      <c r="D511" s="24"/>
    </row>
    <row r="512" spans="3:4" x14ac:dyDescent="0.2">
      <c r="C512" s="24"/>
      <c r="D512" s="24"/>
    </row>
    <row r="513" spans="3:4" x14ac:dyDescent="0.2">
      <c r="C513" s="24"/>
      <c r="D513" s="24"/>
    </row>
    <row r="514" spans="3:4" x14ac:dyDescent="0.2">
      <c r="C514" s="24"/>
      <c r="D514" s="24"/>
    </row>
    <row r="515" spans="3:4" x14ac:dyDescent="0.2">
      <c r="C515" s="24"/>
      <c r="D515" s="24"/>
    </row>
    <row r="516" spans="3:4" x14ac:dyDescent="0.2">
      <c r="C516" s="24"/>
      <c r="D516" s="24"/>
    </row>
    <row r="517" spans="3:4" x14ac:dyDescent="0.2">
      <c r="C517" s="24"/>
      <c r="D517" s="24"/>
    </row>
    <row r="518" spans="3:4" x14ac:dyDescent="0.2">
      <c r="C518" s="24"/>
      <c r="D518" s="24"/>
    </row>
    <row r="519" spans="3:4" x14ac:dyDescent="0.2">
      <c r="C519" s="24"/>
      <c r="D519" s="24"/>
    </row>
    <row r="520" spans="3:4" x14ac:dyDescent="0.2">
      <c r="C520" s="24"/>
      <c r="D520" s="24"/>
    </row>
    <row r="521" spans="3:4" x14ac:dyDescent="0.2">
      <c r="C521" s="24"/>
      <c r="D521" s="24"/>
    </row>
    <row r="522" spans="3:4" x14ac:dyDescent="0.2">
      <c r="C522" s="24"/>
      <c r="D522" s="24"/>
    </row>
    <row r="523" spans="3:4" x14ac:dyDescent="0.2">
      <c r="C523" s="24"/>
      <c r="D523" s="24"/>
    </row>
    <row r="524" spans="3:4" x14ac:dyDescent="0.2">
      <c r="C524" s="24"/>
      <c r="D524" s="24"/>
    </row>
    <row r="525" spans="3:4" x14ac:dyDescent="0.2">
      <c r="C525" s="24"/>
      <c r="D525" s="24"/>
    </row>
    <row r="526" spans="3:4" x14ac:dyDescent="0.2">
      <c r="C526" s="24"/>
      <c r="D526" s="24"/>
    </row>
    <row r="527" spans="3:4" x14ac:dyDescent="0.2">
      <c r="C527" s="24"/>
      <c r="D527" s="24"/>
    </row>
    <row r="528" spans="3:4" x14ac:dyDescent="0.2">
      <c r="C528" s="24"/>
      <c r="D528" s="24"/>
    </row>
    <row r="529" spans="3:4" x14ac:dyDescent="0.2">
      <c r="C529" s="24"/>
      <c r="D529" s="24"/>
    </row>
    <row r="530" spans="3:4" x14ac:dyDescent="0.2">
      <c r="C530" s="24"/>
      <c r="D530" s="24"/>
    </row>
    <row r="531" spans="3:4" x14ac:dyDescent="0.2">
      <c r="C531" s="24"/>
      <c r="D531" s="24"/>
    </row>
    <row r="532" spans="3:4" x14ac:dyDescent="0.2">
      <c r="C532" s="24"/>
      <c r="D532" s="24"/>
    </row>
    <row r="533" spans="3:4" x14ac:dyDescent="0.2">
      <c r="C533" s="24"/>
      <c r="D533" s="24"/>
    </row>
    <row r="534" spans="3:4" x14ac:dyDescent="0.2">
      <c r="C534" s="24"/>
      <c r="D534" s="24"/>
    </row>
    <row r="535" spans="3:4" x14ac:dyDescent="0.2">
      <c r="C535" s="24"/>
      <c r="D535" s="24"/>
    </row>
    <row r="536" spans="3:4" x14ac:dyDescent="0.2">
      <c r="C536" s="24"/>
      <c r="D536" s="24"/>
    </row>
    <row r="537" spans="3:4" x14ac:dyDescent="0.2">
      <c r="C537" s="24"/>
      <c r="D537" s="24"/>
    </row>
    <row r="538" spans="3:4" x14ac:dyDescent="0.2">
      <c r="C538" s="24"/>
      <c r="D538" s="24"/>
    </row>
    <row r="539" spans="3:4" x14ac:dyDescent="0.2">
      <c r="C539" s="24"/>
      <c r="D539" s="24"/>
    </row>
    <row r="540" spans="3:4" x14ac:dyDescent="0.2">
      <c r="C540" s="24"/>
      <c r="D540" s="24"/>
    </row>
    <row r="541" spans="3:4" x14ac:dyDescent="0.2">
      <c r="C541" s="24"/>
      <c r="D541" s="24"/>
    </row>
    <row r="542" spans="3:4" x14ac:dyDescent="0.2">
      <c r="C542" s="24"/>
      <c r="D542" s="24"/>
    </row>
    <row r="543" spans="3:4" x14ac:dyDescent="0.2">
      <c r="C543" s="24"/>
      <c r="D543" s="24"/>
    </row>
    <row r="544" spans="3:4" x14ac:dyDescent="0.2">
      <c r="C544" s="24"/>
      <c r="D544" s="24"/>
    </row>
    <row r="545" spans="3:4" x14ac:dyDescent="0.2">
      <c r="C545" s="24"/>
      <c r="D545" s="24"/>
    </row>
    <row r="546" spans="3:4" x14ac:dyDescent="0.2">
      <c r="C546" s="24"/>
      <c r="D546" s="24"/>
    </row>
    <row r="547" spans="3:4" x14ac:dyDescent="0.2">
      <c r="C547" s="24"/>
      <c r="D547" s="24"/>
    </row>
    <row r="548" spans="3:4" x14ac:dyDescent="0.2">
      <c r="C548" s="24"/>
      <c r="D548" s="24"/>
    </row>
    <row r="549" spans="3:4" x14ac:dyDescent="0.2">
      <c r="C549" s="24"/>
      <c r="D549" s="24"/>
    </row>
    <row r="550" spans="3:4" x14ac:dyDescent="0.2">
      <c r="C550" s="24"/>
      <c r="D550" s="24"/>
    </row>
    <row r="551" spans="3:4" x14ac:dyDescent="0.2">
      <c r="C551" s="24"/>
      <c r="D551" s="24"/>
    </row>
    <row r="552" spans="3:4" x14ac:dyDescent="0.2">
      <c r="C552" s="24"/>
      <c r="D552" s="24"/>
    </row>
    <row r="553" spans="3:4" x14ac:dyDescent="0.2">
      <c r="C553" s="24"/>
      <c r="D553" s="24"/>
    </row>
    <row r="554" spans="3:4" x14ac:dyDescent="0.2">
      <c r="C554" s="24"/>
      <c r="D554" s="24"/>
    </row>
    <row r="555" spans="3:4" x14ac:dyDescent="0.2">
      <c r="C555" s="24"/>
      <c r="D555" s="24"/>
    </row>
    <row r="556" spans="3:4" x14ac:dyDescent="0.2">
      <c r="C556" s="24"/>
      <c r="D556" s="24"/>
    </row>
    <row r="557" spans="3:4" x14ac:dyDescent="0.2">
      <c r="C557" s="24"/>
      <c r="D557" s="24"/>
    </row>
    <row r="558" spans="3:4" x14ac:dyDescent="0.2">
      <c r="C558" s="24"/>
      <c r="D558" s="24"/>
    </row>
    <row r="559" spans="3:4" x14ac:dyDescent="0.2">
      <c r="C559" s="24"/>
      <c r="D559" s="24"/>
    </row>
    <row r="560" spans="3:4" x14ac:dyDescent="0.2">
      <c r="C560" s="24"/>
      <c r="D560" s="24"/>
    </row>
    <row r="561" spans="3:4" x14ac:dyDescent="0.2">
      <c r="C561" s="24"/>
      <c r="D561" s="24"/>
    </row>
    <row r="562" spans="3:4" x14ac:dyDescent="0.2">
      <c r="C562" s="24"/>
      <c r="D562" s="24"/>
    </row>
    <row r="563" spans="3:4" x14ac:dyDescent="0.2">
      <c r="C563" s="24"/>
      <c r="D563" s="24"/>
    </row>
    <row r="564" spans="3:4" x14ac:dyDescent="0.2">
      <c r="C564" s="24"/>
      <c r="D564" s="24"/>
    </row>
    <row r="565" spans="3:4" x14ac:dyDescent="0.2">
      <c r="C565" s="24"/>
      <c r="D565" s="24"/>
    </row>
    <row r="566" spans="3:4" x14ac:dyDescent="0.2">
      <c r="C566" s="24"/>
      <c r="D566" s="24"/>
    </row>
    <row r="567" spans="3:4" x14ac:dyDescent="0.2">
      <c r="C567" s="24"/>
      <c r="D567" s="24"/>
    </row>
    <row r="568" spans="3:4" x14ac:dyDescent="0.2">
      <c r="C568" s="24"/>
      <c r="D568" s="24"/>
    </row>
    <row r="569" spans="3:4" x14ac:dyDescent="0.2">
      <c r="C569" s="24"/>
      <c r="D569" s="24"/>
    </row>
    <row r="570" spans="3:4" x14ac:dyDescent="0.2">
      <c r="C570" s="24"/>
      <c r="D570" s="24"/>
    </row>
    <row r="571" spans="3:4" x14ac:dyDescent="0.2">
      <c r="C571" s="24"/>
      <c r="D571" s="24"/>
    </row>
    <row r="572" spans="3:4" x14ac:dyDescent="0.2">
      <c r="C572" s="24"/>
      <c r="D572" s="24"/>
    </row>
    <row r="573" spans="3:4" x14ac:dyDescent="0.2">
      <c r="C573" s="24"/>
      <c r="D573" s="24"/>
    </row>
    <row r="574" spans="3:4" x14ac:dyDescent="0.2">
      <c r="C574" s="24"/>
      <c r="D574" s="24"/>
    </row>
    <row r="575" spans="3:4" x14ac:dyDescent="0.2">
      <c r="C575" s="24"/>
      <c r="D575" s="24"/>
    </row>
    <row r="576" spans="3:4" x14ac:dyDescent="0.2">
      <c r="C576" s="24"/>
      <c r="D576" s="24"/>
    </row>
    <row r="577" spans="3:4" x14ac:dyDescent="0.2">
      <c r="C577" s="24"/>
      <c r="D577" s="24"/>
    </row>
    <row r="578" spans="3:4" x14ac:dyDescent="0.2">
      <c r="C578" s="24"/>
      <c r="D578" s="24"/>
    </row>
    <row r="579" spans="3:4" x14ac:dyDescent="0.2">
      <c r="C579" s="24"/>
      <c r="D579" s="24"/>
    </row>
    <row r="580" spans="3:4" x14ac:dyDescent="0.2">
      <c r="C580" s="24"/>
      <c r="D580" s="24"/>
    </row>
    <row r="581" spans="3:4" x14ac:dyDescent="0.2">
      <c r="C581" s="24"/>
      <c r="D581" s="24"/>
    </row>
    <row r="582" spans="3:4" x14ac:dyDescent="0.2">
      <c r="C582" s="24"/>
      <c r="D582" s="24"/>
    </row>
    <row r="583" spans="3:4" x14ac:dyDescent="0.2">
      <c r="C583" s="24"/>
      <c r="D583" s="24"/>
    </row>
    <row r="584" spans="3:4" x14ac:dyDescent="0.2">
      <c r="C584" s="24"/>
      <c r="D584" s="24"/>
    </row>
    <row r="585" spans="3:4" x14ac:dyDescent="0.2">
      <c r="C585" s="24"/>
      <c r="D585" s="24"/>
    </row>
    <row r="586" spans="3:4" x14ac:dyDescent="0.2">
      <c r="C586" s="24"/>
      <c r="D586" s="24"/>
    </row>
    <row r="587" spans="3:4" x14ac:dyDescent="0.2">
      <c r="C587" s="24"/>
      <c r="D587" s="24"/>
    </row>
    <row r="588" spans="3:4" x14ac:dyDescent="0.2">
      <c r="C588" s="24"/>
      <c r="D588" s="24"/>
    </row>
    <row r="589" spans="3:4" x14ac:dyDescent="0.2">
      <c r="C589" s="24"/>
      <c r="D589" s="24"/>
    </row>
    <row r="590" spans="3:4" x14ac:dyDescent="0.2">
      <c r="C590" s="24"/>
      <c r="D590" s="24"/>
    </row>
    <row r="591" spans="3:4" x14ac:dyDescent="0.2">
      <c r="C591" s="24"/>
      <c r="D591" s="24"/>
    </row>
    <row r="592" spans="3:4" x14ac:dyDescent="0.2">
      <c r="C592" s="24"/>
      <c r="D592" s="24"/>
    </row>
    <row r="593" spans="3:4" x14ac:dyDescent="0.2">
      <c r="C593" s="24"/>
      <c r="D593" s="24"/>
    </row>
    <row r="594" spans="3:4" x14ac:dyDescent="0.2">
      <c r="C594" s="24"/>
      <c r="D594" s="24"/>
    </row>
    <row r="595" spans="3:4" x14ac:dyDescent="0.2">
      <c r="C595" s="24"/>
      <c r="D595" s="24"/>
    </row>
    <row r="596" spans="3:4" x14ac:dyDescent="0.2">
      <c r="C596" s="24"/>
      <c r="D596" s="24"/>
    </row>
    <row r="597" spans="3:4" x14ac:dyDescent="0.2">
      <c r="C597" s="24"/>
      <c r="D597" s="24"/>
    </row>
    <row r="598" spans="3:4" x14ac:dyDescent="0.2">
      <c r="C598" s="24"/>
      <c r="D598" s="24"/>
    </row>
    <row r="599" spans="3:4" x14ac:dyDescent="0.2">
      <c r="C599" s="24"/>
      <c r="D599" s="24"/>
    </row>
    <row r="600" spans="3:4" x14ac:dyDescent="0.2">
      <c r="C600" s="24"/>
      <c r="D600" s="24"/>
    </row>
    <row r="601" spans="3:4" x14ac:dyDescent="0.2">
      <c r="C601" s="24"/>
      <c r="D601" s="24"/>
    </row>
    <row r="602" spans="3:4" x14ac:dyDescent="0.2">
      <c r="C602" s="24"/>
      <c r="D602" s="24"/>
    </row>
    <row r="603" spans="3:4" x14ac:dyDescent="0.2">
      <c r="C603" s="24"/>
      <c r="D603" s="24"/>
    </row>
    <row r="604" spans="3:4" x14ac:dyDescent="0.2">
      <c r="C604" s="24"/>
      <c r="D604" s="24"/>
    </row>
    <row r="605" spans="3:4" x14ac:dyDescent="0.2">
      <c r="C605" s="24"/>
      <c r="D605" s="24"/>
    </row>
    <row r="606" spans="3:4" x14ac:dyDescent="0.2">
      <c r="C606" s="24"/>
      <c r="D606" s="24"/>
    </row>
    <row r="607" spans="3:4" x14ac:dyDescent="0.2">
      <c r="C607" s="24"/>
      <c r="D607" s="24"/>
    </row>
    <row r="608" spans="3:4" x14ac:dyDescent="0.2">
      <c r="C608" s="24"/>
      <c r="D608" s="24"/>
    </row>
    <row r="609" spans="3:4" x14ac:dyDescent="0.2">
      <c r="C609" s="24"/>
      <c r="D609" s="24"/>
    </row>
    <row r="610" spans="3:4" x14ac:dyDescent="0.2">
      <c r="C610" s="24"/>
      <c r="D610" s="24"/>
    </row>
    <row r="611" spans="3:4" x14ac:dyDescent="0.2">
      <c r="C611" s="24"/>
      <c r="D611" s="24"/>
    </row>
    <row r="612" spans="3:4" x14ac:dyDescent="0.2">
      <c r="C612" s="24"/>
      <c r="D612" s="24"/>
    </row>
    <row r="613" spans="3:4" x14ac:dyDescent="0.2">
      <c r="C613" s="24"/>
      <c r="D613" s="24"/>
    </row>
    <row r="614" spans="3:4" x14ac:dyDescent="0.2">
      <c r="C614" s="24"/>
      <c r="D614" s="24"/>
    </row>
    <row r="615" spans="3:4" x14ac:dyDescent="0.2">
      <c r="C615" s="24"/>
      <c r="D615" s="24"/>
    </row>
    <row r="616" spans="3:4" x14ac:dyDescent="0.2">
      <c r="C616" s="24"/>
      <c r="D616" s="24"/>
    </row>
    <row r="617" spans="3:4" x14ac:dyDescent="0.2">
      <c r="C617" s="24"/>
      <c r="D617" s="24"/>
    </row>
    <row r="618" spans="3:4" x14ac:dyDescent="0.2">
      <c r="C618" s="24"/>
      <c r="D618" s="24"/>
    </row>
    <row r="619" spans="3:4" x14ac:dyDescent="0.2">
      <c r="C619" s="24"/>
      <c r="D619" s="24"/>
    </row>
    <row r="620" spans="3:4" x14ac:dyDescent="0.2">
      <c r="C620" s="24"/>
      <c r="D620" s="24"/>
    </row>
    <row r="621" spans="3:4" x14ac:dyDescent="0.2">
      <c r="C621" s="24"/>
      <c r="D621" s="24"/>
    </row>
    <row r="622" spans="3:4" x14ac:dyDescent="0.2">
      <c r="C622" s="24"/>
      <c r="D622" s="24"/>
    </row>
    <row r="623" spans="3:4" x14ac:dyDescent="0.2">
      <c r="C623" s="24"/>
      <c r="D623" s="24"/>
    </row>
    <row r="624" spans="3:4" x14ac:dyDescent="0.2">
      <c r="C624" s="24"/>
      <c r="D624" s="24"/>
    </row>
    <row r="625" spans="3:4" x14ac:dyDescent="0.2">
      <c r="C625" s="24"/>
      <c r="D625" s="24"/>
    </row>
    <row r="626" spans="3:4" x14ac:dyDescent="0.2">
      <c r="C626" s="24"/>
      <c r="D626" s="24"/>
    </row>
    <row r="627" spans="3:4" x14ac:dyDescent="0.2">
      <c r="C627" s="24"/>
      <c r="D627" s="24"/>
    </row>
    <row r="628" spans="3:4" x14ac:dyDescent="0.2">
      <c r="C628" s="24"/>
      <c r="D628" s="24"/>
    </row>
    <row r="629" spans="3:4" x14ac:dyDescent="0.2">
      <c r="C629" s="24"/>
      <c r="D629" s="24"/>
    </row>
    <row r="630" spans="3:4" x14ac:dyDescent="0.2">
      <c r="C630" s="24"/>
      <c r="D630" s="24"/>
    </row>
    <row r="631" spans="3:4" x14ac:dyDescent="0.2">
      <c r="C631" s="24"/>
      <c r="D631" s="24"/>
    </row>
    <row r="632" spans="3:4" x14ac:dyDescent="0.2">
      <c r="C632" s="24"/>
      <c r="D632" s="24"/>
    </row>
    <row r="633" spans="3:4" x14ac:dyDescent="0.2">
      <c r="C633" s="24"/>
      <c r="D633" s="24"/>
    </row>
    <row r="634" spans="3:4" x14ac:dyDescent="0.2">
      <c r="C634" s="24"/>
      <c r="D634" s="24"/>
    </row>
    <row r="635" spans="3:4" x14ac:dyDescent="0.2">
      <c r="C635" s="24"/>
      <c r="D635" s="24"/>
    </row>
    <row r="636" spans="3:4" x14ac:dyDescent="0.2">
      <c r="C636" s="24"/>
      <c r="D636" s="24"/>
    </row>
    <row r="637" spans="3:4" x14ac:dyDescent="0.2">
      <c r="C637" s="24"/>
      <c r="D637" s="24"/>
    </row>
    <row r="638" spans="3:4" x14ac:dyDescent="0.2">
      <c r="C638" s="24"/>
      <c r="D638" s="24"/>
    </row>
    <row r="639" spans="3:4" x14ac:dyDescent="0.2">
      <c r="C639" s="24"/>
      <c r="D639" s="24"/>
    </row>
    <row r="640" spans="3:4" x14ac:dyDescent="0.2">
      <c r="C640" s="24"/>
      <c r="D640" s="24"/>
    </row>
    <row r="641" spans="3:4" x14ac:dyDescent="0.2">
      <c r="C641" s="24"/>
      <c r="D641" s="24"/>
    </row>
    <row r="642" spans="3:4" x14ac:dyDescent="0.2">
      <c r="C642" s="24"/>
      <c r="D642" s="24"/>
    </row>
    <row r="643" spans="3:4" x14ac:dyDescent="0.2">
      <c r="C643" s="24"/>
      <c r="D643" s="24"/>
    </row>
    <row r="644" spans="3:4" x14ac:dyDescent="0.2">
      <c r="C644" s="24"/>
      <c r="D644" s="24"/>
    </row>
    <row r="645" spans="3:4" x14ac:dyDescent="0.2">
      <c r="C645" s="24"/>
      <c r="D645" s="24"/>
    </row>
    <row r="646" spans="3:4" x14ac:dyDescent="0.2">
      <c r="C646" s="24"/>
      <c r="D646" s="24"/>
    </row>
    <row r="647" spans="3:4" x14ac:dyDescent="0.2">
      <c r="C647" s="24"/>
      <c r="D647" s="24"/>
    </row>
    <row r="648" spans="3:4" x14ac:dyDescent="0.2">
      <c r="C648" s="24"/>
      <c r="D648" s="24"/>
    </row>
    <row r="649" spans="3:4" x14ac:dyDescent="0.2">
      <c r="C649" s="24"/>
      <c r="D649" s="24"/>
    </row>
    <row r="650" spans="3:4" x14ac:dyDescent="0.2">
      <c r="C650" s="24"/>
      <c r="D650" s="24"/>
    </row>
    <row r="651" spans="3:4" x14ac:dyDescent="0.2">
      <c r="C651" s="24"/>
      <c r="D651" s="24"/>
    </row>
    <row r="652" spans="3:4" x14ac:dyDescent="0.2">
      <c r="C652" s="24"/>
      <c r="D652" s="24"/>
    </row>
    <row r="653" spans="3:4" x14ac:dyDescent="0.2">
      <c r="C653" s="24"/>
      <c r="D653" s="24"/>
    </row>
    <row r="654" spans="3:4" x14ac:dyDescent="0.2">
      <c r="C654" s="24"/>
      <c r="D654" s="24"/>
    </row>
    <row r="655" spans="3:4" x14ac:dyDescent="0.2">
      <c r="C655" s="24"/>
      <c r="D655" s="24"/>
    </row>
    <row r="656" spans="3:4" x14ac:dyDescent="0.2">
      <c r="C656" s="24"/>
      <c r="D656" s="24"/>
    </row>
    <row r="657" spans="3:4" x14ac:dyDescent="0.2">
      <c r="C657" s="24"/>
      <c r="D657" s="24"/>
    </row>
    <row r="658" spans="3:4" x14ac:dyDescent="0.2">
      <c r="C658" s="24"/>
      <c r="D658" s="24"/>
    </row>
    <row r="659" spans="3:4" x14ac:dyDescent="0.2">
      <c r="C659" s="24"/>
      <c r="D659" s="24"/>
    </row>
    <row r="660" spans="3:4" x14ac:dyDescent="0.2">
      <c r="C660" s="24"/>
      <c r="D660" s="24"/>
    </row>
    <row r="661" spans="3:4" x14ac:dyDescent="0.2">
      <c r="C661" s="24"/>
      <c r="D661" s="24"/>
    </row>
    <row r="662" spans="3:4" x14ac:dyDescent="0.2">
      <c r="C662" s="24"/>
      <c r="D662" s="24"/>
    </row>
    <row r="663" spans="3:4" x14ac:dyDescent="0.2">
      <c r="C663" s="24"/>
      <c r="D663" s="24"/>
    </row>
    <row r="664" spans="3:4" x14ac:dyDescent="0.2">
      <c r="C664" s="24"/>
      <c r="D664" s="24"/>
    </row>
    <row r="665" spans="3:4" x14ac:dyDescent="0.2">
      <c r="C665" s="24"/>
      <c r="D665" s="24"/>
    </row>
    <row r="666" spans="3:4" x14ac:dyDescent="0.2">
      <c r="C666" s="24"/>
      <c r="D666" s="24"/>
    </row>
    <row r="667" spans="3:4" x14ac:dyDescent="0.2">
      <c r="C667" s="24"/>
      <c r="D667" s="24"/>
    </row>
    <row r="668" spans="3:4" x14ac:dyDescent="0.2">
      <c r="C668" s="24"/>
      <c r="D668" s="24"/>
    </row>
    <row r="669" spans="3:4" x14ac:dyDescent="0.2">
      <c r="C669" s="24"/>
      <c r="D669" s="24"/>
    </row>
    <row r="670" spans="3:4" x14ac:dyDescent="0.2">
      <c r="C670" s="24"/>
      <c r="D670" s="24"/>
    </row>
    <row r="671" spans="3:4" x14ac:dyDescent="0.2">
      <c r="C671" s="24"/>
      <c r="D671" s="24"/>
    </row>
    <row r="672" spans="3:4" x14ac:dyDescent="0.2">
      <c r="C672" s="24"/>
      <c r="D672" s="24"/>
    </row>
    <row r="673" spans="3:4" x14ac:dyDescent="0.2">
      <c r="C673" s="24"/>
      <c r="D673" s="24"/>
    </row>
    <row r="674" spans="3:4" x14ac:dyDescent="0.2">
      <c r="C674" s="24"/>
      <c r="D674" s="24"/>
    </row>
    <row r="675" spans="3:4" x14ac:dyDescent="0.2">
      <c r="C675" s="24"/>
      <c r="D675" s="24"/>
    </row>
    <row r="676" spans="3:4" x14ac:dyDescent="0.2">
      <c r="C676" s="24"/>
      <c r="D676" s="24"/>
    </row>
    <row r="677" spans="3:4" x14ac:dyDescent="0.2">
      <c r="C677" s="24"/>
      <c r="D677" s="24"/>
    </row>
    <row r="678" spans="3:4" x14ac:dyDescent="0.2">
      <c r="C678" s="24"/>
      <c r="D678" s="24"/>
    </row>
    <row r="679" spans="3:4" x14ac:dyDescent="0.2">
      <c r="C679" s="24"/>
      <c r="D679" s="24"/>
    </row>
    <row r="680" spans="3:4" x14ac:dyDescent="0.2">
      <c r="C680" s="24"/>
      <c r="D680" s="24"/>
    </row>
    <row r="681" spans="3:4" x14ac:dyDescent="0.2">
      <c r="C681" s="24"/>
      <c r="D681" s="24"/>
    </row>
    <row r="682" spans="3:4" x14ac:dyDescent="0.2">
      <c r="C682" s="24"/>
      <c r="D682" s="24"/>
    </row>
    <row r="683" spans="3:4" x14ac:dyDescent="0.2">
      <c r="C683" s="24"/>
      <c r="D683" s="24"/>
    </row>
    <row r="684" spans="3:4" x14ac:dyDescent="0.2">
      <c r="C684" s="24"/>
      <c r="D684" s="24"/>
    </row>
    <row r="685" spans="3:4" x14ac:dyDescent="0.2">
      <c r="C685" s="24"/>
      <c r="D685" s="24"/>
    </row>
    <row r="686" spans="3:4" x14ac:dyDescent="0.2">
      <c r="C686" s="24"/>
      <c r="D686" s="24"/>
    </row>
    <row r="687" spans="3:4" x14ac:dyDescent="0.2">
      <c r="C687" s="24"/>
      <c r="D687" s="24"/>
    </row>
    <row r="688" spans="3:4" x14ac:dyDescent="0.2">
      <c r="C688" s="24"/>
      <c r="D688" s="24"/>
    </row>
    <row r="689" spans="3:4" x14ac:dyDescent="0.2">
      <c r="C689" s="24"/>
      <c r="D689" s="24"/>
    </row>
    <row r="690" spans="3:4" x14ac:dyDescent="0.2">
      <c r="C690" s="24"/>
      <c r="D690" s="24"/>
    </row>
    <row r="691" spans="3:4" x14ac:dyDescent="0.2">
      <c r="C691" s="24"/>
      <c r="D691" s="24"/>
    </row>
    <row r="692" spans="3:4" x14ac:dyDescent="0.2">
      <c r="C692" s="24"/>
      <c r="D692" s="24"/>
    </row>
    <row r="693" spans="3:4" x14ac:dyDescent="0.2">
      <c r="C693" s="24"/>
      <c r="D693" s="24"/>
    </row>
    <row r="694" spans="3:4" x14ac:dyDescent="0.2">
      <c r="C694" s="24"/>
      <c r="D694" s="24"/>
    </row>
    <row r="695" spans="3:4" x14ac:dyDescent="0.2">
      <c r="C695" s="24"/>
      <c r="D695" s="24"/>
    </row>
    <row r="696" spans="3:4" x14ac:dyDescent="0.2">
      <c r="C696" s="24"/>
      <c r="D696" s="24"/>
    </row>
    <row r="697" spans="3:4" x14ac:dyDescent="0.2">
      <c r="C697" s="24"/>
      <c r="D697" s="24"/>
    </row>
    <row r="698" spans="3:4" x14ac:dyDescent="0.2">
      <c r="C698" s="24"/>
      <c r="D698" s="24"/>
    </row>
    <row r="699" spans="3:4" x14ac:dyDescent="0.2">
      <c r="C699" s="24"/>
      <c r="D699" s="24"/>
    </row>
    <row r="700" spans="3:4" x14ac:dyDescent="0.2">
      <c r="C700" s="24"/>
      <c r="D700" s="24"/>
    </row>
    <row r="701" spans="3:4" x14ac:dyDescent="0.2">
      <c r="C701" s="24"/>
      <c r="D701" s="24"/>
    </row>
    <row r="702" spans="3:4" x14ac:dyDescent="0.2">
      <c r="C702" s="24"/>
      <c r="D702" s="24"/>
    </row>
    <row r="703" spans="3:4" x14ac:dyDescent="0.2">
      <c r="C703" s="24"/>
      <c r="D703" s="24"/>
    </row>
    <row r="704" spans="3:4" x14ac:dyDescent="0.2">
      <c r="C704" s="24"/>
      <c r="D704" s="24"/>
    </row>
    <row r="705" spans="3:4" x14ac:dyDescent="0.2">
      <c r="C705" s="24"/>
      <c r="D705" s="24"/>
    </row>
    <row r="706" spans="3:4" x14ac:dyDescent="0.2">
      <c r="C706" s="24"/>
      <c r="D706" s="24"/>
    </row>
    <row r="707" spans="3:4" x14ac:dyDescent="0.2">
      <c r="C707" s="24"/>
      <c r="D707" s="24"/>
    </row>
    <row r="708" spans="3:4" x14ac:dyDescent="0.2">
      <c r="C708" s="24"/>
      <c r="D708" s="24"/>
    </row>
    <row r="709" spans="3:4" x14ac:dyDescent="0.2">
      <c r="C709" s="24"/>
      <c r="D709" s="24"/>
    </row>
    <row r="710" spans="3:4" x14ac:dyDescent="0.2">
      <c r="C710" s="24"/>
      <c r="D710" s="24"/>
    </row>
    <row r="711" spans="3:4" x14ac:dyDescent="0.2">
      <c r="C711" s="24"/>
      <c r="D711" s="24"/>
    </row>
    <row r="712" spans="3:4" x14ac:dyDescent="0.2">
      <c r="C712" s="24"/>
      <c r="D712" s="24"/>
    </row>
    <row r="713" spans="3:4" x14ac:dyDescent="0.2">
      <c r="C713" s="24"/>
      <c r="D713" s="24"/>
    </row>
    <row r="714" spans="3:4" x14ac:dyDescent="0.2">
      <c r="C714" s="24"/>
      <c r="D714" s="24"/>
    </row>
    <row r="715" spans="3:4" x14ac:dyDescent="0.2">
      <c r="C715" s="24"/>
      <c r="D715" s="24"/>
    </row>
    <row r="716" spans="3:4" x14ac:dyDescent="0.2">
      <c r="C716" s="24"/>
      <c r="D716" s="24"/>
    </row>
    <row r="717" spans="3:4" x14ac:dyDescent="0.2">
      <c r="C717" s="24"/>
      <c r="D717" s="24"/>
    </row>
    <row r="718" spans="3:4" x14ac:dyDescent="0.2">
      <c r="C718" s="24"/>
      <c r="D718" s="24"/>
    </row>
    <row r="719" spans="3:4" x14ac:dyDescent="0.2">
      <c r="C719" s="24"/>
      <c r="D719" s="24"/>
    </row>
    <row r="720" spans="3:4" x14ac:dyDescent="0.2">
      <c r="C720" s="24"/>
      <c r="D720" s="24"/>
    </row>
    <row r="721" spans="3:4" x14ac:dyDescent="0.2">
      <c r="C721" s="24"/>
      <c r="D721" s="24"/>
    </row>
    <row r="722" spans="3:4" x14ac:dyDescent="0.2">
      <c r="C722" s="24"/>
      <c r="D722" s="24"/>
    </row>
    <row r="723" spans="3:4" x14ac:dyDescent="0.2">
      <c r="C723" s="24"/>
      <c r="D723" s="24"/>
    </row>
    <row r="724" spans="3:4" x14ac:dyDescent="0.2">
      <c r="C724" s="24"/>
      <c r="D724" s="24"/>
    </row>
    <row r="725" spans="3:4" x14ac:dyDescent="0.2">
      <c r="C725" s="24"/>
      <c r="D725" s="24"/>
    </row>
    <row r="726" spans="3:4" x14ac:dyDescent="0.2">
      <c r="C726" s="24"/>
      <c r="D726" s="24"/>
    </row>
    <row r="727" spans="3:4" x14ac:dyDescent="0.2">
      <c r="C727" s="24"/>
      <c r="D727" s="24"/>
    </row>
    <row r="728" spans="3:4" x14ac:dyDescent="0.2">
      <c r="C728" s="24"/>
      <c r="D728" s="24"/>
    </row>
    <row r="729" spans="3:4" x14ac:dyDescent="0.2">
      <c r="C729" s="24"/>
      <c r="D729" s="24"/>
    </row>
    <row r="730" spans="3:4" x14ac:dyDescent="0.2">
      <c r="C730" s="24"/>
      <c r="D730" s="24"/>
    </row>
    <row r="731" spans="3:4" x14ac:dyDescent="0.2">
      <c r="C731" s="24"/>
      <c r="D731" s="24"/>
    </row>
    <row r="732" spans="3:4" x14ac:dyDescent="0.2">
      <c r="C732" s="24"/>
      <c r="D732" s="24"/>
    </row>
    <row r="733" spans="3:4" x14ac:dyDescent="0.2">
      <c r="C733" s="24"/>
      <c r="D733" s="24"/>
    </row>
    <row r="734" spans="3:4" x14ac:dyDescent="0.2">
      <c r="C734" s="24"/>
      <c r="D734" s="24"/>
    </row>
    <row r="735" spans="3:4" x14ac:dyDescent="0.2">
      <c r="C735" s="24"/>
      <c r="D735" s="24"/>
    </row>
    <row r="736" spans="3:4" x14ac:dyDescent="0.2">
      <c r="C736" s="24"/>
      <c r="D736" s="24"/>
    </row>
    <row r="737" spans="3:4" x14ac:dyDescent="0.2">
      <c r="C737" s="24"/>
      <c r="D737" s="24"/>
    </row>
    <row r="738" spans="3:4" x14ac:dyDescent="0.2">
      <c r="C738" s="24"/>
      <c r="D738" s="24"/>
    </row>
    <row r="739" spans="3:4" x14ac:dyDescent="0.2">
      <c r="C739" s="24"/>
      <c r="D739" s="24"/>
    </row>
    <row r="740" spans="3:4" x14ac:dyDescent="0.2">
      <c r="C740" s="24"/>
      <c r="D740" s="24"/>
    </row>
    <row r="741" spans="3:4" x14ac:dyDescent="0.2">
      <c r="C741" s="24"/>
      <c r="D741" s="24"/>
    </row>
    <row r="742" spans="3:4" x14ac:dyDescent="0.2">
      <c r="C742" s="24"/>
      <c r="D742" s="24"/>
    </row>
    <row r="743" spans="3:4" x14ac:dyDescent="0.2">
      <c r="C743" s="24"/>
      <c r="D743" s="24"/>
    </row>
    <row r="744" spans="3:4" x14ac:dyDescent="0.2">
      <c r="C744" s="24"/>
      <c r="D744" s="24"/>
    </row>
    <row r="745" spans="3:4" x14ac:dyDescent="0.2">
      <c r="C745" s="24"/>
      <c r="D745" s="24"/>
    </row>
    <row r="746" spans="3:4" x14ac:dyDescent="0.2">
      <c r="C746" s="24"/>
      <c r="D746" s="24"/>
    </row>
    <row r="747" spans="3:4" x14ac:dyDescent="0.2">
      <c r="C747" s="24"/>
      <c r="D747" s="24"/>
    </row>
    <row r="748" spans="3:4" x14ac:dyDescent="0.2">
      <c r="C748" s="24"/>
      <c r="D748" s="24"/>
    </row>
    <row r="749" spans="3:4" x14ac:dyDescent="0.2">
      <c r="C749" s="24"/>
      <c r="D749" s="24"/>
    </row>
    <row r="750" spans="3:4" x14ac:dyDescent="0.2">
      <c r="C750" s="24"/>
      <c r="D750" s="24"/>
    </row>
    <row r="751" spans="3:4" x14ac:dyDescent="0.2">
      <c r="C751" s="24"/>
      <c r="D751" s="24"/>
    </row>
    <row r="752" spans="3:4" x14ac:dyDescent="0.2">
      <c r="C752" s="24"/>
      <c r="D752" s="24"/>
    </row>
    <row r="753" spans="3:4" x14ac:dyDescent="0.2">
      <c r="C753" s="24"/>
      <c r="D753" s="24"/>
    </row>
    <row r="754" spans="3:4" x14ac:dyDescent="0.2">
      <c r="C754" s="24"/>
      <c r="D754" s="24"/>
    </row>
    <row r="755" spans="3:4" x14ac:dyDescent="0.2">
      <c r="C755" s="24"/>
      <c r="D755" s="24"/>
    </row>
    <row r="756" spans="3:4" x14ac:dyDescent="0.2">
      <c r="C756" s="24"/>
      <c r="D756" s="24"/>
    </row>
    <row r="757" spans="3:4" x14ac:dyDescent="0.2">
      <c r="C757" s="24"/>
      <c r="D757" s="24"/>
    </row>
    <row r="758" spans="3:4" x14ac:dyDescent="0.2">
      <c r="C758" s="24"/>
      <c r="D758" s="24"/>
    </row>
    <row r="759" spans="3:4" x14ac:dyDescent="0.2">
      <c r="C759" s="24"/>
      <c r="D759" s="24"/>
    </row>
    <row r="760" spans="3:4" x14ac:dyDescent="0.2">
      <c r="C760" s="24"/>
      <c r="D760" s="24"/>
    </row>
    <row r="761" spans="3:4" x14ac:dyDescent="0.2">
      <c r="C761" s="24"/>
      <c r="D761" s="24"/>
    </row>
    <row r="762" spans="3:4" x14ac:dyDescent="0.2">
      <c r="C762" s="24"/>
      <c r="D762" s="24"/>
    </row>
    <row r="763" spans="3:4" x14ac:dyDescent="0.2">
      <c r="C763" s="24"/>
      <c r="D763" s="24"/>
    </row>
    <row r="764" spans="3:4" x14ac:dyDescent="0.2">
      <c r="C764" s="24"/>
      <c r="D764" s="24"/>
    </row>
    <row r="765" spans="3:4" x14ac:dyDescent="0.2">
      <c r="C765" s="24"/>
      <c r="D765" s="24"/>
    </row>
    <row r="766" spans="3:4" x14ac:dyDescent="0.2">
      <c r="C766" s="24"/>
      <c r="D766" s="24"/>
    </row>
    <row r="767" spans="3:4" x14ac:dyDescent="0.2">
      <c r="C767" s="24"/>
      <c r="D767" s="24"/>
    </row>
    <row r="768" spans="3:4" x14ac:dyDescent="0.2">
      <c r="C768" s="24"/>
      <c r="D768" s="24"/>
    </row>
    <row r="769" spans="3:4" x14ac:dyDescent="0.2">
      <c r="C769" s="24"/>
      <c r="D769" s="24"/>
    </row>
    <row r="770" spans="3:4" x14ac:dyDescent="0.2">
      <c r="C770" s="24"/>
      <c r="D770" s="24"/>
    </row>
    <row r="771" spans="3:4" x14ac:dyDescent="0.2">
      <c r="C771" s="24"/>
      <c r="D771" s="24"/>
    </row>
    <row r="772" spans="3:4" x14ac:dyDescent="0.2">
      <c r="C772" s="24"/>
      <c r="D772" s="24"/>
    </row>
    <row r="773" spans="3:4" x14ac:dyDescent="0.2">
      <c r="C773" s="24"/>
      <c r="D773" s="24"/>
    </row>
    <row r="774" spans="3:4" x14ac:dyDescent="0.2">
      <c r="C774" s="24"/>
      <c r="D774" s="24"/>
    </row>
    <row r="775" spans="3:4" x14ac:dyDescent="0.2">
      <c r="C775" s="24"/>
      <c r="D775" s="24"/>
    </row>
    <row r="776" spans="3:4" x14ac:dyDescent="0.2">
      <c r="C776" s="24"/>
      <c r="D776" s="24"/>
    </row>
    <row r="777" spans="3:4" x14ac:dyDescent="0.2">
      <c r="C777" s="24"/>
      <c r="D777" s="24"/>
    </row>
    <row r="778" spans="3:4" x14ac:dyDescent="0.2">
      <c r="C778" s="24"/>
      <c r="D778" s="24"/>
    </row>
    <row r="779" spans="3:4" x14ac:dyDescent="0.2">
      <c r="C779" s="24"/>
      <c r="D779" s="24"/>
    </row>
    <row r="780" spans="3:4" x14ac:dyDescent="0.2">
      <c r="C780" s="24"/>
      <c r="D780" s="24"/>
    </row>
    <row r="781" spans="3:4" x14ac:dyDescent="0.2">
      <c r="C781" s="24"/>
      <c r="D781" s="24"/>
    </row>
    <row r="782" spans="3:4" x14ac:dyDescent="0.2">
      <c r="C782" s="24"/>
      <c r="D782" s="24"/>
    </row>
    <row r="783" spans="3:4" x14ac:dyDescent="0.2">
      <c r="C783" s="24"/>
      <c r="D783" s="24"/>
    </row>
    <row r="784" spans="3:4" x14ac:dyDescent="0.2">
      <c r="C784" s="24"/>
      <c r="D784" s="24"/>
    </row>
    <row r="785" spans="3:4" x14ac:dyDescent="0.2">
      <c r="C785" s="24"/>
      <c r="D785" s="24"/>
    </row>
    <row r="786" spans="3:4" x14ac:dyDescent="0.2">
      <c r="C786" s="24"/>
      <c r="D786" s="24"/>
    </row>
    <row r="787" spans="3:4" x14ac:dyDescent="0.2">
      <c r="C787" s="24"/>
      <c r="D787" s="24"/>
    </row>
    <row r="788" spans="3:4" x14ac:dyDescent="0.2">
      <c r="C788" s="24"/>
      <c r="D788" s="24"/>
    </row>
    <row r="789" spans="3:4" x14ac:dyDescent="0.2">
      <c r="C789" s="24"/>
      <c r="D789" s="24"/>
    </row>
    <row r="790" spans="3:4" x14ac:dyDescent="0.2">
      <c r="C790" s="24"/>
      <c r="D790" s="24"/>
    </row>
    <row r="791" spans="3:4" x14ac:dyDescent="0.2">
      <c r="C791" s="24"/>
      <c r="D791" s="24"/>
    </row>
    <row r="792" spans="3:4" x14ac:dyDescent="0.2">
      <c r="C792" s="24"/>
      <c r="D792" s="24"/>
    </row>
    <row r="793" spans="3:4" x14ac:dyDescent="0.2">
      <c r="C793" s="24"/>
      <c r="D793" s="24"/>
    </row>
    <row r="794" spans="3:4" x14ac:dyDescent="0.2">
      <c r="C794" s="24"/>
      <c r="D794" s="24"/>
    </row>
    <row r="795" spans="3:4" x14ac:dyDescent="0.2">
      <c r="C795" s="24"/>
      <c r="D795" s="24"/>
    </row>
    <row r="796" spans="3:4" x14ac:dyDescent="0.2">
      <c r="C796" s="24"/>
      <c r="D796" s="24"/>
    </row>
    <row r="797" spans="3:4" x14ac:dyDescent="0.2">
      <c r="C797" s="24"/>
      <c r="D797" s="24"/>
    </row>
    <row r="798" spans="3:4" x14ac:dyDescent="0.2">
      <c r="C798" s="24"/>
      <c r="D798" s="24"/>
    </row>
    <row r="799" spans="3:4" x14ac:dyDescent="0.2">
      <c r="C799" s="24"/>
      <c r="D799" s="24"/>
    </row>
    <row r="800" spans="3:4" x14ac:dyDescent="0.2">
      <c r="C800" s="24"/>
      <c r="D800" s="24"/>
    </row>
    <row r="801" spans="3:4" x14ac:dyDescent="0.2">
      <c r="C801" s="24"/>
      <c r="D801" s="24"/>
    </row>
    <row r="802" spans="3:4" x14ac:dyDescent="0.2">
      <c r="C802" s="24"/>
      <c r="D802" s="24"/>
    </row>
    <row r="803" spans="3:4" x14ac:dyDescent="0.2">
      <c r="C803" s="24"/>
      <c r="D803" s="24"/>
    </row>
    <row r="804" spans="3:4" x14ac:dyDescent="0.2">
      <c r="C804" s="24"/>
      <c r="D804" s="24"/>
    </row>
    <row r="805" spans="3:4" x14ac:dyDescent="0.2">
      <c r="C805" s="24"/>
      <c r="D805" s="24"/>
    </row>
    <row r="806" spans="3:4" x14ac:dyDescent="0.2">
      <c r="C806" s="24"/>
      <c r="D806" s="24"/>
    </row>
    <row r="807" spans="3:4" x14ac:dyDescent="0.2">
      <c r="C807" s="24"/>
      <c r="D807" s="24"/>
    </row>
    <row r="808" spans="3:4" x14ac:dyDescent="0.2">
      <c r="C808" s="24"/>
      <c r="D808" s="24"/>
    </row>
    <row r="809" spans="3:4" x14ac:dyDescent="0.2">
      <c r="C809" s="24"/>
      <c r="D809" s="24"/>
    </row>
    <row r="810" spans="3:4" x14ac:dyDescent="0.2">
      <c r="C810" s="24"/>
      <c r="D810" s="24"/>
    </row>
    <row r="811" spans="3:4" x14ac:dyDescent="0.2">
      <c r="C811" s="24"/>
      <c r="D811" s="24"/>
    </row>
    <row r="812" spans="3:4" x14ac:dyDescent="0.2">
      <c r="C812" s="24"/>
      <c r="D812" s="24"/>
    </row>
    <row r="813" spans="3:4" x14ac:dyDescent="0.2">
      <c r="C813" s="24"/>
      <c r="D813" s="24"/>
    </row>
    <row r="814" spans="3:4" x14ac:dyDescent="0.2">
      <c r="C814" s="24"/>
      <c r="D814" s="24"/>
    </row>
    <row r="815" spans="3:4" x14ac:dyDescent="0.2">
      <c r="C815" s="24"/>
      <c r="D815" s="24"/>
    </row>
    <row r="816" spans="3:4" x14ac:dyDescent="0.2">
      <c r="C816" s="24"/>
      <c r="D816" s="24"/>
    </row>
    <row r="817" spans="3:4" x14ac:dyDescent="0.2">
      <c r="C817" s="24"/>
      <c r="D817" s="24"/>
    </row>
    <row r="818" spans="3:4" x14ac:dyDescent="0.2">
      <c r="C818" s="24"/>
      <c r="D818" s="24"/>
    </row>
    <row r="819" spans="3:4" x14ac:dyDescent="0.2">
      <c r="C819" s="24"/>
      <c r="D819" s="24"/>
    </row>
    <row r="820" spans="3:4" x14ac:dyDescent="0.2">
      <c r="C820" s="24"/>
      <c r="D820" s="24"/>
    </row>
    <row r="821" spans="3:4" x14ac:dyDescent="0.2">
      <c r="C821" s="24"/>
      <c r="D821" s="24"/>
    </row>
    <row r="822" spans="3:4" x14ac:dyDescent="0.2">
      <c r="C822" s="24"/>
      <c r="D822" s="24"/>
    </row>
    <row r="823" spans="3:4" x14ac:dyDescent="0.2">
      <c r="C823" s="24"/>
      <c r="D823" s="24"/>
    </row>
    <row r="824" spans="3:4" x14ac:dyDescent="0.2">
      <c r="C824" s="24"/>
      <c r="D824" s="24"/>
    </row>
    <row r="825" spans="3:4" x14ac:dyDescent="0.2">
      <c r="C825" s="24"/>
      <c r="D825" s="24"/>
    </row>
    <row r="826" spans="3:4" x14ac:dyDescent="0.2">
      <c r="C826" s="24"/>
      <c r="D826" s="24"/>
    </row>
    <row r="827" spans="3:4" x14ac:dyDescent="0.2">
      <c r="C827" s="24"/>
      <c r="D827" s="24"/>
    </row>
    <row r="828" spans="3:4" x14ac:dyDescent="0.2">
      <c r="C828" s="24"/>
      <c r="D828" s="24"/>
    </row>
    <row r="829" spans="3:4" x14ac:dyDescent="0.2">
      <c r="C829" s="24"/>
      <c r="D829" s="24"/>
    </row>
    <row r="830" spans="3:4" x14ac:dyDescent="0.2">
      <c r="C830" s="24"/>
      <c r="D830" s="24"/>
    </row>
    <row r="831" spans="3:4" x14ac:dyDescent="0.2">
      <c r="C831" s="24"/>
      <c r="D831" s="24"/>
    </row>
    <row r="832" spans="3:4" x14ac:dyDescent="0.2">
      <c r="C832" s="24"/>
      <c r="D832" s="24"/>
    </row>
    <row r="833" spans="3:4" x14ac:dyDescent="0.2">
      <c r="C833" s="24"/>
      <c r="D833" s="24"/>
    </row>
    <row r="834" spans="3:4" x14ac:dyDescent="0.2">
      <c r="C834" s="24"/>
      <c r="D834" s="24"/>
    </row>
    <row r="835" spans="3:4" x14ac:dyDescent="0.2">
      <c r="C835" s="24"/>
      <c r="D835" s="24"/>
    </row>
    <row r="836" spans="3:4" x14ac:dyDescent="0.2">
      <c r="C836" s="24"/>
      <c r="D836" s="24"/>
    </row>
    <row r="837" spans="3:4" x14ac:dyDescent="0.2">
      <c r="C837" s="24"/>
      <c r="D837" s="24"/>
    </row>
    <row r="838" spans="3:4" x14ac:dyDescent="0.2">
      <c r="C838" s="24"/>
      <c r="D838" s="24"/>
    </row>
    <row r="839" spans="3:4" x14ac:dyDescent="0.2">
      <c r="C839" s="24"/>
      <c r="D839" s="24"/>
    </row>
    <row r="840" spans="3:4" x14ac:dyDescent="0.2">
      <c r="C840" s="24"/>
      <c r="D840" s="24"/>
    </row>
    <row r="841" spans="3:4" x14ac:dyDescent="0.2">
      <c r="C841" s="24"/>
      <c r="D841" s="24"/>
    </row>
    <row r="842" spans="3:4" x14ac:dyDescent="0.2">
      <c r="C842" s="24"/>
      <c r="D842" s="24"/>
    </row>
    <row r="843" spans="3:4" x14ac:dyDescent="0.2">
      <c r="C843" s="24"/>
      <c r="D843" s="24"/>
    </row>
    <row r="844" spans="3:4" x14ac:dyDescent="0.2">
      <c r="C844" s="24"/>
      <c r="D844" s="24"/>
    </row>
    <row r="845" spans="3:4" x14ac:dyDescent="0.2">
      <c r="C845" s="24"/>
      <c r="D845" s="24"/>
    </row>
    <row r="846" spans="3:4" x14ac:dyDescent="0.2">
      <c r="C846" s="24"/>
      <c r="D846" s="24"/>
    </row>
    <row r="847" spans="3:4" x14ac:dyDescent="0.2">
      <c r="C847" s="24"/>
      <c r="D847" s="24"/>
    </row>
    <row r="848" spans="3:4" x14ac:dyDescent="0.2">
      <c r="C848" s="24"/>
      <c r="D848" s="24"/>
    </row>
    <row r="849" spans="3:4" x14ac:dyDescent="0.2">
      <c r="C849" s="24"/>
      <c r="D849" s="24"/>
    </row>
    <row r="850" spans="3:4" x14ac:dyDescent="0.2">
      <c r="C850" s="24"/>
      <c r="D850" s="24"/>
    </row>
    <row r="851" spans="3:4" x14ac:dyDescent="0.2">
      <c r="C851" s="24"/>
      <c r="D851" s="24"/>
    </row>
    <row r="852" spans="3:4" x14ac:dyDescent="0.2">
      <c r="C852" s="24"/>
      <c r="D852" s="24"/>
    </row>
    <row r="853" spans="3:4" x14ac:dyDescent="0.2">
      <c r="C853" s="24"/>
      <c r="D853" s="24"/>
    </row>
    <row r="854" spans="3:4" x14ac:dyDescent="0.2">
      <c r="C854" s="24"/>
      <c r="D854" s="24"/>
    </row>
    <row r="855" spans="3:4" x14ac:dyDescent="0.2">
      <c r="C855" s="24"/>
      <c r="D855" s="24"/>
    </row>
    <row r="856" spans="3:4" x14ac:dyDescent="0.2">
      <c r="C856" s="24"/>
      <c r="D856" s="24"/>
    </row>
    <row r="857" spans="3:4" x14ac:dyDescent="0.2">
      <c r="C857" s="24"/>
      <c r="D857" s="24"/>
    </row>
    <row r="858" spans="3:4" x14ac:dyDescent="0.2">
      <c r="C858" s="24"/>
      <c r="D858" s="24"/>
    </row>
    <row r="859" spans="3:4" x14ac:dyDescent="0.2">
      <c r="C859" s="24"/>
      <c r="D859" s="24"/>
    </row>
    <row r="860" spans="3:4" x14ac:dyDescent="0.2">
      <c r="C860" s="24"/>
      <c r="D860" s="24"/>
    </row>
    <row r="861" spans="3:4" x14ac:dyDescent="0.2">
      <c r="C861" s="24"/>
      <c r="D861" s="24"/>
    </row>
    <row r="862" spans="3:4" x14ac:dyDescent="0.2">
      <c r="C862" s="24"/>
      <c r="D862" s="24"/>
    </row>
    <row r="863" spans="3:4" x14ac:dyDescent="0.2">
      <c r="C863" s="24"/>
      <c r="D863" s="24"/>
    </row>
    <row r="864" spans="3:4" x14ac:dyDescent="0.2">
      <c r="C864" s="24"/>
      <c r="D864" s="24"/>
    </row>
    <row r="865" spans="3:4" x14ac:dyDescent="0.2">
      <c r="C865" s="24"/>
      <c r="D865" s="24"/>
    </row>
    <row r="866" spans="3:4" x14ac:dyDescent="0.2">
      <c r="C866" s="24"/>
      <c r="D866" s="24"/>
    </row>
    <row r="867" spans="3:4" x14ac:dyDescent="0.2">
      <c r="C867" s="24"/>
      <c r="D867" s="24"/>
    </row>
    <row r="868" spans="3:4" x14ac:dyDescent="0.2">
      <c r="C868" s="24"/>
      <c r="D868" s="24"/>
    </row>
    <row r="869" spans="3:4" x14ac:dyDescent="0.2">
      <c r="C869" s="24"/>
      <c r="D869" s="24"/>
    </row>
    <row r="870" spans="3:4" x14ac:dyDescent="0.2">
      <c r="C870" s="24"/>
      <c r="D870" s="24"/>
    </row>
    <row r="871" spans="3:4" x14ac:dyDescent="0.2">
      <c r="C871" s="24"/>
      <c r="D871" s="24"/>
    </row>
    <row r="872" spans="3:4" x14ac:dyDescent="0.2">
      <c r="C872" s="24"/>
      <c r="D872" s="24"/>
    </row>
    <row r="873" spans="3:4" x14ac:dyDescent="0.2">
      <c r="C873" s="24"/>
      <c r="D873" s="24"/>
    </row>
    <row r="874" spans="3:4" x14ac:dyDescent="0.2">
      <c r="C874" s="24"/>
      <c r="D874" s="24"/>
    </row>
    <row r="875" spans="3:4" x14ac:dyDescent="0.2">
      <c r="C875" s="24"/>
      <c r="D875" s="24"/>
    </row>
    <row r="876" spans="3:4" x14ac:dyDescent="0.2">
      <c r="C876" s="24"/>
      <c r="D876" s="24"/>
    </row>
    <row r="877" spans="3:4" x14ac:dyDescent="0.2">
      <c r="C877" s="24"/>
      <c r="D877" s="24"/>
    </row>
    <row r="878" spans="3:4" x14ac:dyDescent="0.2">
      <c r="C878" s="24"/>
      <c r="D878" s="24"/>
    </row>
    <row r="879" spans="3:4" x14ac:dyDescent="0.2">
      <c r="C879" s="24"/>
      <c r="D879" s="24"/>
    </row>
    <row r="880" spans="3:4" x14ac:dyDescent="0.2">
      <c r="C880" s="24"/>
      <c r="D880" s="24"/>
    </row>
    <row r="881" spans="3:4" x14ac:dyDescent="0.2">
      <c r="C881" s="24"/>
      <c r="D881" s="24"/>
    </row>
    <row r="882" spans="3:4" x14ac:dyDescent="0.2">
      <c r="C882" s="24"/>
      <c r="D882" s="24"/>
    </row>
    <row r="883" spans="3:4" x14ac:dyDescent="0.2">
      <c r="C883" s="24"/>
      <c r="D883" s="24"/>
    </row>
    <row r="884" spans="3:4" x14ac:dyDescent="0.2">
      <c r="C884" s="24"/>
      <c r="D884" s="24"/>
    </row>
    <row r="885" spans="3:4" x14ac:dyDescent="0.2">
      <c r="C885" s="24"/>
      <c r="D885" s="24"/>
    </row>
    <row r="886" spans="3:4" x14ac:dyDescent="0.2">
      <c r="C886" s="24"/>
      <c r="D886" s="24"/>
    </row>
    <row r="887" spans="3:4" x14ac:dyDescent="0.2">
      <c r="C887" s="24"/>
      <c r="D887" s="24"/>
    </row>
    <row r="888" spans="3:4" x14ac:dyDescent="0.2">
      <c r="C888" s="24"/>
      <c r="D888" s="24"/>
    </row>
    <row r="889" spans="3:4" x14ac:dyDescent="0.2">
      <c r="C889" s="24"/>
      <c r="D889" s="24"/>
    </row>
    <row r="890" spans="3:4" x14ac:dyDescent="0.2">
      <c r="C890" s="24"/>
      <c r="D890" s="24"/>
    </row>
    <row r="891" spans="3:4" x14ac:dyDescent="0.2">
      <c r="C891" s="24"/>
      <c r="D891" s="24"/>
    </row>
    <row r="892" spans="3:4" x14ac:dyDescent="0.2">
      <c r="C892" s="24"/>
      <c r="D892" s="24"/>
    </row>
    <row r="893" spans="3:4" x14ac:dyDescent="0.2">
      <c r="C893" s="24"/>
      <c r="D893" s="24"/>
    </row>
    <row r="894" spans="3:4" x14ac:dyDescent="0.2">
      <c r="C894" s="24"/>
      <c r="D894" s="24"/>
    </row>
    <row r="895" spans="3:4" x14ac:dyDescent="0.2">
      <c r="C895" s="24"/>
      <c r="D895" s="24"/>
    </row>
    <row r="896" spans="3:4" x14ac:dyDescent="0.2">
      <c r="C896" s="24"/>
      <c r="D896" s="24"/>
    </row>
    <row r="897" spans="3:4" x14ac:dyDescent="0.2">
      <c r="C897" s="24"/>
      <c r="D897" s="24"/>
    </row>
    <row r="898" spans="3:4" x14ac:dyDescent="0.2">
      <c r="C898" s="24"/>
      <c r="D898" s="24"/>
    </row>
    <row r="899" spans="3:4" x14ac:dyDescent="0.2">
      <c r="C899" s="24"/>
      <c r="D899" s="24"/>
    </row>
    <row r="900" spans="3:4" x14ac:dyDescent="0.2">
      <c r="C900" s="24"/>
      <c r="D900" s="24"/>
    </row>
    <row r="901" spans="3:4" x14ac:dyDescent="0.2">
      <c r="C901" s="24"/>
      <c r="D901" s="24"/>
    </row>
    <row r="902" spans="3:4" x14ac:dyDescent="0.2">
      <c r="C902" s="24"/>
      <c r="D902" s="24"/>
    </row>
    <row r="903" spans="3:4" x14ac:dyDescent="0.2">
      <c r="C903" s="24"/>
      <c r="D903" s="24"/>
    </row>
    <row r="904" spans="3:4" x14ac:dyDescent="0.2">
      <c r="C904" s="24"/>
      <c r="D904" s="24"/>
    </row>
    <row r="905" spans="3:4" x14ac:dyDescent="0.2">
      <c r="C905" s="24"/>
      <c r="D905" s="24"/>
    </row>
    <row r="906" spans="3:4" x14ac:dyDescent="0.2">
      <c r="C906" s="24"/>
      <c r="D906" s="24"/>
    </row>
    <row r="907" spans="3:4" x14ac:dyDescent="0.2">
      <c r="C907" s="24"/>
      <c r="D907" s="24"/>
    </row>
    <row r="908" spans="3:4" x14ac:dyDescent="0.2">
      <c r="C908" s="24"/>
      <c r="D908" s="24"/>
    </row>
    <row r="909" spans="3:4" x14ac:dyDescent="0.2">
      <c r="C909" s="24"/>
      <c r="D909" s="24"/>
    </row>
    <row r="910" spans="3:4" x14ac:dyDescent="0.2">
      <c r="C910" s="24"/>
      <c r="D910" s="24"/>
    </row>
    <row r="911" spans="3:4" x14ac:dyDescent="0.2">
      <c r="C911" s="24"/>
      <c r="D911" s="24"/>
    </row>
    <row r="912" spans="3:4" x14ac:dyDescent="0.2">
      <c r="C912" s="24"/>
      <c r="D912" s="24"/>
    </row>
    <row r="913" spans="3:4" x14ac:dyDescent="0.2">
      <c r="C913" s="24"/>
      <c r="D913" s="24"/>
    </row>
    <row r="914" spans="3:4" x14ac:dyDescent="0.2">
      <c r="C914" s="24"/>
      <c r="D914" s="24"/>
    </row>
    <row r="915" spans="3:4" x14ac:dyDescent="0.2">
      <c r="C915" s="24"/>
      <c r="D915" s="24"/>
    </row>
    <row r="916" spans="3:4" x14ac:dyDescent="0.2">
      <c r="C916" s="24"/>
      <c r="D916" s="24"/>
    </row>
    <row r="917" spans="3:4" x14ac:dyDescent="0.2">
      <c r="C917" s="24"/>
      <c r="D917" s="24"/>
    </row>
    <row r="918" spans="3:4" x14ac:dyDescent="0.2">
      <c r="C918" s="24"/>
      <c r="D918" s="24"/>
    </row>
    <row r="919" spans="3:4" x14ac:dyDescent="0.2">
      <c r="C919" s="24"/>
      <c r="D919" s="24"/>
    </row>
    <row r="920" spans="3:4" x14ac:dyDescent="0.2">
      <c r="C920" s="24"/>
      <c r="D920" s="24"/>
    </row>
    <row r="921" spans="3:4" x14ac:dyDescent="0.2">
      <c r="C921" s="24"/>
      <c r="D921" s="24"/>
    </row>
    <row r="922" spans="3:4" x14ac:dyDescent="0.2">
      <c r="C922" s="24"/>
      <c r="D922" s="24"/>
    </row>
    <row r="923" spans="3:4" x14ac:dyDescent="0.2">
      <c r="C923" s="24"/>
      <c r="D923" s="24"/>
    </row>
    <row r="924" spans="3:4" x14ac:dyDescent="0.2">
      <c r="C924" s="24"/>
      <c r="D924" s="24"/>
    </row>
    <row r="925" spans="3:4" x14ac:dyDescent="0.2">
      <c r="C925" s="24"/>
      <c r="D925" s="24"/>
    </row>
    <row r="926" spans="3:4" x14ac:dyDescent="0.2">
      <c r="C926" s="24"/>
      <c r="D926" s="24"/>
    </row>
    <row r="927" spans="3:4" x14ac:dyDescent="0.2">
      <c r="C927" s="24"/>
      <c r="D927" s="24"/>
    </row>
    <row r="928" spans="3:4" x14ac:dyDescent="0.2">
      <c r="C928" s="24"/>
      <c r="D928" s="24"/>
    </row>
    <row r="929" spans="3:4" x14ac:dyDescent="0.2">
      <c r="C929" s="24"/>
      <c r="D929" s="24"/>
    </row>
    <row r="930" spans="3:4" x14ac:dyDescent="0.2">
      <c r="C930" s="24"/>
      <c r="D930" s="24"/>
    </row>
    <row r="931" spans="3:4" x14ac:dyDescent="0.2">
      <c r="C931" s="24"/>
      <c r="D931" s="24"/>
    </row>
    <row r="932" spans="3:4" x14ac:dyDescent="0.2">
      <c r="C932" s="24"/>
      <c r="D932" s="24"/>
    </row>
    <row r="933" spans="3:4" x14ac:dyDescent="0.2">
      <c r="C933" s="24"/>
      <c r="D933" s="24"/>
    </row>
    <row r="934" spans="3:4" x14ac:dyDescent="0.2">
      <c r="C934" s="24"/>
      <c r="D934" s="24"/>
    </row>
    <row r="935" spans="3:4" x14ac:dyDescent="0.2">
      <c r="C935" s="24"/>
      <c r="D935" s="24"/>
    </row>
    <row r="936" spans="3:4" x14ac:dyDescent="0.2">
      <c r="C936" s="24"/>
      <c r="D936" s="24"/>
    </row>
    <row r="937" spans="3:4" x14ac:dyDescent="0.2">
      <c r="C937" s="24"/>
      <c r="D937" s="24"/>
    </row>
    <row r="938" spans="3:4" x14ac:dyDescent="0.2">
      <c r="C938" s="24"/>
      <c r="D938" s="24"/>
    </row>
    <row r="939" spans="3:4" x14ac:dyDescent="0.2">
      <c r="C939" s="24"/>
      <c r="D939" s="24"/>
    </row>
    <row r="940" spans="3:4" x14ac:dyDescent="0.2">
      <c r="C940" s="24"/>
      <c r="D940" s="24"/>
    </row>
    <row r="941" spans="3:4" x14ac:dyDescent="0.2">
      <c r="C941" s="24"/>
      <c r="D941" s="24"/>
    </row>
    <row r="942" spans="3:4" x14ac:dyDescent="0.2">
      <c r="C942" s="24"/>
      <c r="D942" s="24"/>
    </row>
    <row r="943" spans="3:4" x14ac:dyDescent="0.2">
      <c r="C943" s="24"/>
      <c r="D943" s="24"/>
    </row>
    <row r="944" spans="3:4" x14ac:dyDescent="0.2">
      <c r="C944" s="24"/>
      <c r="D944" s="24"/>
    </row>
    <row r="945" spans="3:4" x14ac:dyDescent="0.2">
      <c r="C945" s="24"/>
      <c r="D945" s="24"/>
    </row>
    <row r="946" spans="3:4" x14ac:dyDescent="0.2">
      <c r="C946" s="24"/>
      <c r="D946" s="24"/>
    </row>
    <row r="947" spans="3:4" x14ac:dyDescent="0.2">
      <c r="C947" s="24"/>
      <c r="D947" s="24"/>
    </row>
    <row r="948" spans="3:4" x14ac:dyDescent="0.2">
      <c r="C948" s="24"/>
      <c r="D948" s="24"/>
    </row>
    <row r="949" spans="3:4" x14ac:dyDescent="0.2">
      <c r="C949" s="24"/>
      <c r="D949" s="24"/>
    </row>
    <row r="950" spans="3:4" x14ac:dyDescent="0.2">
      <c r="C950" s="24"/>
      <c r="D950" s="24"/>
    </row>
    <row r="951" spans="3:4" x14ac:dyDescent="0.2">
      <c r="C951" s="24"/>
      <c r="D951" s="24"/>
    </row>
    <row r="952" spans="3:4" x14ac:dyDescent="0.2">
      <c r="C952" s="24"/>
      <c r="D952" s="24"/>
    </row>
    <row r="953" spans="3:4" x14ac:dyDescent="0.2">
      <c r="C953" s="24"/>
      <c r="D953" s="24"/>
    </row>
    <row r="954" spans="3:4" x14ac:dyDescent="0.2">
      <c r="C954" s="24"/>
      <c r="D954" s="24"/>
    </row>
    <row r="955" spans="3:4" x14ac:dyDescent="0.2">
      <c r="C955" s="24"/>
      <c r="D955" s="24"/>
    </row>
    <row r="956" spans="3:4" x14ac:dyDescent="0.2">
      <c r="C956" s="24"/>
      <c r="D956" s="24"/>
    </row>
    <row r="957" spans="3:4" x14ac:dyDescent="0.2">
      <c r="C957" s="24"/>
      <c r="D957" s="24"/>
    </row>
    <row r="958" spans="3:4" x14ac:dyDescent="0.2">
      <c r="C958" s="24"/>
      <c r="D958" s="24"/>
    </row>
    <row r="959" spans="3:4" x14ac:dyDescent="0.2">
      <c r="C959" s="24"/>
      <c r="D959" s="24"/>
    </row>
    <row r="960" spans="3:4" x14ac:dyDescent="0.2">
      <c r="C960" s="24"/>
      <c r="D960" s="24"/>
    </row>
    <row r="961" spans="3:4" x14ac:dyDescent="0.2">
      <c r="C961" s="24"/>
      <c r="D961" s="24"/>
    </row>
    <row r="962" spans="3:4" x14ac:dyDescent="0.2">
      <c r="C962" s="24"/>
      <c r="D962" s="24"/>
    </row>
    <row r="963" spans="3:4" x14ac:dyDescent="0.2">
      <c r="C963" s="24"/>
      <c r="D963" s="24"/>
    </row>
    <row r="964" spans="3:4" x14ac:dyDescent="0.2">
      <c r="C964" s="24"/>
      <c r="D964" s="24"/>
    </row>
    <row r="965" spans="3:4" x14ac:dyDescent="0.2">
      <c r="C965" s="24"/>
      <c r="D965" s="24"/>
    </row>
    <row r="966" spans="3:4" x14ac:dyDescent="0.2">
      <c r="C966" s="24"/>
      <c r="D966" s="24"/>
    </row>
    <row r="967" spans="3:4" x14ac:dyDescent="0.2">
      <c r="C967" s="24"/>
      <c r="D967" s="24"/>
    </row>
    <row r="968" spans="3:4" x14ac:dyDescent="0.2">
      <c r="C968" s="24"/>
      <c r="D968" s="24"/>
    </row>
    <row r="969" spans="3:4" x14ac:dyDescent="0.2">
      <c r="C969" s="24"/>
      <c r="D969" s="24"/>
    </row>
    <row r="970" spans="3:4" x14ac:dyDescent="0.2">
      <c r="C970" s="24"/>
      <c r="D970" s="24"/>
    </row>
    <row r="971" spans="3:4" x14ac:dyDescent="0.2">
      <c r="C971" s="24"/>
      <c r="D971" s="24"/>
    </row>
    <row r="972" spans="3:4" x14ac:dyDescent="0.2">
      <c r="C972" s="24"/>
      <c r="D972" s="24"/>
    </row>
    <row r="973" spans="3:4" x14ac:dyDescent="0.2">
      <c r="C973" s="24"/>
      <c r="D973" s="24"/>
    </row>
    <row r="974" spans="3:4" x14ac:dyDescent="0.2">
      <c r="C974" s="24"/>
      <c r="D974" s="24"/>
    </row>
    <row r="975" spans="3:4" x14ac:dyDescent="0.2">
      <c r="C975" s="24"/>
      <c r="D975" s="24"/>
    </row>
    <row r="976" spans="3:4" x14ac:dyDescent="0.2">
      <c r="C976" s="24"/>
      <c r="D976" s="24"/>
    </row>
    <row r="977" spans="3:4" x14ac:dyDescent="0.2">
      <c r="C977" s="24"/>
      <c r="D977" s="24"/>
    </row>
    <row r="978" spans="3:4" x14ac:dyDescent="0.2">
      <c r="C978" s="24"/>
      <c r="D978" s="24"/>
    </row>
    <row r="979" spans="3:4" x14ac:dyDescent="0.2">
      <c r="C979" s="24"/>
      <c r="D979" s="24"/>
    </row>
    <row r="980" spans="3:4" x14ac:dyDescent="0.2">
      <c r="C980" s="24"/>
      <c r="D980" s="24"/>
    </row>
    <row r="981" spans="3:4" x14ac:dyDescent="0.2">
      <c r="C981" s="24"/>
      <c r="D981" s="24"/>
    </row>
    <row r="982" spans="3:4" x14ac:dyDescent="0.2">
      <c r="C982" s="24"/>
      <c r="D982" s="24"/>
    </row>
    <row r="983" spans="3:4" x14ac:dyDescent="0.2">
      <c r="C983" s="24"/>
      <c r="D983" s="24"/>
    </row>
    <row r="984" spans="3:4" x14ac:dyDescent="0.2">
      <c r="C984" s="24"/>
      <c r="D984" s="24"/>
    </row>
    <row r="985" spans="3:4" x14ac:dyDescent="0.2">
      <c r="C985" s="24"/>
      <c r="D985" s="24"/>
    </row>
    <row r="986" spans="3:4" x14ac:dyDescent="0.2">
      <c r="C986" s="24"/>
      <c r="D986" s="24"/>
    </row>
    <row r="987" spans="3:4" x14ac:dyDescent="0.2">
      <c r="C987" s="24"/>
      <c r="D987" s="24"/>
    </row>
    <row r="988" spans="3:4" x14ac:dyDescent="0.2">
      <c r="C988" s="24"/>
      <c r="D988" s="24"/>
    </row>
    <row r="989" spans="3:4" x14ac:dyDescent="0.2">
      <c r="C989" s="24"/>
      <c r="D989" s="24"/>
    </row>
    <row r="990" spans="3:4" x14ac:dyDescent="0.2">
      <c r="C990" s="24"/>
      <c r="D990" s="24"/>
    </row>
    <row r="991" spans="3:4" x14ac:dyDescent="0.2">
      <c r="C991" s="24"/>
      <c r="D991" s="24"/>
    </row>
    <row r="992" spans="3:4" x14ac:dyDescent="0.2">
      <c r="C992" s="24"/>
      <c r="D992" s="24"/>
    </row>
    <row r="993" spans="3:4" x14ac:dyDescent="0.2">
      <c r="C993" s="24"/>
      <c r="D993" s="24"/>
    </row>
    <row r="994" spans="3:4" x14ac:dyDescent="0.2">
      <c r="C994" s="24"/>
      <c r="D994" s="24"/>
    </row>
    <row r="995" spans="3:4" x14ac:dyDescent="0.2">
      <c r="C995" s="24"/>
      <c r="D995" s="24"/>
    </row>
    <row r="996" spans="3:4" x14ac:dyDescent="0.2">
      <c r="C996" s="24"/>
      <c r="D996" s="24"/>
    </row>
    <row r="997" spans="3:4" x14ac:dyDescent="0.2">
      <c r="C997" s="24"/>
      <c r="D997" s="24"/>
    </row>
    <row r="998" spans="3:4" x14ac:dyDescent="0.2">
      <c r="C998" s="24"/>
      <c r="D998" s="24"/>
    </row>
    <row r="999" spans="3:4" x14ac:dyDescent="0.2">
      <c r="C999" s="24"/>
      <c r="D999" s="24"/>
    </row>
    <row r="1000" spans="3:4" x14ac:dyDescent="0.2">
      <c r="C1000" s="24"/>
      <c r="D1000" s="24"/>
    </row>
    <row r="1001" spans="3:4" x14ac:dyDescent="0.2">
      <c r="C1001" s="24"/>
      <c r="D1001" s="24"/>
    </row>
    <row r="1002" spans="3:4" x14ac:dyDescent="0.2">
      <c r="C1002" s="24"/>
      <c r="D1002" s="24"/>
    </row>
    <row r="1003" spans="3:4" x14ac:dyDescent="0.2">
      <c r="C1003" s="24"/>
      <c r="D1003" s="24"/>
    </row>
    <row r="1004" spans="3:4" x14ac:dyDescent="0.2">
      <c r="C1004" s="24"/>
      <c r="D1004" s="24"/>
    </row>
    <row r="1005" spans="3:4" x14ac:dyDescent="0.2">
      <c r="C1005" s="24"/>
      <c r="D1005" s="24"/>
    </row>
    <row r="1006" spans="3:4" x14ac:dyDescent="0.2">
      <c r="C1006" s="24"/>
      <c r="D1006" s="24"/>
    </row>
    <row r="1007" spans="3:4" x14ac:dyDescent="0.2">
      <c r="C1007" s="24"/>
      <c r="D1007" s="24"/>
    </row>
    <row r="1008" spans="3:4" x14ac:dyDescent="0.2">
      <c r="C1008" s="24"/>
      <c r="D1008" s="24"/>
    </row>
    <row r="1009" spans="3:4" x14ac:dyDescent="0.2">
      <c r="C1009" s="24"/>
      <c r="D1009" s="24"/>
    </row>
    <row r="1010" spans="3:4" x14ac:dyDescent="0.2">
      <c r="C1010" s="24"/>
      <c r="D1010" s="24"/>
    </row>
    <row r="1011" spans="3:4" x14ac:dyDescent="0.2">
      <c r="C1011" s="24"/>
      <c r="D1011" s="24"/>
    </row>
    <row r="1012" spans="3:4" x14ac:dyDescent="0.2">
      <c r="C1012" s="24"/>
      <c r="D1012" s="24"/>
    </row>
    <row r="1013" spans="3:4" x14ac:dyDescent="0.2">
      <c r="C1013" s="24"/>
      <c r="D1013" s="24"/>
    </row>
    <row r="1014" spans="3:4" x14ac:dyDescent="0.2">
      <c r="C1014" s="24"/>
      <c r="D1014" s="24"/>
    </row>
    <row r="1015" spans="3:4" x14ac:dyDescent="0.2">
      <c r="C1015" s="24"/>
      <c r="D1015" s="24"/>
    </row>
    <row r="1016" spans="3:4" x14ac:dyDescent="0.2">
      <c r="C1016" s="24"/>
      <c r="D1016" s="24"/>
    </row>
    <row r="1017" spans="3:4" x14ac:dyDescent="0.2">
      <c r="C1017" s="24"/>
      <c r="D1017" s="24"/>
    </row>
    <row r="1018" spans="3:4" x14ac:dyDescent="0.2">
      <c r="C1018" s="24"/>
      <c r="D1018" s="24"/>
    </row>
    <row r="1019" spans="3:4" x14ac:dyDescent="0.2">
      <c r="C1019" s="24"/>
      <c r="D1019" s="24"/>
    </row>
    <row r="1020" spans="3:4" x14ac:dyDescent="0.2">
      <c r="C1020" s="24"/>
      <c r="D1020" s="24"/>
    </row>
    <row r="1021" spans="3:4" x14ac:dyDescent="0.2">
      <c r="C1021" s="24"/>
      <c r="D1021" s="24"/>
    </row>
    <row r="1022" spans="3:4" x14ac:dyDescent="0.2">
      <c r="C1022" s="24"/>
      <c r="D1022" s="24"/>
    </row>
    <row r="1023" spans="3:4" x14ac:dyDescent="0.2">
      <c r="C1023" s="24"/>
      <c r="D1023" s="24"/>
    </row>
    <row r="1024" spans="3:4" x14ac:dyDescent="0.2">
      <c r="C1024" s="24"/>
      <c r="D1024" s="24"/>
    </row>
    <row r="1025" spans="3:4" x14ac:dyDescent="0.2">
      <c r="C1025" s="24"/>
      <c r="D1025" s="24"/>
    </row>
    <row r="1026" spans="3:4" x14ac:dyDescent="0.2">
      <c r="C1026" s="24"/>
      <c r="D1026" s="24"/>
    </row>
    <row r="1027" spans="3:4" x14ac:dyDescent="0.2">
      <c r="C1027" s="24"/>
      <c r="D1027" s="24"/>
    </row>
    <row r="1028" spans="3:4" x14ac:dyDescent="0.2">
      <c r="C1028" s="24"/>
      <c r="D1028" s="24"/>
    </row>
    <row r="1029" spans="3:4" x14ac:dyDescent="0.2">
      <c r="C1029" s="24"/>
      <c r="D1029" s="24"/>
    </row>
    <row r="1030" spans="3:4" x14ac:dyDescent="0.2">
      <c r="C1030" s="24"/>
      <c r="D1030" s="24"/>
    </row>
    <row r="1031" spans="3:4" x14ac:dyDescent="0.2">
      <c r="C1031" s="24"/>
      <c r="D1031" s="24"/>
    </row>
    <row r="1032" spans="3:4" x14ac:dyDescent="0.2">
      <c r="C1032" s="24"/>
      <c r="D1032" s="24"/>
    </row>
    <row r="1033" spans="3:4" x14ac:dyDescent="0.2">
      <c r="C1033" s="24"/>
      <c r="D1033" s="24"/>
    </row>
    <row r="1034" spans="3:4" x14ac:dyDescent="0.2">
      <c r="C1034" s="24"/>
      <c r="D1034" s="24"/>
    </row>
    <row r="1035" spans="3:4" x14ac:dyDescent="0.2">
      <c r="C1035" s="24"/>
      <c r="D1035" s="24"/>
    </row>
    <row r="1036" spans="3:4" x14ac:dyDescent="0.2">
      <c r="C1036" s="24"/>
      <c r="D1036" s="24"/>
    </row>
    <row r="1037" spans="3:4" x14ac:dyDescent="0.2">
      <c r="C1037" s="24"/>
      <c r="D1037" s="24"/>
    </row>
    <row r="1038" spans="3:4" x14ac:dyDescent="0.2">
      <c r="C1038" s="24"/>
      <c r="D1038" s="24"/>
    </row>
    <row r="1039" spans="3:4" x14ac:dyDescent="0.2">
      <c r="C1039" s="24"/>
      <c r="D1039" s="24"/>
    </row>
    <row r="1040" spans="3:4" x14ac:dyDescent="0.2">
      <c r="C1040" s="24"/>
      <c r="D1040" s="24"/>
    </row>
    <row r="1041" spans="3:4" x14ac:dyDescent="0.2">
      <c r="C1041" s="24"/>
      <c r="D1041" s="24"/>
    </row>
    <row r="1042" spans="3:4" x14ac:dyDescent="0.2">
      <c r="C1042" s="24"/>
      <c r="D1042" s="24"/>
    </row>
    <row r="1043" spans="3:4" x14ac:dyDescent="0.2">
      <c r="C1043" s="24"/>
      <c r="D1043" s="24"/>
    </row>
    <row r="1044" spans="3:4" x14ac:dyDescent="0.2">
      <c r="C1044" s="24"/>
      <c r="D1044" s="24"/>
    </row>
    <row r="1045" spans="3:4" x14ac:dyDescent="0.2">
      <c r="C1045" s="24"/>
      <c r="D1045" s="24"/>
    </row>
    <row r="1046" spans="3:4" x14ac:dyDescent="0.2">
      <c r="C1046" s="24"/>
      <c r="D1046" s="24"/>
    </row>
    <row r="1047" spans="3:4" x14ac:dyDescent="0.2">
      <c r="C1047" s="24"/>
      <c r="D1047" s="24"/>
    </row>
    <row r="1048" spans="3:4" x14ac:dyDescent="0.2">
      <c r="C1048" s="24"/>
      <c r="D1048" s="24"/>
    </row>
    <row r="1049" spans="3:4" x14ac:dyDescent="0.2">
      <c r="C1049" s="24"/>
      <c r="D1049" s="24"/>
    </row>
    <row r="1050" spans="3:4" x14ac:dyDescent="0.2">
      <c r="C1050" s="24"/>
      <c r="D1050" s="24"/>
    </row>
    <row r="1051" spans="3:4" x14ac:dyDescent="0.2">
      <c r="C1051" s="24"/>
      <c r="D1051" s="24"/>
    </row>
    <row r="1052" spans="3:4" x14ac:dyDescent="0.2">
      <c r="C1052" s="24"/>
      <c r="D1052" s="24"/>
    </row>
    <row r="1053" spans="3:4" x14ac:dyDescent="0.2">
      <c r="C1053" s="24"/>
      <c r="D1053" s="24"/>
    </row>
    <row r="1054" spans="3:4" x14ac:dyDescent="0.2">
      <c r="C1054" s="24"/>
      <c r="D1054" s="24"/>
    </row>
    <row r="1055" spans="3:4" x14ac:dyDescent="0.2">
      <c r="C1055" s="24"/>
      <c r="D1055" s="24"/>
    </row>
    <row r="1056" spans="3:4" x14ac:dyDescent="0.2">
      <c r="C1056" s="24"/>
      <c r="D1056" s="24"/>
    </row>
    <row r="1057" spans="3:4" x14ac:dyDescent="0.2">
      <c r="C1057" s="24"/>
      <c r="D1057" s="24"/>
    </row>
    <row r="1058" spans="3:4" x14ac:dyDescent="0.2">
      <c r="C1058" s="24"/>
      <c r="D1058" s="24"/>
    </row>
    <row r="1059" spans="3:4" x14ac:dyDescent="0.2">
      <c r="C1059" s="24"/>
      <c r="D1059" s="24"/>
    </row>
    <row r="1060" spans="3:4" x14ac:dyDescent="0.2">
      <c r="C1060" s="24"/>
      <c r="D1060" s="24"/>
    </row>
    <row r="1061" spans="3:4" x14ac:dyDescent="0.2">
      <c r="C1061" s="24"/>
      <c r="D1061" s="24"/>
    </row>
    <row r="1062" spans="3:4" x14ac:dyDescent="0.2">
      <c r="C1062" s="24"/>
      <c r="D1062" s="24"/>
    </row>
    <row r="1063" spans="3:4" x14ac:dyDescent="0.2">
      <c r="C1063" s="24"/>
      <c r="D1063" s="24"/>
    </row>
    <row r="1064" spans="3:4" x14ac:dyDescent="0.2">
      <c r="C1064" s="24"/>
      <c r="D1064" s="24"/>
    </row>
    <row r="1065" spans="3:4" x14ac:dyDescent="0.2">
      <c r="C1065" s="24"/>
      <c r="D1065" s="24"/>
    </row>
    <row r="1066" spans="3:4" x14ac:dyDescent="0.2">
      <c r="C1066" s="24"/>
      <c r="D1066" s="24"/>
    </row>
    <row r="1067" spans="3:4" x14ac:dyDescent="0.2">
      <c r="C1067" s="24"/>
      <c r="D1067" s="24"/>
    </row>
    <row r="1068" spans="3:4" x14ac:dyDescent="0.2">
      <c r="C1068" s="24"/>
      <c r="D1068" s="24"/>
    </row>
    <row r="1069" spans="3:4" x14ac:dyDescent="0.2">
      <c r="C1069" s="24"/>
      <c r="D1069" s="24"/>
    </row>
    <row r="1070" spans="3:4" x14ac:dyDescent="0.2">
      <c r="C1070" s="24"/>
      <c r="D1070" s="24"/>
    </row>
    <row r="1071" spans="3:4" x14ac:dyDescent="0.2">
      <c r="C1071" s="24"/>
      <c r="D1071" s="24"/>
    </row>
    <row r="1072" spans="3:4" x14ac:dyDescent="0.2">
      <c r="C1072" s="24"/>
      <c r="D1072" s="24"/>
    </row>
    <row r="1073" spans="3:4" x14ac:dyDescent="0.2">
      <c r="C1073" s="24"/>
      <c r="D1073" s="24"/>
    </row>
    <row r="1074" spans="3:4" x14ac:dyDescent="0.2">
      <c r="C1074" s="24"/>
      <c r="D1074" s="24"/>
    </row>
    <row r="1075" spans="3:4" x14ac:dyDescent="0.2">
      <c r="C1075" s="24"/>
      <c r="D1075" s="24"/>
    </row>
    <row r="1076" spans="3:4" x14ac:dyDescent="0.2">
      <c r="C1076" s="24"/>
      <c r="D1076" s="24"/>
    </row>
    <row r="1077" spans="3:4" x14ac:dyDescent="0.2">
      <c r="C1077" s="24"/>
      <c r="D1077" s="24"/>
    </row>
    <row r="1078" spans="3:4" x14ac:dyDescent="0.2">
      <c r="C1078" s="24"/>
      <c r="D1078" s="24"/>
    </row>
    <row r="1079" spans="3:4" x14ac:dyDescent="0.2">
      <c r="C1079" s="24"/>
      <c r="D1079" s="24"/>
    </row>
    <row r="1080" spans="3:4" x14ac:dyDescent="0.2">
      <c r="C1080" s="24"/>
      <c r="D1080" s="24"/>
    </row>
    <row r="1081" spans="3:4" x14ac:dyDescent="0.2">
      <c r="C1081" s="24"/>
      <c r="D1081" s="24"/>
    </row>
    <row r="1082" spans="3:4" x14ac:dyDescent="0.2">
      <c r="C1082" s="24"/>
      <c r="D1082" s="24"/>
    </row>
    <row r="1083" spans="3:4" x14ac:dyDescent="0.2">
      <c r="C1083" s="24"/>
      <c r="D1083" s="24"/>
    </row>
    <row r="1084" spans="3:4" x14ac:dyDescent="0.2">
      <c r="C1084" s="24"/>
      <c r="D1084" s="24"/>
    </row>
    <row r="1085" spans="3:4" x14ac:dyDescent="0.2">
      <c r="C1085" s="24"/>
      <c r="D1085" s="24"/>
    </row>
    <row r="1086" spans="3:4" x14ac:dyDescent="0.2">
      <c r="C1086" s="24"/>
      <c r="D1086" s="24"/>
    </row>
    <row r="1087" spans="3:4" x14ac:dyDescent="0.2">
      <c r="C1087" s="24"/>
      <c r="D1087" s="24"/>
    </row>
    <row r="1088" spans="3:4" x14ac:dyDescent="0.2">
      <c r="C1088" s="24"/>
      <c r="D1088" s="24"/>
    </row>
    <row r="1089" spans="3:4" x14ac:dyDescent="0.2">
      <c r="C1089" s="24"/>
      <c r="D1089" s="24"/>
    </row>
    <row r="1090" spans="3:4" x14ac:dyDescent="0.2">
      <c r="C1090" s="24"/>
      <c r="D1090" s="24"/>
    </row>
    <row r="1091" spans="3:4" x14ac:dyDescent="0.2">
      <c r="C1091" s="24"/>
      <c r="D1091" s="24"/>
    </row>
    <row r="1092" spans="3:4" x14ac:dyDescent="0.2">
      <c r="C1092" s="24"/>
      <c r="D1092" s="24"/>
    </row>
    <row r="1093" spans="3:4" x14ac:dyDescent="0.2">
      <c r="C1093" s="24"/>
      <c r="D1093" s="24"/>
    </row>
    <row r="1094" spans="3:4" x14ac:dyDescent="0.2">
      <c r="C1094" s="24"/>
      <c r="D1094" s="24"/>
    </row>
    <row r="1095" spans="3:4" x14ac:dyDescent="0.2">
      <c r="C1095" s="24"/>
      <c r="D1095" s="24"/>
    </row>
    <row r="1096" spans="3:4" x14ac:dyDescent="0.2">
      <c r="C1096" s="24"/>
      <c r="D1096" s="24"/>
    </row>
    <row r="1097" spans="3:4" x14ac:dyDescent="0.2">
      <c r="C1097" s="24"/>
      <c r="D1097" s="24"/>
    </row>
    <row r="1098" spans="3:4" x14ac:dyDescent="0.2">
      <c r="C1098" s="24"/>
      <c r="D1098" s="24"/>
    </row>
    <row r="1099" spans="3:4" x14ac:dyDescent="0.2">
      <c r="C1099" s="24"/>
      <c r="D1099" s="24"/>
    </row>
    <row r="1100" spans="3:4" x14ac:dyDescent="0.2">
      <c r="C1100" s="24"/>
      <c r="D1100" s="24"/>
    </row>
    <row r="1101" spans="3:4" x14ac:dyDescent="0.2">
      <c r="C1101" s="24"/>
      <c r="D1101" s="24"/>
    </row>
    <row r="1102" spans="3:4" x14ac:dyDescent="0.2">
      <c r="C1102" s="24"/>
      <c r="D1102" s="24"/>
    </row>
    <row r="1103" spans="3:4" x14ac:dyDescent="0.2">
      <c r="C1103" s="24"/>
      <c r="D1103" s="24"/>
    </row>
    <row r="1104" spans="3:4" x14ac:dyDescent="0.2">
      <c r="C1104" s="24"/>
      <c r="D1104" s="24"/>
    </row>
    <row r="1105" spans="3:4" x14ac:dyDescent="0.2">
      <c r="C1105" s="24"/>
      <c r="D1105" s="24"/>
    </row>
    <row r="1106" spans="3:4" x14ac:dyDescent="0.2">
      <c r="C1106" s="24"/>
      <c r="D1106" s="24"/>
    </row>
    <row r="1107" spans="3:4" x14ac:dyDescent="0.2">
      <c r="C1107" s="24"/>
      <c r="D1107" s="24"/>
    </row>
    <row r="1108" spans="3:4" x14ac:dyDescent="0.2">
      <c r="C1108" s="24"/>
      <c r="D1108" s="24"/>
    </row>
    <row r="1109" spans="3:4" x14ac:dyDescent="0.2">
      <c r="C1109" s="24"/>
      <c r="D1109" s="24"/>
    </row>
    <row r="1110" spans="3:4" x14ac:dyDescent="0.2">
      <c r="C1110" s="24"/>
      <c r="D1110" s="24"/>
    </row>
    <row r="1111" spans="3:4" x14ac:dyDescent="0.2">
      <c r="C1111" s="24"/>
      <c r="D1111" s="24"/>
    </row>
    <row r="1112" spans="3:4" x14ac:dyDescent="0.2">
      <c r="C1112" s="24"/>
      <c r="D1112" s="24"/>
    </row>
    <row r="1113" spans="3:4" x14ac:dyDescent="0.2">
      <c r="C1113" s="24"/>
      <c r="D1113" s="24"/>
    </row>
    <row r="1114" spans="3:4" x14ac:dyDescent="0.2">
      <c r="C1114" s="24"/>
      <c r="D1114" s="24"/>
    </row>
    <row r="1115" spans="3:4" x14ac:dyDescent="0.2">
      <c r="C1115" s="24"/>
      <c r="D1115" s="24"/>
    </row>
    <row r="1116" spans="3:4" x14ac:dyDescent="0.2">
      <c r="C1116" s="24"/>
      <c r="D1116" s="24"/>
    </row>
    <row r="1117" spans="3:4" x14ac:dyDescent="0.2">
      <c r="C1117" s="24"/>
      <c r="D1117" s="24"/>
    </row>
    <row r="1118" spans="3:4" x14ac:dyDescent="0.2">
      <c r="C1118" s="24"/>
      <c r="D1118" s="24"/>
    </row>
    <row r="1119" spans="3:4" x14ac:dyDescent="0.2">
      <c r="C1119" s="24"/>
      <c r="D1119" s="24"/>
    </row>
    <row r="1120" spans="3:4" x14ac:dyDescent="0.2">
      <c r="C1120" s="24"/>
      <c r="D1120" s="24"/>
    </row>
    <row r="1121" spans="3:4" x14ac:dyDescent="0.2">
      <c r="C1121" s="24"/>
      <c r="D1121" s="24"/>
    </row>
    <row r="1122" spans="3:4" x14ac:dyDescent="0.2">
      <c r="C1122" s="24"/>
      <c r="D1122" s="24"/>
    </row>
    <row r="1123" spans="3:4" x14ac:dyDescent="0.2">
      <c r="C1123" s="24"/>
      <c r="D1123" s="24"/>
    </row>
    <row r="1124" spans="3:4" x14ac:dyDescent="0.2">
      <c r="C1124" s="24"/>
      <c r="D1124" s="24"/>
    </row>
    <row r="1125" spans="3:4" x14ac:dyDescent="0.2">
      <c r="C1125" s="24"/>
      <c r="D1125" s="24"/>
    </row>
    <row r="1126" spans="3:4" x14ac:dyDescent="0.2">
      <c r="C1126" s="24"/>
      <c r="D1126" s="24"/>
    </row>
    <row r="1127" spans="3:4" x14ac:dyDescent="0.2">
      <c r="C1127" s="24"/>
      <c r="D1127" s="24"/>
    </row>
    <row r="1128" spans="3:4" x14ac:dyDescent="0.2">
      <c r="C1128" s="24"/>
      <c r="D1128" s="24"/>
    </row>
    <row r="1129" spans="3:4" x14ac:dyDescent="0.2">
      <c r="C1129" s="24"/>
      <c r="D1129" s="24"/>
    </row>
    <row r="1130" spans="3:4" x14ac:dyDescent="0.2">
      <c r="C1130" s="24"/>
      <c r="D1130" s="24"/>
    </row>
    <row r="1131" spans="3:4" x14ac:dyDescent="0.2">
      <c r="C1131" s="24"/>
      <c r="D1131" s="24"/>
    </row>
    <row r="1132" spans="3:4" x14ac:dyDescent="0.2">
      <c r="C1132" s="24"/>
      <c r="D1132" s="24"/>
    </row>
    <row r="1133" spans="3:4" x14ac:dyDescent="0.2">
      <c r="C1133" s="24"/>
      <c r="D1133" s="24"/>
    </row>
    <row r="1134" spans="3:4" x14ac:dyDescent="0.2">
      <c r="C1134" s="24"/>
      <c r="D1134" s="24"/>
    </row>
    <row r="1135" spans="3:4" x14ac:dyDescent="0.2">
      <c r="C1135" s="24"/>
      <c r="D1135" s="24"/>
    </row>
    <row r="1136" spans="3:4" x14ac:dyDescent="0.2">
      <c r="C1136" s="24"/>
      <c r="D1136" s="24"/>
    </row>
    <row r="1137" spans="3:4" x14ac:dyDescent="0.2">
      <c r="C1137" s="24"/>
      <c r="D1137" s="24"/>
    </row>
    <row r="1138" spans="3:4" x14ac:dyDescent="0.2">
      <c r="C1138" s="24"/>
      <c r="D1138" s="24"/>
    </row>
    <row r="1139" spans="3:4" x14ac:dyDescent="0.2">
      <c r="C1139" s="24"/>
      <c r="D1139" s="24"/>
    </row>
    <row r="1140" spans="3:4" x14ac:dyDescent="0.2">
      <c r="C1140" s="24"/>
      <c r="D1140" s="24"/>
    </row>
    <row r="1141" spans="3:4" x14ac:dyDescent="0.2">
      <c r="C1141" s="24"/>
      <c r="D1141" s="24"/>
    </row>
    <row r="1142" spans="3:4" x14ac:dyDescent="0.2">
      <c r="C1142" s="24"/>
      <c r="D1142" s="24"/>
    </row>
    <row r="1143" spans="3:4" x14ac:dyDescent="0.2">
      <c r="C1143" s="24"/>
      <c r="D1143" s="24"/>
    </row>
    <row r="1144" spans="3:4" x14ac:dyDescent="0.2">
      <c r="C1144" s="24"/>
      <c r="D1144" s="24"/>
    </row>
    <row r="1145" spans="3:4" x14ac:dyDescent="0.2">
      <c r="C1145" s="24"/>
      <c r="D1145" s="24"/>
    </row>
    <row r="1146" spans="3:4" x14ac:dyDescent="0.2">
      <c r="C1146" s="24"/>
      <c r="D1146" s="24"/>
    </row>
    <row r="1147" spans="3:4" x14ac:dyDescent="0.2">
      <c r="C1147" s="24"/>
      <c r="D1147" s="24"/>
    </row>
    <row r="1148" spans="3:4" x14ac:dyDescent="0.2">
      <c r="C1148" s="24"/>
      <c r="D1148" s="24"/>
    </row>
    <row r="1149" spans="3:4" x14ac:dyDescent="0.2">
      <c r="C1149" s="24"/>
      <c r="D1149" s="24"/>
    </row>
    <row r="1150" spans="3:4" x14ac:dyDescent="0.2">
      <c r="C1150" s="24"/>
      <c r="D1150" s="24"/>
    </row>
    <row r="1151" spans="3:4" x14ac:dyDescent="0.2">
      <c r="C1151" s="24"/>
      <c r="D1151" s="24"/>
    </row>
    <row r="1152" spans="3:4" x14ac:dyDescent="0.2">
      <c r="C1152" s="24"/>
      <c r="D1152" s="24"/>
    </row>
    <row r="1153" spans="3:4" x14ac:dyDescent="0.2">
      <c r="C1153" s="24"/>
      <c r="D1153" s="24"/>
    </row>
    <row r="1154" spans="3:4" x14ac:dyDescent="0.2">
      <c r="C1154" s="24"/>
      <c r="D1154" s="24"/>
    </row>
    <row r="1155" spans="3:4" x14ac:dyDescent="0.2">
      <c r="C1155" s="24"/>
      <c r="D1155" s="24"/>
    </row>
    <row r="1156" spans="3:4" x14ac:dyDescent="0.2">
      <c r="C1156" s="24"/>
      <c r="D1156" s="24"/>
    </row>
    <row r="1157" spans="3:4" x14ac:dyDescent="0.2">
      <c r="C1157" s="24"/>
      <c r="D1157" s="24"/>
    </row>
    <row r="1158" spans="3:4" x14ac:dyDescent="0.2">
      <c r="C1158" s="24"/>
      <c r="D1158" s="24"/>
    </row>
    <row r="1159" spans="3:4" x14ac:dyDescent="0.2">
      <c r="C1159" s="24"/>
      <c r="D1159" s="24"/>
    </row>
    <row r="1160" spans="3:4" x14ac:dyDescent="0.2">
      <c r="C1160" s="24"/>
      <c r="D1160" s="24"/>
    </row>
    <row r="1161" spans="3:4" x14ac:dyDescent="0.2">
      <c r="C1161" s="24"/>
      <c r="D1161" s="24"/>
    </row>
    <row r="1162" spans="3:4" x14ac:dyDescent="0.2">
      <c r="C1162" s="24"/>
      <c r="D1162" s="24"/>
    </row>
    <row r="1163" spans="3:4" x14ac:dyDescent="0.2">
      <c r="C1163" s="24"/>
      <c r="D1163" s="24"/>
    </row>
    <row r="1164" spans="3:4" x14ac:dyDescent="0.2">
      <c r="C1164" s="24"/>
      <c r="D1164" s="24"/>
    </row>
    <row r="1165" spans="3:4" x14ac:dyDescent="0.2">
      <c r="C1165" s="24"/>
      <c r="D1165" s="24"/>
    </row>
    <row r="1166" spans="3:4" x14ac:dyDescent="0.2">
      <c r="C1166" s="24"/>
      <c r="D1166" s="24"/>
    </row>
    <row r="1167" spans="3:4" x14ac:dyDescent="0.2">
      <c r="C1167" s="24"/>
      <c r="D1167" s="24"/>
    </row>
    <row r="1168" spans="3:4" x14ac:dyDescent="0.2">
      <c r="C1168" s="24"/>
      <c r="D1168" s="24"/>
    </row>
    <row r="1169" spans="3:4" x14ac:dyDescent="0.2">
      <c r="C1169" s="24"/>
      <c r="D1169" s="24"/>
    </row>
    <row r="1170" spans="3:4" x14ac:dyDescent="0.2">
      <c r="C1170" s="24"/>
      <c r="D1170" s="24"/>
    </row>
    <row r="1171" spans="3:4" x14ac:dyDescent="0.2">
      <c r="C1171" s="24"/>
      <c r="D1171" s="24"/>
    </row>
    <row r="1172" spans="3:4" x14ac:dyDescent="0.2">
      <c r="C1172" s="24"/>
      <c r="D1172" s="24"/>
    </row>
    <row r="1173" spans="3:4" x14ac:dyDescent="0.2">
      <c r="C1173" s="24"/>
      <c r="D1173" s="24"/>
    </row>
    <row r="1174" spans="3:4" x14ac:dyDescent="0.2">
      <c r="C1174" s="24"/>
      <c r="D1174" s="24"/>
    </row>
    <row r="1175" spans="3:4" x14ac:dyDescent="0.2">
      <c r="C1175" s="24"/>
      <c r="D1175" s="24"/>
    </row>
    <row r="1176" spans="3:4" x14ac:dyDescent="0.2">
      <c r="C1176" s="24"/>
      <c r="D1176" s="24"/>
    </row>
    <row r="1177" spans="3:4" x14ac:dyDescent="0.2">
      <c r="C1177" s="24"/>
      <c r="D1177" s="24"/>
    </row>
    <row r="1178" spans="3:4" x14ac:dyDescent="0.2">
      <c r="C1178" s="24"/>
      <c r="D1178" s="24"/>
    </row>
    <row r="1179" spans="3:4" x14ac:dyDescent="0.2">
      <c r="C1179" s="24"/>
      <c r="D1179" s="24"/>
    </row>
    <row r="1180" spans="3:4" x14ac:dyDescent="0.2">
      <c r="C1180" s="24"/>
      <c r="D1180" s="24"/>
    </row>
    <row r="1181" spans="3:4" x14ac:dyDescent="0.2">
      <c r="C1181" s="24"/>
      <c r="D1181" s="24"/>
    </row>
    <row r="1182" spans="3:4" x14ac:dyDescent="0.2">
      <c r="C1182" s="24"/>
      <c r="D1182" s="24"/>
    </row>
    <row r="1183" spans="3:4" x14ac:dyDescent="0.2">
      <c r="C1183" s="24"/>
      <c r="D1183" s="24"/>
    </row>
    <row r="1184" spans="3:4" x14ac:dyDescent="0.2">
      <c r="C1184" s="24"/>
      <c r="D1184" s="24"/>
    </row>
    <row r="1185" spans="3:4" x14ac:dyDescent="0.2">
      <c r="C1185" s="24"/>
      <c r="D1185" s="24"/>
    </row>
    <row r="1186" spans="3:4" x14ac:dyDescent="0.2">
      <c r="C1186" s="24"/>
      <c r="D1186" s="24"/>
    </row>
    <row r="1187" spans="3:4" x14ac:dyDescent="0.2">
      <c r="C1187" s="24"/>
      <c r="D1187" s="24"/>
    </row>
    <row r="1188" spans="3:4" x14ac:dyDescent="0.2">
      <c r="C1188" s="24"/>
      <c r="D1188" s="24"/>
    </row>
    <row r="1189" spans="3:4" x14ac:dyDescent="0.2">
      <c r="C1189" s="24"/>
      <c r="D1189" s="24"/>
    </row>
    <row r="1190" spans="3:4" x14ac:dyDescent="0.2">
      <c r="C1190" s="24"/>
      <c r="D1190" s="24"/>
    </row>
    <row r="1191" spans="3:4" x14ac:dyDescent="0.2">
      <c r="C1191" s="24"/>
      <c r="D1191" s="24"/>
    </row>
    <row r="1192" spans="3:4" x14ac:dyDescent="0.2">
      <c r="C1192" s="24"/>
      <c r="D1192" s="24"/>
    </row>
    <row r="1193" spans="3:4" x14ac:dyDescent="0.2">
      <c r="C1193" s="24"/>
      <c r="D1193" s="24"/>
    </row>
    <row r="1194" spans="3:4" x14ac:dyDescent="0.2">
      <c r="C1194" s="24"/>
      <c r="D1194" s="24"/>
    </row>
    <row r="1195" spans="3:4" x14ac:dyDescent="0.2">
      <c r="C1195" s="24"/>
      <c r="D1195" s="24"/>
    </row>
    <row r="1196" spans="3:4" x14ac:dyDescent="0.2">
      <c r="C1196" s="24"/>
      <c r="D1196" s="24"/>
    </row>
    <row r="1197" spans="3:4" x14ac:dyDescent="0.2">
      <c r="C1197" s="24"/>
      <c r="D1197" s="24"/>
    </row>
    <row r="1198" spans="3:4" x14ac:dyDescent="0.2">
      <c r="C1198" s="24"/>
      <c r="D1198" s="24"/>
    </row>
    <row r="1199" spans="3:4" x14ac:dyDescent="0.2">
      <c r="C1199" s="24"/>
      <c r="D1199" s="24"/>
    </row>
    <row r="1200" spans="3:4" x14ac:dyDescent="0.2">
      <c r="C1200" s="24"/>
      <c r="D1200" s="24"/>
    </row>
    <row r="1201" spans="3:4" x14ac:dyDescent="0.2">
      <c r="C1201" s="24"/>
      <c r="D1201" s="24"/>
    </row>
    <row r="1202" spans="3:4" x14ac:dyDescent="0.2">
      <c r="C1202" s="24"/>
      <c r="D1202" s="24"/>
    </row>
    <row r="1203" spans="3:4" x14ac:dyDescent="0.2">
      <c r="C1203" s="24"/>
      <c r="D1203" s="24"/>
    </row>
    <row r="1204" spans="3:4" x14ac:dyDescent="0.2">
      <c r="C1204" s="24"/>
      <c r="D1204" s="24"/>
    </row>
    <row r="1205" spans="3:4" x14ac:dyDescent="0.2">
      <c r="C1205" s="24"/>
      <c r="D1205" s="24"/>
    </row>
    <row r="1206" spans="3:4" x14ac:dyDescent="0.2">
      <c r="C1206" s="24"/>
      <c r="D1206" s="24"/>
    </row>
    <row r="1207" spans="3:4" x14ac:dyDescent="0.2">
      <c r="C1207" s="24"/>
      <c r="D1207" s="24"/>
    </row>
    <row r="1208" spans="3:4" x14ac:dyDescent="0.2">
      <c r="C1208" s="24"/>
      <c r="D1208" s="24"/>
    </row>
    <row r="1209" spans="3:4" x14ac:dyDescent="0.2">
      <c r="C1209" s="24"/>
      <c r="D1209" s="24"/>
    </row>
    <row r="1210" spans="3:4" x14ac:dyDescent="0.2">
      <c r="C1210" s="24"/>
      <c r="D1210" s="24"/>
    </row>
    <row r="1211" spans="3:4" x14ac:dyDescent="0.2">
      <c r="C1211" s="24"/>
      <c r="D1211" s="24"/>
    </row>
    <row r="1212" spans="3:4" x14ac:dyDescent="0.2">
      <c r="C1212" s="24"/>
      <c r="D1212" s="24"/>
    </row>
    <row r="1213" spans="3:4" x14ac:dyDescent="0.2">
      <c r="C1213" s="24"/>
      <c r="D1213" s="24"/>
    </row>
    <row r="1214" spans="3:4" x14ac:dyDescent="0.2">
      <c r="C1214" s="24"/>
      <c r="D1214" s="24"/>
    </row>
    <row r="1215" spans="3:4" x14ac:dyDescent="0.2">
      <c r="C1215" s="24"/>
      <c r="D1215" s="24"/>
    </row>
    <row r="1216" spans="3:4" x14ac:dyDescent="0.2">
      <c r="C1216" s="24"/>
      <c r="D1216" s="24"/>
    </row>
    <row r="1217" spans="3:4" x14ac:dyDescent="0.2">
      <c r="C1217" s="24"/>
      <c r="D1217" s="24"/>
    </row>
    <row r="1218" spans="3:4" x14ac:dyDescent="0.2">
      <c r="C1218" s="24"/>
      <c r="D1218" s="24"/>
    </row>
    <row r="1219" spans="3:4" x14ac:dyDescent="0.2">
      <c r="C1219" s="24"/>
      <c r="D1219" s="24"/>
    </row>
    <row r="1220" spans="3:4" x14ac:dyDescent="0.2">
      <c r="C1220" s="24"/>
      <c r="D1220" s="24"/>
    </row>
    <row r="1221" spans="3:4" x14ac:dyDescent="0.2">
      <c r="C1221" s="24"/>
      <c r="D1221" s="24"/>
    </row>
    <row r="1222" spans="3:4" x14ac:dyDescent="0.2">
      <c r="C1222" s="24"/>
      <c r="D1222" s="24"/>
    </row>
    <row r="1223" spans="3:4" x14ac:dyDescent="0.2">
      <c r="C1223" s="24"/>
      <c r="D1223" s="24"/>
    </row>
    <row r="1224" spans="3:4" x14ac:dyDescent="0.2">
      <c r="C1224" s="24"/>
      <c r="D1224" s="24"/>
    </row>
    <row r="1225" spans="3:4" x14ac:dyDescent="0.2">
      <c r="C1225" s="24"/>
      <c r="D1225" s="24"/>
    </row>
    <row r="1226" spans="3:4" x14ac:dyDescent="0.2">
      <c r="C1226" s="24"/>
      <c r="D1226" s="24"/>
    </row>
    <row r="1227" spans="3:4" x14ac:dyDescent="0.2">
      <c r="C1227" s="24"/>
      <c r="D1227" s="24"/>
    </row>
    <row r="1228" spans="3:4" x14ac:dyDescent="0.2">
      <c r="C1228" s="24"/>
      <c r="D1228" s="24"/>
    </row>
    <row r="1229" spans="3:4" x14ac:dyDescent="0.2">
      <c r="C1229" s="24"/>
      <c r="D1229" s="24"/>
    </row>
    <row r="1230" spans="3:4" x14ac:dyDescent="0.2">
      <c r="C1230" s="24"/>
      <c r="D1230" s="24"/>
    </row>
    <row r="1231" spans="3:4" x14ac:dyDescent="0.2">
      <c r="C1231" s="24"/>
      <c r="D1231" s="24"/>
    </row>
    <row r="1232" spans="3:4" x14ac:dyDescent="0.2">
      <c r="C1232" s="24"/>
      <c r="D1232" s="24"/>
    </row>
    <row r="1233" spans="3:4" x14ac:dyDescent="0.2">
      <c r="C1233" s="24"/>
      <c r="D1233" s="24"/>
    </row>
    <row r="1234" spans="3:4" x14ac:dyDescent="0.2">
      <c r="C1234" s="24"/>
      <c r="D1234" s="24"/>
    </row>
    <row r="1235" spans="3:4" x14ac:dyDescent="0.2">
      <c r="C1235" s="24"/>
      <c r="D1235" s="24"/>
    </row>
    <row r="1236" spans="3:4" x14ac:dyDescent="0.2">
      <c r="C1236" s="24"/>
      <c r="D1236" s="24"/>
    </row>
    <row r="1237" spans="3:4" x14ac:dyDescent="0.2">
      <c r="C1237" s="24"/>
      <c r="D1237" s="24"/>
    </row>
    <row r="1238" spans="3:4" x14ac:dyDescent="0.2">
      <c r="C1238" s="24"/>
      <c r="D1238" s="24"/>
    </row>
    <row r="1239" spans="3:4" x14ac:dyDescent="0.2">
      <c r="C1239" s="24"/>
      <c r="D1239" s="24"/>
    </row>
    <row r="1240" spans="3:4" x14ac:dyDescent="0.2">
      <c r="C1240" s="24"/>
      <c r="D1240" s="24"/>
    </row>
    <row r="1241" spans="3:4" x14ac:dyDescent="0.2">
      <c r="C1241" s="24"/>
      <c r="D1241" s="24"/>
    </row>
    <row r="1242" spans="3:4" x14ac:dyDescent="0.2">
      <c r="C1242" s="24"/>
      <c r="D1242" s="24"/>
    </row>
    <row r="1243" spans="3:4" x14ac:dyDescent="0.2">
      <c r="C1243" s="24"/>
      <c r="D1243" s="24"/>
    </row>
    <row r="1244" spans="3:4" x14ac:dyDescent="0.2">
      <c r="C1244" s="24"/>
      <c r="D1244" s="24"/>
    </row>
    <row r="1245" spans="3:4" x14ac:dyDescent="0.2">
      <c r="C1245" s="24"/>
      <c r="D1245" s="24"/>
    </row>
    <row r="1246" spans="3:4" x14ac:dyDescent="0.2">
      <c r="C1246" s="24"/>
      <c r="D1246" s="24"/>
    </row>
    <row r="1247" spans="3:4" x14ac:dyDescent="0.2">
      <c r="C1247" s="24"/>
      <c r="D1247" s="24"/>
    </row>
    <row r="1248" spans="3:4" x14ac:dyDescent="0.2">
      <c r="C1248" s="24"/>
      <c r="D1248" s="24"/>
    </row>
    <row r="1249" spans="3:4" x14ac:dyDescent="0.2">
      <c r="C1249" s="24"/>
      <c r="D1249" s="24"/>
    </row>
    <row r="1250" spans="3:4" x14ac:dyDescent="0.2">
      <c r="C1250" s="24"/>
      <c r="D1250" s="24"/>
    </row>
    <row r="1251" spans="3:4" x14ac:dyDescent="0.2">
      <c r="C1251" s="24"/>
      <c r="D1251" s="24"/>
    </row>
    <row r="1252" spans="3:4" x14ac:dyDescent="0.2">
      <c r="C1252" s="24"/>
      <c r="D1252" s="24"/>
    </row>
    <row r="1253" spans="3:4" x14ac:dyDescent="0.2">
      <c r="C1253" s="24"/>
      <c r="D1253" s="24"/>
    </row>
    <row r="1254" spans="3:4" x14ac:dyDescent="0.2">
      <c r="C1254" s="24"/>
      <c r="D1254" s="24"/>
    </row>
    <row r="1255" spans="3:4" x14ac:dyDescent="0.2">
      <c r="C1255" s="24"/>
      <c r="D1255" s="24"/>
    </row>
    <row r="1256" spans="3:4" x14ac:dyDescent="0.2">
      <c r="C1256" s="24"/>
      <c r="D1256" s="24"/>
    </row>
    <row r="1257" spans="3:4" x14ac:dyDescent="0.2">
      <c r="C1257" s="24"/>
      <c r="D1257" s="24"/>
    </row>
    <row r="1258" spans="3:4" x14ac:dyDescent="0.2">
      <c r="C1258" s="24"/>
      <c r="D1258" s="24"/>
    </row>
    <row r="1259" spans="3:4" x14ac:dyDescent="0.2">
      <c r="C1259" s="24"/>
      <c r="D1259" s="24"/>
    </row>
    <row r="1260" spans="3:4" x14ac:dyDescent="0.2">
      <c r="C1260" s="24"/>
      <c r="D1260" s="24"/>
    </row>
    <row r="1261" spans="3:4" x14ac:dyDescent="0.2">
      <c r="C1261" s="24"/>
      <c r="D1261" s="24"/>
    </row>
    <row r="1262" spans="3:4" x14ac:dyDescent="0.2">
      <c r="C1262" s="24"/>
      <c r="D1262" s="24"/>
    </row>
    <row r="1263" spans="3:4" x14ac:dyDescent="0.2">
      <c r="C1263" s="24"/>
      <c r="D1263" s="24"/>
    </row>
    <row r="1264" spans="3:4" x14ac:dyDescent="0.2">
      <c r="C1264" s="24"/>
      <c r="D1264" s="24"/>
    </row>
    <row r="1265" spans="3:4" x14ac:dyDescent="0.2">
      <c r="C1265" s="24"/>
      <c r="D1265" s="24"/>
    </row>
    <row r="1266" spans="3:4" x14ac:dyDescent="0.2">
      <c r="C1266" s="24"/>
      <c r="D1266" s="24"/>
    </row>
    <row r="1267" spans="3:4" x14ac:dyDescent="0.2">
      <c r="C1267" s="24"/>
      <c r="D1267" s="24"/>
    </row>
    <row r="1268" spans="3:4" x14ac:dyDescent="0.2">
      <c r="C1268" s="24"/>
      <c r="D1268" s="24"/>
    </row>
    <row r="1269" spans="3:4" x14ac:dyDescent="0.2">
      <c r="C1269" s="24"/>
      <c r="D1269" s="24"/>
    </row>
    <row r="1270" spans="3:4" x14ac:dyDescent="0.2">
      <c r="C1270" s="24"/>
      <c r="D1270" s="24"/>
    </row>
    <row r="1271" spans="3:4" x14ac:dyDescent="0.2">
      <c r="C1271" s="24"/>
      <c r="D1271" s="24"/>
    </row>
    <row r="1272" spans="3:4" x14ac:dyDescent="0.2">
      <c r="C1272" s="24"/>
      <c r="D1272" s="24"/>
    </row>
    <row r="1273" spans="3:4" x14ac:dyDescent="0.2">
      <c r="C1273" s="24"/>
      <c r="D1273" s="24"/>
    </row>
    <row r="1274" spans="3:4" x14ac:dyDescent="0.2">
      <c r="C1274" s="24"/>
      <c r="D1274" s="24"/>
    </row>
    <row r="1275" spans="3:4" x14ac:dyDescent="0.2">
      <c r="C1275" s="24"/>
      <c r="D1275" s="24"/>
    </row>
    <row r="1276" spans="3:4" x14ac:dyDescent="0.2">
      <c r="C1276" s="24"/>
      <c r="D1276" s="24"/>
    </row>
    <row r="1277" spans="3:4" x14ac:dyDescent="0.2">
      <c r="C1277" s="24"/>
      <c r="D1277" s="24"/>
    </row>
    <row r="1278" spans="3:4" x14ac:dyDescent="0.2">
      <c r="C1278" s="24"/>
      <c r="D1278" s="24"/>
    </row>
    <row r="1279" spans="3:4" x14ac:dyDescent="0.2">
      <c r="C1279" s="24"/>
      <c r="D1279" s="24"/>
    </row>
    <row r="1280" spans="3:4" x14ac:dyDescent="0.2">
      <c r="C1280" s="24"/>
      <c r="D1280" s="24"/>
    </row>
    <row r="1281" spans="3:4" x14ac:dyDescent="0.2">
      <c r="C1281" s="24"/>
      <c r="D1281" s="24"/>
    </row>
    <row r="1282" spans="3:4" x14ac:dyDescent="0.2">
      <c r="C1282" s="24"/>
      <c r="D1282" s="24"/>
    </row>
    <row r="1283" spans="3:4" x14ac:dyDescent="0.2">
      <c r="C1283" s="24"/>
      <c r="D1283" s="24"/>
    </row>
    <row r="1284" spans="3:4" x14ac:dyDescent="0.2">
      <c r="C1284" s="24"/>
      <c r="D1284" s="24"/>
    </row>
    <row r="1285" spans="3:4" x14ac:dyDescent="0.2">
      <c r="C1285" s="24"/>
      <c r="D1285" s="24"/>
    </row>
    <row r="1286" spans="3:4" x14ac:dyDescent="0.2">
      <c r="C1286" s="24"/>
      <c r="D1286" s="24"/>
    </row>
    <row r="1287" spans="3:4" x14ac:dyDescent="0.2">
      <c r="C1287" s="24"/>
      <c r="D1287" s="24"/>
    </row>
    <row r="1288" spans="3:4" x14ac:dyDescent="0.2">
      <c r="C1288" s="24"/>
      <c r="D1288" s="24"/>
    </row>
    <row r="1289" spans="3:4" x14ac:dyDescent="0.2">
      <c r="C1289" s="24"/>
      <c r="D1289" s="24"/>
    </row>
    <row r="1290" spans="3:4" x14ac:dyDescent="0.2">
      <c r="C1290" s="24"/>
      <c r="D1290" s="24"/>
    </row>
    <row r="1291" spans="3:4" x14ac:dyDescent="0.2">
      <c r="C1291" s="24"/>
      <c r="D1291" s="24"/>
    </row>
    <row r="1292" spans="3:4" x14ac:dyDescent="0.2">
      <c r="C1292" s="24"/>
      <c r="D1292" s="24"/>
    </row>
    <row r="1293" spans="3:4" x14ac:dyDescent="0.2">
      <c r="C1293" s="24"/>
      <c r="D1293" s="24"/>
    </row>
    <row r="1294" spans="3:4" x14ac:dyDescent="0.2">
      <c r="C1294" s="24"/>
      <c r="D1294" s="24"/>
    </row>
    <row r="1295" spans="3:4" x14ac:dyDescent="0.2">
      <c r="C1295" s="24"/>
      <c r="D1295" s="24"/>
    </row>
    <row r="1296" spans="3:4" x14ac:dyDescent="0.2">
      <c r="C1296" s="24"/>
      <c r="D1296" s="24"/>
    </row>
    <row r="1297" spans="3:4" x14ac:dyDescent="0.2">
      <c r="C1297" s="24"/>
      <c r="D1297" s="24"/>
    </row>
    <row r="1298" spans="3:4" x14ac:dyDescent="0.2">
      <c r="C1298" s="24"/>
      <c r="D1298" s="24"/>
    </row>
    <row r="1299" spans="3:4" x14ac:dyDescent="0.2">
      <c r="C1299" s="24"/>
      <c r="D1299" s="24"/>
    </row>
    <row r="1300" spans="3:4" x14ac:dyDescent="0.2">
      <c r="C1300" s="24"/>
      <c r="D1300" s="24"/>
    </row>
    <row r="1301" spans="3:4" x14ac:dyDescent="0.2">
      <c r="C1301" s="24"/>
      <c r="D1301" s="24"/>
    </row>
    <row r="1302" spans="3:4" x14ac:dyDescent="0.2">
      <c r="C1302" s="24"/>
      <c r="D1302" s="24"/>
    </row>
    <row r="1303" spans="3:4" x14ac:dyDescent="0.2">
      <c r="C1303" s="24"/>
      <c r="D1303" s="24"/>
    </row>
    <row r="1304" spans="3:4" x14ac:dyDescent="0.2">
      <c r="C1304" s="24"/>
      <c r="D1304" s="24"/>
    </row>
    <row r="1305" spans="3:4" x14ac:dyDescent="0.2">
      <c r="C1305" s="24"/>
      <c r="D1305" s="24"/>
    </row>
    <row r="1306" spans="3:4" x14ac:dyDescent="0.2">
      <c r="C1306" s="24"/>
      <c r="D1306" s="24"/>
    </row>
    <row r="1307" spans="3:4" x14ac:dyDescent="0.2">
      <c r="C1307" s="24"/>
      <c r="D1307" s="24"/>
    </row>
    <row r="1308" spans="3:4" x14ac:dyDescent="0.2">
      <c r="C1308" s="24"/>
      <c r="D1308" s="24"/>
    </row>
    <row r="1309" spans="3:4" x14ac:dyDescent="0.2">
      <c r="C1309" s="24"/>
      <c r="D1309" s="24"/>
    </row>
    <row r="1310" spans="3:4" x14ac:dyDescent="0.2">
      <c r="C1310" s="24"/>
      <c r="D1310" s="24"/>
    </row>
    <row r="1311" spans="3:4" x14ac:dyDescent="0.2">
      <c r="C1311" s="24"/>
      <c r="D1311" s="24"/>
    </row>
    <row r="1312" spans="3:4" x14ac:dyDescent="0.2">
      <c r="C1312" s="24"/>
      <c r="D1312" s="24"/>
    </row>
    <row r="1313" spans="3:4" x14ac:dyDescent="0.2">
      <c r="C1313" s="24"/>
      <c r="D1313" s="24"/>
    </row>
    <row r="1314" spans="3:4" x14ac:dyDescent="0.2">
      <c r="C1314" s="24"/>
      <c r="D1314" s="24"/>
    </row>
    <row r="1315" spans="3:4" x14ac:dyDescent="0.2">
      <c r="C1315" s="24"/>
      <c r="D1315" s="24"/>
    </row>
    <row r="1316" spans="3:4" x14ac:dyDescent="0.2">
      <c r="C1316" s="24"/>
      <c r="D1316" s="24"/>
    </row>
    <row r="1317" spans="3:4" x14ac:dyDescent="0.2">
      <c r="C1317" s="24"/>
      <c r="D1317" s="24"/>
    </row>
    <row r="1318" spans="3:4" x14ac:dyDescent="0.2">
      <c r="C1318" s="24"/>
      <c r="D1318" s="24"/>
    </row>
    <row r="1319" spans="3:4" x14ac:dyDescent="0.2">
      <c r="C1319" s="24"/>
      <c r="D1319" s="24"/>
    </row>
    <row r="1320" spans="3:4" x14ac:dyDescent="0.2">
      <c r="C1320" s="24"/>
      <c r="D1320" s="24"/>
    </row>
    <row r="1321" spans="3:4" x14ac:dyDescent="0.2">
      <c r="C1321" s="24"/>
      <c r="D1321" s="24"/>
    </row>
    <row r="1322" spans="3:4" x14ac:dyDescent="0.2">
      <c r="C1322" s="24"/>
      <c r="D1322" s="24"/>
    </row>
    <row r="1323" spans="3:4" x14ac:dyDescent="0.2">
      <c r="C1323" s="24"/>
      <c r="D1323" s="24"/>
    </row>
    <row r="1324" spans="3:4" x14ac:dyDescent="0.2">
      <c r="C1324" s="24"/>
      <c r="D1324" s="24"/>
    </row>
    <row r="1325" spans="3:4" x14ac:dyDescent="0.2">
      <c r="C1325" s="24"/>
      <c r="D1325" s="24"/>
    </row>
    <row r="1326" spans="3:4" x14ac:dyDescent="0.2">
      <c r="C1326" s="24"/>
      <c r="D1326" s="24"/>
    </row>
    <row r="1327" spans="3:4" x14ac:dyDescent="0.2">
      <c r="C1327" s="24"/>
      <c r="D1327" s="24"/>
    </row>
    <row r="1328" spans="3:4" x14ac:dyDescent="0.2">
      <c r="C1328" s="24"/>
      <c r="D1328" s="24"/>
    </row>
    <row r="1329" spans="3:4" x14ac:dyDescent="0.2">
      <c r="C1329" s="24"/>
      <c r="D1329" s="24"/>
    </row>
    <row r="1330" spans="3:4" x14ac:dyDescent="0.2">
      <c r="C1330" s="24"/>
      <c r="D1330" s="24"/>
    </row>
    <row r="1331" spans="3:4" x14ac:dyDescent="0.2">
      <c r="C1331" s="24"/>
      <c r="D1331" s="24"/>
    </row>
    <row r="1332" spans="3:4" x14ac:dyDescent="0.2">
      <c r="C1332" s="24"/>
      <c r="D1332" s="24"/>
    </row>
    <row r="1333" spans="3:4" x14ac:dyDescent="0.2">
      <c r="C1333" s="24"/>
      <c r="D1333" s="24"/>
    </row>
    <row r="1334" spans="3:4" x14ac:dyDescent="0.2">
      <c r="C1334" s="24"/>
      <c r="D1334" s="24"/>
    </row>
    <row r="1335" spans="3:4" x14ac:dyDescent="0.2">
      <c r="C1335" s="24"/>
      <c r="D1335" s="24"/>
    </row>
    <row r="1336" spans="3:4" x14ac:dyDescent="0.2">
      <c r="C1336" s="24"/>
      <c r="D1336" s="24"/>
    </row>
    <row r="1337" spans="3:4" x14ac:dyDescent="0.2">
      <c r="C1337" s="24"/>
      <c r="D1337" s="24"/>
    </row>
    <row r="1338" spans="3:4" x14ac:dyDescent="0.2">
      <c r="C1338" s="24"/>
      <c r="D1338" s="24"/>
    </row>
    <row r="1339" spans="3:4" x14ac:dyDescent="0.2">
      <c r="C1339" s="24"/>
      <c r="D1339" s="24"/>
    </row>
    <row r="1340" spans="3:4" x14ac:dyDescent="0.2">
      <c r="C1340" s="24"/>
      <c r="D1340" s="24"/>
    </row>
    <row r="1341" spans="3:4" x14ac:dyDescent="0.2">
      <c r="C1341" s="24"/>
      <c r="D1341" s="24"/>
    </row>
    <row r="1342" spans="3:4" x14ac:dyDescent="0.2">
      <c r="C1342" s="24"/>
      <c r="D1342" s="24"/>
    </row>
    <row r="1343" spans="3:4" x14ac:dyDescent="0.2">
      <c r="C1343" s="24"/>
      <c r="D1343" s="24"/>
    </row>
    <row r="1344" spans="3:4" x14ac:dyDescent="0.2">
      <c r="C1344" s="24"/>
      <c r="D1344" s="24"/>
    </row>
    <row r="1345" spans="3:4" x14ac:dyDescent="0.2">
      <c r="C1345" s="24"/>
      <c r="D1345" s="24"/>
    </row>
    <row r="1346" spans="3:4" x14ac:dyDescent="0.2">
      <c r="C1346" s="24"/>
      <c r="D1346" s="24"/>
    </row>
    <row r="1347" spans="3:4" x14ac:dyDescent="0.2">
      <c r="C1347" s="24"/>
      <c r="D1347" s="24"/>
    </row>
    <row r="1348" spans="3:4" x14ac:dyDescent="0.2">
      <c r="C1348" s="24"/>
      <c r="D1348" s="24"/>
    </row>
    <row r="1349" spans="3:4" x14ac:dyDescent="0.2">
      <c r="C1349" s="24"/>
      <c r="D1349" s="24"/>
    </row>
    <row r="1350" spans="3:4" x14ac:dyDescent="0.2">
      <c r="C1350" s="24"/>
      <c r="D1350" s="24"/>
    </row>
    <row r="1351" spans="3:4" x14ac:dyDescent="0.2">
      <c r="C1351" s="24"/>
      <c r="D1351" s="24"/>
    </row>
    <row r="1352" spans="3:4" x14ac:dyDescent="0.2">
      <c r="C1352" s="24"/>
      <c r="D1352" s="24"/>
    </row>
    <row r="1353" spans="3:4" x14ac:dyDescent="0.2">
      <c r="C1353" s="24"/>
      <c r="D1353" s="24"/>
    </row>
    <row r="1354" spans="3:4" x14ac:dyDescent="0.2">
      <c r="C1354" s="24"/>
      <c r="D1354" s="24"/>
    </row>
    <row r="1355" spans="3:4" x14ac:dyDescent="0.2">
      <c r="C1355" s="24"/>
      <c r="D1355" s="24"/>
    </row>
    <row r="1356" spans="3:4" x14ac:dyDescent="0.2">
      <c r="C1356" s="24"/>
      <c r="D1356" s="24"/>
    </row>
    <row r="1357" spans="3:4" x14ac:dyDescent="0.2">
      <c r="C1357" s="24"/>
      <c r="D1357" s="24"/>
    </row>
    <row r="1358" spans="3:4" x14ac:dyDescent="0.2">
      <c r="C1358" s="24"/>
      <c r="D1358" s="24"/>
    </row>
    <row r="1359" spans="3:4" x14ac:dyDescent="0.2">
      <c r="C1359" s="24"/>
      <c r="D1359" s="24"/>
    </row>
    <row r="1360" spans="3:4" x14ac:dyDescent="0.2">
      <c r="C1360" s="24"/>
      <c r="D1360" s="24"/>
    </row>
    <row r="1361" spans="3:4" x14ac:dyDescent="0.2">
      <c r="C1361" s="24"/>
      <c r="D1361" s="24"/>
    </row>
    <row r="1362" spans="3:4" x14ac:dyDescent="0.2">
      <c r="C1362" s="24"/>
      <c r="D1362" s="24"/>
    </row>
    <row r="1363" spans="3:4" x14ac:dyDescent="0.2">
      <c r="C1363" s="24"/>
      <c r="D1363" s="24"/>
    </row>
    <row r="1364" spans="3:4" x14ac:dyDescent="0.2">
      <c r="C1364" s="24"/>
      <c r="D1364" s="24"/>
    </row>
    <row r="1365" spans="3:4" x14ac:dyDescent="0.2">
      <c r="C1365" s="24"/>
      <c r="D1365" s="24"/>
    </row>
    <row r="1366" spans="3:4" x14ac:dyDescent="0.2">
      <c r="C1366" s="24"/>
      <c r="D1366" s="24"/>
    </row>
    <row r="1367" spans="3:4" x14ac:dyDescent="0.2">
      <c r="C1367" s="24"/>
      <c r="D1367" s="24"/>
    </row>
    <row r="1368" spans="3:4" x14ac:dyDescent="0.2">
      <c r="C1368" s="24"/>
      <c r="D1368" s="24"/>
    </row>
    <row r="1369" spans="3:4" x14ac:dyDescent="0.2">
      <c r="C1369" s="24"/>
      <c r="D1369" s="24"/>
    </row>
    <row r="1370" spans="3:4" x14ac:dyDescent="0.2">
      <c r="C1370" s="24"/>
      <c r="D1370" s="24"/>
    </row>
    <row r="1371" spans="3:4" x14ac:dyDescent="0.2">
      <c r="C1371" s="24"/>
      <c r="D1371" s="24"/>
    </row>
    <row r="1372" spans="3:4" x14ac:dyDescent="0.2">
      <c r="C1372" s="24"/>
      <c r="D1372" s="24"/>
    </row>
    <row r="1373" spans="3:4" x14ac:dyDescent="0.2">
      <c r="C1373" s="24"/>
      <c r="D1373" s="24"/>
    </row>
    <row r="1374" spans="3:4" x14ac:dyDescent="0.2">
      <c r="C1374" s="24"/>
      <c r="D1374" s="24"/>
    </row>
    <row r="1375" spans="3:4" x14ac:dyDescent="0.2">
      <c r="C1375" s="24"/>
      <c r="D1375" s="24"/>
    </row>
    <row r="1376" spans="3:4" x14ac:dyDescent="0.2">
      <c r="C1376" s="24"/>
      <c r="D1376" s="24"/>
    </row>
    <row r="1377" spans="3:4" x14ac:dyDescent="0.2">
      <c r="C1377" s="24"/>
      <c r="D1377" s="24"/>
    </row>
    <row r="1378" spans="3:4" x14ac:dyDescent="0.2">
      <c r="C1378" s="24"/>
      <c r="D1378" s="24"/>
    </row>
    <row r="1379" spans="3:4" x14ac:dyDescent="0.2">
      <c r="C1379" s="24"/>
      <c r="D1379" s="24"/>
    </row>
    <row r="1380" spans="3:4" x14ac:dyDescent="0.2">
      <c r="C1380" s="24"/>
      <c r="D1380" s="24"/>
    </row>
    <row r="1381" spans="3:4" x14ac:dyDescent="0.2">
      <c r="C1381" s="24"/>
      <c r="D1381" s="24"/>
    </row>
    <row r="1382" spans="3:4" x14ac:dyDescent="0.2">
      <c r="C1382" s="24"/>
      <c r="D1382" s="24"/>
    </row>
    <row r="1383" spans="3:4" x14ac:dyDescent="0.2">
      <c r="C1383" s="24"/>
      <c r="D1383" s="24"/>
    </row>
    <row r="1384" spans="3:4" x14ac:dyDescent="0.2">
      <c r="C1384" s="24"/>
      <c r="D1384" s="24"/>
    </row>
    <row r="1385" spans="3:4" x14ac:dyDescent="0.2">
      <c r="C1385" s="24"/>
      <c r="D1385" s="24"/>
    </row>
    <row r="1386" spans="3:4" x14ac:dyDescent="0.2">
      <c r="C1386" s="24"/>
      <c r="D1386" s="24"/>
    </row>
    <row r="1387" spans="3:4" x14ac:dyDescent="0.2">
      <c r="C1387" s="24"/>
      <c r="D1387" s="24"/>
    </row>
    <row r="1388" spans="3:4" x14ac:dyDescent="0.2">
      <c r="C1388" s="24"/>
      <c r="D1388" s="24"/>
    </row>
    <row r="1389" spans="3:4" x14ac:dyDescent="0.2">
      <c r="C1389" s="24"/>
      <c r="D1389" s="24"/>
    </row>
    <row r="1390" spans="3:4" x14ac:dyDescent="0.2">
      <c r="C1390" s="24"/>
      <c r="D1390" s="24"/>
    </row>
    <row r="1391" spans="3:4" x14ac:dyDescent="0.2">
      <c r="C1391" s="24"/>
      <c r="D1391" s="24"/>
    </row>
    <row r="1392" spans="3:4" x14ac:dyDescent="0.2">
      <c r="C1392" s="24"/>
      <c r="D1392" s="24"/>
    </row>
    <row r="1393" spans="3:4" x14ac:dyDescent="0.2">
      <c r="C1393" s="24"/>
      <c r="D1393" s="24"/>
    </row>
    <row r="1394" spans="3:4" x14ac:dyDescent="0.2">
      <c r="C1394" s="24"/>
      <c r="D1394" s="24"/>
    </row>
    <row r="1395" spans="3:4" x14ac:dyDescent="0.2">
      <c r="C1395" s="24"/>
      <c r="D1395" s="24"/>
    </row>
    <row r="1396" spans="3:4" x14ac:dyDescent="0.2">
      <c r="C1396" s="24"/>
      <c r="D1396" s="24"/>
    </row>
    <row r="1397" spans="3:4" x14ac:dyDescent="0.2">
      <c r="C1397" s="24"/>
      <c r="D1397" s="24"/>
    </row>
    <row r="1398" spans="3:4" x14ac:dyDescent="0.2">
      <c r="C1398" s="24"/>
      <c r="D1398" s="24"/>
    </row>
    <row r="1399" spans="3:4" x14ac:dyDescent="0.2">
      <c r="C1399" s="24"/>
      <c r="D1399" s="24"/>
    </row>
    <row r="1400" spans="3:4" x14ac:dyDescent="0.2">
      <c r="C1400" s="24"/>
      <c r="D1400" s="24"/>
    </row>
    <row r="1401" spans="3:4" x14ac:dyDescent="0.2">
      <c r="C1401" s="24"/>
      <c r="D1401" s="24"/>
    </row>
    <row r="1402" spans="3:4" x14ac:dyDescent="0.2">
      <c r="C1402" s="24"/>
      <c r="D1402" s="24"/>
    </row>
    <row r="1403" spans="3:4" x14ac:dyDescent="0.2">
      <c r="C1403" s="24"/>
      <c r="D1403" s="24"/>
    </row>
    <row r="1404" spans="3:4" x14ac:dyDescent="0.2">
      <c r="C1404" s="24"/>
      <c r="D1404" s="24"/>
    </row>
    <row r="1405" spans="3:4" x14ac:dyDescent="0.2">
      <c r="C1405" s="24"/>
      <c r="D1405" s="24"/>
    </row>
    <row r="1406" spans="3:4" x14ac:dyDescent="0.2">
      <c r="C1406" s="24"/>
      <c r="D1406" s="24"/>
    </row>
    <row r="1407" spans="3:4" x14ac:dyDescent="0.2">
      <c r="C1407" s="24"/>
      <c r="D1407" s="24"/>
    </row>
    <row r="1408" spans="3:4" x14ac:dyDescent="0.2">
      <c r="C1408" s="24"/>
      <c r="D1408" s="24"/>
    </row>
    <row r="1409" spans="3:4" x14ac:dyDescent="0.2">
      <c r="C1409" s="24"/>
      <c r="D1409" s="24"/>
    </row>
    <row r="1410" spans="3:4" x14ac:dyDescent="0.2">
      <c r="C1410" s="24"/>
      <c r="D1410" s="24"/>
    </row>
    <row r="1411" spans="3:4" x14ac:dyDescent="0.2">
      <c r="C1411" s="24"/>
      <c r="D1411" s="24"/>
    </row>
    <row r="1412" spans="3:4" x14ac:dyDescent="0.2">
      <c r="C1412" s="24"/>
      <c r="D1412" s="24"/>
    </row>
    <row r="1413" spans="3:4" x14ac:dyDescent="0.2">
      <c r="C1413" s="24"/>
      <c r="D1413" s="24"/>
    </row>
    <row r="1414" spans="3:4" x14ac:dyDescent="0.2">
      <c r="C1414" s="24"/>
      <c r="D1414" s="24"/>
    </row>
    <row r="1415" spans="3:4" x14ac:dyDescent="0.2">
      <c r="C1415" s="24"/>
      <c r="D1415" s="24"/>
    </row>
    <row r="1416" spans="3:4" x14ac:dyDescent="0.2">
      <c r="C1416" s="24"/>
      <c r="D1416" s="24"/>
    </row>
    <row r="1417" spans="3:4" x14ac:dyDescent="0.2">
      <c r="C1417" s="24"/>
      <c r="D1417" s="24"/>
    </row>
    <row r="1418" spans="3:4" x14ac:dyDescent="0.2">
      <c r="C1418" s="24"/>
      <c r="D1418" s="24"/>
    </row>
    <row r="1419" spans="3:4" x14ac:dyDescent="0.2">
      <c r="C1419" s="24"/>
      <c r="D1419" s="24"/>
    </row>
    <row r="1420" spans="3:4" x14ac:dyDescent="0.2">
      <c r="C1420" s="24"/>
      <c r="D1420" s="24"/>
    </row>
    <row r="1421" spans="3:4" x14ac:dyDescent="0.2">
      <c r="C1421" s="24"/>
      <c r="D1421" s="24"/>
    </row>
    <row r="1422" spans="3:4" x14ac:dyDescent="0.2">
      <c r="C1422" s="24"/>
      <c r="D1422" s="24"/>
    </row>
    <row r="1423" spans="3:4" x14ac:dyDescent="0.2">
      <c r="C1423" s="24"/>
      <c r="D1423" s="24"/>
    </row>
    <row r="1424" spans="3:4" x14ac:dyDescent="0.2">
      <c r="C1424" s="24"/>
      <c r="D1424" s="24"/>
    </row>
    <row r="1425" spans="3:4" x14ac:dyDescent="0.2">
      <c r="C1425" s="24"/>
      <c r="D1425" s="24"/>
    </row>
    <row r="1426" spans="3:4" x14ac:dyDescent="0.2">
      <c r="C1426" s="24"/>
      <c r="D1426" s="24"/>
    </row>
    <row r="1427" spans="3:4" x14ac:dyDescent="0.2">
      <c r="C1427" s="24"/>
      <c r="D1427" s="24"/>
    </row>
    <row r="1428" spans="3:4" x14ac:dyDescent="0.2">
      <c r="C1428" s="24"/>
      <c r="D1428" s="24"/>
    </row>
    <row r="1429" spans="3:4" x14ac:dyDescent="0.2">
      <c r="C1429" s="24"/>
      <c r="D1429" s="24"/>
    </row>
    <row r="1430" spans="3:4" x14ac:dyDescent="0.2">
      <c r="C1430" s="24"/>
      <c r="D1430" s="24"/>
    </row>
    <row r="1431" spans="3:4" x14ac:dyDescent="0.2">
      <c r="C1431" s="24"/>
      <c r="D1431" s="24"/>
    </row>
    <row r="1432" spans="3:4" x14ac:dyDescent="0.2">
      <c r="C1432" s="24"/>
      <c r="D1432" s="24"/>
    </row>
    <row r="1433" spans="3:4" x14ac:dyDescent="0.2">
      <c r="C1433" s="24"/>
      <c r="D1433" s="24"/>
    </row>
    <row r="1434" spans="3:4" x14ac:dyDescent="0.2">
      <c r="C1434" s="24"/>
      <c r="D1434" s="24"/>
    </row>
    <row r="1435" spans="3:4" x14ac:dyDescent="0.2">
      <c r="C1435" s="24"/>
      <c r="D1435" s="24"/>
    </row>
    <row r="1436" spans="3:4" x14ac:dyDescent="0.2">
      <c r="C1436" s="24"/>
      <c r="D1436" s="24"/>
    </row>
    <row r="1437" spans="3:4" x14ac:dyDescent="0.2">
      <c r="C1437" s="24"/>
      <c r="D1437" s="24"/>
    </row>
    <row r="1438" spans="3:4" x14ac:dyDescent="0.2">
      <c r="C1438" s="24"/>
      <c r="D1438" s="24"/>
    </row>
    <row r="1439" spans="3:4" x14ac:dyDescent="0.2">
      <c r="C1439" s="24"/>
      <c r="D1439" s="24"/>
    </row>
    <row r="1440" spans="3:4" x14ac:dyDescent="0.2">
      <c r="C1440" s="24"/>
      <c r="D1440" s="24"/>
    </row>
    <row r="1441" spans="3:4" x14ac:dyDescent="0.2">
      <c r="C1441" s="24"/>
      <c r="D1441" s="24"/>
    </row>
    <row r="1442" spans="3:4" x14ac:dyDescent="0.2">
      <c r="C1442" s="24"/>
      <c r="D1442" s="24"/>
    </row>
    <row r="1443" spans="3:4" x14ac:dyDescent="0.2">
      <c r="C1443" s="24"/>
      <c r="D1443" s="24"/>
    </row>
    <row r="1444" spans="3:4" x14ac:dyDescent="0.2">
      <c r="C1444" s="24"/>
      <c r="D1444" s="24"/>
    </row>
    <row r="1445" spans="3:4" x14ac:dyDescent="0.2">
      <c r="C1445" s="24"/>
      <c r="D1445" s="24"/>
    </row>
    <row r="1446" spans="3:4" x14ac:dyDescent="0.2">
      <c r="C1446" s="24"/>
      <c r="D1446" s="24"/>
    </row>
    <row r="1447" spans="3:4" x14ac:dyDescent="0.2">
      <c r="C1447" s="24"/>
      <c r="D1447" s="24"/>
    </row>
    <row r="1448" spans="3:4" x14ac:dyDescent="0.2">
      <c r="C1448" s="24"/>
      <c r="D1448" s="24"/>
    </row>
    <row r="1449" spans="3:4" x14ac:dyDescent="0.2">
      <c r="C1449" s="24"/>
      <c r="D1449" s="24"/>
    </row>
    <row r="1450" spans="3:4" x14ac:dyDescent="0.2">
      <c r="C1450" s="24"/>
      <c r="D1450" s="24"/>
    </row>
    <row r="1451" spans="3:4" x14ac:dyDescent="0.2">
      <c r="C1451" s="24"/>
      <c r="D1451" s="24"/>
    </row>
    <row r="1452" spans="3:4" x14ac:dyDescent="0.2">
      <c r="C1452" s="24"/>
      <c r="D1452" s="24"/>
    </row>
    <row r="1453" spans="3:4" x14ac:dyDescent="0.2">
      <c r="C1453" s="24"/>
      <c r="D1453" s="24"/>
    </row>
    <row r="1454" spans="3:4" x14ac:dyDescent="0.2">
      <c r="C1454" s="24"/>
      <c r="D1454" s="24"/>
    </row>
    <row r="1455" spans="3:4" x14ac:dyDescent="0.2">
      <c r="C1455" s="24"/>
      <c r="D1455" s="24"/>
    </row>
    <row r="1456" spans="3:4" x14ac:dyDescent="0.2">
      <c r="C1456" s="24"/>
      <c r="D1456" s="24"/>
    </row>
    <row r="1457" spans="3:4" x14ac:dyDescent="0.2">
      <c r="C1457" s="24"/>
      <c r="D1457" s="24"/>
    </row>
    <row r="1458" spans="3:4" x14ac:dyDescent="0.2">
      <c r="C1458" s="24"/>
      <c r="D1458" s="24"/>
    </row>
    <row r="1459" spans="3:4" x14ac:dyDescent="0.2">
      <c r="C1459" s="24"/>
      <c r="D1459" s="24"/>
    </row>
    <row r="1460" spans="3:4" x14ac:dyDescent="0.2">
      <c r="C1460" s="24"/>
      <c r="D1460" s="24"/>
    </row>
    <row r="1461" spans="3:4" x14ac:dyDescent="0.2">
      <c r="C1461" s="24"/>
      <c r="D1461" s="24"/>
    </row>
    <row r="1462" spans="3:4" x14ac:dyDescent="0.2">
      <c r="C1462" s="24"/>
      <c r="D1462" s="24"/>
    </row>
    <row r="1463" spans="3:4" x14ac:dyDescent="0.2">
      <c r="C1463" s="24"/>
      <c r="D1463" s="24"/>
    </row>
    <row r="1464" spans="3:4" x14ac:dyDescent="0.2">
      <c r="C1464" s="24"/>
      <c r="D1464" s="24"/>
    </row>
    <row r="1465" spans="3:4" x14ac:dyDescent="0.2">
      <c r="C1465" s="24"/>
      <c r="D1465" s="24"/>
    </row>
    <row r="1466" spans="3:4" x14ac:dyDescent="0.2">
      <c r="C1466" s="24"/>
      <c r="D1466" s="24"/>
    </row>
    <row r="1467" spans="3:4" x14ac:dyDescent="0.2">
      <c r="C1467" s="24"/>
      <c r="D1467" s="24"/>
    </row>
    <row r="1468" spans="3:4" x14ac:dyDescent="0.2">
      <c r="C1468" s="24"/>
      <c r="D1468" s="24"/>
    </row>
    <row r="1469" spans="3:4" x14ac:dyDescent="0.2">
      <c r="C1469" s="24"/>
      <c r="D1469" s="24"/>
    </row>
    <row r="1470" spans="3:4" x14ac:dyDescent="0.2">
      <c r="C1470" s="24"/>
      <c r="D1470" s="24"/>
    </row>
    <row r="1471" spans="3:4" x14ac:dyDescent="0.2">
      <c r="C1471" s="24"/>
      <c r="D1471" s="24"/>
    </row>
    <row r="1472" spans="3:4" x14ac:dyDescent="0.2">
      <c r="C1472" s="24"/>
      <c r="D1472" s="24"/>
    </row>
    <row r="1473" spans="3:4" x14ac:dyDescent="0.2">
      <c r="C1473" s="24"/>
      <c r="D1473" s="24"/>
    </row>
    <row r="1474" spans="3:4" x14ac:dyDescent="0.2">
      <c r="C1474" s="24"/>
      <c r="D1474" s="24"/>
    </row>
    <row r="1475" spans="3:4" x14ac:dyDescent="0.2">
      <c r="C1475" s="24"/>
      <c r="D1475" s="24"/>
    </row>
    <row r="1476" spans="3:4" x14ac:dyDescent="0.2">
      <c r="C1476" s="24"/>
      <c r="D1476" s="24"/>
    </row>
    <row r="1477" spans="3:4" x14ac:dyDescent="0.2">
      <c r="C1477" s="24"/>
      <c r="D1477" s="24"/>
    </row>
    <row r="1478" spans="3:4" x14ac:dyDescent="0.2">
      <c r="C1478" s="24"/>
      <c r="D1478" s="24"/>
    </row>
    <row r="1479" spans="3:4" x14ac:dyDescent="0.2">
      <c r="C1479" s="24"/>
      <c r="D1479" s="24"/>
    </row>
    <row r="1480" spans="3:4" x14ac:dyDescent="0.2">
      <c r="C1480" s="24"/>
      <c r="D1480" s="24"/>
    </row>
    <row r="1481" spans="3:4" x14ac:dyDescent="0.2">
      <c r="C1481" s="24"/>
      <c r="D1481" s="24"/>
    </row>
    <row r="1482" spans="3:4" x14ac:dyDescent="0.2">
      <c r="C1482" s="24"/>
      <c r="D1482" s="24"/>
    </row>
    <row r="1483" spans="3:4" x14ac:dyDescent="0.2">
      <c r="C1483" s="24"/>
      <c r="D1483" s="24"/>
    </row>
    <row r="1484" spans="3:4" x14ac:dyDescent="0.2">
      <c r="C1484" s="24"/>
      <c r="D1484" s="24"/>
    </row>
    <row r="1485" spans="3:4" x14ac:dyDescent="0.2">
      <c r="C1485" s="24"/>
      <c r="D1485" s="24"/>
    </row>
    <row r="1486" spans="3:4" x14ac:dyDescent="0.2">
      <c r="C1486" s="24"/>
      <c r="D1486" s="24"/>
    </row>
    <row r="1487" spans="3:4" x14ac:dyDescent="0.2">
      <c r="C1487" s="24"/>
      <c r="D1487" s="24"/>
    </row>
    <row r="1488" spans="3:4" x14ac:dyDescent="0.2">
      <c r="C1488" s="24"/>
      <c r="D1488" s="24"/>
    </row>
    <row r="1489" spans="3:4" x14ac:dyDescent="0.2">
      <c r="C1489" s="24"/>
      <c r="D1489" s="24"/>
    </row>
    <row r="1490" spans="3:4" x14ac:dyDescent="0.2">
      <c r="C1490" s="24"/>
      <c r="D1490" s="24"/>
    </row>
    <row r="1491" spans="3:4" x14ac:dyDescent="0.2">
      <c r="C1491" s="24"/>
      <c r="D1491" s="24"/>
    </row>
    <row r="1492" spans="3:4" x14ac:dyDescent="0.2">
      <c r="C1492" s="24"/>
      <c r="D1492" s="24"/>
    </row>
    <row r="1493" spans="3:4" x14ac:dyDescent="0.2">
      <c r="C1493" s="24"/>
      <c r="D1493" s="24"/>
    </row>
    <row r="1494" spans="3:4" x14ac:dyDescent="0.2">
      <c r="C1494" s="24"/>
      <c r="D1494" s="24"/>
    </row>
    <row r="1495" spans="3:4" x14ac:dyDescent="0.2">
      <c r="C1495" s="24"/>
      <c r="D1495" s="24"/>
    </row>
    <row r="1496" spans="3:4" x14ac:dyDescent="0.2">
      <c r="C1496" s="24"/>
      <c r="D1496" s="24"/>
    </row>
    <row r="1497" spans="3:4" x14ac:dyDescent="0.2">
      <c r="C1497" s="24"/>
      <c r="D1497" s="24"/>
    </row>
    <row r="1498" spans="3:4" x14ac:dyDescent="0.2">
      <c r="C1498" s="24"/>
      <c r="D1498" s="24"/>
    </row>
    <row r="1499" spans="3:4" x14ac:dyDescent="0.2">
      <c r="C1499" s="24"/>
      <c r="D1499" s="24"/>
    </row>
    <row r="1500" spans="3:4" x14ac:dyDescent="0.2">
      <c r="C1500" s="24"/>
      <c r="D1500" s="24"/>
    </row>
    <row r="1501" spans="3:4" x14ac:dyDescent="0.2">
      <c r="C1501" s="24"/>
      <c r="D1501" s="24"/>
    </row>
    <row r="1502" spans="3:4" x14ac:dyDescent="0.2">
      <c r="C1502" s="24"/>
      <c r="D1502" s="24"/>
    </row>
    <row r="1503" spans="3:4" x14ac:dyDescent="0.2">
      <c r="C1503" s="24"/>
      <c r="D1503" s="24"/>
    </row>
    <row r="1504" spans="3:4" x14ac:dyDescent="0.2">
      <c r="C1504" s="24"/>
      <c r="D1504" s="24"/>
    </row>
    <row r="1505" spans="3:4" x14ac:dyDescent="0.2">
      <c r="C1505" s="24"/>
      <c r="D1505" s="24"/>
    </row>
    <row r="1506" spans="3:4" x14ac:dyDescent="0.2">
      <c r="C1506" s="24"/>
      <c r="D1506" s="24"/>
    </row>
    <row r="1507" spans="3:4" x14ac:dyDescent="0.2">
      <c r="C1507" s="24"/>
      <c r="D1507" s="24"/>
    </row>
    <row r="1508" spans="3:4" x14ac:dyDescent="0.2">
      <c r="C1508" s="24"/>
      <c r="D1508" s="24"/>
    </row>
    <row r="1509" spans="3:4" x14ac:dyDescent="0.2">
      <c r="C1509" s="24"/>
      <c r="D1509" s="24"/>
    </row>
    <row r="1510" spans="3:4" x14ac:dyDescent="0.2">
      <c r="C1510" s="24"/>
      <c r="D1510" s="24"/>
    </row>
    <row r="1511" spans="3:4" x14ac:dyDescent="0.2">
      <c r="C1511" s="24"/>
      <c r="D1511" s="24"/>
    </row>
    <row r="1512" spans="3:4" x14ac:dyDescent="0.2">
      <c r="C1512" s="24"/>
      <c r="D1512" s="24"/>
    </row>
    <row r="1513" spans="3:4" x14ac:dyDescent="0.2">
      <c r="C1513" s="24"/>
      <c r="D1513" s="24"/>
    </row>
    <row r="1514" spans="3:4" x14ac:dyDescent="0.2">
      <c r="C1514" s="24"/>
      <c r="D1514" s="24"/>
    </row>
    <row r="1515" spans="3:4" x14ac:dyDescent="0.2">
      <c r="C1515" s="24"/>
      <c r="D1515" s="24"/>
    </row>
    <row r="1516" spans="3:4" x14ac:dyDescent="0.2">
      <c r="C1516" s="24"/>
      <c r="D1516" s="24"/>
    </row>
    <row r="1517" spans="3:4" x14ac:dyDescent="0.2">
      <c r="C1517" s="24"/>
      <c r="D1517" s="24"/>
    </row>
    <row r="1518" spans="3:4" x14ac:dyDescent="0.2">
      <c r="C1518" s="24"/>
      <c r="D1518" s="24"/>
    </row>
    <row r="1519" spans="3:4" x14ac:dyDescent="0.2">
      <c r="C1519" s="24"/>
      <c r="D1519" s="24"/>
    </row>
    <row r="1520" spans="3:4" x14ac:dyDescent="0.2">
      <c r="C1520" s="24"/>
      <c r="D1520" s="24"/>
    </row>
    <row r="1521" spans="3:4" x14ac:dyDescent="0.2">
      <c r="C1521" s="24"/>
      <c r="D1521" s="24"/>
    </row>
    <row r="1522" spans="3:4" x14ac:dyDescent="0.2">
      <c r="C1522" s="24"/>
      <c r="D1522" s="24"/>
    </row>
    <row r="1523" spans="3:4" x14ac:dyDescent="0.2">
      <c r="C1523" s="24"/>
      <c r="D1523" s="24"/>
    </row>
    <row r="1524" spans="3:4" x14ac:dyDescent="0.2">
      <c r="C1524" s="24"/>
      <c r="D1524" s="24"/>
    </row>
    <row r="1525" spans="3:4" x14ac:dyDescent="0.2">
      <c r="C1525" s="24"/>
      <c r="D1525" s="24"/>
    </row>
    <row r="1526" spans="3:4" x14ac:dyDescent="0.2">
      <c r="C1526" s="24"/>
      <c r="D1526" s="24"/>
    </row>
    <row r="1527" spans="3:4" x14ac:dyDescent="0.2">
      <c r="C1527" s="24"/>
      <c r="D1527" s="24"/>
    </row>
    <row r="1528" spans="3:4" x14ac:dyDescent="0.2">
      <c r="C1528" s="24"/>
      <c r="D1528" s="24"/>
    </row>
    <row r="1529" spans="3:4" x14ac:dyDescent="0.2">
      <c r="C1529" s="24"/>
      <c r="D1529" s="24"/>
    </row>
    <row r="1530" spans="3:4" x14ac:dyDescent="0.2">
      <c r="C1530" s="24"/>
      <c r="D1530" s="24"/>
    </row>
    <row r="1531" spans="3:4" x14ac:dyDescent="0.2">
      <c r="C1531" s="24"/>
      <c r="D1531" s="24"/>
    </row>
    <row r="1532" spans="3:4" x14ac:dyDescent="0.2">
      <c r="C1532" s="24"/>
      <c r="D1532" s="24"/>
    </row>
    <row r="1533" spans="3:4" x14ac:dyDescent="0.2">
      <c r="C1533" s="24"/>
      <c r="D1533" s="24"/>
    </row>
    <row r="1534" spans="3:4" x14ac:dyDescent="0.2">
      <c r="C1534" s="24"/>
      <c r="D1534" s="24"/>
    </row>
    <row r="1535" spans="3:4" x14ac:dyDescent="0.2">
      <c r="C1535" s="24"/>
      <c r="D1535" s="24"/>
    </row>
    <row r="1536" spans="3:4" x14ac:dyDescent="0.2">
      <c r="C1536" s="24"/>
      <c r="D1536" s="24"/>
    </row>
    <row r="1537" spans="3:4" x14ac:dyDescent="0.2">
      <c r="C1537" s="24"/>
      <c r="D1537" s="24"/>
    </row>
    <row r="1538" spans="3:4" x14ac:dyDescent="0.2">
      <c r="C1538" s="24"/>
      <c r="D1538" s="24"/>
    </row>
    <row r="1539" spans="3:4" x14ac:dyDescent="0.2">
      <c r="C1539" s="24"/>
      <c r="D1539" s="24"/>
    </row>
    <row r="1540" spans="3:4" x14ac:dyDescent="0.2">
      <c r="C1540" s="24"/>
      <c r="D1540" s="24"/>
    </row>
    <row r="1541" spans="3:4" x14ac:dyDescent="0.2">
      <c r="C1541" s="24"/>
      <c r="D1541" s="24"/>
    </row>
    <row r="1542" spans="3:4" x14ac:dyDescent="0.2">
      <c r="C1542" s="24"/>
      <c r="D1542" s="24"/>
    </row>
    <row r="1543" spans="3:4" x14ac:dyDescent="0.2">
      <c r="C1543" s="24"/>
      <c r="D1543" s="24"/>
    </row>
    <row r="1544" spans="3:4" x14ac:dyDescent="0.2">
      <c r="C1544" s="24"/>
      <c r="D1544" s="24"/>
    </row>
    <row r="1545" spans="3:4" x14ac:dyDescent="0.2">
      <c r="C1545" s="24"/>
      <c r="D1545" s="24"/>
    </row>
    <row r="1546" spans="3:4" x14ac:dyDescent="0.2">
      <c r="C1546" s="24"/>
      <c r="D1546" s="24"/>
    </row>
    <row r="1547" spans="3:4" x14ac:dyDescent="0.2">
      <c r="C1547" s="24"/>
      <c r="D1547" s="24"/>
    </row>
    <row r="1548" spans="3:4" x14ac:dyDescent="0.2">
      <c r="C1548" s="24"/>
      <c r="D1548" s="24"/>
    </row>
    <row r="1549" spans="3:4" x14ac:dyDescent="0.2">
      <c r="C1549" s="24"/>
      <c r="D1549" s="24"/>
    </row>
    <row r="1550" spans="3:4" x14ac:dyDescent="0.2">
      <c r="C1550" s="24"/>
      <c r="D1550" s="24"/>
    </row>
    <row r="1551" spans="3:4" x14ac:dyDescent="0.2">
      <c r="C1551" s="24"/>
      <c r="D1551" s="24"/>
    </row>
    <row r="1552" spans="3:4" x14ac:dyDescent="0.2">
      <c r="C1552" s="24"/>
      <c r="D1552" s="24"/>
    </row>
    <row r="1553" spans="3:4" x14ac:dyDescent="0.2">
      <c r="C1553" s="24"/>
      <c r="D1553" s="24"/>
    </row>
    <row r="1554" spans="3:4" x14ac:dyDescent="0.2">
      <c r="C1554" s="24"/>
      <c r="D1554" s="24"/>
    </row>
    <row r="1555" spans="3:4" x14ac:dyDescent="0.2">
      <c r="C1555" s="24"/>
      <c r="D1555" s="24"/>
    </row>
    <row r="1556" spans="3:4" x14ac:dyDescent="0.2">
      <c r="C1556" s="24"/>
      <c r="D1556" s="24"/>
    </row>
    <row r="1557" spans="3:4" x14ac:dyDescent="0.2">
      <c r="C1557" s="24"/>
      <c r="D1557" s="24"/>
    </row>
    <row r="1558" spans="3:4" x14ac:dyDescent="0.2">
      <c r="C1558" s="24"/>
      <c r="D1558" s="24"/>
    </row>
    <row r="1559" spans="3:4" x14ac:dyDescent="0.2">
      <c r="C1559" s="24"/>
      <c r="D1559" s="24"/>
    </row>
    <row r="1560" spans="3:4" x14ac:dyDescent="0.2">
      <c r="C1560" s="24"/>
      <c r="D1560" s="24"/>
    </row>
    <row r="1561" spans="3:4" x14ac:dyDescent="0.2">
      <c r="C1561" s="24"/>
      <c r="D1561" s="24"/>
    </row>
    <row r="1562" spans="3:4" x14ac:dyDescent="0.2">
      <c r="C1562" s="24"/>
      <c r="D1562" s="24"/>
    </row>
    <row r="1563" spans="3:4" x14ac:dyDescent="0.2">
      <c r="C1563" s="24"/>
      <c r="D1563" s="24"/>
    </row>
    <row r="1564" spans="3:4" x14ac:dyDescent="0.2">
      <c r="C1564" s="24"/>
      <c r="D1564" s="24"/>
    </row>
    <row r="1565" spans="3:4" x14ac:dyDescent="0.2">
      <c r="C1565" s="24"/>
      <c r="D1565" s="24"/>
    </row>
    <row r="1566" spans="3:4" x14ac:dyDescent="0.2">
      <c r="C1566" s="24"/>
      <c r="D1566" s="24"/>
    </row>
    <row r="1567" spans="3:4" x14ac:dyDescent="0.2">
      <c r="C1567" s="24"/>
      <c r="D1567" s="24"/>
    </row>
    <row r="1568" spans="3:4" x14ac:dyDescent="0.2">
      <c r="C1568" s="24"/>
      <c r="D1568" s="24"/>
    </row>
    <row r="1569" spans="3:4" x14ac:dyDescent="0.2">
      <c r="C1569" s="24"/>
      <c r="D1569" s="24"/>
    </row>
    <row r="1570" spans="3:4" x14ac:dyDescent="0.2">
      <c r="C1570" s="24"/>
      <c r="D1570" s="24"/>
    </row>
    <row r="1571" spans="3:4" x14ac:dyDescent="0.2">
      <c r="C1571" s="24"/>
      <c r="D1571" s="24"/>
    </row>
    <row r="1572" spans="3:4" x14ac:dyDescent="0.2">
      <c r="C1572" s="24"/>
      <c r="D1572" s="24"/>
    </row>
    <row r="1573" spans="3:4" x14ac:dyDescent="0.2">
      <c r="C1573" s="24"/>
      <c r="D1573" s="24"/>
    </row>
    <row r="1574" spans="3:4" x14ac:dyDescent="0.2">
      <c r="C1574" s="24"/>
      <c r="D1574" s="24"/>
    </row>
    <row r="1575" spans="3:4" x14ac:dyDescent="0.2">
      <c r="C1575" s="24"/>
      <c r="D1575" s="24"/>
    </row>
    <row r="1576" spans="3:4" x14ac:dyDescent="0.2">
      <c r="C1576" s="24"/>
      <c r="D1576" s="24"/>
    </row>
    <row r="1577" spans="3:4" x14ac:dyDescent="0.2">
      <c r="C1577" s="24"/>
      <c r="D1577" s="24"/>
    </row>
    <row r="1578" spans="3:4" x14ac:dyDescent="0.2">
      <c r="C1578" s="24"/>
      <c r="D1578" s="24"/>
    </row>
    <row r="1579" spans="3:4" x14ac:dyDescent="0.2">
      <c r="C1579" s="24"/>
      <c r="D1579" s="24"/>
    </row>
    <row r="1580" spans="3:4" x14ac:dyDescent="0.2">
      <c r="C1580" s="24"/>
      <c r="D1580" s="24"/>
    </row>
    <row r="1581" spans="3:4" x14ac:dyDescent="0.2">
      <c r="C1581" s="24"/>
      <c r="D1581" s="24"/>
    </row>
    <row r="1582" spans="3:4" x14ac:dyDescent="0.2">
      <c r="C1582" s="24"/>
      <c r="D1582" s="24"/>
    </row>
    <row r="1583" spans="3:4" x14ac:dyDescent="0.2">
      <c r="C1583" s="24"/>
      <c r="D1583" s="24"/>
    </row>
    <row r="1584" spans="3:4" x14ac:dyDescent="0.2">
      <c r="C1584" s="24"/>
      <c r="D1584" s="24"/>
    </row>
    <row r="1585" spans="3:4" x14ac:dyDescent="0.2">
      <c r="C1585" s="24"/>
      <c r="D1585" s="24"/>
    </row>
    <row r="1586" spans="3:4" x14ac:dyDescent="0.2">
      <c r="C1586" s="24"/>
      <c r="D1586" s="24"/>
    </row>
    <row r="1587" spans="3:4" x14ac:dyDescent="0.2">
      <c r="C1587" s="24"/>
      <c r="D1587" s="24"/>
    </row>
    <row r="1588" spans="3:4" x14ac:dyDescent="0.2">
      <c r="C1588" s="24"/>
      <c r="D1588" s="24"/>
    </row>
    <row r="1589" spans="3:4" x14ac:dyDescent="0.2">
      <c r="C1589" s="24"/>
      <c r="D1589" s="24"/>
    </row>
    <row r="1590" spans="3:4" x14ac:dyDescent="0.2">
      <c r="C1590" s="24"/>
      <c r="D1590" s="24"/>
    </row>
    <row r="1591" spans="3:4" x14ac:dyDescent="0.2">
      <c r="C1591" s="24"/>
      <c r="D1591" s="24"/>
    </row>
    <row r="1592" spans="3:4" x14ac:dyDescent="0.2">
      <c r="C1592" s="24"/>
      <c r="D1592" s="24"/>
    </row>
    <row r="1593" spans="3:4" x14ac:dyDescent="0.2">
      <c r="C1593" s="24"/>
      <c r="D1593" s="24"/>
    </row>
    <row r="1594" spans="3:4" x14ac:dyDescent="0.2">
      <c r="C1594" s="24"/>
      <c r="D1594" s="24"/>
    </row>
    <row r="1595" spans="3:4" x14ac:dyDescent="0.2">
      <c r="C1595" s="24"/>
      <c r="D1595" s="24"/>
    </row>
    <row r="1596" spans="3:4" x14ac:dyDescent="0.2">
      <c r="C1596" s="24"/>
      <c r="D1596" s="24"/>
    </row>
    <row r="1597" spans="3:4" x14ac:dyDescent="0.2">
      <c r="C1597" s="24"/>
      <c r="D1597" s="24"/>
    </row>
    <row r="1598" spans="3:4" x14ac:dyDescent="0.2">
      <c r="C1598" s="24"/>
      <c r="D1598" s="24"/>
    </row>
    <row r="1599" spans="3:4" x14ac:dyDescent="0.2">
      <c r="C1599" s="24"/>
      <c r="D1599" s="24"/>
    </row>
    <row r="1600" spans="3:4" x14ac:dyDescent="0.2">
      <c r="C1600" s="24"/>
      <c r="D1600" s="24"/>
    </row>
    <row r="1601" spans="3:4" x14ac:dyDescent="0.2">
      <c r="C1601" s="24"/>
      <c r="D1601" s="24"/>
    </row>
    <row r="1602" spans="3:4" x14ac:dyDescent="0.2">
      <c r="C1602" s="24"/>
      <c r="D1602" s="24"/>
    </row>
    <row r="1603" spans="3:4" x14ac:dyDescent="0.2">
      <c r="C1603" s="24"/>
      <c r="D1603" s="24"/>
    </row>
    <row r="1604" spans="3:4" x14ac:dyDescent="0.2">
      <c r="C1604" s="24"/>
      <c r="D1604" s="24"/>
    </row>
    <row r="1605" spans="3:4" x14ac:dyDescent="0.2">
      <c r="C1605" s="24"/>
      <c r="D1605" s="24"/>
    </row>
    <row r="1606" spans="3:4" x14ac:dyDescent="0.2">
      <c r="C1606" s="24"/>
      <c r="D1606" s="24"/>
    </row>
    <row r="1607" spans="3:4" x14ac:dyDescent="0.2">
      <c r="C1607" s="24"/>
      <c r="D1607" s="24"/>
    </row>
    <row r="1608" spans="3:4" x14ac:dyDescent="0.2">
      <c r="C1608" s="24"/>
      <c r="D1608" s="24"/>
    </row>
    <row r="1609" spans="3:4" x14ac:dyDescent="0.2">
      <c r="C1609" s="24"/>
      <c r="D1609" s="24"/>
    </row>
    <row r="1610" spans="3:4" x14ac:dyDescent="0.2">
      <c r="C1610" s="24"/>
      <c r="D1610" s="24"/>
    </row>
    <row r="1611" spans="3:4" x14ac:dyDescent="0.2">
      <c r="C1611" s="24"/>
      <c r="D1611" s="24"/>
    </row>
    <row r="1612" spans="3:4" x14ac:dyDescent="0.2">
      <c r="C1612" s="24"/>
      <c r="D1612" s="24"/>
    </row>
    <row r="1613" spans="3:4" x14ac:dyDescent="0.2">
      <c r="C1613" s="24"/>
      <c r="D1613" s="24"/>
    </row>
    <row r="1614" spans="3:4" x14ac:dyDescent="0.2">
      <c r="C1614" s="24"/>
      <c r="D1614" s="24"/>
    </row>
    <row r="1615" spans="3:4" x14ac:dyDescent="0.2">
      <c r="C1615" s="24"/>
      <c r="D1615" s="24"/>
    </row>
    <row r="1616" spans="3:4" x14ac:dyDescent="0.2">
      <c r="C1616" s="24"/>
      <c r="D1616" s="24"/>
    </row>
    <row r="1617" spans="3:4" x14ac:dyDescent="0.2">
      <c r="C1617" s="24"/>
      <c r="D1617" s="24"/>
    </row>
    <row r="1618" spans="3:4" x14ac:dyDescent="0.2">
      <c r="C1618" s="24"/>
      <c r="D1618" s="24"/>
    </row>
    <row r="1619" spans="3:4" x14ac:dyDescent="0.2">
      <c r="C1619" s="24"/>
      <c r="D1619" s="24"/>
    </row>
    <row r="1620" spans="3:4" x14ac:dyDescent="0.2">
      <c r="C1620" s="24"/>
      <c r="D1620" s="24"/>
    </row>
    <row r="1621" spans="3:4" x14ac:dyDescent="0.2">
      <c r="C1621" s="24"/>
      <c r="D1621" s="24"/>
    </row>
    <row r="1622" spans="3:4" x14ac:dyDescent="0.2">
      <c r="C1622" s="24"/>
      <c r="D1622" s="24"/>
    </row>
    <row r="1623" spans="3:4" x14ac:dyDescent="0.2">
      <c r="C1623" s="24"/>
      <c r="D1623" s="24"/>
    </row>
    <row r="1624" spans="3:4" x14ac:dyDescent="0.2">
      <c r="C1624" s="24"/>
      <c r="D1624" s="24"/>
    </row>
    <row r="1625" spans="3:4" x14ac:dyDescent="0.2">
      <c r="C1625" s="24"/>
      <c r="D1625" s="24"/>
    </row>
    <row r="1626" spans="3:4" x14ac:dyDescent="0.2">
      <c r="C1626" s="24"/>
      <c r="D1626" s="24"/>
    </row>
    <row r="1627" spans="3:4" x14ac:dyDescent="0.2">
      <c r="C1627" s="24"/>
      <c r="D1627" s="24"/>
    </row>
    <row r="1628" spans="3:4" x14ac:dyDescent="0.2">
      <c r="C1628" s="24"/>
      <c r="D1628" s="24"/>
    </row>
    <row r="1629" spans="3:4" x14ac:dyDescent="0.2">
      <c r="C1629" s="24"/>
      <c r="D1629" s="24"/>
    </row>
    <row r="1630" spans="3:4" x14ac:dyDescent="0.2">
      <c r="C1630" s="24"/>
      <c r="D1630" s="24"/>
    </row>
    <row r="1631" spans="3:4" x14ac:dyDescent="0.2">
      <c r="C1631" s="24"/>
      <c r="D1631" s="24"/>
    </row>
    <row r="1632" spans="3:4" x14ac:dyDescent="0.2">
      <c r="C1632" s="24"/>
      <c r="D1632" s="24"/>
    </row>
    <row r="1633" spans="3:4" x14ac:dyDescent="0.2">
      <c r="C1633" s="24"/>
      <c r="D1633" s="24"/>
    </row>
    <row r="1634" spans="3:4" x14ac:dyDescent="0.2">
      <c r="C1634" s="24"/>
      <c r="D1634" s="24"/>
    </row>
    <row r="1635" spans="3:4" x14ac:dyDescent="0.2">
      <c r="C1635" s="24"/>
      <c r="D1635" s="24"/>
    </row>
    <row r="1636" spans="3:4" x14ac:dyDescent="0.2">
      <c r="C1636" s="24"/>
      <c r="D1636" s="24"/>
    </row>
    <row r="1637" spans="3:4" x14ac:dyDescent="0.2">
      <c r="C1637" s="24"/>
      <c r="D1637" s="24"/>
    </row>
    <row r="1638" spans="3:4" x14ac:dyDescent="0.2">
      <c r="C1638" s="24"/>
      <c r="D1638" s="24"/>
    </row>
    <row r="1639" spans="3:4" x14ac:dyDescent="0.2">
      <c r="C1639" s="24"/>
      <c r="D1639" s="24"/>
    </row>
    <row r="1640" spans="3:4" x14ac:dyDescent="0.2">
      <c r="C1640" s="24"/>
      <c r="D1640" s="24"/>
    </row>
    <row r="1641" spans="3:4" x14ac:dyDescent="0.2">
      <c r="C1641" s="24"/>
      <c r="D1641" s="24"/>
    </row>
    <row r="1642" spans="3:4" x14ac:dyDescent="0.2">
      <c r="C1642" s="24"/>
      <c r="D1642" s="24"/>
    </row>
    <row r="1643" spans="3:4" x14ac:dyDescent="0.2">
      <c r="C1643" s="24"/>
      <c r="D1643" s="24"/>
    </row>
    <row r="1644" spans="3:4" x14ac:dyDescent="0.2">
      <c r="C1644" s="24"/>
      <c r="D1644" s="24"/>
    </row>
    <row r="1645" spans="3:4" x14ac:dyDescent="0.2">
      <c r="C1645" s="24"/>
      <c r="D1645" s="24"/>
    </row>
    <row r="1646" spans="3:4" x14ac:dyDescent="0.2">
      <c r="C1646" s="24"/>
      <c r="D1646" s="24"/>
    </row>
    <row r="1647" spans="3:4" x14ac:dyDescent="0.2">
      <c r="C1647" s="24"/>
      <c r="D1647" s="24"/>
    </row>
    <row r="1648" spans="3:4" x14ac:dyDescent="0.2">
      <c r="C1648" s="24"/>
      <c r="D1648" s="24"/>
    </row>
    <row r="1649" spans="3:4" x14ac:dyDescent="0.2">
      <c r="C1649" s="24"/>
      <c r="D1649" s="24"/>
    </row>
    <row r="1650" spans="3:4" x14ac:dyDescent="0.2">
      <c r="C1650" s="24"/>
      <c r="D1650" s="24"/>
    </row>
    <row r="1651" spans="3:4" x14ac:dyDescent="0.2">
      <c r="C1651" s="24"/>
      <c r="D1651" s="24"/>
    </row>
    <row r="1652" spans="3:4" x14ac:dyDescent="0.2">
      <c r="C1652" s="24"/>
      <c r="D1652" s="24"/>
    </row>
    <row r="1653" spans="3:4" x14ac:dyDescent="0.2">
      <c r="C1653" s="24"/>
      <c r="D1653" s="24"/>
    </row>
    <row r="1654" spans="3:4" x14ac:dyDescent="0.2">
      <c r="C1654" s="24"/>
      <c r="D1654" s="24"/>
    </row>
    <row r="1655" spans="3:4" x14ac:dyDescent="0.2">
      <c r="C1655" s="24"/>
      <c r="D1655" s="24"/>
    </row>
    <row r="1656" spans="3:4" x14ac:dyDescent="0.2">
      <c r="C1656" s="24"/>
      <c r="D1656" s="24"/>
    </row>
    <row r="1657" spans="3:4" x14ac:dyDescent="0.2">
      <c r="C1657" s="24"/>
      <c r="D1657" s="24"/>
    </row>
    <row r="1658" spans="3:4" x14ac:dyDescent="0.2">
      <c r="C1658" s="24"/>
      <c r="D1658" s="24"/>
    </row>
    <row r="1659" spans="3:4" x14ac:dyDescent="0.2">
      <c r="C1659" s="24"/>
      <c r="D1659" s="24"/>
    </row>
    <row r="1660" spans="3:4" x14ac:dyDescent="0.2">
      <c r="C1660" s="24"/>
      <c r="D1660" s="24"/>
    </row>
    <row r="1661" spans="3:4" x14ac:dyDescent="0.2">
      <c r="C1661" s="24"/>
      <c r="D1661" s="24"/>
    </row>
    <row r="1662" spans="3:4" x14ac:dyDescent="0.2">
      <c r="C1662" s="24"/>
      <c r="D1662" s="24"/>
    </row>
    <row r="1663" spans="3:4" x14ac:dyDescent="0.2">
      <c r="C1663" s="24"/>
      <c r="D1663" s="24"/>
    </row>
    <row r="1664" spans="3:4" x14ac:dyDescent="0.2">
      <c r="C1664" s="24"/>
      <c r="D1664" s="24"/>
    </row>
    <row r="1665" spans="3:4" x14ac:dyDescent="0.2">
      <c r="C1665" s="24"/>
      <c r="D1665" s="24"/>
    </row>
    <row r="1666" spans="3:4" x14ac:dyDescent="0.2">
      <c r="C1666" s="24"/>
      <c r="D1666" s="24"/>
    </row>
    <row r="1667" spans="3:4" x14ac:dyDescent="0.2">
      <c r="C1667" s="24"/>
      <c r="D1667" s="24"/>
    </row>
    <row r="1668" spans="3:4" x14ac:dyDescent="0.2">
      <c r="C1668" s="24"/>
      <c r="D1668" s="24"/>
    </row>
    <row r="1669" spans="3:4" x14ac:dyDescent="0.2">
      <c r="C1669" s="24"/>
      <c r="D1669" s="24"/>
    </row>
    <row r="1670" spans="3:4" x14ac:dyDescent="0.2">
      <c r="C1670" s="24"/>
      <c r="D1670" s="24"/>
    </row>
    <row r="1671" spans="3:4" x14ac:dyDescent="0.2">
      <c r="C1671" s="24"/>
      <c r="D1671" s="24"/>
    </row>
    <row r="1672" spans="3:4" x14ac:dyDescent="0.2">
      <c r="C1672" s="24"/>
      <c r="D1672" s="24"/>
    </row>
    <row r="1673" spans="3:4" x14ac:dyDescent="0.2">
      <c r="C1673" s="24"/>
      <c r="D1673" s="24"/>
    </row>
    <row r="1674" spans="3:4" x14ac:dyDescent="0.2">
      <c r="C1674" s="24"/>
      <c r="D1674" s="24"/>
    </row>
    <row r="1675" spans="3:4" x14ac:dyDescent="0.2">
      <c r="C1675" s="24"/>
      <c r="D1675" s="24"/>
    </row>
    <row r="1676" spans="3:4" x14ac:dyDescent="0.2">
      <c r="C1676" s="24"/>
      <c r="D1676" s="24"/>
    </row>
    <row r="1677" spans="3:4" x14ac:dyDescent="0.2">
      <c r="C1677" s="24"/>
      <c r="D1677" s="24"/>
    </row>
    <row r="1678" spans="3:4" x14ac:dyDescent="0.2">
      <c r="C1678" s="24"/>
      <c r="D1678" s="24"/>
    </row>
    <row r="1679" spans="3:4" x14ac:dyDescent="0.2">
      <c r="C1679" s="24"/>
      <c r="D1679" s="24"/>
    </row>
    <row r="1680" spans="3:4" x14ac:dyDescent="0.2">
      <c r="C1680" s="24"/>
      <c r="D1680" s="24"/>
    </row>
    <row r="1681" spans="3:4" x14ac:dyDescent="0.2">
      <c r="C1681" s="24"/>
      <c r="D1681" s="24"/>
    </row>
    <row r="1682" spans="3:4" x14ac:dyDescent="0.2">
      <c r="C1682" s="24"/>
      <c r="D1682" s="24"/>
    </row>
    <row r="1683" spans="3:4" x14ac:dyDescent="0.2">
      <c r="C1683" s="24"/>
      <c r="D1683" s="24"/>
    </row>
    <row r="1684" spans="3:4" x14ac:dyDescent="0.2">
      <c r="C1684" s="24"/>
      <c r="D1684" s="24"/>
    </row>
    <row r="1685" spans="3:4" x14ac:dyDescent="0.2">
      <c r="C1685" s="24"/>
      <c r="D1685" s="24"/>
    </row>
    <row r="1686" spans="3:4" x14ac:dyDescent="0.2">
      <c r="C1686" s="24"/>
      <c r="D1686" s="24"/>
    </row>
    <row r="1687" spans="3:4" x14ac:dyDescent="0.2">
      <c r="C1687" s="24"/>
      <c r="D1687" s="24"/>
    </row>
    <row r="1688" spans="3:4" x14ac:dyDescent="0.2">
      <c r="C1688" s="24"/>
      <c r="D1688" s="24"/>
    </row>
    <row r="1689" spans="3:4" x14ac:dyDescent="0.2">
      <c r="C1689" s="24"/>
      <c r="D1689" s="24"/>
    </row>
    <row r="1690" spans="3:4" x14ac:dyDescent="0.2">
      <c r="C1690" s="24"/>
      <c r="D1690" s="24"/>
    </row>
    <row r="1691" spans="3:4" x14ac:dyDescent="0.2">
      <c r="C1691" s="24"/>
      <c r="D1691" s="24"/>
    </row>
    <row r="1692" spans="3:4" x14ac:dyDescent="0.2">
      <c r="C1692" s="24"/>
      <c r="D1692" s="24"/>
    </row>
    <row r="1693" spans="3:4" x14ac:dyDescent="0.2">
      <c r="C1693" s="24"/>
      <c r="D1693" s="24"/>
    </row>
    <row r="1694" spans="3:4" x14ac:dyDescent="0.2">
      <c r="C1694" s="24"/>
      <c r="D1694" s="24"/>
    </row>
    <row r="1695" spans="3:4" x14ac:dyDescent="0.2">
      <c r="C1695" s="24"/>
      <c r="D1695" s="24"/>
    </row>
    <row r="1696" spans="3:4" x14ac:dyDescent="0.2">
      <c r="C1696" s="24"/>
      <c r="D1696" s="24"/>
    </row>
    <row r="1697" spans="3:4" x14ac:dyDescent="0.2">
      <c r="C1697" s="24"/>
      <c r="D1697" s="24"/>
    </row>
    <row r="1698" spans="3:4" x14ac:dyDescent="0.2">
      <c r="C1698" s="24"/>
      <c r="D1698" s="24"/>
    </row>
    <row r="1699" spans="3:4" x14ac:dyDescent="0.2">
      <c r="C1699" s="24"/>
      <c r="D1699" s="24"/>
    </row>
    <row r="1700" spans="3:4" x14ac:dyDescent="0.2">
      <c r="C1700" s="24"/>
      <c r="D1700" s="24"/>
    </row>
    <row r="1701" spans="3:4" x14ac:dyDescent="0.2">
      <c r="C1701" s="24"/>
      <c r="D1701" s="24"/>
    </row>
    <row r="1702" spans="3:4" x14ac:dyDescent="0.2">
      <c r="C1702" s="24"/>
      <c r="D1702" s="24"/>
    </row>
    <row r="1703" spans="3:4" x14ac:dyDescent="0.2">
      <c r="C1703" s="24"/>
      <c r="D1703" s="24"/>
    </row>
    <row r="1704" spans="3:4" x14ac:dyDescent="0.2">
      <c r="C1704" s="24"/>
      <c r="D1704" s="24"/>
    </row>
    <row r="1705" spans="3:4" x14ac:dyDescent="0.2">
      <c r="C1705" s="24"/>
      <c r="D1705" s="24"/>
    </row>
    <row r="1706" spans="3:4" x14ac:dyDescent="0.2">
      <c r="C1706" s="24"/>
      <c r="D1706" s="24"/>
    </row>
    <row r="1707" spans="3:4" x14ac:dyDescent="0.2">
      <c r="C1707" s="24"/>
      <c r="D1707" s="24"/>
    </row>
    <row r="1708" spans="3:4" x14ac:dyDescent="0.2">
      <c r="C1708" s="24"/>
      <c r="D1708" s="24"/>
    </row>
    <row r="1709" spans="3:4" x14ac:dyDescent="0.2">
      <c r="C1709" s="24"/>
      <c r="D1709" s="24"/>
    </row>
    <row r="1710" spans="3:4" x14ac:dyDescent="0.2">
      <c r="C1710" s="24"/>
      <c r="D1710" s="24"/>
    </row>
    <row r="1711" spans="3:4" x14ac:dyDescent="0.2">
      <c r="C1711" s="24"/>
      <c r="D1711" s="24"/>
    </row>
    <row r="1712" spans="3:4" x14ac:dyDescent="0.2">
      <c r="C1712" s="24"/>
      <c r="D1712" s="24"/>
    </row>
    <row r="1713" spans="3:4" x14ac:dyDescent="0.2">
      <c r="C1713" s="24"/>
      <c r="D1713" s="24"/>
    </row>
    <row r="1714" spans="3:4" x14ac:dyDescent="0.2">
      <c r="C1714" s="24"/>
      <c r="D1714" s="24"/>
    </row>
    <row r="1715" spans="3:4" x14ac:dyDescent="0.2">
      <c r="C1715" s="24"/>
      <c r="D1715" s="24"/>
    </row>
    <row r="1716" spans="3:4" x14ac:dyDescent="0.2">
      <c r="C1716" s="24"/>
      <c r="D1716" s="24"/>
    </row>
    <row r="1717" spans="3:4" x14ac:dyDescent="0.2">
      <c r="C1717" s="24"/>
      <c r="D1717" s="24"/>
    </row>
    <row r="1718" spans="3:4" x14ac:dyDescent="0.2">
      <c r="C1718" s="24"/>
      <c r="D1718" s="24"/>
    </row>
    <row r="1719" spans="3:4" x14ac:dyDescent="0.2">
      <c r="C1719" s="24"/>
      <c r="D1719" s="24"/>
    </row>
    <row r="1720" spans="3:4" x14ac:dyDescent="0.2">
      <c r="C1720" s="24"/>
      <c r="D1720" s="24"/>
    </row>
    <row r="1721" spans="3:4" x14ac:dyDescent="0.2">
      <c r="C1721" s="24"/>
      <c r="D1721" s="24"/>
    </row>
    <row r="1722" spans="3:4" x14ac:dyDescent="0.2">
      <c r="C1722" s="24"/>
      <c r="D1722" s="24"/>
    </row>
    <row r="1723" spans="3:4" x14ac:dyDescent="0.2">
      <c r="C1723" s="24"/>
      <c r="D1723" s="24"/>
    </row>
    <row r="1724" spans="3:4" x14ac:dyDescent="0.2">
      <c r="C1724" s="24"/>
      <c r="D1724" s="24"/>
    </row>
    <row r="1725" spans="3:4" x14ac:dyDescent="0.2">
      <c r="C1725" s="24"/>
      <c r="D1725" s="24"/>
    </row>
    <row r="1726" spans="3:4" x14ac:dyDescent="0.2">
      <c r="C1726" s="24"/>
      <c r="D1726" s="24"/>
    </row>
    <row r="1727" spans="3:4" x14ac:dyDescent="0.2">
      <c r="C1727" s="24"/>
      <c r="D1727" s="24"/>
    </row>
    <row r="1728" spans="3:4" x14ac:dyDescent="0.2">
      <c r="C1728" s="24"/>
      <c r="D1728" s="24"/>
    </row>
    <row r="1729" spans="3:4" x14ac:dyDescent="0.2">
      <c r="C1729" s="24"/>
      <c r="D1729" s="24"/>
    </row>
    <row r="1730" spans="3:4" x14ac:dyDescent="0.2">
      <c r="C1730" s="24"/>
      <c r="D1730" s="24"/>
    </row>
    <row r="1731" spans="3:4" x14ac:dyDescent="0.2">
      <c r="C1731" s="24"/>
      <c r="D1731" s="24"/>
    </row>
    <row r="1732" spans="3:4" x14ac:dyDescent="0.2">
      <c r="C1732" s="24"/>
      <c r="D1732" s="24"/>
    </row>
    <row r="1733" spans="3:4" x14ac:dyDescent="0.2">
      <c r="C1733" s="24"/>
      <c r="D1733" s="24"/>
    </row>
    <row r="1734" spans="3:4" x14ac:dyDescent="0.2">
      <c r="C1734" s="24"/>
      <c r="D1734" s="24"/>
    </row>
    <row r="1735" spans="3:4" x14ac:dyDescent="0.2">
      <c r="C1735" s="24"/>
      <c r="D1735" s="24"/>
    </row>
    <row r="1736" spans="3:4" x14ac:dyDescent="0.2">
      <c r="C1736" s="24"/>
      <c r="D1736" s="24"/>
    </row>
    <row r="1737" spans="3:4" x14ac:dyDescent="0.2">
      <c r="C1737" s="24"/>
      <c r="D1737" s="24"/>
    </row>
    <row r="1738" spans="3:4" x14ac:dyDescent="0.2">
      <c r="C1738" s="24"/>
      <c r="D1738" s="24"/>
    </row>
    <row r="1739" spans="3:4" x14ac:dyDescent="0.2">
      <c r="C1739" s="24"/>
      <c r="D1739" s="24"/>
    </row>
    <row r="1740" spans="3:4" x14ac:dyDescent="0.2">
      <c r="C1740" s="24"/>
      <c r="D1740" s="24"/>
    </row>
    <row r="1741" spans="3:4" x14ac:dyDescent="0.2">
      <c r="C1741" s="24"/>
      <c r="D1741" s="24"/>
    </row>
    <row r="1742" spans="3:4" x14ac:dyDescent="0.2">
      <c r="C1742" s="24"/>
      <c r="D1742" s="24"/>
    </row>
    <row r="1743" spans="3:4" x14ac:dyDescent="0.2">
      <c r="C1743" s="24"/>
      <c r="D1743" s="24"/>
    </row>
    <row r="1744" spans="3:4" x14ac:dyDescent="0.2">
      <c r="C1744" s="24"/>
      <c r="D1744" s="24"/>
    </row>
    <row r="1745" spans="3:4" x14ac:dyDescent="0.2">
      <c r="C1745" s="24"/>
      <c r="D1745" s="24"/>
    </row>
    <row r="1746" spans="3:4" x14ac:dyDescent="0.2">
      <c r="C1746" s="24"/>
      <c r="D1746" s="24"/>
    </row>
    <row r="1747" spans="3:4" x14ac:dyDescent="0.2">
      <c r="C1747" s="24"/>
      <c r="D1747" s="24"/>
    </row>
    <row r="1748" spans="3:4" x14ac:dyDescent="0.2">
      <c r="C1748" s="24"/>
      <c r="D1748" s="24"/>
    </row>
    <row r="1749" spans="3:4" x14ac:dyDescent="0.2">
      <c r="C1749" s="24"/>
      <c r="D1749" s="24"/>
    </row>
    <row r="1750" spans="3:4" x14ac:dyDescent="0.2">
      <c r="C1750" s="24"/>
      <c r="D1750" s="24"/>
    </row>
    <row r="1751" spans="3:4" x14ac:dyDescent="0.2">
      <c r="C1751" s="24"/>
      <c r="D1751" s="24"/>
    </row>
    <row r="1752" spans="3:4" x14ac:dyDescent="0.2">
      <c r="C1752" s="24"/>
      <c r="D1752" s="24"/>
    </row>
    <row r="1753" spans="3:4" x14ac:dyDescent="0.2">
      <c r="C1753" s="24"/>
      <c r="D1753" s="24"/>
    </row>
    <row r="1754" spans="3:4" x14ac:dyDescent="0.2">
      <c r="C1754" s="24"/>
      <c r="D1754" s="24"/>
    </row>
    <row r="1755" spans="3:4" x14ac:dyDescent="0.2">
      <c r="C1755" s="24"/>
      <c r="D1755" s="24"/>
    </row>
    <row r="1756" spans="3:4" x14ac:dyDescent="0.2">
      <c r="C1756" s="24"/>
      <c r="D1756" s="24"/>
    </row>
    <row r="1757" spans="3:4" x14ac:dyDescent="0.2">
      <c r="C1757" s="24"/>
      <c r="D1757" s="24"/>
    </row>
    <row r="1758" spans="3:4" x14ac:dyDescent="0.2">
      <c r="C1758" s="24"/>
      <c r="D1758" s="24"/>
    </row>
    <row r="1759" spans="3:4" x14ac:dyDescent="0.2">
      <c r="C1759" s="24"/>
      <c r="D1759" s="24"/>
    </row>
    <row r="1760" spans="3:4" x14ac:dyDescent="0.2">
      <c r="C1760" s="24"/>
      <c r="D1760" s="24"/>
    </row>
    <row r="1761" spans="3:4" x14ac:dyDescent="0.2">
      <c r="C1761" s="24"/>
      <c r="D1761" s="24"/>
    </row>
    <row r="1762" spans="3:4" x14ac:dyDescent="0.2">
      <c r="C1762" s="24"/>
      <c r="D1762" s="24"/>
    </row>
    <row r="1763" spans="3:4" x14ac:dyDescent="0.2">
      <c r="C1763" s="24"/>
      <c r="D1763" s="24"/>
    </row>
    <row r="1764" spans="3:4" x14ac:dyDescent="0.2">
      <c r="C1764" s="24"/>
      <c r="D1764" s="24"/>
    </row>
    <row r="1765" spans="3:4" x14ac:dyDescent="0.2">
      <c r="C1765" s="24"/>
      <c r="D1765" s="24"/>
    </row>
    <row r="1766" spans="3:4" x14ac:dyDescent="0.2">
      <c r="C1766" s="24"/>
      <c r="D1766" s="24"/>
    </row>
    <row r="1767" spans="3:4" x14ac:dyDescent="0.2">
      <c r="C1767" s="24"/>
      <c r="D1767" s="24"/>
    </row>
    <row r="1768" spans="3:4" x14ac:dyDescent="0.2">
      <c r="C1768" s="24"/>
      <c r="D1768" s="24"/>
    </row>
    <row r="1769" spans="3:4" x14ac:dyDescent="0.2">
      <c r="C1769" s="24"/>
      <c r="D1769" s="24"/>
    </row>
    <row r="1770" spans="3:4" x14ac:dyDescent="0.2">
      <c r="C1770" s="24"/>
      <c r="D1770" s="24"/>
    </row>
    <row r="1771" spans="3:4" x14ac:dyDescent="0.2">
      <c r="C1771" s="24"/>
      <c r="D1771" s="24"/>
    </row>
    <row r="1772" spans="3:4" x14ac:dyDescent="0.2">
      <c r="C1772" s="24"/>
      <c r="D1772" s="24"/>
    </row>
    <row r="1773" spans="3:4" x14ac:dyDescent="0.2">
      <c r="C1773" s="24"/>
      <c r="D1773" s="24"/>
    </row>
    <row r="1774" spans="3:4" x14ac:dyDescent="0.2">
      <c r="C1774" s="24"/>
      <c r="D1774" s="24"/>
    </row>
    <row r="1775" spans="3:4" x14ac:dyDescent="0.2">
      <c r="C1775" s="24"/>
      <c r="D1775" s="24"/>
    </row>
    <row r="1776" spans="3:4" x14ac:dyDescent="0.2">
      <c r="C1776" s="24"/>
      <c r="D1776" s="24"/>
    </row>
    <row r="1777" spans="3:4" x14ac:dyDescent="0.2">
      <c r="C1777" s="24"/>
      <c r="D1777" s="24"/>
    </row>
    <row r="1778" spans="3:4" x14ac:dyDescent="0.2">
      <c r="C1778" s="24"/>
      <c r="D1778" s="24"/>
    </row>
    <row r="1779" spans="3:4" x14ac:dyDescent="0.2">
      <c r="C1779" s="24"/>
      <c r="D1779" s="24"/>
    </row>
    <row r="1780" spans="3:4" x14ac:dyDescent="0.2">
      <c r="C1780" s="24"/>
      <c r="D1780" s="24"/>
    </row>
    <row r="1781" spans="3:4" x14ac:dyDescent="0.2">
      <c r="C1781" s="24"/>
      <c r="D1781" s="24"/>
    </row>
    <row r="1782" spans="3:4" x14ac:dyDescent="0.2">
      <c r="C1782" s="24"/>
      <c r="D1782" s="24"/>
    </row>
    <row r="1783" spans="3:4" x14ac:dyDescent="0.2">
      <c r="C1783" s="24"/>
      <c r="D1783" s="24"/>
    </row>
    <row r="1784" spans="3:4" x14ac:dyDescent="0.2">
      <c r="C1784" s="24"/>
      <c r="D1784" s="24"/>
    </row>
    <row r="1785" spans="3:4" x14ac:dyDescent="0.2">
      <c r="C1785" s="24"/>
      <c r="D1785" s="24"/>
    </row>
    <row r="1786" spans="3:4" x14ac:dyDescent="0.2">
      <c r="C1786" s="24"/>
      <c r="D1786" s="24"/>
    </row>
    <row r="1787" spans="3:4" x14ac:dyDescent="0.2">
      <c r="C1787" s="24"/>
      <c r="D1787" s="24"/>
    </row>
    <row r="1788" spans="3:4" x14ac:dyDescent="0.2">
      <c r="C1788" s="24"/>
      <c r="D1788" s="24"/>
    </row>
    <row r="1789" spans="3:4" x14ac:dyDescent="0.2">
      <c r="C1789" s="24"/>
      <c r="D1789" s="24"/>
    </row>
    <row r="1790" spans="3:4" x14ac:dyDescent="0.2">
      <c r="C1790" s="24"/>
      <c r="D1790" s="24"/>
    </row>
    <row r="1791" spans="3:4" x14ac:dyDescent="0.2">
      <c r="C1791" s="24"/>
      <c r="D1791" s="24"/>
    </row>
    <row r="1792" spans="3:4" x14ac:dyDescent="0.2">
      <c r="C1792" s="24"/>
      <c r="D1792" s="24"/>
    </row>
    <row r="1793" spans="3:4" x14ac:dyDescent="0.2">
      <c r="C1793" s="24"/>
      <c r="D1793" s="24"/>
    </row>
    <row r="1794" spans="3:4" x14ac:dyDescent="0.2">
      <c r="C1794" s="24"/>
      <c r="D1794" s="24"/>
    </row>
    <row r="1795" spans="3:4" x14ac:dyDescent="0.2">
      <c r="C1795" s="24"/>
      <c r="D1795" s="24"/>
    </row>
    <row r="1796" spans="3:4" x14ac:dyDescent="0.2">
      <c r="C1796" s="24"/>
      <c r="D1796" s="24"/>
    </row>
    <row r="1797" spans="3:4" x14ac:dyDescent="0.2">
      <c r="C1797" s="24"/>
      <c r="D1797" s="24"/>
    </row>
    <row r="1798" spans="3:4" x14ac:dyDescent="0.2">
      <c r="C1798" s="24"/>
      <c r="D1798" s="24"/>
    </row>
    <row r="1799" spans="3:4" x14ac:dyDescent="0.2">
      <c r="C1799" s="24"/>
      <c r="D1799" s="24"/>
    </row>
    <row r="1800" spans="3:4" x14ac:dyDescent="0.2">
      <c r="C1800" s="24"/>
      <c r="D1800" s="24"/>
    </row>
    <row r="1801" spans="3:4" x14ac:dyDescent="0.2">
      <c r="C1801" s="24"/>
      <c r="D1801" s="24"/>
    </row>
    <row r="1802" spans="3:4" x14ac:dyDescent="0.2">
      <c r="C1802" s="24"/>
      <c r="D1802" s="24"/>
    </row>
    <row r="1803" spans="3:4" x14ac:dyDescent="0.2">
      <c r="C1803" s="24"/>
      <c r="D1803" s="24"/>
    </row>
    <row r="1804" spans="3:4" x14ac:dyDescent="0.2">
      <c r="C1804" s="24"/>
      <c r="D1804" s="24"/>
    </row>
    <row r="1805" spans="3:4" x14ac:dyDescent="0.2">
      <c r="C1805" s="24"/>
      <c r="D1805" s="24"/>
    </row>
    <row r="1806" spans="3:4" x14ac:dyDescent="0.2">
      <c r="C1806" s="24"/>
      <c r="D1806" s="24"/>
    </row>
    <row r="1807" spans="3:4" x14ac:dyDescent="0.2">
      <c r="C1807" s="24"/>
      <c r="D1807" s="24"/>
    </row>
    <row r="1808" spans="3:4" x14ac:dyDescent="0.2">
      <c r="C1808" s="24"/>
      <c r="D1808" s="24"/>
    </row>
    <row r="1809" spans="3:4" x14ac:dyDescent="0.2">
      <c r="C1809" s="24"/>
      <c r="D1809" s="24"/>
    </row>
    <row r="1810" spans="3:4" x14ac:dyDescent="0.2">
      <c r="C1810" s="24"/>
      <c r="D1810" s="24"/>
    </row>
    <row r="1811" spans="3:4" x14ac:dyDescent="0.2">
      <c r="C1811" s="24"/>
      <c r="D1811" s="24"/>
    </row>
    <row r="1812" spans="3:4" x14ac:dyDescent="0.2">
      <c r="C1812" s="24"/>
      <c r="D1812" s="24"/>
    </row>
    <row r="1813" spans="3:4" x14ac:dyDescent="0.2">
      <c r="C1813" s="24"/>
      <c r="D1813" s="24"/>
    </row>
    <row r="1814" spans="3:4" x14ac:dyDescent="0.2">
      <c r="C1814" s="24"/>
      <c r="D1814" s="24"/>
    </row>
    <row r="1815" spans="3:4" x14ac:dyDescent="0.2">
      <c r="C1815" s="24"/>
      <c r="D1815" s="24"/>
    </row>
    <row r="1816" spans="3:4" x14ac:dyDescent="0.2">
      <c r="C1816" s="24"/>
      <c r="D1816" s="24"/>
    </row>
    <row r="1817" spans="3:4" x14ac:dyDescent="0.2">
      <c r="C1817" s="24"/>
      <c r="D1817" s="24"/>
    </row>
    <row r="1818" spans="3:4" x14ac:dyDescent="0.2">
      <c r="C1818" s="24"/>
      <c r="D1818" s="24"/>
    </row>
    <row r="1819" spans="3:4" x14ac:dyDescent="0.2">
      <c r="C1819" s="24"/>
      <c r="D1819" s="24"/>
    </row>
    <row r="1820" spans="3:4" x14ac:dyDescent="0.2">
      <c r="C1820" s="24"/>
      <c r="D1820" s="24"/>
    </row>
    <row r="1821" spans="3:4" x14ac:dyDescent="0.2">
      <c r="C1821" s="24"/>
      <c r="D1821" s="24"/>
    </row>
    <row r="1822" spans="3:4" x14ac:dyDescent="0.2">
      <c r="C1822" s="24"/>
      <c r="D1822" s="24"/>
    </row>
    <row r="1823" spans="3:4" x14ac:dyDescent="0.2">
      <c r="C1823" s="24"/>
      <c r="D1823" s="24"/>
    </row>
    <row r="1824" spans="3:4" x14ac:dyDescent="0.2">
      <c r="C1824" s="24"/>
      <c r="D1824" s="24"/>
    </row>
    <row r="1825" spans="3:4" x14ac:dyDescent="0.2">
      <c r="C1825" s="24"/>
      <c r="D1825" s="24"/>
    </row>
    <row r="1826" spans="3:4" x14ac:dyDescent="0.2">
      <c r="C1826" s="24"/>
      <c r="D1826" s="24"/>
    </row>
    <row r="1827" spans="3:4" x14ac:dyDescent="0.2">
      <c r="C1827" s="24"/>
      <c r="D1827" s="24"/>
    </row>
    <row r="1828" spans="3:4" x14ac:dyDescent="0.2">
      <c r="C1828" s="24"/>
      <c r="D1828" s="24"/>
    </row>
    <row r="1829" spans="3:4" x14ac:dyDescent="0.2">
      <c r="C1829" s="24"/>
      <c r="D1829" s="24"/>
    </row>
    <row r="1830" spans="3:4" x14ac:dyDescent="0.2">
      <c r="C1830" s="24"/>
      <c r="D1830" s="24"/>
    </row>
    <row r="1831" spans="3:4" x14ac:dyDescent="0.2">
      <c r="C1831" s="24"/>
      <c r="D1831" s="24"/>
    </row>
    <row r="1832" spans="3:4" x14ac:dyDescent="0.2">
      <c r="C1832" s="24"/>
      <c r="D1832" s="24"/>
    </row>
    <row r="1833" spans="3:4" x14ac:dyDescent="0.2">
      <c r="C1833" s="24"/>
      <c r="D1833" s="24"/>
    </row>
    <row r="1834" spans="3:4" x14ac:dyDescent="0.2">
      <c r="C1834" s="24"/>
      <c r="D1834" s="24"/>
    </row>
    <row r="1835" spans="3:4" x14ac:dyDescent="0.2">
      <c r="C1835" s="24"/>
      <c r="D1835" s="24"/>
    </row>
    <row r="1836" spans="3:4" x14ac:dyDescent="0.2">
      <c r="C1836" s="24"/>
      <c r="D1836" s="24"/>
    </row>
    <row r="1837" spans="3:4" x14ac:dyDescent="0.2">
      <c r="C1837" s="24"/>
      <c r="D1837" s="24"/>
    </row>
    <row r="1838" spans="3:4" x14ac:dyDescent="0.2">
      <c r="C1838" s="24"/>
      <c r="D1838" s="24"/>
    </row>
    <row r="1839" spans="3:4" x14ac:dyDescent="0.2">
      <c r="C1839" s="24"/>
      <c r="D1839" s="24"/>
    </row>
    <row r="1840" spans="3:4" x14ac:dyDescent="0.2">
      <c r="C1840" s="24"/>
      <c r="D1840" s="24"/>
    </row>
    <row r="1841" spans="3:4" x14ac:dyDescent="0.2">
      <c r="C1841" s="24"/>
      <c r="D1841" s="24"/>
    </row>
    <row r="1842" spans="3:4" x14ac:dyDescent="0.2">
      <c r="C1842" s="24"/>
      <c r="D1842" s="24"/>
    </row>
    <row r="1843" spans="3:4" x14ac:dyDescent="0.2">
      <c r="C1843" s="24"/>
      <c r="D1843" s="24"/>
    </row>
    <row r="1844" spans="3:4" x14ac:dyDescent="0.2">
      <c r="C1844" s="24"/>
      <c r="D1844" s="24"/>
    </row>
    <row r="1845" spans="3:4" x14ac:dyDescent="0.2">
      <c r="C1845" s="24"/>
      <c r="D1845" s="24"/>
    </row>
    <row r="1846" spans="3:4" x14ac:dyDescent="0.2">
      <c r="C1846" s="24"/>
      <c r="D1846" s="24"/>
    </row>
    <row r="1847" spans="3:4" x14ac:dyDescent="0.2">
      <c r="C1847" s="24"/>
      <c r="D1847" s="24"/>
    </row>
    <row r="1848" spans="3:4" x14ac:dyDescent="0.2">
      <c r="C1848" s="24"/>
      <c r="D1848" s="24"/>
    </row>
    <row r="1849" spans="3:4" x14ac:dyDescent="0.2">
      <c r="C1849" s="24"/>
      <c r="D1849" s="24"/>
    </row>
    <row r="1850" spans="3:4" x14ac:dyDescent="0.2">
      <c r="C1850" s="24"/>
      <c r="D1850" s="24"/>
    </row>
    <row r="1851" spans="3:4" x14ac:dyDescent="0.2">
      <c r="C1851" s="24"/>
      <c r="D1851" s="24"/>
    </row>
    <row r="1852" spans="3:4" x14ac:dyDescent="0.2">
      <c r="C1852" s="24"/>
      <c r="D1852" s="24"/>
    </row>
    <row r="1853" spans="3:4" x14ac:dyDescent="0.2">
      <c r="C1853" s="24"/>
      <c r="D1853" s="24"/>
    </row>
    <row r="1854" spans="3:4" x14ac:dyDescent="0.2">
      <c r="C1854" s="24"/>
      <c r="D1854" s="24"/>
    </row>
    <row r="1855" spans="3:4" x14ac:dyDescent="0.2">
      <c r="C1855" s="24"/>
      <c r="D1855" s="24"/>
    </row>
    <row r="1856" spans="3:4" x14ac:dyDescent="0.2">
      <c r="C1856" s="24"/>
      <c r="D1856" s="24"/>
    </row>
    <row r="1857" spans="3:4" x14ac:dyDescent="0.2">
      <c r="C1857" s="24"/>
      <c r="D1857" s="24"/>
    </row>
    <row r="1858" spans="3:4" x14ac:dyDescent="0.2">
      <c r="C1858" s="24"/>
      <c r="D1858" s="24"/>
    </row>
    <row r="1859" spans="3:4" x14ac:dyDescent="0.2">
      <c r="C1859" s="24"/>
      <c r="D1859" s="24"/>
    </row>
    <row r="1860" spans="3:4" x14ac:dyDescent="0.2">
      <c r="C1860" s="24"/>
      <c r="D1860" s="24"/>
    </row>
    <row r="1861" spans="3:4" x14ac:dyDescent="0.2">
      <c r="C1861" s="24"/>
      <c r="D1861" s="24"/>
    </row>
    <row r="1862" spans="3:4" x14ac:dyDescent="0.2">
      <c r="C1862" s="24"/>
      <c r="D1862" s="24"/>
    </row>
    <row r="1863" spans="3:4" x14ac:dyDescent="0.2">
      <c r="C1863" s="24"/>
      <c r="D1863" s="24"/>
    </row>
    <row r="1864" spans="3:4" x14ac:dyDescent="0.2">
      <c r="C1864" s="24"/>
      <c r="D1864" s="24"/>
    </row>
    <row r="1865" spans="3:4" x14ac:dyDescent="0.2">
      <c r="C1865" s="24"/>
      <c r="D1865" s="24"/>
    </row>
    <row r="1866" spans="3:4" x14ac:dyDescent="0.2">
      <c r="C1866" s="24"/>
      <c r="D1866" s="24"/>
    </row>
    <row r="1867" spans="3:4" x14ac:dyDescent="0.2">
      <c r="C1867" s="24"/>
      <c r="D1867" s="24"/>
    </row>
    <row r="1868" spans="3:4" x14ac:dyDescent="0.2">
      <c r="C1868" s="24"/>
      <c r="D1868" s="24"/>
    </row>
    <row r="1869" spans="3:4" x14ac:dyDescent="0.2">
      <c r="C1869" s="24"/>
      <c r="D1869" s="24"/>
    </row>
    <row r="1870" spans="3:4" x14ac:dyDescent="0.2">
      <c r="C1870" s="24"/>
      <c r="D1870" s="24"/>
    </row>
    <row r="1871" spans="3:4" x14ac:dyDescent="0.2">
      <c r="C1871" s="24"/>
      <c r="D1871" s="24"/>
    </row>
    <row r="1872" spans="3:4" x14ac:dyDescent="0.2">
      <c r="C1872" s="24"/>
      <c r="D1872" s="24"/>
    </row>
    <row r="1873" spans="3:4" x14ac:dyDescent="0.2">
      <c r="C1873" s="24"/>
      <c r="D1873" s="24"/>
    </row>
    <row r="1874" spans="3:4" x14ac:dyDescent="0.2">
      <c r="C1874" s="24"/>
      <c r="D1874" s="24"/>
    </row>
    <row r="1875" spans="3:4" x14ac:dyDescent="0.2">
      <c r="C1875" s="24"/>
      <c r="D1875" s="24"/>
    </row>
    <row r="1876" spans="3:4" x14ac:dyDescent="0.2">
      <c r="C1876" s="24"/>
      <c r="D1876" s="24"/>
    </row>
    <row r="1877" spans="3:4" x14ac:dyDescent="0.2">
      <c r="C1877" s="24"/>
      <c r="D1877" s="24"/>
    </row>
    <row r="1878" spans="3:4" x14ac:dyDescent="0.2">
      <c r="C1878" s="24"/>
      <c r="D1878" s="24"/>
    </row>
    <row r="1879" spans="3:4" x14ac:dyDescent="0.2">
      <c r="C1879" s="24"/>
      <c r="D1879" s="24"/>
    </row>
    <row r="1880" spans="3:4" x14ac:dyDescent="0.2">
      <c r="C1880" s="24"/>
      <c r="D1880" s="24"/>
    </row>
    <row r="1881" spans="3:4" x14ac:dyDescent="0.2">
      <c r="C1881" s="24"/>
      <c r="D1881" s="24"/>
    </row>
    <row r="1882" spans="3:4" x14ac:dyDescent="0.2">
      <c r="C1882" s="24"/>
      <c r="D1882" s="24"/>
    </row>
    <row r="1883" spans="3:4" x14ac:dyDescent="0.2">
      <c r="C1883" s="24"/>
      <c r="D1883" s="24"/>
    </row>
    <row r="1884" spans="3:4" x14ac:dyDescent="0.2">
      <c r="C1884" s="24"/>
      <c r="D1884" s="24"/>
    </row>
    <row r="1885" spans="3:4" x14ac:dyDescent="0.2">
      <c r="C1885" s="24"/>
      <c r="D1885" s="24"/>
    </row>
    <row r="1886" spans="3:4" x14ac:dyDescent="0.2">
      <c r="C1886" s="24"/>
      <c r="D1886" s="24"/>
    </row>
    <row r="1887" spans="3:4" x14ac:dyDescent="0.2">
      <c r="C1887" s="24"/>
      <c r="D1887" s="24"/>
    </row>
    <row r="1888" spans="3:4" x14ac:dyDescent="0.2">
      <c r="C1888" s="24"/>
      <c r="D1888" s="24"/>
    </row>
    <row r="1889" spans="3:4" x14ac:dyDescent="0.2">
      <c r="C1889" s="24"/>
      <c r="D1889" s="24"/>
    </row>
    <row r="1890" spans="3:4" x14ac:dyDescent="0.2">
      <c r="C1890" s="24"/>
      <c r="D1890" s="24"/>
    </row>
    <row r="1891" spans="3:4" x14ac:dyDescent="0.2">
      <c r="C1891" s="24"/>
      <c r="D1891" s="24"/>
    </row>
    <row r="1892" spans="3:4" x14ac:dyDescent="0.2">
      <c r="C1892" s="24"/>
      <c r="D1892" s="24"/>
    </row>
    <row r="1893" spans="3:4" x14ac:dyDescent="0.2">
      <c r="C1893" s="24"/>
      <c r="D1893" s="24"/>
    </row>
    <row r="1894" spans="3:4" x14ac:dyDescent="0.2">
      <c r="C1894" s="24"/>
      <c r="D1894" s="24"/>
    </row>
    <row r="1895" spans="3:4" x14ac:dyDescent="0.2">
      <c r="C1895" s="24"/>
      <c r="D1895" s="24"/>
    </row>
    <row r="1896" spans="3:4" x14ac:dyDescent="0.2">
      <c r="C1896" s="24"/>
      <c r="D1896" s="24"/>
    </row>
    <row r="1897" spans="3:4" x14ac:dyDescent="0.2">
      <c r="C1897" s="24"/>
      <c r="D1897" s="24"/>
    </row>
    <row r="1898" spans="3:4" x14ac:dyDescent="0.2">
      <c r="C1898" s="24"/>
      <c r="D1898" s="24"/>
    </row>
    <row r="1899" spans="3:4" x14ac:dyDescent="0.2">
      <c r="C1899" s="24"/>
      <c r="D1899" s="24"/>
    </row>
    <row r="1900" spans="3:4" x14ac:dyDescent="0.2">
      <c r="C1900" s="24"/>
      <c r="D1900" s="24"/>
    </row>
    <row r="1901" spans="3:4" x14ac:dyDescent="0.2">
      <c r="C1901" s="24"/>
      <c r="D1901" s="24"/>
    </row>
    <row r="1902" spans="3:4" x14ac:dyDescent="0.2">
      <c r="C1902" s="24"/>
      <c r="D1902" s="24"/>
    </row>
    <row r="1903" spans="3:4" x14ac:dyDescent="0.2">
      <c r="C1903" s="24"/>
      <c r="D1903" s="24"/>
    </row>
    <row r="1904" spans="3:4" x14ac:dyDescent="0.2">
      <c r="C1904" s="24"/>
      <c r="D1904" s="24"/>
    </row>
    <row r="1905" spans="3:4" x14ac:dyDescent="0.2">
      <c r="C1905" s="24"/>
      <c r="D1905" s="24"/>
    </row>
    <row r="1906" spans="3:4" x14ac:dyDescent="0.2">
      <c r="C1906" s="24"/>
      <c r="D1906" s="24"/>
    </row>
    <row r="1907" spans="3:4" x14ac:dyDescent="0.2">
      <c r="C1907" s="24"/>
      <c r="D1907" s="24"/>
    </row>
    <row r="1908" spans="3:4" x14ac:dyDescent="0.2">
      <c r="C1908" s="24"/>
      <c r="D1908" s="24"/>
    </row>
    <row r="1909" spans="3:4" x14ac:dyDescent="0.2">
      <c r="C1909" s="24"/>
      <c r="D1909" s="24"/>
    </row>
    <row r="1910" spans="3:4" x14ac:dyDescent="0.2">
      <c r="C1910" s="24"/>
      <c r="D1910" s="24"/>
    </row>
    <row r="1911" spans="3:4" x14ac:dyDescent="0.2">
      <c r="C1911" s="24"/>
      <c r="D1911" s="24"/>
    </row>
    <row r="1912" spans="3:4" x14ac:dyDescent="0.2">
      <c r="C1912" s="24"/>
      <c r="D1912" s="24"/>
    </row>
    <row r="1913" spans="3:4" x14ac:dyDescent="0.2">
      <c r="C1913" s="24"/>
      <c r="D1913" s="24"/>
    </row>
    <row r="1914" spans="3:4" x14ac:dyDescent="0.2">
      <c r="C1914" s="24"/>
      <c r="D1914" s="24"/>
    </row>
    <row r="1915" spans="3:4" x14ac:dyDescent="0.2">
      <c r="C1915" s="24"/>
      <c r="D1915" s="24"/>
    </row>
    <row r="1916" spans="3:4" x14ac:dyDescent="0.2">
      <c r="C1916" s="24"/>
      <c r="D1916" s="24"/>
    </row>
    <row r="1917" spans="3:4" x14ac:dyDescent="0.2">
      <c r="C1917" s="24"/>
      <c r="D1917" s="24"/>
    </row>
    <row r="1918" spans="3:4" x14ac:dyDescent="0.2">
      <c r="C1918" s="24"/>
      <c r="D1918" s="24"/>
    </row>
    <row r="1919" spans="3:4" x14ac:dyDescent="0.2">
      <c r="C1919" s="24"/>
      <c r="D1919" s="24"/>
    </row>
    <row r="1920" spans="3:4" x14ac:dyDescent="0.2">
      <c r="C1920" s="24"/>
      <c r="D1920" s="24"/>
    </row>
    <row r="1921" spans="3:4" x14ac:dyDescent="0.2">
      <c r="C1921" s="24"/>
      <c r="D1921" s="24"/>
    </row>
    <row r="1922" spans="3:4" x14ac:dyDescent="0.2">
      <c r="C1922" s="24"/>
      <c r="D1922" s="24"/>
    </row>
    <row r="1923" spans="3:4" x14ac:dyDescent="0.2">
      <c r="C1923" s="24"/>
      <c r="D1923" s="24"/>
    </row>
    <row r="1924" spans="3:4" x14ac:dyDescent="0.2">
      <c r="C1924" s="24"/>
      <c r="D1924" s="24"/>
    </row>
    <row r="1925" spans="3:4" x14ac:dyDescent="0.2">
      <c r="C1925" s="24"/>
      <c r="D1925" s="24"/>
    </row>
    <row r="1926" spans="3:4" x14ac:dyDescent="0.2">
      <c r="C1926" s="24"/>
      <c r="D1926" s="24"/>
    </row>
    <row r="1927" spans="3:4" x14ac:dyDescent="0.2">
      <c r="C1927" s="24"/>
      <c r="D1927" s="24"/>
    </row>
    <row r="1928" spans="3:4" x14ac:dyDescent="0.2">
      <c r="C1928" s="24"/>
      <c r="D1928" s="24"/>
    </row>
    <row r="1929" spans="3:4" x14ac:dyDescent="0.2">
      <c r="C1929" s="24"/>
      <c r="D1929" s="24"/>
    </row>
    <row r="1930" spans="3:4" x14ac:dyDescent="0.2">
      <c r="C1930" s="24"/>
      <c r="D1930" s="24"/>
    </row>
    <row r="1931" spans="3:4" x14ac:dyDescent="0.2">
      <c r="C1931" s="24"/>
      <c r="D1931" s="24"/>
    </row>
    <row r="1932" spans="3:4" x14ac:dyDescent="0.2">
      <c r="C1932" s="24"/>
      <c r="D1932" s="24"/>
    </row>
    <row r="1933" spans="3:4" x14ac:dyDescent="0.2">
      <c r="C1933" s="24"/>
      <c r="D1933" s="24"/>
    </row>
    <row r="1934" spans="3:4" x14ac:dyDescent="0.2">
      <c r="C1934" s="24"/>
      <c r="D1934" s="24"/>
    </row>
    <row r="1935" spans="3:4" x14ac:dyDescent="0.2">
      <c r="C1935" s="24"/>
      <c r="D1935" s="24"/>
    </row>
    <row r="1936" spans="3:4" x14ac:dyDescent="0.2">
      <c r="C1936" s="24"/>
      <c r="D1936" s="24"/>
    </row>
    <row r="1937" spans="3:4" x14ac:dyDescent="0.2">
      <c r="C1937" s="24"/>
      <c r="D1937" s="24"/>
    </row>
    <row r="1938" spans="3:4" x14ac:dyDescent="0.2">
      <c r="C1938" s="24"/>
      <c r="D1938" s="24"/>
    </row>
    <row r="1939" spans="3:4" x14ac:dyDescent="0.2">
      <c r="C1939" s="24"/>
      <c r="D1939" s="24"/>
    </row>
    <row r="1940" spans="3:4" x14ac:dyDescent="0.2">
      <c r="C1940" s="24"/>
      <c r="D1940" s="24"/>
    </row>
    <row r="1941" spans="3:4" x14ac:dyDescent="0.2">
      <c r="C1941" s="24"/>
      <c r="D1941" s="24"/>
    </row>
    <row r="1942" spans="3:4" x14ac:dyDescent="0.2">
      <c r="C1942" s="24"/>
      <c r="D1942" s="24"/>
    </row>
    <row r="1943" spans="3:4" x14ac:dyDescent="0.2">
      <c r="C1943" s="24"/>
      <c r="D1943" s="24"/>
    </row>
    <row r="1944" spans="3:4" x14ac:dyDescent="0.2">
      <c r="C1944" s="24"/>
      <c r="D1944" s="24"/>
    </row>
    <row r="1945" spans="3:4" x14ac:dyDescent="0.2">
      <c r="C1945" s="24"/>
      <c r="D1945" s="24"/>
    </row>
    <row r="1946" spans="3:4" x14ac:dyDescent="0.2">
      <c r="C1946" s="24"/>
      <c r="D1946" s="24"/>
    </row>
    <row r="1947" spans="3:4" x14ac:dyDescent="0.2">
      <c r="C1947" s="24"/>
      <c r="D1947" s="24"/>
    </row>
    <row r="1948" spans="3:4" x14ac:dyDescent="0.2">
      <c r="C1948" s="24"/>
      <c r="D1948" s="24"/>
    </row>
    <row r="1949" spans="3:4" x14ac:dyDescent="0.2">
      <c r="C1949" s="24"/>
      <c r="D1949" s="24"/>
    </row>
    <row r="1950" spans="3:4" x14ac:dyDescent="0.2">
      <c r="C1950" s="24"/>
      <c r="D1950" s="24"/>
    </row>
    <row r="1951" spans="3:4" x14ac:dyDescent="0.2">
      <c r="C1951" s="24"/>
      <c r="D1951" s="24"/>
    </row>
    <row r="1952" spans="3:4" x14ac:dyDescent="0.2">
      <c r="C1952" s="24"/>
      <c r="D1952" s="24"/>
    </row>
    <row r="1953" spans="3:4" x14ac:dyDescent="0.2">
      <c r="C1953" s="24"/>
      <c r="D1953" s="24"/>
    </row>
    <row r="1954" spans="3:4" x14ac:dyDescent="0.2">
      <c r="C1954" s="24"/>
      <c r="D1954" s="24"/>
    </row>
    <row r="1955" spans="3:4" x14ac:dyDescent="0.2">
      <c r="C1955" s="24"/>
      <c r="D1955" s="24"/>
    </row>
    <row r="1956" spans="3:4" x14ac:dyDescent="0.2">
      <c r="C1956" s="24"/>
      <c r="D1956" s="24"/>
    </row>
    <row r="1957" spans="3:4" x14ac:dyDescent="0.2">
      <c r="C1957" s="24"/>
      <c r="D1957" s="24"/>
    </row>
    <row r="1958" spans="3:4" x14ac:dyDescent="0.2">
      <c r="C1958" s="24"/>
      <c r="D1958" s="24"/>
    </row>
    <row r="1959" spans="3:4" x14ac:dyDescent="0.2">
      <c r="C1959" s="24"/>
      <c r="D1959" s="24"/>
    </row>
    <row r="1960" spans="3:4" x14ac:dyDescent="0.2">
      <c r="C1960" s="24"/>
      <c r="D1960" s="24"/>
    </row>
    <row r="1961" spans="3:4" x14ac:dyDescent="0.2">
      <c r="C1961" s="24"/>
      <c r="D1961" s="24"/>
    </row>
    <row r="1962" spans="3:4" x14ac:dyDescent="0.2">
      <c r="C1962" s="24"/>
      <c r="D1962" s="24"/>
    </row>
    <row r="1963" spans="3:4" x14ac:dyDescent="0.2">
      <c r="C1963" s="24"/>
      <c r="D1963" s="24"/>
    </row>
    <row r="1964" spans="3:4" x14ac:dyDescent="0.2">
      <c r="C1964" s="24"/>
      <c r="D1964" s="24"/>
    </row>
    <row r="1965" spans="3:4" x14ac:dyDescent="0.2">
      <c r="C1965" s="24"/>
      <c r="D1965" s="24"/>
    </row>
    <row r="1966" spans="3:4" x14ac:dyDescent="0.2">
      <c r="C1966" s="24"/>
      <c r="D1966" s="24"/>
    </row>
    <row r="1967" spans="3:4" x14ac:dyDescent="0.2">
      <c r="C1967" s="24"/>
      <c r="D1967" s="24"/>
    </row>
    <row r="1968" spans="3:4" x14ac:dyDescent="0.2">
      <c r="C1968" s="24"/>
      <c r="D1968" s="24"/>
    </row>
    <row r="1969" spans="3:4" x14ac:dyDescent="0.2">
      <c r="C1969" s="24"/>
      <c r="D1969" s="24"/>
    </row>
    <row r="1970" spans="3:4" x14ac:dyDescent="0.2">
      <c r="C1970" s="24"/>
      <c r="D1970" s="24"/>
    </row>
    <row r="1971" spans="3:4" x14ac:dyDescent="0.2">
      <c r="C1971" s="24"/>
      <c r="D1971" s="24"/>
    </row>
    <row r="1972" spans="3:4" x14ac:dyDescent="0.2">
      <c r="C1972" s="24"/>
      <c r="D1972" s="24"/>
    </row>
    <row r="1973" spans="3:4" x14ac:dyDescent="0.2">
      <c r="C1973" s="24"/>
      <c r="D1973" s="24"/>
    </row>
    <row r="1974" spans="3:4" x14ac:dyDescent="0.2">
      <c r="C1974" s="24"/>
      <c r="D1974" s="24"/>
    </row>
    <row r="1975" spans="3:4" x14ac:dyDescent="0.2">
      <c r="C1975" s="24"/>
      <c r="D1975" s="24"/>
    </row>
    <row r="1976" spans="3:4" x14ac:dyDescent="0.2">
      <c r="C1976" s="24"/>
      <c r="D1976" s="24"/>
    </row>
    <row r="1977" spans="3:4" x14ac:dyDescent="0.2">
      <c r="C1977" s="24"/>
      <c r="D1977" s="24"/>
    </row>
    <row r="1978" spans="3:4" x14ac:dyDescent="0.2">
      <c r="C1978" s="24"/>
      <c r="D1978" s="24"/>
    </row>
    <row r="1979" spans="3:4" x14ac:dyDescent="0.2">
      <c r="C1979" s="24"/>
      <c r="D1979" s="24"/>
    </row>
    <row r="1980" spans="3:4" x14ac:dyDescent="0.2">
      <c r="C1980" s="24"/>
      <c r="D1980" s="24"/>
    </row>
    <row r="1981" spans="3:4" x14ac:dyDescent="0.2">
      <c r="C1981" s="24"/>
      <c r="D1981" s="24"/>
    </row>
    <row r="1982" spans="3:4" x14ac:dyDescent="0.2">
      <c r="C1982" s="24"/>
      <c r="D1982" s="24"/>
    </row>
    <row r="1983" spans="3:4" x14ac:dyDescent="0.2">
      <c r="C1983" s="24"/>
      <c r="D1983" s="24"/>
    </row>
    <row r="1984" spans="3:4" x14ac:dyDescent="0.2">
      <c r="C1984" s="24"/>
      <c r="D1984" s="24"/>
    </row>
    <row r="1985" spans="3:4" x14ac:dyDescent="0.2">
      <c r="C1985" s="24"/>
      <c r="D1985" s="24"/>
    </row>
    <row r="1986" spans="3:4" x14ac:dyDescent="0.2">
      <c r="C1986" s="24"/>
      <c r="D1986" s="24"/>
    </row>
    <row r="1987" spans="3:4" x14ac:dyDescent="0.2">
      <c r="C1987" s="24"/>
      <c r="D1987" s="24"/>
    </row>
    <row r="1988" spans="3:4" x14ac:dyDescent="0.2">
      <c r="C1988" s="24"/>
      <c r="D1988" s="24"/>
    </row>
    <row r="1989" spans="3:4" x14ac:dyDescent="0.2">
      <c r="C1989" s="24"/>
      <c r="D1989" s="24"/>
    </row>
    <row r="1990" spans="3:4" x14ac:dyDescent="0.2">
      <c r="C1990" s="24"/>
      <c r="D1990" s="24"/>
    </row>
    <row r="1991" spans="3:4" x14ac:dyDescent="0.2">
      <c r="C1991" s="24"/>
      <c r="D1991" s="24"/>
    </row>
    <row r="1992" spans="3:4" x14ac:dyDescent="0.2">
      <c r="C1992" s="24"/>
      <c r="D1992" s="24"/>
    </row>
    <row r="1993" spans="3:4" x14ac:dyDescent="0.2">
      <c r="C1993" s="24"/>
      <c r="D1993" s="24"/>
    </row>
    <row r="1994" spans="3:4" x14ac:dyDescent="0.2">
      <c r="C1994" s="24"/>
      <c r="D1994" s="24"/>
    </row>
    <row r="1995" spans="3:4" x14ac:dyDescent="0.2">
      <c r="C1995" s="24"/>
      <c r="D1995" s="24"/>
    </row>
    <row r="1996" spans="3:4" x14ac:dyDescent="0.2">
      <c r="C1996" s="24"/>
      <c r="D1996" s="24"/>
    </row>
    <row r="1997" spans="3:4" x14ac:dyDescent="0.2">
      <c r="C1997" s="24"/>
      <c r="D1997" s="24"/>
    </row>
    <row r="1998" spans="3:4" x14ac:dyDescent="0.2">
      <c r="C1998" s="24"/>
      <c r="D1998" s="24"/>
    </row>
    <row r="1999" spans="3:4" x14ac:dyDescent="0.2">
      <c r="C1999" s="24"/>
      <c r="D1999" s="24"/>
    </row>
    <row r="2000" spans="3:4" x14ac:dyDescent="0.2">
      <c r="C2000" s="24"/>
      <c r="D2000" s="24"/>
    </row>
    <row r="2001" spans="3:4" x14ac:dyDescent="0.2">
      <c r="C2001" s="24"/>
      <c r="D2001" s="24"/>
    </row>
    <row r="2002" spans="3:4" x14ac:dyDescent="0.2">
      <c r="C2002" s="24"/>
      <c r="D2002" s="24"/>
    </row>
    <row r="2003" spans="3:4" x14ac:dyDescent="0.2">
      <c r="C2003" s="24"/>
      <c r="D2003" s="24"/>
    </row>
    <row r="2004" spans="3:4" x14ac:dyDescent="0.2">
      <c r="C2004" s="24"/>
      <c r="D2004" s="24"/>
    </row>
    <row r="2005" spans="3:4" x14ac:dyDescent="0.2">
      <c r="C2005" s="24"/>
      <c r="D2005" s="24"/>
    </row>
    <row r="2006" spans="3:4" x14ac:dyDescent="0.2">
      <c r="C2006" s="24"/>
      <c r="D2006" s="24"/>
    </row>
    <row r="2007" spans="3:4" x14ac:dyDescent="0.2">
      <c r="C2007" s="24"/>
      <c r="D2007" s="24"/>
    </row>
    <row r="2008" spans="3:4" x14ac:dyDescent="0.2">
      <c r="C2008" s="24"/>
      <c r="D2008" s="24"/>
    </row>
    <row r="2009" spans="3:4" x14ac:dyDescent="0.2">
      <c r="C2009" s="24"/>
      <c r="D2009" s="24"/>
    </row>
    <row r="2010" spans="3:4" x14ac:dyDescent="0.2">
      <c r="C2010" s="24"/>
      <c r="D2010" s="24"/>
    </row>
    <row r="2011" spans="3:4" x14ac:dyDescent="0.2">
      <c r="C2011" s="24"/>
      <c r="D2011" s="24"/>
    </row>
    <row r="2012" spans="3:4" x14ac:dyDescent="0.2">
      <c r="C2012" s="24"/>
      <c r="D2012" s="24"/>
    </row>
    <row r="2013" spans="3:4" x14ac:dyDescent="0.2">
      <c r="C2013" s="24"/>
      <c r="D2013" s="24"/>
    </row>
    <row r="2014" spans="3:4" x14ac:dyDescent="0.2">
      <c r="C2014" s="24"/>
      <c r="D2014" s="24"/>
    </row>
    <row r="2015" spans="3:4" x14ac:dyDescent="0.2">
      <c r="C2015" s="24"/>
      <c r="D2015" s="24"/>
    </row>
    <row r="2016" spans="3:4" x14ac:dyDescent="0.2">
      <c r="C2016" s="24"/>
      <c r="D2016" s="24"/>
    </row>
    <row r="2017" spans="3:4" x14ac:dyDescent="0.2">
      <c r="C2017" s="24"/>
      <c r="D2017" s="24"/>
    </row>
    <row r="2018" spans="3:4" x14ac:dyDescent="0.2">
      <c r="C2018" s="24"/>
      <c r="D2018" s="24"/>
    </row>
    <row r="2019" spans="3:4" x14ac:dyDescent="0.2">
      <c r="C2019" s="24"/>
      <c r="D2019" s="24"/>
    </row>
    <row r="2020" spans="3:4" x14ac:dyDescent="0.2">
      <c r="C2020" s="24"/>
      <c r="D2020" s="24"/>
    </row>
    <row r="2021" spans="3:4" x14ac:dyDescent="0.2">
      <c r="C2021" s="24"/>
      <c r="D2021" s="24"/>
    </row>
    <row r="2022" spans="3:4" x14ac:dyDescent="0.2">
      <c r="C2022" s="24"/>
      <c r="D2022" s="24"/>
    </row>
    <row r="2023" spans="3:4" x14ac:dyDescent="0.2">
      <c r="C2023" s="24"/>
      <c r="D2023" s="24"/>
    </row>
    <row r="2024" spans="3:4" x14ac:dyDescent="0.2">
      <c r="C2024" s="24"/>
      <c r="D2024" s="24"/>
    </row>
    <row r="2025" spans="3:4" x14ac:dyDescent="0.2">
      <c r="C2025" s="24"/>
      <c r="D2025" s="24"/>
    </row>
    <row r="2026" spans="3:4" x14ac:dyDescent="0.2">
      <c r="C2026" s="24"/>
      <c r="D2026" s="24"/>
    </row>
    <row r="2027" spans="3:4" x14ac:dyDescent="0.2">
      <c r="C2027" s="24"/>
      <c r="D2027" s="24"/>
    </row>
    <row r="2028" spans="3:4" x14ac:dyDescent="0.2">
      <c r="C2028" s="24"/>
      <c r="D2028" s="24"/>
    </row>
    <row r="2029" spans="3:4" x14ac:dyDescent="0.2">
      <c r="C2029" s="24"/>
      <c r="D2029" s="24"/>
    </row>
    <row r="2030" spans="3:4" x14ac:dyDescent="0.2">
      <c r="C2030" s="24"/>
      <c r="D2030" s="24"/>
    </row>
    <row r="2031" spans="3:4" x14ac:dyDescent="0.2">
      <c r="C2031" s="24"/>
      <c r="D2031" s="24"/>
    </row>
    <row r="2032" spans="3:4" x14ac:dyDescent="0.2">
      <c r="C2032" s="24"/>
      <c r="D2032" s="24"/>
    </row>
    <row r="2033" spans="3:4" x14ac:dyDescent="0.2">
      <c r="C2033" s="24"/>
      <c r="D2033" s="24"/>
    </row>
    <row r="2034" spans="3:4" x14ac:dyDescent="0.2">
      <c r="C2034" s="24"/>
      <c r="D2034" s="24"/>
    </row>
    <row r="2035" spans="3:4" x14ac:dyDescent="0.2">
      <c r="C2035" s="24"/>
      <c r="D2035" s="24"/>
    </row>
    <row r="2036" spans="3:4" x14ac:dyDescent="0.2">
      <c r="C2036" s="24"/>
      <c r="D2036" s="24"/>
    </row>
    <row r="2037" spans="3:4" x14ac:dyDescent="0.2">
      <c r="C2037" s="24"/>
      <c r="D2037" s="24"/>
    </row>
    <row r="2038" spans="3:4" x14ac:dyDescent="0.2">
      <c r="C2038" s="24"/>
      <c r="D2038" s="24"/>
    </row>
    <row r="2039" spans="3:4" x14ac:dyDescent="0.2">
      <c r="C2039" s="24"/>
      <c r="D2039" s="24"/>
    </row>
    <row r="2040" spans="3:4" x14ac:dyDescent="0.2">
      <c r="C2040" s="24"/>
      <c r="D2040" s="24"/>
    </row>
    <row r="2041" spans="3:4" x14ac:dyDescent="0.2">
      <c r="C2041" s="24"/>
      <c r="D2041" s="24"/>
    </row>
    <row r="2042" spans="3:4" x14ac:dyDescent="0.2">
      <c r="C2042" s="24"/>
      <c r="D2042" s="24"/>
    </row>
    <row r="2043" spans="3:4" x14ac:dyDescent="0.2">
      <c r="C2043" s="24"/>
      <c r="D2043" s="24"/>
    </row>
    <row r="2044" spans="3:4" x14ac:dyDescent="0.2">
      <c r="C2044" s="24"/>
      <c r="D2044" s="24"/>
    </row>
    <row r="2045" spans="3:4" x14ac:dyDescent="0.2">
      <c r="C2045" s="24"/>
      <c r="D2045" s="24"/>
    </row>
    <row r="2046" spans="3:4" x14ac:dyDescent="0.2">
      <c r="C2046" s="24"/>
      <c r="D2046" s="24"/>
    </row>
    <row r="2047" spans="3:4" x14ac:dyDescent="0.2">
      <c r="C2047" s="24"/>
      <c r="D2047" s="24"/>
    </row>
    <row r="2048" spans="3:4" x14ac:dyDescent="0.2">
      <c r="C2048" s="24"/>
      <c r="D2048" s="24"/>
    </row>
    <row r="2049" spans="3:4" x14ac:dyDescent="0.2">
      <c r="C2049" s="24"/>
      <c r="D2049" s="24"/>
    </row>
    <row r="2050" spans="3:4" x14ac:dyDescent="0.2">
      <c r="C2050" s="24"/>
      <c r="D2050" s="24"/>
    </row>
    <row r="2051" spans="3:4" x14ac:dyDescent="0.2">
      <c r="C2051" s="24"/>
      <c r="D2051" s="24"/>
    </row>
    <row r="2052" spans="3:4" x14ac:dyDescent="0.2">
      <c r="C2052" s="24"/>
      <c r="D2052" s="24"/>
    </row>
    <row r="2053" spans="3:4" x14ac:dyDescent="0.2">
      <c r="C2053" s="24"/>
      <c r="D2053" s="24"/>
    </row>
    <row r="2054" spans="3:4" x14ac:dyDescent="0.2">
      <c r="C2054" s="24"/>
      <c r="D2054" s="24"/>
    </row>
    <row r="2055" spans="3:4" x14ac:dyDescent="0.2">
      <c r="C2055" s="24"/>
      <c r="D2055" s="24"/>
    </row>
    <row r="2056" spans="3:4" x14ac:dyDescent="0.2">
      <c r="C2056" s="24"/>
      <c r="D2056" s="24"/>
    </row>
    <row r="2057" spans="3:4" x14ac:dyDescent="0.2">
      <c r="C2057" s="24"/>
      <c r="D2057" s="24"/>
    </row>
    <row r="2058" spans="3:4" x14ac:dyDescent="0.2">
      <c r="C2058" s="24"/>
      <c r="D2058" s="24"/>
    </row>
    <row r="2059" spans="3:4" x14ac:dyDescent="0.2">
      <c r="C2059" s="24"/>
      <c r="D2059" s="24"/>
    </row>
    <row r="2060" spans="3:4" x14ac:dyDescent="0.2">
      <c r="C2060" s="24"/>
      <c r="D2060" s="24"/>
    </row>
    <row r="2061" spans="3:4" x14ac:dyDescent="0.2">
      <c r="C2061" s="24"/>
      <c r="D2061" s="24"/>
    </row>
    <row r="2062" spans="3:4" x14ac:dyDescent="0.2">
      <c r="C2062" s="24"/>
      <c r="D2062" s="24"/>
    </row>
    <row r="2063" spans="3:4" x14ac:dyDescent="0.2">
      <c r="C2063" s="24"/>
      <c r="D2063" s="24"/>
    </row>
    <row r="2064" spans="3:4" x14ac:dyDescent="0.2">
      <c r="C2064" s="24"/>
      <c r="D2064" s="24"/>
    </row>
    <row r="2065" spans="3:4" x14ac:dyDescent="0.2">
      <c r="C2065" s="24"/>
      <c r="D2065" s="24"/>
    </row>
    <row r="2066" spans="3:4" x14ac:dyDescent="0.2">
      <c r="C2066" s="24"/>
      <c r="D2066" s="24"/>
    </row>
    <row r="2067" spans="3:4" x14ac:dyDescent="0.2">
      <c r="C2067" s="24"/>
      <c r="D2067" s="24"/>
    </row>
    <row r="2068" spans="3:4" x14ac:dyDescent="0.2">
      <c r="C2068" s="24"/>
      <c r="D2068" s="24"/>
    </row>
    <row r="2069" spans="3:4" x14ac:dyDescent="0.2">
      <c r="C2069" s="24"/>
      <c r="D2069" s="24"/>
    </row>
    <row r="2070" spans="3:4" x14ac:dyDescent="0.2">
      <c r="C2070" s="24"/>
      <c r="D2070" s="24"/>
    </row>
    <row r="2071" spans="3:4" x14ac:dyDescent="0.2">
      <c r="C2071" s="24"/>
      <c r="D2071" s="24"/>
    </row>
    <row r="2072" spans="3:4" x14ac:dyDescent="0.2">
      <c r="C2072" s="24"/>
      <c r="D2072" s="24"/>
    </row>
    <row r="2073" spans="3:4" x14ac:dyDescent="0.2">
      <c r="C2073" s="24"/>
      <c r="D2073" s="24"/>
    </row>
    <row r="2074" spans="3:4" x14ac:dyDescent="0.2">
      <c r="C2074" s="24"/>
      <c r="D2074" s="24"/>
    </row>
    <row r="2075" spans="3:4" x14ac:dyDescent="0.2">
      <c r="C2075" s="24"/>
      <c r="D2075" s="24"/>
    </row>
    <row r="2076" spans="3:4" x14ac:dyDescent="0.2">
      <c r="C2076" s="24"/>
      <c r="D2076" s="24"/>
    </row>
    <row r="2077" spans="3:4" x14ac:dyDescent="0.2">
      <c r="C2077" s="24"/>
      <c r="D2077" s="24"/>
    </row>
    <row r="2078" spans="3:4" x14ac:dyDescent="0.2">
      <c r="C2078" s="24"/>
      <c r="D2078" s="24"/>
    </row>
    <row r="2079" spans="3:4" x14ac:dyDescent="0.2">
      <c r="C2079" s="24"/>
      <c r="D2079" s="24"/>
    </row>
    <row r="2080" spans="3:4" x14ac:dyDescent="0.2">
      <c r="C2080" s="24"/>
      <c r="D2080" s="24"/>
    </row>
    <row r="2081" spans="3:4" x14ac:dyDescent="0.2">
      <c r="C2081" s="24"/>
      <c r="D2081" s="24"/>
    </row>
    <row r="2082" spans="3:4" x14ac:dyDescent="0.2">
      <c r="C2082" s="24"/>
      <c r="D2082" s="24"/>
    </row>
    <row r="2083" spans="3:4" x14ac:dyDescent="0.2">
      <c r="C2083" s="24"/>
      <c r="D2083" s="24"/>
    </row>
    <row r="2084" spans="3:4" x14ac:dyDescent="0.2">
      <c r="C2084" s="24"/>
      <c r="D2084" s="24"/>
    </row>
    <row r="2085" spans="3:4" x14ac:dyDescent="0.2">
      <c r="C2085" s="24"/>
      <c r="D2085" s="24"/>
    </row>
    <row r="2086" spans="3:4" x14ac:dyDescent="0.2">
      <c r="C2086" s="24"/>
      <c r="D2086" s="24"/>
    </row>
    <row r="2087" spans="3:4" x14ac:dyDescent="0.2">
      <c r="C2087" s="24"/>
      <c r="D2087" s="24"/>
    </row>
    <row r="2088" spans="3:4" x14ac:dyDescent="0.2">
      <c r="C2088" s="24"/>
      <c r="D2088" s="24"/>
    </row>
    <row r="2089" spans="3:4" x14ac:dyDescent="0.2">
      <c r="C2089" s="24"/>
      <c r="D2089" s="24"/>
    </row>
    <row r="2090" spans="3:4" x14ac:dyDescent="0.2">
      <c r="C2090" s="24"/>
      <c r="D2090" s="24"/>
    </row>
    <row r="2091" spans="3:4" x14ac:dyDescent="0.2">
      <c r="C2091" s="24"/>
      <c r="D2091" s="24"/>
    </row>
    <row r="2092" spans="3:4" x14ac:dyDescent="0.2">
      <c r="C2092" s="24"/>
      <c r="D2092" s="24"/>
    </row>
    <row r="2093" spans="3:4" x14ac:dyDescent="0.2">
      <c r="C2093" s="24"/>
      <c r="D2093" s="24"/>
    </row>
    <row r="2094" spans="3:4" x14ac:dyDescent="0.2">
      <c r="C2094" s="24"/>
      <c r="D2094" s="24"/>
    </row>
    <row r="2095" spans="3:4" x14ac:dyDescent="0.2">
      <c r="C2095" s="24"/>
      <c r="D2095" s="24"/>
    </row>
    <row r="2096" spans="3:4" x14ac:dyDescent="0.2">
      <c r="C2096" s="24"/>
      <c r="D2096" s="24"/>
    </row>
    <row r="2097" spans="3:4" x14ac:dyDescent="0.2">
      <c r="C2097" s="24"/>
      <c r="D2097" s="24"/>
    </row>
    <row r="2098" spans="3:4" x14ac:dyDescent="0.2">
      <c r="C2098" s="24"/>
      <c r="D2098" s="24"/>
    </row>
    <row r="2099" spans="3:4" x14ac:dyDescent="0.2">
      <c r="C2099" s="24"/>
      <c r="D2099" s="24"/>
    </row>
    <row r="2100" spans="3:4" x14ac:dyDescent="0.2">
      <c r="C2100" s="24"/>
      <c r="D2100" s="24"/>
    </row>
    <row r="2101" spans="3:4" x14ac:dyDescent="0.2">
      <c r="C2101" s="24"/>
      <c r="D2101" s="24"/>
    </row>
    <row r="2102" spans="3:4" x14ac:dyDescent="0.2">
      <c r="C2102" s="24"/>
      <c r="D2102" s="24"/>
    </row>
    <row r="2103" spans="3:4" x14ac:dyDescent="0.2">
      <c r="C2103" s="24"/>
      <c r="D2103" s="24"/>
    </row>
    <row r="2104" spans="3:4" x14ac:dyDescent="0.2">
      <c r="C2104" s="24"/>
      <c r="D2104" s="24"/>
    </row>
    <row r="2105" spans="3:4" x14ac:dyDescent="0.2">
      <c r="C2105" s="24"/>
      <c r="D2105" s="24"/>
    </row>
    <row r="2106" spans="3:4" x14ac:dyDescent="0.2">
      <c r="C2106" s="24"/>
      <c r="D2106" s="24"/>
    </row>
    <row r="2107" spans="3:4" x14ac:dyDescent="0.2">
      <c r="C2107" s="24"/>
      <c r="D2107" s="24"/>
    </row>
    <row r="2108" spans="3:4" x14ac:dyDescent="0.2">
      <c r="C2108" s="24"/>
      <c r="D2108" s="24"/>
    </row>
    <row r="2109" spans="3:4" x14ac:dyDescent="0.2">
      <c r="C2109" s="24"/>
      <c r="D2109" s="24"/>
    </row>
    <row r="2110" spans="3:4" x14ac:dyDescent="0.2">
      <c r="C2110" s="24"/>
      <c r="D2110" s="24"/>
    </row>
    <row r="2111" spans="3:4" x14ac:dyDescent="0.2">
      <c r="C2111" s="24"/>
      <c r="D2111" s="24"/>
    </row>
    <row r="2112" spans="3:4" x14ac:dyDescent="0.2">
      <c r="C2112" s="24"/>
      <c r="D2112" s="24"/>
    </row>
    <row r="2113" spans="3:4" x14ac:dyDescent="0.2">
      <c r="C2113" s="24"/>
      <c r="D2113" s="24"/>
    </row>
    <row r="2114" spans="3:4" x14ac:dyDescent="0.2">
      <c r="C2114" s="24"/>
      <c r="D2114" s="24"/>
    </row>
    <row r="2115" spans="3:4" x14ac:dyDescent="0.2">
      <c r="C2115" s="24"/>
      <c r="D2115" s="24"/>
    </row>
    <row r="2116" spans="3:4" x14ac:dyDescent="0.2">
      <c r="C2116" s="24"/>
      <c r="D2116" s="24"/>
    </row>
    <row r="2117" spans="3:4" x14ac:dyDescent="0.2">
      <c r="C2117" s="24"/>
      <c r="D2117" s="24"/>
    </row>
    <row r="2118" spans="3:4" x14ac:dyDescent="0.2">
      <c r="C2118" s="24"/>
      <c r="D2118" s="24"/>
    </row>
    <row r="2119" spans="3:4" x14ac:dyDescent="0.2">
      <c r="C2119" s="24"/>
      <c r="D2119" s="24"/>
    </row>
    <row r="2120" spans="3:4" x14ac:dyDescent="0.2">
      <c r="C2120" s="24"/>
      <c r="D2120" s="24"/>
    </row>
    <row r="2121" spans="3:4" x14ac:dyDescent="0.2">
      <c r="C2121" s="24"/>
      <c r="D2121" s="24"/>
    </row>
    <row r="2122" spans="3:4" x14ac:dyDescent="0.2">
      <c r="C2122" s="24"/>
      <c r="D2122" s="24"/>
    </row>
    <row r="2123" spans="3:4" x14ac:dyDescent="0.2">
      <c r="C2123" s="24"/>
      <c r="D2123" s="24"/>
    </row>
    <row r="2124" spans="3:4" x14ac:dyDescent="0.2">
      <c r="C2124" s="24"/>
      <c r="D2124" s="24"/>
    </row>
    <row r="2125" spans="3:4" x14ac:dyDescent="0.2">
      <c r="C2125" s="24"/>
      <c r="D2125" s="24"/>
    </row>
    <row r="2126" spans="3:4" x14ac:dyDescent="0.2">
      <c r="C2126" s="24"/>
      <c r="D2126" s="24"/>
    </row>
    <row r="2127" spans="3:4" x14ac:dyDescent="0.2">
      <c r="C2127" s="24"/>
      <c r="D2127" s="24"/>
    </row>
    <row r="2128" spans="3:4" x14ac:dyDescent="0.2">
      <c r="C2128" s="24"/>
      <c r="D2128" s="24"/>
    </row>
    <row r="2129" spans="3:4" x14ac:dyDescent="0.2">
      <c r="C2129" s="24"/>
      <c r="D2129" s="24"/>
    </row>
    <row r="2130" spans="3:4" x14ac:dyDescent="0.2">
      <c r="C2130" s="24"/>
      <c r="D2130" s="24"/>
    </row>
    <row r="2131" spans="3:4" x14ac:dyDescent="0.2">
      <c r="C2131" s="24"/>
      <c r="D2131" s="24"/>
    </row>
    <row r="2132" spans="3:4" x14ac:dyDescent="0.2">
      <c r="C2132" s="24"/>
      <c r="D2132" s="24"/>
    </row>
    <row r="2133" spans="3:4" x14ac:dyDescent="0.2">
      <c r="C2133" s="24"/>
      <c r="D2133" s="24"/>
    </row>
    <row r="2134" spans="3:4" x14ac:dyDescent="0.2">
      <c r="C2134" s="24"/>
      <c r="D2134" s="24"/>
    </row>
    <row r="2135" spans="3:4" x14ac:dyDescent="0.2">
      <c r="C2135" s="24"/>
      <c r="D2135" s="24"/>
    </row>
    <row r="2136" spans="3:4" x14ac:dyDescent="0.2">
      <c r="C2136" s="24"/>
      <c r="D2136" s="24"/>
    </row>
    <row r="2137" spans="3:4" x14ac:dyDescent="0.2">
      <c r="C2137" s="24"/>
      <c r="D2137" s="24"/>
    </row>
    <row r="2138" spans="3:4" x14ac:dyDescent="0.2">
      <c r="C2138" s="24"/>
      <c r="D2138" s="24"/>
    </row>
    <row r="2139" spans="3:4" x14ac:dyDescent="0.2">
      <c r="C2139" s="24"/>
      <c r="D2139" s="24"/>
    </row>
    <row r="2140" spans="3:4" x14ac:dyDescent="0.2">
      <c r="C2140" s="24"/>
      <c r="D2140" s="24"/>
    </row>
    <row r="2141" spans="3:4" x14ac:dyDescent="0.2">
      <c r="C2141" s="24"/>
      <c r="D2141" s="24"/>
    </row>
    <row r="2142" spans="3:4" x14ac:dyDescent="0.2">
      <c r="C2142" s="24"/>
      <c r="D2142" s="24"/>
    </row>
    <row r="2143" spans="3:4" x14ac:dyDescent="0.2">
      <c r="C2143" s="24"/>
      <c r="D2143" s="24"/>
    </row>
    <row r="2144" spans="3:4" x14ac:dyDescent="0.2">
      <c r="C2144" s="24"/>
      <c r="D2144" s="24"/>
    </row>
    <row r="2145" spans="3:4" x14ac:dyDescent="0.2">
      <c r="C2145" s="24"/>
      <c r="D2145" s="24"/>
    </row>
    <row r="2146" spans="3:4" x14ac:dyDescent="0.2">
      <c r="C2146" s="24"/>
      <c r="D2146" s="24"/>
    </row>
    <row r="2147" spans="3:4" x14ac:dyDescent="0.2">
      <c r="C2147" s="24"/>
      <c r="D2147" s="24"/>
    </row>
    <row r="2148" spans="3:4" x14ac:dyDescent="0.2">
      <c r="C2148" s="24"/>
      <c r="D2148" s="24"/>
    </row>
    <row r="2149" spans="3:4" x14ac:dyDescent="0.2">
      <c r="C2149" s="24"/>
      <c r="D2149" s="24"/>
    </row>
    <row r="2150" spans="3:4" x14ac:dyDescent="0.2">
      <c r="C2150" s="24"/>
      <c r="D2150" s="24"/>
    </row>
    <row r="2151" spans="3:4" x14ac:dyDescent="0.2">
      <c r="C2151" s="24"/>
      <c r="D2151" s="24"/>
    </row>
    <row r="2152" spans="3:4" x14ac:dyDescent="0.2">
      <c r="C2152" s="24"/>
      <c r="D2152" s="24"/>
    </row>
    <row r="2153" spans="3:4" x14ac:dyDescent="0.2">
      <c r="C2153" s="24"/>
      <c r="D2153" s="24"/>
    </row>
    <row r="2154" spans="3:4" x14ac:dyDescent="0.2">
      <c r="C2154" s="24"/>
      <c r="D2154" s="24"/>
    </row>
    <row r="2155" spans="3:4" x14ac:dyDescent="0.2">
      <c r="C2155" s="24"/>
      <c r="D2155" s="24"/>
    </row>
    <row r="2156" spans="3:4" x14ac:dyDescent="0.2">
      <c r="C2156" s="24"/>
      <c r="D2156" s="24"/>
    </row>
    <row r="2157" spans="3:4" x14ac:dyDescent="0.2">
      <c r="C2157" s="24"/>
      <c r="D2157" s="24"/>
    </row>
    <row r="2158" spans="3:4" x14ac:dyDescent="0.2">
      <c r="C2158" s="24"/>
      <c r="D2158" s="24"/>
    </row>
    <row r="2159" spans="3:4" x14ac:dyDescent="0.2">
      <c r="C2159" s="24"/>
      <c r="D2159" s="24"/>
    </row>
    <row r="2160" spans="3:4" x14ac:dyDescent="0.2">
      <c r="C2160" s="24"/>
      <c r="D2160" s="24"/>
    </row>
    <row r="2161" spans="3:4" x14ac:dyDescent="0.2">
      <c r="C2161" s="24"/>
      <c r="D2161" s="24"/>
    </row>
    <row r="2162" spans="3:4" x14ac:dyDescent="0.2">
      <c r="C2162" s="24"/>
      <c r="D2162" s="24"/>
    </row>
    <row r="2163" spans="3:4" x14ac:dyDescent="0.2">
      <c r="C2163" s="24"/>
      <c r="D2163" s="24"/>
    </row>
    <row r="2164" spans="3:4" x14ac:dyDescent="0.2">
      <c r="C2164" s="24"/>
      <c r="D2164" s="24"/>
    </row>
    <row r="2165" spans="3:4" x14ac:dyDescent="0.2">
      <c r="C2165" s="24"/>
      <c r="D2165" s="24"/>
    </row>
    <row r="2166" spans="3:4" x14ac:dyDescent="0.2">
      <c r="C2166" s="24"/>
      <c r="D2166" s="24"/>
    </row>
    <row r="2167" spans="3:4" x14ac:dyDescent="0.2">
      <c r="C2167" s="24"/>
      <c r="D2167" s="24"/>
    </row>
    <row r="2168" spans="3:4" x14ac:dyDescent="0.2">
      <c r="C2168" s="24"/>
      <c r="D2168" s="24"/>
    </row>
    <row r="2169" spans="3:4" x14ac:dyDescent="0.2">
      <c r="C2169" s="24"/>
      <c r="D2169" s="24"/>
    </row>
    <row r="2170" spans="3:4" x14ac:dyDescent="0.2">
      <c r="C2170" s="24"/>
      <c r="D2170" s="24"/>
    </row>
    <row r="2171" spans="3:4" x14ac:dyDescent="0.2">
      <c r="C2171" s="24"/>
      <c r="D2171" s="24"/>
    </row>
    <row r="2172" spans="3:4" x14ac:dyDescent="0.2">
      <c r="C2172" s="24"/>
      <c r="D2172" s="24"/>
    </row>
    <row r="2173" spans="3:4" x14ac:dyDescent="0.2">
      <c r="C2173" s="24"/>
      <c r="D2173" s="24"/>
    </row>
    <row r="2174" spans="3:4" x14ac:dyDescent="0.2">
      <c r="C2174" s="24"/>
      <c r="D2174" s="24"/>
    </row>
    <row r="2175" spans="3:4" x14ac:dyDescent="0.2">
      <c r="C2175" s="24"/>
      <c r="D2175" s="24"/>
    </row>
    <row r="2176" spans="3:4" x14ac:dyDescent="0.2">
      <c r="C2176" s="24"/>
      <c r="D2176" s="24"/>
    </row>
    <row r="2177" spans="3:4" x14ac:dyDescent="0.2">
      <c r="C2177" s="24"/>
      <c r="D2177" s="24"/>
    </row>
    <row r="2178" spans="3:4" x14ac:dyDescent="0.2">
      <c r="C2178" s="24"/>
      <c r="D2178" s="24"/>
    </row>
    <row r="2179" spans="3:4" x14ac:dyDescent="0.2">
      <c r="C2179" s="24"/>
      <c r="D2179" s="24"/>
    </row>
    <row r="2180" spans="3:4" x14ac:dyDescent="0.2">
      <c r="C2180" s="24"/>
      <c r="D2180" s="24"/>
    </row>
    <row r="2181" spans="3:4" x14ac:dyDescent="0.2">
      <c r="C2181" s="24"/>
      <c r="D2181" s="24"/>
    </row>
    <row r="2182" spans="3:4" x14ac:dyDescent="0.2">
      <c r="C2182" s="24"/>
      <c r="D2182" s="24"/>
    </row>
    <row r="2183" spans="3:4" x14ac:dyDescent="0.2">
      <c r="C2183" s="24"/>
      <c r="D2183" s="24"/>
    </row>
    <row r="2184" spans="3:4" x14ac:dyDescent="0.2">
      <c r="C2184" s="24"/>
      <c r="D2184" s="24"/>
    </row>
    <row r="2185" spans="3:4" x14ac:dyDescent="0.2">
      <c r="C2185" s="24"/>
      <c r="D2185" s="24"/>
    </row>
    <row r="2186" spans="3:4" x14ac:dyDescent="0.2">
      <c r="C2186" s="24"/>
      <c r="D2186" s="24"/>
    </row>
    <row r="2187" spans="3:4" x14ac:dyDescent="0.2">
      <c r="C2187" s="24"/>
      <c r="D2187" s="24"/>
    </row>
    <row r="2188" spans="3:4" x14ac:dyDescent="0.2">
      <c r="C2188" s="24"/>
      <c r="D2188" s="24"/>
    </row>
    <row r="2189" spans="3:4" x14ac:dyDescent="0.2">
      <c r="C2189" s="24"/>
      <c r="D2189" s="24"/>
    </row>
    <row r="2190" spans="3:4" x14ac:dyDescent="0.2">
      <c r="C2190" s="24"/>
      <c r="D2190" s="24"/>
    </row>
    <row r="2191" spans="3:4" x14ac:dyDescent="0.2">
      <c r="C2191" s="24"/>
      <c r="D2191" s="24"/>
    </row>
    <row r="2192" spans="3:4" x14ac:dyDescent="0.2">
      <c r="C2192" s="24"/>
      <c r="D2192" s="24"/>
    </row>
    <row r="2193" spans="3:4" x14ac:dyDescent="0.2">
      <c r="C2193" s="24"/>
      <c r="D2193" s="24"/>
    </row>
    <row r="2194" spans="3:4" x14ac:dyDescent="0.2">
      <c r="C2194" s="24"/>
      <c r="D2194" s="24"/>
    </row>
    <row r="2195" spans="3:4" x14ac:dyDescent="0.2">
      <c r="C2195" s="24"/>
      <c r="D2195" s="24"/>
    </row>
    <row r="2196" spans="3:4" x14ac:dyDescent="0.2">
      <c r="C2196" s="24"/>
      <c r="D2196" s="24"/>
    </row>
    <row r="2197" spans="3:4" x14ac:dyDescent="0.2">
      <c r="C2197" s="24"/>
      <c r="D2197" s="24"/>
    </row>
    <row r="2198" spans="3:4" x14ac:dyDescent="0.2">
      <c r="C2198" s="24"/>
      <c r="D2198" s="24"/>
    </row>
    <row r="2199" spans="3:4" x14ac:dyDescent="0.2">
      <c r="C2199" s="24"/>
      <c r="D2199" s="24"/>
    </row>
    <row r="2200" spans="3:4" x14ac:dyDescent="0.2">
      <c r="C2200" s="24"/>
      <c r="D2200" s="24"/>
    </row>
    <row r="2201" spans="3:4" x14ac:dyDescent="0.2">
      <c r="C2201" s="24"/>
      <c r="D2201" s="24"/>
    </row>
    <row r="2202" spans="3:4" x14ac:dyDescent="0.2">
      <c r="C2202" s="24"/>
      <c r="D2202" s="24"/>
    </row>
    <row r="2203" spans="3:4" x14ac:dyDescent="0.2">
      <c r="C2203" s="24"/>
      <c r="D2203" s="24"/>
    </row>
    <row r="2204" spans="3:4" x14ac:dyDescent="0.2">
      <c r="C2204" s="24"/>
      <c r="D2204" s="24"/>
    </row>
    <row r="2205" spans="3:4" x14ac:dyDescent="0.2">
      <c r="C2205" s="24"/>
      <c r="D2205" s="24"/>
    </row>
    <row r="2206" spans="3:4" x14ac:dyDescent="0.2">
      <c r="C2206" s="24"/>
      <c r="D2206" s="24"/>
    </row>
    <row r="2207" spans="3:4" x14ac:dyDescent="0.2">
      <c r="C2207" s="24"/>
      <c r="D2207" s="24"/>
    </row>
    <row r="2208" spans="3:4" x14ac:dyDescent="0.2">
      <c r="C2208" s="24"/>
      <c r="D2208" s="24"/>
    </row>
    <row r="2209" spans="3:4" x14ac:dyDescent="0.2">
      <c r="C2209" s="24"/>
      <c r="D2209" s="24"/>
    </row>
    <row r="2210" spans="3:4" x14ac:dyDescent="0.2">
      <c r="C2210" s="24"/>
      <c r="D2210" s="24"/>
    </row>
    <row r="2211" spans="3:4" x14ac:dyDescent="0.2">
      <c r="C2211" s="24"/>
      <c r="D2211" s="24"/>
    </row>
    <row r="2212" spans="3:4" x14ac:dyDescent="0.2">
      <c r="C2212" s="24"/>
      <c r="D2212" s="24"/>
    </row>
    <row r="2213" spans="3:4" x14ac:dyDescent="0.2">
      <c r="C2213" s="24"/>
      <c r="D2213" s="24"/>
    </row>
    <row r="2214" spans="3:4" x14ac:dyDescent="0.2">
      <c r="C2214" s="24"/>
      <c r="D2214" s="24"/>
    </row>
    <row r="2215" spans="3:4" x14ac:dyDescent="0.2">
      <c r="C2215" s="24"/>
      <c r="D2215" s="24"/>
    </row>
    <row r="2216" spans="3:4" x14ac:dyDescent="0.2">
      <c r="C2216" s="24"/>
      <c r="D2216" s="24"/>
    </row>
    <row r="2217" spans="3:4" x14ac:dyDescent="0.2">
      <c r="C2217" s="24"/>
      <c r="D2217" s="24"/>
    </row>
    <row r="2218" spans="3:4" x14ac:dyDescent="0.2">
      <c r="C2218" s="24"/>
      <c r="D2218" s="24"/>
    </row>
    <row r="2219" spans="3:4" x14ac:dyDescent="0.2">
      <c r="C2219" s="24"/>
      <c r="D2219" s="24"/>
    </row>
    <row r="2220" spans="3:4" x14ac:dyDescent="0.2">
      <c r="C2220" s="24"/>
      <c r="D2220" s="24"/>
    </row>
    <row r="2221" spans="3:4" x14ac:dyDescent="0.2">
      <c r="C2221" s="24"/>
      <c r="D2221" s="24"/>
    </row>
    <row r="2222" spans="3:4" x14ac:dyDescent="0.2">
      <c r="C2222" s="24"/>
      <c r="D2222" s="24"/>
    </row>
    <row r="2223" spans="3:4" x14ac:dyDescent="0.2">
      <c r="C2223" s="24"/>
      <c r="D2223" s="24"/>
    </row>
    <row r="2224" spans="3:4" x14ac:dyDescent="0.2">
      <c r="C2224" s="24"/>
      <c r="D2224" s="24"/>
    </row>
    <row r="2225" spans="3:4" x14ac:dyDescent="0.2">
      <c r="C2225" s="24"/>
      <c r="D2225" s="24"/>
    </row>
    <row r="2226" spans="3:4" x14ac:dyDescent="0.2">
      <c r="C2226" s="24"/>
      <c r="D2226" s="24"/>
    </row>
    <row r="2227" spans="3:4" x14ac:dyDescent="0.2">
      <c r="C2227" s="24"/>
      <c r="D2227" s="24"/>
    </row>
    <row r="2228" spans="3:4" x14ac:dyDescent="0.2">
      <c r="C2228" s="24"/>
      <c r="D2228" s="24"/>
    </row>
    <row r="2229" spans="3:4" x14ac:dyDescent="0.2">
      <c r="C2229" s="24"/>
      <c r="D2229" s="24"/>
    </row>
    <row r="2230" spans="3:4" x14ac:dyDescent="0.2">
      <c r="C2230" s="24"/>
      <c r="D2230" s="24"/>
    </row>
    <row r="2231" spans="3:4" x14ac:dyDescent="0.2">
      <c r="C2231" s="24"/>
      <c r="D2231" s="24"/>
    </row>
    <row r="2232" spans="3:4" x14ac:dyDescent="0.2">
      <c r="C2232" s="24"/>
      <c r="D2232" s="24"/>
    </row>
    <row r="2233" spans="3:4" x14ac:dyDescent="0.2">
      <c r="C2233" s="24"/>
      <c r="D2233" s="24"/>
    </row>
    <row r="2234" spans="3:4" x14ac:dyDescent="0.2">
      <c r="C2234" s="24"/>
      <c r="D2234" s="24"/>
    </row>
    <row r="2235" spans="3:4" x14ac:dyDescent="0.2">
      <c r="C2235" s="24"/>
      <c r="D2235" s="24"/>
    </row>
    <row r="2236" spans="3:4" x14ac:dyDescent="0.2">
      <c r="C2236" s="24"/>
      <c r="D2236" s="24"/>
    </row>
    <row r="2237" spans="3:4" x14ac:dyDescent="0.2">
      <c r="C2237" s="24"/>
      <c r="D2237" s="24"/>
    </row>
    <row r="2238" spans="3:4" x14ac:dyDescent="0.2">
      <c r="C2238" s="24"/>
      <c r="D2238" s="24"/>
    </row>
    <row r="2239" spans="3:4" x14ac:dyDescent="0.2">
      <c r="C2239" s="24"/>
      <c r="D2239" s="24"/>
    </row>
    <row r="2240" spans="3:4" x14ac:dyDescent="0.2">
      <c r="C2240" s="24"/>
      <c r="D2240" s="24"/>
    </row>
    <row r="2241" spans="3:4" x14ac:dyDescent="0.2">
      <c r="C2241" s="24"/>
      <c r="D2241" s="24"/>
    </row>
    <row r="2242" spans="3:4" x14ac:dyDescent="0.2">
      <c r="C2242" s="24"/>
      <c r="D2242" s="24"/>
    </row>
    <row r="2243" spans="3:4" x14ac:dyDescent="0.2">
      <c r="C2243" s="24"/>
      <c r="D2243" s="24"/>
    </row>
    <row r="2244" spans="3:4" x14ac:dyDescent="0.2">
      <c r="C2244" s="24"/>
      <c r="D2244" s="24"/>
    </row>
  </sheetData>
  <sheetProtection sheet="1" objects="1" scenarios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7"/>
  </sheetPr>
  <dimension ref="A1:AB341"/>
  <sheetViews>
    <sheetView workbookViewId="0">
      <selection activeCell="A10" sqref="A10:B10"/>
    </sheetView>
  </sheetViews>
  <sheetFormatPr defaultRowHeight="12.75" x14ac:dyDescent="0.2"/>
  <cols>
    <col min="1" max="1" width="9.140625" style="16"/>
    <col min="2" max="2" width="10.7109375" style="16" customWidth="1"/>
    <col min="3" max="6" width="9.140625" style="16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 x14ac:dyDescent="0.25">
      <c r="A1" s="56" t="s">
        <v>78</v>
      </c>
      <c r="D1" s="18" t="s">
        <v>147</v>
      </c>
      <c r="M1" s="57" t="s">
        <v>79</v>
      </c>
      <c r="N1" s="16" t="s">
        <v>80</v>
      </c>
      <c r="O1" s="16">
        <f ca="1">H18*J18-I18*I18</f>
        <v>1.241059084281356</v>
      </c>
      <c r="P1" s="16" t="s">
        <v>171</v>
      </c>
      <c r="U1" s="8" t="s">
        <v>136</v>
      </c>
      <c r="V1" s="83" t="s">
        <v>138</v>
      </c>
      <c r="AA1" s="16">
        <v>1</v>
      </c>
      <c r="AB1" s="16" t="s">
        <v>81</v>
      </c>
    </row>
    <row r="2" spans="1:28" x14ac:dyDescent="0.2">
      <c r="M2" s="57" t="s">
        <v>82</v>
      </c>
      <c r="N2" s="16" t="s">
        <v>83</v>
      </c>
      <c r="O2" s="16">
        <f ca="1">+F18*J18-H18*I18</f>
        <v>-3.8086136624214895E-2</v>
      </c>
      <c r="P2" s="16" t="s">
        <v>172</v>
      </c>
      <c r="U2" s="16">
        <v>-1.2</v>
      </c>
      <c r="V2" s="16">
        <f ca="1">+E$4+E$5*U2+E$6*U2^2</f>
        <v>4.1607322735375013E-2</v>
      </c>
      <c r="W2" s="16">
        <f>+X2*Z2</f>
        <v>-1.8041002402914082E-3</v>
      </c>
      <c r="X2" s="16">
        <v>-1.8041002402914082E-3</v>
      </c>
      <c r="Y2" s="16">
        <v>2.2678107246902543E-3</v>
      </c>
      <c r="Z2" s="16">
        <v>1</v>
      </c>
      <c r="AA2" s="16">
        <v>2</v>
      </c>
      <c r="AB2" s="16" t="s">
        <v>84</v>
      </c>
    </row>
    <row r="3" spans="1:28" ht="13.5" thickBot="1" x14ac:dyDescent="0.25">
      <c r="A3" s="16" t="s">
        <v>85</v>
      </c>
      <c r="B3" s="16" t="s">
        <v>86</v>
      </c>
      <c r="E3" s="53" t="s">
        <v>87</v>
      </c>
      <c r="F3" s="53" t="s">
        <v>88</v>
      </c>
      <c r="G3" s="53" t="s">
        <v>89</v>
      </c>
      <c r="H3" s="53" t="s">
        <v>90</v>
      </c>
      <c r="M3" s="57" t="s">
        <v>91</v>
      </c>
      <c r="N3" s="16" t="s">
        <v>92</v>
      </c>
      <c r="O3" s="16">
        <f ca="1">+F18*I18-H18*H18</f>
        <v>-0.64580085730137071</v>
      </c>
      <c r="P3" s="16" t="s">
        <v>173</v>
      </c>
      <c r="U3" s="16">
        <v>-1</v>
      </c>
      <c r="V3" s="16">
        <f ca="1">+E$4+E$5*U3+E$6*U3^2</f>
        <v>3.1260116883938677E-2</v>
      </c>
      <c r="W3" s="16">
        <f>+X3*Z3</f>
        <v>-4.2824400476621612E-6</v>
      </c>
      <c r="X3" s="16">
        <v>-4.2824400476621609E-2</v>
      </c>
      <c r="Y3" s="16">
        <v>6.3803127333879528E-3</v>
      </c>
      <c r="Z3" s="16">
        <v>1E-4</v>
      </c>
      <c r="AA3" s="16">
        <v>3</v>
      </c>
      <c r="AB3" s="16" t="s">
        <v>93</v>
      </c>
    </row>
    <row r="4" spans="1:28" x14ac:dyDescent="0.2">
      <c r="A4" s="16" t="s">
        <v>94</v>
      </c>
      <c r="B4" s="16" t="s">
        <v>95</v>
      </c>
      <c r="D4" s="58" t="s">
        <v>96</v>
      </c>
      <c r="E4" s="59">
        <f ca="1">(G18*O1-K18*O2+L18*O3)/O7</f>
        <v>-8.3808004712510181E-3</v>
      </c>
      <c r="F4" s="60">
        <f ca="1">+E7/O7*O18</f>
        <v>1.4181437873214066E-3</v>
      </c>
      <c r="G4" s="61">
        <f>+B18</f>
        <v>1</v>
      </c>
      <c r="H4" s="62">
        <f ca="1">ABS(F4/E4)</f>
        <v>0.1692134053526414</v>
      </c>
      <c r="M4" s="57" t="s">
        <v>97</v>
      </c>
      <c r="N4" s="16" t="s">
        <v>98</v>
      </c>
      <c r="O4" s="16">
        <f ca="1">+C18*J18-H18*H18</f>
        <v>1.4282958812217328</v>
      </c>
      <c r="P4" s="16" t="s">
        <v>174</v>
      </c>
      <c r="U4" s="16">
        <v>-0.8</v>
      </c>
      <c r="V4" s="16">
        <f ca="1">+E$4+E$5*U4+E$6*U4^2</f>
        <v>2.1719251825968476E-2</v>
      </c>
      <c r="W4" s="16">
        <f>+X4*Z4</f>
        <v>6.3807869914405039E-10</v>
      </c>
      <c r="X4" s="16">
        <v>6.3807869914405041E-2</v>
      </c>
      <c r="Y4" s="16">
        <v>3.881652312027349E-3</v>
      </c>
      <c r="Z4" s="16">
        <v>1E-8</v>
      </c>
      <c r="AA4" s="16">
        <v>4</v>
      </c>
      <c r="AB4" s="16" t="s">
        <v>99</v>
      </c>
    </row>
    <row r="5" spans="1:28" x14ac:dyDescent="0.2">
      <c r="A5" s="16" t="s">
        <v>100</v>
      </c>
      <c r="B5" s="63">
        <v>40323</v>
      </c>
      <c r="D5" s="64" t="s">
        <v>101</v>
      </c>
      <c r="E5" s="65">
        <f ca="1">+(-G18*O2+K18*O4-L18*O5)/O7</f>
        <v>-2.9561657436863033E-2</v>
      </c>
      <c r="F5" s="66">
        <f ca="1">P18*E7/O7</f>
        <v>1.5397633808801737E-3</v>
      </c>
      <c r="G5" s="67">
        <f>+B18/A18</f>
        <v>1E-4</v>
      </c>
      <c r="H5" s="62">
        <f ca="1">ABS(F5/E5)</f>
        <v>5.2086503747929482E-2</v>
      </c>
      <c r="M5" s="57" t="s">
        <v>102</v>
      </c>
      <c r="N5" s="16" t="s">
        <v>103</v>
      </c>
      <c r="O5" s="16">
        <f ca="1">+C18*I18-F18*H18</f>
        <v>0.92822535090518832</v>
      </c>
      <c r="P5" s="16" t="s">
        <v>175</v>
      </c>
      <c r="U5" s="16">
        <v>-0.6</v>
      </c>
      <c r="V5" s="16">
        <f ca="1">+E$4+E$5*U5+E$6*U5^2</f>
        <v>1.2984727561464399E-2</v>
      </c>
      <c r="AA5" s="16">
        <v>5</v>
      </c>
      <c r="AB5" s="16" t="s">
        <v>104</v>
      </c>
    </row>
    <row r="6" spans="1:28" ht="13.5" thickBot="1" x14ac:dyDescent="0.25">
      <c r="D6" s="68" t="s">
        <v>105</v>
      </c>
      <c r="E6" s="69">
        <f ca="1">+(G18*O3-K18*O5+L18*O6)/O7</f>
        <v>1.0079259918326663E-2</v>
      </c>
      <c r="F6" s="70">
        <f ca="1">Q18*E7/O7</f>
        <v>1.2735037857279563E-3</v>
      </c>
      <c r="G6" s="71">
        <f>+B18/A18^2</f>
        <v>1E-8</v>
      </c>
      <c r="H6" s="62">
        <f ca="1">ABS(F6/E6)</f>
        <v>0.12634893792275381</v>
      </c>
      <c r="M6" s="72" t="s">
        <v>106</v>
      </c>
      <c r="N6" s="73" t="s">
        <v>107</v>
      </c>
      <c r="O6" s="73">
        <f ca="1">+C18*H18-F18*F18</f>
        <v>1.0507968160812506</v>
      </c>
      <c r="P6" s="16" t="s">
        <v>176</v>
      </c>
      <c r="U6" s="16">
        <v>-0.4</v>
      </c>
      <c r="V6" s="16">
        <f t="shared" ref="V6:V33" ca="1" si="0">+E$4+E$5*U6+E$6*U6^2</f>
        <v>5.0565440904264628E-3</v>
      </c>
      <c r="AA6" s="16">
        <v>6</v>
      </c>
      <c r="AB6" s="16" t="s">
        <v>108</v>
      </c>
    </row>
    <row r="7" spans="1:28" x14ac:dyDescent="0.2">
      <c r="D7" s="18" t="s">
        <v>109</v>
      </c>
      <c r="E7" s="74">
        <f ca="1">SQRT(N18/(B15-3))</f>
        <v>3.781581458411423E-3</v>
      </c>
      <c r="G7" s="75">
        <f>+B21</f>
        <v>3.7671400001272559E-2</v>
      </c>
      <c r="M7" s="57" t="s">
        <v>110</v>
      </c>
      <c r="N7" s="16" t="s">
        <v>111</v>
      </c>
      <c r="O7" s="16">
        <f ca="1">+C18*O1-F18*O2+H18*O3</f>
        <v>0.49172804795900005</v>
      </c>
      <c r="U7" s="16">
        <v>-0.2</v>
      </c>
      <c r="V7" s="16">
        <f t="shared" ca="1" si="0"/>
        <v>-2.0652985871453442E-3</v>
      </c>
      <c r="AA7" s="16">
        <v>7</v>
      </c>
      <c r="AB7" s="16" t="s">
        <v>112</v>
      </c>
    </row>
    <row r="8" spans="1:28" x14ac:dyDescent="0.2">
      <c r="A8" s="36">
        <v>21</v>
      </c>
      <c r="B8" s="16" t="s">
        <v>116</v>
      </c>
      <c r="C8" s="111">
        <v>21</v>
      </c>
      <c r="D8" s="18" t="s">
        <v>164</v>
      </c>
      <c r="F8" s="112">
        <f ca="1">CORREL(INDIRECT(E12):INDIRECT(E13),INDIRECT(M12):INDIRECT(M13))</f>
        <v>0.88311167103781896</v>
      </c>
      <c r="G8" s="74"/>
      <c r="K8" s="75"/>
      <c r="U8" s="16">
        <v>0</v>
      </c>
      <c r="V8" s="16">
        <f t="shared" ca="1" si="0"/>
        <v>-8.3808004712510181E-3</v>
      </c>
      <c r="AA8" s="16">
        <v>8</v>
      </c>
      <c r="AB8" s="16" t="s">
        <v>113</v>
      </c>
    </row>
    <row r="9" spans="1:28" x14ac:dyDescent="0.2">
      <c r="A9" s="36">
        <f>20+COUNT(A21:A1448)</f>
        <v>43</v>
      </c>
      <c r="B9" s="16" t="s">
        <v>118</v>
      </c>
      <c r="C9" s="111">
        <f>A9</f>
        <v>43</v>
      </c>
      <c r="E9" s="76">
        <f ca="1">E6*G6</f>
        <v>1.0079259918326664E-10</v>
      </c>
      <c r="F9" s="77">
        <f ca="1">H6</f>
        <v>0.12634893792275381</v>
      </c>
      <c r="G9" s="78">
        <f ca="1">F8</f>
        <v>0.88311167103781896</v>
      </c>
      <c r="K9" s="75"/>
      <c r="U9" s="16">
        <v>0.2</v>
      </c>
      <c r="V9" s="16">
        <f t="shared" ca="1" si="0"/>
        <v>-1.3889961561890559E-2</v>
      </c>
      <c r="AA9" s="16">
        <v>9</v>
      </c>
      <c r="AB9" s="16" t="s">
        <v>37</v>
      </c>
    </row>
    <row r="10" spans="1:28" x14ac:dyDescent="0.2">
      <c r="A10" s="129" t="s">
        <v>8</v>
      </c>
      <c r="B10" s="47">
        <f>'B (2)'!C8</f>
        <v>0.36044120000000002</v>
      </c>
      <c r="D10" s="16" t="s">
        <v>165</v>
      </c>
      <c r="E10" s="16">
        <f ca="1">2*E9*365.2422/B10</f>
        <v>2.0427027026552187E-7</v>
      </c>
      <c r="F10" s="16" t="s">
        <v>166</v>
      </c>
      <c r="U10" s="16">
        <v>0.4</v>
      </c>
      <c r="V10" s="16">
        <f t="shared" ca="1" si="0"/>
        <v>-1.8592781859063965E-2</v>
      </c>
      <c r="AA10" s="16">
        <v>10</v>
      </c>
      <c r="AB10" s="16" t="s">
        <v>114</v>
      </c>
    </row>
    <row r="11" spans="1:28" x14ac:dyDescent="0.2">
      <c r="U11" s="16">
        <v>0.6</v>
      </c>
      <c r="V11" s="16">
        <f t="shared" ca="1" si="0"/>
        <v>-2.248926136277124E-2</v>
      </c>
      <c r="AA11" s="16">
        <v>11</v>
      </c>
      <c r="AB11" s="16" t="s">
        <v>115</v>
      </c>
    </row>
    <row r="12" spans="1:28" x14ac:dyDescent="0.2"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U12" s="16">
        <v>0.8</v>
      </c>
      <c r="V12" s="16">
        <f t="shared" ca="1" si="0"/>
        <v>-2.5579400073012383E-2</v>
      </c>
      <c r="AA12" s="16">
        <v>12</v>
      </c>
      <c r="AB12" s="16" t="s">
        <v>117</v>
      </c>
    </row>
    <row r="13" spans="1:28" x14ac:dyDescent="0.2">
      <c r="C13" s="5" t="str">
        <f t="shared" si="1"/>
        <v>C43</v>
      </c>
      <c r="D13" s="5" t="str">
        <f t="shared" si="1"/>
        <v>D43</v>
      </c>
      <c r="E13" s="5" t="str">
        <f t="shared" si="1"/>
        <v>E43</v>
      </c>
      <c r="F13" s="5" t="str">
        <f t="shared" si="1"/>
        <v>F43</v>
      </c>
      <c r="G13" s="5" t="str">
        <f t="shared" ref="G13:Q13" si="3">G$15&amp;$C9</f>
        <v>G43</v>
      </c>
      <c r="H13" s="5" t="str">
        <f t="shared" si="3"/>
        <v>H43</v>
      </c>
      <c r="I13" s="5" t="str">
        <f t="shared" si="3"/>
        <v>I43</v>
      </c>
      <c r="J13" s="5" t="str">
        <f t="shared" si="3"/>
        <v>J43</v>
      </c>
      <c r="K13" s="5" t="str">
        <f t="shared" si="3"/>
        <v>K43</v>
      </c>
      <c r="L13" s="5" t="str">
        <f t="shared" si="3"/>
        <v>L43</v>
      </c>
      <c r="M13" s="5" t="str">
        <f t="shared" si="3"/>
        <v>M43</v>
      </c>
      <c r="N13" s="5" t="str">
        <f t="shared" si="3"/>
        <v>N43</v>
      </c>
      <c r="O13" s="5" t="str">
        <f t="shared" si="3"/>
        <v>O43</v>
      </c>
      <c r="P13" s="5" t="str">
        <f t="shared" si="3"/>
        <v>P43</v>
      </c>
      <c r="Q13" s="5" t="str">
        <f t="shared" si="3"/>
        <v>Q43</v>
      </c>
      <c r="U13" s="16">
        <v>1</v>
      </c>
      <c r="V13" s="16">
        <f t="shared" ca="1" si="0"/>
        <v>-2.786319798978739E-2</v>
      </c>
      <c r="AA13" s="16">
        <v>13</v>
      </c>
      <c r="AB13" s="16" t="s">
        <v>119</v>
      </c>
    </row>
    <row r="14" spans="1:28" x14ac:dyDescent="0.2">
      <c r="U14" s="16">
        <v>1.2</v>
      </c>
      <c r="V14" s="16">
        <f t="shared" ca="1" si="0"/>
        <v>-2.9340655113096262E-2</v>
      </c>
      <c r="AA14" s="16">
        <v>14</v>
      </c>
      <c r="AB14" s="16" t="s">
        <v>120</v>
      </c>
    </row>
    <row r="15" spans="1:28" x14ac:dyDescent="0.2">
      <c r="A15" s="18" t="s">
        <v>124</v>
      </c>
      <c r="B15" s="18">
        <f>C9-C8+1</f>
        <v>23</v>
      </c>
      <c r="C15" s="5" t="str">
        <f t="shared" ref="C15:Q15" si="4">VLOOKUP(C16,$AA1:$AB25,2,FALSE)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U15" s="16">
        <v>1.4</v>
      </c>
      <c r="V15" s="16">
        <f t="shared" ca="1" si="0"/>
        <v>-3.0011771442939005E-2</v>
      </c>
      <c r="AA15" s="16">
        <v>15</v>
      </c>
      <c r="AB15" s="16" t="s">
        <v>121</v>
      </c>
    </row>
    <row r="16" spans="1:28" x14ac:dyDescent="0.2">
      <c r="A16" s="5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U16" s="16">
        <v>1.6</v>
      </c>
      <c r="V16" s="16">
        <f t="shared" ca="1" si="0"/>
        <v>-2.9876546979315615E-2</v>
      </c>
      <c r="AA16" s="16">
        <v>16</v>
      </c>
      <c r="AB16" s="16" t="s">
        <v>122</v>
      </c>
    </row>
    <row r="17" spans="1:28" x14ac:dyDescent="0.2">
      <c r="A17" s="18" t="s">
        <v>123</v>
      </c>
      <c r="U17" s="16">
        <v>1.8</v>
      </c>
      <c r="V17" s="16">
        <f t="shared" ca="1" si="0"/>
        <v>-2.893498172222609E-2</v>
      </c>
      <c r="AA17" s="16">
        <v>17</v>
      </c>
      <c r="AB17" s="16" t="s">
        <v>125</v>
      </c>
    </row>
    <row r="18" spans="1:28" x14ac:dyDescent="0.2">
      <c r="A18" s="79">
        <v>10000</v>
      </c>
      <c r="B18" s="79">
        <v>1</v>
      </c>
      <c r="C18" s="16">
        <f ca="1">SUM(INDIRECT(C12):INDIRECT(C13))</f>
        <v>1.3000000000000003</v>
      </c>
      <c r="D18" s="113">
        <f ca="1">SUM(INDIRECT(D12):INDIRECT(D13))</f>
        <v>19.12265</v>
      </c>
      <c r="E18" s="113">
        <f ca="1">SUM(INDIRECT(E12):INDIRECT(E13))</f>
        <v>-0.52688820000912528</v>
      </c>
      <c r="F18" s="18">
        <f ca="1">SUM(INDIRECT(F12):INDIRECT(F13))</f>
        <v>1.1376774999999999</v>
      </c>
      <c r="G18" s="18">
        <f ca="1">SUM(INDIRECT(G12):INDIRECT(G13))</f>
        <v>-2.6344410000456269E-2</v>
      </c>
      <c r="H18" s="18">
        <f ca="1">SUM(INDIRECT(H12):INDIRECT(H13))</f>
        <v>1.803928392375</v>
      </c>
      <c r="I18" s="18">
        <f ca="1">SUM(INDIRECT(I12):INDIRECT(I13))</f>
        <v>2.2927031496318437</v>
      </c>
      <c r="J18" s="18">
        <f ca="1">SUM(INDIRECT(J12):INDIRECT(J13))</f>
        <v>3.6018873277218337</v>
      </c>
      <c r="K18" s="18">
        <f ca="1">SUM(INDIRECT(K12):INDIRECT(K13))</f>
        <v>-3.9753010343446894E-2</v>
      </c>
      <c r="L18" s="18">
        <f ca="1">SUM(INDIRECT(L12):INDIRECT(L13))</f>
        <v>-4.6590110462117543E-2</v>
      </c>
      <c r="N18" s="16">
        <f ca="1">SUM(INDIRECT(N12):INDIRECT(N13))</f>
        <v>2.8600716653202131E-4</v>
      </c>
      <c r="O18" s="16">
        <f ca="1">SQRT(SUM(INDIRECT(O12):INDIRECT(O13)))</f>
        <v>0.18440461588197007</v>
      </c>
      <c r="P18" s="16">
        <f ca="1">SQRT(SUM(INDIRECT(P12):INDIRECT(P13)))</f>
        <v>0.2002191014330342</v>
      </c>
      <c r="Q18" s="16">
        <f ca="1">SQRT(SUM(INDIRECT(Q12):INDIRECT(Q13)))</f>
        <v>0.16559673182009618</v>
      </c>
      <c r="U18" s="16">
        <v>2</v>
      </c>
      <c r="V18" s="16">
        <f t="shared" ca="1" si="0"/>
        <v>-2.7187075671670426E-2</v>
      </c>
      <c r="AA18" s="16">
        <v>18</v>
      </c>
      <c r="AB18" s="16" t="s">
        <v>126</v>
      </c>
    </row>
    <row r="19" spans="1:28" x14ac:dyDescent="0.2">
      <c r="A19" s="80" t="s">
        <v>127</v>
      </c>
      <c r="F19" s="81" t="s">
        <v>128</v>
      </c>
      <c r="G19" s="81" t="s">
        <v>129</v>
      </c>
      <c r="H19" s="81" t="s">
        <v>130</v>
      </c>
      <c r="I19" s="81" t="s">
        <v>131</v>
      </c>
      <c r="J19" s="81" t="s">
        <v>132</v>
      </c>
      <c r="K19" s="81" t="s">
        <v>133</v>
      </c>
      <c r="L19" s="81" t="s">
        <v>134</v>
      </c>
      <c r="M19" s="82"/>
      <c r="N19" s="82"/>
      <c r="O19" s="82"/>
      <c r="P19" s="82"/>
      <c r="Q19" s="82"/>
      <c r="U19" s="16">
        <v>2.2000000000000002</v>
      </c>
      <c r="V19" s="16">
        <f t="shared" ca="1" si="0"/>
        <v>-2.463282882764864E-2</v>
      </c>
      <c r="AA19" s="16">
        <v>19</v>
      </c>
      <c r="AB19" s="16" t="s">
        <v>135</v>
      </c>
    </row>
    <row r="20" spans="1:28" ht="15" thickBot="1" x14ac:dyDescent="0.25">
      <c r="A20" s="8" t="s">
        <v>136</v>
      </c>
      <c r="B20" s="8" t="s">
        <v>137</v>
      </c>
      <c r="C20" s="8" t="s">
        <v>167</v>
      </c>
      <c r="D20" s="8" t="s">
        <v>136</v>
      </c>
      <c r="E20" s="8" t="s">
        <v>137</v>
      </c>
      <c r="F20" s="8" t="s">
        <v>168</v>
      </c>
      <c r="G20" s="8" t="s">
        <v>169</v>
      </c>
      <c r="H20" s="8" t="s">
        <v>177</v>
      </c>
      <c r="I20" s="8" t="s">
        <v>178</v>
      </c>
      <c r="J20" s="8" t="s">
        <v>179</v>
      </c>
      <c r="K20" s="8" t="s">
        <v>170</v>
      </c>
      <c r="L20" s="8" t="s">
        <v>180</v>
      </c>
      <c r="M20" s="83" t="s">
        <v>138</v>
      </c>
      <c r="N20" s="8" t="s">
        <v>148</v>
      </c>
      <c r="O20" s="8" t="s">
        <v>139</v>
      </c>
      <c r="P20" s="8" t="s">
        <v>140</v>
      </c>
      <c r="Q20" s="8" t="s">
        <v>141</v>
      </c>
      <c r="R20" s="53" t="s">
        <v>142</v>
      </c>
      <c r="U20" s="16">
        <v>2.4</v>
      </c>
      <c r="V20" s="16">
        <f t="shared" ca="1" si="0"/>
        <v>-2.1272241190160718E-2</v>
      </c>
      <c r="AA20" s="16">
        <v>20</v>
      </c>
      <c r="AB20" s="16" t="s">
        <v>143</v>
      </c>
    </row>
    <row r="21" spans="1:28" x14ac:dyDescent="0.2">
      <c r="A21" s="84">
        <v>-10409.5</v>
      </c>
      <c r="B21" s="84">
        <v>3.7671400001272559E-2</v>
      </c>
      <c r="C21" s="84">
        <v>0.05</v>
      </c>
      <c r="D21" s="85">
        <f t="shared" ref="D21:D84" si="5">A21/A$18</f>
        <v>-1.04095</v>
      </c>
      <c r="E21" s="85">
        <f t="shared" ref="E21:E84" si="6">B21/B$18</f>
        <v>3.7671400001272559E-2</v>
      </c>
      <c r="F21" s="36">
        <f t="shared" ref="F21:F84" si="7">$C21*D21</f>
        <v>-5.2047500000000003E-2</v>
      </c>
      <c r="G21" s="36">
        <f t="shared" ref="G21:G84" si="8">$C21*E21</f>
        <v>1.8835700000636281E-3</v>
      </c>
      <c r="H21" s="36">
        <f t="shared" ref="H21:H84" si="9">C21*D21*D21</f>
        <v>5.4178845125000007E-2</v>
      </c>
      <c r="I21" s="36">
        <f t="shared" ref="I21:I84" si="10">C21*D21*D21*D21</f>
        <v>-5.6397468832868759E-2</v>
      </c>
      <c r="J21" s="36">
        <f t="shared" ref="J21:J84" si="11">C21*D21*D21*D21*D21</f>
        <v>5.8706945181574738E-2</v>
      </c>
      <c r="K21" s="36">
        <f t="shared" ref="K21:K84" si="12">C21*E21*D21</f>
        <v>-1.9607021915662337E-3</v>
      </c>
      <c r="L21" s="36">
        <f t="shared" ref="L21:L84" si="13">C21*E21*D21*D21</f>
        <v>2.040992946310871E-3</v>
      </c>
      <c r="M21" s="36">
        <f t="shared" ref="M21:M84" ca="1" si="14">+E$4+E$5*D21+E$6*D21^2</f>
        <v>3.3313060079444366E-2</v>
      </c>
      <c r="N21" s="36">
        <f t="shared" ref="N21:N84" ca="1" si="15">C21*(M21-E21)^2</f>
        <v>9.4975634371006891E-7</v>
      </c>
      <c r="O21" s="26">
        <f t="shared" ref="O21:O84" ca="1" si="16">(C21*O$1-O$2*F21+O$3*H21)^2</f>
        <v>6.2910278055373155E-4</v>
      </c>
      <c r="P21" s="36">
        <f t="shared" ref="P21:P84" ca="1" si="17">(-C21*O$2+O$4*F21-O$5*H21)^2</f>
        <v>1.5061450311013379E-2</v>
      </c>
      <c r="Q21" s="36">
        <f t="shared" ref="Q21:Q84" ca="1" si="18">+(C21*O$3-F21*O$5+H21*O$6)^2</f>
        <v>5.3220999452180152E-3</v>
      </c>
      <c r="R21" s="16">
        <f t="shared" ref="R21:R84" ca="1" si="19">+E21-M21</f>
        <v>4.3583399218281929E-3</v>
      </c>
      <c r="U21" s="16">
        <v>2.6</v>
      </c>
      <c r="V21" s="16">
        <f t="shared" ca="1" si="0"/>
        <v>-1.7105312759206667E-2</v>
      </c>
      <c r="AA21" s="16">
        <v>22</v>
      </c>
      <c r="AB21" s="16" t="s">
        <v>144</v>
      </c>
    </row>
    <row r="22" spans="1:28" x14ac:dyDescent="0.2">
      <c r="A22" s="84">
        <v>-8204</v>
      </c>
      <c r="B22" s="84">
        <v>2.7604800001427066E-2</v>
      </c>
      <c r="C22" s="84">
        <v>0.05</v>
      </c>
      <c r="D22" s="85">
        <f t="shared" si="5"/>
        <v>-0.82040000000000002</v>
      </c>
      <c r="E22" s="85">
        <f t="shared" si="6"/>
        <v>2.7604800001427066E-2</v>
      </c>
      <c r="F22" s="36">
        <f t="shared" si="7"/>
        <v>-4.1020000000000001E-2</v>
      </c>
      <c r="G22" s="36">
        <f t="shared" si="8"/>
        <v>1.3802400000713533E-3</v>
      </c>
      <c r="H22" s="36">
        <f t="shared" si="9"/>
        <v>3.3652807999999999E-2</v>
      </c>
      <c r="I22" s="36">
        <f t="shared" si="10"/>
        <v>-2.7608763683200001E-2</v>
      </c>
      <c r="J22" s="36">
        <f t="shared" si="11"/>
        <v>2.2650229725697281E-2</v>
      </c>
      <c r="K22" s="36">
        <f t="shared" si="12"/>
        <v>-1.1323488960585384E-3</v>
      </c>
      <c r="L22" s="36">
        <f t="shared" si="13"/>
        <v>9.2897903432642486E-4</v>
      </c>
      <c r="M22" s="36">
        <f t="shared" ca="1" si="14"/>
        <v>2.2655491266222273E-2</v>
      </c>
      <c r="N22" s="36">
        <f t="shared" ca="1" si="15"/>
        <v>1.2247828478187232E-6</v>
      </c>
      <c r="O22" s="26">
        <f t="shared" ca="1" si="16"/>
        <v>1.5021553275392494E-3</v>
      </c>
      <c r="P22" s="36">
        <f t="shared" ca="1" si="17"/>
        <v>7.7302393511103846E-3</v>
      </c>
      <c r="Q22" s="36">
        <f t="shared" ca="1" si="18"/>
        <v>1.6931599225285736E-3</v>
      </c>
      <c r="R22" s="16">
        <f t="shared" ca="1" si="19"/>
        <v>4.9493087352047924E-3</v>
      </c>
      <c r="U22" s="16">
        <v>2.8</v>
      </c>
      <c r="V22" s="16">
        <f t="shared" ca="1" si="0"/>
        <v>-1.2132043534786474E-2</v>
      </c>
      <c r="AA22" s="16">
        <v>23</v>
      </c>
      <c r="AB22" s="16" t="s">
        <v>145</v>
      </c>
    </row>
    <row r="23" spans="1:28" x14ac:dyDescent="0.2">
      <c r="A23" s="84">
        <v>-5990</v>
      </c>
      <c r="B23" s="84">
        <v>2.1787999998196028E-2</v>
      </c>
      <c r="C23" s="84">
        <v>0.05</v>
      </c>
      <c r="D23" s="85">
        <f t="shared" si="5"/>
        <v>-0.59899999999999998</v>
      </c>
      <c r="E23" s="85">
        <f t="shared" si="6"/>
        <v>2.1787999998196028E-2</v>
      </c>
      <c r="F23" s="36">
        <f t="shared" si="7"/>
        <v>-2.9950000000000001E-2</v>
      </c>
      <c r="G23" s="36">
        <f t="shared" si="8"/>
        <v>1.0893999999098015E-3</v>
      </c>
      <c r="H23" s="36">
        <f t="shared" si="9"/>
        <v>1.7940049999999999E-2</v>
      </c>
      <c r="I23" s="36">
        <f t="shared" si="10"/>
        <v>-1.0746089949999999E-2</v>
      </c>
      <c r="J23" s="36">
        <f t="shared" si="11"/>
        <v>6.4369078800499994E-3</v>
      </c>
      <c r="K23" s="36">
        <f t="shared" si="12"/>
        <v>-6.5255059994597105E-4</v>
      </c>
      <c r="L23" s="36">
        <f t="shared" si="13"/>
        <v>3.9087780936763664E-4</v>
      </c>
      <c r="M23" s="36">
        <f t="shared" ca="1" si="14"/>
        <v>1.2943080871385463E-2</v>
      </c>
      <c r="N23" s="36">
        <f t="shared" ca="1" si="15"/>
        <v>3.9116297179909685E-6</v>
      </c>
      <c r="O23" s="26">
        <f t="shared" ca="1" si="16"/>
        <v>2.433110976778763E-3</v>
      </c>
      <c r="P23" s="36">
        <f t="shared" ca="1" si="17"/>
        <v>3.3091905155759899E-3</v>
      </c>
      <c r="Q23" s="36">
        <f t="shared" ca="1" si="18"/>
        <v>2.0625710029846569E-4</v>
      </c>
      <c r="R23" s="16">
        <f t="shared" ca="1" si="19"/>
        <v>8.8449191268105652E-3</v>
      </c>
      <c r="U23" s="16">
        <v>3</v>
      </c>
      <c r="V23" s="16">
        <f t="shared" ca="1" si="0"/>
        <v>-6.3524335169001522E-3</v>
      </c>
      <c r="AA23" s="16">
        <v>24</v>
      </c>
      <c r="AB23" s="16" t="s">
        <v>136</v>
      </c>
    </row>
    <row r="24" spans="1:28" x14ac:dyDescent="0.2">
      <c r="A24" s="84">
        <v>-2003</v>
      </c>
      <c r="B24" s="84">
        <v>-2.3276400002941955E-2</v>
      </c>
      <c r="C24" s="114">
        <v>0.05</v>
      </c>
      <c r="D24" s="85">
        <f t="shared" si="5"/>
        <v>-0.20030000000000001</v>
      </c>
      <c r="E24" s="85">
        <f t="shared" si="6"/>
        <v>-2.3276400002941955E-2</v>
      </c>
      <c r="F24" s="36">
        <f t="shared" si="7"/>
        <v>-1.0015000000000001E-2</v>
      </c>
      <c r="G24" s="36">
        <f t="shared" si="8"/>
        <v>-1.1638200001470977E-3</v>
      </c>
      <c r="H24" s="36">
        <f t="shared" si="9"/>
        <v>2.0060045000000002E-3</v>
      </c>
      <c r="I24" s="36">
        <f t="shared" si="10"/>
        <v>-4.0180270135000003E-4</v>
      </c>
      <c r="J24" s="36">
        <f t="shared" si="11"/>
        <v>8.0481081080405008E-5</v>
      </c>
      <c r="K24" s="36">
        <f t="shared" si="12"/>
        <v>2.3311314602946368E-4</v>
      </c>
      <c r="L24" s="36">
        <f t="shared" si="13"/>
        <v>-4.669256314970158E-5</v>
      </c>
      <c r="M24" s="36">
        <f t="shared" ca="1" si="14"/>
        <v>-2.0552196715906941E-3</v>
      </c>
      <c r="N24" s="36">
        <f t="shared" ca="1" si="15"/>
        <v>2.2516924732786482E-5</v>
      </c>
      <c r="O24" s="26">
        <f t="shared" ca="1" si="16"/>
        <v>3.6452664632745857E-3</v>
      </c>
      <c r="P24" s="36">
        <f t="shared" ca="1" si="17"/>
        <v>2.0340751495514592E-4</v>
      </c>
      <c r="Q24" s="36">
        <f t="shared" ca="1" si="18"/>
        <v>4.3622344350775771E-4</v>
      </c>
      <c r="R24" s="16">
        <f t="shared" ca="1" si="19"/>
        <v>-2.1221180331351262E-2</v>
      </c>
      <c r="U24" s="16">
        <v>3.2</v>
      </c>
      <c r="V24" s="16">
        <f t="shared" ca="1" si="0"/>
        <v>2.3351729445231229E-4</v>
      </c>
      <c r="AA24" s="16">
        <v>25</v>
      </c>
      <c r="AB24" s="16" t="s">
        <v>137</v>
      </c>
    </row>
    <row r="25" spans="1:28" x14ac:dyDescent="0.2">
      <c r="A25" s="84">
        <v>0</v>
      </c>
      <c r="B25" s="84">
        <v>-1.6999999999825377E-2</v>
      </c>
      <c r="C25" s="84">
        <v>0.05</v>
      </c>
      <c r="D25" s="85">
        <f t="shared" si="5"/>
        <v>0</v>
      </c>
      <c r="E25" s="85">
        <f t="shared" si="6"/>
        <v>-1.6999999999825377E-2</v>
      </c>
      <c r="F25" s="36">
        <f t="shared" si="7"/>
        <v>0</v>
      </c>
      <c r="G25" s="36">
        <f t="shared" si="8"/>
        <v>-8.4999999999126887E-4</v>
      </c>
      <c r="H25" s="36">
        <f t="shared" si="9"/>
        <v>0</v>
      </c>
      <c r="I25" s="36">
        <f t="shared" si="10"/>
        <v>0</v>
      </c>
      <c r="J25" s="36">
        <f t="shared" si="11"/>
        <v>0</v>
      </c>
      <c r="K25" s="36">
        <f t="shared" si="12"/>
        <v>0</v>
      </c>
      <c r="L25" s="36">
        <f t="shared" si="13"/>
        <v>0</v>
      </c>
      <c r="M25" s="36">
        <f t="shared" ca="1" si="14"/>
        <v>-8.3808004712510181E-3</v>
      </c>
      <c r="N25" s="36">
        <f t="shared" ca="1" si="15"/>
        <v>3.7145300256688224E-6</v>
      </c>
      <c r="O25" s="26">
        <f t="shared" ca="1" si="16"/>
        <v>3.8505691266931953E-3</v>
      </c>
      <c r="P25" s="36">
        <f t="shared" ca="1" si="17"/>
        <v>3.6263845073959086E-6</v>
      </c>
      <c r="Q25" s="36">
        <f t="shared" ca="1" si="18"/>
        <v>1.0426468682279634E-3</v>
      </c>
      <c r="R25" s="16">
        <f t="shared" ca="1" si="19"/>
        <v>-8.6191995285743589E-3</v>
      </c>
      <c r="U25" s="16">
        <v>3.4</v>
      </c>
      <c r="V25" s="16">
        <f t="shared" ca="1" si="0"/>
        <v>7.6258088992708778E-3</v>
      </c>
      <c r="AA25" s="16">
        <v>26</v>
      </c>
      <c r="AB25" s="16" t="s">
        <v>146</v>
      </c>
    </row>
    <row r="26" spans="1:28" x14ac:dyDescent="0.2">
      <c r="A26" s="84">
        <v>890.5</v>
      </c>
      <c r="B26" s="84">
        <v>-1.1888599998201244E-2</v>
      </c>
      <c r="C26" s="84">
        <v>0.05</v>
      </c>
      <c r="D26" s="85">
        <f t="shared" si="5"/>
        <v>8.9050000000000004E-2</v>
      </c>
      <c r="E26" s="85">
        <f t="shared" si="6"/>
        <v>-1.1888599998201244E-2</v>
      </c>
      <c r="F26" s="36">
        <f t="shared" si="7"/>
        <v>4.4525000000000007E-3</v>
      </c>
      <c r="G26" s="36">
        <f t="shared" si="8"/>
        <v>-5.9442999991006224E-4</v>
      </c>
      <c r="H26" s="36">
        <f t="shared" si="9"/>
        <v>3.9649512500000006E-4</v>
      </c>
      <c r="I26" s="36">
        <f t="shared" si="10"/>
        <v>3.5307890881250009E-5</v>
      </c>
      <c r="J26" s="36">
        <f t="shared" si="11"/>
        <v>3.1441676829753133E-6</v>
      </c>
      <c r="K26" s="36">
        <f t="shared" si="12"/>
        <v>-5.2933991491991044E-5</v>
      </c>
      <c r="L26" s="36">
        <f t="shared" si="13"/>
        <v>-4.7137719423618031E-6</v>
      </c>
      <c r="M26" s="36">
        <f t="shared" ca="1" si="14"/>
        <v>-1.0933338517579183E-2</v>
      </c>
      <c r="N26" s="36">
        <f t="shared" ca="1" si="15"/>
        <v>4.5626224818012533E-8</v>
      </c>
      <c r="O26" s="26">
        <f t="shared" ca="1" si="16"/>
        <v>3.8398441287414604E-3</v>
      </c>
      <c r="P26" s="36">
        <f t="shared" ca="1" si="17"/>
        <v>6.234298516940056E-5</v>
      </c>
      <c r="Q26" s="36">
        <f t="shared" ca="1" si="18"/>
        <v>1.296455830676596E-3</v>
      </c>
      <c r="R26" s="16">
        <f t="shared" ca="1" si="19"/>
        <v>-9.5526148062206016E-4</v>
      </c>
      <c r="U26" s="16">
        <v>3.6</v>
      </c>
      <c r="V26" s="16">
        <f t="shared" ca="1" si="0"/>
        <v>1.5824441297555614E-2</v>
      </c>
    </row>
    <row r="27" spans="1:28" x14ac:dyDescent="0.2">
      <c r="A27" s="84">
        <v>7174.5</v>
      </c>
      <c r="B27" s="84">
        <v>-2.4389399994106498E-2</v>
      </c>
      <c r="C27" s="84">
        <v>0.05</v>
      </c>
      <c r="D27" s="85">
        <f t="shared" si="5"/>
        <v>0.71745000000000003</v>
      </c>
      <c r="E27" s="85">
        <f t="shared" si="6"/>
        <v>-2.4389399994106498E-2</v>
      </c>
      <c r="F27" s="36">
        <f t="shared" si="7"/>
        <v>3.5872500000000002E-2</v>
      </c>
      <c r="G27" s="36">
        <f t="shared" si="8"/>
        <v>-1.219469999705325E-3</v>
      </c>
      <c r="H27" s="36">
        <f t="shared" si="9"/>
        <v>2.5736725125000002E-2</v>
      </c>
      <c r="I27" s="36">
        <f t="shared" si="10"/>
        <v>1.8464813440931253E-2</v>
      </c>
      <c r="J27" s="36">
        <f t="shared" si="11"/>
        <v>1.3247580403196128E-2</v>
      </c>
      <c r="K27" s="36">
        <f t="shared" si="12"/>
        <v>-8.7490875128858547E-4</v>
      </c>
      <c r="L27" s="36">
        <f t="shared" si="13"/>
        <v>-6.2770328361199572E-4</v>
      </c>
      <c r="M27" s="36">
        <f t="shared" ca="1" si="14"/>
        <v>-2.4401668759700339E-2</v>
      </c>
      <c r="N27" s="36">
        <f t="shared" ca="1" si="15"/>
        <v>7.5261304598309618E-12</v>
      </c>
      <c r="O27" s="26">
        <f t="shared" ca="1" si="16"/>
        <v>2.1900902425848238E-3</v>
      </c>
      <c r="P27" s="36">
        <f t="shared" ca="1" si="17"/>
        <v>8.5564265389920929E-4</v>
      </c>
      <c r="Q27" s="36">
        <f t="shared" ca="1" si="18"/>
        <v>1.4856197349814753E-3</v>
      </c>
      <c r="R27" s="16">
        <f t="shared" ca="1" si="19"/>
        <v>1.2268765593841102E-5</v>
      </c>
      <c r="U27" s="16">
        <v>3.8</v>
      </c>
      <c r="V27" s="16">
        <f t="shared" ca="1" si="0"/>
        <v>2.4829414489306478E-2</v>
      </c>
    </row>
    <row r="28" spans="1:28" x14ac:dyDescent="0.2">
      <c r="A28" s="84">
        <v>8187.5</v>
      </c>
      <c r="B28" s="84">
        <v>-5.3325000000768341E-2</v>
      </c>
      <c r="C28" s="114">
        <v>0.05</v>
      </c>
      <c r="D28" s="85">
        <f t="shared" si="5"/>
        <v>0.81874999999999998</v>
      </c>
      <c r="E28" s="85">
        <f t="shared" si="6"/>
        <v>-5.3325000000768341E-2</v>
      </c>
      <c r="F28" s="36">
        <f t="shared" si="7"/>
        <v>4.0937500000000002E-2</v>
      </c>
      <c r="G28" s="36">
        <f t="shared" si="8"/>
        <v>-2.6662500000384174E-3</v>
      </c>
      <c r="H28" s="36">
        <f t="shared" si="9"/>
        <v>3.3517578125000003E-2</v>
      </c>
      <c r="I28" s="36">
        <f t="shared" si="10"/>
        <v>2.744251708984375E-2</v>
      </c>
      <c r="J28" s="36">
        <f t="shared" si="11"/>
        <v>2.246856086730957E-2</v>
      </c>
      <c r="K28" s="36">
        <f t="shared" si="12"/>
        <v>-2.1829921875314543E-3</v>
      </c>
      <c r="L28" s="36">
        <f t="shared" si="13"/>
        <v>-1.7873248535413781E-3</v>
      </c>
      <c r="M28" s="36">
        <f t="shared" ca="1" si="14"/>
        <v>-2.5827759862588728E-2</v>
      </c>
      <c r="N28" s="36">
        <f t="shared" ca="1" si="15"/>
        <v>3.78049107608358E-5</v>
      </c>
      <c r="O28" s="26">
        <f t="shared" ca="1" si="16"/>
        <v>1.7611808058215915E-3</v>
      </c>
      <c r="P28" s="36">
        <f t="shared" ca="1" si="17"/>
        <v>8.5634094649090305E-4</v>
      </c>
      <c r="Q28" s="36">
        <f t="shared" ca="1" si="18"/>
        <v>1.2298420407211225E-3</v>
      </c>
      <c r="R28" s="16">
        <f t="shared" ca="1" si="19"/>
        <v>-2.7497240138179613E-2</v>
      </c>
      <c r="U28" s="16">
        <v>4</v>
      </c>
      <c r="V28" s="16">
        <f t="shared" ca="1" si="0"/>
        <v>3.4640728474523458E-2</v>
      </c>
    </row>
    <row r="29" spans="1:28" x14ac:dyDescent="0.2">
      <c r="A29" s="84">
        <v>8857.5</v>
      </c>
      <c r="B29" s="84">
        <v>-3.6528999997244682E-2</v>
      </c>
      <c r="C29" s="84">
        <v>0.05</v>
      </c>
      <c r="D29" s="85">
        <f t="shared" si="5"/>
        <v>0.88575000000000004</v>
      </c>
      <c r="E29" s="85">
        <f t="shared" si="6"/>
        <v>-3.6528999997244682E-2</v>
      </c>
      <c r="F29" s="36">
        <f t="shared" si="7"/>
        <v>4.4287500000000007E-2</v>
      </c>
      <c r="G29" s="36">
        <f t="shared" si="8"/>
        <v>-1.8264499998622342E-3</v>
      </c>
      <c r="H29" s="36">
        <f t="shared" si="9"/>
        <v>3.9227653125000012E-2</v>
      </c>
      <c r="I29" s="36">
        <f t="shared" si="10"/>
        <v>3.4745893755468764E-2</v>
      </c>
      <c r="J29" s="36">
        <f t="shared" si="11"/>
        <v>3.0776175393906459E-2</v>
      </c>
      <c r="K29" s="36">
        <f t="shared" si="12"/>
        <v>-1.6177780873779741E-3</v>
      </c>
      <c r="L29" s="36">
        <f t="shared" si="13"/>
        <v>-1.4329469408950405E-3</v>
      </c>
      <c r="M29" s="36">
        <f t="shared" ca="1" si="14"/>
        <v>-2.6657324309295773E-2</v>
      </c>
      <c r="N29" s="36">
        <f t="shared" ca="1" si="15"/>
        <v>4.8724990444020788E-6</v>
      </c>
      <c r="O29" s="26">
        <f t="shared" ca="1" si="16"/>
        <v>1.4750547849306994E-3</v>
      </c>
      <c r="P29" s="36">
        <f t="shared" ca="1" si="17"/>
        <v>8.2643937314715499E-4</v>
      </c>
      <c r="Q29" s="36">
        <f t="shared" ca="1" si="18"/>
        <v>1.0354577985723431E-3</v>
      </c>
      <c r="R29" s="16">
        <f t="shared" ca="1" si="19"/>
        <v>-9.8716756879489095E-3</v>
      </c>
      <c r="U29" s="16">
        <v>4.2</v>
      </c>
      <c r="V29" s="16">
        <f t="shared" ca="1" si="0"/>
        <v>4.525838325320658E-2</v>
      </c>
    </row>
    <row r="30" spans="1:28" x14ac:dyDescent="0.2">
      <c r="A30" s="84">
        <v>9155.5</v>
      </c>
      <c r="B30" s="84">
        <v>-3.5406600007263478E-2</v>
      </c>
      <c r="C30" s="84">
        <v>0.05</v>
      </c>
      <c r="D30" s="85">
        <f t="shared" si="5"/>
        <v>0.91554999999999997</v>
      </c>
      <c r="E30" s="85">
        <f t="shared" si="6"/>
        <v>-3.5406600007263478E-2</v>
      </c>
      <c r="F30" s="36">
        <f t="shared" si="7"/>
        <v>4.5777499999999999E-2</v>
      </c>
      <c r="G30" s="36">
        <f t="shared" si="8"/>
        <v>-1.770330000363174E-3</v>
      </c>
      <c r="H30" s="36">
        <f t="shared" si="9"/>
        <v>4.1911590124999995E-2</v>
      </c>
      <c r="I30" s="36">
        <f t="shared" si="10"/>
        <v>3.8372156338943746E-2</v>
      </c>
      <c r="J30" s="36">
        <f t="shared" si="11"/>
        <v>3.5131627736119948E-2</v>
      </c>
      <c r="K30" s="36">
        <f t="shared" si="12"/>
        <v>-1.6208256318325039E-3</v>
      </c>
      <c r="L30" s="36">
        <f t="shared" si="13"/>
        <v>-1.4839469072242489E-3</v>
      </c>
      <c r="M30" s="36">
        <f t="shared" ca="1" si="14"/>
        <v>-2.6997219728366009E-2</v>
      </c>
      <c r="N30" s="36">
        <f t="shared" ca="1" si="15"/>
        <v>3.5358838337554835E-6</v>
      </c>
      <c r="O30" s="26">
        <f t="shared" ca="1" si="16"/>
        <v>1.3490856641845802E-3</v>
      </c>
      <c r="P30" s="36">
        <f t="shared" ca="1" si="17"/>
        <v>8.056923909634554E-4</v>
      </c>
      <c r="Q30" s="36">
        <f t="shared" ca="1" si="18"/>
        <v>9.4502834991844024E-4</v>
      </c>
      <c r="R30" s="16">
        <f t="shared" ca="1" si="19"/>
        <v>-8.4093802788974686E-3</v>
      </c>
      <c r="U30" s="16">
        <v>4.4000000000000004</v>
      </c>
      <c r="V30" s="16">
        <f t="shared" ca="1" si="0"/>
        <v>5.6682378825355872E-2</v>
      </c>
    </row>
    <row r="31" spans="1:28" x14ac:dyDescent="0.2">
      <c r="A31" s="84">
        <v>11147.5</v>
      </c>
      <c r="B31" s="84">
        <v>-2.5277000000642147E-2</v>
      </c>
      <c r="C31" s="84">
        <v>0.05</v>
      </c>
      <c r="D31" s="85">
        <f t="shared" si="5"/>
        <v>1.1147499999999999</v>
      </c>
      <c r="E31" s="85">
        <f t="shared" si="6"/>
        <v>-2.5277000000642147E-2</v>
      </c>
      <c r="F31" s="36">
        <f t="shared" si="7"/>
        <v>5.5737499999999995E-2</v>
      </c>
      <c r="G31" s="36">
        <f t="shared" si="8"/>
        <v>-1.2638500000321075E-3</v>
      </c>
      <c r="H31" s="36">
        <f t="shared" si="9"/>
        <v>6.2133378124999993E-2</v>
      </c>
      <c r="I31" s="36">
        <f t="shared" si="10"/>
        <v>6.9263183264843736E-2</v>
      </c>
      <c r="J31" s="36">
        <f t="shared" si="11"/>
        <v>7.7211133544484542E-2</v>
      </c>
      <c r="K31" s="36">
        <f t="shared" si="12"/>
        <v>-1.4088767875357917E-3</v>
      </c>
      <c r="L31" s="36">
        <f t="shared" si="13"/>
        <v>-1.5705453989055236E-3</v>
      </c>
      <c r="M31" s="36">
        <f t="shared" ca="1" si="14"/>
        <v>-2.8809488744483136E-2</v>
      </c>
      <c r="N31" s="36">
        <f t="shared" ca="1" si="15"/>
        <v>6.2392383626816442E-7</v>
      </c>
      <c r="O31" s="26">
        <f t="shared" ca="1" si="16"/>
        <v>5.7840208605170298E-4</v>
      </c>
      <c r="P31" s="36">
        <f t="shared" ca="1" si="17"/>
        <v>5.6835379134881868E-4</v>
      </c>
      <c r="Q31" s="36">
        <f t="shared" ca="1" si="18"/>
        <v>3.5109193712978728E-4</v>
      </c>
      <c r="R31" s="16">
        <f t="shared" ca="1" si="19"/>
        <v>3.5324887438409891E-3</v>
      </c>
      <c r="U31" s="16">
        <v>4.5999999999999996</v>
      </c>
      <c r="V31" s="16">
        <f t="shared" ca="1" si="0"/>
        <v>6.8912715190971224E-2</v>
      </c>
    </row>
    <row r="32" spans="1:28" x14ac:dyDescent="0.2">
      <c r="A32" s="84">
        <v>12103.5</v>
      </c>
      <c r="B32" s="84">
        <v>-3.1064199996762909E-2</v>
      </c>
      <c r="C32" s="114">
        <v>0.05</v>
      </c>
      <c r="D32" s="85">
        <f t="shared" si="5"/>
        <v>1.21035</v>
      </c>
      <c r="E32" s="85">
        <f t="shared" si="6"/>
        <v>-3.1064199996762909E-2</v>
      </c>
      <c r="F32" s="36">
        <f t="shared" si="7"/>
        <v>6.0517500000000002E-2</v>
      </c>
      <c r="G32" s="36">
        <f t="shared" si="8"/>
        <v>-1.5532099998381455E-3</v>
      </c>
      <c r="H32" s="36">
        <f t="shared" si="9"/>
        <v>7.324735612500001E-2</v>
      </c>
      <c r="I32" s="36">
        <f t="shared" si="10"/>
        <v>8.8654937485893759E-2</v>
      </c>
      <c r="J32" s="36">
        <f t="shared" si="11"/>
        <v>0.10730350358605151</v>
      </c>
      <c r="K32" s="36">
        <f t="shared" si="12"/>
        <v>-1.8799277233040995E-3</v>
      </c>
      <c r="L32" s="36">
        <f t="shared" si="13"/>
        <v>-2.275370519901117E-3</v>
      </c>
      <c r="M32" s="36">
        <f t="shared" ca="1" si="14"/>
        <v>-2.9395169735675963E-2</v>
      </c>
      <c r="N32" s="36">
        <f t="shared" ca="1" si="15"/>
        <v>1.3928310062119791E-7</v>
      </c>
      <c r="O32" s="26">
        <f t="shared" ca="1" si="16"/>
        <v>2.9086028869190989E-4</v>
      </c>
      <c r="P32" s="36">
        <f t="shared" ca="1" si="17"/>
        <v>4.1416930555084644E-4</v>
      </c>
      <c r="Q32" s="36">
        <f t="shared" ca="1" si="18"/>
        <v>1.3215415189969461E-4</v>
      </c>
      <c r="R32" s="16">
        <f t="shared" ca="1" si="19"/>
        <v>-1.6690302610869456E-3</v>
      </c>
      <c r="U32" s="16">
        <v>4.8</v>
      </c>
      <c r="V32" s="16">
        <f t="shared" ca="1" si="0"/>
        <v>8.1949392350052719E-2</v>
      </c>
    </row>
    <row r="33" spans="1:22" x14ac:dyDescent="0.2">
      <c r="A33" s="84">
        <v>12109</v>
      </c>
      <c r="B33" s="84">
        <v>-3.1490800000028685E-2</v>
      </c>
      <c r="C33" s="84">
        <v>0.05</v>
      </c>
      <c r="D33" s="85">
        <f t="shared" si="5"/>
        <v>1.2109000000000001</v>
      </c>
      <c r="E33" s="85">
        <f t="shared" si="6"/>
        <v>-3.1490800000028685E-2</v>
      </c>
      <c r="F33" s="36">
        <f t="shared" si="7"/>
        <v>6.0545000000000009E-2</v>
      </c>
      <c r="G33" s="36">
        <f t="shared" si="8"/>
        <v>-1.5745400000014343E-3</v>
      </c>
      <c r="H33" s="36">
        <f t="shared" si="9"/>
        <v>7.3313940500000022E-2</v>
      </c>
      <c r="I33" s="36">
        <f t="shared" si="10"/>
        <v>8.8775850551450028E-2</v>
      </c>
      <c r="J33" s="36">
        <f t="shared" si="11"/>
        <v>0.10749867743275085</v>
      </c>
      <c r="K33" s="36">
        <f t="shared" si="12"/>
        <v>-1.9066104860017369E-3</v>
      </c>
      <c r="L33" s="36">
        <f t="shared" si="13"/>
        <v>-2.3087146374995032E-3</v>
      </c>
      <c r="M33" s="36">
        <f t="shared" ca="1" si="14"/>
        <v>-2.939800622282375E-2</v>
      </c>
      <c r="N33" s="36">
        <f t="shared" ca="1" si="15"/>
        <v>2.1898928969538495E-7</v>
      </c>
      <c r="O33" s="26">
        <f t="shared" ca="1" si="16"/>
        <v>2.8943106740733778E-4</v>
      </c>
      <c r="P33" s="36">
        <f t="shared" ca="1" si="17"/>
        <v>4.1325290547021348E-4</v>
      </c>
      <c r="Q33" s="36">
        <f t="shared" ca="1" si="18"/>
        <v>1.3113436691645857E-4</v>
      </c>
      <c r="R33" s="16">
        <f t="shared" ca="1" si="19"/>
        <v>-2.0927937772049349E-3</v>
      </c>
      <c r="U33" s="16">
        <v>5</v>
      </c>
      <c r="V33" s="16">
        <f t="shared" ca="1" si="0"/>
        <v>9.5792410302600439E-2</v>
      </c>
    </row>
    <row r="34" spans="1:22" x14ac:dyDescent="0.2">
      <c r="A34" s="84">
        <v>12136.5</v>
      </c>
      <c r="B34" s="84">
        <v>-2.9623800000990741E-2</v>
      </c>
      <c r="C34" s="84">
        <v>0.05</v>
      </c>
      <c r="D34" s="85">
        <f t="shared" si="5"/>
        <v>1.2136499999999999</v>
      </c>
      <c r="E34" s="85">
        <f t="shared" si="6"/>
        <v>-2.9623800000990741E-2</v>
      </c>
      <c r="F34" s="36">
        <f t="shared" si="7"/>
        <v>6.06825E-2</v>
      </c>
      <c r="G34" s="36">
        <f t="shared" si="8"/>
        <v>-1.481190000049537E-3</v>
      </c>
      <c r="H34" s="36">
        <f t="shared" si="9"/>
        <v>7.3647316125000001E-2</v>
      </c>
      <c r="I34" s="36">
        <f t="shared" si="10"/>
        <v>8.9382065215106249E-2</v>
      </c>
      <c r="J34" s="36">
        <f t="shared" si="11"/>
        <v>0.10847854344831369</v>
      </c>
      <c r="K34" s="36">
        <f t="shared" si="12"/>
        <v>-1.7976462435601204E-3</v>
      </c>
      <c r="L34" s="36">
        <f t="shared" si="13"/>
        <v>-2.1817133634967397E-3</v>
      </c>
      <c r="M34" s="36">
        <f t="shared" ca="1" si="14"/>
        <v>-2.9412097189278931E-2</v>
      </c>
      <c r="N34" s="36">
        <f t="shared" ca="1" si="15"/>
        <v>2.2409040243343037E-9</v>
      </c>
      <c r="O34" s="26">
        <f t="shared" ca="1" si="16"/>
        <v>2.8232791480383703E-4</v>
      </c>
      <c r="P34" s="36">
        <f t="shared" ca="1" si="17"/>
        <v>4.0866910021366296E-4</v>
      </c>
      <c r="Q34" s="36">
        <f t="shared" ca="1" si="18"/>
        <v>1.2608398270747803E-4</v>
      </c>
      <c r="R34" s="16">
        <f t="shared" ca="1" si="19"/>
        <v>-2.1170281171180999E-4</v>
      </c>
    </row>
    <row r="35" spans="1:22" x14ac:dyDescent="0.2">
      <c r="A35" s="84">
        <v>12261</v>
      </c>
      <c r="B35" s="84">
        <v>-3.3553199995367322E-2</v>
      </c>
      <c r="C35" s="84">
        <v>0.05</v>
      </c>
      <c r="D35" s="85">
        <f t="shared" si="5"/>
        <v>1.2261</v>
      </c>
      <c r="E35" s="85">
        <f t="shared" si="6"/>
        <v>-3.3553199995367322E-2</v>
      </c>
      <c r="F35" s="36">
        <f t="shared" si="7"/>
        <v>6.1304999999999998E-2</v>
      </c>
      <c r="G35" s="36">
        <f t="shared" si="8"/>
        <v>-1.6776599997683661E-3</v>
      </c>
      <c r="H35" s="36">
        <f t="shared" si="9"/>
        <v>7.5166060499999993E-2</v>
      </c>
      <c r="I35" s="36">
        <f t="shared" si="10"/>
        <v>9.2161106779049984E-2</v>
      </c>
      <c r="J35" s="36">
        <f t="shared" si="11"/>
        <v>0.11299873302179318</v>
      </c>
      <c r="K35" s="36">
        <f t="shared" si="12"/>
        <v>-2.0569789257159935E-3</v>
      </c>
      <c r="L35" s="36">
        <f t="shared" si="13"/>
        <v>-2.5220618608203797E-3</v>
      </c>
      <c r="M35" s="36">
        <f t="shared" ca="1" si="14"/>
        <v>-2.947398343826544E-2</v>
      </c>
      <c r="N35" s="36">
        <f t="shared" ca="1" si="15"/>
        <v>8.3200038598670673E-7</v>
      </c>
      <c r="O35" s="26">
        <f t="shared" ca="1" si="16"/>
        <v>2.5108045681743272E-4</v>
      </c>
      <c r="P35" s="36">
        <f t="shared" ca="1" si="17"/>
        <v>3.8789077763579501E-4</v>
      </c>
      <c r="Q35" s="36">
        <f t="shared" ca="1" si="18"/>
        <v>1.0425718864127488E-4</v>
      </c>
      <c r="R35" s="16">
        <f t="shared" ca="1" si="19"/>
        <v>-4.0792165571018821E-3</v>
      </c>
    </row>
    <row r="36" spans="1:22" x14ac:dyDescent="0.2">
      <c r="A36" s="84">
        <v>12311</v>
      </c>
      <c r="B36" s="84">
        <v>-3.2613200004561804E-2</v>
      </c>
      <c r="C36" s="114">
        <v>0.05</v>
      </c>
      <c r="D36" s="85">
        <f t="shared" si="5"/>
        <v>1.2311000000000001</v>
      </c>
      <c r="E36" s="85">
        <f t="shared" si="6"/>
        <v>-3.2613200004561804E-2</v>
      </c>
      <c r="F36" s="36">
        <f t="shared" si="7"/>
        <v>6.1555000000000006E-2</v>
      </c>
      <c r="G36" s="36">
        <f t="shared" si="8"/>
        <v>-1.6306600002280903E-3</v>
      </c>
      <c r="H36" s="36">
        <f t="shared" si="9"/>
        <v>7.5780360500000019E-2</v>
      </c>
      <c r="I36" s="36">
        <f t="shared" si="10"/>
        <v>9.3293201811550028E-2</v>
      </c>
      <c r="J36" s="36">
        <f t="shared" si="11"/>
        <v>0.11485326075019925</v>
      </c>
      <c r="K36" s="36">
        <f t="shared" si="12"/>
        <v>-2.0075055262808021E-3</v>
      </c>
      <c r="L36" s="36">
        <f t="shared" si="13"/>
        <v>-2.4714400534042954E-3</v>
      </c>
      <c r="M36" s="36">
        <f t="shared" ca="1" si="14"/>
        <v>-2.9497957938093195E-2</v>
      </c>
      <c r="N36" s="36">
        <f t="shared" ca="1" si="15"/>
        <v>4.8523665663478048E-7</v>
      </c>
      <c r="O36" s="26">
        <f t="shared" ca="1" si="16"/>
        <v>2.389597987113239E-4</v>
      </c>
      <c r="P36" s="36">
        <f t="shared" ca="1" si="17"/>
        <v>3.795408461820779E-4</v>
      </c>
      <c r="Q36" s="36">
        <f t="shared" ca="1" si="18"/>
        <v>9.5984986861244288E-5</v>
      </c>
      <c r="R36" s="16">
        <f t="shared" ca="1" si="19"/>
        <v>-3.1152420664686091E-3</v>
      </c>
    </row>
    <row r="37" spans="1:22" x14ac:dyDescent="0.2">
      <c r="A37" s="84">
        <v>14313</v>
      </c>
      <c r="B37" s="84">
        <v>-3.3895599997777026E-2</v>
      </c>
      <c r="C37" s="84">
        <v>0.05</v>
      </c>
      <c r="D37" s="85">
        <f t="shared" si="5"/>
        <v>1.4313</v>
      </c>
      <c r="E37" s="85">
        <f t="shared" si="6"/>
        <v>-3.3895599997777026E-2</v>
      </c>
      <c r="F37" s="36">
        <f t="shared" si="7"/>
        <v>7.1565000000000004E-2</v>
      </c>
      <c r="G37" s="36">
        <f t="shared" si="8"/>
        <v>-1.6947799998888514E-3</v>
      </c>
      <c r="H37" s="36">
        <f t="shared" si="9"/>
        <v>0.1024309845</v>
      </c>
      <c r="I37" s="36">
        <f t="shared" si="10"/>
        <v>0.14660946811485001</v>
      </c>
      <c r="J37" s="36">
        <f t="shared" si="11"/>
        <v>0.20984213171278482</v>
      </c>
      <c r="K37" s="36">
        <f t="shared" si="12"/>
        <v>-2.4257386138409132E-3</v>
      </c>
      <c r="L37" s="36">
        <f t="shared" si="13"/>
        <v>-3.471959677990499E-3</v>
      </c>
      <c r="M37" s="36">
        <f t="shared" ca="1" si="14"/>
        <v>-3.0043830431321281E-2</v>
      </c>
      <c r="N37" s="36">
        <f t="shared" ca="1" si="15"/>
        <v>7.4180643965373388E-7</v>
      </c>
      <c r="O37" s="26">
        <f t="shared" ca="1" si="16"/>
        <v>1.8808175644236726E-6</v>
      </c>
      <c r="P37" s="36">
        <f t="shared" ca="1" si="17"/>
        <v>8.1744473519324807E-5</v>
      </c>
      <c r="Q37" s="36">
        <f t="shared" ca="1" si="18"/>
        <v>7.9489033856593213E-5</v>
      </c>
      <c r="R37" s="16">
        <f t="shared" ca="1" si="19"/>
        <v>-3.8517695664557448E-3</v>
      </c>
    </row>
    <row r="38" spans="1:22" x14ac:dyDescent="0.2">
      <c r="A38" s="84">
        <v>16050.5</v>
      </c>
      <c r="B38" s="84">
        <v>-4.648060000181431E-2</v>
      </c>
      <c r="C38" s="84">
        <v>0.05</v>
      </c>
      <c r="D38" s="85">
        <f t="shared" si="5"/>
        <v>1.6050500000000001</v>
      </c>
      <c r="E38" s="85">
        <f t="shared" si="6"/>
        <v>-4.648060000181431E-2</v>
      </c>
      <c r="F38" s="36">
        <f t="shared" si="7"/>
        <v>8.0252500000000004E-2</v>
      </c>
      <c r="G38" s="36">
        <f t="shared" si="8"/>
        <v>-2.3240300000907156E-3</v>
      </c>
      <c r="H38" s="36">
        <f t="shared" si="9"/>
        <v>0.12880927512500001</v>
      </c>
      <c r="I38" s="36">
        <f t="shared" si="10"/>
        <v>0.20674532703938128</v>
      </c>
      <c r="J38" s="36">
        <f t="shared" si="11"/>
        <v>0.33183658716455894</v>
      </c>
      <c r="K38" s="36">
        <f t="shared" si="12"/>
        <v>-3.7301843516456034E-3</v>
      </c>
      <c r="L38" s="36">
        <f t="shared" si="13"/>
        <v>-5.9871323936087758E-3</v>
      </c>
      <c r="M38" s="36">
        <f t="shared" ca="1" si="14"/>
        <v>-2.9862695462765546E-2</v>
      </c>
      <c r="N38" s="36">
        <f t="shared" ca="1" si="15"/>
        <v>1.3807737563446875E-5</v>
      </c>
      <c r="O38" s="26">
        <f t="shared" ca="1" si="16"/>
        <v>3.2673015000308814E-4</v>
      </c>
      <c r="P38" s="36">
        <f t="shared" ca="1" si="17"/>
        <v>9.2137294324033253E-6</v>
      </c>
      <c r="Q38" s="36">
        <f t="shared" ca="1" si="18"/>
        <v>8.162408056096753E-4</v>
      </c>
      <c r="R38" s="16">
        <f t="shared" ca="1" si="19"/>
        <v>-1.6617904539048763E-2</v>
      </c>
    </row>
    <row r="39" spans="1:22" x14ac:dyDescent="0.2">
      <c r="A39" s="84">
        <v>16130</v>
      </c>
      <c r="B39" s="84">
        <v>-4.1556000003765803E-2</v>
      </c>
      <c r="C39" s="84">
        <v>0.05</v>
      </c>
      <c r="D39" s="85">
        <f t="shared" si="5"/>
        <v>1.613</v>
      </c>
      <c r="E39" s="85">
        <f t="shared" si="6"/>
        <v>-4.1556000003765803E-2</v>
      </c>
      <c r="F39" s="36">
        <f t="shared" si="7"/>
        <v>8.0649999999999999E-2</v>
      </c>
      <c r="G39" s="36">
        <f t="shared" si="8"/>
        <v>-2.0778000001882902E-3</v>
      </c>
      <c r="H39" s="36">
        <f t="shared" si="9"/>
        <v>0.13008844999999999</v>
      </c>
      <c r="I39" s="36">
        <f t="shared" si="10"/>
        <v>0.20983266984999999</v>
      </c>
      <c r="J39" s="36">
        <f t="shared" si="11"/>
        <v>0.33846009646804998</v>
      </c>
      <c r="K39" s="36">
        <f t="shared" si="12"/>
        <v>-3.3514914003037123E-3</v>
      </c>
      <c r="L39" s="36">
        <f t="shared" si="13"/>
        <v>-5.405955628689888E-3</v>
      </c>
      <c r="M39" s="36">
        <f t="shared" ca="1" si="14"/>
        <v>-2.9839847918466247E-2</v>
      </c>
      <c r="N39" s="36">
        <f t="shared" ca="1" si="15"/>
        <v>6.8634109842934574E-6</v>
      </c>
      <c r="O39" s="26">
        <f t="shared" ca="1" si="16"/>
        <v>3.5670484572240661E-4</v>
      </c>
      <c r="P39" s="36">
        <f t="shared" ca="1" si="17"/>
        <v>1.3359226012733687E-5</v>
      </c>
      <c r="Q39" s="36">
        <f t="shared" ca="1" si="18"/>
        <v>8.7291362261027671E-4</v>
      </c>
      <c r="R39" s="16">
        <f t="shared" ca="1" si="19"/>
        <v>-1.1716152085299556E-2</v>
      </c>
    </row>
    <row r="40" spans="1:22" x14ac:dyDescent="0.2">
      <c r="A40" s="84">
        <v>16308</v>
      </c>
      <c r="B40" s="84">
        <v>-4.3089600003440864E-2</v>
      </c>
      <c r="C40" s="114">
        <v>0.05</v>
      </c>
      <c r="D40" s="85">
        <f t="shared" si="5"/>
        <v>1.6308</v>
      </c>
      <c r="E40" s="85">
        <f t="shared" si="6"/>
        <v>-4.3089600003440864E-2</v>
      </c>
      <c r="F40" s="36">
        <f t="shared" si="7"/>
        <v>8.1540000000000001E-2</v>
      </c>
      <c r="G40" s="36">
        <f t="shared" si="8"/>
        <v>-2.1544800001720432E-3</v>
      </c>
      <c r="H40" s="36">
        <f t="shared" si="9"/>
        <v>0.132975432</v>
      </c>
      <c r="I40" s="36">
        <f t="shared" si="10"/>
        <v>0.21685633450560002</v>
      </c>
      <c r="J40" s="36">
        <f t="shared" si="11"/>
        <v>0.35364931031173252</v>
      </c>
      <c r="K40" s="36">
        <f t="shared" si="12"/>
        <v>-3.5135259842805681E-3</v>
      </c>
      <c r="L40" s="36">
        <f t="shared" si="13"/>
        <v>-5.7298581751647508E-3</v>
      </c>
      <c r="M40" s="36">
        <f t="shared" ca="1" si="14"/>
        <v>-2.9784072581691804E-2</v>
      </c>
      <c r="N40" s="36">
        <f t="shared" ca="1" si="15"/>
        <v>8.851852998545811E-6</v>
      </c>
      <c r="O40" s="26">
        <f t="shared" ca="1" si="16"/>
        <v>4.2920031204531165E-4</v>
      </c>
      <c r="P40" s="36">
        <f t="shared" ca="1" si="17"/>
        <v>2.5640187185967832E-5</v>
      </c>
      <c r="Q40" s="36">
        <f t="shared" ca="1" si="18"/>
        <v>1.0082290410096556E-3</v>
      </c>
      <c r="R40" s="16">
        <f t="shared" ca="1" si="19"/>
        <v>-1.330552742174906E-2</v>
      </c>
    </row>
    <row r="41" spans="1:22" x14ac:dyDescent="0.2">
      <c r="A41" s="84">
        <v>18181</v>
      </c>
      <c r="B41" s="84">
        <v>-2.8457200001867022E-2</v>
      </c>
      <c r="C41" s="84">
        <v>0.05</v>
      </c>
      <c r="D41" s="85">
        <f t="shared" si="5"/>
        <v>1.8181</v>
      </c>
      <c r="E41" s="85">
        <f t="shared" si="6"/>
        <v>-2.8457200001867022E-2</v>
      </c>
      <c r="F41" s="36">
        <f t="shared" si="7"/>
        <v>9.0905000000000014E-2</v>
      </c>
      <c r="G41" s="36">
        <f t="shared" si="8"/>
        <v>-1.4228600000933513E-3</v>
      </c>
      <c r="H41" s="36">
        <f t="shared" si="9"/>
        <v>0.16527438050000004</v>
      </c>
      <c r="I41" s="36">
        <f t="shared" si="10"/>
        <v>0.30048535118705005</v>
      </c>
      <c r="J41" s="36">
        <f t="shared" si="11"/>
        <v>0.54631241699317568</v>
      </c>
      <c r="K41" s="36">
        <f t="shared" si="12"/>
        <v>-2.5869017661697222E-3</v>
      </c>
      <c r="L41" s="36">
        <f t="shared" si="13"/>
        <v>-4.7032461010731719E-3</v>
      </c>
      <c r="M41" s="36">
        <f t="shared" ca="1" si="14"/>
        <v>-2.8809981079213301E-2</v>
      </c>
      <c r="N41" s="36">
        <f t="shared" ca="1" si="15"/>
        <v>6.2227244266800509E-9</v>
      </c>
      <c r="O41" s="26">
        <f t="shared" ca="1" si="16"/>
        <v>1.6990193285920851E-3</v>
      </c>
      <c r="P41" s="36">
        <f t="shared" ca="1" si="17"/>
        <v>4.695163482437193E-4</v>
      </c>
      <c r="Q41" s="36">
        <f t="shared" ca="1" si="18"/>
        <v>3.2489343842222909E-3</v>
      </c>
      <c r="R41" s="16">
        <f t="shared" ca="1" si="19"/>
        <v>3.5278107734627862E-4</v>
      </c>
    </row>
    <row r="42" spans="1:22" x14ac:dyDescent="0.2">
      <c r="A42" s="84">
        <v>18413.5</v>
      </c>
      <c r="B42" s="84">
        <v>-3.503620000265073E-2</v>
      </c>
      <c r="C42" s="84">
        <v>0.05</v>
      </c>
      <c r="D42" s="85">
        <f t="shared" si="5"/>
        <v>1.84135</v>
      </c>
      <c r="E42" s="85">
        <f t="shared" si="6"/>
        <v>-3.503620000265073E-2</v>
      </c>
      <c r="F42" s="36">
        <f t="shared" si="7"/>
        <v>9.206750000000001E-2</v>
      </c>
      <c r="G42" s="36">
        <f t="shared" si="8"/>
        <v>-1.7518100001325367E-3</v>
      </c>
      <c r="H42" s="36">
        <f t="shared" si="9"/>
        <v>0.16952849112500001</v>
      </c>
      <c r="I42" s="36">
        <f t="shared" si="10"/>
        <v>0.31216128713301877</v>
      </c>
      <c r="J42" s="36">
        <f t="shared" si="11"/>
        <v>0.57479818606238409</v>
      </c>
      <c r="K42" s="36">
        <f t="shared" si="12"/>
        <v>-3.2256953437440465E-3</v>
      </c>
      <c r="L42" s="36">
        <f t="shared" si="13"/>
        <v>-5.9396341212030997E-3</v>
      </c>
      <c r="M42" s="36">
        <f t="shared" ca="1" si="14"/>
        <v>-2.8639723880406566E-2</v>
      </c>
      <c r="N42" s="36">
        <f t="shared" ca="1" si="15"/>
        <v>2.0457453391219871E-6</v>
      </c>
      <c r="O42" s="26">
        <f t="shared" ca="1" si="16"/>
        <v>1.9291592406578551E-3</v>
      </c>
      <c r="P42" s="36">
        <f t="shared" ca="1" si="17"/>
        <v>5.7392372822435034E-4</v>
      </c>
      <c r="Q42" s="36">
        <f t="shared" ca="1" si="18"/>
        <v>3.6470207455969609E-3</v>
      </c>
      <c r="R42" s="16">
        <f t="shared" ca="1" si="19"/>
        <v>-6.3964761222441643E-3</v>
      </c>
    </row>
    <row r="43" spans="1:22" x14ac:dyDescent="0.2">
      <c r="A43" s="84">
        <v>12103</v>
      </c>
      <c r="B43" s="84">
        <v>0</v>
      </c>
      <c r="C43" s="84">
        <v>0.2</v>
      </c>
      <c r="D43" s="85">
        <f t="shared" si="5"/>
        <v>1.2102999999999999</v>
      </c>
      <c r="E43" s="85">
        <f t="shared" si="6"/>
        <v>0</v>
      </c>
      <c r="F43" s="36">
        <f t="shared" si="7"/>
        <v>0.24206</v>
      </c>
      <c r="G43" s="36">
        <f t="shared" si="8"/>
        <v>0</v>
      </c>
      <c r="H43" s="36">
        <f t="shared" si="9"/>
        <v>0.29296521799999997</v>
      </c>
      <c r="I43" s="36">
        <f t="shared" si="10"/>
        <v>0.35457580334539995</v>
      </c>
      <c r="J43" s="36">
        <f t="shared" si="11"/>
        <v>0.42914309478893753</v>
      </c>
      <c r="K43" s="36">
        <f t="shared" si="12"/>
        <v>0</v>
      </c>
      <c r="L43" s="36">
        <f t="shared" si="13"/>
        <v>0</v>
      </c>
      <c r="M43" s="36">
        <f t="shared" ca="1" si="14"/>
        <v>-2.9394911570830184E-2</v>
      </c>
      <c r="N43" s="36">
        <f t="shared" ca="1" si="15"/>
        <v>1.7281216525138527E-4</v>
      </c>
      <c r="O43" s="26">
        <f t="shared" ca="1" si="16"/>
        <v>4.6558457504055411E-3</v>
      </c>
      <c r="P43" s="36">
        <f t="shared" ca="1" si="17"/>
        <v>6.6280417327993016E-3</v>
      </c>
      <c r="Q43" s="36">
        <f t="shared" ca="1" si="18"/>
        <v>2.1159523077847122E-3</v>
      </c>
      <c r="R43" s="16">
        <f t="shared" ca="1" si="19"/>
        <v>2.9394911570830184E-2</v>
      </c>
    </row>
    <row r="44" spans="1:22" x14ac:dyDescent="0.2">
      <c r="A44" s="84"/>
      <c r="B44" s="84"/>
      <c r="C44" s="114"/>
      <c r="D44" s="85">
        <f t="shared" si="5"/>
        <v>0</v>
      </c>
      <c r="E44" s="85">
        <f t="shared" si="6"/>
        <v>0</v>
      </c>
      <c r="F44" s="36">
        <f t="shared" si="7"/>
        <v>0</v>
      </c>
      <c r="G44" s="36">
        <f t="shared" si="8"/>
        <v>0</v>
      </c>
      <c r="H44" s="36">
        <f t="shared" si="9"/>
        <v>0</v>
      </c>
      <c r="I44" s="36">
        <f t="shared" si="10"/>
        <v>0</v>
      </c>
      <c r="J44" s="36">
        <f t="shared" si="11"/>
        <v>0</v>
      </c>
      <c r="K44" s="36">
        <f t="shared" si="12"/>
        <v>0</v>
      </c>
      <c r="L44" s="36">
        <f t="shared" si="13"/>
        <v>0</v>
      </c>
      <c r="M44" s="36">
        <f t="shared" ca="1" si="14"/>
        <v>-8.3808004712510181E-3</v>
      </c>
      <c r="N44" s="36">
        <f t="shared" ca="1" si="15"/>
        <v>0</v>
      </c>
      <c r="O44" s="26">
        <f t="shared" ca="1" si="16"/>
        <v>0</v>
      </c>
      <c r="P44" s="36">
        <f t="shared" ca="1" si="17"/>
        <v>0</v>
      </c>
      <c r="Q44" s="36">
        <f t="shared" ca="1" si="18"/>
        <v>0</v>
      </c>
      <c r="R44" s="16">
        <f t="shared" ca="1" si="19"/>
        <v>8.3808004712510181E-3</v>
      </c>
    </row>
    <row r="45" spans="1:22" x14ac:dyDescent="0.2">
      <c r="A45" s="84"/>
      <c r="B45" s="84"/>
      <c r="C45" s="84"/>
      <c r="D45" s="85">
        <f t="shared" si="5"/>
        <v>0</v>
      </c>
      <c r="E45" s="85">
        <f t="shared" si="6"/>
        <v>0</v>
      </c>
      <c r="F45" s="36">
        <f t="shared" si="7"/>
        <v>0</v>
      </c>
      <c r="G45" s="36">
        <f t="shared" si="8"/>
        <v>0</v>
      </c>
      <c r="H45" s="36">
        <f t="shared" si="9"/>
        <v>0</v>
      </c>
      <c r="I45" s="36">
        <f t="shared" si="10"/>
        <v>0</v>
      </c>
      <c r="J45" s="36">
        <f t="shared" si="11"/>
        <v>0</v>
      </c>
      <c r="K45" s="36">
        <f t="shared" si="12"/>
        <v>0</v>
      </c>
      <c r="L45" s="36">
        <f t="shared" si="13"/>
        <v>0</v>
      </c>
      <c r="M45" s="36">
        <f t="shared" ca="1" si="14"/>
        <v>-8.3808004712510181E-3</v>
      </c>
      <c r="N45" s="36">
        <f t="shared" ca="1" si="15"/>
        <v>0</v>
      </c>
      <c r="O45" s="26">
        <f t="shared" ca="1" si="16"/>
        <v>0</v>
      </c>
      <c r="P45" s="36">
        <f t="shared" ca="1" si="17"/>
        <v>0</v>
      </c>
      <c r="Q45" s="36">
        <f t="shared" ca="1" si="18"/>
        <v>0</v>
      </c>
      <c r="R45" s="16">
        <f t="shared" ca="1" si="19"/>
        <v>8.3808004712510181E-3</v>
      </c>
    </row>
    <row r="46" spans="1:22" x14ac:dyDescent="0.2">
      <c r="A46" s="84"/>
      <c r="B46" s="84"/>
      <c r="C46" s="84"/>
      <c r="D46" s="85">
        <f t="shared" si="5"/>
        <v>0</v>
      </c>
      <c r="E46" s="85">
        <f t="shared" si="6"/>
        <v>0</v>
      </c>
      <c r="F46" s="36">
        <f t="shared" si="7"/>
        <v>0</v>
      </c>
      <c r="G46" s="36">
        <f t="shared" si="8"/>
        <v>0</v>
      </c>
      <c r="H46" s="36">
        <f t="shared" si="9"/>
        <v>0</v>
      </c>
      <c r="I46" s="36">
        <f t="shared" si="10"/>
        <v>0</v>
      </c>
      <c r="J46" s="36">
        <f t="shared" si="11"/>
        <v>0</v>
      </c>
      <c r="K46" s="36">
        <f t="shared" si="12"/>
        <v>0</v>
      </c>
      <c r="L46" s="36">
        <f t="shared" si="13"/>
        <v>0</v>
      </c>
      <c r="M46" s="36">
        <f t="shared" ca="1" si="14"/>
        <v>-8.3808004712510181E-3</v>
      </c>
      <c r="N46" s="36">
        <f t="shared" ca="1" si="15"/>
        <v>0</v>
      </c>
      <c r="O46" s="26">
        <f t="shared" ca="1" si="16"/>
        <v>0</v>
      </c>
      <c r="P46" s="36">
        <f t="shared" ca="1" si="17"/>
        <v>0</v>
      </c>
      <c r="Q46" s="36">
        <f t="shared" ca="1" si="18"/>
        <v>0</v>
      </c>
      <c r="R46" s="16">
        <f t="shared" ca="1" si="19"/>
        <v>8.3808004712510181E-3</v>
      </c>
    </row>
    <row r="47" spans="1:22" x14ac:dyDescent="0.2">
      <c r="A47" s="84"/>
      <c r="B47" s="84"/>
      <c r="C47" s="84"/>
      <c r="D47" s="85">
        <f t="shared" si="5"/>
        <v>0</v>
      </c>
      <c r="E47" s="85">
        <f t="shared" si="6"/>
        <v>0</v>
      </c>
      <c r="F47" s="36">
        <f t="shared" si="7"/>
        <v>0</v>
      </c>
      <c r="G47" s="36">
        <f t="shared" si="8"/>
        <v>0</v>
      </c>
      <c r="H47" s="36">
        <f t="shared" si="9"/>
        <v>0</v>
      </c>
      <c r="I47" s="36">
        <f t="shared" si="10"/>
        <v>0</v>
      </c>
      <c r="J47" s="36">
        <f t="shared" si="11"/>
        <v>0</v>
      </c>
      <c r="K47" s="36">
        <f t="shared" si="12"/>
        <v>0</v>
      </c>
      <c r="L47" s="36">
        <f t="shared" si="13"/>
        <v>0</v>
      </c>
      <c r="M47" s="36">
        <f t="shared" ca="1" si="14"/>
        <v>-8.3808004712510181E-3</v>
      </c>
      <c r="N47" s="36">
        <f t="shared" ca="1" si="15"/>
        <v>0</v>
      </c>
      <c r="O47" s="26">
        <f t="shared" ca="1" si="16"/>
        <v>0</v>
      </c>
      <c r="P47" s="36">
        <f t="shared" ca="1" si="17"/>
        <v>0</v>
      </c>
      <c r="Q47" s="36">
        <f t="shared" ca="1" si="18"/>
        <v>0</v>
      </c>
      <c r="R47" s="16">
        <f t="shared" ca="1" si="19"/>
        <v>8.3808004712510181E-3</v>
      </c>
    </row>
    <row r="48" spans="1:22" x14ac:dyDescent="0.2">
      <c r="A48" s="84"/>
      <c r="B48" s="84"/>
      <c r="C48" s="114"/>
      <c r="D48" s="85">
        <f t="shared" si="5"/>
        <v>0</v>
      </c>
      <c r="E48" s="85">
        <f t="shared" si="6"/>
        <v>0</v>
      </c>
      <c r="F48" s="36">
        <f t="shared" si="7"/>
        <v>0</v>
      </c>
      <c r="G48" s="36">
        <f t="shared" si="8"/>
        <v>0</v>
      </c>
      <c r="H48" s="36">
        <f t="shared" si="9"/>
        <v>0</v>
      </c>
      <c r="I48" s="36">
        <f t="shared" si="10"/>
        <v>0</v>
      </c>
      <c r="J48" s="36">
        <f t="shared" si="11"/>
        <v>0</v>
      </c>
      <c r="K48" s="36">
        <f t="shared" si="12"/>
        <v>0</v>
      </c>
      <c r="L48" s="36">
        <f t="shared" si="13"/>
        <v>0</v>
      </c>
      <c r="M48" s="36">
        <f t="shared" ca="1" si="14"/>
        <v>-8.3808004712510181E-3</v>
      </c>
      <c r="N48" s="36">
        <f t="shared" ca="1" si="15"/>
        <v>0</v>
      </c>
      <c r="O48" s="26">
        <f t="shared" ca="1" si="16"/>
        <v>0</v>
      </c>
      <c r="P48" s="36">
        <f t="shared" ca="1" si="17"/>
        <v>0</v>
      </c>
      <c r="Q48" s="36">
        <f t="shared" ca="1" si="18"/>
        <v>0</v>
      </c>
      <c r="R48" s="16">
        <f t="shared" ca="1" si="19"/>
        <v>8.3808004712510181E-3</v>
      </c>
    </row>
    <row r="49" spans="1:18" x14ac:dyDescent="0.2">
      <c r="A49" s="84"/>
      <c r="B49" s="84"/>
      <c r="C49" s="84"/>
      <c r="D49" s="85">
        <f t="shared" si="5"/>
        <v>0</v>
      </c>
      <c r="E49" s="85">
        <f t="shared" si="6"/>
        <v>0</v>
      </c>
      <c r="F49" s="36">
        <f t="shared" si="7"/>
        <v>0</v>
      </c>
      <c r="G49" s="36">
        <f t="shared" si="8"/>
        <v>0</v>
      </c>
      <c r="H49" s="36">
        <f t="shared" si="9"/>
        <v>0</v>
      </c>
      <c r="I49" s="36">
        <f t="shared" si="10"/>
        <v>0</v>
      </c>
      <c r="J49" s="36">
        <f t="shared" si="11"/>
        <v>0</v>
      </c>
      <c r="K49" s="36">
        <f t="shared" si="12"/>
        <v>0</v>
      </c>
      <c r="L49" s="36">
        <f t="shared" si="13"/>
        <v>0</v>
      </c>
      <c r="M49" s="36">
        <f t="shared" ca="1" si="14"/>
        <v>-8.3808004712510181E-3</v>
      </c>
      <c r="N49" s="36">
        <f t="shared" ca="1" si="15"/>
        <v>0</v>
      </c>
      <c r="O49" s="26">
        <f t="shared" ca="1" si="16"/>
        <v>0</v>
      </c>
      <c r="P49" s="36">
        <f t="shared" ca="1" si="17"/>
        <v>0</v>
      </c>
      <c r="Q49" s="36">
        <f t="shared" ca="1" si="18"/>
        <v>0</v>
      </c>
      <c r="R49" s="16">
        <f t="shared" ca="1" si="19"/>
        <v>8.3808004712510181E-3</v>
      </c>
    </row>
    <row r="50" spans="1:18" x14ac:dyDescent="0.2">
      <c r="A50" s="84"/>
      <c r="B50" s="84"/>
      <c r="C50" s="84"/>
      <c r="D50" s="85">
        <f t="shared" si="5"/>
        <v>0</v>
      </c>
      <c r="E50" s="85">
        <f t="shared" si="6"/>
        <v>0</v>
      </c>
      <c r="F50" s="36">
        <f t="shared" si="7"/>
        <v>0</v>
      </c>
      <c r="G50" s="36">
        <f t="shared" si="8"/>
        <v>0</v>
      </c>
      <c r="H50" s="36">
        <f t="shared" si="9"/>
        <v>0</v>
      </c>
      <c r="I50" s="36">
        <f t="shared" si="10"/>
        <v>0</v>
      </c>
      <c r="J50" s="36">
        <f t="shared" si="11"/>
        <v>0</v>
      </c>
      <c r="K50" s="36">
        <f t="shared" si="12"/>
        <v>0</v>
      </c>
      <c r="L50" s="36">
        <f t="shared" si="13"/>
        <v>0</v>
      </c>
      <c r="M50" s="36">
        <f t="shared" ca="1" si="14"/>
        <v>-8.3808004712510181E-3</v>
      </c>
      <c r="N50" s="36">
        <f t="shared" ca="1" si="15"/>
        <v>0</v>
      </c>
      <c r="O50" s="26">
        <f t="shared" ca="1" si="16"/>
        <v>0</v>
      </c>
      <c r="P50" s="36">
        <f t="shared" ca="1" si="17"/>
        <v>0</v>
      </c>
      <c r="Q50" s="36">
        <f t="shared" ca="1" si="18"/>
        <v>0</v>
      </c>
      <c r="R50" s="16">
        <f t="shared" ca="1" si="19"/>
        <v>8.3808004712510181E-3</v>
      </c>
    </row>
    <row r="51" spans="1:18" x14ac:dyDescent="0.2">
      <c r="A51" s="84"/>
      <c r="B51" s="84"/>
      <c r="C51" s="84"/>
      <c r="D51" s="85">
        <f t="shared" si="5"/>
        <v>0</v>
      </c>
      <c r="E51" s="85">
        <f t="shared" si="6"/>
        <v>0</v>
      </c>
      <c r="F51" s="36">
        <f t="shared" si="7"/>
        <v>0</v>
      </c>
      <c r="G51" s="36">
        <f t="shared" si="8"/>
        <v>0</v>
      </c>
      <c r="H51" s="36">
        <f t="shared" si="9"/>
        <v>0</v>
      </c>
      <c r="I51" s="36">
        <f t="shared" si="10"/>
        <v>0</v>
      </c>
      <c r="J51" s="36">
        <f t="shared" si="11"/>
        <v>0</v>
      </c>
      <c r="K51" s="36">
        <f t="shared" si="12"/>
        <v>0</v>
      </c>
      <c r="L51" s="36">
        <f t="shared" si="13"/>
        <v>0</v>
      </c>
      <c r="M51" s="36">
        <f t="shared" ca="1" si="14"/>
        <v>-8.3808004712510181E-3</v>
      </c>
      <c r="N51" s="36">
        <f t="shared" ca="1" si="15"/>
        <v>0</v>
      </c>
      <c r="O51" s="26">
        <f t="shared" ca="1" si="16"/>
        <v>0</v>
      </c>
      <c r="P51" s="36">
        <f t="shared" ca="1" si="17"/>
        <v>0</v>
      </c>
      <c r="Q51" s="36">
        <f t="shared" ca="1" si="18"/>
        <v>0</v>
      </c>
      <c r="R51" s="16">
        <f t="shared" ca="1" si="19"/>
        <v>8.3808004712510181E-3</v>
      </c>
    </row>
    <row r="52" spans="1:18" x14ac:dyDescent="0.2">
      <c r="A52" s="84"/>
      <c r="B52" s="84"/>
      <c r="C52" s="114"/>
      <c r="D52" s="85">
        <f t="shared" si="5"/>
        <v>0</v>
      </c>
      <c r="E52" s="85">
        <f t="shared" si="6"/>
        <v>0</v>
      </c>
      <c r="F52" s="36">
        <f t="shared" si="7"/>
        <v>0</v>
      </c>
      <c r="G52" s="36">
        <f t="shared" si="8"/>
        <v>0</v>
      </c>
      <c r="H52" s="36">
        <f t="shared" si="9"/>
        <v>0</v>
      </c>
      <c r="I52" s="36">
        <f t="shared" si="10"/>
        <v>0</v>
      </c>
      <c r="J52" s="36">
        <f t="shared" si="11"/>
        <v>0</v>
      </c>
      <c r="K52" s="36">
        <f t="shared" si="12"/>
        <v>0</v>
      </c>
      <c r="L52" s="36">
        <f t="shared" si="13"/>
        <v>0</v>
      </c>
      <c r="M52" s="36">
        <f t="shared" ca="1" si="14"/>
        <v>-8.3808004712510181E-3</v>
      </c>
      <c r="N52" s="36">
        <f t="shared" ca="1" si="15"/>
        <v>0</v>
      </c>
      <c r="O52" s="26">
        <f t="shared" ca="1" si="16"/>
        <v>0</v>
      </c>
      <c r="P52" s="36">
        <f t="shared" ca="1" si="17"/>
        <v>0</v>
      </c>
      <c r="Q52" s="36">
        <f t="shared" ca="1" si="18"/>
        <v>0</v>
      </c>
      <c r="R52" s="16">
        <f t="shared" ca="1" si="19"/>
        <v>8.3808004712510181E-3</v>
      </c>
    </row>
    <row r="53" spans="1:18" x14ac:dyDescent="0.2">
      <c r="A53" s="84"/>
      <c r="B53" s="84"/>
      <c r="C53" s="84"/>
      <c r="D53" s="85">
        <f t="shared" si="5"/>
        <v>0</v>
      </c>
      <c r="E53" s="85">
        <f t="shared" si="6"/>
        <v>0</v>
      </c>
      <c r="F53" s="36">
        <f t="shared" si="7"/>
        <v>0</v>
      </c>
      <c r="G53" s="36">
        <f t="shared" si="8"/>
        <v>0</v>
      </c>
      <c r="H53" s="36">
        <f t="shared" si="9"/>
        <v>0</v>
      </c>
      <c r="I53" s="36">
        <f t="shared" si="10"/>
        <v>0</v>
      </c>
      <c r="J53" s="36">
        <f t="shared" si="11"/>
        <v>0</v>
      </c>
      <c r="K53" s="36">
        <f t="shared" si="12"/>
        <v>0</v>
      </c>
      <c r="L53" s="36">
        <f t="shared" si="13"/>
        <v>0</v>
      </c>
      <c r="M53" s="36">
        <f t="shared" ca="1" si="14"/>
        <v>-8.3808004712510181E-3</v>
      </c>
      <c r="N53" s="36">
        <f t="shared" ca="1" si="15"/>
        <v>0</v>
      </c>
      <c r="O53" s="26">
        <f t="shared" ca="1" si="16"/>
        <v>0</v>
      </c>
      <c r="P53" s="36">
        <f t="shared" ca="1" si="17"/>
        <v>0</v>
      </c>
      <c r="Q53" s="36">
        <f t="shared" ca="1" si="18"/>
        <v>0</v>
      </c>
      <c r="R53" s="16">
        <f t="shared" ca="1" si="19"/>
        <v>8.3808004712510181E-3</v>
      </c>
    </row>
    <row r="54" spans="1:18" x14ac:dyDescent="0.2">
      <c r="A54" s="84"/>
      <c r="B54" s="84"/>
      <c r="C54" s="84"/>
      <c r="D54" s="85">
        <f t="shared" si="5"/>
        <v>0</v>
      </c>
      <c r="E54" s="85">
        <f t="shared" si="6"/>
        <v>0</v>
      </c>
      <c r="F54" s="36">
        <f t="shared" si="7"/>
        <v>0</v>
      </c>
      <c r="G54" s="36">
        <f t="shared" si="8"/>
        <v>0</v>
      </c>
      <c r="H54" s="36">
        <f t="shared" si="9"/>
        <v>0</v>
      </c>
      <c r="I54" s="36">
        <f t="shared" si="10"/>
        <v>0</v>
      </c>
      <c r="J54" s="36">
        <f t="shared" si="11"/>
        <v>0</v>
      </c>
      <c r="K54" s="36">
        <f t="shared" si="12"/>
        <v>0</v>
      </c>
      <c r="L54" s="36">
        <f t="shared" si="13"/>
        <v>0</v>
      </c>
      <c r="M54" s="36">
        <f t="shared" ca="1" si="14"/>
        <v>-8.3808004712510181E-3</v>
      </c>
      <c r="N54" s="36">
        <f t="shared" ca="1" si="15"/>
        <v>0</v>
      </c>
      <c r="O54" s="26">
        <f t="shared" ca="1" si="16"/>
        <v>0</v>
      </c>
      <c r="P54" s="36">
        <f t="shared" ca="1" si="17"/>
        <v>0</v>
      </c>
      <c r="Q54" s="36">
        <f t="shared" ca="1" si="18"/>
        <v>0</v>
      </c>
      <c r="R54" s="16">
        <f t="shared" ca="1" si="19"/>
        <v>8.3808004712510181E-3</v>
      </c>
    </row>
    <row r="55" spans="1:18" x14ac:dyDescent="0.2">
      <c r="A55" s="84"/>
      <c r="B55" s="84"/>
      <c r="C55" s="84"/>
      <c r="D55" s="85">
        <f t="shared" si="5"/>
        <v>0</v>
      </c>
      <c r="E55" s="85">
        <f t="shared" si="6"/>
        <v>0</v>
      </c>
      <c r="F55" s="36">
        <f t="shared" si="7"/>
        <v>0</v>
      </c>
      <c r="G55" s="36">
        <f t="shared" si="8"/>
        <v>0</v>
      </c>
      <c r="H55" s="36">
        <f t="shared" si="9"/>
        <v>0</v>
      </c>
      <c r="I55" s="36">
        <f t="shared" si="10"/>
        <v>0</v>
      </c>
      <c r="J55" s="36">
        <f t="shared" si="11"/>
        <v>0</v>
      </c>
      <c r="K55" s="36">
        <f t="shared" si="12"/>
        <v>0</v>
      </c>
      <c r="L55" s="36">
        <f t="shared" si="13"/>
        <v>0</v>
      </c>
      <c r="M55" s="36">
        <f t="shared" ca="1" si="14"/>
        <v>-8.3808004712510181E-3</v>
      </c>
      <c r="N55" s="36">
        <f t="shared" ca="1" si="15"/>
        <v>0</v>
      </c>
      <c r="O55" s="26">
        <f t="shared" ca="1" si="16"/>
        <v>0</v>
      </c>
      <c r="P55" s="36">
        <f t="shared" ca="1" si="17"/>
        <v>0</v>
      </c>
      <c r="Q55" s="36">
        <f t="shared" ca="1" si="18"/>
        <v>0</v>
      </c>
      <c r="R55" s="16">
        <f t="shared" ca="1" si="19"/>
        <v>8.3808004712510181E-3</v>
      </c>
    </row>
    <row r="56" spans="1:18" x14ac:dyDescent="0.2">
      <c r="A56" s="84"/>
      <c r="B56" s="84"/>
      <c r="C56" s="114"/>
      <c r="D56" s="85">
        <f t="shared" si="5"/>
        <v>0</v>
      </c>
      <c r="E56" s="85">
        <f t="shared" si="6"/>
        <v>0</v>
      </c>
      <c r="F56" s="36">
        <f t="shared" si="7"/>
        <v>0</v>
      </c>
      <c r="G56" s="36">
        <f t="shared" si="8"/>
        <v>0</v>
      </c>
      <c r="H56" s="36">
        <f t="shared" si="9"/>
        <v>0</v>
      </c>
      <c r="I56" s="36">
        <f t="shared" si="10"/>
        <v>0</v>
      </c>
      <c r="J56" s="36">
        <f t="shared" si="11"/>
        <v>0</v>
      </c>
      <c r="K56" s="36">
        <f t="shared" si="12"/>
        <v>0</v>
      </c>
      <c r="L56" s="36">
        <f t="shared" si="13"/>
        <v>0</v>
      </c>
      <c r="M56" s="36">
        <f t="shared" ca="1" si="14"/>
        <v>-8.3808004712510181E-3</v>
      </c>
      <c r="N56" s="36">
        <f t="shared" ca="1" si="15"/>
        <v>0</v>
      </c>
      <c r="O56" s="26">
        <f t="shared" ca="1" si="16"/>
        <v>0</v>
      </c>
      <c r="P56" s="36">
        <f t="shared" ca="1" si="17"/>
        <v>0</v>
      </c>
      <c r="Q56" s="36">
        <f t="shared" ca="1" si="18"/>
        <v>0</v>
      </c>
      <c r="R56" s="16">
        <f t="shared" ca="1" si="19"/>
        <v>8.3808004712510181E-3</v>
      </c>
    </row>
    <row r="57" spans="1:18" x14ac:dyDescent="0.2">
      <c r="A57" s="84"/>
      <c r="B57" s="84"/>
      <c r="C57" s="84"/>
      <c r="D57" s="85">
        <f t="shared" si="5"/>
        <v>0</v>
      </c>
      <c r="E57" s="85">
        <f t="shared" si="6"/>
        <v>0</v>
      </c>
      <c r="F57" s="36">
        <f t="shared" si="7"/>
        <v>0</v>
      </c>
      <c r="G57" s="36">
        <f t="shared" si="8"/>
        <v>0</v>
      </c>
      <c r="H57" s="36">
        <f t="shared" si="9"/>
        <v>0</v>
      </c>
      <c r="I57" s="36">
        <f t="shared" si="10"/>
        <v>0</v>
      </c>
      <c r="J57" s="36">
        <f t="shared" si="11"/>
        <v>0</v>
      </c>
      <c r="K57" s="36">
        <f t="shared" si="12"/>
        <v>0</v>
      </c>
      <c r="L57" s="36">
        <f t="shared" si="13"/>
        <v>0</v>
      </c>
      <c r="M57" s="36">
        <f t="shared" ca="1" si="14"/>
        <v>-8.3808004712510181E-3</v>
      </c>
      <c r="N57" s="36">
        <f t="shared" ca="1" si="15"/>
        <v>0</v>
      </c>
      <c r="O57" s="26">
        <f t="shared" ca="1" si="16"/>
        <v>0</v>
      </c>
      <c r="P57" s="36">
        <f t="shared" ca="1" si="17"/>
        <v>0</v>
      </c>
      <c r="Q57" s="36">
        <f t="shared" ca="1" si="18"/>
        <v>0</v>
      </c>
      <c r="R57" s="16">
        <f t="shared" ca="1" si="19"/>
        <v>8.3808004712510181E-3</v>
      </c>
    </row>
    <row r="58" spans="1:18" x14ac:dyDescent="0.2">
      <c r="A58" s="84"/>
      <c r="B58" s="84"/>
      <c r="C58" s="84"/>
      <c r="D58" s="85">
        <f t="shared" si="5"/>
        <v>0</v>
      </c>
      <c r="E58" s="85">
        <f t="shared" si="6"/>
        <v>0</v>
      </c>
      <c r="F58" s="36">
        <f t="shared" si="7"/>
        <v>0</v>
      </c>
      <c r="G58" s="36">
        <f t="shared" si="8"/>
        <v>0</v>
      </c>
      <c r="H58" s="36">
        <f t="shared" si="9"/>
        <v>0</v>
      </c>
      <c r="I58" s="36">
        <f t="shared" si="10"/>
        <v>0</v>
      </c>
      <c r="J58" s="36">
        <f t="shared" si="11"/>
        <v>0</v>
      </c>
      <c r="K58" s="36">
        <f t="shared" si="12"/>
        <v>0</v>
      </c>
      <c r="L58" s="36">
        <f t="shared" si="13"/>
        <v>0</v>
      </c>
      <c r="M58" s="36">
        <f t="shared" ca="1" si="14"/>
        <v>-8.3808004712510181E-3</v>
      </c>
      <c r="N58" s="36">
        <f t="shared" ca="1" si="15"/>
        <v>0</v>
      </c>
      <c r="O58" s="26">
        <f t="shared" ca="1" si="16"/>
        <v>0</v>
      </c>
      <c r="P58" s="36">
        <f t="shared" ca="1" si="17"/>
        <v>0</v>
      </c>
      <c r="Q58" s="36">
        <f t="shared" ca="1" si="18"/>
        <v>0</v>
      </c>
      <c r="R58" s="16">
        <f t="shared" ca="1" si="19"/>
        <v>8.3808004712510181E-3</v>
      </c>
    </row>
    <row r="59" spans="1:18" x14ac:dyDescent="0.2">
      <c r="A59" s="84"/>
      <c r="B59" s="84"/>
      <c r="C59" s="84"/>
      <c r="D59" s="85">
        <f t="shared" si="5"/>
        <v>0</v>
      </c>
      <c r="E59" s="85">
        <f t="shared" si="6"/>
        <v>0</v>
      </c>
      <c r="F59" s="36">
        <f t="shared" si="7"/>
        <v>0</v>
      </c>
      <c r="G59" s="36">
        <f t="shared" si="8"/>
        <v>0</v>
      </c>
      <c r="H59" s="36">
        <f t="shared" si="9"/>
        <v>0</v>
      </c>
      <c r="I59" s="36">
        <f t="shared" si="10"/>
        <v>0</v>
      </c>
      <c r="J59" s="36">
        <f t="shared" si="11"/>
        <v>0</v>
      </c>
      <c r="K59" s="36">
        <f t="shared" si="12"/>
        <v>0</v>
      </c>
      <c r="L59" s="36">
        <f t="shared" si="13"/>
        <v>0</v>
      </c>
      <c r="M59" s="36">
        <f t="shared" ca="1" si="14"/>
        <v>-8.3808004712510181E-3</v>
      </c>
      <c r="N59" s="36">
        <f t="shared" ca="1" si="15"/>
        <v>0</v>
      </c>
      <c r="O59" s="26">
        <f t="shared" ca="1" si="16"/>
        <v>0</v>
      </c>
      <c r="P59" s="36">
        <f t="shared" ca="1" si="17"/>
        <v>0</v>
      </c>
      <c r="Q59" s="36">
        <f t="shared" ca="1" si="18"/>
        <v>0</v>
      </c>
      <c r="R59" s="16">
        <f t="shared" ca="1" si="19"/>
        <v>8.3808004712510181E-3</v>
      </c>
    </row>
    <row r="60" spans="1:18" x14ac:dyDescent="0.2">
      <c r="A60" s="84"/>
      <c r="B60" s="84"/>
      <c r="C60" s="114"/>
      <c r="D60" s="85">
        <f t="shared" si="5"/>
        <v>0</v>
      </c>
      <c r="E60" s="85">
        <f t="shared" si="6"/>
        <v>0</v>
      </c>
      <c r="F60" s="36">
        <f t="shared" si="7"/>
        <v>0</v>
      </c>
      <c r="G60" s="36">
        <f t="shared" si="8"/>
        <v>0</v>
      </c>
      <c r="H60" s="36">
        <f t="shared" si="9"/>
        <v>0</v>
      </c>
      <c r="I60" s="36">
        <f t="shared" si="10"/>
        <v>0</v>
      </c>
      <c r="J60" s="36">
        <f t="shared" si="11"/>
        <v>0</v>
      </c>
      <c r="K60" s="36">
        <f t="shared" si="12"/>
        <v>0</v>
      </c>
      <c r="L60" s="36">
        <f t="shared" si="13"/>
        <v>0</v>
      </c>
      <c r="M60" s="36">
        <f t="shared" ca="1" si="14"/>
        <v>-8.3808004712510181E-3</v>
      </c>
      <c r="N60" s="36">
        <f t="shared" ca="1" si="15"/>
        <v>0</v>
      </c>
      <c r="O60" s="26">
        <f t="shared" ca="1" si="16"/>
        <v>0</v>
      </c>
      <c r="P60" s="36">
        <f t="shared" ca="1" si="17"/>
        <v>0</v>
      </c>
      <c r="Q60" s="36">
        <f t="shared" ca="1" si="18"/>
        <v>0</v>
      </c>
      <c r="R60" s="16">
        <f t="shared" ca="1" si="19"/>
        <v>8.3808004712510181E-3</v>
      </c>
    </row>
    <row r="61" spans="1:18" x14ac:dyDescent="0.2">
      <c r="A61" s="84"/>
      <c r="B61" s="84"/>
      <c r="C61" s="84"/>
      <c r="D61" s="85">
        <f t="shared" si="5"/>
        <v>0</v>
      </c>
      <c r="E61" s="85">
        <f t="shared" si="6"/>
        <v>0</v>
      </c>
      <c r="F61" s="36">
        <f t="shared" si="7"/>
        <v>0</v>
      </c>
      <c r="G61" s="36">
        <f t="shared" si="8"/>
        <v>0</v>
      </c>
      <c r="H61" s="36">
        <f t="shared" si="9"/>
        <v>0</v>
      </c>
      <c r="I61" s="36">
        <f t="shared" si="10"/>
        <v>0</v>
      </c>
      <c r="J61" s="36">
        <f t="shared" si="11"/>
        <v>0</v>
      </c>
      <c r="K61" s="36">
        <f t="shared" si="12"/>
        <v>0</v>
      </c>
      <c r="L61" s="36">
        <f t="shared" si="13"/>
        <v>0</v>
      </c>
      <c r="M61" s="36">
        <f t="shared" ca="1" si="14"/>
        <v>-8.3808004712510181E-3</v>
      </c>
      <c r="N61" s="36">
        <f t="shared" ca="1" si="15"/>
        <v>0</v>
      </c>
      <c r="O61" s="26">
        <f t="shared" ca="1" si="16"/>
        <v>0</v>
      </c>
      <c r="P61" s="36">
        <f t="shared" ca="1" si="17"/>
        <v>0</v>
      </c>
      <c r="Q61" s="36">
        <f t="shared" ca="1" si="18"/>
        <v>0</v>
      </c>
      <c r="R61" s="16">
        <f t="shared" ca="1" si="19"/>
        <v>8.3808004712510181E-3</v>
      </c>
    </row>
    <row r="62" spans="1:18" x14ac:dyDescent="0.2">
      <c r="A62" s="84"/>
      <c r="B62" s="84"/>
      <c r="C62" s="84"/>
      <c r="D62" s="85">
        <f t="shared" si="5"/>
        <v>0</v>
      </c>
      <c r="E62" s="85">
        <f t="shared" si="6"/>
        <v>0</v>
      </c>
      <c r="F62" s="36">
        <f t="shared" si="7"/>
        <v>0</v>
      </c>
      <c r="G62" s="36">
        <f t="shared" si="8"/>
        <v>0</v>
      </c>
      <c r="H62" s="36">
        <f t="shared" si="9"/>
        <v>0</v>
      </c>
      <c r="I62" s="36">
        <f t="shared" si="10"/>
        <v>0</v>
      </c>
      <c r="J62" s="36">
        <f t="shared" si="11"/>
        <v>0</v>
      </c>
      <c r="K62" s="36">
        <f t="shared" si="12"/>
        <v>0</v>
      </c>
      <c r="L62" s="36">
        <f t="shared" si="13"/>
        <v>0</v>
      </c>
      <c r="M62" s="36">
        <f t="shared" ca="1" si="14"/>
        <v>-8.3808004712510181E-3</v>
      </c>
      <c r="N62" s="36">
        <f t="shared" ca="1" si="15"/>
        <v>0</v>
      </c>
      <c r="O62" s="26">
        <f t="shared" ca="1" si="16"/>
        <v>0</v>
      </c>
      <c r="P62" s="36">
        <f t="shared" ca="1" si="17"/>
        <v>0</v>
      </c>
      <c r="Q62" s="36">
        <f t="shared" ca="1" si="18"/>
        <v>0</v>
      </c>
      <c r="R62" s="16">
        <f t="shared" ca="1" si="19"/>
        <v>8.3808004712510181E-3</v>
      </c>
    </row>
    <row r="63" spans="1:18" x14ac:dyDescent="0.2">
      <c r="A63" s="84"/>
      <c r="B63" s="84"/>
      <c r="C63" s="84"/>
      <c r="D63" s="85">
        <f t="shared" si="5"/>
        <v>0</v>
      </c>
      <c r="E63" s="85">
        <f t="shared" si="6"/>
        <v>0</v>
      </c>
      <c r="F63" s="36">
        <f t="shared" si="7"/>
        <v>0</v>
      </c>
      <c r="G63" s="36">
        <f t="shared" si="8"/>
        <v>0</v>
      </c>
      <c r="H63" s="36">
        <f t="shared" si="9"/>
        <v>0</v>
      </c>
      <c r="I63" s="36">
        <f t="shared" si="10"/>
        <v>0</v>
      </c>
      <c r="J63" s="36">
        <f t="shared" si="11"/>
        <v>0</v>
      </c>
      <c r="K63" s="36">
        <f t="shared" si="12"/>
        <v>0</v>
      </c>
      <c r="L63" s="36">
        <f t="shared" si="13"/>
        <v>0</v>
      </c>
      <c r="M63" s="36">
        <f t="shared" ca="1" si="14"/>
        <v>-8.3808004712510181E-3</v>
      </c>
      <c r="N63" s="36">
        <f t="shared" ca="1" si="15"/>
        <v>0</v>
      </c>
      <c r="O63" s="26">
        <f t="shared" ca="1" si="16"/>
        <v>0</v>
      </c>
      <c r="P63" s="36">
        <f t="shared" ca="1" si="17"/>
        <v>0</v>
      </c>
      <c r="Q63" s="36">
        <f t="shared" ca="1" si="18"/>
        <v>0</v>
      </c>
      <c r="R63" s="16">
        <f t="shared" ca="1" si="19"/>
        <v>8.3808004712510181E-3</v>
      </c>
    </row>
    <row r="64" spans="1:18" x14ac:dyDescent="0.2">
      <c r="A64" s="84"/>
      <c r="B64" s="84"/>
      <c r="C64" s="84"/>
      <c r="D64" s="85">
        <f t="shared" si="5"/>
        <v>0</v>
      </c>
      <c r="E64" s="85">
        <f t="shared" si="6"/>
        <v>0</v>
      </c>
      <c r="F64" s="36">
        <f t="shared" si="7"/>
        <v>0</v>
      </c>
      <c r="G64" s="36">
        <f t="shared" si="8"/>
        <v>0</v>
      </c>
      <c r="H64" s="36">
        <f t="shared" si="9"/>
        <v>0</v>
      </c>
      <c r="I64" s="36">
        <f t="shared" si="10"/>
        <v>0</v>
      </c>
      <c r="J64" s="36">
        <f t="shared" si="11"/>
        <v>0</v>
      </c>
      <c r="K64" s="36">
        <f t="shared" si="12"/>
        <v>0</v>
      </c>
      <c r="L64" s="36">
        <f t="shared" si="13"/>
        <v>0</v>
      </c>
      <c r="M64" s="36">
        <f t="shared" ca="1" si="14"/>
        <v>-8.3808004712510181E-3</v>
      </c>
      <c r="N64" s="36">
        <f t="shared" ca="1" si="15"/>
        <v>0</v>
      </c>
      <c r="O64" s="26">
        <f t="shared" ca="1" si="16"/>
        <v>0</v>
      </c>
      <c r="P64" s="36">
        <f t="shared" ca="1" si="17"/>
        <v>0</v>
      </c>
      <c r="Q64" s="36">
        <f t="shared" ca="1" si="18"/>
        <v>0</v>
      </c>
      <c r="R64" s="16">
        <f t="shared" ca="1" si="19"/>
        <v>8.3808004712510181E-3</v>
      </c>
    </row>
    <row r="65" spans="1:18" x14ac:dyDescent="0.2">
      <c r="A65" s="84"/>
      <c r="B65" s="84"/>
      <c r="C65" s="84"/>
      <c r="D65" s="85">
        <f t="shared" si="5"/>
        <v>0</v>
      </c>
      <c r="E65" s="85">
        <f t="shared" si="6"/>
        <v>0</v>
      </c>
      <c r="F65" s="36">
        <f t="shared" si="7"/>
        <v>0</v>
      </c>
      <c r="G65" s="36">
        <f t="shared" si="8"/>
        <v>0</v>
      </c>
      <c r="H65" s="36">
        <f t="shared" si="9"/>
        <v>0</v>
      </c>
      <c r="I65" s="36">
        <f t="shared" si="10"/>
        <v>0</v>
      </c>
      <c r="J65" s="36">
        <f t="shared" si="11"/>
        <v>0</v>
      </c>
      <c r="K65" s="36">
        <f t="shared" si="12"/>
        <v>0</v>
      </c>
      <c r="L65" s="36">
        <f t="shared" si="13"/>
        <v>0</v>
      </c>
      <c r="M65" s="36">
        <f t="shared" ca="1" si="14"/>
        <v>-8.3808004712510181E-3</v>
      </c>
      <c r="N65" s="36">
        <f t="shared" ca="1" si="15"/>
        <v>0</v>
      </c>
      <c r="O65" s="26">
        <f t="shared" ca="1" si="16"/>
        <v>0</v>
      </c>
      <c r="P65" s="36">
        <f t="shared" ca="1" si="17"/>
        <v>0</v>
      </c>
      <c r="Q65" s="36">
        <f t="shared" ca="1" si="18"/>
        <v>0</v>
      </c>
      <c r="R65" s="16">
        <f t="shared" ca="1" si="19"/>
        <v>8.3808004712510181E-3</v>
      </c>
    </row>
    <row r="66" spans="1:18" x14ac:dyDescent="0.2">
      <c r="A66" s="84"/>
      <c r="B66" s="84"/>
      <c r="C66" s="84"/>
      <c r="D66" s="85">
        <f t="shared" si="5"/>
        <v>0</v>
      </c>
      <c r="E66" s="85">
        <f t="shared" si="6"/>
        <v>0</v>
      </c>
      <c r="F66" s="36">
        <f t="shared" si="7"/>
        <v>0</v>
      </c>
      <c r="G66" s="36">
        <f t="shared" si="8"/>
        <v>0</v>
      </c>
      <c r="H66" s="36">
        <f t="shared" si="9"/>
        <v>0</v>
      </c>
      <c r="I66" s="36">
        <f t="shared" si="10"/>
        <v>0</v>
      </c>
      <c r="J66" s="36">
        <f t="shared" si="11"/>
        <v>0</v>
      </c>
      <c r="K66" s="36">
        <f t="shared" si="12"/>
        <v>0</v>
      </c>
      <c r="L66" s="36">
        <f t="shared" si="13"/>
        <v>0</v>
      </c>
      <c r="M66" s="36">
        <f t="shared" ca="1" si="14"/>
        <v>-8.3808004712510181E-3</v>
      </c>
      <c r="N66" s="36">
        <f t="shared" ca="1" si="15"/>
        <v>0</v>
      </c>
      <c r="O66" s="26">
        <f t="shared" ca="1" si="16"/>
        <v>0</v>
      </c>
      <c r="P66" s="36">
        <f t="shared" ca="1" si="17"/>
        <v>0</v>
      </c>
      <c r="Q66" s="36">
        <f t="shared" ca="1" si="18"/>
        <v>0</v>
      </c>
      <c r="R66" s="16">
        <f t="shared" ca="1" si="19"/>
        <v>8.3808004712510181E-3</v>
      </c>
    </row>
    <row r="67" spans="1:18" x14ac:dyDescent="0.2">
      <c r="A67" s="84"/>
      <c r="B67" s="84"/>
      <c r="C67" s="84"/>
      <c r="D67" s="85">
        <f t="shared" si="5"/>
        <v>0</v>
      </c>
      <c r="E67" s="85">
        <f t="shared" si="6"/>
        <v>0</v>
      </c>
      <c r="F67" s="36">
        <f t="shared" si="7"/>
        <v>0</v>
      </c>
      <c r="G67" s="36">
        <f t="shared" si="8"/>
        <v>0</v>
      </c>
      <c r="H67" s="36">
        <f t="shared" si="9"/>
        <v>0</v>
      </c>
      <c r="I67" s="36">
        <f t="shared" si="10"/>
        <v>0</v>
      </c>
      <c r="J67" s="36">
        <f t="shared" si="11"/>
        <v>0</v>
      </c>
      <c r="K67" s="36">
        <f t="shared" si="12"/>
        <v>0</v>
      </c>
      <c r="L67" s="36">
        <f t="shared" si="13"/>
        <v>0</v>
      </c>
      <c r="M67" s="36">
        <f t="shared" ca="1" si="14"/>
        <v>-8.3808004712510181E-3</v>
      </c>
      <c r="N67" s="36">
        <f t="shared" ca="1" si="15"/>
        <v>0</v>
      </c>
      <c r="O67" s="26">
        <f t="shared" ca="1" si="16"/>
        <v>0</v>
      </c>
      <c r="P67" s="36">
        <f t="shared" ca="1" si="17"/>
        <v>0</v>
      </c>
      <c r="Q67" s="36">
        <f t="shared" ca="1" si="18"/>
        <v>0</v>
      </c>
      <c r="R67" s="16">
        <f t="shared" ca="1" si="19"/>
        <v>8.3808004712510181E-3</v>
      </c>
    </row>
    <row r="68" spans="1:18" x14ac:dyDescent="0.2">
      <c r="A68" s="84"/>
      <c r="B68" s="84"/>
      <c r="C68" s="84"/>
      <c r="D68" s="85">
        <f t="shared" si="5"/>
        <v>0</v>
      </c>
      <c r="E68" s="85">
        <f t="shared" si="6"/>
        <v>0</v>
      </c>
      <c r="F68" s="36">
        <f t="shared" si="7"/>
        <v>0</v>
      </c>
      <c r="G68" s="36">
        <f t="shared" si="8"/>
        <v>0</v>
      </c>
      <c r="H68" s="36">
        <f t="shared" si="9"/>
        <v>0</v>
      </c>
      <c r="I68" s="36">
        <f t="shared" si="10"/>
        <v>0</v>
      </c>
      <c r="J68" s="36">
        <f t="shared" si="11"/>
        <v>0</v>
      </c>
      <c r="K68" s="36">
        <f t="shared" si="12"/>
        <v>0</v>
      </c>
      <c r="L68" s="36">
        <f t="shared" si="13"/>
        <v>0</v>
      </c>
      <c r="M68" s="36">
        <f t="shared" ca="1" si="14"/>
        <v>-8.3808004712510181E-3</v>
      </c>
      <c r="N68" s="36">
        <f t="shared" ca="1" si="15"/>
        <v>0</v>
      </c>
      <c r="O68" s="26">
        <f t="shared" ca="1" si="16"/>
        <v>0</v>
      </c>
      <c r="P68" s="36">
        <f t="shared" ca="1" si="17"/>
        <v>0</v>
      </c>
      <c r="Q68" s="36">
        <f t="shared" ca="1" si="18"/>
        <v>0</v>
      </c>
      <c r="R68" s="16">
        <f t="shared" ca="1" si="19"/>
        <v>8.3808004712510181E-3</v>
      </c>
    </row>
    <row r="69" spans="1:18" x14ac:dyDescent="0.2">
      <c r="A69" s="84"/>
      <c r="B69" s="84"/>
      <c r="C69" s="84"/>
      <c r="D69" s="85">
        <f t="shared" si="5"/>
        <v>0</v>
      </c>
      <c r="E69" s="85">
        <f t="shared" si="6"/>
        <v>0</v>
      </c>
      <c r="F69" s="36">
        <f t="shared" si="7"/>
        <v>0</v>
      </c>
      <c r="G69" s="36">
        <f t="shared" si="8"/>
        <v>0</v>
      </c>
      <c r="H69" s="36">
        <f t="shared" si="9"/>
        <v>0</v>
      </c>
      <c r="I69" s="36">
        <f t="shared" si="10"/>
        <v>0</v>
      </c>
      <c r="J69" s="36">
        <f t="shared" si="11"/>
        <v>0</v>
      </c>
      <c r="K69" s="36">
        <f t="shared" si="12"/>
        <v>0</v>
      </c>
      <c r="L69" s="36">
        <f t="shared" si="13"/>
        <v>0</v>
      </c>
      <c r="M69" s="36">
        <f t="shared" ca="1" si="14"/>
        <v>-8.3808004712510181E-3</v>
      </c>
      <c r="N69" s="36">
        <f t="shared" ca="1" si="15"/>
        <v>0</v>
      </c>
      <c r="O69" s="26">
        <f t="shared" ca="1" si="16"/>
        <v>0</v>
      </c>
      <c r="P69" s="36">
        <f t="shared" ca="1" si="17"/>
        <v>0</v>
      </c>
      <c r="Q69" s="36">
        <f t="shared" ca="1" si="18"/>
        <v>0</v>
      </c>
      <c r="R69" s="16">
        <f t="shared" ca="1" si="19"/>
        <v>8.3808004712510181E-3</v>
      </c>
    </row>
    <row r="70" spans="1:18" x14ac:dyDescent="0.2">
      <c r="A70" s="84"/>
      <c r="B70" s="84"/>
      <c r="C70" s="84"/>
      <c r="D70" s="85">
        <f t="shared" si="5"/>
        <v>0</v>
      </c>
      <c r="E70" s="85">
        <f t="shared" si="6"/>
        <v>0</v>
      </c>
      <c r="F70" s="36">
        <f t="shared" si="7"/>
        <v>0</v>
      </c>
      <c r="G70" s="36">
        <f t="shared" si="8"/>
        <v>0</v>
      </c>
      <c r="H70" s="36">
        <f t="shared" si="9"/>
        <v>0</v>
      </c>
      <c r="I70" s="36">
        <f t="shared" si="10"/>
        <v>0</v>
      </c>
      <c r="J70" s="36">
        <f t="shared" si="11"/>
        <v>0</v>
      </c>
      <c r="K70" s="36">
        <f t="shared" si="12"/>
        <v>0</v>
      </c>
      <c r="L70" s="36">
        <f t="shared" si="13"/>
        <v>0</v>
      </c>
      <c r="M70" s="36">
        <f t="shared" ca="1" si="14"/>
        <v>-8.3808004712510181E-3</v>
      </c>
      <c r="N70" s="36">
        <f t="shared" ca="1" si="15"/>
        <v>0</v>
      </c>
      <c r="O70" s="26">
        <f t="shared" ca="1" si="16"/>
        <v>0</v>
      </c>
      <c r="P70" s="36">
        <f t="shared" ca="1" si="17"/>
        <v>0</v>
      </c>
      <c r="Q70" s="36">
        <f t="shared" ca="1" si="18"/>
        <v>0</v>
      </c>
      <c r="R70" s="16">
        <f t="shared" ca="1" si="19"/>
        <v>8.3808004712510181E-3</v>
      </c>
    </row>
    <row r="71" spans="1:18" x14ac:dyDescent="0.2">
      <c r="A71" s="84"/>
      <c r="B71" s="84"/>
      <c r="C71" s="84"/>
      <c r="D71" s="85">
        <f t="shared" si="5"/>
        <v>0</v>
      </c>
      <c r="E71" s="85">
        <f t="shared" si="6"/>
        <v>0</v>
      </c>
      <c r="F71" s="36">
        <f t="shared" si="7"/>
        <v>0</v>
      </c>
      <c r="G71" s="36">
        <f t="shared" si="8"/>
        <v>0</v>
      </c>
      <c r="H71" s="36">
        <f t="shared" si="9"/>
        <v>0</v>
      </c>
      <c r="I71" s="36">
        <f t="shared" si="10"/>
        <v>0</v>
      </c>
      <c r="J71" s="36">
        <f t="shared" si="11"/>
        <v>0</v>
      </c>
      <c r="K71" s="36">
        <f t="shared" si="12"/>
        <v>0</v>
      </c>
      <c r="L71" s="36">
        <f t="shared" si="13"/>
        <v>0</v>
      </c>
      <c r="M71" s="36">
        <f t="shared" ca="1" si="14"/>
        <v>-8.3808004712510181E-3</v>
      </c>
      <c r="N71" s="36">
        <f t="shared" ca="1" si="15"/>
        <v>0</v>
      </c>
      <c r="O71" s="26">
        <f t="shared" ca="1" si="16"/>
        <v>0</v>
      </c>
      <c r="P71" s="36">
        <f t="shared" ca="1" si="17"/>
        <v>0</v>
      </c>
      <c r="Q71" s="36">
        <f t="shared" ca="1" si="18"/>
        <v>0</v>
      </c>
      <c r="R71" s="16">
        <f t="shared" ca="1" si="19"/>
        <v>8.3808004712510181E-3</v>
      </c>
    </row>
    <row r="72" spans="1:18" x14ac:dyDescent="0.2">
      <c r="A72" s="84"/>
      <c r="B72" s="84"/>
      <c r="C72" s="84"/>
      <c r="D72" s="85">
        <f t="shared" si="5"/>
        <v>0</v>
      </c>
      <c r="E72" s="85">
        <f t="shared" si="6"/>
        <v>0</v>
      </c>
      <c r="F72" s="36">
        <f t="shared" si="7"/>
        <v>0</v>
      </c>
      <c r="G72" s="36">
        <f t="shared" si="8"/>
        <v>0</v>
      </c>
      <c r="H72" s="36">
        <f t="shared" si="9"/>
        <v>0</v>
      </c>
      <c r="I72" s="36">
        <f t="shared" si="10"/>
        <v>0</v>
      </c>
      <c r="J72" s="36">
        <f t="shared" si="11"/>
        <v>0</v>
      </c>
      <c r="K72" s="36">
        <f t="shared" si="12"/>
        <v>0</v>
      </c>
      <c r="L72" s="36">
        <f t="shared" si="13"/>
        <v>0</v>
      </c>
      <c r="M72" s="36">
        <f t="shared" ca="1" si="14"/>
        <v>-8.3808004712510181E-3</v>
      </c>
      <c r="N72" s="36">
        <f t="shared" ca="1" si="15"/>
        <v>0</v>
      </c>
      <c r="O72" s="26">
        <f t="shared" ca="1" si="16"/>
        <v>0</v>
      </c>
      <c r="P72" s="36">
        <f t="shared" ca="1" si="17"/>
        <v>0</v>
      </c>
      <c r="Q72" s="36">
        <f t="shared" ca="1" si="18"/>
        <v>0</v>
      </c>
      <c r="R72" s="16">
        <f t="shared" ca="1" si="19"/>
        <v>8.3808004712510181E-3</v>
      </c>
    </row>
    <row r="73" spans="1:18" x14ac:dyDescent="0.2">
      <c r="A73" s="84"/>
      <c r="B73" s="84"/>
      <c r="C73" s="84"/>
      <c r="D73" s="85">
        <f t="shared" si="5"/>
        <v>0</v>
      </c>
      <c r="E73" s="85">
        <f t="shared" si="6"/>
        <v>0</v>
      </c>
      <c r="F73" s="36">
        <f t="shared" si="7"/>
        <v>0</v>
      </c>
      <c r="G73" s="36">
        <f t="shared" si="8"/>
        <v>0</v>
      </c>
      <c r="H73" s="36">
        <f t="shared" si="9"/>
        <v>0</v>
      </c>
      <c r="I73" s="36">
        <f t="shared" si="10"/>
        <v>0</v>
      </c>
      <c r="J73" s="36">
        <f t="shared" si="11"/>
        <v>0</v>
      </c>
      <c r="K73" s="36">
        <f t="shared" si="12"/>
        <v>0</v>
      </c>
      <c r="L73" s="36">
        <f t="shared" si="13"/>
        <v>0</v>
      </c>
      <c r="M73" s="36">
        <f t="shared" ca="1" si="14"/>
        <v>-8.3808004712510181E-3</v>
      </c>
      <c r="N73" s="36">
        <f t="shared" ca="1" si="15"/>
        <v>0</v>
      </c>
      <c r="O73" s="26">
        <f t="shared" ca="1" si="16"/>
        <v>0</v>
      </c>
      <c r="P73" s="36">
        <f t="shared" ca="1" si="17"/>
        <v>0</v>
      </c>
      <c r="Q73" s="36">
        <f t="shared" ca="1" si="18"/>
        <v>0</v>
      </c>
      <c r="R73" s="16">
        <f t="shared" ca="1" si="19"/>
        <v>8.3808004712510181E-3</v>
      </c>
    </row>
    <row r="74" spans="1:18" x14ac:dyDescent="0.2">
      <c r="A74" s="84"/>
      <c r="B74" s="84"/>
      <c r="C74" s="84"/>
      <c r="D74" s="85">
        <f t="shared" si="5"/>
        <v>0</v>
      </c>
      <c r="E74" s="85">
        <f t="shared" si="6"/>
        <v>0</v>
      </c>
      <c r="F74" s="36">
        <f t="shared" si="7"/>
        <v>0</v>
      </c>
      <c r="G74" s="36">
        <f t="shared" si="8"/>
        <v>0</v>
      </c>
      <c r="H74" s="36">
        <f t="shared" si="9"/>
        <v>0</v>
      </c>
      <c r="I74" s="36">
        <f t="shared" si="10"/>
        <v>0</v>
      </c>
      <c r="J74" s="36">
        <f t="shared" si="11"/>
        <v>0</v>
      </c>
      <c r="K74" s="36">
        <f t="shared" si="12"/>
        <v>0</v>
      </c>
      <c r="L74" s="36">
        <f t="shared" si="13"/>
        <v>0</v>
      </c>
      <c r="M74" s="36">
        <f t="shared" ca="1" si="14"/>
        <v>-8.3808004712510181E-3</v>
      </c>
      <c r="N74" s="36">
        <f t="shared" ca="1" si="15"/>
        <v>0</v>
      </c>
      <c r="O74" s="26">
        <f t="shared" ca="1" si="16"/>
        <v>0</v>
      </c>
      <c r="P74" s="36">
        <f t="shared" ca="1" si="17"/>
        <v>0</v>
      </c>
      <c r="Q74" s="36">
        <f t="shared" ca="1" si="18"/>
        <v>0</v>
      </c>
      <c r="R74" s="16">
        <f t="shared" ca="1" si="19"/>
        <v>8.3808004712510181E-3</v>
      </c>
    </row>
    <row r="75" spans="1:18" x14ac:dyDescent="0.2">
      <c r="A75" s="84"/>
      <c r="B75" s="84"/>
      <c r="C75" s="84"/>
      <c r="D75" s="85">
        <f t="shared" si="5"/>
        <v>0</v>
      </c>
      <c r="E75" s="85">
        <f t="shared" si="6"/>
        <v>0</v>
      </c>
      <c r="F75" s="36">
        <f t="shared" si="7"/>
        <v>0</v>
      </c>
      <c r="G75" s="36">
        <f t="shared" si="8"/>
        <v>0</v>
      </c>
      <c r="H75" s="36">
        <f t="shared" si="9"/>
        <v>0</v>
      </c>
      <c r="I75" s="36">
        <f t="shared" si="10"/>
        <v>0</v>
      </c>
      <c r="J75" s="36">
        <f t="shared" si="11"/>
        <v>0</v>
      </c>
      <c r="K75" s="36">
        <f t="shared" si="12"/>
        <v>0</v>
      </c>
      <c r="L75" s="36">
        <f t="shared" si="13"/>
        <v>0</v>
      </c>
      <c r="M75" s="36">
        <f t="shared" ca="1" si="14"/>
        <v>-8.3808004712510181E-3</v>
      </c>
      <c r="N75" s="36">
        <f t="shared" ca="1" si="15"/>
        <v>0</v>
      </c>
      <c r="O75" s="26">
        <f t="shared" ca="1" si="16"/>
        <v>0</v>
      </c>
      <c r="P75" s="36">
        <f t="shared" ca="1" si="17"/>
        <v>0</v>
      </c>
      <c r="Q75" s="36">
        <f t="shared" ca="1" si="18"/>
        <v>0</v>
      </c>
      <c r="R75" s="16">
        <f t="shared" ca="1" si="19"/>
        <v>8.3808004712510181E-3</v>
      </c>
    </row>
    <row r="76" spans="1:18" x14ac:dyDescent="0.2">
      <c r="A76" s="84"/>
      <c r="B76" s="84"/>
      <c r="C76" s="84"/>
      <c r="D76" s="85">
        <f t="shared" si="5"/>
        <v>0</v>
      </c>
      <c r="E76" s="85">
        <f t="shared" si="6"/>
        <v>0</v>
      </c>
      <c r="F76" s="36">
        <f t="shared" si="7"/>
        <v>0</v>
      </c>
      <c r="G76" s="36">
        <f t="shared" si="8"/>
        <v>0</v>
      </c>
      <c r="H76" s="36">
        <f t="shared" si="9"/>
        <v>0</v>
      </c>
      <c r="I76" s="36">
        <f t="shared" si="10"/>
        <v>0</v>
      </c>
      <c r="J76" s="36">
        <f t="shared" si="11"/>
        <v>0</v>
      </c>
      <c r="K76" s="36">
        <f t="shared" si="12"/>
        <v>0</v>
      </c>
      <c r="L76" s="36">
        <f t="shared" si="13"/>
        <v>0</v>
      </c>
      <c r="M76" s="36">
        <f t="shared" ca="1" si="14"/>
        <v>-8.3808004712510181E-3</v>
      </c>
      <c r="N76" s="36">
        <f t="shared" ca="1" si="15"/>
        <v>0</v>
      </c>
      <c r="O76" s="26">
        <f t="shared" ca="1" si="16"/>
        <v>0</v>
      </c>
      <c r="P76" s="36">
        <f t="shared" ca="1" si="17"/>
        <v>0</v>
      </c>
      <c r="Q76" s="36">
        <f t="shared" ca="1" si="18"/>
        <v>0</v>
      </c>
      <c r="R76" s="16">
        <f t="shared" ca="1" si="19"/>
        <v>8.3808004712510181E-3</v>
      </c>
    </row>
    <row r="77" spans="1:18" x14ac:dyDescent="0.2">
      <c r="A77" s="84"/>
      <c r="B77" s="84"/>
      <c r="C77" s="84"/>
      <c r="D77" s="85">
        <f t="shared" si="5"/>
        <v>0</v>
      </c>
      <c r="E77" s="85">
        <f t="shared" si="6"/>
        <v>0</v>
      </c>
      <c r="F77" s="36">
        <f t="shared" si="7"/>
        <v>0</v>
      </c>
      <c r="G77" s="36">
        <f t="shared" si="8"/>
        <v>0</v>
      </c>
      <c r="H77" s="36">
        <f t="shared" si="9"/>
        <v>0</v>
      </c>
      <c r="I77" s="36">
        <f t="shared" si="10"/>
        <v>0</v>
      </c>
      <c r="J77" s="36">
        <f t="shared" si="11"/>
        <v>0</v>
      </c>
      <c r="K77" s="36">
        <f t="shared" si="12"/>
        <v>0</v>
      </c>
      <c r="L77" s="36">
        <f t="shared" si="13"/>
        <v>0</v>
      </c>
      <c r="M77" s="36">
        <f t="shared" ca="1" si="14"/>
        <v>-8.3808004712510181E-3</v>
      </c>
      <c r="N77" s="36">
        <f t="shared" ca="1" si="15"/>
        <v>0</v>
      </c>
      <c r="O77" s="26">
        <f t="shared" ca="1" si="16"/>
        <v>0</v>
      </c>
      <c r="P77" s="36">
        <f t="shared" ca="1" si="17"/>
        <v>0</v>
      </c>
      <c r="Q77" s="36">
        <f t="shared" ca="1" si="18"/>
        <v>0</v>
      </c>
      <c r="R77" s="16">
        <f t="shared" ca="1" si="19"/>
        <v>8.3808004712510181E-3</v>
      </c>
    </row>
    <row r="78" spans="1:18" x14ac:dyDescent="0.2">
      <c r="A78" s="84"/>
      <c r="B78" s="84"/>
      <c r="C78" s="84"/>
      <c r="D78" s="85">
        <f t="shared" si="5"/>
        <v>0</v>
      </c>
      <c r="E78" s="85">
        <f t="shared" si="6"/>
        <v>0</v>
      </c>
      <c r="F78" s="36">
        <f t="shared" si="7"/>
        <v>0</v>
      </c>
      <c r="G78" s="36">
        <f t="shared" si="8"/>
        <v>0</v>
      </c>
      <c r="H78" s="36">
        <f t="shared" si="9"/>
        <v>0</v>
      </c>
      <c r="I78" s="36">
        <f t="shared" si="10"/>
        <v>0</v>
      </c>
      <c r="J78" s="36">
        <f t="shared" si="11"/>
        <v>0</v>
      </c>
      <c r="K78" s="36">
        <f t="shared" si="12"/>
        <v>0</v>
      </c>
      <c r="L78" s="36">
        <f t="shared" si="13"/>
        <v>0</v>
      </c>
      <c r="M78" s="36">
        <f t="shared" ca="1" si="14"/>
        <v>-8.3808004712510181E-3</v>
      </c>
      <c r="N78" s="36">
        <f t="shared" ca="1" si="15"/>
        <v>0</v>
      </c>
      <c r="O78" s="26">
        <f t="shared" ca="1" si="16"/>
        <v>0</v>
      </c>
      <c r="P78" s="36">
        <f t="shared" ca="1" si="17"/>
        <v>0</v>
      </c>
      <c r="Q78" s="36">
        <f t="shared" ca="1" si="18"/>
        <v>0</v>
      </c>
      <c r="R78" s="16">
        <f t="shared" ca="1" si="19"/>
        <v>8.3808004712510181E-3</v>
      </c>
    </row>
    <row r="79" spans="1:18" x14ac:dyDescent="0.2">
      <c r="A79" s="84"/>
      <c r="B79" s="84"/>
      <c r="C79" s="84"/>
      <c r="D79" s="85">
        <f t="shared" si="5"/>
        <v>0</v>
      </c>
      <c r="E79" s="85">
        <f t="shared" si="6"/>
        <v>0</v>
      </c>
      <c r="F79" s="36">
        <f t="shared" si="7"/>
        <v>0</v>
      </c>
      <c r="G79" s="36">
        <f t="shared" si="8"/>
        <v>0</v>
      </c>
      <c r="H79" s="36">
        <f t="shared" si="9"/>
        <v>0</v>
      </c>
      <c r="I79" s="36">
        <f t="shared" si="10"/>
        <v>0</v>
      </c>
      <c r="J79" s="36">
        <f t="shared" si="11"/>
        <v>0</v>
      </c>
      <c r="K79" s="36">
        <f t="shared" si="12"/>
        <v>0</v>
      </c>
      <c r="L79" s="36">
        <f t="shared" si="13"/>
        <v>0</v>
      </c>
      <c r="M79" s="36">
        <f t="shared" ca="1" si="14"/>
        <v>-8.3808004712510181E-3</v>
      </c>
      <c r="N79" s="36">
        <f t="shared" ca="1" si="15"/>
        <v>0</v>
      </c>
      <c r="O79" s="26">
        <f t="shared" ca="1" si="16"/>
        <v>0</v>
      </c>
      <c r="P79" s="36">
        <f t="shared" ca="1" si="17"/>
        <v>0</v>
      </c>
      <c r="Q79" s="36">
        <f t="shared" ca="1" si="18"/>
        <v>0</v>
      </c>
      <c r="R79" s="16">
        <f t="shared" ca="1" si="19"/>
        <v>8.3808004712510181E-3</v>
      </c>
    </row>
    <row r="80" spans="1:18" x14ac:dyDescent="0.2">
      <c r="A80" s="84"/>
      <c r="B80" s="84"/>
      <c r="C80" s="84"/>
      <c r="D80" s="85">
        <f t="shared" si="5"/>
        <v>0</v>
      </c>
      <c r="E80" s="85">
        <f t="shared" si="6"/>
        <v>0</v>
      </c>
      <c r="F80" s="36">
        <f t="shared" si="7"/>
        <v>0</v>
      </c>
      <c r="G80" s="36">
        <f t="shared" si="8"/>
        <v>0</v>
      </c>
      <c r="H80" s="36">
        <f t="shared" si="9"/>
        <v>0</v>
      </c>
      <c r="I80" s="36">
        <f t="shared" si="10"/>
        <v>0</v>
      </c>
      <c r="J80" s="36">
        <f t="shared" si="11"/>
        <v>0</v>
      </c>
      <c r="K80" s="36">
        <f t="shared" si="12"/>
        <v>0</v>
      </c>
      <c r="L80" s="36">
        <f t="shared" si="13"/>
        <v>0</v>
      </c>
      <c r="M80" s="36">
        <f t="shared" ca="1" si="14"/>
        <v>-8.3808004712510181E-3</v>
      </c>
      <c r="N80" s="36">
        <f t="shared" ca="1" si="15"/>
        <v>0</v>
      </c>
      <c r="O80" s="26">
        <f t="shared" ca="1" si="16"/>
        <v>0</v>
      </c>
      <c r="P80" s="36">
        <f t="shared" ca="1" si="17"/>
        <v>0</v>
      </c>
      <c r="Q80" s="36">
        <f t="shared" ca="1" si="18"/>
        <v>0</v>
      </c>
      <c r="R80" s="16">
        <f t="shared" ca="1" si="19"/>
        <v>8.3808004712510181E-3</v>
      </c>
    </row>
    <row r="81" spans="1:18" x14ac:dyDescent="0.2">
      <c r="A81" s="84"/>
      <c r="B81" s="84"/>
      <c r="C81" s="84"/>
      <c r="D81" s="85">
        <f t="shared" si="5"/>
        <v>0</v>
      </c>
      <c r="E81" s="85">
        <f t="shared" si="6"/>
        <v>0</v>
      </c>
      <c r="F81" s="36">
        <f t="shared" si="7"/>
        <v>0</v>
      </c>
      <c r="G81" s="36">
        <f t="shared" si="8"/>
        <v>0</v>
      </c>
      <c r="H81" s="36">
        <f t="shared" si="9"/>
        <v>0</v>
      </c>
      <c r="I81" s="36">
        <f t="shared" si="10"/>
        <v>0</v>
      </c>
      <c r="J81" s="36">
        <f t="shared" si="11"/>
        <v>0</v>
      </c>
      <c r="K81" s="36">
        <f t="shared" si="12"/>
        <v>0</v>
      </c>
      <c r="L81" s="36">
        <f t="shared" si="13"/>
        <v>0</v>
      </c>
      <c r="M81" s="36">
        <f t="shared" ca="1" si="14"/>
        <v>-8.3808004712510181E-3</v>
      </c>
      <c r="N81" s="36">
        <f t="shared" ca="1" si="15"/>
        <v>0</v>
      </c>
      <c r="O81" s="26">
        <f t="shared" ca="1" si="16"/>
        <v>0</v>
      </c>
      <c r="P81" s="36">
        <f t="shared" ca="1" si="17"/>
        <v>0</v>
      </c>
      <c r="Q81" s="36">
        <f t="shared" ca="1" si="18"/>
        <v>0</v>
      </c>
      <c r="R81" s="16">
        <f t="shared" ca="1" si="19"/>
        <v>8.3808004712510181E-3</v>
      </c>
    </row>
    <row r="82" spans="1:18" x14ac:dyDescent="0.2">
      <c r="A82" s="84"/>
      <c r="B82" s="84"/>
      <c r="C82" s="84"/>
      <c r="D82" s="85">
        <f t="shared" si="5"/>
        <v>0</v>
      </c>
      <c r="E82" s="85">
        <f t="shared" si="6"/>
        <v>0</v>
      </c>
      <c r="F82" s="36">
        <f t="shared" si="7"/>
        <v>0</v>
      </c>
      <c r="G82" s="36">
        <f t="shared" si="8"/>
        <v>0</v>
      </c>
      <c r="H82" s="36">
        <f t="shared" si="9"/>
        <v>0</v>
      </c>
      <c r="I82" s="36">
        <f t="shared" si="10"/>
        <v>0</v>
      </c>
      <c r="J82" s="36">
        <f t="shared" si="11"/>
        <v>0</v>
      </c>
      <c r="K82" s="36">
        <f t="shared" si="12"/>
        <v>0</v>
      </c>
      <c r="L82" s="36">
        <f t="shared" si="13"/>
        <v>0</v>
      </c>
      <c r="M82" s="36">
        <f t="shared" ca="1" si="14"/>
        <v>-8.3808004712510181E-3</v>
      </c>
      <c r="N82" s="36">
        <f t="shared" ca="1" si="15"/>
        <v>0</v>
      </c>
      <c r="O82" s="26">
        <f t="shared" ca="1" si="16"/>
        <v>0</v>
      </c>
      <c r="P82" s="36">
        <f t="shared" ca="1" si="17"/>
        <v>0</v>
      </c>
      <c r="Q82" s="36">
        <f t="shared" ca="1" si="18"/>
        <v>0</v>
      </c>
      <c r="R82" s="16">
        <f t="shared" ca="1" si="19"/>
        <v>8.3808004712510181E-3</v>
      </c>
    </row>
    <row r="83" spans="1:18" x14ac:dyDescent="0.2">
      <c r="A83" s="84"/>
      <c r="B83" s="84"/>
      <c r="C83" s="84"/>
      <c r="D83" s="85">
        <f t="shared" si="5"/>
        <v>0</v>
      </c>
      <c r="E83" s="85">
        <f t="shared" si="6"/>
        <v>0</v>
      </c>
      <c r="F83" s="36">
        <f t="shared" si="7"/>
        <v>0</v>
      </c>
      <c r="G83" s="36">
        <f t="shared" si="8"/>
        <v>0</v>
      </c>
      <c r="H83" s="36">
        <f t="shared" si="9"/>
        <v>0</v>
      </c>
      <c r="I83" s="36">
        <f t="shared" si="10"/>
        <v>0</v>
      </c>
      <c r="J83" s="36">
        <f t="shared" si="11"/>
        <v>0</v>
      </c>
      <c r="K83" s="36">
        <f t="shared" si="12"/>
        <v>0</v>
      </c>
      <c r="L83" s="36">
        <f t="shared" si="13"/>
        <v>0</v>
      </c>
      <c r="M83" s="36">
        <f t="shared" ca="1" si="14"/>
        <v>-8.3808004712510181E-3</v>
      </c>
      <c r="N83" s="36">
        <f t="shared" ca="1" si="15"/>
        <v>0</v>
      </c>
      <c r="O83" s="26">
        <f t="shared" ca="1" si="16"/>
        <v>0</v>
      </c>
      <c r="P83" s="36">
        <f t="shared" ca="1" si="17"/>
        <v>0</v>
      </c>
      <c r="Q83" s="36">
        <f t="shared" ca="1" si="18"/>
        <v>0</v>
      </c>
      <c r="R83" s="16">
        <f t="shared" ca="1" si="19"/>
        <v>8.3808004712510181E-3</v>
      </c>
    </row>
    <row r="84" spans="1:18" x14ac:dyDescent="0.2">
      <c r="A84" s="84"/>
      <c r="B84" s="84"/>
      <c r="C84" s="84"/>
      <c r="D84" s="85">
        <f t="shared" si="5"/>
        <v>0</v>
      </c>
      <c r="E84" s="85">
        <f t="shared" si="6"/>
        <v>0</v>
      </c>
      <c r="F84" s="36">
        <f t="shared" si="7"/>
        <v>0</v>
      </c>
      <c r="G84" s="36">
        <f t="shared" si="8"/>
        <v>0</v>
      </c>
      <c r="H84" s="36">
        <f t="shared" si="9"/>
        <v>0</v>
      </c>
      <c r="I84" s="36">
        <f t="shared" si="10"/>
        <v>0</v>
      </c>
      <c r="J84" s="36">
        <f t="shared" si="11"/>
        <v>0</v>
      </c>
      <c r="K84" s="36">
        <f t="shared" si="12"/>
        <v>0</v>
      </c>
      <c r="L84" s="36">
        <f t="shared" si="13"/>
        <v>0</v>
      </c>
      <c r="M84" s="36">
        <f t="shared" ca="1" si="14"/>
        <v>-8.3808004712510181E-3</v>
      </c>
      <c r="N84" s="36">
        <f t="shared" ca="1" si="15"/>
        <v>0</v>
      </c>
      <c r="O84" s="26">
        <f t="shared" ca="1" si="16"/>
        <v>0</v>
      </c>
      <c r="P84" s="36">
        <f t="shared" ca="1" si="17"/>
        <v>0</v>
      </c>
      <c r="Q84" s="36">
        <f t="shared" ca="1" si="18"/>
        <v>0</v>
      </c>
      <c r="R84" s="16">
        <f t="shared" ca="1" si="19"/>
        <v>8.3808004712510181E-3</v>
      </c>
    </row>
    <row r="85" spans="1:18" x14ac:dyDescent="0.2">
      <c r="A85" s="84"/>
      <c r="B85" s="84"/>
      <c r="C85" s="84"/>
      <c r="D85" s="85">
        <f t="shared" ref="D85:D148" si="20">A85/A$18</f>
        <v>0</v>
      </c>
      <c r="E85" s="85">
        <f t="shared" ref="E85:E148" si="21">B85/B$18</f>
        <v>0</v>
      </c>
      <c r="F85" s="36">
        <f t="shared" ref="F85:F148" si="22">$C85*D85</f>
        <v>0</v>
      </c>
      <c r="G85" s="36">
        <f t="shared" ref="G85:G148" si="23">$C85*E85</f>
        <v>0</v>
      </c>
      <c r="H85" s="36">
        <f t="shared" ref="H85:H148" si="24">C85*D85*D85</f>
        <v>0</v>
      </c>
      <c r="I85" s="36">
        <f t="shared" ref="I85:I148" si="25">C85*D85*D85*D85</f>
        <v>0</v>
      </c>
      <c r="J85" s="36">
        <f t="shared" ref="J85:J148" si="26">C85*D85*D85*D85*D85</f>
        <v>0</v>
      </c>
      <c r="K85" s="36">
        <f t="shared" ref="K85:K148" si="27">C85*E85*D85</f>
        <v>0</v>
      </c>
      <c r="L85" s="36">
        <f t="shared" ref="L85:L148" si="28">C85*E85*D85*D85</f>
        <v>0</v>
      </c>
      <c r="M85" s="36">
        <f t="shared" ref="M85:M148" ca="1" si="29">+E$4+E$5*D85+E$6*D85^2</f>
        <v>-8.3808004712510181E-3</v>
      </c>
      <c r="N85" s="36">
        <f t="shared" ref="N85:N148" ca="1" si="30">C85*(M85-E85)^2</f>
        <v>0</v>
      </c>
      <c r="O85" s="26">
        <f t="shared" ref="O85:O148" ca="1" si="31">(C85*O$1-O$2*F85+O$3*H85)^2</f>
        <v>0</v>
      </c>
      <c r="P85" s="36">
        <f t="shared" ref="P85:P148" ca="1" si="32">(-C85*O$2+O$4*F85-O$5*H85)^2</f>
        <v>0</v>
      </c>
      <c r="Q85" s="36">
        <f t="shared" ref="Q85:Q148" ca="1" si="33">+(C85*O$3-F85*O$5+H85*O$6)^2</f>
        <v>0</v>
      </c>
      <c r="R85" s="16">
        <f t="shared" ref="R85:R148" ca="1" si="34">+E85-M85</f>
        <v>8.3808004712510181E-3</v>
      </c>
    </row>
    <row r="86" spans="1:18" x14ac:dyDescent="0.2">
      <c r="A86" s="84"/>
      <c r="B86" s="84"/>
      <c r="C86" s="84"/>
      <c r="D86" s="85">
        <f t="shared" si="20"/>
        <v>0</v>
      </c>
      <c r="E86" s="85">
        <f t="shared" si="21"/>
        <v>0</v>
      </c>
      <c r="F86" s="36">
        <f t="shared" si="22"/>
        <v>0</v>
      </c>
      <c r="G86" s="36">
        <f t="shared" si="23"/>
        <v>0</v>
      </c>
      <c r="H86" s="36">
        <f t="shared" si="24"/>
        <v>0</v>
      </c>
      <c r="I86" s="36">
        <f t="shared" si="25"/>
        <v>0</v>
      </c>
      <c r="J86" s="36">
        <f t="shared" si="26"/>
        <v>0</v>
      </c>
      <c r="K86" s="36">
        <f t="shared" si="27"/>
        <v>0</v>
      </c>
      <c r="L86" s="36">
        <f t="shared" si="28"/>
        <v>0</v>
      </c>
      <c r="M86" s="36">
        <f t="shared" ca="1" si="29"/>
        <v>-8.3808004712510181E-3</v>
      </c>
      <c r="N86" s="36">
        <f t="shared" ca="1" si="30"/>
        <v>0</v>
      </c>
      <c r="O86" s="26">
        <f t="shared" ca="1" si="31"/>
        <v>0</v>
      </c>
      <c r="P86" s="36">
        <f t="shared" ca="1" si="32"/>
        <v>0</v>
      </c>
      <c r="Q86" s="36">
        <f t="shared" ca="1" si="33"/>
        <v>0</v>
      </c>
      <c r="R86" s="16">
        <f t="shared" ca="1" si="34"/>
        <v>8.3808004712510181E-3</v>
      </c>
    </row>
    <row r="87" spans="1:18" x14ac:dyDescent="0.2">
      <c r="A87" s="84"/>
      <c r="B87" s="84"/>
      <c r="C87" s="84"/>
      <c r="D87" s="85">
        <f t="shared" si="20"/>
        <v>0</v>
      </c>
      <c r="E87" s="85">
        <f t="shared" si="21"/>
        <v>0</v>
      </c>
      <c r="F87" s="36">
        <f t="shared" si="22"/>
        <v>0</v>
      </c>
      <c r="G87" s="36">
        <f t="shared" si="23"/>
        <v>0</v>
      </c>
      <c r="H87" s="36">
        <f t="shared" si="24"/>
        <v>0</v>
      </c>
      <c r="I87" s="36">
        <f t="shared" si="25"/>
        <v>0</v>
      </c>
      <c r="J87" s="36">
        <f t="shared" si="26"/>
        <v>0</v>
      </c>
      <c r="K87" s="36">
        <f t="shared" si="27"/>
        <v>0</v>
      </c>
      <c r="L87" s="36">
        <f t="shared" si="28"/>
        <v>0</v>
      </c>
      <c r="M87" s="36">
        <f t="shared" ca="1" si="29"/>
        <v>-8.3808004712510181E-3</v>
      </c>
      <c r="N87" s="36">
        <f t="shared" ca="1" si="30"/>
        <v>0</v>
      </c>
      <c r="O87" s="26">
        <f t="shared" ca="1" si="31"/>
        <v>0</v>
      </c>
      <c r="P87" s="36">
        <f t="shared" ca="1" si="32"/>
        <v>0</v>
      </c>
      <c r="Q87" s="36">
        <f t="shared" ca="1" si="33"/>
        <v>0</v>
      </c>
      <c r="R87" s="16">
        <f t="shared" ca="1" si="34"/>
        <v>8.3808004712510181E-3</v>
      </c>
    </row>
    <row r="88" spans="1:18" x14ac:dyDescent="0.2">
      <c r="A88" s="84"/>
      <c r="B88" s="84"/>
      <c r="C88" s="84"/>
      <c r="D88" s="85">
        <f t="shared" si="20"/>
        <v>0</v>
      </c>
      <c r="E88" s="85">
        <f t="shared" si="21"/>
        <v>0</v>
      </c>
      <c r="F88" s="36">
        <f t="shared" si="22"/>
        <v>0</v>
      </c>
      <c r="G88" s="36">
        <f t="shared" si="23"/>
        <v>0</v>
      </c>
      <c r="H88" s="36">
        <f t="shared" si="24"/>
        <v>0</v>
      </c>
      <c r="I88" s="36">
        <f t="shared" si="25"/>
        <v>0</v>
      </c>
      <c r="J88" s="36">
        <f t="shared" si="26"/>
        <v>0</v>
      </c>
      <c r="K88" s="36">
        <f t="shared" si="27"/>
        <v>0</v>
      </c>
      <c r="L88" s="36">
        <f t="shared" si="28"/>
        <v>0</v>
      </c>
      <c r="M88" s="36">
        <f t="shared" ca="1" si="29"/>
        <v>-8.3808004712510181E-3</v>
      </c>
      <c r="N88" s="36">
        <f t="shared" ca="1" si="30"/>
        <v>0</v>
      </c>
      <c r="O88" s="26">
        <f t="shared" ca="1" si="31"/>
        <v>0</v>
      </c>
      <c r="P88" s="36">
        <f t="shared" ca="1" si="32"/>
        <v>0</v>
      </c>
      <c r="Q88" s="36">
        <f t="shared" ca="1" si="33"/>
        <v>0</v>
      </c>
      <c r="R88" s="16">
        <f t="shared" ca="1" si="34"/>
        <v>8.3808004712510181E-3</v>
      </c>
    </row>
    <row r="89" spans="1:18" x14ac:dyDescent="0.2">
      <c r="A89" s="84"/>
      <c r="B89" s="84"/>
      <c r="C89" s="84"/>
      <c r="D89" s="85">
        <f t="shared" si="20"/>
        <v>0</v>
      </c>
      <c r="E89" s="85">
        <f t="shared" si="21"/>
        <v>0</v>
      </c>
      <c r="F89" s="36">
        <f t="shared" si="22"/>
        <v>0</v>
      </c>
      <c r="G89" s="36">
        <f t="shared" si="23"/>
        <v>0</v>
      </c>
      <c r="H89" s="36">
        <f t="shared" si="24"/>
        <v>0</v>
      </c>
      <c r="I89" s="36">
        <f t="shared" si="25"/>
        <v>0</v>
      </c>
      <c r="J89" s="36">
        <f t="shared" si="26"/>
        <v>0</v>
      </c>
      <c r="K89" s="36">
        <f t="shared" si="27"/>
        <v>0</v>
      </c>
      <c r="L89" s="36">
        <f t="shared" si="28"/>
        <v>0</v>
      </c>
      <c r="M89" s="36">
        <f t="shared" ca="1" si="29"/>
        <v>-8.3808004712510181E-3</v>
      </c>
      <c r="N89" s="36">
        <f t="shared" ca="1" si="30"/>
        <v>0</v>
      </c>
      <c r="O89" s="26">
        <f t="shared" ca="1" si="31"/>
        <v>0</v>
      </c>
      <c r="P89" s="36">
        <f t="shared" ca="1" si="32"/>
        <v>0</v>
      </c>
      <c r="Q89" s="36">
        <f t="shared" ca="1" si="33"/>
        <v>0</v>
      </c>
      <c r="R89" s="16">
        <f t="shared" ca="1" si="34"/>
        <v>8.3808004712510181E-3</v>
      </c>
    </row>
    <row r="90" spans="1:18" x14ac:dyDescent="0.2">
      <c r="A90" s="84"/>
      <c r="B90" s="84"/>
      <c r="C90" s="84"/>
      <c r="D90" s="85">
        <f t="shared" si="20"/>
        <v>0</v>
      </c>
      <c r="E90" s="85">
        <f t="shared" si="21"/>
        <v>0</v>
      </c>
      <c r="F90" s="36">
        <f t="shared" si="22"/>
        <v>0</v>
      </c>
      <c r="G90" s="36">
        <f t="shared" si="23"/>
        <v>0</v>
      </c>
      <c r="H90" s="36">
        <f t="shared" si="24"/>
        <v>0</v>
      </c>
      <c r="I90" s="36">
        <f t="shared" si="25"/>
        <v>0</v>
      </c>
      <c r="J90" s="36">
        <f t="shared" si="26"/>
        <v>0</v>
      </c>
      <c r="K90" s="36">
        <f t="shared" si="27"/>
        <v>0</v>
      </c>
      <c r="L90" s="36">
        <f t="shared" si="28"/>
        <v>0</v>
      </c>
      <c r="M90" s="36">
        <f t="shared" ca="1" si="29"/>
        <v>-8.3808004712510181E-3</v>
      </c>
      <c r="N90" s="36">
        <f t="shared" ca="1" si="30"/>
        <v>0</v>
      </c>
      <c r="O90" s="26">
        <f t="shared" ca="1" si="31"/>
        <v>0</v>
      </c>
      <c r="P90" s="36">
        <f t="shared" ca="1" si="32"/>
        <v>0</v>
      </c>
      <c r="Q90" s="36">
        <f t="shared" ca="1" si="33"/>
        <v>0</v>
      </c>
      <c r="R90" s="16">
        <f t="shared" ca="1" si="34"/>
        <v>8.3808004712510181E-3</v>
      </c>
    </row>
    <row r="91" spans="1:18" x14ac:dyDescent="0.2">
      <c r="A91" s="84"/>
      <c r="B91" s="84"/>
      <c r="C91" s="84"/>
      <c r="D91" s="85">
        <f t="shared" si="20"/>
        <v>0</v>
      </c>
      <c r="E91" s="85">
        <f t="shared" si="21"/>
        <v>0</v>
      </c>
      <c r="F91" s="36">
        <f t="shared" si="22"/>
        <v>0</v>
      </c>
      <c r="G91" s="36">
        <f t="shared" si="23"/>
        <v>0</v>
      </c>
      <c r="H91" s="36">
        <f t="shared" si="24"/>
        <v>0</v>
      </c>
      <c r="I91" s="36">
        <f t="shared" si="25"/>
        <v>0</v>
      </c>
      <c r="J91" s="36">
        <f t="shared" si="26"/>
        <v>0</v>
      </c>
      <c r="K91" s="36">
        <f t="shared" si="27"/>
        <v>0</v>
      </c>
      <c r="L91" s="36">
        <f t="shared" si="28"/>
        <v>0</v>
      </c>
      <c r="M91" s="36">
        <f t="shared" ca="1" si="29"/>
        <v>-8.3808004712510181E-3</v>
      </c>
      <c r="N91" s="36">
        <f t="shared" ca="1" si="30"/>
        <v>0</v>
      </c>
      <c r="O91" s="26">
        <f t="shared" ca="1" si="31"/>
        <v>0</v>
      </c>
      <c r="P91" s="36">
        <f t="shared" ca="1" si="32"/>
        <v>0</v>
      </c>
      <c r="Q91" s="36">
        <f t="shared" ca="1" si="33"/>
        <v>0</v>
      </c>
      <c r="R91" s="16">
        <f t="shared" ca="1" si="34"/>
        <v>8.3808004712510181E-3</v>
      </c>
    </row>
    <row r="92" spans="1:18" x14ac:dyDescent="0.2">
      <c r="A92" s="84"/>
      <c r="B92" s="84"/>
      <c r="C92" s="84"/>
      <c r="D92" s="85">
        <f t="shared" si="20"/>
        <v>0</v>
      </c>
      <c r="E92" s="85">
        <f t="shared" si="21"/>
        <v>0</v>
      </c>
      <c r="F92" s="36">
        <f t="shared" si="22"/>
        <v>0</v>
      </c>
      <c r="G92" s="36">
        <f t="shared" si="23"/>
        <v>0</v>
      </c>
      <c r="H92" s="36">
        <f t="shared" si="24"/>
        <v>0</v>
      </c>
      <c r="I92" s="36">
        <f t="shared" si="25"/>
        <v>0</v>
      </c>
      <c r="J92" s="36">
        <f t="shared" si="26"/>
        <v>0</v>
      </c>
      <c r="K92" s="36">
        <f t="shared" si="27"/>
        <v>0</v>
      </c>
      <c r="L92" s="36">
        <f t="shared" si="28"/>
        <v>0</v>
      </c>
      <c r="M92" s="36">
        <f t="shared" ca="1" si="29"/>
        <v>-8.3808004712510181E-3</v>
      </c>
      <c r="N92" s="36">
        <f t="shared" ca="1" si="30"/>
        <v>0</v>
      </c>
      <c r="O92" s="26">
        <f t="shared" ca="1" si="31"/>
        <v>0</v>
      </c>
      <c r="P92" s="36">
        <f t="shared" ca="1" si="32"/>
        <v>0</v>
      </c>
      <c r="Q92" s="36">
        <f t="shared" ca="1" si="33"/>
        <v>0</v>
      </c>
      <c r="R92" s="16">
        <f t="shared" ca="1" si="34"/>
        <v>8.3808004712510181E-3</v>
      </c>
    </row>
    <row r="93" spans="1:18" x14ac:dyDescent="0.2">
      <c r="A93" s="84"/>
      <c r="B93" s="84"/>
      <c r="C93" s="84"/>
      <c r="D93" s="85">
        <f t="shared" si="20"/>
        <v>0</v>
      </c>
      <c r="E93" s="85">
        <f t="shared" si="21"/>
        <v>0</v>
      </c>
      <c r="F93" s="36">
        <f t="shared" si="22"/>
        <v>0</v>
      </c>
      <c r="G93" s="36">
        <f t="shared" si="23"/>
        <v>0</v>
      </c>
      <c r="H93" s="36">
        <f t="shared" si="24"/>
        <v>0</v>
      </c>
      <c r="I93" s="36">
        <f t="shared" si="25"/>
        <v>0</v>
      </c>
      <c r="J93" s="36">
        <f t="shared" si="26"/>
        <v>0</v>
      </c>
      <c r="K93" s="36">
        <f t="shared" si="27"/>
        <v>0</v>
      </c>
      <c r="L93" s="36">
        <f t="shared" si="28"/>
        <v>0</v>
      </c>
      <c r="M93" s="36">
        <f t="shared" ca="1" si="29"/>
        <v>-8.3808004712510181E-3</v>
      </c>
      <c r="N93" s="36">
        <f t="shared" ca="1" si="30"/>
        <v>0</v>
      </c>
      <c r="O93" s="26">
        <f t="shared" ca="1" si="31"/>
        <v>0</v>
      </c>
      <c r="P93" s="36">
        <f t="shared" ca="1" si="32"/>
        <v>0</v>
      </c>
      <c r="Q93" s="36">
        <f t="shared" ca="1" si="33"/>
        <v>0</v>
      </c>
      <c r="R93" s="16">
        <f t="shared" ca="1" si="34"/>
        <v>8.3808004712510181E-3</v>
      </c>
    </row>
    <row r="94" spans="1:18" x14ac:dyDescent="0.2">
      <c r="A94" s="84"/>
      <c r="B94" s="84"/>
      <c r="C94" s="84"/>
      <c r="D94" s="85">
        <f t="shared" si="20"/>
        <v>0</v>
      </c>
      <c r="E94" s="85">
        <f t="shared" si="21"/>
        <v>0</v>
      </c>
      <c r="F94" s="36">
        <f t="shared" si="22"/>
        <v>0</v>
      </c>
      <c r="G94" s="36">
        <f t="shared" si="23"/>
        <v>0</v>
      </c>
      <c r="H94" s="36">
        <f t="shared" si="24"/>
        <v>0</v>
      </c>
      <c r="I94" s="36">
        <f t="shared" si="25"/>
        <v>0</v>
      </c>
      <c r="J94" s="36">
        <f t="shared" si="26"/>
        <v>0</v>
      </c>
      <c r="K94" s="36">
        <f t="shared" si="27"/>
        <v>0</v>
      </c>
      <c r="L94" s="36">
        <f t="shared" si="28"/>
        <v>0</v>
      </c>
      <c r="M94" s="36">
        <f t="shared" ca="1" si="29"/>
        <v>-8.3808004712510181E-3</v>
      </c>
      <c r="N94" s="36">
        <f t="shared" ca="1" si="30"/>
        <v>0</v>
      </c>
      <c r="O94" s="26">
        <f t="shared" ca="1" si="31"/>
        <v>0</v>
      </c>
      <c r="P94" s="36">
        <f t="shared" ca="1" si="32"/>
        <v>0</v>
      </c>
      <c r="Q94" s="36">
        <f t="shared" ca="1" si="33"/>
        <v>0</v>
      </c>
      <c r="R94" s="16">
        <f t="shared" ca="1" si="34"/>
        <v>8.3808004712510181E-3</v>
      </c>
    </row>
    <row r="95" spans="1:18" x14ac:dyDescent="0.2">
      <c r="A95" s="84"/>
      <c r="B95" s="84"/>
      <c r="C95" s="84"/>
      <c r="D95" s="85">
        <f t="shared" si="20"/>
        <v>0</v>
      </c>
      <c r="E95" s="85">
        <f t="shared" si="21"/>
        <v>0</v>
      </c>
      <c r="F95" s="36">
        <f t="shared" si="22"/>
        <v>0</v>
      </c>
      <c r="G95" s="36">
        <f t="shared" si="23"/>
        <v>0</v>
      </c>
      <c r="H95" s="36">
        <f t="shared" si="24"/>
        <v>0</v>
      </c>
      <c r="I95" s="36">
        <f t="shared" si="25"/>
        <v>0</v>
      </c>
      <c r="J95" s="36">
        <f t="shared" si="26"/>
        <v>0</v>
      </c>
      <c r="K95" s="36">
        <f t="shared" si="27"/>
        <v>0</v>
      </c>
      <c r="L95" s="36">
        <f t="shared" si="28"/>
        <v>0</v>
      </c>
      <c r="M95" s="36">
        <f t="shared" ca="1" si="29"/>
        <v>-8.3808004712510181E-3</v>
      </c>
      <c r="N95" s="36">
        <f t="shared" ca="1" si="30"/>
        <v>0</v>
      </c>
      <c r="O95" s="26">
        <f t="shared" ca="1" si="31"/>
        <v>0</v>
      </c>
      <c r="P95" s="36">
        <f t="shared" ca="1" si="32"/>
        <v>0</v>
      </c>
      <c r="Q95" s="36">
        <f t="shared" ca="1" si="33"/>
        <v>0</v>
      </c>
      <c r="R95" s="16">
        <f t="shared" ca="1" si="34"/>
        <v>8.3808004712510181E-3</v>
      </c>
    </row>
    <row r="96" spans="1:18" x14ac:dyDescent="0.2">
      <c r="A96" s="84"/>
      <c r="B96" s="84"/>
      <c r="C96" s="84"/>
      <c r="D96" s="85">
        <f t="shared" si="20"/>
        <v>0</v>
      </c>
      <c r="E96" s="85">
        <f t="shared" si="21"/>
        <v>0</v>
      </c>
      <c r="F96" s="36">
        <f t="shared" si="22"/>
        <v>0</v>
      </c>
      <c r="G96" s="36">
        <f t="shared" si="23"/>
        <v>0</v>
      </c>
      <c r="H96" s="36">
        <f t="shared" si="24"/>
        <v>0</v>
      </c>
      <c r="I96" s="36">
        <f t="shared" si="25"/>
        <v>0</v>
      </c>
      <c r="J96" s="36">
        <f t="shared" si="26"/>
        <v>0</v>
      </c>
      <c r="K96" s="36">
        <f t="shared" si="27"/>
        <v>0</v>
      </c>
      <c r="L96" s="36">
        <f t="shared" si="28"/>
        <v>0</v>
      </c>
      <c r="M96" s="36">
        <f t="shared" ca="1" si="29"/>
        <v>-8.3808004712510181E-3</v>
      </c>
      <c r="N96" s="36">
        <f t="shared" ca="1" si="30"/>
        <v>0</v>
      </c>
      <c r="O96" s="26">
        <f t="shared" ca="1" si="31"/>
        <v>0</v>
      </c>
      <c r="P96" s="36">
        <f t="shared" ca="1" si="32"/>
        <v>0</v>
      </c>
      <c r="Q96" s="36">
        <f t="shared" ca="1" si="33"/>
        <v>0</v>
      </c>
      <c r="R96" s="16">
        <f t="shared" ca="1" si="34"/>
        <v>8.3808004712510181E-3</v>
      </c>
    </row>
    <row r="97" spans="1:18" x14ac:dyDescent="0.2">
      <c r="A97" s="84"/>
      <c r="B97" s="84"/>
      <c r="C97" s="84"/>
      <c r="D97" s="85">
        <f t="shared" si="20"/>
        <v>0</v>
      </c>
      <c r="E97" s="85">
        <f t="shared" si="21"/>
        <v>0</v>
      </c>
      <c r="F97" s="36">
        <f t="shared" si="22"/>
        <v>0</v>
      </c>
      <c r="G97" s="36">
        <f t="shared" si="23"/>
        <v>0</v>
      </c>
      <c r="H97" s="36">
        <f t="shared" si="24"/>
        <v>0</v>
      </c>
      <c r="I97" s="36">
        <f t="shared" si="25"/>
        <v>0</v>
      </c>
      <c r="J97" s="36">
        <f t="shared" si="26"/>
        <v>0</v>
      </c>
      <c r="K97" s="36">
        <f t="shared" si="27"/>
        <v>0</v>
      </c>
      <c r="L97" s="36">
        <f t="shared" si="28"/>
        <v>0</v>
      </c>
      <c r="M97" s="36">
        <f t="shared" ca="1" si="29"/>
        <v>-8.3808004712510181E-3</v>
      </c>
      <c r="N97" s="36">
        <f t="shared" ca="1" si="30"/>
        <v>0</v>
      </c>
      <c r="O97" s="26">
        <f t="shared" ca="1" si="31"/>
        <v>0</v>
      </c>
      <c r="P97" s="36">
        <f t="shared" ca="1" si="32"/>
        <v>0</v>
      </c>
      <c r="Q97" s="36">
        <f t="shared" ca="1" si="33"/>
        <v>0</v>
      </c>
      <c r="R97" s="16">
        <f t="shared" ca="1" si="34"/>
        <v>8.3808004712510181E-3</v>
      </c>
    </row>
    <row r="98" spans="1:18" x14ac:dyDescent="0.2">
      <c r="A98" s="84"/>
      <c r="B98" s="84"/>
      <c r="C98" s="84"/>
      <c r="D98" s="85">
        <f t="shared" si="20"/>
        <v>0</v>
      </c>
      <c r="E98" s="85">
        <f t="shared" si="21"/>
        <v>0</v>
      </c>
      <c r="F98" s="36">
        <f t="shared" si="22"/>
        <v>0</v>
      </c>
      <c r="G98" s="36">
        <f t="shared" si="23"/>
        <v>0</v>
      </c>
      <c r="H98" s="36">
        <f t="shared" si="24"/>
        <v>0</v>
      </c>
      <c r="I98" s="36">
        <f t="shared" si="25"/>
        <v>0</v>
      </c>
      <c r="J98" s="36">
        <f t="shared" si="26"/>
        <v>0</v>
      </c>
      <c r="K98" s="36">
        <f t="shared" si="27"/>
        <v>0</v>
      </c>
      <c r="L98" s="36">
        <f t="shared" si="28"/>
        <v>0</v>
      </c>
      <c r="M98" s="36">
        <f t="shared" ca="1" si="29"/>
        <v>-8.3808004712510181E-3</v>
      </c>
      <c r="N98" s="36">
        <f t="shared" ca="1" si="30"/>
        <v>0</v>
      </c>
      <c r="O98" s="26">
        <f t="shared" ca="1" si="31"/>
        <v>0</v>
      </c>
      <c r="P98" s="36">
        <f t="shared" ca="1" si="32"/>
        <v>0</v>
      </c>
      <c r="Q98" s="36">
        <f t="shared" ca="1" si="33"/>
        <v>0</v>
      </c>
      <c r="R98" s="16">
        <f t="shared" ca="1" si="34"/>
        <v>8.3808004712510181E-3</v>
      </c>
    </row>
    <row r="99" spans="1:18" x14ac:dyDescent="0.2">
      <c r="A99" s="84"/>
      <c r="B99" s="84"/>
      <c r="C99" s="84"/>
      <c r="D99" s="85">
        <f t="shared" si="20"/>
        <v>0</v>
      </c>
      <c r="E99" s="85">
        <f t="shared" si="21"/>
        <v>0</v>
      </c>
      <c r="F99" s="36">
        <f t="shared" si="22"/>
        <v>0</v>
      </c>
      <c r="G99" s="36">
        <f t="shared" si="23"/>
        <v>0</v>
      </c>
      <c r="H99" s="36">
        <f t="shared" si="24"/>
        <v>0</v>
      </c>
      <c r="I99" s="36">
        <f t="shared" si="25"/>
        <v>0</v>
      </c>
      <c r="J99" s="36">
        <f t="shared" si="26"/>
        <v>0</v>
      </c>
      <c r="K99" s="36">
        <f t="shared" si="27"/>
        <v>0</v>
      </c>
      <c r="L99" s="36">
        <f t="shared" si="28"/>
        <v>0</v>
      </c>
      <c r="M99" s="36">
        <f t="shared" ca="1" si="29"/>
        <v>-8.3808004712510181E-3</v>
      </c>
      <c r="N99" s="36">
        <f t="shared" ca="1" si="30"/>
        <v>0</v>
      </c>
      <c r="O99" s="26">
        <f t="shared" ca="1" si="31"/>
        <v>0</v>
      </c>
      <c r="P99" s="36">
        <f t="shared" ca="1" si="32"/>
        <v>0</v>
      </c>
      <c r="Q99" s="36">
        <f t="shared" ca="1" si="33"/>
        <v>0</v>
      </c>
      <c r="R99" s="16">
        <f t="shared" ca="1" si="34"/>
        <v>8.3808004712510181E-3</v>
      </c>
    </row>
    <row r="100" spans="1:18" x14ac:dyDescent="0.2">
      <c r="A100" s="84"/>
      <c r="B100" s="84"/>
      <c r="C100" s="84"/>
      <c r="D100" s="85">
        <f t="shared" si="20"/>
        <v>0</v>
      </c>
      <c r="E100" s="85">
        <f t="shared" si="21"/>
        <v>0</v>
      </c>
      <c r="F100" s="36">
        <f t="shared" si="22"/>
        <v>0</v>
      </c>
      <c r="G100" s="36">
        <f t="shared" si="23"/>
        <v>0</v>
      </c>
      <c r="H100" s="36">
        <f t="shared" si="24"/>
        <v>0</v>
      </c>
      <c r="I100" s="36">
        <f t="shared" si="25"/>
        <v>0</v>
      </c>
      <c r="J100" s="36">
        <f t="shared" si="26"/>
        <v>0</v>
      </c>
      <c r="K100" s="36">
        <f t="shared" si="27"/>
        <v>0</v>
      </c>
      <c r="L100" s="36">
        <f t="shared" si="28"/>
        <v>0</v>
      </c>
      <c r="M100" s="36">
        <f t="shared" ca="1" si="29"/>
        <v>-8.3808004712510181E-3</v>
      </c>
      <c r="N100" s="36">
        <f t="shared" ca="1" si="30"/>
        <v>0</v>
      </c>
      <c r="O100" s="26">
        <f t="shared" ca="1" si="31"/>
        <v>0</v>
      </c>
      <c r="P100" s="36">
        <f t="shared" ca="1" si="32"/>
        <v>0</v>
      </c>
      <c r="Q100" s="36">
        <f t="shared" ca="1" si="33"/>
        <v>0</v>
      </c>
      <c r="R100" s="16">
        <f t="shared" ca="1" si="34"/>
        <v>8.3808004712510181E-3</v>
      </c>
    </row>
    <row r="101" spans="1:18" x14ac:dyDescent="0.2">
      <c r="A101" s="84"/>
      <c r="B101" s="84"/>
      <c r="C101" s="84"/>
      <c r="D101" s="85">
        <f t="shared" si="20"/>
        <v>0</v>
      </c>
      <c r="E101" s="85">
        <f t="shared" si="21"/>
        <v>0</v>
      </c>
      <c r="F101" s="36">
        <f t="shared" si="22"/>
        <v>0</v>
      </c>
      <c r="G101" s="36">
        <f t="shared" si="23"/>
        <v>0</v>
      </c>
      <c r="H101" s="36">
        <f t="shared" si="24"/>
        <v>0</v>
      </c>
      <c r="I101" s="36">
        <f t="shared" si="25"/>
        <v>0</v>
      </c>
      <c r="J101" s="36">
        <f t="shared" si="26"/>
        <v>0</v>
      </c>
      <c r="K101" s="36">
        <f t="shared" si="27"/>
        <v>0</v>
      </c>
      <c r="L101" s="36">
        <f t="shared" si="28"/>
        <v>0</v>
      </c>
      <c r="M101" s="36">
        <f t="shared" ca="1" si="29"/>
        <v>-8.3808004712510181E-3</v>
      </c>
      <c r="N101" s="36">
        <f t="shared" ca="1" si="30"/>
        <v>0</v>
      </c>
      <c r="O101" s="26">
        <f t="shared" ca="1" si="31"/>
        <v>0</v>
      </c>
      <c r="P101" s="36">
        <f t="shared" ca="1" si="32"/>
        <v>0</v>
      </c>
      <c r="Q101" s="36">
        <f t="shared" ca="1" si="33"/>
        <v>0</v>
      </c>
      <c r="R101" s="16">
        <f t="shared" ca="1" si="34"/>
        <v>8.3808004712510181E-3</v>
      </c>
    </row>
    <row r="102" spans="1:18" x14ac:dyDescent="0.2">
      <c r="A102" s="84"/>
      <c r="B102" s="84"/>
      <c r="C102" s="84"/>
      <c r="D102" s="85">
        <f t="shared" si="20"/>
        <v>0</v>
      </c>
      <c r="E102" s="85">
        <f t="shared" si="21"/>
        <v>0</v>
      </c>
      <c r="F102" s="36">
        <f t="shared" si="22"/>
        <v>0</v>
      </c>
      <c r="G102" s="36">
        <f t="shared" si="23"/>
        <v>0</v>
      </c>
      <c r="H102" s="36">
        <f t="shared" si="24"/>
        <v>0</v>
      </c>
      <c r="I102" s="36">
        <f t="shared" si="25"/>
        <v>0</v>
      </c>
      <c r="J102" s="36">
        <f t="shared" si="26"/>
        <v>0</v>
      </c>
      <c r="K102" s="36">
        <f t="shared" si="27"/>
        <v>0</v>
      </c>
      <c r="L102" s="36">
        <f t="shared" si="28"/>
        <v>0</v>
      </c>
      <c r="M102" s="36">
        <f t="shared" ca="1" si="29"/>
        <v>-8.3808004712510181E-3</v>
      </c>
      <c r="N102" s="36">
        <f t="shared" ca="1" si="30"/>
        <v>0</v>
      </c>
      <c r="O102" s="26">
        <f t="shared" ca="1" si="31"/>
        <v>0</v>
      </c>
      <c r="P102" s="36">
        <f t="shared" ca="1" si="32"/>
        <v>0</v>
      </c>
      <c r="Q102" s="36">
        <f t="shared" ca="1" si="33"/>
        <v>0</v>
      </c>
      <c r="R102" s="16">
        <f t="shared" ca="1" si="34"/>
        <v>8.3808004712510181E-3</v>
      </c>
    </row>
    <row r="103" spans="1:18" x14ac:dyDescent="0.2">
      <c r="A103" s="84"/>
      <c r="B103" s="84"/>
      <c r="C103" s="84"/>
      <c r="D103" s="85">
        <f t="shared" si="20"/>
        <v>0</v>
      </c>
      <c r="E103" s="85">
        <f t="shared" si="21"/>
        <v>0</v>
      </c>
      <c r="F103" s="36">
        <f t="shared" si="22"/>
        <v>0</v>
      </c>
      <c r="G103" s="36">
        <f t="shared" si="23"/>
        <v>0</v>
      </c>
      <c r="H103" s="36">
        <f t="shared" si="24"/>
        <v>0</v>
      </c>
      <c r="I103" s="36">
        <f t="shared" si="25"/>
        <v>0</v>
      </c>
      <c r="J103" s="36">
        <f t="shared" si="26"/>
        <v>0</v>
      </c>
      <c r="K103" s="36">
        <f t="shared" si="27"/>
        <v>0</v>
      </c>
      <c r="L103" s="36">
        <f t="shared" si="28"/>
        <v>0</v>
      </c>
      <c r="M103" s="36">
        <f t="shared" ca="1" si="29"/>
        <v>-8.3808004712510181E-3</v>
      </c>
      <c r="N103" s="36">
        <f t="shared" ca="1" si="30"/>
        <v>0</v>
      </c>
      <c r="O103" s="26">
        <f t="shared" ca="1" si="31"/>
        <v>0</v>
      </c>
      <c r="P103" s="36">
        <f t="shared" ca="1" si="32"/>
        <v>0</v>
      </c>
      <c r="Q103" s="36">
        <f t="shared" ca="1" si="33"/>
        <v>0</v>
      </c>
      <c r="R103" s="16">
        <f t="shared" ca="1" si="34"/>
        <v>8.3808004712510181E-3</v>
      </c>
    </row>
    <row r="104" spans="1:18" x14ac:dyDescent="0.2">
      <c r="A104" s="84"/>
      <c r="B104" s="84"/>
      <c r="C104" s="84"/>
      <c r="D104" s="85">
        <f t="shared" si="20"/>
        <v>0</v>
      </c>
      <c r="E104" s="85">
        <f t="shared" si="21"/>
        <v>0</v>
      </c>
      <c r="F104" s="36">
        <f t="shared" si="22"/>
        <v>0</v>
      </c>
      <c r="G104" s="36">
        <f t="shared" si="23"/>
        <v>0</v>
      </c>
      <c r="H104" s="36">
        <f t="shared" si="24"/>
        <v>0</v>
      </c>
      <c r="I104" s="36">
        <f t="shared" si="25"/>
        <v>0</v>
      </c>
      <c r="J104" s="36">
        <f t="shared" si="26"/>
        <v>0</v>
      </c>
      <c r="K104" s="36">
        <f t="shared" si="27"/>
        <v>0</v>
      </c>
      <c r="L104" s="36">
        <f t="shared" si="28"/>
        <v>0</v>
      </c>
      <c r="M104" s="36">
        <f t="shared" ca="1" si="29"/>
        <v>-8.3808004712510181E-3</v>
      </c>
      <c r="N104" s="36">
        <f t="shared" ca="1" si="30"/>
        <v>0</v>
      </c>
      <c r="O104" s="26">
        <f t="shared" ca="1" si="31"/>
        <v>0</v>
      </c>
      <c r="P104" s="36">
        <f t="shared" ca="1" si="32"/>
        <v>0</v>
      </c>
      <c r="Q104" s="36">
        <f t="shared" ca="1" si="33"/>
        <v>0</v>
      </c>
      <c r="R104" s="16">
        <f t="shared" ca="1" si="34"/>
        <v>8.3808004712510181E-3</v>
      </c>
    </row>
    <row r="105" spans="1:18" x14ac:dyDescent="0.2">
      <c r="A105" s="84"/>
      <c r="B105" s="84"/>
      <c r="C105" s="84"/>
      <c r="D105" s="85">
        <f t="shared" si="20"/>
        <v>0</v>
      </c>
      <c r="E105" s="85">
        <f t="shared" si="21"/>
        <v>0</v>
      </c>
      <c r="F105" s="36">
        <f t="shared" si="22"/>
        <v>0</v>
      </c>
      <c r="G105" s="36">
        <f t="shared" si="23"/>
        <v>0</v>
      </c>
      <c r="H105" s="36">
        <f t="shared" si="24"/>
        <v>0</v>
      </c>
      <c r="I105" s="36">
        <f t="shared" si="25"/>
        <v>0</v>
      </c>
      <c r="J105" s="36">
        <f t="shared" si="26"/>
        <v>0</v>
      </c>
      <c r="K105" s="36">
        <f t="shared" si="27"/>
        <v>0</v>
      </c>
      <c r="L105" s="36">
        <f t="shared" si="28"/>
        <v>0</v>
      </c>
      <c r="M105" s="36">
        <f t="shared" ca="1" si="29"/>
        <v>-8.3808004712510181E-3</v>
      </c>
      <c r="N105" s="36">
        <f t="shared" ca="1" si="30"/>
        <v>0</v>
      </c>
      <c r="O105" s="26">
        <f t="shared" ca="1" si="31"/>
        <v>0</v>
      </c>
      <c r="P105" s="36">
        <f t="shared" ca="1" si="32"/>
        <v>0</v>
      </c>
      <c r="Q105" s="36">
        <f t="shared" ca="1" si="33"/>
        <v>0</v>
      </c>
      <c r="R105" s="16">
        <f t="shared" ca="1" si="34"/>
        <v>8.3808004712510181E-3</v>
      </c>
    </row>
    <row r="106" spans="1:18" x14ac:dyDescent="0.2">
      <c r="A106" s="84"/>
      <c r="B106" s="84"/>
      <c r="C106" s="84"/>
      <c r="D106" s="85">
        <f t="shared" si="20"/>
        <v>0</v>
      </c>
      <c r="E106" s="85">
        <f t="shared" si="21"/>
        <v>0</v>
      </c>
      <c r="F106" s="36">
        <f t="shared" si="22"/>
        <v>0</v>
      </c>
      <c r="G106" s="36">
        <f t="shared" si="23"/>
        <v>0</v>
      </c>
      <c r="H106" s="36">
        <f t="shared" si="24"/>
        <v>0</v>
      </c>
      <c r="I106" s="36">
        <f t="shared" si="25"/>
        <v>0</v>
      </c>
      <c r="J106" s="36">
        <f t="shared" si="26"/>
        <v>0</v>
      </c>
      <c r="K106" s="36">
        <f t="shared" si="27"/>
        <v>0</v>
      </c>
      <c r="L106" s="36">
        <f t="shared" si="28"/>
        <v>0</v>
      </c>
      <c r="M106" s="36">
        <f t="shared" ca="1" si="29"/>
        <v>-8.3808004712510181E-3</v>
      </c>
      <c r="N106" s="36">
        <f t="shared" ca="1" si="30"/>
        <v>0</v>
      </c>
      <c r="O106" s="26">
        <f t="shared" ca="1" si="31"/>
        <v>0</v>
      </c>
      <c r="P106" s="36">
        <f t="shared" ca="1" si="32"/>
        <v>0</v>
      </c>
      <c r="Q106" s="36">
        <f t="shared" ca="1" si="33"/>
        <v>0</v>
      </c>
      <c r="R106" s="16">
        <f t="shared" ca="1" si="34"/>
        <v>8.3808004712510181E-3</v>
      </c>
    </row>
    <row r="107" spans="1:18" x14ac:dyDescent="0.2">
      <c r="A107" s="84"/>
      <c r="B107" s="84"/>
      <c r="C107" s="84"/>
      <c r="D107" s="85">
        <f t="shared" si="20"/>
        <v>0</v>
      </c>
      <c r="E107" s="85">
        <f t="shared" si="21"/>
        <v>0</v>
      </c>
      <c r="F107" s="36">
        <f t="shared" si="22"/>
        <v>0</v>
      </c>
      <c r="G107" s="36">
        <f t="shared" si="23"/>
        <v>0</v>
      </c>
      <c r="H107" s="36">
        <f t="shared" si="24"/>
        <v>0</v>
      </c>
      <c r="I107" s="36">
        <f t="shared" si="25"/>
        <v>0</v>
      </c>
      <c r="J107" s="36">
        <f t="shared" si="26"/>
        <v>0</v>
      </c>
      <c r="K107" s="36">
        <f t="shared" si="27"/>
        <v>0</v>
      </c>
      <c r="L107" s="36">
        <f t="shared" si="28"/>
        <v>0</v>
      </c>
      <c r="M107" s="36">
        <f t="shared" ca="1" si="29"/>
        <v>-8.3808004712510181E-3</v>
      </c>
      <c r="N107" s="36">
        <f t="shared" ca="1" si="30"/>
        <v>0</v>
      </c>
      <c r="O107" s="26">
        <f t="shared" ca="1" si="31"/>
        <v>0</v>
      </c>
      <c r="P107" s="36">
        <f t="shared" ca="1" si="32"/>
        <v>0</v>
      </c>
      <c r="Q107" s="36">
        <f t="shared" ca="1" si="33"/>
        <v>0</v>
      </c>
      <c r="R107" s="16">
        <f t="shared" ca="1" si="34"/>
        <v>8.3808004712510181E-3</v>
      </c>
    </row>
    <row r="108" spans="1:18" x14ac:dyDescent="0.2">
      <c r="A108" s="84"/>
      <c r="B108" s="84"/>
      <c r="C108" s="84"/>
      <c r="D108" s="85">
        <f t="shared" si="20"/>
        <v>0</v>
      </c>
      <c r="E108" s="85">
        <f t="shared" si="21"/>
        <v>0</v>
      </c>
      <c r="F108" s="36">
        <f t="shared" si="22"/>
        <v>0</v>
      </c>
      <c r="G108" s="36">
        <f t="shared" si="23"/>
        <v>0</v>
      </c>
      <c r="H108" s="36">
        <f t="shared" si="24"/>
        <v>0</v>
      </c>
      <c r="I108" s="36">
        <f t="shared" si="25"/>
        <v>0</v>
      </c>
      <c r="J108" s="36">
        <f t="shared" si="26"/>
        <v>0</v>
      </c>
      <c r="K108" s="36">
        <f t="shared" si="27"/>
        <v>0</v>
      </c>
      <c r="L108" s="36">
        <f t="shared" si="28"/>
        <v>0</v>
      </c>
      <c r="M108" s="36">
        <f t="shared" ca="1" si="29"/>
        <v>-8.3808004712510181E-3</v>
      </c>
      <c r="N108" s="36">
        <f t="shared" ca="1" si="30"/>
        <v>0</v>
      </c>
      <c r="O108" s="26">
        <f t="shared" ca="1" si="31"/>
        <v>0</v>
      </c>
      <c r="P108" s="36">
        <f t="shared" ca="1" si="32"/>
        <v>0</v>
      </c>
      <c r="Q108" s="36">
        <f t="shared" ca="1" si="33"/>
        <v>0</v>
      </c>
      <c r="R108" s="16">
        <f t="shared" ca="1" si="34"/>
        <v>8.3808004712510181E-3</v>
      </c>
    </row>
    <row r="109" spans="1:18" x14ac:dyDescent="0.2">
      <c r="A109" s="84"/>
      <c r="B109" s="84"/>
      <c r="C109" s="84"/>
      <c r="D109" s="85">
        <f t="shared" si="20"/>
        <v>0</v>
      </c>
      <c r="E109" s="85">
        <f t="shared" si="21"/>
        <v>0</v>
      </c>
      <c r="F109" s="36">
        <f t="shared" si="22"/>
        <v>0</v>
      </c>
      <c r="G109" s="36">
        <f t="shared" si="23"/>
        <v>0</v>
      </c>
      <c r="H109" s="36">
        <f t="shared" si="24"/>
        <v>0</v>
      </c>
      <c r="I109" s="36">
        <f t="shared" si="25"/>
        <v>0</v>
      </c>
      <c r="J109" s="36">
        <f t="shared" si="26"/>
        <v>0</v>
      </c>
      <c r="K109" s="36">
        <f t="shared" si="27"/>
        <v>0</v>
      </c>
      <c r="L109" s="36">
        <f t="shared" si="28"/>
        <v>0</v>
      </c>
      <c r="M109" s="36">
        <f t="shared" ca="1" si="29"/>
        <v>-8.3808004712510181E-3</v>
      </c>
      <c r="N109" s="36">
        <f t="shared" ca="1" si="30"/>
        <v>0</v>
      </c>
      <c r="O109" s="26">
        <f t="shared" ca="1" si="31"/>
        <v>0</v>
      </c>
      <c r="P109" s="36">
        <f t="shared" ca="1" si="32"/>
        <v>0</v>
      </c>
      <c r="Q109" s="36">
        <f t="shared" ca="1" si="33"/>
        <v>0</v>
      </c>
      <c r="R109" s="16">
        <f t="shared" ca="1" si="34"/>
        <v>8.3808004712510181E-3</v>
      </c>
    </row>
    <row r="110" spans="1:18" x14ac:dyDescent="0.2">
      <c r="A110" s="84"/>
      <c r="B110" s="84"/>
      <c r="C110" s="84"/>
      <c r="D110" s="85">
        <f t="shared" si="20"/>
        <v>0</v>
      </c>
      <c r="E110" s="85">
        <f t="shared" si="21"/>
        <v>0</v>
      </c>
      <c r="F110" s="36">
        <f t="shared" si="22"/>
        <v>0</v>
      </c>
      <c r="G110" s="36">
        <f t="shared" si="23"/>
        <v>0</v>
      </c>
      <c r="H110" s="36">
        <f t="shared" si="24"/>
        <v>0</v>
      </c>
      <c r="I110" s="36">
        <f t="shared" si="25"/>
        <v>0</v>
      </c>
      <c r="J110" s="36">
        <f t="shared" si="26"/>
        <v>0</v>
      </c>
      <c r="K110" s="36">
        <f t="shared" si="27"/>
        <v>0</v>
      </c>
      <c r="L110" s="36">
        <f t="shared" si="28"/>
        <v>0</v>
      </c>
      <c r="M110" s="36">
        <f t="shared" ca="1" si="29"/>
        <v>-8.3808004712510181E-3</v>
      </c>
      <c r="N110" s="36">
        <f t="shared" ca="1" si="30"/>
        <v>0</v>
      </c>
      <c r="O110" s="26">
        <f t="shared" ca="1" si="31"/>
        <v>0</v>
      </c>
      <c r="P110" s="36">
        <f t="shared" ca="1" si="32"/>
        <v>0</v>
      </c>
      <c r="Q110" s="36">
        <f t="shared" ca="1" si="33"/>
        <v>0</v>
      </c>
      <c r="R110" s="16">
        <f t="shared" ca="1" si="34"/>
        <v>8.3808004712510181E-3</v>
      </c>
    </row>
    <row r="111" spans="1:18" x14ac:dyDescent="0.2">
      <c r="A111" s="84"/>
      <c r="B111" s="84"/>
      <c r="C111" s="84"/>
      <c r="D111" s="85">
        <f t="shared" si="20"/>
        <v>0</v>
      </c>
      <c r="E111" s="85">
        <f t="shared" si="21"/>
        <v>0</v>
      </c>
      <c r="F111" s="36">
        <f t="shared" si="22"/>
        <v>0</v>
      </c>
      <c r="G111" s="36">
        <f t="shared" si="23"/>
        <v>0</v>
      </c>
      <c r="H111" s="36">
        <f t="shared" si="24"/>
        <v>0</v>
      </c>
      <c r="I111" s="36">
        <f t="shared" si="25"/>
        <v>0</v>
      </c>
      <c r="J111" s="36">
        <f t="shared" si="26"/>
        <v>0</v>
      </c>
      <c r="K111" s="36">
        <f t="shared" si="27"/>
        <v>0</v>
      </c>
      <c r="L111" s="36">
        <f t="shared" si="28"/>
        <v>0</v>
      </c>
      <c r="M111" s="36">
        <f t="shared" ca="1" si="29"/>
        <v>-8.3808004712510181E-3</v>
      </c>
      <c r="N111" s="36">
        <f t="shared" ca="1" si="30"/>
        <v>0</v>
      </c>
      <c r="O111" s="26">
        <f t="shared" ca="1" si="31"/>
        <v>0</v>
      </c>
      <c r="P111" s="36">
        <f t="shared" ca="1" si="32"/>
        <v>0</v>
      </c>
      <c r="Q111" s="36">
        <f t="shared" ca="1" si="33"/>
        <v>0</v>
      </c>
      <c r="R111" s="16">
        <f t="shared" ca="1" si="34"/>
        <v>8.3808004712510181E-3</v>
      </c>
    </row>
    <row r="112" spans="1:18" x14ac:dyDescent="0.2">
      <c r="A112" s="84"/>
      <c r="B112" s="84"/>
      <c r="C112" s="84"/>
      <c r="D112" s="85">
        <f t="shared" si="20"/>
        <v>0</v>
      </c>
      <c r="E112" s="85">
        <f t="shared" si="21"/>
        <v>0</v>
      </c>
      <c r="F112" s="36">
        <f t="shared" si="22"/>
        <v>0</v>
      </c>
      <c r="G112" s="36">
        <f t="shared" si="23"/>
        <v>0</v>
      </c>
      <c r="H112" s="36">
        <f t="shared" si="24"/>
        <v>0</v>
      </c>
      <c r="I112" s="36">
        <f t="shared" si="25"/>
        <v>0</v>
      </c>
      <c r="J112" s="36">
        <f t="shared" si="26"/>
        <v>0</v>
      </c>
      <c r="K112" s="36">
        <f t="shared" si="27"/>
        <v>0</v>
      </c>
      <c r="L112" s="36">
        <f t="shared" si="28"/>
        <v>0</v>
      </c>
      <c r="M112" s="36">
        <f t="shared" ca="1" si="29"/>
        <v>-8.3808004712510181E-3</v>
      </c>
      <c r="N112" s="36">
        <f t="shared" ca="1" si="30"/>
        <v>0</v>
      </c>
      <c r="O112" s="26">
        <f t="shared" ca="1" si="31"/>
        <v>0</v>
      </c>
      <c r="P112" s="36">
        <f t="shared" ca="1" si="32"/>
        <v>0</v>
      </c>
      <c r="Q112" s="36">
        <f t="shared" ca="1" si="33"/>
        <v>0</v>
      </c>
      <c r="R112" s="16">
        <f t="shared" ca="1" si="34"/>
        <v>8.3808004712510181E-3</v>
      </c>
    </row>
    <row r="113" spans="1:18" x14ac:dyDescent="0.2">
      <c r="A113" s="84"/>
      <c r="B113" s="84"/>
      <c r="C113" s="84"/>
      <c r="D113" s="85">
        <f t="shared" si="20"/>
        <v>0</v>
      </c>
      <c r="E113" s="85">
        <f t="shared" si="21"/>
        <v>0</v>
      </c>
      <c r="F113" s="36">
        <f t="shared" si="22"/>
        <v>0</v>
      </c>
      <c r="G113" s="36">
        <f t="shared" si="23"/>
        <v>0</v>
      </c>
      <c r="H113" s="36">
        <f t="shared" si="24"/>
        <v>0</v>
      </c>
      <c r="I113" s="36">
        <f t="shared" si="25"/>
        <v>0</v>
      </c>
      <c r="J113" s="36">
        <f t="shared" si="26"/>
        <v>0</v>
      </c>
      <c r="K113" s="36">
        <f t="shared" si="27"/>
        <v>0</v>
      </c>
      <c r="L113" s="36">
        <f t="shared" si="28"/>
        <v>0</v>
      </c>
      <c r="M113" s="36">
        <f t="shared" ca="1" si="29"/>
        <v>-8.3808004712510181E-3</v>
      </c>
      <c r="N113" s="36">
        <f t="shared" ca="1" si="30"/>
        <v>0</v>
      </c>
      <c r="O113" s="26">
        <f t="shared" ca="1" si="31"/>
        <v>0</v>
      </c>
      <c r="P113" s="36">
        <f t="shared" ca="1" si="32"/>
        <v>0</v>
      </c>
      <c r="Q113" s="36">
        <f t="shared" ca="1" si="33"/>
        <v>0</v>
      </c>
      <c r="R113" s="16">
        <f t="shared" ca="1" si="34"/>
        <v>8.3808004712510181E-3</v>
      </c>
    </row>
    <row r="114" spans="1:18" x14ac:dyDescent="0.2">
      <c r="A114" s="84"/>
      <c r="B114" s="84"/>
      <c r="C114" s="84"/>
      <c r="D114" s="85">
        <f t="shared" si="20"/>
        <v>0</v>
      </c>
      <c r="E114" s="85">
        <f t="shared" si="21"/>
        <v>0</v>
      </c>
      <c r="F114" s="36">
        <f t="shared" si="22"/>
        <v>0</v>
      </c>
      <c r="G114" s="36">
        <f t="shared" si="23"/>
        <v>0</v>
      </c>
      <c r="H114" s="36">
        <f t="shared" si="24"/>
        <v>0</v>
      </c>
      <c r="I114" s="36">
        <f t="shared" si="25"/>
        <v>0</v>
      </c>
      <c r="J114" s="36">
        <f t="shared" si="26"/>
        <v>0</v>
      </c>
      <c r="K114" s="36">
        <f t="shared" si="27"/>
        <v>0</v>
      </c>
      <c r="L114" s="36">
        <f t="shared" si="28"/>
        <v>0</v>
      </c>
      <c r="M114" s="36">
        <f t="shared" ca="1" si="29"/>
        <v>-8.3808004712510181E-3</v>
      </c>
      <c r="N114" s="36">
        <f t="shared" ca="1" si="30"/>
        <v>0</v>
      </c>
      <c r="O114" s="26">
        <f t="shared" ca="1" si="31"/>
        <v>0</v>
      </c>
      <c r="P114" s="36">
        <f t="shared" ca="1" si="32"/>
        <v>0</v>
      </c>
      <c r="Q114" s="36">
        <f t="shared" ca="1" si="33"/>
        <v>0</v>
      </c>
      <c r="R114" s="16">
        <f t="shared" ca="1" si="34"/>
        <v>8.3808004712510181E-3</v>
      </c>
    </row>
    <row r="115" spans="1:18" x14ac:dyDescent="0.2">
      <c r="A115" s="84"/>
      <c r="B115" s="84"/>
      <c r="C115" s="84"/>
      <c r="D115" s="85">
        <f t="shared" si="20"/>
        <v>0</v>
      </c>
      <c r="E115" s="85">
        <f t="shared" si="21"/>
        <v>0</v>
      </c>
      <c r="F115" s="36">
        <f t="shared" si="22"/>
        <v>0</v>
      </c>
      <c r="G115" s="36">
        <f t="shared" si="23"/>
        <v>0</v>
      </c>
      <c r="H115" s="36">
        <f t="shared" si="24"/>
        <v>0</v>
      </c>
      <c r="I115" s="36">
        <f t="shared" si="25"/>
        <v>0</v>
      </c>
      <c r="J115" s="36">
        <f t="shared" si="26"/>
        <v>0</v>
      </c>
      <c r="K115" s="36">
        <f t="shared" si="27"/>
        <v>0</v>
      </c>
      <c r="L115" s="36">
        <f t="shared" si="28"/>
        <v>0</v>
      </c>
      <c r="M115" s="36">
        <f t="shared" ca="1" si="29"/>
        <v>-8.3808004712510181E-3</v>
      </c>
      <c r="N115" s="36">
        <f t="shared" ca="1" si="30"/>
        <v>0</v>
      </c>
      <c r="O115" s="26">
        <f t="shared" ca="1" si="31"/>
        <v>0</v>
      </c>
      <c r="P115" s="36">
        <f t="shared" ca="1" si="32"/>
        <v>0</v>
      </c>
      <c r="Q115" s="36">
        <f t="shared" ca="1" si="33"/>
        <v>0</v>
      </c>
      <c r="R115" s="16">
        <f t="shared" ca="1" si="34"/>
        <v>8.3808004712510181E-3</v>
      </c>
    </row>
    <row r="116" spans="1:18" x14ac:dyDescent="0.2">
      <c r="A116" s="84"/>
      <c r="B116" s="84"/>
      <c r="C116" s="84"/>
      <c r="D116" s="85">
        <f t="shared" si="20"/>
        <v>0</v>
      </c>
      <c r="E116" s="85">
        <f t="shared" si="21"/>
        <v>0</v>
      </c>
      <c r="F116" s="36">
        <f t="shared" si="22"/>
        <v>0</v>
      </c>
      <c r="G116" s="36">
        <f t="shared" si="23"/>
        <v>0</v>
      </c>
      <c r="H116" s="36">
        <f t="shared" si="24"/>
        <v>0</v>
      </c>
      <c r="I116" s="36">
        <f t="shared" si="25"/>
        <v>0</v>
      </c>
      <c r="J116" s="36">
        <f t="shared" si="26"/>
        <v>0</v>
      </c>
      <c r="K116" s="36">
        <f t="shared" si="27"/>
        <v>0</v>
      </c>
      <c r="L116" s="36">
        <f t="shared" si="28"/>
        <v>0</v>
      </c>
      <c r="M116" s="36">
        <f t="shared" ca="1" si="29"/>
        <v>-8.3808004712510181E-3</v>
      </c>
      <c r="N116" s="36">
        <f t="shared" ca="1" si="30"/>
        <v>0</v>
      </c>
      <c r="O116" s="26">
        <f t="shared" ca="1" si="31"/>
        <v>0</v>
      </c>
      <c r="P116" s="36">
        <f t="shared" ca="1" si="32"/>
        <v>0</v>
      </c>
      <c r="Q116" s="36">
        <f t="shared" ca="1" si="33"/>
        <v>0</v>
      </c>
      <c r="R116" s="16">
        <f t="shared" ca="1" si="34"/>
        <v>8.3808004712510181E-3</v>
      </c>
    </row>
    <row r="117" spans="1:18" x14ac:dyDescent="0.2">
      <c r="A117" s="84"/>
      <c r="B117" s="84"/>
      <c r="C117" s="84"/>
      <c r="D117" s="85">
        <f t="shared" si="20"/>
        <v>0</v>
      </c>
      <c r="E117" s="85">
        <f t="shared" si="21"/>
        <v>0</v>
      </c>
      <c r="F117" s="36">
        <f t="shared" si="22"/>
        <v>0</v>
      </c>
      <c r="G117" s="36">
        <f t="shared" si="23"/>
        <v>0</v>
      </c>
      <c r="H117" s="36">
        <f t="shared" si="24"/>
        <v>0</v>
      </c>
      <c r="I117" s="36">
        <f t="shared" si="25"/>
        <v>0</v>
      </c>
      <c r="J117" s="36">
        <f t="shared" si="26"/>
        <v>0</v>
      </c>
      <c r="K117" s="36">
        <f t="shared" si="27"/>
        <v>0</v>
      </c>
      <c r="L117" s="36">
        <f t="shared" si="28"/>
        <v>0</v>
      </c>
      <c r="M117" s="36">
        <f t="shared" ca="1" si="29"/>
        <v>-8.3808004712510181E-3</v>
      </c>
      <c r="N117" s="36">
        <f t="shared" ca="1" si="30"/>
        <v>0</v>
      </c>
      <c r="O117" s="26">
        <f t="shared" ca="1" si="31"/>
        <v>0</v>
      </c>
      <c r="P117" s="36">
        <f t="shared" ca="1" si="32"/>
        <v>0</v>
      </c>
      <c r="Q117" s="36">
        <f t="shared" ca="1" si="33"/>
        <v>0</v>
      </c>
      <c r="R117" s="16">
        <f t="shared" ca="1" si="34"/>
        <v>8.3808004712510181E-3</v>
      </c>
    </row>
    <row r="118" spans="1:18" x14ac:dyDescent="0.2">
      <c r="A118" s="84"/>
      <c r="B118" s="84"/>
      <c r="C118" s="84"/>
      <c r="D118" s="85">
        <f t="shared" si="20"/>
        <v>0</v>
      </c>
      <c r="E118" s="85">
        <f t="shared" si="21"/>
        <v>0</v>
      </c>
      <c r="F118" s="36">
        <f t="shared" si="22"/>
        <v>0</v>
      </c>
      <c r="G118" s="36">
        <f t="shared" si="23"/>
        <v>0</v>
      </c>
      <c r="H118" s="36">
        <f t="shared" si="24"/>
        <v>0</v>
      </c>
      <c r="I118" s="36">
        <f t="shared" si="25"/>
        <v>0</v>
      </c>
      <c r="J118" s="36">
        <f t="shared" si="26"/>
        <v>0</v>
      </c>
      <c r="K118" s="36">
        <f t="shared" si="27"/>
        <v>0</v>
      </c>
      <c r="L118" s="36">
        <f t="shared" si="28"/>
        <v>0</v>
      </c>
      <c r="M118" s="36">
        <f t="shared" ca="1" si="29"/>
        <v>-8.3808004712510181E-3</v>
      </c>
      <c r="N118" s="36">
        <f t="shared" ca="1" si="30"/>
        <v>0</v>
      </c>
      <c r="O118" s="26">
        <f t="shared" ca="1" si="31"/>
        <v>0</v>
      </c>
      <c r="P118" s="36">
        <f t="shared" ca="1" si="32"/>
        <v>0</v>
      </c>
      <c r="Q118" s="36">
        <f t="shared" ca="1" si="33"/>
        <v>0</v>
      </c>
      <c r="R118" s="16">
        <f t="shared" ca="1" si="34"/>
        <v>8.3808004712510181E-3</v>
      </c>
    </row>
    <row r="119" spans="1:18" x14ac:dyDescent="0.2">
      <c r="A119" s="84"/>
      <c r="B119" s="84"/>
      <c r="C119" s="84"/>
      <c r="D119" s="85">
        <f t="shared" si="20"/>
        <v>0</v>
      </c>
      <c r="E119" s="85">
        <f t="shared" si="21"/>
        <v>0</v>
      </c>
      <c r="F119" s="36">
        <f t="shared" si="22"/>
        <v>0</v>
      </c>
      <c r="G119" s="36">
        <f t="shared" si="23"/>
        <v>0</v>
      </c>
      <c r="H119" s="36">
        <f t="shared" si="24"/>
        <v>0</v>
      </c>
      <c r="I119" s="36">
        <f t="shared" si="25"/>
        <v>0</v>
      </c>
      <c r="J119" s="36">
        <f t="shared" si="26"/>
        <v>0</v>
      </c>
      <c r="K119" s="36">
        <f t="shared" si="27"/>
        <v>0</v>
      </c>
      <c r="L119" s="36">
        <f t="shared" si="28"/>
        <v>0</v>
      </c>
      <c r="M119" s="36">
        <f t="shared" ca="1" si="29"/>
        <v>-8.3808004712510181E-3</v>
      </c>
      <c r="N119" s="36">
        <f t="shared" ca="1" si="30"/>
        <v>0</v>
      </c>
      <c r="O119" s="26">
        <f t="shared" ca="1" si="31"/>
        <v>0</v>
      </c>
      <c r="P119" s="36">
        <f t="shared" ca="1" si="32"/>
        <v>0</v>
      </c>
      <c r="Q119" s="36">
        <f t="shared" ca="1" si="33"/>
        <v>0</v>
      </c>
      <c r="R119" s="16">
        <f t="shared" ca="1" si="34"/>
        <v>8.3808004712510181E-3</v>
      </c>
    </row>
    <row r="120" spans="1:18" x14ac:dyDescent="0.2">
      <c r="A120" s="84"/>
      <c r="B120" s="84"/>
      <c r="C120" s="84"/>
      <c r="D120" s="85">
        <f t="shared" si="20"/>
        <v>0</v>
      </c>
      <c r="E120" s="85">
        <f t="shared" si="21"/>
        <v>0</v>
      </c>
      <c r="F120" s="36">
        <f t="shared" si="22"/>
        <v>0</v>
      </c>
      <c r="G120" s="36">
        <f t="shared" si="23"/>
        <v>0</v>
      </c>
      <c r="H120" s="36">
        <f t="shared" si="24"/>
        <v>0</v>
      </c>
      <c r="I120" s="36">
        <f t="shared" si="25"/>
        <v>0</v>
      </c>
      <c r="J120" s="36">
        <f t="shared" si="26"/>
        <v>0</v>
      </c>
      <c r="K120" s="36">
        <f t="shared" si="27"/>
        <v>0</v>
      </c>
      <c r="L120" s="36">
        <f t="shared" si="28"/>
        <v>0</v>
      </c>
      <c r="M120" s="36">
        <f t="shared" ca="1" si="29"/>
        <v>-8.3808004712510181E-3</v>
      </c>
      <c r="N120" s="36">
        <f t="shared" ca="1" si="30"/>
        <v>0</v>
      </c>
      <c r="O120" s="26">
        <f t="shared" ca="1" si="31"/>
        <v>0</v>
      </c>
      <c r="P120" s="36">
        <f t="shared" ca="1" si="32"/>
        <v>0</v>
      </c>
      <c r="Q120" s="36">
        <f t="shared" ca="1" si="33"/>
        <v>0</v>
      </c>
      <c r="R120" s="16">
        <f t="shared" ca="1" si="34"/>
        <v>8.3808004712510181E-3</v>
      </c>
    </row>
    <row r="121" spans="1:18" x14ac:dyDescent="0.2">
      <c r="A121" s="84"/>
      <c r="B121" s="84"/>
      <c r="C121" s="84"/>
      <c r="D121" s="85">
        <f t="shared" si="20"/>
        <v>0</v>
      </c>
      <c r="E121" s="85">
        <f t="shared" si="21"/>
        <v>0</v>
      </c>
      <c r="F121" s="36">
        <f t="shared" si="22"/>
        <v>0</v>
      </c>
      <c r="G121" s="36">
        <f t="shared" si="23"/>
        <v>0</v>
      </c>
      <c r="H121" s="36">
        <f t="shared" si="24"/>
        <v>0</v>
      </c>
      <c r="I121" s="36">
        <f t="shared" si="25"/>
        <v>0</v>
      </c>
      <c r="J121" s="36">
        <f t="shared" si="26"/>
        <v>0</v>
      </c>
      <c r="K121" s="36">
        <f t="shared" si="27"/>
        <v>0</v>
      </c>
      <c r="L121" s="36">
        <f t="shared" si="28"/>
        <v>0</v>
      </c>
      <c r="M121" s="36">
        <f t="shared" ca="1" si="29"/>
        <v>-8.3808004712510181E-3</v>
      </c>
      <c r="N121" s="36">
        <f t="shared" ca="1" si="30"/>
        <v>0</v>
      </c>
      <c r="O121" s="26">
        <f t="shared" ca="1" si="31"/>
        <v>0</v>
      </c>
      <c r="P121" s="36">
        <f t="shared" ca="1" si="32"/>
        <v>0</v>
      </c>
      <c r="Q121" s="36">
        <f t="shared" ca="1" si="33"/>
        <v>0</v>
      </c>
      <c r="R121" s="16">
        <f t="shared" ca="1" si="34"/>
        <v>8.3808004712510181E-3</v>
      </c>
    </row>
    <row r="122" spans="1:18" x14ac:dyDescent="0.2">
      <c r="A122" s="84"/>
      <c r="B122" s="84"/>
      <c r="C122" s="84"/>
      <c r="D122" s="85">
        <f t="shared" si="20"/>
        <v>0</v>
      </c>
      <c r="E122" s="85">
        <f t="shared" si="21"/>
        <v>0</v>
      </c>
      <c r="F122" s="36">
        <f t="shared" si="22"/>
        <v>0</v>
      </c>
      <c r="G122" s="36">
        <f t="shared" si="23"/>
        <v>0</v>
      </c>
      <c r="H122" s="36">
        <f t="shared" si="24"/>
        <v>0</v>
      </c>
      <c r="I122" s="36">
        <f t="shared" si="25"/>
        <v>0</v>
      </c>
      <c r="J122" s="36">
        <f t="shared" si="26"/>
        <v>0</v>
      </c>
      <c r="K122" s="36">
        <f t="shared" si="27"/>
        <v>0</v>
      </c>
      <c r="L122" s="36">
        <f t="shared" si="28"/>
        <v>0</v>
      </c>
      <c r="M122" s="36">
        <f t="shared" ca="1" si="29"/>
        <v>-8.3808004712510181E-3</v>
      </c>
      <c r="N122" s="36">
        <f t="shared" ca="1" si="30"/>
        <v>0</v>
      </c>
      <c r="O122" s="26">
        <f t="shared" ca="1" si="31"/>
        <v>0</v>
      </c>
      <c r="P122" s="36">
        <f t="shared" ca="1" si="32"/>
        <v>0</v>
      </c>
      <c r="Q122" s="36">
        <f t="shared" ca="1" si="33"/>
        <v>0</v>
      </c>
      <c r="R122" s="16">
        <f t="shared" ca="1" si="34"/>
        <v>8.3808004712510181E-3</v>
      </c>
    </row>
    <row r="123" spans="1:18" x14ac:dyDescent="0.2">
      <c r="A123" s="84"/>
      <c r="B123" s="84"/>
      <c r="C123" s="84"/>
      <c r="D123" s="85">
        <f t="shared" si="20"/>
        <v>0</v>
      </c>
      <c r="E123" s="85">
        <f t="shared" si="21"/>
        <v>0</v>
      </c>
      <c r="F123" s="36">
        <f t="shared" si="22"/>
        <v>0</v>
      </c>
      <c r="G123" s="36">
        <f t="shared" si="23"/>
        <v>0</v>
      </c>
      <c r="H123" s="36">
        <f t="shared" si="24"/>
        <v>0</v>
      </c>
      <c r="I123" s="36">
        <f t="shared" si="25"/>
        <v>0</v>
      </c>
      <c r="J123" s="36">
        <f t="shared" si="26"/>
        <v>0</v>
      </c>
      <c r="K123" s="36">
        <f t="shared" si="27"/>
        <v>0</v>
      </c>
      <c r="L123" s="36">
        <f t="shared" si="28"/>
        <v>0</v>
      </c>
      <c r="M123" s="36">
        <f t="shared" ca="1" si="29"/>
        <v>-8.3808004712510181E-3</v>
      </c>
      <c r="N123" s="36">
        <f t="shared" ca="1" si="30"/>
        <v>0</v>
      </c>
      <c r="O123" s="26">
        <f t="shared" ca="1" si="31"/>
        <v>0</v>
      </c>
      <c r="P123" s="36">
        <f t="shared" ca="1" si="32"/>
        <v>0</v>
      </c>
      <c r="Q123" s="36">
        <f t="shared" ca="1" si="33"/>
        <v>0</v>
      </c>
      <c r="R123" s="16">
        <f t="shared" ca="1" si="34"/>
        <v>8.3808004712510181E-3</v>
      </c>
    </row>
    <row r="124" spans="1:18" x14ac:dyDescent="0.2">
      <c r="A124" s="84"/>
      <c r="B124" s="84"/>
      <c r="C124" s="84"/>
      <c r="D124" s="85">
        <f t="shared" si="20"/>
        <v>0</v>
      </c>
      <c r="E124" s="85">
        <f t="shared" si="21"/>
        <v>0</v>
      </c>
      <c r="F124" s="36">
        <f t="shared" si="22"/>
        <v>0</v>
      </c>
      <c r="G124" s="36">
        <f t="shared" si="23"/>
        <v>0</v>
      </c>
      <c r="H124" s="36">
        <f t="shared" si="24"/>
        <v>0</v>
      </c>
      <c r="I124" s="36">
        <f t="shared" si="25"/>
        <v>0</v>
      </c>
      <c r="J124" s="36">
        <f t="shared" si="26"/>
        <v>0</v>
      </c>
      <c r="K124" s="36">
        <f t="shared" si="27"/>
        <v>0</v>
      </c>
      <c r="L124" s="36">
        <f t="shared" si="28"/>
        <v>0</v>
      </c>
      <c r="M124" s="36">
        <f t="shared" ca="1" si="29"/>
        <v>-8.3808004712510181E-3</v>
      </c>
      <c r="N124" s="36">
        <f t="shared" ca="1" si="30"/>
        <v>0</v>
      </c>
      <c r="O124" s="26">
        <f t="shared" ca="1" si="31"/>
        <v>0</v>
      </c>
      <c r="P124" s="36">
        <f t="shared" ca="1" si="32"/>
        <v>0</v>
      </c>
      <c r="Q124" s="36">
        <f t="shared" ca="1" si="33"/>
        <v>0</v>
      </c>
      <c r="R124" s="16">
        <f t="shared" ca="1" si="34"/>
        <v>8.3808004712510181E-3</v>
      </c>
    </row>
    <row r="125" spans="1:18" x14ac:dyDescent="0.2">
      <c r="A125" s="84"/>
      <c r="B125" s="84"/>
      <c r="C125" s="84"/>
      <c r="D125" s="85">
        <f t="shared" si="20"/>
        <v>0</v>
      </c>
      <c r="E125" s="85">
        <f t="shared" si="21"/>
        <v>0</v>
      </c>
      <c r="F125" s="36">
        <f t="shared" si="22"/>
        <v>0</v>
      </c>
      <c r="G125" s="36">
        <f t="shared" si="23"/>
        <v>0</v>
      </c>
      <c r="H125" s="36">
        <f t="shared" si="24"/>
        <v>0</v>
      </c>
      <c r="I125" s="36">
        <f t="shared" si="25"/>
        <v>0</v>
      </c>
      <c r="J125" s="36">
        <f t="shared" si="26"/>
        <v>0</v>
      </c>
      <c r="K125" s="36">
        <f t="shared" si="27"/>
        <v>0</v>
      </c>
      <c r="L125" s="36">
        <f t="shared" si="28"/>
        <v>0</v>
      </c>
      <c r="M125" s="36">
        <f t="shared" ca="1" si="29"/>
        <v>-8.3808004712510181E-3</v>
      </c>
      <c r="N125" s="36">
        <f t="shared" ca="1" si="30"/>
        <v>0</v>
      </c>
      <c r="O125" s="26">
        <f t="shared" ca="1" si="31"/>
        <v>0</v>
      </c>
      <c r="P125" s="36">
        <f t="shared" ca="1" si="32"/>
        <v>0</v>
      </c>
      <c r="Q125" s="36">
        <f t="shared" ca="1" si="33"/>
        <v>0</v>
      </c>
      <c r="R125" s="16">
        <f t="shared" ca="1" si="34"/>
        <v>8.3808004712510181E-3</v>
      </c>
    </row>
    <row r="126" spans="1:18" x14ac:dyDescent="0.2">
      <c r="A126" s="84"/>
      <c r="B126" s="84"/>
      <c r="C126" s="84"/>
      <c r="D126" s="85">
        <f t="shared" si="20"/>
        <v>0</v>
      </c>
      <c r="E126" s="85">
        <f t="shared" si="21"/>
        <v>0</v>
      </c>
      <c r="F126" s="36">
        <f t="shared" si="22"/>
        <v>0</v>
      </c>
      <c r="G126" s="36">
        <f t="shared" si="23"/>
        <v>0</v>
      </c>
      <c r="H126" s="36">
        <f t="shared" si="24"/>
        <v>0</v>
      </c>
      <c r="I126" s="36">
        <f t="shared" si="25"/>
        <v>0</v>
      </c>
      <c r="J126" s="36">
        <f t="shared" si="26"/>
        <v>0</v>
      </c>
      <c r="K126" s="36">
        <f t="shared" si="27"/>
        <v>0</v>
      </c>
      <c r="L126" s="36">
        <f t="shared" si="28"/>
        <v>0</v>
      </c>
      <c r="M126" s="36">
        <f t="shared" ca="1" si="29"/>
        <v>-8.3808004712510181E-3</v>
      </c>
      <c r="N126" s="36">
        <f t="shared" ca="1" si="30"/>
        <v>0</v>
      </c>
      <c r="O126" s="26">
        <f t="shared" ca="1" si="31"/>
        <v>0</v>
      </c>
      <c r="P126" s="36">
        <f t="shared" ca="1" si="32"/>
        <v>0</v>
      </c>
      <c r="Q126" s="36">
        <f t="shared" ca="1" si="33"/>
        <v>0</v>
      </c>
      <c r="R126" s="16">
        <f t="shared" ca="1" si="34"/>
        <v>8.3808004712510181E-3</v>
      </c>
    </row>
    <row r="127" spans="1:18" x14ac:dyDescent="0.2">
      <c r="A127" s="84"/>
      <c r="B127" s="84"/>
      <c r="C127" s="84"/>
      <c r="D127" s="85">
        <f t="shared" si="20"/>
        <v>0</v>
      </c>
      <c r="E127" s="85">
        <f t="shared" si="21"/>
        <v>0</v>
      </c>
      <c r="F127" s="36">
        <f t="shared" si="22"/>
        <v>0</v>
      </c>
      <c r="G127" s="36">
        <f t="shared" si="23"/>
        <v>0</v>
      </c>
      <c r="H127" s="36">
        <f t="shared" si="24"/>
        <v>0</v>
      </c>
      <c r="I127" s="36">
        <f t="shared" si="25"/>
        <v>0</v>
      </c>
      <c r="J127" s="36">
        <f t="shared" si="26"/>
        <v>0</v>
      </c>
      <c r="K127" s="36">
        <f t="shared" si="27"/>
        <v>0</v>
      </c>
      <c r="L127" s="36">
        <f t="shared" si="28"/>
        <v>0</v>
      </c>
      <c r="M127" s="36">
        <f t="shared" ca="1" si="29"/>
        <v>-8.3808004712510181E-3</v>
      </c>
      <c r="N127" s="36">
        <f t="shared" ca="1" si="30"/>
        <v>0</v>
      </c>
      <c r="O127" s="26">
        <f t="shared" ca="1" si="31"/>
        <v>0</v>
      </c>
      <c r="P127" s="36">
        <f t="shared" ca="1" si="32"/>
        <v>0</v>
      </c>
      <c r="Q127" s="36">
        <f t="shared" ca="1" si="33"/>
        <v>0</v>
      </c>
      <c r="R127" s="16">
        <f t="shared" ca="1" si="34"/>
        <v>8.3808004712510181E-3</v>
      </c>
    </row>
    <row r="128" spans="1:18" x14ac:dyDescent="0.2">
      <c r="A128" s="84"/>
      <c r="B128" s="84"/>
      <c r="C128" s="84"/>
      <c r="D128" s="85">
        <f t="shared" si="20"/>
        <v>0</v>
      </c>
      <c r="E128" s="85">
        <f t="shared" si="21"/>
        <v>0</v>
      </c>
      <c r="F128" s="36">
        <f t="shared" si="22"/>
        <v>0</v>
      </c>
      <c r="G128" s="36">
        <f t="shared" si="23"/>
        <v>0</v>
      </c>
      <c r="H128" s="36">
        <f t="shared" si="24"/>
        <v>0</v>
      </c>
      <c r="I128" s="36">
        <f t="shared" si="25"/>
        <v>0</v>
      </c>
      <c r="J128" s="36">
        <f t="shared" si="26"/>
        <v>0</v>
      </c>
      <c r="K128" s="36">
        <f t="shared" si="27"/>
        <v>0</v>
      </c>
      <c r="L128" s="36">
        <f t="shared" si="28"/>
        <v>0</v>
      </c>
      <c r="M128" s="36">
        <f t="shared" ca="1" si="29"/>
        <v>-8.3808004712510181E-3</v>
      </c>
      <c r="N128" s="36">
        <f t="shared" ca="1" si="30"/>
        <v>0</v>
      </c>
      <c r="O128" s="26">
        <f t="shared" ca="1" si="31"/>
        <v>0</v>
      </c>
      <c r="P128" s="36">
        <f t="shared" ca="1" si="32"/>
        <v>0</v>
      </c>
      <c r="Q128" s="36">
        <f t="shared" ca="1" si="33"/>
        <v>0</v>
      </c>
      <c r="R128" s="16">
        <f t="shared" ca="1" si="34"/>
        <v>8.3808004712510181E-3</v>
      </c>
    </row>
    <row r="129" spans="1:18" x14ac:dyDescent="0.2">
      <c r="A129" s="84"/>
      <c r="B129" s="84"/>
      <c r="C129" s="84"/>
      <c r="D129" s="85">
        <f t="shared" si="20"/>
        <v>0</v>
      </c>
      <c r="E129" s="85">
        <f t="shared" si="21"/>
        <v>0</v>
      </c>
      <c r="F129" s="36">
        <f t="shared" si="22"/>
        <v>0</v>
      </c>
      <c r="G129" s="36">
        <f t="shared" si="23"/>
        <v>0</v>
      </c>
      <c r="H129" s="36">
        <f t="shared" si="24"/>
        <v>0</v>
      </c>
      <c r="I129" s="36">
        <f t="shared" si="25"/>
        <v>0</v>
      </c>
      <c r="J129" s="36">
        <f t="shared" si="26"/>
        <v>0</v>
      </c>
      <c r="K129" s="36">
        <f t="shared" si="27"/>
        <v>0</v>
      </c>
      <c r="L129" s="36">
        <f t="shared" si="28"/>
        <v>0</v>
      </c>
      <c r="M129" s="36">
        <f t="shared" ca="1" si="29"/>
        <v>-8.3808004712510181E-3</v>
      </c>
      <c r="N129" s="36">
        <f t="shared" ca="1" si="30"/>
        <v>0</v>
      </c>
      <c r="O129" s="26">
        <f t="shared" ca="1" si="31"/>
        <v>0</v>
      </c>
      <c r="P129" s="36">
        <f t="shared" ca="1" si="32"/>
        <v>0</v>
      </c>
      <c r="Q129" s="36">
        <f t="shared" ca="1" si="33"/>
        <v>0</v>
      </c>
      <c r="R129" s="16">
        <f t="shared" ca="1" si="34"/>
        <v>8.3808004712510181E-3</v>
      </c>
    </row>
    <row r="130" spans="1:18" x14ac:dyDescent="0.2">
      <c r="A130" s="84"/>
      <c r="B130" s="84"/>
      <c r="C130" s="84"/>
      <c r="D130" s="85">
        <f t="shared" si="20"/>
        <v>0</v>
      </c>
      <c r="E130" s="85">
        <f t="shared" si="21"/>
        <v>0</v>
      </c>
      <c r="F130" s="36">
        <f t="shared" si="22"/>
        <v>0</v>
      </c>
      <c r="G130" s="36">
        <f t="shared" si="23"/>
        <v>0</v>
      </c>
      <c r="H130" s="36">
        <f t="shared" si="24"/>
        <v>0</v>
      </c>
      <c r="I130" s="36">
        <f t="shared" si="25"/>
        <v>0</v>
      </c>
      <c r="J130" s="36">
        <f t="shared" si="26"/>
        <v>0</v>
      </c>
      <c r="K130" s="36">
        <f t="shared" si="27"/>
        <v>0</v>
      </c>
      <c r="L130" s="36">
        <f t="shared" si="28"/>
        <v>0</v>
      </c>
      <c r="M130" s="36">
        <f t="shared" ca="1" si="29"/>
        <v>-8.3808004712510181E-3</v>
      </c>
      <c r="N130" s="36">
        <f t="shared" ca="1" si="30"/>
        <v>0</v>
      </c>
      <c r="O130" s="26">
        <f t="shared" ca="1" si="31"/>
        <v>0</v>
      </c>
      <c r="P130" s="36">
        <f t="shared" ca="1" si="32"/>
        <v>0</v>
      </c>
      <c r="Q130" s="36">
        <f t="shared" ca="1" si="33"/>
        <v>0</v>
      </c>
      <c r="R130" s="16">
        <f t="shared" ca="1" si="34"/>
        <v>8.3808004712510181E-3</v>
      </c>
    </row>
    <row r="131" spans="1:18" x14ac:dyDescent="0.2">
      <c r="A131" s="84"/>
      <c r="B131" s="84"/>
      <c r="C131" s="84"/>
      <c r="D131" s="85">
        <f t="shared" si="20"/>
        <v>0</v>
      </c>
      <c r="E131" s="85">
        <f t="shared" si="21"/>
        <v>0</v>
      </c>
      <c r="F131" s="36">
        <f t="shared" si="22"/>
        <v>0</v>
      </c>
      <c r="G131" s="36">
        <f t="shared" si="23"/>
        <v>0</v>
      </c>
      <c r="H131" s="36">
        <f t="shared" si="24"/>
        <v>0</v>
      </c>
      <c r="I131" s="36">
        <f t="shared" si="25"/>
        <v>0</v>
      </c>
      <c r="J131" s="36">
        <f t="shared" si="26"/>
        <v>0</v>
      </c>
      <c r="K131" s="36">
        <f t="shared" si="27"/>
        <v>0</v>
      </c>
      <c r="L131" s="36">
        <f t="shared" si="28"/>
        <v>0</v>
      </c>
      <c r="M131" s="36">
        <f t="shared" ca="1" si="29"/>
        <v>-8.3808004712510181E-3</v>
      </c>
      <c r="N131" s="36">
        <f t="shared" ca="1" si="30"/>
        <v>0</v>
      </c>
      <c r="O131" s="26">
        <f t="shared" ca="1" si="31"/>
        <v>0</v>
      </c>
      <c r="P131" s="36">
        <f t="shared" ca="1" si="32"/>
        <v>0</v>
      </c>
      <c r="Q131" s="36">
        <f t="shared" ca="1" si="33"/>
        <v>0</v>
      </c>
      <c r="R131" s="16">
        <f t="shared" ca="1" si="34"/>
        <v>8.3808004712510181E-3</v>
      </c>
    </row>
    <row r="132" spans="1:18" x14ac:dyDescent="0.2">
      <c r="A132" s="84"/>
      <c r="B132" s="84"/>
      <c r="C132" s="84"/>
      <c r="D132" s="85">
        <f t="shared" si="20"/>
        <v>0</v>
      </c>
      <c r="E132" s="85">
        <f t="shared" si="21"/>
        <v>0</v>
      </c>
      <c r="F132" s="36">
        <f t="shared" si="22"/>
        <v>0</v>
      </c>
      <c r="G132" s="36">
        <f t="shared" si="23"/>
        <v>0</v>
      </c>
      <c r="H132" s="36">
        <f t="shared" si="24"/>
        <v>0</v>
      </c>
      <c r="I132" s="36">
        <f t="shared" si="25"/>
        <v>0</v>
      </c>
      <c r="J132" s="36">
        <f t="shared" si="26"/>
        <v>0</v>
      </c>
      <c r="K132" s="36">
        <f t="shared" si="27"/>
        <v>0</v>
      </c>
      <c r="L132" s="36">
        <f t="shared" si="28"/>
        <v>0</v>
      </c>
      <c r="M132" s="36">
        <f t="shared" ca="1" si="29"/>
        <v>-8.3808004712510181E-3</v>
      </c>
      <c r="N132" s="36">
        <f t="shared" ca="1" si="30"/>
        <v>0</v>
      </c>
      <c r="O132" s="26">
        <f t="shared" ca="1" si="31"/>
        <v>0</v>
      </c>
      <c r="P132" s="36">
        <f t="shared" ca="1" si="32"/>
        <v>0</v>
      </c>
      <c r="Q132" s="36">
        <f t="shared" ca="1" si="33"/>
        <v>0</v>
      </c>
      <c r="R132" s="16">
        <f t="shared" ca="1" si="34"/>
        <v>8.3808004712510181E-3</v>
      </c>
    </row>
    <row r="133" spans="1:18" x14ac:dyDescent="0.2">
      <c r="A133" s="84"/>
      <c r="B133" s="84"/>
      <c r="C133" s="84"/>
      <c r="D133" s="85">
        <f t="shared" si="20"/>
        <v>0</v>
      </c>
      <c r="E133" s="85">
        <f t="shared" si="21"/>
        <v>0</v>
      </c>
      <c r="F133" s="36">
        <f t="shared" si="22"/>
        <v>0</v>
      </c>
      <c r="G133" s="36">
        <f t="shared" si="23"/>
        <v>0</v>
      </c>
      <c r="H133" s="36">
        <f t="shared" si="24"/>
        <v>0</v>
      </c>
      <c r="I133" s="36">
        <f t="shared" si="25"/>
        <v>0</v>
      </c>
      <c r="J133" s="36">
        <f t="shared" si="26"/>
        <v>0</v>
      </c>
      <c r="K133" s="36">
        <f t="shared" si="27"/>
        <v>0</v>
      </c>
      <c r="L133" s="36">
        <f t="shared" si="28"/>
        <v>0</v>
      </c>
      <c r="M133" s="36">
        <f t="shared" ca="1" si="29"/>
        <v>-8.3808004712510181E-3</v>
      </c>
      <c r="N133" s="36">
        <f t="shared" ca="1" si="30"/>
        <v>0</v>
      </c>
      <c r="O133" s="26">
        <f t="shared" ca="1" si="31"/>
        <v>0</v>
      </c>
      <c r="P133" s="36">
        <f t="shared" ca="1" si="32"/>
        <v>0</v>
      </c>
      <c r="Q133" s="36">
        <f t="shared" ca="1" si="33"/>
        <v>0</v>
      </c>
      <c r="R133" s="16">
        <f t="shared" ca="1" si="34"/>
        <v>8.3808004712510181E-3</v>
      </c>
    </row>
    <row r="134" spans="1:18" x14ac:dyDescent="0.2">
      <c r="A134" s="84"/>
      <c r="B134" s="84"/>
      <c r="C134" s="84"/>
      <c r="D134" s="85">
        <f t="shared" si="20"/>
        <v>0</v>
      </c>
      <c r="E134" s="85">
        <f t="shared" si="21"/>
        <v>0</v>
      </c>
      <c r="F134" s="36">
        <f t="shared" si="22"/>
        <v>0</v>
      </c>
      <c r="G134" s="36">
        <f t="shared" si="23"/>
        <v>0</v>
      </c>
      <c r="H134" s="36">
        <f t="shared" si="24"/>
        <v>0</v>
      </c>
      <c r="I134" s="36">
        <f t="shared" si="25"/>
        <v>0</v>
      </c>
      <c r="J134" s="36">
        <f t="shared" si="26"/>
        <v>0</v>
      </c>
      <c r="K134" s="36">
        <f t="shared" si="27"/>
        <v>0</v>
      </c>
      <c r="L134" s="36">
        <f t="shared" si="28"/>
        <v>0</v>
      </c>
      <c r="M134" s="36">
        <f t="shared" ca="1" si="29"/>
        <v>-8.3808004712510181E-3</v>
      </c>
      <c r="N134" s="36">
        <f t="shared" ca="1" si="30"/>
        <v>0</v>
      </c>
      <c r="O134" s="26">
        <f t="shared" ca="1" si="31"/>
        <v>0</v>
      </c>
      <c r="P134" s="36">
        <f t="shared" ca="1" si="32"/>
        <v>0</v>
      </c>
      <c r="Q134" s="36">
        <f t="shared" ca="1" si="33"/>
        <v>0</v>
      </c>
      <c r="R134" s="16">
        <f t="shared" ca="1" si="34"/>
        <v>8.3808004712510181E-3</v>
      </c>
    </row>
    <row r="135" spans="1:18" x14ac:dyDescent="0.2">
      <c r="A135" s="84"/>
      <c r="B135" s="84"/>
      <c r="C135" s="84"/>
      <c r="D135" s="85">
        <f t="shared" si="20"/>
        <v>0</v>
      </c>
      <c r="E135" s="85">
        <f t="shared" si="21"/>
        <v>0</v>
      </c>
      <c r="F135" s="36">
        <f t="shared" si="22"/>
        <v>0</v>
      </c>
      <c r="G135" s="36">
        <f t="shared" si="23"/>
        <v>0</v>
      </c>
      <c r="H135" s="36">
        <f t="shared" si="24"/>
        <v>0</v>
      </c>
      <c r="I135" s="36">
        <f t="shared" si="25"/>
        <v>0</v>
      </c>
      <c r="J135" s="36">
        <f t="shared" si="26"/>
        <v>0</v>
      </c>
      <c r="K135" s="36">
        <f t="shared" si="27"/>
        <v>0</v>
      </c>
      <c r="L135" s="36">
        <f t="shared" si="28"/>
        <v>0</v>
      </c>
      <c r="M135" s="36">
        <f t="shared" ca="1" si="29"/>
        <v>-8.3808004712510181E-3</v>
      </c>
      <c r="N135" s="36">
        <f t="shared" ca="1" si="30"/>
        <v>0</v>
      </c>
      <c r="O135" s="26">
        <f t="shared" ca="1" si="31"/>
        <v>0</v>
      </c>
      <c r="P135" s="36">
        <f t="shared" ca="1" si="32"/>
        <v>0</v>
      </c>
      <c r="Q135" s="36">
        <f t="shared" ca="1" si="33"/>
        <v>0</v>
      </c>
      <c r="R135" s="16">
        <f t="shared" ca="1" si="34"/>
        <v>8.3808004712510181E-3</v>
      </c>
    </row>
    <row r="136" spans="1:18" x14ac:dyDescent="0.2">
      <c r="A136" s="84"/>
      <c r="B136" s="84"/>
      <c r="C136" s="84"/>
      <c r="D136" s="85">
        <f t="shared" si="20"/>
        <v>0</v>
      </c>
      <c r="E136" s="85">
        <f t="shared" si="21"/>
        <v>0</v>
      </c>
      <c r="F136" s="36">
        <f t="shared" si="22"/>
        <v>0</v>
      </c>
      <c r="G136" s="36">
        <f t="shared" si="23"/>
        <v>0</v>
      </c>
      <c r="H136" s="36">
        <f t="shared" si="24"/>
        <v>0</v>
      </c>
      <c r="I136" s="36">
        <f t="shared" si="25"/>
        <v>0</v>
      </c>
      <c r="J136" s="36">
        <f t="shared" si="26"/>
        <v>0</v>
      </c>
      <c r="K136" s="36">
        <f t="shared" si="27"/>
        <v>0</v>
      </c>
      <c r="L136" s="36">
        <f t="shared" si="28"/>
        <v>0</v>
      </c>
      <c r="M136" s="36">
        <f t="shared" ca="1" si="29"/>
        <v>-8.3808004712510181E-3</v>
      </c>
      <c r="N136" s="36">
        <f t="shared" ca="1" si="30"/>
        <v>0</v>
      </c>
      <c r="O136" s="26">
        <f t="shared" ca="1" si="31"/>
        <v>0</v>
      </c>
      <c r="P136" s="36">
        <f t="shared" ca="1" si="32"/>
        <v>0</v>
      </c>
      <c r="Q136" s="36">
        <f t="shared" ca="1" si="33"/>
        <v>0</v>
      </c>
      <c r="R136" s="16">
        <f t="shared" ca="1" si="34"/>
        <v>8.3808004712510181E-3</v>
      </c>
    </row>
    <row r="137" spans="1:18" x14ac:dyDescent="0.2">
      <c r="A137" s="84"/>
      <c r="B137" s="84"/>
      <c r="C137" s="84"/>
      <c r="D137" s="85">
        <f t="shared" si="20"/>
        <v>0</v>
      </c>
      <c r="E137" s="85">
        <f t="shared" si="21"/>
        <v>0</v>
      </c>
      <c r="F137" s="36">
        <f t="shared" si="22"/>
        <v>0</v>
      </c>
      <c r="G137" s="36">
        <f t="shared" si="23"/>
        <v>0</v>
      </c>
      <c r="H137" s="36">
        <f t="shared" si="24"/>
        <v>0</v>
      </c>
      <c r="I137" s="36">
        <f t="shared" si="25"/>
        <v>0</v>
      </c>
      <c r="J137" s="36">
        <f t="shared" si="26"/>
        <v>0</v>
      </c>
      <c r="K137" s="36">
        <f t="shared" si="27"/>
        <v>0</v>
      </c>
      <c r="L137" s="36">
        <f t="shared" si="28"/>
        <v>0</v>
      </c>
      <c r="M137" s="36">
        <f t="shared" ca="1" si="29"/>
        <v>-8.3808004712510181E-3</v>
      </c>
      <c r="N137" s="36">
        <f t="shared" ca="1" si="30"/>
        <v>0</v>
      </c>
      <c r="O137" s="26">
        <f t="shared" ca="1" si="31"/>
        <v>0</v>
      </c>
      <c r="P137" s="36">
        <f t="shared" ca="1" si="32"/>
        <v>0</v>
      </c>
      <c r="Q137" s="36">
        <f t="shared" ca="1" si="33"/>
        <v>0</v>
      </c>
      <c r="R137" s="16">
        <f t="shared" ca="1" si="34"/>
        <v>8.3808004712510181E-3</v>
      </c>
    </row>
    <row r="138" spans="1:18" x14ac:dyDescent="0.2">
      <c r="A138" s="84"/>
      <c r="B138" s="84"/>
      <c r="C138" s="84"/>
      <c r="D138" s="85">
        <f t="shared" si="20"/>
        <v>0</v>
      </c>
      <c r="E138" s="85">
        <f t="shared" si="21"/>
        <v>0</v>
      </c>
      <c r="F138" s="36">
        <f t="shared" si="22"/>
        <v>0</v>
      </c>
      <c r="G138" s="36">
        <f t="shared" si="23"/>
        <v>0</v>
      </c>
      <c r="H138" s="36">
        <f t="shared" si="24"/>
        <v>0</v>
      </c>
      <c r="I138" s="36">
        <f t="shared" si="25"/>
        <v>0</v>
      </c>
      <c r="J138" s="36">
        <f t="shared" si="26"/>
        <v>0</v>
      </c>
      <c r="K138" s="36">
        <f t="shared" si="27"/>
        <v>0</v>
      </c>
      <c r="L138" s="36">
        <f t="shared" si="28"/>
        <v>0</v>
      </c>
      <c r="M138" s="36">
        <f t="shared" ca="1" si="29"/>
        <v>-8.3808004712510181E-3</v>
      </c>
      <c r="N138" s="36">
        <f t="shared" ca="1" si="30"/>
        <v>0</v>
      </c>
      <c r="O138" s="26">
        <f t="shared" ca="1" si="31"/>
        <v>0</v>
      </c>
      <c r="P138" s="36">
        <f t="shared" ca="1" si="32"/>
        <v>0</v>
      </c>
      <c r="Q138" s="36">
        <f t="shared" ca="1" si="33"/>
        <v>0</v>
      </c>
      <c r="R138" s="16">
        <f t="shared" ca="1" si="34"/>
        <v>8.3808004712510181E-3</v>
      </c>
    </row>
    <row r="139" spans="1:18" x14ac:dyDescent="0.2">
      <c r="A139" s="84"/>
      <c r="B139" s="84"/>
      <c r="C139" s="84"/>
      <c r="D139" s="85">
        <f t="shared" si="20"/>
        <v>0</v>
      </c>
      <c r="E139" s="85">
        <f t="shared" si="21"/>
        <v>0</v>
      </c>
      <c r="F139" s="36">
        <f t="shared" si="22"/>
        <v>0</v>
      </c>
      <c r="G139" s="36">
        <f t="shared" si="23"/>
        <v>0</v>
      </c>
      <c r="H139" s="36">
        <f t="shared" si="24"/>
        <v>0</v>
      </c>
      <c r="I139" s="36">
        <f t="shared" si="25"/>
        <v>0</v>
      </c>
      <c r="J139" s="36">
        <f t="shared" si="26"/>
        <v>0</v>
      </c>
      <c r="K139" s="36">
        <f t="shared" si="27"/>
        <v>0</v>
      </c>
      <c r="L139" s="36">
        <f t="shared" si="28"/>
        <v>0</v>
      </c>
      <c r="M139" s="36">
        <f t="shared" ca="1" si="29"/>
        <v>-8.3808004712510181E-3</v>
      </c>
      <c r="N139" s="36">
        <f t="shared" ca="1" si="30"/>
        <v>0</v>
      </c>
      <c r="O139" s="26">
        <f t="shared" ca="1" si="31"/>
        <v>0</v>
      </c>
      <c r="P139" s="36">
        <f t="shared" ca="1" si="32"/>
        <v>0</v>
      </c>
      <c r="Q139" s="36">
        <f t="shared" ca="1" si="33"/>
        <v>0</v>
      </c>
      <c r="R139" s="16">
        <f t="shared" ca="1" si="34"/>
        <v>8.3808004712510181E-3</v>
      </c>
    </row>
    <row r="140" spans="1:18" x14ac:dyDescent="0.2">
      <c r="A140" s="84"/>
      <c r="B140" s="84"/>
      <c r="C140" s="84"/>
      <c r="D140" s="85">
        <f t="shared" si="20"/>
        <v>0</v>
      </c>
      <c r="E140" s="85">
        <f t="shared" si="21"/>
        <v>0</v>
      </c>
      <c r="F140" s="36">
        <f t="shared" si="22"/>
        <v>0</v>
      </c>
      <c r="G140" s="36">
        <f t="shared" si="23"/>
        <v>0</v>
      </c>
      <c r="H140" s="36">
        <f t="shared" si="24"/>
        <v>0</v>
      </c>
      <c r="I140" s="36">
        <f t="shared" si="25"/>
        <v>0</v>
      </c>
      <c r="J140" s="36">
        <f t="shared" si="26"/>
        <v>0</v>
      </c>
      <c r="K140" s="36">
        <f t="shared" si="27"/>
        <v>0</v>
      </c>
      <c r="L140" s="36">
        <f t="shared" si="28"/>
        <v>0</v>
      </c>
      <c r="M140" s="36">
        <f t="shared" ca="1" si="29"/>
        <v>-8.3808004712510181E-3</v>
      </c>
      <c r="N140" s="36">
        <f t="shared" ca="1" si="30"/>
        <v>0</v>
      </c>
      <c r="O140" s="26">
        <f t="shared" ca="1" si="31"/>
        <v>0</v>
      </c>
      <c r="P140" s="36">
        <f t="shared" ca="1" si="32"/>
        <v>0</v>
      </c>
      <c r="Q140" s="36">
        <f t="shared" ca="1" si="33"/>
        <v>0</v>
      </c>
      <c r="R140" s="16">
        <f t="shared" ca="1" si="34"/>
        <v>8.3808004712510181E-3</v>
      </c>
    </row>
    <row r="141" spans="1:18" x14ac:dyDescent="0.2">
      <c r="A141" s="84"/>
      <c r="B141" s="84"/>
      <c r="C141" s="84"/>
      <c r="D141" s="85">
        <f t="shared" si="20"/>
        <v>0</v>
      </c>
      <c r="E141" s="85">
        <f t="shared" si="21"/>
        <v>0</v>
      </c>
      <c r="F141" s="36">
        <f t="shared" si="22"/>
        <v>0</v>
      </c>
      <c r="G141" s="36">
        <f t="shared" si="23"/>
        <v>0</v>
      </c>
      <c r="H141" s="36">
        <f t="shared" si="24"/>
        <v>0</v>
      </c>
      <c r="I141" s="36">
        <f t="shared" si="25"/>
        <v>0</v>
      </c>
      <c r="J141" s="36">
        <f t="shared" si="26"/>
        <v>0</v>
      </c>
      <c r="K141" s="36">
        <f t="shared" si="27"/>
        <v>0</v>
      </c>
      <c r="L141" s="36">
        <f t="shared" si="28"/>
        <v>0</v>
      </c>
      <c r="M141" s="36">
        <f t="shared" ca="1" si="29"/>
        <v>-8.3808004712510181E-3</v>
      </c>
      <c r="N141" s="36">
        <f t="shared" ca="1" si="30"/>
        <v>0</v>
      </c>
      <c r="O141" s="26">
        <f t="shared" ca="1" si="31"/>
        <v>0</v>
      </c>
      <c r="P141" s="36">
        <f t="shared" ca="1" si="32"/>
        <v>0</v>
      </c>
      <c r="Q141" s="36">
        <f t="shared" ca="1" si="33"/>
        <v>0</v>
      </c>
      <c r="R141" s="16">
        <f t="shared" ca="1" si="34"/>
        <v>8.3808004712510181E-3</v>
      </c>
    </row>
    <row r="142" spans="1:18" x14ac:dyDescent="0.2">
      <c r="A142" s="84"/>
      <c r="B142" s="84"/>
      <c r="C142" s="84"/>
      <c r="D142" s="85">
        <f t="shared" si="20"/>
        <v>0</v>
      </c>
      <c r="E142" s="85">
        <f t="shared" si="21"/>
        <v>0</v>
      </c>
      <c r="F142" s="36">
        <f t="shared" si="22"/>
        <v>0</v>
      </c>
      <c r="G142" s="36">
        <f t="shared" si="23"/>
        <v>0</v>
      </c>
      <c r="H142" s="36">
        <f t="shared" si="24"/>
        <v>0</v>
      </c>
      <c r="I142" s="36">
        <f t="shared" si="25"/>
        <v>0</v>
      </c>
      <c r="J142" s="36">
        <f t="shared" si="26"/>
        <v>0</v>
      </c>
      <c r="K142" s="36">
        <f t="shared" si="27"/>
        <v>0</v>
      </c>
      <c r="L142" s="36">
        <f t="shared" si="28"/>
        <v>0</v>
      </c>
      <c r="M142" s="36">
        <f t="shared" ca="1" si="29"/>
        <v>-8.3808004712510181E-3</v>
      </c>
      <c r="N142" s="36">
        <f t="shared" ca="1" si="30"/>
        <v>0</v>
      </c>
      <c r="O142" s="26">
        <f t="shared" ca="1" si="31"/>
        <v>0</v>
      </c>
      <c r="P142" s="36">
        <f t="shared" ca="1" si="32"/>
        <v>0</v>
      </c>
      <c r="Q142" s="36">
        <f t="shared" ca="1" si="33"/>
        <v>0</v>
      </c>
      <c r="R142" s="16">
        <f t="shared" ca="1" si="34"/>
        <v>8.3808004712510181E-3</v>
      </c>
    </row>
    <row r="143" spans="1:18" x14ac:dyDescent="0.2">
      <c r="A143" s="84"/>
      <c r="B143" s="84"/>
      <c r="C143" s="84"/>
      <c r="D143" s="85">
        <f t="shared" si="20"/>
        <v>0</v>
      </c>
      <c r="E143" s="85">
        <f t="shared" si="21"/>
        <v>0</v>
      </c>
      <c r="F143" s="36">
        <f t="shared" si="22"/>
        <v>0</v>
      </c>
      <c r="G143" s="36">
        <f t="shared" si="23"/>
        <v>0</v>
      </c>
      <c r="H143" s="36">
        <f t="shared" si="24"/>
        <v>0</v>
      </c>
      <c r="I143" s="36">
        <f t="shared" si="25"/>
        <v>0</v>
      </c>
      <c r="J143" s="36">
        <f t="shared" si="26"/>
        <v>0</v>
      </c>
      <c r="K143" s="36">
        <f t="shared" si="27"/>
        <v>0</v>
      </c>
      <c r="L143" s="36">
        <f t="shared" si="28"/>
        <v>0</v>
      </c>
      <c r="M143" s="36">
        <f t="shared" ca="1" si="29"/>
        <v>-8.3808004712510181E-3</v>
      </c>
      <c r="N143" s="36">
        <f t="shared" ca="1" si="30"/>
        <v>0</v>
      </c>
      <c r="O143" s="26">
        <f t="shared" ca="1" si="31"/>
        <v>0</v>
      </c>
      <c r="P143" s="36">
        <f t="shared" ca="1" si="32"/>
        <v>0</v>
      </c>
      <c r="Q143" s="36">
        <f t="shared" ca="1" si="33"/>
        <v>0</v>
      </c>
      <c r="R143" s="16">
        <f t="shared" ca="1" si="34"/>
        <v>8.3808004712510181E-3</v>
      </c>
    </row>
    <row r="144" spans="1:18" x14ac:dyDescent="0.2">
      <c r="A144" s="84"/>
      <c r="B144" s="84"/>
      <c r="C144" s="84"/>
      <c r="D144" s="85">
        <f t="shared" si="20"/>
        <v>0</v>
      </c>
      <c r="E144" s="85">
        <f t="shared" si="21"/>
        <v>0</v>
      </c>
      <c r="F144" s="36">
        <f t="shared" si="22"/>
        <v>0</v>
      </c>
      <c r="G144" s="36">
        <f t="shared" si="23"/>
        <v>0</v>
      </c>
      <c r="H144" s="36">
        <f t="shared" si="24"/>
        <v>0</v>
      </c>
      <c r="I144" s="36">
        <f t="shared" si="25"/>
        <v>0</v>
      </c>
      <c r="J144" s="36">
        <f t="shared" si="26"/>
        <v>0</v>
      </c>
      <c r="K144" s="36">
        <f t="shared" si="27"/>
        <v>0</v>
      </c>
      <c r="L144" s="36">
        <f t="shared" si="28"/>
        <v>0</v>
      </c>
      <c r="M144" s="36">
        <f t="shared" ca="1" si="29"/>
        <v>-8.3808004712510181E-3</v>
      </c>
      <c r="N144" s="36">
        <f t="shared" ca="1" si="30"/>
        <v>0</v>
      </c>
      <c r="O144" s="26">
        <f t="shared" ca="1" si="31"/>
        <v>0</v>
      </c>
      <c r="P144" s="36">
        <f t="shared" ca="1" si="32"/>
        <v>0</v>
      </c>
      <c r="Q144" s="36">
        <f t="shared" ca="1" si="33"/>
        <v>0</v>
      </c>
      <c r="R144" s="16">
        <f t="shared" ca="1" si="34"/>
        <v>8.3808004712510181E-3</v>
      </c>
    </row>
    <row r="145" spans="1:18" x14ac:dyDescent="0.2">
      <c r="A145" s="84"/>
      <c r="B145" s="84"/>
      <c r="C145" s="84"/>
      <c r="D145" s="85">
        <f t="shared" si="20"/>
        <v>0</v>
      </c>
      <c r="E145" s="85">
        <f t="shared" si="21"/>
        <v>0</v>
      </c>
      <c r="F145" s="36">
        <f t="shared" si="22"/>
        <v>0</v>
      </c>
      <c r="G145" s="36">
        <f t="shared" si="23"/>
        <v>0</v>
      </c>
      <c r="H145" s="36">
        <f t="shared" si="24"/>
        <v>0</v>
      </c>
      <c r="I145" s="36">
        <f t="shared" si="25"/>
        <v>0</v>
      </c>
      <c r="J145" s="36">
        <f t="shared" si="26"/>
        <v>0</v>
      </c>
      <c r="K145" s="36">
        <f t="shared" si="27"/>
        <v>0</v>
      </c>
      <c r="L145" s="36">
        <f t="shared" si="28"/>
        <v>0</v>
      </c>
      <c r="M145" s="36">
        <f t="shared" ca="1" si="29"/>
        <v>-8.3808004712510181E-3</v>
      </c>
      <c r="N145" s="36">
        <f t="shared" ca="1" si="30"/>
        <v>0</v>
      </c>
      <c r="O145" s="26">
        <f t="shared" ca="1" si="31"/>
        <v>0</v>
      </c>
      <c r="P145" s="36">
        <f t="shared" ca="1" si="32"/>
        <v>0</v>
      </c>
      <c r="Q145" s="36">
        <f t="shared" ca="1" si="33"/>
        <v>0</v>
      </c>
      <c r="R145" s="16">
        <f t="shared" ca="1" si="34"/>
        <v>8.3808004712510181E-3</v>
      </c>
    </row>
    <row r="146" spans="1:18" x14ac:dyDescent="0.2">
      <c r="A146" s="84"/>
      <c r="B146" s="84"/>
      <c r="C146" s="84"/>
      <c r="D146" s="85">
        <f t="shared" si="20"/>
        <v>0</v>
      </c>
      <c r="E146" s="85">
        <f t="shared" si="21"/>
        <v>0</v>
      </c>
      <c r="F146" s="36">
        <f t="shared" si="22"/>
        <v>0</v>
      </c>
      <c r="G146" s="36">
        <f t="shared" si="23"/>
        <v>0</v>
      </c>
      <c r="H146" s="36">
        <f t="shared" si="24"/>
        <v>0</v>
      </c>
      <c r="I146" s="36">
        <f t="shared" si="25"/>
        <v>0</v>
      </c>
      <c r="J146" s="36">
        <f t="shared" si="26"/>
        <v>0</v>
      </c>
      <c r="K146" s="36">
        <f t="shared" si="27"/>
        <v>0</v>
      </c>
      <c r="L146" s="36">
        <f t="shared" si="28"/>
        <v>0</v>
      </c>
      <c r="M146" s="36">
        <f t="shared" ca="1" si="29"/>
        <v>-8.3808004712510181E-3</v>
      </c>
      <c r="N146" s="36">
        <f t="shared" ca="1" si="30"/>
        <v>0</v>
      </c>
      <c r="O146" s="26">
        <f t="shared" ca="1" si="31"/>
        <v>0</v>
      </c>
      <c r="P146" s="36">
        <f t="shared" ca="1" si="32"/>
        <v>0</v>
      </c>
      <c r="Q146" s="36">
        <f t="shared" ca="1" si="33"/>
        <v>0</v>
      </c>
      <c r="R146" s="16">
        <f t="shared" ca="1" si="34"/>
        <v>8.3808004712510181E-3</v>
      </c>
    </row>
    <row r="147" spans="1:18" x14ac:dyDescent="0.2">
      <c r="A147" s="84"/>
      <c r="B147" s="84"/>
      <c r="C147" s="84"/>
      <c r="D147" s="85">
        <f t="shared" si="20"/>
        <v>0</v>
      </c>
      <c r="E147" s="85">
        <f t="shared" si="21"/>
        <v>0</v>
      </c>
      <c r="F147" s="36">
        <f t="shared" si="22"/>
        <v>0</v>
      </c>
      <c r="G147" s="36">
        <f t="shared" si="23"/>
        <v>0</v>
      </c>
      <c r="H147" s="36">
        <f t="shared" si="24"/>
        <v>0</v>
      </c>
      <c r="I147" s="36">
        <f t="shared" si="25"/>
        <v>0</v>
      </c>
      <c r="J147" s="36">
        <f t="shared" si="26"/>
        <v>0</v>
      </c>
      <c r="K147" s="36">
        <f t="shared" si="27"/>
        <v>0</v>
      </c>
      <c r="L147" s="36">
        <f t="shared" si="28"/>
        <v>0</v>
      </c>
      <c r="M147" s="36">
        <f t="shared" ca="1" si="29"/>
        <v>-8.3808004712510181E-3</v>
      </c>
      <c r="N147" s="36">
        <f t="shared" ca="1" si="30"/>
        <v>0</v>
      </c>
      <c r="O147" s="26">
        <f t="shared" ca="1" si="31"/>
        <v>0</v>
      </c>
      <c r="P147" s="36">
        <f t="shared" ca="1" si="32"/>
        <v>0</v>
      </c>
      <c r="Q147" s="36">
        <f t="shared" ca="1" si="33"/>
        <v>0</v>
      </c>
      <c r="R147" s="16">
        <f t="shared" ca="1" si="34"/>
        <v>8.3808004712510181E-3</v>
      </c>
    </row>
    <row r="148" spans="1:18" x14ac:dyDescent="0.2">
      <c r="A148" s="84"/>
      <c r="B148" s="84"/>
      <c r="C148" s="84"/>
      <c r="D148" s="85">
        <f t="shared" si="20"/>
        <v>0</v>
      </c>
      <c r="E148" s="85">
        <f t="shared" si="21"/>
        <v>0</v>
      </c>
      <c r="F148" s="36">
        <f t="shared" si="22"/>
        <v>0</v>
      </c>
      <c r="G148" s="36">
        <f t="shared" si="23"/>
        <v>0</v>
      </c>
      <c r="H148" s="36">
        <f t="shared" si="24"/>
        <v>0</v>
      </c>
      <c r="I148" s="36">
        <f t="shared" si="25"/>
        <v>0</v>
      </c>
      <c r="J148" s="36">
        <f t="shared" si="26"/>
        <v>0</v>
      </c>
      <c r="K148" s="36">
        <f t="shared" si="27"/>
        <v>0</v>
      </c>
      <c r="L148" s="36">
        <f t="shared" si="28"/>
        <v>0</v>
      </c>
      <c r="M148" s="36">
        <f t="shared" ca="1" si="29"/>
        <v>-8.3808004712510181E-3</v>
      </c>
      <c r="N148" s="36">
        <f t="shared" ca="1" si="30"/>
        <v>0</v>
      </c>
      <c r="O148" s="26">
        <f t="shared" ca="1" si="31"/>
        <v>0</v>
      </c>
      <c r="P148" s="36">
        <f t="shared" ca="1" si="32"/>
        <v>0</v>
      </c>
      <c r="Q148" s="36">
        <f t="shared" ca="1" si="33"/>
        <v>0</v>
      </c>
      <c r="R148" s="16">
        <f t="shared" ca="1" si="34"/>
        <v>8.3808004712510181E-3</v>
      </c>
    </row>
    <row r="149" spans="1:18" x14ac:dyDescent="0.2">
      <c r="A149" s="84"/>
      <c r="B149" s="84"/>
      <c r="C149" s="84"/>
      <c r="D149" s="85">
        <f t="shared" ref="D149:D212" si="35">A149/A$18</f>
        <v>0</v>
      </c>
      <c r="E149" s="85">
        <f t="shared" ref="E149:E212" si="36">B149/B$18</f>
        <v>0</v>
      </c>
      <c r="F149" s="36">
        <f t="shared" ref="F149:F212" si="37">$C149*D149</f>
        <v>0</v>
      </c>
      <c r="G149" s="36">
        <f t="shared" ref="G149:G212" si="38">$C149*E149</f>
        <v>0</v>
      </c>
      <c r="H149" s="36">
        <f t="shared" ref="H149:H212" si="39">C149*D149*D149</f>
        <v>0</v>
      </c>
      <c r="I149" s="36">
        <f t="shared" ref="I149:I212" si="40">C149*D149*D149*D149</f>
        <v>0</v>
      </c>
      <c r="J149" s="36">
        <f t="shared" ref="J149:J212" si="41">C149*D149*D149*D149*D149</f>
        <v>0</v>
      </c>
      <c r="K149" s="36">
        <f t="shared" ref="K149:K212" si="42">C149*E149*D149</f>
        <v>0</v>
      </c>
      <c r="L149" s="36">
        <f t="shared" ref="L149:L212" si="43">C149*E149*D149*D149</f>
        <v>0</v>
      </c>
      <c r="M149" s="36">
        <f t="shared" ref="M149:M212" ca="1" si="44">+E$4+E$5*D149+E$6*D149^2</f>
        <v>-8.3808004712510181E-3</v>
      </c>
      <c r="N149" s="36">
        <f t="shared" ref="N149:N212" ca="1" si="45">C149*(M149-E149)^2</f>
        <v>0</v>
      </c>
      <c r="O149" s="26">
        <f t="shared" ref="O149:O212" ca="1" si="46">(C149*O$1-O$2*F149+O$3*H149)^2</f>
        <v>0</v>
      </c>
      <c r="P149" s="36">
        <f t="shared" ref="P149:P212" ca="1" si="47">(-C149*O$2+O$4*F149-O$5*H149)^2</f>
        <v>0</v>
      </c>
      <c r="Q149" s="36">
        <f t="shared" ref="Q149:Q212" ca="1" si="48">+(C149*O$3-F149*O$5+H149*O$6)^2</f>
        <v>0</v>
      </c>
      <c r="R149" s="16">
        <f t="shared" ref="R149:R212" ca="1" si="49">+E149-M149</f>
        <v>8.3808004712510181E-3</v>
      </c>
    </row>
    <row r="150" spans="1:18" x14ac:dyDescent="0.2">
      <c r="A150" s="84"/>
      <c r="B150" s="84"/>
      <c r="C150" s="84"/>
      <c r="D150" s="85">
        <f t="shared" si="35"/>
        <v>0</v>
      </c>
      <c r="E150" s="85">
        <f t="shared" si="36"/>
        <v>0</v>
      </c>
      <c r="F150" s="36">
        <f t="shared" si="37"/>
        <v>0</v>
      </c>
      <c r="G150" s="36">
        <f t="shared" si="38"/>
        <v>0</v>
      </c>
      <c r="H150" s="36">
        <f t="shared" si="39"/>
        <v>0</v>
      </c>
      <c r="I150" s="36">
        <f t="shared" si="40"/>
        <v>0</v>
      </c>
      <c r="J150" s="36">
        <f t="shared" si="41"/>
        <v>0</v>
      </c>
      <c r="K150" s="36">
        <f t="shared" si="42"/>
        <v>0</v>
      </c>
      <c r="L150" s="36">
        <f t="shared" si="43"/>
        <v>0</v>
      </c>
      <c r="M150" s="36">
        <f t="shared" ca="1" si="44"/>
        <v>-8.3808004712510181E-3</v>
      </c>
      <c r="N150" s="36">
        <f t="shared" ca="1" si="45"/>
        <v>0</v>
      </c>
      <c r="O150" s="26">
        <f t="shared" ca="1" si="46"/>
        <v>0</v>
      </c>
      <c r="P150" s="36">
        <f t="shared" ca="1" si="47"/>
        <v>0</v>
      </c>
      <c r="Q150" s="36">
        <f t="shared" ca="1" si="48"/>
        <v>0</v>
      </c>
      <c r="R150" s="16">
        <f t="shared" ca="1" si="49"/>
        <v>8.3808004712510181E-3</v>
      </c>
    </row>
    <row r="151" spans="1:18" x14ac:dyDescent="0.2">
      <c r="A151" s="84"/>
      <c r="B151" s="84"/>
      <c r="C151" s="84"/>
      <c r="D151" s="85">
        <f t="shared" si="35"/>
        <v>0</v>
      </c>
      <c r="E151" s="85">
        <f t="shared" si="36"/>
        <v>0</v>
      </c>
      <c r="F151" s="36">
        <f t="shared" si="37"/>
        <v>0</v>
      </c>
      <c r="G151" s="36">
        <f t="shared" si="38"/>
        <v>0</v>
      </c>
      <c r="H151" s="36">
        <f t="shared" si="39"/>
        <v>0</v>
      </c>
      <c r="I151" s="36">
        <f t="shared" si="40"/>
        <v>0</v>
      </c>
      <c r="J151" s="36">
        <f t="shared" si="41"/>
        <v>0</v>
      </c>
      <c r="K151" s="36">
        <f t="shared" si="42"/>
        <v>0</v>
      </c>
      <c r="L151" s="36">
        <f t="shared" si="43"/>
        <v>0</v>
      </c>
      <c r="M151" s="36">
        <f t="shared" ca="1" si="44"/>
        <v>-8.3808004712510181E-3</v>
      </c>
      <c r="N151" s="36">
        <f t="shared" ca="1" si="45"/>
        <v>0</v>
      </c>
      <c r="O151" s="26">
        <f t="shared" ca="1" si="46"/>
        <v>0</v>
      </c>
      <c r="P151" s="36">
        <f t="shared" ca="1" si="47"/>
        <v>0</v>
      </c>
      <c r="Q151" s="36">
        <f t="shared" ca="1" si="48"/>
        <v>0</v>
      </c>
      <c r="R151" s="16">
        <f t="shared" ca="1" si="49"/>
        <v>8.3808004712510181E-3</v>
      </c>
    </row>
    <row r="152" spans="1:18" x14ac:dyDescent="0.2">
      <c r="A152" s="84"/>
      <c r="B152" s="84"/>
      <c r="C152" s="84"/>
      <c r="D152" s="85">
        <f t="shared" si="35"/>
        <v>0</v>
      </c>
      <c r="E152" s="85">
        <f t="shared" si="36"/>
        <v>0</v>
      </c>
      <c r="F152" s="36">
        <f t="shared" si="37"/>
        <v>0</v>
      </c>
      <c r="G152" s="36">
        <f t="shared" si="38"/>
        <v>0</v>
      </c>
      <c r="H152" s="36">
        <f t="shared" si="39"/>
        <v>0</v>
      </c>
      <c r="I152" s="36">
        <f t="shared" si="40"/>
        <v>0</v>
      </c>
      <c r="J152" s="36">
        <f t="shared" si="41"/>
        <v>0</v>
      </c>
      <c r="K152" s="36">
        <f t="shared" si="42"/>
        <v>0</v>
      </c>
      <c r="L152" s="36">
        <f t="shared" si="43"/>
        <v>0</v>
      </c>
      <c r="M152" s="36">
        <f t="shared" ca="1" si="44"/>
        <v>-8.3808004712510181E-3</v>
      </c>
      <c r="N152" s="36">
        <f t="shared" ca="1" si="45"/>
        <v>0</v>
      </c>
      <c r="O152" s="26">
        <f t="shared" ca="1" si="46"/>
        <v>0</v>
      </c>
      <c r="P152" s="36">
        <f t="shared" ca="1" si="47"/>
        <v>0</v>
      </c>
      <c r="Q152" s="36">
        <f t="shared" ca="1" si="48"/>
        <v>0</v>
      </c>
      <c r="R152" s="16">
        <f t="shared" ca="1" si="49"/>
        <v>8.3808004712510181E-3</v>
      </c>
    </row>
    <row r="153" spans="1:18" x14ac:dyDescent="0.2">
      <c r="A153" s="84"/>
      <c r="B153" s="84"/>
      <c r="C153" s="84"/>
      <c r="D153" s="85">
        <f t="shared" si="35"/>
        <v>0</v>
      </c>
      <c r="E153" s="85">
        <f t="shared" si="36"/>
        <v>0</v>
      </c>
      <c r="F153" s="36">
        <f t="shared" si="37"/>
        <v>0</v>
      </c>
      <c r="G153" s="36">
        <f t="shared" si="38"/>
        <v>0</v>
      </c>
      <c r="H153" s="36">
        <f t="shared" si="39"/>
        <v>0</v>
      </c>
      <c r="I153" s="36">
        <f t="shared" si="40"/>
        <v>0</v>
      </c>
      <c r="J153" s="36">
        <f t="shared" si="41"/>
        <v>0</v>
      </c>
      <c r="K153" s="36">
        <f t="shared" si="42"/>
        <v>0</v>
      </c>
      <c r="L153" s="36">
        <f t="shared" si="43"/>
        <v>0</v>
      </c>
      <c r="M153" s="36">
        <f t="shared" ca="1" si="44"/>
        <v>-8.3808004712510181E-3</v>
      </c>
      <c r="N153" s="36">
        <f t="shared" ca="1" si="45"/>
        <v>0</v>
      </c>
      <c r="O153" s="26">
        <f t="shared" ca="1" si="46"/>
        <v>0</v>
      </c>
      <c r="P153" s="36">
        <f t="shared" ca="1" si="47"/>
        <v>0</v>
      </c>
      <c r="Q153" s="36">
        <f t="shared" ca="1" si="48"/>
        <v>0</v>
      </c>
      <c r="R153" s="16">
        <f t="shared" ca="1" si="49"/>
        <v>8.3808004712510181E-3</v>
      </c>
    </row>
    <row r="154" spans="1:18" x14ac:dyDescent="0.2">
      <c r="A154" s="84"/>
      <c r="B154" s="84"/>
      <c r="C154" s="84"/>
      <c r="D154" s="85">
        <f t="shared" si="35"/>
        <v>0</v>
      </c>
      <c r="E154" s="85">
        <f t="shared" si="36"/>
        <v>0</v>
      </c>
      <c r="F154" s="36">
        <f t="shared" si="37"/>
        <v>0</v>
      </c>
      <c r="G154" s="36">
        <f t="shared" si="38"/>
        <v>0</v>
      </c>
      <c r="H154" s="36">
        <f t="shared" si="39"/>
        <v>0</v>
      </c>
      <c r="I154" s="36">
        <f t="shared" si="40"/>
        <v>0</v>
      </c>
      <c r="J154" s="36">
        <f t="shared" si="41"/>
        <v>0</v>
      </c>
      <c r="K154" s="36">
        <f t="shared" si="42"/>
        <v>0</v>
      </c>
      <c r="L154" s="36">
        <f t="shared" si="43"/>
        <v>0</v>
      </c>
      <c r="M154" s="36">
        <f t="shared" ca="1" si="44"/>
        <v>-8.3808004712510181E-3</v>
      </c>
      <c r="N154" s="36">
        <f t="shared" ca="1" si="45"/>
        <v>0</v>
      </c>
      <c r="O154" s="26">
        <f t="shared" ca="1" si="46"/>
        <v>0</v>
      </c>
      <c r="P154" s="36">
        <f t="shared" ca="1" si="47"/>
        <v>0</v>
      </c>
      <c r="Q154" s="36">
        <f t="shared" ca="1" si="48"/>
        <v>0</v>
      </c>
      <c r="R154" s="16">
        <f t="shared" ca="1" si="49"/>
        <v>8.3808004712510181E-3</v>
      </c>
    </row>
    <row r="155" spans="1:18" x14ac:dyDescent="0.2">
      <c r="A155" s="84"/>
      <c r="B155" s="84"/>
      <c r="C155" s="84"/>
      <c r="D155" s="85">
        <f t="shared" si="35"/>
        <v>0</v>
      </c>
      <c r="E155" s="85">
        <f t="shared" si="36"/>
        <v>0</v>
      </c>
      <c r="F155" s="36">
        <f t="shared" si="37"/>
        <v>0</v>
      </c>
      <c r="G155" s="36">
        <f t="shared" si="38"/>
        <v>0</v>
      </c>
      <c r="H155" s="36">
        <f t="shared" si="39"/>
        <v>0</v>
      </c>
      <c r="I155" s="36">
        <f t="shared" si="40"/>
        <v>0</v>
      </c>
      <c r="J155" s="36">
        <f t="shared" si="41"/>
        <v>0</v>
      </c>
      <c r="K155" s="36">
        <f t="shared" si="42"/>
        <v>0</v>
      </c>
      <c r="L155" s="36">
        <f t="shared" si="43"/>
        <v>0</v>
      </c>
      <c r="M155" s="36">
        <f t="shared" ca="1" si="44"/>
        <v>-8.3808004712510181E-3</v>
      </c>
      <c r="N155" s="36">
        <f t="shared" ca="1" si="45"/>
        <v>0</v>
      </c>
      <c r="O155" s="26">
        <f t="shared" ca="1" si="46"/>
        <v>0</v>
      </c>
      <c r="P155" s="36">
        <f t="shared" ca="1" si="47"/>
        <v>0</v>
      </c>
      <c r="Q155" s="36">
        <f t="shared" ca="1" si="48"/>
        <v>0</v>
      </c>
      <c r="R155" s="16">
        <f t="shared" ca="1" si="49"/>
        <v>8.3808004712510181E-3</v>
      </c>
    </row>
    <row r="156" spans="1:18" x14ac:dyDescent="0.2">
      <c r="A156" s="84"/>
      <c r="B156" s="84"/>
      <c r="C156" s="84"/>
      <c r="D156" s="85">
        <f t="shared" si="35"/>
        <v>0</v>
      </c>
      <c r="E156" s="85">
        <f t="shared" si="36"/>
        <v>0</v>
      </c>
      <c r="F156" s="36">
        <f t="shared" si="37"/>
        <v>0</v>
      </c>
      <c r="G156" s="36">
        <f t="shared" si="38"/>
        <v>0</v>
      </c>
      <c r="H156" s="36">
        <f t="shared" si="39"/>
        <v>0</v>
      </c>
      <c r="I156" s="36">
        <f t="shared" si="40"/>
        <v>0</v>
      </c>
      <c r="J156" s="36">
        <f t="shared" si="41"/>
        <v>0</v>
      </c>
      <c r="K156" s="36">
        <f t="shared" si="42"/>
        <v>0</v>
      </c>
      <c r="L156" s="36">
        <f t="shared" si="43"/>
        <v>0</v>
      </c>
      <c r="M156" s="36">
        <f t="shared" ca="1" si="44"/>
        <v>-8.3808004712510181E-3</v>
      </c>
      <c r="N156" s="36">
        <f t="shared" ca="1" si="45"/>
        <v>0</v>
      </c>
      <c r="O156" s="26">
        <f t="shared" ca="1" si="46"/>
        <v>0</v>
      </c>
      <c r="P156" s="36">
        <f t="shared" ca="1" si="47"/>
        <v>0</v>
      </c>
      <c r="Q156" s="36">
        <f t="shared" ca="1" si="48"/>
        <v>0</v>
      </c>
      <c r="R156" s="16">
        <f t="shared" ca="1" si="49"/>
        <v>8.3808004712510181E-3</v>
      </c>
    </row>
    <row r="157" spans="1:18" x14ac:dyDescent="0.2">
      <c r="A157" s="84"/>
      <c r="B157" s="84"/>
      <c r="C157" s="84"/>
      <c r="D157" s="85">
        <f t="shared" si="35"/>
        <v>0</v>
      </c>
      <c r="E157" s="85">
        <f t="shared" si="36"/>
        <v>0</v>
      </c>
      <c r="F157" s="36">
        <f t="shared" si="37"/>
        <v>0</v>
      </c>
      <c r="G157" s="36">
        <f t="shared" si="38"/>
        <v>0</v>
      </c>
      <c r="H157" s="36">
        <f t="shared" si="39"/>
        <v>0</v>
      </c>
      <c r="I157" s="36">
        <f t="shared" si="40"/>
        <v>0</v>
      </c>
      <c r="J157" s="36">
        <f t="shared" si="41"/>
        <v>0</v>
      </c>
      <c r="K157" s="36">
        <f t="shared" si="42"/>
        <v>0</v>
      </c>
      <c r="L157" s="36">
        <f t="shared" si="43"/>
        <v>0</v>
      </c>
      <c r="M157" s="36">
        <f t="shared" ca="1" si="44"/>
        <v>-8.3808004712510181E-3</v>
      </c>
      <c r="N157" s="36">
        <f t="shared" ca="1" si="45"/>
        <v>0</v>
      </c>
      <c r="O157" s="26">
        <f t="shared" ca="1" si="46"/>
        <v>0</v>
      </c>
      <c r="P157" s="36">
        <f t="shared" ca="1" si="47"/>
        <v>0</v>
      </c>
      <c r="Q157" s="36">
        <f t="shared" ca="1" si="48"/>
        <v>0</v>
      </c>
      <c r="R157" s="16">
        <f t="shared" ca="1" si="49"/>
        <v>8.3808004712510181E-3</v>
      </c>
    </row>
    <row r="158" spans="1:18" x14ac:dyDescent="0.2">
      <c r="A158" s="84"/>
      <c r="B158" s="84"/>
      <c r="C158" s="84"/>
      <c r="D158" s="85">
        <f t="shared" si="35"/>
        <v>0</v>
      </c>
      <c r="E158" s="85">
        <f t="shared" si="36"/>
        <v>0</v>
      </c>
      <c r="F158" s="36">
        <f t="shared" si="37"/>
        <v>0</v>
      </c>
      <c r="G158" s="36">
        <f t="shared" si="38"/>
        <v>0</v>
      </c>
      <c r="H158" s="36">
        <f t="shared" si="39"/>
        <v>0</v>
      </c>
      <c r="I158" s="36">
        <f t="shared" si="40"/>
        <v>0</v>
      </c>
      <c r="J158" s="36">
        <f t="shared" si="41"/>
        <v>0</v>
      </c>
      <c r="K158" s="36">
        <f t="shared" si="42"/>
        <v>0</v>
      </c>
      <c r="L158" s="36">
        <f t="shared" si="43"/>
        <v>0</v>
      </c>
      <c r="M158" s="36">
        <f t="shared" ca="1" si="44"/>
        <v>-8.3808004712510181E-3</v>
      </c>
      <c r="N158" s="36">
        <f t="shared" ca="1" si="45"/>
        <v>0</v>
      </c>
      <c r="O158" s="26">
        <f t="shared" ca="1" si="46"/>
        <v>0</v>
      </c>
      <c r="P158" s="36">
        <f t="shared" ca="1" si="47"/>
        <v>0</v>
      </c>
      <c r="Q158" s="36">
        <f t="shared" ca="1" si="48"/>
        <v>0</v>
      </c>
      <c r="R158" s="16">
        <f t="shared" ca="1" si="49"/>
        <v>8.3808004712510181E-3</v>
      </c>
    </row>
    <row r="159" spans="1:18" x14ac:dyDescent="0.2">
      <c r="A159" s="84"/>
      <c r="B159" s="84"/>
      <c r="C159" s="84"/>
      <c r="D159" s="85">
        <f t="shared" si="35"/>
        <v>0</v>
      </c>
      <c r="E159" s="85">
        <f t="shared" si="36"/>
        <v>0</v>
      </c>
      <c r="F159" s="36">
        <f t="shared" si="37"/>
        <v>0</v>
      </c>
      <c r="G159" s="36">
        <f t="shared" si="38"/>
        <v>0</v>
      </c>
      <c r="H159" s="36">
        <f t="shared" si="39"/>
        <v>0</v>
      </c>
      <c r="I159" s="36">
        <f t="shared" si="40"/>
        <v>0</v>
      </c>
      <c r="J159" s="36">
        <f t="shared" si="41"/>
        <v>0</v>
      </c>
      <c r="K159" s="36">
        <f t="shared" si="42"/>
        <v>0</v>
      </c>
      <c r="L159" s="36">
        <f t="shared" si="43"/>
        <v>0</v>
      </c>
      <c r="M159" s="36">
        <f t="shared" ca="1" si="44"/>
        <v>-8.3808004712510181E-3</v>
      </c>
      <c r="N159" s="36">
        <f t="shared" ca="1" si="45"/>
        <v>0</v>
      </c>
      <c r="O159" s="26">
        <f t="shared" ca="1" si="46"/>
        <v>0</v>
      </c>
      <c r="P159" s="36">
        <f t="shared" ca="1" si="47"/>
        <v>0</v>
      </c>
      <c r="Q159" s="36">
        <f t="shared" ca="1" si="48"/>
        <v>0</v>
      </c>
      <c r="R159" s="16">
        <f t="shared" ca="1" si="49"/>
        <v>8.3808004712510181E-3</v>
      </c>
    </row>
    <row r="160" spans="1:18" x14ac:dyDescent="0.2">
      <c r="A160" s="84"/>
      <c r="B160" s="84"/>
      <c r="C160" s="84"/>
      <c r="D160" s="85">
        <f t="shared" si="35"/>
        <v>0</v>
      </c>
      <c r="E160" s="85">
        <f t="shared" si="36"/>
        <v>0</v>
      </c>
      <c r="F160" s="36">
        <f t="shared" si="37"/>
        <v>0</v>
      </c>
      <c r="G160" s="36">
        <f t="shared" si="38"/>
        <v>0</v>
      </c>
      <c r="H160" s="36">
        <f t="shared" si="39"/>
        <v>0</v>
      </c>
      <c r="I160" s="36">
        <f t="shared" si="40"/>
        <v>0</v>
      </c>
      <c r="J160" s="36">
        <f t="shared" si="41"/>
        <v>0</v>
      </c>
      <c r="K160" s="36">
        <f t="shared" si="42"/>
        <v>0</v>
      </c>
      <c r="L160" s="36">
        <f t="shared" si="43"/>
        <v>0</v>
      </c>
      <c r="M160" s="36">
        <f t="shared" ca="1" si="44"/>
        <v>-8.3808004712510181E-3</v>
      </c>
      <c r="N160" s="36">
        <f t="shared" ca="1" si="45"/>
        <v>0</v>
      </c>
      <c r="O160" s="26">
        <f t="shared" ca="1" si="46"/>
        <v>0</v>
      </c>
      <c r="P160" s="36">
        <f t="shared" ca="1" si="47"/>
        <v>0</v>
      </c>
      <c r="Q160" s="36">
        <f t="shared" ca="1" si="48"/>
        <v>0</v>
      </c>
      <c r="R160" s="16">
        <f t="shared" ca="1" si="49"/>
        <v>8.3808004712510181E-3</v>
      </c>
    </row>
    <row r="161" spans="1:18" x14ac:dyDescent="0.2">
      <c r="A161" s="84"/>
      <c r="B161" s="84"/>
      <c r="C161" s="84"/>
      <c r="D161" s="85">
        <f t="shared" si="35"/>
        <v>0</v>
      </c>
      <c r="E161" s="85">
        <f t="shared" si="36"/>
        <v>0</v>
      </c>
      <c r="F161" s="36">
        <f t="shared" si="37"/>
        <v>0</v>
      </c>
      <c r="G161" s="36">
        <f t="shared" si="38"/>
        <v>0</v>
      </c>
      <c r="H161" s="36">
        <f t="shared" si="39"/>
        <v>0</v>
      </c>
      <c r="I161" s="36">
        <f t="shared" si="40"/>
        <v>0</v>
      </c>
      <c r="J161" s="36">
        <f t="shared" si="41"/>
        <v>0</v>
      </c>
      <c r="K161" s="36">
        <f t="shared" si="42"/>
        <v>0</v>
      </c>
      <c r="L161" s="36">
        <f t="shared" si="43"/>
        <v>0</v>
      </c>
      <c r="M161" s="36">
        <f t="shared" ca="1" si="44"/>
        <v>-8.3808004712510181E-3</v>
      </c>
      <c r="N161" s="36">
        <f t="shared" ca="1" si="45"/>
        <v>0</v>
      </c>
      <c r="O161" s="26">
        <f t="shared" ca="1" si="46"/>
        <v>0</v>
      </c>
      <c r="P161" s="36">
        <f t="shared" ca="1" si="47"/>
        <v>0</v>
      </c>
      <c r="Q161" s="36">
        <f t="shared" ca="1" si="48"/>
        <v>0</v>
      </c>
      <c r="R161" s="16">
        <f t="shared" ca="1" si="49"/>
        <v>8.3808004712510181E-3</v>
      </c>
    </row>
    <row r="162" spans="1:18" x14ac:dyDescent="0.2">
      <c r="A162" s="84"/>
      <c r="B162" s="84"/>
      <c r="C162" s="84"/>
      <c r="D162" s="85">
        <f t="shared" si="35"/>
        <v>0</v>
      </c>
      <c r="E162" s="85">
        <f t="shared" si="36"/>
        <v>0</v>
      </c>
      <c r="F162" s="36">
        <f t="shared" si="37"/>
        <v>0</v>
      </c>
      <c r="G162" s="36">
        <f t="shared" si="38"/>
        <v>0</v>
      </c>
      <c r="H162" s="36">
        <f t="shared" si="39"/>
        <v>0</v>
      </c>
      <c r="I162" s="36">
        <f t="shared" si="40"/>
        <v>0</v>
      </c>
      <c r="J162" s="36">
        <f t="shared" si="41"/>
        <v>0</v>
      </c>
      <c r="K162" s="36">
        <f t="shared" si="42"/>
        <v>0</v>
      </c>
      <c r="L162" s="36">
        <f t="shared" si="43"/>
        <v>0</v>
      </c>
      <c r="M162" s="36">
        <f t="shared" ca="1" si="44"/>
        <v>-8.3808004712510181E-3</v>
      </c>
      <c r="N162" s="36">
        <f t="shared" ca="1" si="45"/>
        <v>0</v>
      </c>
      <c r="O162" s="26">
        <f t="shared" ca="1" si="46"/>
        <v>0</v>
      </c>
      <c r="P162" s="36">
        <f t="shared" ca="1" si="47"/>
        <v>0</v>
      </c>
      <c r="Q162" s="36">
        <f t="shared" ca="1" si="48"/>
        <v>0</v>
      </c>
      <c r="R162" s="16">
        <f t="shared" ca="1" si="49"/>
        <v>8.3808004712510181E-3</v>
      </c>
    </row>
    <row r="163" spans="1:18" x14ac:dyDescent="0.2">
      <c r="A163" s="84"/>
      <c r="B163" s="84"/>
      <c r="C163" s="84"/>
      <c r="D163" s="85">
        <f t="shared" si="35"/>
        <v>0</v>
      </c>
      <c r="E163" s="85">
        <f t="shared" si="36"/>
        <v>0</v>
      </c>
      <c r="F163" s="36">
        <f t="shared" si="37"/>
        <v>0</v>
      </c>
      <c r="G163" s="36">
        <f t="shared" si="38"/>
        <v>0</v>
      </c>
      <c r="H163" s="36">
        <f t="shared" si="39"/>
        <v>0</v>
      </c>
      <c r="I163" s="36">
        <f t="shared" si="40"/>
        <v>0</v>
      </c>
      <c r="J163" s="36">
        <f t="shared" si="41"/>
        <v>0</v>
      </c>
      <c r="K163" s="36">
        <f t="shared" si="42"/>
        <v>0</v>
      </c>
      <c r="L163" s="36">
        <f t="shared" si="43"/>
        <v>0</v>
      </c>
      <c r="M163" s="36">
        <f t="shared" ca="1" si="44"/>
        <v>-8.3808004712510181E-3</v>
      </c>
      <c r="N163" s="36">
        <f t="shared" ca="1" si="45"/>
        <v>0</v>
      </c>
      <c r="O163" s="26">
        <f t="shared" ca="1" si="46"/>
        <v>0</v>
      </c>
      <c r="P163" s="36">
        <f t="shared" ca="1" si="47"/>
        <v>0</v>
      </c>
      <c r="Q163" s="36">
        <f t="shared" ca="1" si="48"/>
        <v>0</v>
      </c>
      <c r="R163" s="16">
        <f t="shared" ca="1" si="49"/>
        <v>8.3808004712510181E-3</v>
      </c>
    </row>
    <row r="164" spans="1:18" x14ac:dyDescent="0.2">
      <c r="A164" s="84"/>
      <c r="B164" s="84"/>
      <c r="C164" s="84"/>
      <c r="D164" s="85">
        <f t="shared" si="35"/>
        <v>0</v>
      </c>
      <c r="E164" s="85">
        <f t="shared" si="36"/>
        <v>0</v>
      </c>
      <c r="F164" s="36">
        <f t="shared" si="37"/>
        <v>0</v>
      </c>
      <c r="G164" s="36">
        <f t="shared" si="38"/>
        <v>0</v>
      </c>
      <c r="H164" s="36">
        <f t="shared" si="39"/>
        <v>0</v>
      </c>
      <c r="I164" s="36">
        <f t="shared" si="40"/>
        <v>0</v>
      </c>
      <c r="J164" s="36">
        <f t="shared" si="41"/>
        <v>0</v>
      </c>
      <c r="K164" s="36">
        <f t="shared" si="42"/>
        <v>0</v>
      </c>
      <c r="L164" s="36">
        <f t="shared" si="43"/>
        <v>0</v>
      </c>
      <c r="M164" s="36">
        <f t="shared" ca="1" si="44"/>
        <v>-8.3808004712510181E-3</v>
      </c>
      <c r="N164" s="36">
        <f t="shared" ca="1" si="45"/>
        <v>0</v>
      </c>
      <c r="O164" s="26">
        <f t="shared" ca="1" si="46"/>
        <v>0</v>
      </c>
      <c r="P164" s="36">
        <f t="shared" ca="1" si="47"/>
        <v>0</v>
      </c>
      <c r="Q164" s="36">
        <f t="shared" ca="1" si="48"/>
        <v>0</v>
      </c>
      <c r="R164" s="16">
        <f t="shared" ca="1" si="49"/>
        <v>8.3808004712510181E-3</v>
      </c>
    </row>
    <row r="165" spans="1:18" x14ac:dyDescent="0.2">
      <c r="A165" s="84"/>
      <c r="B165" s="84"/>
      <c r="C165" s="84"/>
      <c r="D165" s="85">
        <f t="shared" si="35"/>
        <v>0</v>
      </c>
      <c r="E165" s="85">
        <f t="shared" si="36"/>
        <v>0</v>
      </c>
      <c r="F165" s="36">
        <f t="shared" si="37"/>
        <v>0</v>
      </c>
      <c r="G165" s="36">
        <f t="shared" si="38"/>
        <v>0</v>
      </c>
      <c r="H165" s="36">
        <f t="shared" si="39"/>
        <v>0</v>
      </c>
      <c r="I165" s="36">
        <f t="shared" si="40"/>
        <v>0</v>
      </c>
      <c r="J165" s="36">
        <f t="shared" si="41"/>
        <v>0</v>
      </c>
      <c r="K165" s="36">
        <f t="shared" si="42"/>
        <v>0</v>
      </c>
      <c r="L165" s="36">
        <f t="shared" si="43"/>
        <v>0</v>
      </c>
      <c r="M165" s="36">
        <f t="shared" ca="1" si="44"/>
        <v>-8.3808004712510181E-3</v>
      </c>
      <c r="N165" s="36">
        <f t="shared" ca="1" si="45"/>
        <v>0</v>
      </c>
      <c r="O165" s="26">
        <f t="shared" ca="1" si="46"/>
        <v>0</v>
      </c>
      <c r="P165" s="36">
        <f t="shared" ca="1" si="47"/>
        <v>0</v>
      </c>
      <c r="Q165" s="36">
        <f t="shared" ca="1" si="48"/>
        <v>0</v>
      </c>
      <c r="R165" s="16">
        <f t="shared" ca="1" si="49"/>
        <v>8.3808004712510181E-3</v>
      </c>
    </row>
    <row r="166" spans="1:18" x14ac:dyDescent="0.2">
      <c r="A166" s="84"/>
      <c r="B166" s="84"/>
      <c r="C166" s="84"/>
      <c r="D166" s="85">
        <f t="shared" si="35"/>
        <v>0</v>
      </c>
      <c r="E166" s="85">
        <f t="shared" si="36"/>
        <v>0</v>
      </c>
      <c r="F166" s="36">
        <f t="shared" si="37"/>
        <v>0</v>
      </c>
      <c r="G166" s="36">
        <f t="shared" si="38"/>
        <v>0</v>
      </c>
      <c r="H166" s="36">
        <f t="shared" si="39"/>
        <v>0</v>
      </c>
      <c r="I166" s="36">
        <f t="shared" si="40"/>
        <v>0</v>
      </c>
      <c r="J166" s="36">
        <f t="shared" si="41"/>
        <v>0</v>
      </c>
      <c r="K166" s="36">
        <f t="shared" si="42"/>
        <v>0</v>
      </c>
      <c r="L166" s="36">
        <f t="shared" si="43"/>
        <v>0</v>
      </c>
      <c r="M166" s="36">
        <f t="shared" ca="1" si="44"/>
        <v>-8.3808004712510181E-3</v>
      </c>
      <c r="N166" s="36">
        <f t="shared" ca="1" si="45"/>
        <v>0</v>
      </c>
      <c r="O166" s="26">
        <f t="shared" ca="1" si="46"/>
        <v>0</v>
      </c>
      <c r="P166" s="36">
        <f t="shared" ca="1" si="47"/>
        <v>0</v>
      </c>
      <c r="Q166" s="36">
        <f t="shared" ca="1" si="48"/>
        <v>0</v>
      </c>
      <c r="R166" s="16">
        <f t="shared" ca="1" si="49"/>
        <v>8.3808004712510181E-3</v>
      </c>
    </row>
    <row r="167" spans="1:18" x14ac:dyDescent="0.2">
      <c r="A167" s="84"/>
      <c r="B167" s="84"/>
      <c r="C167" s="84"/>
      <c r="D167" s="85">
        <f t="shared" si="35"/>
        <v>0</v>
      </c>
      <c r="E167" s="85">
        <f t="shared" si="36"/>
        <v>0</v>
      </c>
      <c r="F167" s="36">
        <f t="shared" si="37"/>
        <v>0</v>
      </c>
      <c r="G167" s="36">
        <f t="shared" si="38"/>
        <v>0</v>
      </c>
      <c r="H167" s="36">
        <f t="shared" si="39"/>
        <v>0</v>
      </c>
      <c r="I167" s="36">
        <f t="shared" si="40"/>
        <v>0</v>
      </c>
      <c r="J167" s="36">
        <f t="shared" si="41"/>
        <v>0</v>
      </c>
      <c r="K167" s="36">
        <f t="shared" si="42"/>
        <v>0</v>
      </c>
      <c r="L167" s="36">
        <f t="shared" si="43"/>
        <v>0</v>
      </c>
      <c r="M167" s="36">
        <f t="shared" ca="1" si="44"/>
        <v>-8.3808004712510181E-3</v>
      </c>
      <c r="N167" s="36">
        <f t="shared" ca="1" si="45"/>
        <v>0</v>
      </c>
      <c r="O167" s="26">
        <f t="shared" ca="1" si="46"/>
        <v>0</v>
      </c>
      <c r="P167" s="36">
        <f t="shared" ca="1" si="47"/>
        <v>0</v>
      </c>
      <c r="Q167" s="36">
        <f t="shared" ca="1" si="48"/>
        <v>0</v>
      </c>
      <c r="R167" s="16">
        <f t="shared" ca="1" si="49"/>
        <v>8.3808004712510181E-3</v>
      </c>
    </row>
    <row r="168" spans="1:18" x14ac:dyDescent="0.2">
      <c r="A168" s="84"/>
      <c r="B168" s="84"/>
      <c r="C168" s="84"/>
      <c r="D168" s="85">
        <f t="shared" si="35"/>
        <v>0</v>
      </c>
      <c r="E168" s="85">
        <f t="shared" si="36"/>
        <v>0</v>
      </c>
      <c r="F168" s="36">
        <f t="shared" si="37"/>
        <v>0</v>
      </c>
      <c r="G168" s="36">
        <f t="shared" si="38"/>
        <v>0</v>
      </c>
      <c r="H168" s="36">
        <f t="shared" si="39"/>
        <v>0</v>
      </c>
      <c r="I168" s="36">
        <f t="shared" si="40"/>
        <v>0</v>
      </c>
      <c r="J168" s="36">
        <f t="shared" si="41"/>
        <v>0</v>
      </c>
      <c r="K168" s="36">
        <f t="shared" si="42"/>
        <v>0</v>
      </c>
      <c r="L168" s="36">
        <f t="shared" si="43"/>
        <v>0</v>
      </c>
      <c r="M168" s="36">
        <f t="shared" ca="1" si="44"/>
        <v>-8.3808004712510181E-3</v>
      </c>
      <c r="N168" s="36">
        <f t="shared" ca="1" si="45"/>
        <v>0</v>
      </c>
      <c r="O168" s="26">
        <f t="shared" ca="1" si="46"/>
        <v>0</v>
      </c>
      <c r="P168" s="36">
        <f t="shared" ca="1" si="47"/>
        <v>0</v>
      </c>
      <c r="Q168" s="36">
        <f t="shared" ca="1" si="48"/>
        <v>0</v>
      </c>
      <c r="R168" s="16">
        <f t="shared" ca="1" si="49"/>
        <v>8.3808004712510181E-3</v>
      </c>
    </row>
    <row r="169" spans="1:18" x14ac:dyDescent="0.2">
      <c r="A169" s="84"/>
      <c r="B169" s="84"/>
      <c r="C169" s="84"/>
      <c r="D169" s="85">
        <f t="shared" si="35"/>
        <v>0</v>
      </c>
      <c r="E169" s="85">
        <f t="shared" si="36"/>
        <v>0</v>
      </c>
      <c r="F169" s="36">
        <f t="shared" si="37"/>
        <v>0</v>
      </c>
      <c r="G169" s="36">
        <f t="shared" si="38"/>
        <v>0</v>
      </c>
      <c r="H169" s="36">
        <f t="shared" si="39"/>
        <v>0</v>
      </c>
      <c r="I169" s="36">
        <f t="shared" si="40"/>
        <v>0</v>
      </c>
      <c r="J169" s="36">
        <f t="shared" si="41"/>
        <v>0</v>
      </c>
      <c r="K169" s="36">
        <f t="shared" si="42"/>
        <v>0</v>
      </c>
      <c r="L169" s="36">
        <f t="shared" si="43"/>
        <v>0</v>
      </c>
      <c r="M169" s="36">
        <f t="shared" ca="1" si="44"/>
        <v>-8.3808004712510181E-3</v>
      </c>
      <c r="N169" s="36">
        <f t="shared" ca="1" si="45"/>
        <v>0</v>
      </c>
      <c r="O169" s="26">
        <f t="shared" ca="1" si="46"/>
        <v>0</v>
      </c>
      <c r="P169" s="36">
        <f t="shared" ca="1" si="47"/>
        <v>0</v>
      </c>
      <c r="Q169" s="36">
        <f t="shared" ca="1" si="48"/>
        <v>0</v>
      </c>
      <c r="R169" s="16">
        <f t="shared" ca="1" si="49"/>
        <v>8.3808004712510181E-3</v>
      </c>
    </row>
    <row r="170" spans="1:18" x14ac:dyDescent="0.2">
      <c r="A170" s="84"/>
      <c r="B170" s="84"/>
      <c r="C170" s="84"/>
      <c r="D170" s="85">
        <f t="shared" si="35"/>
        <v>0</v>
      </c>
      <c r="E170" s="85">
        <f t="shared" si="36"/>
        <v>0</v>
      </c>
      <c r="F170" s="36">
        <f t="shared" si="37"/>
        <v>0</v>
      </c>
      <c r="G170" s="36">
        <f t="shared" si="38"/>
        <v>0</v>
      </c>
      <c r="H170" s="36">
        <f t="shared" si="39"/>
        <v>0</v>
      </c>
      <c r="I170" s="36">
        <f t="shared" si="40"/>
        <v>0</v>
      </c>
      <c r="J170" s="36">
        <f t="shared" si="41"/>
        <v>0</v>
      </c>
      <c r="K170" s="36">
        <f t="shared" si="42"/>
        <v>0</v>
      </c>
      <c r="L170" s="36">
        <f t="shared" si="43"/>
        <v>0</v>
      </c>
      <c r="M170" s="36">
        <f t="shared" ca="1" si="44"/>
        <v>-8.3808004712510181E-3</v>
      </c>
      <c r="N170" s="36">
        <f t="shared" ca="1" si="45"/>
        <v>0</v>
      </c>
      <c r="O170" s="26">
        <f t="shared" ca="1" si="46"/>
        <v>0</v>
      </c>
      <c r="P170" s="36">
        <f t="shared" ca="1" si="47"/>
        <v>0</v>
      </c>
      <c r="Q170" s="36">
        <f t="shared" ca="1" si="48"/>
        <v>0</v>
      </c>
      <c r="R170" s="16">
        <f t="shared" ca="1" si="49"/>
        <v>8.3808004712510181E-3</v>
      </c>
    </row>
    <row r="171" spans="1:18" x14ac:dyDescent="0.2">
      <c r="A171" s="84"/>
      <c r="B171" s="84"/>
      <c r="C171" s="84"/>
      <c r="D171" s="85">
        <f t="shared" si="35"/>
        <v>0</v>
      </c>
      <c r="E171" s="85">
        <f t="shared" si="36"/>
        <v>0</v>
      </c>
      <c r="F171" s="36">
        <f t="shared" si="37"/>
        <v>0</v>
      </c>
      <c r="G171" s="36">
        <f t="shared" si="38"/>
        <v>0</v>
      </c>
      <c r="H171" s="36">
        <f t="shared" si="39"/>
        <v>0</v>
      </c>
      <c r="I171" s="36">
        <f t="shared" si="40"/>
        <v>0</v>
      </c>
      <c r="J171" s="36">
        <f t="shared" si="41"/>
        <v>0</v>
      </c>
      <c r="K171" s="36">
        <f t="shared" si="42"/>
        <v>0</v>
      </c>
      <c r="L171" s="36">
        <f t="shared" si="43"/>
        <v>0</v>
      </c>
      <c r="M171" s="36">
        <f t="shared" ca="1" si="44"/>
        <v>-8.3808004712510181E-3</v>
      </c>
      <c r="N171" s="36">
        <f t="shared" ca="1" si="45"/>
        <v>0</v>
      </c>
      <c r="O171" s="26">
        <f t="shared" ca="1" si="46"/>
        <v>0</v>
      </c>
      <c r="P171" s="36">
        <f t="shared" ca="1" si="47"/>
        <v>0</v>
      </c>
      <c r="Q171" s="36">
        <f t="shared" ca="1" si="48"/>
        <v>0</v>
      </c>
      <c r="R171" s="16">
        <f t="shared" ca="1" si="49"/>
        <v>8.3808004712510181E-3</v>
      </c>
    </row>
    <row r="172" spans="1:18" x14ac:dyDescent="0.2">
      <c r="A172" s="84"/>
      <c r="B172" s="84"/>
      <c r="C172" s="84"/>
      <c r="D172" s="85">
        <f t="shared" si="35"/>
        <v>0</v>
      </c>
      <c r="E172" s="85">
        <f t="shared" si="36"/>
        <v>0</v>
      </c>
      <c r="F172" s="36">
        <f t="shared" si="37"/>
        <v>0</v>
      </c>
      <c r="G172" s="36">
        <f t="shared" si="38"/>
        <v>0</v>
      </c>
      <c r="H172" s="36">
        <f t="shared" si="39"/>
        <v>0</v>
      </c>
      <c r="I172" s="36">
        <f t="shared" si="40"/>
        <v>0</v>
      </c>
      <c r="J172" s="36">
        <f t="shared" si="41"/>
        <v>0</v>
      </c>
      <c r="K172" s="36">
        <f t="shared" si="42"/>
        <v>0</v>
      </c>
      <c r="L172" s="36">
        <f t="shared" si="43"/>
        <v>0</v>
      </c>
      <c r="M172" s="36">
        <f t="shared" ca="1" si="44"/>
        <v>-8.3808004712510181E-3</v>
      </c>
      <c r="N172" s="36">
        <f t="shared" ca="1" si="45"/>
        <v>0</v>
      </c>
      <c r="O172" s="26">
        <f t="shared" ca="1" si="46"/>
        <v>0</v>
      </c>
      <c r="P172" s="36">
        <f t="shared" ca="1" si="47"/>
        <v>0</v>
      </c>
      <c r="Q172" s="36">
        <f t="shared" ca="1" si="48"/>
        <v>0</v>
      </c>
      <c r="R172" s="16">
        <f t="shared" ca="1" si="49"/>
        <v>8.3808004712510181E-3</v>
      </c>
    </row>
    <row r="173" spans="1:18" x14ac:dyDescent="0.2">
      <c r="A173" s="84"/>
      <c r="B173" s="84"/>
      <c r="C173" s="84"/>
      <c r="D173" s="85">
        <f t="shared" si="35"/>
        <v>0</v>
      </c>
      <c r="E173" s="85">
        <f t="shared" si="36"/>
        <v>0</v>
      </c>
      <c r="F173" s="36">
        <f t="shared" si="37"/>
        <v>0</v>
      </c>
      <c r="G173" s="36">
        <f t="shared" si="38"/>
        <v>0</v>
      </c>
      <c r="H173" s="36">
        <f t="shared" si="39"/>
        <v>0</v>
      </c>
      <c r="I173" s="36">
        <f t="shared" si="40"/>
        <v>0</v>
      </c>
      <c r="J173" s="36">
        <f t="shared" si="41"/>
        <v>0</v>
      </c>
      <c r="K173" s="36">
        <f t="shared" si="42"/>
        <v>0</v>
      </c>
      <c r="L173" s="36">
        <f t="shared" si="43"/>
        <v>0</v>
      </c>
      <c r="M173" s="36">
        <f t="shared" ca="1" si="44"/>
        <v>-8.3808004712510181E-3</v>
      </c>
      <c r="N173" s="36">
        <f t="shared" ca="1" si="45"/>
        <v>0</v>
      </c>
      <c r="O173" s="26">
        <f t="shared" ca="1" si="46"/>
        <v>0</v>
      </c>
      <c r="P173" s="36">
        <f t="shared" ca="1" si="47"/>
        <v>0</v>
      </c>
      <c r="Q173" s="36">
        <f t="shared" ca="1" si="48"/>
        <v>0</v>
      </c>
      <c r="R173" s="16">
        <f t="shared" ca="1" si="49"/>
        <v>8.3808004712510181E-3</v>
      </c>
    </row>
    <row r="174" spans="1:18" x14ac:dyDescent="0.2">
      <c r="A174" s="84"/>
      <c r="B174" s="84"/>
      <c r="C174" s="84"/>
      <c r="D174" s="85">
        <f t="shared" si="35"/>
        <v>0</v>
      </c>
      <c r="E174" s="85">
        <f t="shared" si="36"/>
        <v>0</v>
      </c>
      <c r="F174" s="36">
        <f t="shared" si="37"/>
        <v>0</v>
      </c>
      <c r="G174" s="36">
        <f t="shared" si="38"/>
        <v>0</v>
      </c>
      <c r="H174" s="36">
        <f t="shared" si="39"/>
        <v>0</v>
      </c>
      <c r="I174" s="36">
        <f t="shared" si="40"/>
        <v>0</v>
      </c>
      <c r="J174" s="36">
        <f t="shared" si="41"/>
        <v>0</v>
      </c>
      <c r="K174" s="36">
        <f t="shared" si="42"/>
        <v>0</v>
      </c>
      <c r="L174" s="36">
        <f t="shared" si="43"/>
        <v>0</v>
      </c>
      <c r="M174" s="36">
        <f t="shared" ca="1" si="44"/>
        <v>-8.3808004712510181E-3</v>
      </c>
      <c r="N174" s="36">
        <f t="shared" ca="1" si="45"/>
        <v>0</v>
      </c>
      <c r="O174" s="26">
        <f t="shared" ca="1" si="46"/>
        <v>0</v>
      </c>
      <c r="P174" s="36">
        <f t="shared" ca="1" si="47"/>
        <v>0</v>
      </c>
      <c r="Q174" s="36">
        <f t="shared" ca="1" si="48"/>
        <v>0</v>
      </c>
      <c r="R174" s="16">
        <f t="shared" ca="1" si="49"/>
        <v>8.3808004712510181E-3</v>
      </c>
    </row>
    <row r="175" spans="1:18" x14ac:dyDescent="0.2">
      <c r="A175" s="84"/>
      <c r="B175" s="84"/>
      <c r="C175" s="84"/>
      <c r="D175" s="85">
        <f t="shared" si="35"/>
        <v>0</v>
      </c>
      <c r="E175" s="85">
        <f t="shared" si="36"/>
        <v>0</v>
      </c>
      <c r="F175" s="36">
        <f t="shared" si="37"/>
        <v>0</v>
      </c>
      <c r="G175" s="36">
        <f t="shared" si="38"/>
        <v>0</v>
      </c>
      <c r="H175" s="36">
        <f t="shared" si="39"/>
        <v>0</v>
      </c>
      <c r="I175" s="36">
        <f t="shared" si="40"/>
        <v>0</v>
      </c>
      <c r="J175" s="36">
        <f t="shared" si="41"/>
        <v>0</v>
      </c>
      <c r="K175" s="36">
        <f t="shared" si="42"/>
        <v>0</v>
      </c>
      <c r="L175" s="36">
        <f t="shared" si="43"/>
        <v>0</v>
      </c>
      <c r="M175" s="36">
        <f t="shared" ca="1" si="44"/>
        <v>-8.3808004712510181E-3</v>
      </c>
      <c r="N175" s="36">
        <f t="shared" ca="1" si="45"/>
        <v>0</v>
      </c>
      <c r="O175" s="26">
        <f t="shared" ca="1" si="46"/>
        <v>0</v>
      </c>
      <c r="P175" s="36">
        <f t="shared" ca="1" si="47"/>
        <v>0</v>
      </c>
      <c r="Q175" s="36">
        <f t="shared" ca="1" si="48"/>
        <v>0</v>
      </c>
      <c r="R175" s="16">
        <f t="shared" ca="1" si="49"/>
        <v>8.3808004712510181E-3</v>
      </c>
    </row>
    <row r="176" spans="1:18" x14ac:dyDescent="0.2">
      <c r="A176" s="84"/>
      <c r="B176" s="84"/>
      <c r="C176" s="84"/>
      <c r="D176" s="85">
        <f t="shared" si="35"/>
        <v>0</v>
      </c>
      <c r="E176" s="85">
        <f t="shared" si="36"/>
        <v>0</v>
      </c>
      <c r="F176" s="36">
        <f t="shared" si="37"/>
        <v>0</v>
      </c>
      <c r="G176" s="36">
        <f t="shared" si="38"/>
        <v>0</v>
      </c>
      <c r="H176" s="36">
        <f t="shared" si="39"/>
        <v>0</v>
      </c>
      <c r="I176" s="36">
        <f t="shared" si="40"/>
        <v>0</v>
      </c>
      <c r="J176" s="36">
        <f t="shared" si="41"/>
        <v>0</v>
      </c>
      <c r="K176" s="36">
        <f t="shared" si="42"/>
        <v>0</v>
      </c>
      <c r="L176" s="36">
        <f t="shared" si="43"/>
        <v>0</v>
      </c>
      <c r="M176" s="36">
        <f t="shared" ca="1" si="44"/>
        <v>-8.3808004712510181E-3</v>
      </c>
      <c r="N176" s="36">
        <f t="shared" ca="1" si="45"/>
        <v>0</v>
      </c>
      <c r="O176" s="26">
        <f t="shared" ca="1" si="46"/>
        <v>0</v>
      </c>
      <c r="P176" s="36">
        <f t="shared" ca="1" si="47"/>
        <v>0</v>
      </c>
      <c r="Q176" s="36">
        <f t="shared" ca="1" si="48"/>
        <v>0</v>
      </c>
      <c r="R176" s="16">
        <f t="shared" ca="1" si="49"/>
        <v>8.3808004712510181E-3</v>
      </c>
    </row>
    <row r="177" spans="1:18" x14ac:dyDescent="0.2">
      <c r="A177" s="84"/>
      <c r="B177" s="84"/>
      <c r="C177" s="84"/>
      <c r="D177" s="85">
        <f t="shared" si="35"/>
        <v>0</v>
      </c>
      <c r="E177" s="85">
        <f t="shared" si="36"/>
        <v>0</v>
      </c>
      <c r="F177" s="36">
        <f t="shared" si="37"/>
        <v>0</v>
      </c>
      <c r="G177" s="36">
        <f t="shared" si="38"/>
        <v>0</v>
      </c>
      <c r="H177" s="36">
        <f t="shared" si="39"/>
        <v>0</v>
      </c>
      <c r="I177" s="36">
        <f t="shared" si="40"/>
        <v>0</v>
      </c>
      <c r="J177" s="36">
        <f t="shared" si="41"/>
        <v>0</v>
      </c>
      <c r="K177" s="36">
        <f t="shared" si="42"/>
        <v>0</v>
      </c>
      <c r="L177" s="36">
        <f t="shared" si="43"/>
        <v>0</v>
      </c>
      <c r="M177" s="36">
        <f t="shared" ca="1" si="44"/>
        <v>-8.3808004712510181E-3</v>
      </c>
      <c r="N177" s="36">
        <f t="shared" ca="1" si="45"/>
        <v>0</v>
      </c>
      <c r="O177" s="26">
        <f t="shared" ca="1" si="46"/>
        <v>0</v>
      </c>
      <c r="P177" s="36">
        <f t="shared" ca="1" si="47"/>
        <v>0</v>
      </c>
      <c r="Q177" s="36">
        <f t="shared" ca="1" si="48"/>
        <v>0</v>
      </c>
      <c r="R177" s="16">
        <f t="shared" ca="1" si="49"/>
        <v>8.3808004712510181E-3</v>
      </c>
    </row>
    <row r="178" spans="1:18" x14ac:dyDescent="0.2">
      <c r="A178" s="84"/>
      <c r="B178" s="84"/>
      <c r="C178" s="84"/>
      <c r="D178" s="85">
        <f t="shared" si="35"/>
        <v>0</v>
      </c>
      <c r="E178" s="85">
        <f t="shared" si="36"/>
        <v>0</v>
      </c>
      <c r="F178" s="36">
        <f t="shared" si="37"/>
        <v>0</v>
      </c>
      <c r="G178" s="36">
        <f t="shared" si="38"/>
        <v>0</v>
      </c>
      <c r="H178" s="36">
        <f t="shared" si="39"/>
        <v>0</v>
      </c>
      <c r="I178" s="36">
        <f t="shared" si="40"/>
        <v>0</v>
      </c>
      <c r="J178" s="36">
        <f t="shared" si="41"/>
        <v>0</v>
      </c>
      <c r="K178" s="36">
        <f t="shared" si="42"/>
        <v>0</v>
      </c>
      <c r="L178" s="36">
        <f t="shared" si="43"/>
        <v>0</v>
      </c>
      <c r="M178" s="36">
        <f t="shared" ca="1" si="44"/>
        <v>-8.3808004712510181E-3</v>
      </c>
      <c r="N178" s="36">
        <f t="shared" ca="1" si="45"/>
        <v>0</v>
      </c>
      <c r="O178" s="26">
        <f t="shared" ca="1" si="46"/>
        <v>0</v>
      </c>
      <c r="P178" s="36">
        <f t="shared" ca="1" si="47"/>
        <v>0</v>
      </c>
      <c r="Q178" s="36">
        <f t="shared" ca="1" si="48"/>
        <v>0</v>
      </c>
      <c r="R178" s="16">
        <f t="shared" ca="1" si="49"/>
        <v>8.3808004712510181E-3</v>
      </c>
    </row>
    <row r="179" spans="1:18" x14ac:dyDescent="0.2">
      <c r="A179" s="84"/>
      <c r="B179" s="84"/>
      <c r="C179" s="84"/>
      <c r="D179" s="85">
        <f t="shared" si="35"/>
        <v>0</v>
      </c>
      <c r="E179" s="85">
        <f t="shared" si="36"/>
        <v>0</v>
      </c>
      <c r="F179" s="36">
        <f t="shared" si="37"/>
        <v>0</v>
      </c>
      <c r="G179" s="36">
        <f t="shared" si="38"/>
        <v>0</v>
      </c>
      <c r="H179" s="36">
        <f t="shared" si="39"/>
        <v>0</v>
      </c>
      <c r="I179" s="36">
        <f t="shared" si="40"/>
        <v>0</v>
      </c>
      <c r="J179" s="36">
        <f t="shared" si="41"/>
        <v>0</v>
      </c>
      <c r="K179" s="36">
        <f t="shared" si="42"/>
        <v>0</v>
      </c>
      <c r="L179" s="36">
        <f t="shared" si="43"/>
        <v>0</v>
      </c>
      <c r="M179" s="36">
        <f t="shared" ca="1" si="44"/>
        <v>-8.3808004712510181E-3</v>
      </c>
      <c r="N179" s="36">
        <f t="shared" ca="1" si="45"/>
        <v>0</v>
      </c>
      <c r="O179" s="26">
        <f t="shared" ca="1" si="46"/>
        <v>0</v>
      </c>
      <c r="P179" s="36">
        <f t="shared" ca="1" si="47"/>
        <v>0</v>
      </c>
      <c r="Q179" s="36">
        <f t="shared" ca="1" si="48"/>
        <v>0</v>
      </c>
      <c r="R179" s="16">
        <f t="shared" ca="1" si="49"/>
        <v>8.3808004712510181E-3</v>
      </c>
    </row>
    <row r="180" spans="1:18" x14ac:dyDescent="0.2">
      <c r="A180" s="84"/>
      <c r="B180" s="84"/>
      <c r="C180" s="84"/>
      <c r="D180" s="85">
        <f t="shared" si="35"/>
        <v>0</v>
      </c>
      <c r="E180" s="85">
        <f t="shared" si="36"/>
        <v>0</v>
      </c>
      <c r="F180" s="36">
        <f t="shared" si="37"/>
        <v>0</v>
      </c>
      <c r="G180" s="36">
        <f t="shared" si="38"/>
        <v>0</v>
      </c>
      <c r="H180" s="36">
        <f t="shared" si="39"/>
        <v>0</v>
      </c>
      <c r="I180" s="36">
        <f t="shared" si="40"/>
        <v>0</v>
      </c>
      <c r="J180" s="36">
        <f t="shared" si="41"/>
        <v>0</v>
      </c>
      <c r="K180" s="36">
        <f t="shared" si="42"/>
        <v>0</v>
      </c>
      <c r="L180" s="36">
        <f t="shared" si="43"/>
        <v>0</v>
      </c>
      <c r="M180" s="36">
        <f t="shared" ca="1" si="44"/>
        <v>-8.3808004712510181E-3</v>
      </c>
      <c r="N180" s="36">
        <f t="shared" ca="1" si="45"/>
        <v>0</v>
      </c>
      <c r="O180" s="26">
        <f t="shared" ca="1" si="46"/>
        <v>0</v>
      </c>
      <c r="P180" s="36">
        <f t="shared" ca="1" si="47"/>
        <v>0</v>
      </c>
      <c r="Q180" s="36">
        <f t="shared" ca="1" si="48"/>
        <v>0</v>
      </c>
      <c r="R180" s="16">
        <f t="shared" ca="1" si="49"/>
        <v>8.3808004712510181E-3</v>
      </c>
    </row>
    <row r="181" spans="1:18" x14ac:dyDescent="0.2">
      <c r="A181" s="84"/>
      <c r="B181" s="84"/>
      <c r="C181" s="84"/>
      <c r="D181" s="85">
        <f t="shared" si="35"/>
        <v>0</v>
      </c>
      <c r="E181" s="85">
        <f t="shared" si="36"/>
        <v>0</v>
      </c>
      <c r="F181" s="36">
        <f t="shared" si="37"/>
        <v>0</v>
      </c>
      <c r="G181" s="36">
        <f t="shared" si="38"/>
        <v>0</v>
      </c>
      <c r="H181" s="36">
        <f t="shared" si="39"/>
        <v>0</v>
      </c>
      <c r="I181" s="36">
        <f t="shared" si="40"/>
        <v>0</v>
      </c>
      <c r="J181" s="36">
        <f t="shared" si="41"/>
        <v>0</v>
      </c>
      <c r="K181" s="36">
        <f t="shared" si="42"/>
        <v>0</v>
      </c>
      <c r="L181" s="36">
        <f t="shared" si="43"/>
        <v>0</v>
      </c>
      <c r="M181" s="36">
        <f t="shared" ca="1" si="44"/>
        <v>-8.3808004712510181E-3</v>
      </c>
      <c r="N181" s="36">
        <f t="shared" ca="1" si="45"/>
        <v>0</v>
      </c>
      <c r="O181" s="26">
        <f t="shared" ca="1" si="46"/>
        <v>0</v>
      </c>
      <c r="P181" s="36">
        <f t="shared" ca="1" si="47"/>
        <v>0</v>
      </c>
      <c r="Q181" s="36">
        <f t="shared" ca="1" si="48"/>
        <v>0</v>
      </c>
      <c r="R181" s="16">
        <f t="shared" ca="1" si="49"/>
        <v>8.3808004712510181E-3</v>
      </c>
    </row>
    <row r="182" spans="1:18" x14ac:dyDescent="0.2">
      <c r="A182" s="84"/>
      <c r="B182" s="84"/>
      <c r="C182" s="84"/>
      <c r="D182" s="85">
        <f t="shared" si="35"/>
        <v>0</v>
      </c>
      <c r="E182" s="85">
        <f t="shared" si="36"/>
        <v>0</v>
      </c>
      <c r="F182" s="36">
        <f t="shared" si="37"/>
        <v>0</v>
      </c>
      <c r="G182" s="36">
        <f t="shared" si="38"/>
        <v>0</v>
      </c>
      <c r="H182" s="36">
        <f t="shared" si="39"/>
        <v>0</v>
      </c>
      <c r="I182" s="36">
        <f t="shared" si="40"/>
        <v>0</v>
      </c>
      <c r="J182" s="36">
        <f t="shared" si="41"/>
        <v>0</v>
      </c>
      <c r="K182" s="36">
        <f t="shared" si="42"/>
        <v>0</v>
      </c>
      <c r="L182" s="36">
        <f t="shared" si="43"/>
        <v>0</v>
      </c>
      <c r="M182" s="36">
        <f t="shared" ca="1" si="44"/>
        <v>-8.3808004712510181E-3</v>
      </c>
      <c r="N182" s="36">
        <f t="shared" ca="1" si="45"/>
        <v>0</v>
      </c>
      <c r="O182" s="26">
        <f t="shared" ca="1" si="46"/>
        <v>0</v>
      </c>
      <c r="P182" s="36">
        <f t="shared" ca="1" si="47"/>
        <v>0</v>
      </c>
      <c r="Q182" s="36">
        <f t="shared" ca="1" si="48"/>
        <v>0</v>
      </c>
      <c r="R182" s="16">
        <f t="shared" ca="1" si="49"/>
        <v>8.3808004712510181E-3</v>
      </c>
    </row>
    <row r="183" spans="1:18" x14ac:dyDescent="0.2">
      <c r="A183" s="84"/>
      <c r="B183" s="84"/>
      <c r="C183" s="84"/>
      <c r="D183" s="85">
        <f t="shared" si="35"/>
        <v>0</v>
      </c>
      <c r="E183" s="85">
        <f t="shared" si="36"/>
        <v>0</v>
      </c>
      <c r="F183" s="36">
        <f t="shared" si="37"/>
        <v>0</v>
      </c>
      <c r="G183" s="36">
        <f t="shared" si="38"/>
        <v>0</v>
      </c>
      <c r="H183" s="36">
        <f t="shared" si="39"/>
        <v>0</v>
      </c>
      <c r="I183" s="36">
        <f t="shared" si="40"/>
        <v>0</v>
      </c>
      <c r="J183" s="36">
        <f t="shared" si="41"/>
        <v>0</v>
      </c>
      <c r="K183" s="36">
        <f t="shared" si="42"/>
        <v>0</v>
      </c>
      <c r="L183" s="36">
        <f t="shared" si="43"/>
        <v>0</v>
      </c>
      <c r="M183" s="36">
        <f t="shared" ca="1" si="44"/>
        <v>-8.3808004712510181E-3</v>
      </c>
      <c r="N183" s="36">
        <f t="shared" ca="1" si="45"/>
        <v>0</v>
      </c>
      <c r="O183" s="26">
        <f t="shared" ca="1" si="46"/>
        <v>0</v>
      </c>
      <c r="P183" s="36">
        <f t="shared" ca="1" si="47"/>
        <v>0</v>
      </c>
      <c r="Q183" s="36">
        <f t="shared" ca="1" si="48"/>
        <v>0</v>
      </c>
      <c r="R183" s="16">
        <f t="shared" ca="1" si="49"/>
        <v>8.3808004712510181E-3</v>
      </c>
    </row>
    <row r="184" spans="1:18" x14ac:dyDescent="0.2">
      <c r="A184" s="84"/>
      <c r="B184" s="84"/>
      <c r="C184" s="84"/>
      <c r="D184" s="85">
        <f t="shared" si="35"/>
        <v>0</v>
      </c>
      <c r="E184" s="85">
        <f t="shared" si="36"/>
        <v>0</v>
      </c>
      <c r="F184" s="36">
        <f t="shared" si="37"/>
        <v>0</v>
      </c>
      <c r="G184" s="36">
        <f t="shared" si="38"/>
        <v>0</v>
      </c>
      <c r="H184" s="36">
        <f t="shared" si="39"/>
        <v>0</v>
      </c>
      <c r="I184" s="36">
        <f t="shared" si="40"/>
        <v>0</v>
      </c>
      <c r="J184" s="36">
        <f t="shared" si="41"/>
        <v>0</v>
      </c>
      <c r="K184" s="36">
        <f t="shared" si="42"/>
        <v>0</v>
      </c>
      <c r="L184" s="36">
        <f t="shared" si="43"/>
        <v>0</v>
      </c>
      <c r="M184" s="36">
        <f t="shared" ca="1" si="44"/>
        <v>-8.3808004712510181E-3</v>
      </c>
      <c r="N184" s="36">
        <f t="shared" ca="1" si="45"/>
        <v>0</v>
      </c>
      <c r="O184" s="26">
        <f t="shared" ca="1" si="46"/>
        <v>0</v>
      </c>
      <c r="P184" s="36">
        <f t="shared" ca="1" si="47"/>
        <v>0</v>
      </c>
      <c r="Q184" s="36">
        <f t="shared" ca="1" si="48"/>
        <v>0</v>
      </c>
      <c r="R184" s="16">
        <f t="shared" ca="1" si="49"/>
        <v>8.3808004712510181E-3</v>
      </c>
    </row>
    <row r="185" spans="1:18" x14ac:dyDescent="0.2">
      <c r="A185" s="84"/>
      <c r="B185" s="84"/>
      <c r="C185" s="84"/>
      <c r="D185" s="85">
        <f t="shared" si="35"/>
        <v>0</v>
      </c>
      <c r="E185" s="85">
        <f t="shared" si="36"/>
        <v>0</v>
      </c>
      <c r="F185" s="36">
        <f t="shared" si="37"/>
        <v>0</v>
      </c>
      <c r="G185" s="36">
        <f t="shared" si="38"/>
        <v>0</v>
      </c>
      <c r="H185" s="36">
        <f t="shared" si="39"/>
        <v>0</v>
      </c>
      <c r="I185" s="36">
        <f t="shared" si="40"/>
        <v>0</v>
      </c>
      <c r="J185" s="36">
        <f t="shared" si="41"/>
        <v>0</v>
      </c>
      <c r="K185" s="36">
        <f t="shared" si="42"/>
        <v>0</v>
      </c>
      <c r="L185" s="36">
        <f t="shared" si="43"/>
        <v>0</v>
      </c>
      <c r="M185" s="36">
        <f t="shared" ca="1" si="44"/>
        <v>-8.3808004712510181E-3</v>
      </c>
      <c r="N185" s="36">
        <f t="shared" ca="1" si="45"/>
        <v>0</v>
      </c>
      <c r="O185" s="26">
        <f t="shared" ca="1" si="46"/>
        <v>0</v>
      </c>
      <c r="P185" s="36">
        <f t="shared" ca="1" si="47"/>
        <v>0</v>
      </c>
      <c r="Q185" s="36">
        <f t="shared" ca="1" si="48"/>
        <v>0</v>
      </c>
      <c r="R185" s="16">
        <f t="shared" ca="1" si="49"/>
        <v>8.3808004712510181E-3</v>
      </c>
    </row>
    <row r="186" spans="1:18" x14ac:dyDescent="0.2">
      <c r="A186" s="84"/>
      <c r="B186" s="84"/>
      <c r="C186" s="84"/>
      <c r="D186" s="85">
        <f t="shared" si="35"/>
        <v>0</v>
      </c>
      <c r="E186" s="85">
        <f t="shared" si="36"/>
        <v>0</v>
      </c>
      <c r="F186" s="36">
        <f t="shared" si="37"/>
        <v>0</v>
      </c>
      <c r="G186" s="36">
        <f t="shared" si="38"/>
        <v>0</v>
      </c>
      <c r="H186" s="36">
        <f t="shared" si="39"/>
        <v>0</v>
      </c>
      <c r="I186" s="36">
        <f t="shared" si="40"/>
        <v>0</v>
      </c>
      <c r="J186" s="36">
        <f t="shared" si="41"/>
        <v>0</v>
      </c>
      <c r="K186" s="36">
        <f t="shared" si="42"/>
        <v>0</v>
      </c>
      <c r="L186" s="36">
        <f t="shared" si="43"/>
        <v>0</v>
      </c>
      <c r="M186" s="36">
        <f t="shared" ca="1" si="44"/>
        <v>-8.3808004712510181E-3</v>
      </c>
      <c r="N186" s="36">
        <f t="shared" ca="1" si="45"/>
        <v>0</v>
      </c>
      <c r="O186" s="26">
        <f t="shared" ca="1" si="46"/>
        <v>0</v>
      </c>
      <c r="P186" s="36">
        <f t="shared" ca="1" si="47"/>
        <v>0</v>
      </c>
      <c r="Q186" s="36">
        <f t="shared" ca="1" si="48"/>
        <v>0</v>
      </c>
      <c r="R186" s="16">
        <f t="shared" ca="1" si="49"/>
        <v>8.3808004712510181E-3</v>
      </c>
    </row>
    <row r="187" spans="1:18" x14ac:dyDescent="0.2">
      <c r="A187" s="84"/>
      <c r="B187" s="84"/>
      <c r="C187" s="84"/>
      <c r="D187" s="85">
        <f t="shared" si="35"/>
        <v>0</v>
      </c>
      <c r="E187" s="85">
        <f t="shared" si="36"/>
        <v>0</v>
      </c>
      <c r="F187" s="36">
        <f t="shared" si="37"/>
        <v>0</v>
      </c>
      <c r="G187" s="36">
        <f t="shared" si="38"/>
        <v>0</v>
      </c>
      <c r="H187" s="36">
        <f t="shared" si="39"/>
        <v>0</v>
      </c>
      <c r="I187" s="36">
        <f t="shared" si="40"/>
        <v>0</v>
      </c>
      <c r="J187" s="36">
        <f t="shared" si="41"/>
        <v>0</v>
      </c>
      <c r="K187" s="36">
        <f t="shared" si="42"/>
        <v>0</v>
      </c>
      <c r="L187" s="36">
        <f t="shared" si="43"/>
        <v>0</v>
      </c>
      <c r="M187" s="36">
        <f t="shared" ca="1" si="44"/>
        <v>-8.3808004712510181E-3</v>
      </c>
      <c r="N187" s="36">
        <f t="shared" ca="1" si="45"/>
        <v>0</v>
      </c>
      <c r="O187" s="26">
        <f t="shared" ca="1" si="46"/>
        <v>0</v>
      </c>
      <c r="P187" s="36">
        <f t="shared" ca="1" si="47"/>
        <v>0</v>
      </c>
      <c r="Q187" s="36">
        <f t="shared" ca="1" si="48"/>
        <v>0</v>
      </c>
      <c r="R187" s="16">
        <f t="shared" ca="1" si="49"/>
        <v>8.3808004712510181E-3</v>
      </c>
    </row>
    <row r="188" spans="1:18" x14ac:dyDescent="0.2">
      <c r="A188" s="84"/>
      <c r="B188" s="84"/>
      <c r="C188" s="84"/>
      <c r="D188" s="85">
        <f t="shared" si="35"/>
        <v>0</v>
      </c>
      <c r="E188" s="85">
        <f t="shared" si="36"/>
        <v>0</v>
      </c>
      <c r="F188" s="36">
        <f t="shared" si="37"/>
        <v>0</v>
      </c>
      <c r="G188" s="36">
        <f t="shared" si="38"/>
        <v>0</v>
      </c>
      <c r="H188" s="36">
        <f t="shared" si="39"/>
        <v>0</v>
      </c>
      <c r="I188" s="36">
        <f t="shared" si="40"/>
        <v>0</v>
      </c>
      <c r="J188" s="36">
        <f t="shared" si="41"/>
        <v>0</v>
      </c>
      <c r="K188" s="36">
        <f t="shared" si="42"/>
        <v>0</v>
      </c>
      <c r="L188" s="36">
        <f t="shared" si="43"/>
        <v>0</v>
      </c>
      <c r="M188" s="36">
        <f t="shared" ca="1" si="44"/>
        <v>-8.3808004712510181E-3</v>
      </c>
      <c r="N188" s="36">
        <f t="shared" ca="1" si="45"/>
        <v>0</v>
      </c>
      <c r="O188" s="26">
        <f t="shared" ca="1" si="46"/>
        <v>0</v>
      </c>
      <c r="P188" s="36">
        <f t="shared" ca="1" si="47"/>
        <v>0</v>
      </c>
      <c r="Q188" s="36">
        <f t="shared" ca="1" si="48"/>
        <v>0</v>
      </c>
      <c r="R188" s="16">
        <f t="shared" ca="1" si="49"/>
        <v>8.3808004712510181E-3</v>
      </c>
    </row>
    <row r="189" spans="1:18" x14ac:dyDescent="0.2">
      <c r="A189" s="84"/>
      <c r="B189" s="84"/>
      <c r="C189" s="84"/>
      <c r="D189" s="85">
        <f t="shared" si="35"/>
        <v>0</v>
      </c>
      <c r="E189" s="85">
        <f t="shared" si="36"/>
        <v>0</v>
      </c>
      <c r="F189" s="36">
        <f t="shared" si="37"/>
        <v>0</v>
      </c>
      <c r="G189" s="36">
        <f t="shared" si="38"/>
        <v>0</v>
      </c>
      <c r="H189" s="36">
        <f t="shared" si="39"/>
        <v>0</v>
      </c>
      <c r="I189" s="36">
        <f t="shared" si="40"/>
        <v>0</v>
      </c>
      <c r="J189" s="36">
        <f t="shared" si="41"/>
        <v>0</v>
      </c>
      <c r="K189" s="36">
        <f t="shared" si="42"/>
        <v>0</v>
      </c>
      <c r="L189" s="36">
        <f t="shared" si="43"/>
        <v>0</v>
      </c>
      <c r="M189" s="36">
        <f t="shared" ca="1" si="44"/>
        <v>-8.3808004712510181E-3</v>
      </c>
      <c r="N189" s="36">
        <f t="shared" ca="1" si="45"/>
        <v>0</v>
      </c>
      <c r="O189" s="26">
        <f t="shared" ca="1" si="46"/>
        <v>0</v>
      </c>
      <c r="P189" s="36">
        <f t="shared" ca="1" si="47"/>
        <v>0</v>
      </c>
      <c r="Q189" s="36">
        <f t="shared" ca="1" si="48"/>
        <v>0</v>
      </c>
      <c r="R189" s="16">
        <f t="shared" ca="1" si="49"/>
        <v>8.3808004712510181E-3</v>
      </c>
    </row>
    <row r="190" spans="1:18" x14ac:dyDescent="0.2">
      <c r="A190" s="84"/>
      <c r="B190" s="84"/>
      <c r="C190" s="84"/>
      <c r="D190" s="85">
        <f t="shared" si="35"/>
        <v>0</v>
      </c>
      <c r="E190" s="85">
        <f t="shared" si="36"/>
        <v>0</v>
      </c>
      <c r="F190" s="36">
        <f t="shared" si="37"/>
        <v>0</v>
      </c>
      <c r="G190" s="36">
        <f t="shared" si="38"/>
        <v>0</v>
      </c>
      <c r="H190" s="36">
        <f t="shared" si="39"/>
        <v>0</v>
      </c>
      <c r="I190" s="36">
        <f t="shared" si="40"/>
        <v>0</v>
      </c>
      <c r="J190" s="36">
        <f t="shared" si="41"/>
        <v>0</v>
      </c>
      <c r="K190" s="36">
        <f t="shared" si="42"/>
        <v>0</v>
      </c>
      <c r="L190" s="36">
        <f t="shared" si="43"/>
        <v>0</v>
      </c>
      <c r="M190" s="36">
        <f t="shared" ca="1" si="44"/>
        <v>-8.3808004712510181E-3</v>
      </c>
      <c r="N190" s="36">
        <f t="shared" ca="1" si="45"/>
        <v>0</v>
      </c>
      <c r="O190" s="26">
        <f t="shared" ca="1" si="46"/>
        <v>0</v>
      </c>
      <c r="P190" s="36">
        <f t="shared" ca="1" si="47"/>
        <v>0</v>
      </c>
      <c r="Q190" s="36">
        <f t="shared" ca="1" si="48"/>
        <v>0</v>
      </c>
      <c r="R190" s="16">
        <f t="shared" ca="1" si="49"/>
        <v>8.3808004712510181E-3</v>
      </c>
    </row>
    <row r="191" spans="1:18" x14ac:dyDescent="0.2">
      <c r="A191" s="84"/>
      <c r="B191" s="84"/>
      <c r="C191" s="84"/>
      <c r="D191" s="85">
        <f t="shared" si="35"/>
        <v>0</v>
      </c>
      <c r="E191" s="85">
        <f t="shared" si="36"/>
        <v>0</v>
      </c>
      <c r="F191" s="36">
        <f t="shared" si="37"/>
        <v>0</v>
      </c>
      <c r="G191" s="36">
        <f t="shared" si="38"/>
        <v>0</v>
      </c>
      <c r="H191" s="36">
        <f t="shared" si="39"/>
        <v>0</v>
      </c>
      <c r="I191" s="36">
        <f t="shared" si="40"/>
        <v>0</v>
      </c>
      <c r="J191" s="36">
        <f t="shared" si="41"/>
        <v>0</v>
      </c>
      <c r="K191" s="36">
        <f t="shared" si="42"/>
        <v>0</v>
      </c>
      <c r="L191" s="36">
        <f t="shared" si="43"/>
        <v>0</v>
      </c>
      <c r="M191" s="36">
        <f t="shared" ca="1" si="44"/>
        <v>-8.3808004712510181E-3</v>
      </c>
      <c r="N191" s="36">
        <f t="shared" ca="1" si="45"/>
        <v>0</v>
      </c>
      <c r="O191" s="26">
        <f t="shared" ca="1" si="46"/>
        <v>0</v>
      </c>
      <c r="P191" s="36">
        <f t="shared" ca="1" si="47"/>
        <v>0</v>
      </c>
      <c r="Q191" s="36">
        <f t="shared" ca="1" si="48"/>
        <v>0</v>
      </c>
      <c r="R191" s="16">
        <f t="shared" ca="1" si="49"/>
        <v>8.3808004712510181E-3</v>
      </c>
    </row>
    <row r="192" spans="1:18" x14ac:dyDescent="0.2">
      <c r="A192" s="84"/>
      <c r="B192" s="84"/>
      <c r="C192" s="84"/>
      <c r="D192" s="85">
        <f t="shared" si="35"/>
        <v>0</v>
      </c>
      <c r="E192" s="85">
        <f t="shared" si="36"/>
        <v>0</v>
      </c>
      <c r="F192" s="36">
        <f t="shared" si="37"/>
        <v>0</v>
      </c>
      <c r="G192" s="36">
        <f t="shared" si="38"/>
        <v>0</v>
      </c>
      <c r="H192" s="36">
        <f t="shared" si="39"/>
        <v>0</v>
      </c>
      <c r="I192" s="36">
        <f t="shared" si="40"/>
        <v>0</v>
      </c>
      <c r="J192" s="36">
        <f t="shared" si="41"/>
        <v>0</v>
      </c>
      <c r="K192" s="36">
        <f t="shared" si="42"/>
        <v>0</v>
      </c>
      <c r="L192" s="36">
        <f t="shared" si="43"/>
        <v>0</v>
      </c>
      <c r="M192" s="36">
        <f t="shared" ca="1" si="44"/>
        <v>-8.3808004712510181E-3</v>
      </c>
      <c r="N192" s="36">
        <f t="shared" ca="1" si="45"/>
        <v>0</v>
      </c>
      <c r="O192" s="26">
        <f t="shared" ca="1" si="46"/>
        <v>0</v>
      </c>
      <c r="P192" s="36">
        <f t="shared" ca="1" si="47"/>
        <v>0</v>
      </c>
      <c r="Q192" s="36">
        <f t="shared" ca="1" si="48"/>
        <v>0</v>
      </c>
      <c r="R192" s="16">
        <f t="shared" ca="1" si="49"/>
        <v>8.3808004712510181E-3</v>
      </c>
    </row>
    <row r="193" spans="1:18" x14ac:dyDescent="0.2">
      <c r="A193" s="84"/>
      <c r="B193" s="84"/>
      <c r="C193" s="84"/>
      <c r="D193" s="85">
        <f t="shared" si="35"/>
        <v>0</v>
      </c>
      <c r="E193" s="85">
        <f t="shared" si="36"/>
        <v>0</v>
      </c>
      <c r="F193" s="36">
        <f t="shared" si="37"/>
        <v>0</v>
      </c>
      <c r="G193" s="36">
        <f t="shared" si="38"/>
        <v>0</v>
      </c>
      <c r="H193" s="36">
        <f t="shared" si="39"/>
        <v>0</v>
      </c>
      <c r="I193" s="36">
        <f t="shared" si="40"/>
        <v>0</v>
      </c>
      <c r="J193" s="36">
        <f t="shared" si="41"/>
        <v>0</v>
      </c>
      <c r="K193" s="36">
        <f t="shared" si="42"/>
        <v>0</v>
      </c>
      <c r="L193" s="36">
        <f t="shared" si="43"/>
        <v>0</v>
      </c>
      <c r="M193" s="36">
        <f t="shared" ca="1" si="44"/>
        <v>-8.3808004712510181E-3</v>
      </c>
      <c r="N193" s="36">
        <f t="shared" ca="1" si="45"/>
        <v>0</v>
      </c>
      <c r="O193" s="26">
        <f t="shared" ca="1" si="46"/>
        <v>0</v>
      </c>
      <c r="P193" s="36">
        <f t="shared" ca="1" si="47"/>
        <v>0</v>
      </c>
      <c r="Q193" s="36">
        <f t="shared" ca="1" si="48"/>
        <v>0</v>
      </c>
      <c r="R193" s="16">
        <f t="shared" ca="1" si="49"/>
        <v>8.3808004712510181E-3</v>
      </c>
    </row>
    <row r="194" spans="1:18" x14ac:dyDescent="0.2">
      <c r="A194" s="84"/>
      <c r="B194" s="84"/>
      <c r="C194" s="84"/>
      <c r="D194" s="85">
        <f t="shared" si="35"/>
        <v>0</v>
      </c>
      <c r="E194" s="85">
        <f t="shared" si="36"/>
        <v>0</v>
      </c>
      <c r="F194" s="36">
        <f t="shared" si="37"/>
        <v>0</v>
      </c>
      <c r="G194" s="36">
        <f t="shared" si="38"/>
        <v>0</v>
      </c>
      <c r="H194" s="36">
        <f t="shared" si="39"/>
        <v>0</v>
      </c>
      <c r="I194" s="36">
        <f t="shared" si="40"/>
        <v>0</v>
      </c>
      <c r="J194" s="36">
        <f t="shared" si="41"/>
        <v>0</v>
      </c>
      <c r="K194" s="36">
        <f t="shared" si="42"/>
        <v>0</v>
      </c>
      <c r="L194" s="36">
        <f t="shared" si="43"/>
        <v>0</v>
      </c>
      <c r="M194" s="36">
        <f t="shared" ca="1" si="44"/>
        <v>-8.3808004712510181E-3</v>
      </c>
      <c r="N194" s="36">
        <f t="shared" ca="1" si="45"/>
        <v>0</v>
      </c>
      <c r="O194" s="26">
        <f t="shared" ca="1" si="46"/>
        <v>0</v>
      </c>
      <c r="P194" s="36">
        <f t="shared" ca="1" si="47"/>
        <v>0</v>
      </c>
      <c r="Q194" s="36">
        <f t="shared" ca="1" si="48"/>
        <v>0</v>
      </c>
      <c r="R194" s="16">
        <f t="shared" ca="1" si="49"/>
        <v>8.3808004712510181E-3</v>
      </c>
    </row>
    <row r="195" spans="1:18" x14ac:dyDescent="0.2">
      <c r="A195" s="84"/>
      <c r="B195" s="84"/>
      <c r="C195" s="84"/>
      <c r="D195" s="85">
        <f t="shared" si="35"/>
        <v>0</v>
      </c>
      <c r="E195" s="85">
        <f t="shared" si="36"/>
        <v>0</v>
      </c>
      <c r="F195" s="36">
        <f t="shared" si="37"/>
        <v>0</v>
      </c>
      <c r="G195" s="36">
        <f t="shared" si="38"/>
        <v>0</v>
      </c>
      <c r="H195" s="36">
        <f t="shared" si="39"/>
        <v>0</v>
      </c>
      <c r="I195" s="36">
        <f t="shared" si="40"/>
        <v>0</v>
      </c>
      <c r="J195" s="36">
        <f t="shared" si="41"/>
        <v>0</v>
      </c>
      <c r="K195" s="36">
        <f t="shared" si="42"/>
        <v>0</v>
      </c>
      <c r="L195" s="36">
        <f t="shared" si="43"/>
        <v>0</v>
      </c>
      <c r="M195" s="36">
        <f t="shared" ca="1" si="44"/>
        <v>-8.3808004712510181E-3</v>
      </c>
      <c r="N195" s="36">
        <f t="shared" ca="1" si="45"/>
        <v>0</v>
      </c>
      <c r="O195" s="26">
        <f t="shared" ca="1" si="46"/>
        <v>0</v>
      </c>
      <c r="P195" s="36">
        <f t="shared" ca="1" si="47"/>
        <v>0</v>
      </c>
      <c r="Q195" s="36">
        <f t="shared" ca="1" si="48"/>
        <v>0</v>
      </c>
      <c r="R195" s="16">
        <f t="shared" ca="1" si="49"/>
        <v>8.3808004712510181E-3</v>
      </c>
    </row>
    <row r="196" spans="1:18" x14ac:dyDescent="0.2">
      <c r="A196" s="84"/>
      <c r="B196" s="84"/>
      <c r="C196" s="84"/>
      <c r="D196" s="85">
        <f t="shared" si="35"/>
        <v>0</v>
      </c>
      <c r="E196" s="85">
        <f t="shared" si="36"/>
        <v>0</v>
      </c>
      <c r="F196" s="36">
        <f t="shared" si="37"/>
        <v>0</v>
      </c>
      <c r="G196" s="36">
        <f t="shared" si="38"/>
        <v>0</v>
      </c>
      <c r="H196" s="36">
        <f t="shared" si="39"/>
        <v>0</v>
      </c>
      <c r="I196" s="36">
        <f t="shared" si="40"/>
        <v>0</v>
      </c>
      <c r="J196" s="36">
        <f t="shared" si="41"/>
        <v>0</v>
      </c>
      <c r="K196" s="36">
        <f t="shared" si="42"/>
        <v>0</v>
      </c>
      <c r="L196" s="36">
        <f t="shared" si="43"/>
        <v>0</v>
      </c>
      <c r="M196" s="36">
        <f t="shared" ca="1" si="44"/>
        <v>-8.3808004712510181E-3</v>
      </c>
      <c r="N196" s="36">
        <f t="shared" ca="1" si="45"/>
        <v>0</v>
      </c>
      <c r="O196" s="26">
        <f t="shared" ca="1" si="46"/>
        <v>0</v>
      </c>
      <c r="P196" s="36">
        <f t="shared" ca="1" si="47"/>
        <v>0</v>
      </c>
      <c r="Q196" s="36">
        <f t="shared" ca="1" si="48"/>
        <v>0</v>
      </c>
      <c r="R196" s="16">
        <f t="shared" ca="1" si="49"/>
        <v>8.3808004712510181E-3</v>
      </c>
    </row>
    <row r="197" spans="1:18" x14ac:dyDescent="0.2">
      <c r="A197" s="84"/>
      <c r="B197" s="84"/>
      <c r="C197" s="84"/>
      <c r="D197" s="85">
        <f t="shared" si="35"/>
        <v>0</v>
      </c>
      <c r="E197" s="85">
        <f t="shared" si="36"/>
        <v>0</v>
      </c>
      <c r="F197" s="36">
        <f t="shared" si="37"/>
        <v>0</v>
      </c>
      <c r="G197" s="36">
        <f t="shared" si="38"/>
        <v>0</v>
      </c>
      <c r="H197" s="36">
        <f t="shared" si="39"/>
        <v>0</v>
      </c>
      <c r="I197" s="36">
        <f t="shared" si="40"/>
        <v>0</v>
      </c>
      <c r="J197" s="36">
        <f t="shared" si="41"/>
        <v>0</v>
      </c>
      <c r="K197" s="36">
        <f t="shared" si="42"/>
        <v>0</v>
      </c>
      <c r="L197" s="36">
        <f t="shared" si="43"/>
        <v>0</v>
      </c>
      <c r="M197" s="36">
        <f t="shared" ca="1" si="44"/>
        <v>-8.3808004712510181E-3</v>
      </c>
      <c r="N197" s="36">
        <f t="shared" ca="1" si="45"/>
        <v>0</v>
      </c>
      <c r="O197" s="26">
        <f t="shared" ca="1" si="46"/>
        <v>0</v>
      </c>
      <c r="P197" s="36">
        <f t="shared" ca="1" si="47"/>
        <v>0</v>
      </c>
      <c r="Q197" s="36">
        <f t="shared" ca="1" si="48"/>
        <v>0</v>
      </c>
      <c r="R197" s="16">
        <f t="shared" ca="1" si="49"/>
        <v>8.3808004712510181E-3</v>
      </c>
    </row>
    <row r="198" spans="1:18" x14ac:dyDescent="0.2">
      <c r="A198" s="84"/>
      <c r="B198" s="84"/>
      <c r="C198" s="84"/>
      <c r="D198" s="85">
        <f t="shared" si="35"/>
        <v>0</v>
      </c>
      <c r="E198" s="85">
        <f t="shared" si="36"/>
        <v>0</v>
      </c>
      <c r="F198" s="36">
        <f t="shared" si="37"/>
        <v>0</v>
      </c>
      <c r="G198" s="36">
        <f t="shared" si="38"/>
        <v>0</v>
      </c>
      <c r="H198" s="36">
        <f t="shared" si="39"/>
        <v>0</v>
      </c>
      <c r="I198" s="36">
        <f t="shared" si="40"/>
        <v>0</v>
      </c>
      <c r="J198" s="36">
        <f t="shared" si="41"/>
        <v>0</v>
      </c>
      <c r="K198" s="36">
        <f t="shared" si="42"/>
        <v>0</v>
      </c>
      <c r="L198" s="36">
        <f t="shared" si="43"/>
        <v>0</v>
      </c>
      <c r="M198" s="36">
        <f t="shared" ca="1" si="44"/>
        <v>-8.3808004712510181E-3</v>
      </c>
      <c r="N198" s="36">
        <f t="shared" ca="1" si="45"/>
        <v>0</v>
      </c>
      <c r="O198" s="26">
        <f t="shared" ca="1" si="46"/>
        <v>0</v>
      </c>
      <c r="P198" s="36">
        <f t="shared" ca="1" si="47"/>
        <v>0</v>
      </c>
      <c r="Q198" s="36">
        <f t="shared" ca="1" si="48"/>
        <v>0</v>
      </c>
      <c r="R198" s="16">
        <f t="shared" ca="1" si="49"/>
        <v>8.3808004712510181E-3</v>
      </c>
    </row>
    <row r="199" spans="1:18" x14ac:dyDescent="0.2">
      <c r="A199" s="84"/>
      <c r="B199" s="84"/>
      <c r="C199" s="84"/>
      <c r="D199" s="85">
        <f t="shared" si="35"/>
        <v>0</v>
      </c>
      <c r="E199" s="85">
        <f t="shared" si="36"/>
        <v>0</v>
      </c>
      <c r="F199" s="36">
        <f t="shared" si="37"/>
        <v>0</v>
      </c>
      <c r="G199" s="36">
        <f t="shared" si="38"/>
        <v>0</v>
      </c>
      <c r="H199" s="36">
        <f t="shared" si="39"/>
        <v>0</v>
      </c>
      <c r="I199" s="36">
        <f t="shared" si="40"/>
        <v>0</v>
      </c>
      <c r="J199" s="36">
        <f t="shared" si="41"/>
        <v>0</v>
      </c>
      <c r="K199" s="36">
        <f t="shared" si="42"/>
        <v>0</v>
      </c>
      <c r="L199" s="36">
        <f t="shared" si="43"/>
        <v>0</v>
      </c>
      <c r="M199" s="36">
        <f t="shared" ca="1" si="44"/>
        <v>-8.3808004712510181E-3</v>
      </c>
      <c r="N199" s="36">
        <f t="shared" ca="1" si="45"/>
        <v>0</v>
      </c>
      <c r="O199" s="26">
        <f t="shared" ca="1" si="46"/>
        <v>0</v>
      </c>
      <c r="P199" s="36">
        <f t="shared" ca="1" si="47"/>
        <v>0</v>
      </c>
      <c r="Q199" s="36">
        <f t="shared" ca="1" si="48"/>
        <v>0</v>
      </c>
      <c r="R199" s="16">
        <f t="shared" ca="1" si="49"/>
        <v>8.3808004712510181E-3</v>
      </c>
    </row>
    <row r="200" spans="1:18" x14ac:dyDescent="0.2">
      <c r="A200" s="84"/>
      <c r="B200" s="84"/>
      <c r="C200" s="84"/>
      <c r="D200" s="85">
        <f t="shared" si="35"/>
        <v>0</v>
      </c>
      <c r="E200" s="85">
        <f t="shared" si="36"/>
        <v>0</v>
      </c>
      <c r="F200" s="36">
        <f t="shared" si="37"/>
        <v>0</v>
      </c>
      <c r="G200" s="36">
        <f t="shared" si="38"/>
        <v>0</v>
      </c>
      <c r="H200" s="36">
        <f t="shared" si="39"/>
        <v>0</v>
      </c>
      <c r="I200" s="36">
        <f t="shared" si="40"/>
        <v>0</v>
      </c>
      <c r="J200" s="36">
        <f t="shared" si="41"/>
        <v>0</v>
      </c>
      <c r="K200" s="36">
        <f t="shared" si="42"/>
        <v>0</v>
      </c>
      <c r="L200" s="36">
        <f t="shared" si="43"/>
        <v>0</v>
      </c>
      <c r="M200" s="36">
        <f t="shared" ca="1" si="44"/>
        <v>-8.3808004712510181E-3</v>
      </c>
      <c r="N200" s="36">
        <f t="shared" ca="1" si="45"/>
        <v>0</v>
      </c>
      <c r="O200" s="26">
        <f t="shared" ca="1" si="46"/>
        <v>0</v>
      </c>
      <c r="P200" s="36">
        <f t="shared" ca="1" si="47"/>
        <v>0</v>
      </c>
      <c r="Q200" s="36">
        <f t="shared" ca="1" si="48"/>
        <v>0</v>
      </c>
      <c r="R200" s="16">
        <f t="shared" ca="1" si="49"/>
        <v>8.3808004712510181E-3</v>
      </c>
    </row>
    <row r="201" spans="1:18" x14ac:dyDescent="0.2">
      <c r="A201" s="84"/>
      <c r="B201" s="84"/>
      <c r="C201" s="84"/>
      <c r="D201" s="85">
        <f t="shared" si="35"/>
        <v>0</v>
      </c>
      <c r="E201" s="85">
        <f t="shared" si="36"/>
        <v>0</v>
      </c>
      <c r="F201" s="36">
        <f t="shared" si="37"/>
        <v>0</v>
      </c>
      <c r="G201" s="36">
        <f t="shared" si="38"/>
        <v>0</v>
      </c>
      <c r="H201" s="36">
        <f t="shared" si="39"/>
        <v>0</v>
      </c>
      <c r="I201" s="36">
        <f t="shared" si="40"/>
        <v>0</v>
      </c>
      <c r="J201" s="36">
        <f t="shared" si="41"/>
        <v>0</v>
      </c>
      <c r="K201" s="36">
        <f t="shared" si="42"/>
        <v>0</v>
      </c>
      <c r="L201" s="36">
        <f t="shared" si="43"/>
        <v>0</v>
      </c>
      <c r="M201" s="36">
        <f t="shared" ca="1" si="44"/>
        <v>-8.3808004712510181E-3</v>
      </c>
      <c r="N201" s="36">
        <f t="shared" ca="1" si="45"/>
        <v>0</v>
      </c>
      <c r="O201" s="26">
        <f t="shared" ca="1" si="46"/>
        <v>0</v>
      </c>
      <c r="P201" s="36">
        <f t="shared" ca="1" si="47"/>
        <v>0</v>
      </c>
      <c r="Q201" s="36">
        <f t="shared" ca="1" si="48"/>
        <v>0</v>
      </c>
      <c r="R201" s="16">
        <f t="shared" ca="1" si="49"/>
        <v>8.3808004712510181E-3</v>
      </c>
    </row>
    <row r="202" spans="1:18" x14ac:dyDescent="0.2">
      <c r="A202" s="84"/>
      <c r="B202" s="84"/>
      <c r="C202" s="84"/>
      <c r="D202" s="85">
        <f t="shared" si="35"/>
        <v>0</v>
      </c>
      <c r="E202" s="85">
        <f t="shared" si="36"/>
        <v>0</v>
      </c>
      <c r="F202" s="36">
        <f t="shared" si="37"/>
        <v>0</v>
      </c>
      <c r="G202" s="36">
        <f t="shared" si="38"/>
        <v>0</v>
      </c>
      <c r="H202" s="36">
        <f t="shared" si="39"/>
        <v>0</v>
      </c>
      <c r="I202" s="36">
        <f t="shared" si="40"/>
        <v>0</v>
      </c>
      <c r="J202" s="36">
        <f t="shared" si="41"/>
        <v>0</v>
      </c>
      <c r="K202" s="36">
        <f t="shared" si="42"/>
        <v>0</v>
      </c>
      <c r="L202" s="36">
        <f t="shared" si="43"/>
        <v>0</v>
      </c>
      <c r="M202" s="36">
        <f t="shared" ca="1" si="44"/>
        <v>-8.3808004712510181E-3</v>
      </c>
      <c r="N202" s="36">
        <f t="shared" ca="1" si="45"/>
        <v>0</v>
      </c>
      <c r="O202" s="26">
        <f t="shared" ca="1" si="46"/>
        <v>0</v>
      </c>
      <c r="P202" s="36">
        <f t="shared" ca="1" si="47"/>
        <v>0</v>
      </c>
      <c r="Q202" s="36">
        <f t="shared" ca="1" si="48"/>
        <v>0</v>
      </c>
      <c r="R202" s="16">
        <f t="shared" ca="1" si="49"/>
        <v>8.3808004712510181E-3</v>
      </c>
    </row>
    <row r="203" spans="1:18" x14ac:dyDescent="0.2">
      <c r="A203" s="84"/>
      <c r="B203" s="84"/>
      <c r="C203" s="84"/>
      <c r="D203" s="85">
        <f t="shared" si="35"/>
        <v>0</v>
      </c>
      <c r="E203" s="85">
        <f t="shared" si="36"/>
        <v>0</v>
      </c>
      <c r="F203" s="36">
        <f t="shared" si="37"/>
        <v>0</v>
      </c>
      <c r="G203" s="36">
        <f t="shared" si="38"/>
        <v>0</v>
      </c>
      <c r="H203" s="36">
        <f t="shared" si="39"/>
        <v>0</v>
      </c>
      <c r="I203" s="36">
        <f t="shared" si="40"/>
        <v>0</v>
      </c>
      <c r="J203" s="36">
        <f t="shared" si="41"/>
        <v>0</v>
      </c>
      <c r="K203" s="36">
        <f t="shared" si="42"/>
        <v>0</v>
      </c>
      <c r="L203" s="36">
        <f t="shared" si="43"/>
        <v>0</v>
      </c>
      <c r="M203" s="36">
        <f t="shared" ca="1" si="44"/>
        <v>-8.3808004712510181E-3</v>
      </c>
      <c r="N203" s="36">
        <f t="shared" ca="1" si="45"/>
        <v>0</v>
      </c>
      <c r="O203" s="26">
        <f t="shared" ca="1" si="46"/>
        <v>0</v>
      </c>
      <c r="P203" s="36">
        <f t="shared" ca="1" si="47"/>
        <v>0</v>
      </c>
      <c r="Q203" s="36">
        <f t="shared" ca="1" si="48"/>
        <v>0</v>
      </c>
      <c r="R203" s="16">
        <f t="shared" ca="1" si="49"/>
        <v>8.3808004712510181E-3</v>
      </c>
    </row>
    <row r="204" spans="1:18" x14ac:dyDescent="0.2">
      <c r="A204" s="84"/>
      <c r="B204" s="84"/>
      <c r="C204" s="84"/>
      <c r="D204" s="85">
        <f t="shared" si="35"/>
        <v>0</v>
      </c>
      <c r="E204" s="85">
        <f t="shared" si="36"/>
        <v>0</v>
      </c>
      <c r="F204" s="36">
        <f t="shared" si="37"/>
        <v>0</v>
      </c>
      <c r="G204" s="36">
        <f t="shared" si="38"/>
        <v>0</v>
      </c>
      <c r="H204" s="36">
        <f t="shared" si="39"/>
        <v>0</v>
      </c>
      <c r="I204" s="36">
        <f t="shared" si="40"/>
        <v>0</v>
      </c>
      <c r="J204" s="36">
        <f t="shared" si="41"/>
        <v>0</v>
      </c>
      <c r="K204" s="36">
        <f t="shared" si="42"/>
        <v>0</v>
      </c>
      <c r="L204" s="36">
        <f t="shared" si="43"/>
        <v>0</v>
      </c>
      <c r="M204" s="36">
        <f t="shared" ca="1" si="44"/>
        <v>-8.3808004712510181E-3</v>
      </c>
      <c r="N204" s="36">
        <f t="shared" ca="1" si="45"/>
        <v>0</v>
      </c>
      <c r="O204" s="26">
        <f t="shared" ca="1" si="46"/>
        <v>0</v>
      </c>
      <c r="P204" s="36">
        <f t="shared" ca="1" si="47"/>
        <v>0</v>
      </c>
      <c r="Q204" s="36">
        <f t="shared" ca="1" si="48"/>
        <v>0</v>
      </c>
      <c r="R204" s="16">
        <f t="shared" ca="1" si="49"/>
        <v>8.3808004712510181E-3</v>
      </c>
    </row>
    <row r="205" spans="1:18" x14ac:dyDescent="0.2">
      <c r="A205" s="84"/>
      <c r="B205" s="84"/>
      <c r="C205" s="84"/>
      <c r="D205" s="85">
        <f t="shared" si="35"/>
        <v>0</v>
      </c>
      <c r="E205" s="85">
        <f t="shared" si="36"/>
        <v>0</v>
      </c>
      <c r="F205" s="36">
        <f t="shared" si="37"/>
        <v>0</v>
      </c>
      <c r="G205" s="36">
        <f t="shared" si="38"/>
        <v>0</v>
      </c>
      <c r="H205" s="36">
        <f t="shared" si="39"/>
        <v>0</v>
      </c>
      <c r="I205" s="36">
        <f t="shared" si="40"/>
        <v>0</v>
      </c>
      <c r="J205" s="36">
        <f t="shared" si="41"/>
        <v>0</v>
      </c>
      <c r="K205" s="36">
        <f t="shared" si="42"/>
        <v>0</v>
      </c>
      <c r="L205" s="36">
        <f t="shared" si="43"/>
        <v>0</v>
      </c>
      <c r="M205" s="36">
        <f t="shared" ca="1" si="44"/>
        <v>-8.3808004712510181E-3</v>
      </c>
      <c r="N205" s="36">
        <f t="shared" ca="1" si="45"/>
        <v>0</v>
      </c>
      <c r="O205" s="26">
        <f t="shared" ca="1" si="46"/>
        <v>0</v>
      </c>
      <c r="P205" s="36">
        <f t="shared" ca="1" si="47"/>
        <v>0</v>
      </c>
      <c r="Q205" s="36">
        <f t="shared" ca="1" si="48"/>
        <v>0</v>
      </c>
      <c r="R205" s="16">
        <f t="shared" ca="1" si="49"/>
        <v>8.3808004712510181E-3</v>
      </c>
    </row>
    <row r="206" spans="1:18" x14ac:dyDescent="0.2">
      <c r="A206" s="84"/>
      <c r="B206" s="84"/>
      <c r="C206" s="84"/>
      <c r="D206" s="85">
        <f t="shared" si="35"/>
        <v>0</v>
      </c>
      <c r="E206" s="85">
        <f t="shared" si="36"/>
        <v>0</v>
      </c>
      <c r="F206" s="36">
        <f t="shared" si="37"/>
        <v>0</v>
      </c>
      <c r="G206" s="36">
        <f t="shared" si="38"/>
        <v>0</v>
      </c>
      <c r="H206" s="36">
        <f t="shared" si="39"/>
        <v>0</v>
      </c>
      <c r="I206" s="36">
        <f t="shared" si="40"/>
        <v>0</v>
      </c>
      <c r="J206" s="36">
        <f t="shared" si="41"/>
        <v>0</v>
      </c>
      <c r="K206" s="36">
        <f t="shared" si="42"/>
        <v>0</v>
      </c>
      <c r="L206" s="36">
        <f t="shared" si="43"/>
        <v>0</v>
      </c>
      <c r="M206" s="36">
        <f t="shared" ca="1" si="44"/>
        <v>-8.3808004712510181E-3</v>
      </c>
      <c r="N206" s="36">
        <f t="shared" ca="1" si="45"/>
        <v>0</v>
      </c>
      <c r="O206" s="26">
        <f t="shared" ca="1" si="46"/>
        <v>0</v>
      </c>
      <c r="P206" s="36">
        <f t="shared" ca="1" si="47"/>
        <v>0</v>
      </c>
      <c r="Q206" s="36">
        <f t="shared" ca="1" si="48"/>
        <v>0</v>
      </c>
      <c r="R206" s="16">
        <f t="shared" ca="1" si="49"/>
        <v>8.3808004712510181E-3</v>
      </c>
    </row>
    <row r="207" spans="1:18" x14ac:dyDescent="0.2">
      <c r="A207" s="84"/>
      <c r="B207" s="84"/>
      <c r="C207" s="84"/>
      <c r="D207" s="85">
        <f t="shared" si="35"/>
        <v>0</v>
      </c>
      <c r="E207" s="85">
        <f t="shared" si="36"/>
        <v>0</v>
      </c>
      <c r="F207" s="36">
        <f t="shared" si="37"/>
        <v>0</v>
      </c>
      <c r="G207" s="36">
        <f t="shared" si="38"/>
        <v>0</v>
      </c>
      <c r="H207" s="36">
        <f t="shared" si="39"/>
        <v>0</v>
      </c>
      <c r="I207" s="36">
        <f t="shared" si="40"/>
        <v>0</v>
      </c>
      <c r="J207" s="36">
        <f t="shared" si="41"/>
        <v>0</v>
      </c>
      <c r="K207" s="36">
        <f t="shared" si="42"/>
        <v>0</v>
      </c>
      <c r="L207" s="36">
        <f t="shared" si="43"/>
        <v>0</v>
      </c>
      <c r="M207" s="36">
        <f t="shared" ca="1" si="44"/>
        <v>-8.3808004712510181E-3</v>
      </c>
      <c r="N207" s="36">
        <f t="shared" ca="1" si="45"/>
        <v>0</v>
      </c>
      <c r="O207" s="26">
        <f t="shared" ca="1" si="46"/>
        <v>0</v>
      </c>
      <c r="P207" s="36">
        <f t="shared" ca="1" si="47"/>
        <v>0</v>
      </c>
      <c r="Q207" s="36">
        <f t="shared" ca="1" si="48"/>
        <v>0</v>
      </c>
      <c r="R207" s="16">
        <f t="shared" ca="1" si="49"/>
        <v>8.3808004712510181E-3</v>
      </c>
    </row>
    <row r="208" spans="1:18" x14ac:dyDescent="0.2">
      <c r="A208" s="84"/>
      <c r="B208" s="84"/>
      <c r="C208" s="84"/>
      <c r="D208" s="85">
        <f t="shared" si="35"/>
        <v>0</v>
      </c>
      <c r="E208" s="85">
        <f t="shared" si="36"/>
        <v>0</v>
      </c>
      <c r="F208" s="36">
        <f t="shared" si="37"/>
        <v>0</v>
      </c>
      <c r="G208" s="36">
        <f t="shared" si="38"/>
        <v>0</v>
      </c>
      <c r="H208" s="36">
        <f t="shared" si="39"/>
        <v>0</v>
      </c>
      <c r="I208" s="36">
        <f t="shared" si="40"/>
        <v>0</v>
      </c>
      <c r="J208" s="36">
        <f t="shared" si="41"/>
        <v>0</v>
      </c>
      <c r="K208" s="36">
        <f t="shared" si="42"/>
        <v>0</v>
      </c>
      <c r="L208" s="36">
        <f t="shared" si="43"/>
        <v>0</v>
      </c>
      <c r="M208" s="36">
        <f t="shared" ca="1" si="44"/>
        <v>-8.3808004712510181E-3</v>
      </c>
      <c r="N208" s="36">
        <f t="shared" ca="1" si="45"/>
        <v>0</v>
      </c>
      <c r="O208" s="26">
        <f t="shared" ca="1" si="46"/>
        <v>0</v>
      </c>
      <c r="P208" s="36">
        <f t="shared" ca="1" si="47"/>
        <v>0</v>
      </c>
      <c r="Q208" s="36">
        <f t="shared" ca="1" si="48"/>
        <v>0</v>
      </c>
      <c r="R208" s="16">
        <f t="shared" ca="1" si="49"/>
        <v>8.3808004712510181E-3</v>
      </c>
    </row>
    <row r="209" spans="1:18" x14ac:dyDescent="0.2">
      <c r="A209" s="84"/>
      <c r="B209" s="84"/>
      <c r="C209" s="84"/>
      <c r="D209" s="85">
        <f t="shared" si="35"/>
        <v>0</v>
      </c>
      <c r="E209" s="85">
        <f t="shared" si="36"/>
        <v>0</v>
      </c>
      <c r="F209" s="36">
        <f t="shared" si="37"/>
        <v>0</v>
      </c>
      <c r="G209" s="36">
        <f t="shared" si="38"/>
        <v>0</v>
      </c>
      <c r="H209" s="36">
        <f t="shared" si="39"/>
        <v>0</v>
      </c>
      <c r="I209" s="36">
        <f t="shared" si="40"/>
        <v>0</v>
      </c>
      <c r="J209" s="36">
        <f t="shared" si="41"/>
        <v>0</v>
      </c>
      <c r="K209" s="36">
        <f t="shared" si="42"/>
        <v>0</v>
      </c>
      <c r="L209" s="36">
        <f t="shared" si="43"/>
        <v>0</v>
      </c>
      <c r="M209" s="36">
        <f t="shared" ca="1" si="44"/>
        <v>-8.3808004712510181E-3</v>
      </c>
      <c r="N209" s="36">
        <f t="shared" ca="1" si="45"/>
        <v>0</v>
      </c>
      <c r="O209" s="26">
        <f t="shared" ca="1" si="46"/>
        <v>0</v>
      </c>
      <c r="P209" s="36">
        <f t="shared" ca="1" si="47"/>
        <v>0</v>
      </c>
      <c r="Q209" s="36">
        <f t="shared" ca="1" si="48"/>
        <v>0</v>
      </c>
      <c r="R209" s="16">
        <f t="shared" ca="1" si="49"/>
        <v>8.3808004712510181E-3</v>
      </c>
    </row>
    <row r="210" spans="1:18" x14ac:dyDescent="0.2">
      <c r="A210" s="84"/>
      <c r="B210" s="84"/>
      <c r="C210" s="84"/>
      <c r="D210" s="85">
        <f t="shared" si="35"/>
        <v>0</v>
      </c>
      <c r="E210" s="85">
        <f t="shared" si="36"/>
        <v>0</v>
      </c>
      <c r="F210" s="36">
        <f t="shared" si="37"/>
        <v>0</v>
      </c>
      <c r="G210" s="36">
        <f t="shared" si="38"/>
        <v>0</v>
      </c>
      <c r="H210" s="36">
        <f t="shared" si="39"/>
        <v>0</v>
      </c>
      <c r="I210" s="36">
        <f t="shared" si="40"/>
        <v>0</v>
      </c>
      <c r="J210" s="36">
        <f t="shared" si="41"/>
        <v>0</v>
      </c>
      <c r="K210" s="36">
        <f t="shared" si="42"/>
        <v>0</v>
      </c>
      <c r="L210" s="36">
        <f t="shared" si="43"/>
        <v>0</v>
      </c>
      <c r="M210" s="36">
        <f t="shared" ca="1" si="44"/>
        <v>-8.3808004712510181E-3</v>
      </c>
      <c r="N210" s="36">
        <f t="shared" ca="1" si="45"/>
        <v>0</v>
      </c>
      <c r="O210" s="26">
        <f t="shared" ca="1" si="46"/>
        <v>0</v>
      </c>
      <c r="P210" s="36">
        <f t="shared" ca="1" si="47"/>
        <v>0</v>
      </c>
      <c r="Q210" s="36">
        <f t="shared" ca="1" si="48"/>
        <v>0</v>
      </c>
      <c r="R210" s="16">
        <f t="shared" ca="1" si="49"/>
        <v>8.3808004712510181E-3</v>
      </c>
    </row>
    <row r="211" spans="1:18" x14ac:dyDescent="0.2">
      <c r="A211" s="84"/>
      <c r="B211" s="84"/>
      <c r="C211" s="84"/>
      <c r="D211" s="85">
        <f t="shared" si="35"/>
        <v>0</v>
      </c>
      <c r="E211" s="85">
        <f t="shared" si="36"/>
        <v>0</v>
      </c>
      <c r="F211" s="36">
        <f t="shared" si="37"/>
        <v>0</v>
      </c>
      <c r="G211" s="36">
        <f t="shared" si="38"/>
        <v>0</v>
      </c>
      <c r="H211" s="36">
        <f t="shared" si="39"/>
        <v>0</v>
      </c>
      <c r="I211" s="36">
        <f t="shared" si="40"/>
        <v>0</v>
      </c>
      <c r="J211" s="36">
        <f t="shared" si="41"/>
        <v>0</v>
      </c>
      <c r="K211" s="36">
        <f t="shared" si="42"/>
        <v>0</v>
      </c>
      <c r="L211" s="36">
        <f t="shared" si="43"/>
        <v>0</v>
      </c>
      <c r="M211" s="36">
        <f t="shared" ca="1" si="44"/>
        <v>-8.3808004712510181E-3</v>
      </c>
      <c r="N211" s="36">
        <f t="shared" ca="1" si="45"/>
        <v>0</v>
      </c>
      <c r="O211" s="26">
        <f t="shared" ca="1" si="46"/>
        <v>0</v>
      </c>
      <c r="P211" s="36">
        <f t="shared" ca="1" si="47"/>
        <v>0</v>
      </c>
      <c r="Q211" s="36">
        <f t="shared" ca="1" si="48"/>
        <v>0</v>
      </c>
      <c r="R211" s="16">
        <f t="shared" ca="1" si="49"/>
        <v>8.3808004712510181E-3</v>
      </c>
    </row>
    <row r="212" spans="1:18" x14ac:dyDescent="0.2">
      <c r="A212" s="84"/>
      <c r="B212" s="84"/>
      <c r="C212" s="84"/>
      <c r="D212" s="85">
        <f t="shared" si="35"/>
        <v>0</v>
      </c>
      <c r="E212" s="85">
        <f t="shared" si="36"/>
        <v>0</v>
      </c>
      <c r="F212" s="36">
        <f t="shared" si="37"/>
        <v>0</v>
      </c>
      <c r="G212" s="36">
        <f t="shared" si="38"/>
        <v>0</v>
      </c>
      <c r="H212" s="36">
        <f t="shared" si="39"/>
        <v>0</v>
      </c>
      <c r="I212" s="36">
        <f t="shared" si="40"/>
        <v>0</v>
      </c>
      <c r="J212" s="36">
        <f t="shared" si="41"/>
        <v>0</v>
      </c>
      <c r="K212" s="36">
        <f t="shared" si="42"/>
        <v>0</v>
      </c>
      <c r="L212" s="36">
        <f t="shared" si="43"/>
        <v>0</v>
      </c>
      <c r="M212" s="36">
        <f t="shared" ca="1" si="44"/>
        <v>-8.3808004712510181E-3</v>
      </c>
      <c r="N212" s="36">
        <f t="shared" ca="1" si="45"/>
        <v>0</v>
      </c>
      <c r="O212" s="26">
        <f t="shared" ca="1" si="46"/>
        <v>0</v>
      </c>
      <c r="P212" s="36">
        <f t="shared" ca="1" si="47"/>
        <v>0</v>
      </c>
      <c r="Q212" s="36">
        <f t="shared" ca="1" si="48"/>
        <v>0</v>
      </c>
      <c r="R212" s="16">
        <f t="shared" ca="1" si="49"/>
        <v>8.3808004712510181E-3</v>
      </c>
    </row>
    <row r="213" spans="1:18" x14ac:dyDescent="0.2">
      <c r="A213" s="84"/>
      <c r="B213" s="84"/>
      <c r="C213" s="84"/>
      <c r="D213" s="85">
        <f t="shared" ref="D213:D276" si="50">A213/A$18</f>
        <v>0</v>
      </c>
      <c r="E213" s="85">
        <f t="shared" ref="E213:E276" si="51">B213/B$18</f>
        <v>0</v>
      </c>
      <c r="F213" s="36">
        <f t="shared" ref="F213:F276" si="52">$C213*D213</f>
        <v>0</v>
      </c>
      <c r="G213" s="36">
        <f t="shared" ref="G213:G276" si="53">$C213*E213</f>
        <v>0</v>
      </c>
      <c r="H213" s="36">
        <f t="shared" ref="H213:H276" si="54">C213*D213*D213</f>
        <v>0</v>
      </c>
      <c r="I213" s="36">
        <f t="shared" ref="I213:I276" si="55">C213*D213*D213*D213</f>
        <v>0</v>
      </c>
      <c r="J213" s="36">
        <f t="shared" ref="J213:J276" si="56">C213*D213*D213*D213*D213</f>
        <v>0</v>
      </c>
      <c r="K213" s="36">
        <f t="shared" ref="K213:K276" si="57">C213*E213*D213</f>
        <v>0</v>
      </c>
      <c r="L213" s="36">
        <f t="shared" ref="L213:L276" si="58">C213*E213*D213*D213</f>
        <v>0</v>
      </c>
      <c r="M213" s="36">
        <f t="shared" ref="M213:M276" ca="1" si="59">+E$4+E$5*D213+E$6*D213^2</f>
        <v>-8.3808004712510181E-3</v>
      </c>
      <c r="N213" s="36">
        <f t="shared" ref="N213:N276" ca="1" si="60">C213*(M213-E213)^2</f>
        <v>0</v>
      </c>
      <c r="O213" s="26">
        <f t="shared" ref="O213:O276" ca="1" si="61">(C213*O$1-O$2*F213+O$3*H213)^2</f>
        <v>0</v>
      </c>
      <c r="P213" s="36">
        <f t="shared" ref="P213:P276" ca="1" si="62">(-C213*O$2+O$4*F213-O$5*H213)^2</f>
        <v>0</v>
      </c>
      <c r="Q213" s="36">
        <f t="shared" ref="Q213:Q276" ca="1" si="63">+(C213*O$3-F213*O$5+H213*O$6)^2</f>
        <v>0</v>
      </c>
      <c r="R213" s="16">
        <f t="shared" ref="R213:R276" ca="1" si="64">+E213-M213</f>
        <v>8.3808004712510181E-3</v>
      </c>
    </row>
    <row r="214" spans="1:18" x14ac:dyDescent="0.2">
      <c r="A214" s="84"/>
      <c r="B214" s="84"/>
      <c r="C214" s="84"/>
      <c r="D214" s="85">
        <f t="shared" si="50"/>
        <v>0</v>
      </c>
      <c r="E214" s="85">
        <f t="shared" si="51"/>
        <v>0</v>
      </c>
      <c r="F214" s="36">
        <f t="shared" si="52"/>
        <v>0</v>
      </c>
      <c r="G214" s="36">
        <f t="shared" si="53"/>
        <v>0</v>
      </c>
      <c r="H214" s="36">
        <f t="shared" si="54"/>
        <v>0</v>
      </c>
      <c r="I214" s="36">
        <f t="shared" si="55"/>
        <v>0</v>
      </c>
      <c r="J214" s="36">
        <f t="shared" si="56"/>
        <v>0</v>
      </c>
      <c r="K214" s="36">
        <f t="shared" si="57"/>
        <v>0</v>
      </c>
      <c r="L214" s="36">
        <f t="shared" si="58"/>
        <v>0</v>
      </c>
      <c r="M214" s="36">
        <f t="shared" ca="1" si="59"/>
        <v>-8.3808004712510181E-3</v>
      </c>
      <c r="N214" s="36">
        <f t="shared" ca="1" si="60"/>
        <v>0</v>
      </c>
      <c r="O214" s="26">
        <f t="shared" ca="1" si="61"/>
        <v>0</v>
      </c>
      <c r="P214" s="36">
        <f t="shared" ca="1" si="62"/>
        <v>0</v>
      </c>
      <c r="Q214" s="36">
        <f t="shared" ca="1" si="63"/>
        <v>0</v>
      </c>
      <c r="R214" s="16">
        <f t="shared" ca="1" si="64"/>
        <v>8.3808004712510181E-3</v>
      </c>
    </row>
    <row r="215" spans="1:18" x14ac:dyDescent="0.2">
      <c r="A215" s="84"/>
      <c r="B215" s="84"/>
      <c r="C215" s="84"/>
      <c r="D215" s="85">
        <f t="shared" si="50"/>
        <v>0</v>
      </c>
      <c r="E215" s="85">
        <f t="shared" si="51"/>
        <v>0</v>
      </c>
      <c r="F215" s="36">
        <f t="shared" si="52"/>
        <v>0</v>
      </c>
      <c r="G215" s="36">
        <f t="shared" si="53"/>
        <v>0</v>
      </c>
      <c r="H215" s="36">
        <f t="shared" si="54"/>
        <v>0</v>
      </c>
      <c r="I215" s="36">
        <f t="shared" si="55"/>
        <v>0</v>
      </c>
      <c r="J215" s="36">
        <f t="shared" si="56"/>
        <v>0</v>
      </c>
      <c r="K215" s="36">
        <f t="shared" si="57"/>
        <v>0</v>
      </c>
      <c r="L215" s="36">
        <f t="shared" si="58"/>
        <v>0</v>
      </c>
      <c r="M215" s="36">
        <f t="shared" ca="1" si="59"/>
        <v>-8.3808004712510181E-3</v>
      </c>
      <c r="N215" s="36">
        <f t="shared" ca="1" si="60"/>
        <v>0</v>
      </c>
      <c r="O215" s="26">
        <f t="shared" ca="1" si="61"/>
        <v>0</v>
      </c>
      <c r="P215" s="36">
        <f t="shared" ca="1" si="62"/>
        <v>0</v>
      </c>
      <c r="Q215" s="36">
        <f t="shared" ca="1" si="63"/>
        <v>0</v>
      </c>
      <c r="R215" s="16">
        <f t="shared" ca="1" si="64"/>
        <v>8.3808004712510181E-3</v>
      </c>
    </row>
    <row r="216" spans="1:18" x14ac:dyDescent="0.2">
      <c r="A216" s="84"/>
      <c r="B216" s="84"/>
      <c r="C216" s="84"/>
      <c r="D216" s="85">
        <f t="shared" si="50"/>
        <v>0</v>
      </c>
      <c r="E216" s="85">
        <f t="shared" si="51"/>
        <v>0</v>
      </c>
      <c r="F216" s="36">
        <f t="shared" si="52"/>
        <v>0</v>
      </c>
      <c r="G216" s="36">
        <f t="shared" si="53"/>
        <v>0</v>
      </c>
      <c r="H216" s="36">
        <f t="shared" si="54"/>
        <v>0</v>
      </c>
      <c r="I216" s="36">
        <f t="shared" si="55"/>
        <v>0</v>
      </c>
      <c r="J216" s="36">
        <f t="shared" si="56"/>
        <v>0</v>
      </c>
      <c r="K216" s="36">
        <f t="shared" si="57"/>
        <v>0</v>
      </c>
      <c r="L216" s="36">
        <f t="shared" si="58"/>
        <v>0</v>
      </c>
      <c r="M216" s="36">
        <f t="shared" ca="1" si="59"/>
        <v>-8.3808004712510181E-3</v>
      </c>
      <c r="N216" s="36">
        <f t="shared" ca="1" si="60"/>
        <v>0</v>
      </c>
      <c r="O216" s="26">
        <f t="shared" ca="1" si="61"/>
        <v>0</v>
      </c>
      <c r="P216" s="36">
        <f t="shared" ca="1" si="62"/>
        <v>0</v>
      </c>
      <c r="Q216" s="36">
        <f t="shared" ca="1" si="63"/>
        <v>0</v>
      </c>
      <c r="R216" s="16">
        <f t="shared" ca="1" si="64"/>
        <v>8.3808004712510181E-3</v>
      </c>
    </row>
    <row r="217" spans="1:18" x14ac:dyDescent="0.2">
      <c r="A217" s="84"/>
      <c r="B217" s="84"/>
      <c r="C217" s="84"/>
      <c r="D217" s="85">
        <f t="shared" si="50"/>
        <v>0</v>
      </c>
      <c r="E217" s="85">
        <f t="shared" si="51"/>
        <v>0</v>
      </c>
      <c r="F217" s="36">
        <f t="shared" si="52"/>
        <v>0</v>
      </c>
      <c r="G217" s="36">
        <f t="shared" si="53"/>
        <v>0</v>
      </c>
      <c r="H217" s="36">
        <f t="shared" si="54"/>
        <v>0</v>
      </c>
      <c r="I217" s="36">
        <f t="shared" si="55"/>
        <v>0</v>
      </c>
      <c r="J217" s="36">
        <f t="shared" si="56"/>
        <v>0</v>
      </c>
      <c r="K217" s="36">
        <f t="shared" si="57"/>
        <v>0</v>
      </c>
      <c r="L217" s="36">
        <f t="shared" si="58"/>
        <v>0</v>
      </c>
      <c r="M217" s="36">
        <f t="shared" ca="1" si="59"/>
        <v>-8.3808004712510181E-3</v>
      </c>
      <c r="N217" s="36">
        <f t="shared" ca="1" si="60"/>
        <v>0</v>
      </c>
      <c r="O217" s="26">
        <f t="shared" ca="1" si="61"/>
        <v>0</v>
      </c>
      <c r="P217" s="36">
        <f t="shared" ca="1" si="62"/>
        <v>0</v>
      </c>
      <c r="Q217" s="36">
        <f t="shared" ca="1" si="63"/>
        <v>0</v>
      </c>
      <c r="R217" s="16">
        <f t="shared" ca="1" si="64"/>
        <v>8.3808004712510181E-3</v>
      </c>
    </row>
    <row r="218" spans="1:18" x14ac:dyDescent="0.2">
      <c r="A218" s="84"/>
      <c r="B218" s="84"/>
      <c r="C218" s="84"/>
      <c r="D218" s="85">
        <f t="shared" si="50"/>
        <v>0</v>
      </c>
      <c r="E218" s="85">
        <f t="shared" si="51"/>
        <v>0</v>
      </c>
      <c r="F218" s="36">
        <f t="shared" si="52"/>
        <v>0</v>
      </c>
      <c r="G218" s="36">
        <f t="shared" si="53"/>
        <v>0</v>
      </c>
      <c r="H218" s="36">
        <f t="shared" si="54"/>
        <v>0</v>
      </c>
      <c r="I218" s="36">
        <f t="shared" si="55"/>
        <v>0</v>
      </c>
      <c r="J218" s="36">
        <f t="shared" si="56"/>
        <v>0</v>
      </c>
      <c r="K218" s="36">
        <f t="shared" si="57"/>
        <v>0</v>
      </c>
      <c r="L218" s="36">
        <f t="shared" si="58"/>
        <v>0</v>
      </c>
      <c r="M218" s="36">
        <f t="shared" ca="1" si="59"/>
        <v>-8.3808004712510181E-3</v>
      </c>
      <c r="N218" s="36">
        <f t="shared" ca="1" si="60"/>
        <v>0</v>
      </c>
      <c r="O218" s="26">
        <f t="shared" ca="1" si="61"/>
        <v>0</v>
      </c>
      <c r="P218" s="36">
        <f t="shared" ca="1" si="62"/>
        <v>0</v>
      </c>
      <c r="Q218" s="36">
        <f t="shared" ca="1" si="63"/>
        <v>0</v>
      </c>
      <c r="R218" s="16">
        <f t="shared" ca="1" si="64"/>
        <v>8.3808004712510181E-3</v>
      </c>
    </row>
    <row r="219" spans="1:18" x14ac:dyDescent="0.2">
      <c r="A219" s="84"/>
      <c r="B219" s="84"/>
      <c r="C219" s="84"/>
      <c r="D219" s="85">
        <f t="shared" si="50"/>
        <v>0</v>
      </c>
      <c r="E219" s="85">
        <f t="shared" si="51"/>
        <v>0</v>
      </c>
      <c r="F219" s="36">
        <f t="shared" si="52"/>
        <v>0</v>
      </c>
      <c r="G219" s="36">
        <f t="shared" si="53"/>
        <v>0</v>
      </c>
      <c r="H219" s="36">
        <f t="shared" si="54"/>
        <v>0</v>
      </c>
      <c r="I219" s="36">
        <f t="shared" si="55"/>
        <v>0</v>
      </c>
      <c r="J219" s="36">
        <f t="shared" si="56"/>
        <v>0</v>
      </c>
      <c r="K219" s="36">
        <f t="shared" si="57"/>
        <v>0</v>
      </c>
      <c r="L219" s="36">
        <f t="shared" si="58"/>
        <v>0</v>
      </c>
      <c r="M219" s="36">
        <f t="shared" ca="1" si="59"/>
        <v>-8.3808004712510181E-3</v>
      </c>
      <c r="N219" s="36">
        <f t="shared" ca="1" si="60"/>
        <v>0</v>
      </c>
      <c r="O219" s="26">
        <f t="shared" ca="1" si="61"/>
        <v>0</v>
      </c>
      <c r="P219" s="36">
        <f t="shared" ca="1" si="62"/>
        <v>0</v>
      </c>
      <c r="Q219" s="36">
        <f t="shared" ca="1" si="63"/>
        <v>0</v>
      </c>
      <c r="R219" s="16">
        <f t="shared" ca="1" si="64"/>
        <v>8.3808004712510181E-3</v>
      </c>
    </row>
    <row r="220" spans="1:18" x14ac:dyDescent="0.2">
      <c r="A220" s="84"/>
      <c r="B220" s="84"/>
      <c r="C220" s="84"/>
      <c r="D220" s="85">
        <f t="shared" si="50"/>
        <v>0</v>
      </c>
      <c r="E220" s="85">
        <f t="shared" si="51"/>
        <v>0</v>
      </c>
      <c r="F220" s="36">
        <f t="shared" si="52"/>
        <v>0</v>
      </c>
      <c r="G220" s="36">
        <f t="shared" si="53"/>
        <v>0</v>
      </c>
      <c r="H220" s="36">
        <f t="shared" si="54"/>
        <v>0</v>
      </c>
      <c r="I220" s="36">
        <f t="shared" si="55"/>
        <v>0</v>
      </c>
      <c r="J220" s="36">
        <f t="shared" si="56"/>
        <v>0</v>
      </c>
      <c r="K220" s="36">
        <f t="shared" si="57"/>
        <v>0</v>
      </c>
      <c r="L220" s="36">
        <f t="shared" si="58"/>
        <v>0</v>
      </c>
      <c r="M220" s="36">
        <f t="shared" ca="1" si="59"/>
        <v>-8.3808004712510181E-3</v>
      </c>
      <c r="N220" s="36">
        <f t="shared" ca="1" si="60"/>
        <v>0</v>
      </c>
      <c r="O220" s="26">
        <f t="shared" ca="1" si="61"/>
        <v>0</v>
      </c>
      <c r="P220" s="36">
        <f t="shared" ca="1" si="62"/>
        <v>0</v>
      </c>
      <c r="Q220" s="36">
        <f t="shared" ca="1" si="63"/>
        <v>0</v>
      </c>
      <c r="R220" s="16">
        <f t="shared" ca="1" si="64"/>
        <v>8.3808004712510181E-3</v>
      </c>
    </row>
    <row r="221" spans="1:18" x14ac:dyDescent="0.2">
      <c r="A221" s="84"/>
      <c r="B221" s="84"/>
      <c r="C221" s="84"/>
      <c r="D221" s="85">
        <f t="shared" si="50"/>
        <v>0</v>
      </c>
      <c r="E221" s="85">
        <f t="shared" si="51"/>
        <v>0</v>
      </c>
      <c r="F221" s="36">
        <f t="shared" si="52"/>
        <v>0</v>
      </c>
      <c r="G221" s="36">
        <f t="shared" si="53"/>
        <v>0</v>
      </c>
      <c r="H221" s="36">
        <f t="shared" si="54"/>
        <v>0</v>
      </c>
      <c r="I221" s="36">
        <f t="shared" si="55"/>
        <v>0</v>
      </c>
      <c r="J221" s="36">
        <f t="shared" si="56"/>
        <v>0</v>
      </c>
      <c r="K221" s="36">
        <f t="shared" si="57"/>
        <v>0</v>
      </c>
      <c r="L221" s="36">
        <f t="shared" si="58"/>
        <v>0</v>
      </c>
      <c r="M221" s="36">
        <f t="shared" ca="1" si="59"/>
        <v>-8.3808004712510181E-3</v>
      </c>
      <c r="N221" s="36">
        <f t="shared" ca="1" si="60"/>
        <v>0</v>
      </c>
      <c r="O221" s="26">
        <f t="shared" ca="1" si="61"/>
        <v>0</v>
      </c>
      <c r="P221" s="36">
        <f t="shared" ca="1" si="62"/>
        <v>0</v>
      </c>
      <c r="Q221" s="36">
        <f t="shared" ca="1" si="63"/>
        <v>0</v>
      </c>
      <c r="R221" s="16">
        <f t="shared" ca="1" si="64"/>
        <v>8.3808004712510181E-3</v>
      </c>
    </row>
    <row r="222" spans="1:18" x14ac:dyDescent="0.2">
      <c r="A222" s="84"/>
      <c r="B222" s="84"/>
      <c r="C222" s="84"/>
      <c r="D222" s="85">
        <f t="shared" si="50"/>
        <v>0</v>
      </c>
      <c r="E222" s="85">
        <f t="shared" si="51"/>
        <v>0</v>
      </c>
      <c r="F222" s="36">
        <f t="shared" si="52"/>
        <v>0</v>
      </c>
      <c r="G222" s="36">
        <f t="shared" si="53"/>
        <v>0</v>
      </c>
      <c r="H222" s="36">
        <f t="shared" si="54"/>
        <v>0</v>
      </c>
      <c r="I222" s="36">
        <f t="shared" si="55"/>
        <v>0</v>
      </c>
      <c r="J222" s="36">
        <f t="shared" si="56"/>
        <v>0</v>
      </c>
      <c r="K222" s="36">
        <f t="shared" si="57"/>
        <v>0</v>
      </c>
      <c r="L222" s="36">
        <f t="shared" si="58"/>
        <v>0</v>
      </c>
      <c r="M222" s="36">
        <f t="shared" ca="1" si="59"/>
        <v>-8.3808004712510181E-3</v>
      </c>
      <c r="N222" s="36">
        <f t="shared" ca="1" si="60"/>
        <v>0</v>
      </c>
      <c r="O222" s="26">
        <f t="shared" ca="1" si="61"/>
        <v>0</v>
      </c>
      <c r="P222" s="36">
        <f t="shared" ca="1" si="62"/>
        <v>0</v>
      </c>
      <c r="Q222" s="36">
        <f t="shared" ca="1" si="63"/>
        <v>0</v>
      </c>
      <c r="R222" s="16">
        <f t="shared" ca="1" si="64"/>
        <v>8.3808004712510181E-3</v>
      </c>
    </row>
    <row r="223" spans="1:18" x14ac:dyDescent="0.2">
      <c r="A223" s="84"/>
      <c r="B223" s="84"/>
      <c r="C223" s="84"/>
      <c r="D223" s="85">
        <f t="shared" si="50"/>
        <v>0</v>
      </c>
      <c r="E223" s="85">
        <f t="shared" si="51"/>
        <v>0</v>
      </c>
      <c r="F223" s="36">
        <f t="shared" si="52"/>
        <v>0</v>
      </c>
      <c r="G223" s="36">
        <f t="shared" si="53"/>
        <v>0</v>
      </c>
      <c r="H223" s="36">
        <f t="shared" si="54"/>
        <v>0</v>
      </c>
      <c r="I223" s="36">
        <f t="shared" si="55"/>
        <v>0</v>
      </c>
      <c r="J223" s="36">
        <f t="shared" si="56"/>
        <v>0</v>
      </c>
      <c r="K223" s="36">
        <f t="shared" si="57"/>
        <v>0</v>
      </c>
      <c r="L223" s="36">
        <f t="shared" si="58"/>
        <v>0</v>
      </c>
      <c r="M223" s="36">
        <f t="shared" ca="1" si="59"/>
        <v>-8.3808004712510181E-3</v>
      </c>
      <c r="N223" s="36">
        <f t="shared" ca="1" si="60"/>
        <v>0</v>
      </c>
      <c r="O223" s="26">
        <f t="shared" ca="1" si="61"/>
        <v>0</v>
      </c>
      <c r="P223" s="36">
        <f t="shared" ca="1" si="62"/>
        <v>0</v>
      </c>
      <c r="Q223" s="36">
        <f t="shared" ca="1" si="63"/>
        <v>0</v>
      </c>
      <c r="R223" s="16">
        <f t="shared" ca="1" si="64"/>
        <v>8.3808004712510181E-3</v>
      </c>
    </row>
    <row r="224" spans="1:18" x14ac:dyDescent="0.2">
      <c r="A224" s="84"/>
      <c r="B224" s="84"/>
      <c r="C224" s="84"/>
      <c r="D224" s="85">
        <f t="shared" si="50"/>
        <v>0</v>
      </c>
      <c r="E224" s="85">
        <f t="shared" si="51"/>
        <v>0</v>
      </c>
      <c r="F224" s="36">
        <f t="shared" si="52"/>
        <v>0</v>
      </c>
      <c r="G224" s="36">
        <f t="shared" si="53"/>
        <v>0</v>
      </c>
      <c r="H224" s="36">
        <f t="shared" si="54"/>
        <v>0</v>
      </c>
      <c r="I224" s="36">
        <f t="shared" si="55"/>
        <v>0</v>
      </c>
      <c r="J224" s="36">
        <f t="shared" si="56"/>
        <v>0</v>
      </c>
      <c r="K224" s="36">
        <f t="shared" si="57"/>
        <v>0</v>
      </c>
      <c r="L224" s="36">
        <f t="shared" si="58"/>
        <v>0</v>
      </c>
      <c r="M224" s="36">
        <f t="shared" ca="1" si="59"/>
        <v>-8.3808004712510181E-3</v>
      </c>
      <c r="N224" s="36">
        <f t="shared" ca="1" si="60"/>
        <v>0</v>
      </c>
      <c r="O224" s="26">
        <f t="shared" ca="1" si="61"/>
        <v>0</v>
      </c>
      <c r="P224" s="36">
        <f t="shared" ca="1" si="62"/>
        <v>0</v>
      </c>
      <c r="Q224" s="36">
        <f t="shared" ca="1" si="63"/>
        <v>0</v>
      </c>
      <c r="R224" s="16">
        <f t="shared" ca="1" si="64"/>
        <v>8.3808004712510181E-3</v>
      </c>
    </row>
    <row r="225" spans="1:18" x14ac:dyDescent="0.2">
      <c r="A225" s="84"/>
      <c r="B225" s="84"/>
      <c r="C225" s="84"/>
      <c r="D225" s="85">
        <f t="shared" si="50"/>
        <v>0</v>
      </c>
      <c r="E225" s="85">
        <f t="shared" si="51"/>
        <v>0</v>
      </c>
      <c r="F225" s="36">
        <f t="shared" si="52"/>
        <v>0</v>
      </c>
      <c r="G225" s="36">
        <f t="shared" si="53"/>
        <v>0</v>
      </c>
      <c r="H225" s="36">
        <f t="shared" si="54"/>
        <v>0</v>
      </c>
      <c r="I225" s="36">
        <f t="shared" si="55"/>
        <v>0</v>
      </c>
      <c r="J225" s="36">
        <f t="shared" si="56"/>
        <v>0</v>
      </c>
      <c r="K225" s="36">
        <f t="shared" si="57"/>
        <v>0</v>
      </c>
      <c r="L225" s="36">
        <f t="shared" si="58"/>
        <v>0</v>
      </c>
      <c r="M225" s="36">
        <f t="shared" ca="1" si="59"/>
        <v>-8.3808004712510181E-3</v>
      </c>
      <c r="N225" s="36">
        <f t="shared" ca="1" si="60"/>
        <v>0</v>
      </c>
      <c r="O225" s="26">
        <f t="shared" ca="1" si="61"/>
        <v>0</v>
      </c>
      <c r="P225" s="36">
        <f t="shared" ca="1" si="62"/>
        <v>0</v>
      </c>
      <c r="Q225" s="36">
        <f t="shared" ca="1" si="63"/>
        <v>0</v>
      </c>
      <c r="R225" s="16">
        <f t="shared" ca="1" si="64"/>
        <v>8.3808004712510181E-3</v>
      </c>
    </row>
    <row r="226" spans="1:18" x14ac:dyDescent="0.2">
      <c r="A226" s="84"/>
      <c r="B226" s="84"/>
      <c r="C226" s="84"/>
      <c r="D226" s="85">
        <f t="shared" si="50"/>
        <v>0</v>
      </c>
      <c r="E226" s="85">
        <f t="shared" si="51"/>
        <v>0</v>
      </c>
      <c r="F226" s="36">
        <f t="shared" si="52"/>
        <v>0</v>
      </c>
      <c r="G226" s="36">
        <f t="shared" si="53"/>
        <v>0</v>
      </c>
      <c r="H226" s="36">
        <f t="shared" si="54"/>
        <v>0</v>
      </c>
      <c r="I226" s="36">
        <f t="shared" si="55"/>
        <v>0</v>
      </c>
      <c r="J226" s="36">
        <f t="shared" si="56"/>
        <v>0</v>
      </c>
      <c r="K226" s="36">
        <f t="shared" si="57"/>
        <v>0</v>
      </c>
      <c r="L226" s="36">
        <f t="shared" si="58"/>
        <v>0</v>
      </c>
      <c r="M226" s="36">
        <f t="shared" ca="1" si="59"/>
        <v>-8.3808004712510181E-3</v>
      </c>
      <c r="N226" s="36">
        <f t="shared" ca="1" si="60"/>
        <v>0</v>
      </c>
      <c r="O226" s="26">
        <f t="shared" ca="1" si="61"/>
        <v>0</v>
      </c>
      <c r="P226" s="36">
        <f t="shared" ca="1" si="62"/>
        <v>0</v>
      </c>
      <c r="Q226" s="36">
        <f t="shared" ca="1" si="63"/>
        <v>0</v>
      </c>
      <c r="R226" s="16">
        <f t="shared" ca="1" si="64"/>
        <v>8.3808004712510181E-3</v>
      </c>
    </row>
    <row r="227" spans="1:18" x14ac:dyDescent="0.2">
      <c r="A227" s="84"/>
      <c r="B227" s="84"/>
      <c r="C227" s="84"/>
      <c r="D227" s="85">
        <f t="shared" si="50"/>
        <v>0</v>
      </c>
      <c r="E227" s="85">
        <f t="shared" si="51"/>
        <v>0</v>
      </c>
      <c r="F227" s="36">
        <f t="shared" si="52"/>
        <v>0</v>
      </c>
      <c r="G227" s="36">
        <f t="shared" si="53"/>
        <v>0</v>
      </c>
      <c r="H227" s="36">
        <f t="shared" si="54"/>
        <v>0</v>
      </c>
      <c r="I227" s="36">
        <f t="shared" si="55"/>
        <v>0</v>
      </c>
      <c r="J227" s="36">
        <f t="shared" si="56"/>
        <v>0</v>
      </c>
      <c r="K227" s="36">
        <f t="shared" si="57"/>
        <v>0</v>
      </c>
      <c r="L227" s="36">
        <f t="shared" si="58"/>
        <v>0</v>
      </c>
      <c r="M227" s="36">
        <f t="shared" ca="1" si="59"/>
        <v>-8.3808004712510181E-3</v>
      </c>
      <c r="N227" s="36">
        <f t="shared" ca="1" si="60"/>
        <v>0</v>
      </c>
      <c r="O227" s="26">
        <f t="shared" ca="1" si="61"/>
        <v>0</v>
      </c>
      <c r="P227" s="36">
        <f t="shared" ca="1" si="62"/>
        <v>0</v>
      </c>
      <c r="Q227" s="36">
        <f t="shared" ca="1" si="63"/>
        <v>0</v>
      </c>
      <c r="R227" s="16">
        <f t="shared" ca="1" si="64"/>
        <v>8.3808004712510181E-3</v>
      </c>
    </row>
    <row r="228" spans="1:18" x14ac:dyDescent="0.2">
      <c r="A228" s="84"/>
      <c r="B228" s="84"/>
      <c r="C228" s="84"/>
      <c r="D228" s="85">
        <f t="shared" si="50"/>
        <v>0</v>
      </c>
      <c r="E228" s="85">
        <f t="shared" si="51"/>
        <v>0</v>
      </c>
      <c r="F228" s="36">
        <f t="shared" si="52"/>
        <v>0</v>
      </c>
      <c r="G228" s="36">
        <f t="shared" si="53"/>
        <v>0</v>
      </c>
      <c r="H228" s="36">
        <f t="shared" si="54"/>
        <v>0</v>
      </c>
      <c r="I228" s="36">
        <f t="shared" si="55"/>
        <v>0</v>
      </c>
      <c r="J228" s="36">
        <f t="shared" si="56"/>
        <v>0</v>
      </c>
      <c r="K228" s="36">
        <f t="shared" si="57"/>
        <v>0</v>
      </c>
      <c r="L228" s="36">
        <f t="shared" si="58"/>
        <v>0</v>
      </c>
      <c r="M228" s="36">
        <f t="shared" ca="1" si="59"/>
        <v>-8.3808004712510181E-3</v>
      </c>
      <c r="N228" s="36">
        <f t="shared" ca="1" si="60"/>
        <v>0</v>
      </c>
      <c r="O228" s="26">
        <f t="shared" ca="1" si="61"/>
        <v>0</v>
      </c>
      <c r="P228" s="36">
        <f t="shared" ca="1" si="62"/>
        <v>0</v>
      </c>
      <c r="Q228" s="36">
        <f t="shared" ca="1" si="63"/>
        <v>0</v>
      </c>
      <c r="R228" s="16">
        <f t="shared" ca="1" si="64"/>
        <v>8.3808004712510181E-3</v>
      </c>
    </row>
    <row r="229" spans="1:18" x14ac:dyDescent="0.2">
      <c r="A229" s="84"/>
      <c r="B229" s="84"/>
      <c r="C229" s="84"/>
      <c r="D229" s="85">
        <f t="shared" si="50"/>
        <v>0</v>
      </c>
      <c r="E229" s="85">
        <f t="shared" si="51"/>
        <v>0</v>
      </c>
      <c r="F229" s="36">
        <f t="shared" si="52"/>
        <v>0</v>
      </c>
      <c r="G229" s="36">
        <f t="shared" si="53"/>
        <v>0</v>
      </c>
      <c r="H229" s="36">
        <f t="shared" si="54"/>
        <v>0</v>
      </c>
      <c r="I229" s="36">
        <f t="shared" si="55"/>
        <v>0</v>
      </c>
      <c r="J229" s="36">
        <f t="shared" si="56"/>
        <v>0</v>
      </c>
      <c r="K229" s="36">
        <f t="shared" si="57"/>
        <v>0</v>
      </c>
      <c r="L229" s="36">
        <f t="shared" si="58"/>
        <v>0</v>
      </c>
      <c r="M229" s="36">
        <f t="shared" ca="1" si="59"/>
        <v>-8.3808004712510181E-3</v>
      </c>
      <c r="N229" s="36">
        <f t="shared" ca="1" si="60"/>
        <v>0</v>
      </c>
      <c r="O229" s="26">
        <f t="shared" ca="1" si="61"/>
        <v>0</v>
      </c>
      <c r="P229" s="36">
        <f t="shared" ca="1" si="62"/>
        <v>0</v>
      </c>
      <c r="Q229" s="36">
        <f t="shared" ca="1" si="63"/>
        <v>0</v>
      </c>
      <c r="R229" s="16">
        <f t="shared" ca="1" si="64"/>
        <v>8.3808004712510181E-3</v>
      </c>
    </row>
    <row r="230" spans="1:18" x14ac:dyDescent="0.2">
      <c r="A230" s="84"/>
      <c r="B230" s="84"/>
      <c r="C230" s="84"/>
      <c r="D230" s="85">
        <f t="shared" si="50"/>
        <v>0</v>
      </c>
      <c r="E230" s="85">
        <f t="shared" si="51"/>
        <v>0</v>
      </c>
      <c r="F230" s="36">
        <f t="shared" si="52"/>
        <v>0</v>
      </c>
      <c r="G230" s="36">
        <f t="shared" si="53"/>
        <v>0</v>
      </c>
      <c r="H230" s="36">
        <f t="shared" si="54"/>
        <v>0</v>
      </c>
      <c r="I230" s="36">
        <f t="shared" si="55"/>
        <v>0</v>
      </c>
      <c r="J230" s="36">
        <f t="shared" si="56"/>
        <v>0</v>
      </c>
      <c r="K230" s="36">
        <f t="shared" si="57"/>
        <v>0</v>
      </c>
      <c r="L230" s="36">
        <f t="shared" si="58"/>
        <v>0</v>
      </c>
      <c r="M230" s="36">
        <f t="shared" ca="1" si="59"/>
        <v>-8.3808004712510181E-3</v>
      </c>
      <c r="N230" s="36">
        <f t="shared" ca="1" si="60"/>
        <v>0</v>
      </c>
      <c r="O230" s="26">
        <f t="shared" ca="1" si="61"/>
        <v>0</v>
      </c>
      <c r="P230" s="36">
        <f t="shared" ca="1" si="62"/>
        <v>0</v>
      </c>
      <c r="Q230" s="36">
        <f t="shared" ca="1" si="63"/>
        <v>0</v>
      </c>
      <c r="R230" s="16">
        <f t="shared" ca="1" si="64"/>
        <v>8.3808004712510181E-3</v>
      </c>
    </row>
    <row r="231" spans="1:18" x14ac:dyDescent="0.2">
      <c r="A231" s="84"/>
      <c r="B231" s="84"/>
      <c r="C231" s="84"/>
      <c r="D231" s="85">
        <f t="shared" si="50"/>
        <v>0</v>
      </c>
      <c r="E231" s="85">
        <f t="shared" si="51"/>
        <v>0</v>
      </c>
      <c r="F231" s="36">
        <f t="shared" si="52"/>
        <v>0</v>
      </c>
      <c r="G231" s="36">
        <f t="shared" si="53"/>
        <v>0</v>
      </c>
      <c r="H231" s="36">
        <f t="shared" si="54"/>
        <v>0</v>
      </c>
      <c r="I231" s="36">
        <f t="shared" si="55"/>
        <v>0</v>
      </c>
      <c r="J231" s="36">
        <f t="shared" si="56"/>
        <v>0</v>
      </c>
      <c r="K231" s="36">
        <f t="shared" si="57"/>
        <v>0</v>
      </c>
      <c r="L231" s="36">
        <f t="shared" si="58"/>
        <v>0</v>
      </c>
      <c r="M231" s="36">
        <f t="shared" ca="1" si="59"/>
        <v>-8.3808004712510181E-3</v>
      </c>
      <c r="N231" s="36">
        <f t="shared" ca="1" si="60"/>
        <v>0</v>
      </c>
      <c r="O231" s="26">
        <f t="shared" ca="1" si="61"/>
        <v>0</v>
      </c>
      <c r="P231" s="36">
        <f t="shared" ca="1" si="62"/>
        <v>0</v>
      </c>
      <c r="Q231" s="36">
        <f t="shared" ca="1" si="63"/>
        <v>0</v>
      </c>
      <c r="R231" s="16">
        <f t="shared" ca="1" si="64"/>
        <v>8.3808004712510181E-3</v>
      </c>
    </row>
    <row r="232" spans="1:18" x14ac:dyDescent="0.2">
      <c r="A232" s="84"/>
      <c r="B232" s="84"/>
      <c r="C232" s="84"/>
      <c r="D232" s="85">
        <f t="shared" si="50"/>
        <v>0</v>
      </c>
      <c r="E232" s="85">
        <f t="shared" si="51"/>
        <v>0</v>
      </c>
      <c r="F232" s="36">
        <f t="shared" si="52"/>
        <v>0</v>
      </c>
      <c r="G232" s="36">
        <f t="shared" si="53"/>
        <v>0</v>
      </c>
      <c r="H232" s="36">
        <f t="shared" si="54"/>
        <v>0</v>
      </c>
      <c r="I232" s="36">
        <f t="shared" si="55"/>
        <v>0</v>
      </c>
      <c r="J232" s="36">
        <f t="shared" si="56"/>
        <v>0</v>
      </c>
      <c r="K232" s="36">
        <f t="shared" si="57"/>
        <v>0</v>
      </c>
      <c r="L232" s="36">
        <f t="shared" si="58"/>
        <v>0</v>
      </c>
      <c r="M232" s="36">
        <f t="shared" ca="1" si="59"/>
        <v>-8.3808004712510181E-3</v>
      </c>
      <c r="N232" s="36">
        <f t="shared" ca="1" si="60"/>
        <v>0</v>
      </c>
      <c r="O232" s="26">
        <f t="shared" ca="1" si="61"/>
        <v>0</v>
      </c>
      <c r="P232" s="36">
        <f t="shared" ca="1" si="62"/>
        <v>0</v>
      </c>
      <c r="Q232" s="36">
        <f t="shared" ca="1" si="63"/>
        <v>0</v>
      </c>
      <c r="R232" s="16">
        <f t="shared" ca="1" si="64"/>
        <v>8.3808004712510181E-3</v>
      </c>
    </row>
    <row r="233" spans="1:18" x14ac:dyDescent="0.2">
      <c r="A233" s="84"/>
      <c r="B233" s="84"/>
      <c r="C233" s="84"/>
      <c r="D233" s="85">
        <f t="shared" si="50"/>
        <v>0</v>
      </c>
      <c r="E233" s="85">
        <f t="shared" si="51"/>
        <v>0</v>
      </c>
      <c r="F233" s="36">
        <f t="shared" si="52"/>
        <v>0</v>
      </c>
      <c r="G233" s="36">
        <f t="shared" si="53"/>
        <v>0</v>
      </c>
      <c r="H233" s="36">
        <f t="shared" si="54"/>
        <v>0</v>
      </c>
      <c r="I233" s="36">
        <f t="shared" si="55"/>
        <v>0</v>
      </c>
      <c r="J233" s="36">
        <f t="shared" si="56"/>
        <v>0</v>
      </c>
      <c r="K233" s="36">
        <f t="shared" si="57"/>
        <v>0</v>
      </c>
      <c r="L233" s="36">
        <f t="shared" si="58"/>
        <v>0</v>
      </c>
      <c r="M233" s="36">
        <f t="shared" ca="1" si="59"/>
        <v>-8.3808004712510181E-3</v>
      </c>
      <c r="N233" s="36">
        <f t="shared" ca="1" si="60"/>
        <v>0</v>
      </c>
      <c r="O233" s="26">
        <f t="shared" ca="1" si="61"/>
        <v>0</v>
      </c>
      <c r="P233" s="36">
        <f t="shared" ca="1" si="62"/>
        <v>0</v>
      </c>
      <c r="Q233" s="36">
        <f t="shared" ca="1" si="63"/>
        <v>0</v>
      </c>
      <c r="R233" s="16">
        <f t="shared" ca="1" si="64"/>
        <v>8.3808004712510181E-3</v>
      </c>
    </row>
    <row r="234" spans="1:18" x14ac:dyDescent="0.2">
      <c r="A234" s="84"/>
      <c r="B234" s="84"/>
      <c r="C234" s="84"/>
      <c r="D234" s="85">
        <f t="shared" si="50"/>
        <v>0</v>
      </c>
      <c r="E234" s="85">
        <f t="shared" si="51"/>
        <v>0</v>
      </c>
      <c r="F234" s="36">
        <f t="shared" si="52"/>
        <v>0</v>
      </c>
      <c r="G234" s="36">
        <f t="shared" si="53"/>
        <v>0</v>
      </c>
      <c r="H234" s="36">
        <f t="shared" si="54"/>
        <v>0</v>
      </c>
      <c r="I234" s="36">
        <f t="shared" si="55"/>
        <v>0</v>
      </c>
      <c r="J234" s="36">
        <f t="shared" si="56"/>
        <v>0</v>
      </c>
      <c r="K234" s="36">
        <f t="shared" si="57"/>
        <v>0</v>
      </c>
      <c r="L234" s="36">
        <f t="shared" si="58"/>
        <v>0</v>
      </c>
      <c r="M234" s="36">
        <f t="shared" ca="1" si="59"/>
        <v>-8.3808004712510181E-3</v>
      </c>
      <c r="N234" s="36">
        <f t="shared" ca="1" si="60"/>
        <v>0</v>
      </c>
      <c r="O234" s="26">
        <f t="shared" ca="1" si="61"/>
        <v>0</v>
      </c>
      <c r="P234" s="36">
        <f t="shared" ca="1" si="62"/>
        <v>0</v>
      </c>
      <c r="Q234" s="36">
        <f t="shared" ca="1" si="63"/>
        <v>0</v>
      </c>
      <c r="R234" s="16">
        <f t="shared" ca="1" si="64"/>
        <v>8.3808004712510181E-3</v>
      </c>
    </row>
    <row r="235" spans="1:18" x14ac:dyDescent="0.2">
      <c r="A235" s="84"/>
      <c r="B235" s="84"/>
      <c r="C235" s="84"/>
      <c r="D235" s="85">
        <f t="shared" si="50"/>
        <v>0</v>
      </c>
      <c r="E235" s="85">
        <f t="shared" si="51"/>
        <v>0</v>
      </c>
      <c r="F235" s="36">
        <f t="shared" si="52"/>
        <v>0</v>
      </c>
      <c r="G235" s="36">
        <f t="shared" si="53"/>
        <v>0</v>
      </c>
      <c r="H235" s="36">
        <f t="shared" si="54"/>
        <v>0</v>
      </c>
      <c r="I235" s="36">
        <f t="shared" si="55"/>
        <v>0</v>
      </c>
      <c r="J235" s="36">
        <f t="shared" si="56"/>
        <v>0</v>
      </c>
      <c r="K235" s="36">
        <f t="shared" si="57"/>
        <v>0</v>
      </c>
      <c r="L235" s="36">
        <f t="shared" si="58"/>
        <v>0</v>
      </c>
      <c r="M235" s="36">
        <f t="shared" ca="1" si="59"/>
        <v>-8.3808004712510181E-3</v>
      </c>
      <c r="N235" s="36">
        <f t="shared" ca="1" si="60"/>
        <v>0</v>
      </c>
      <c r="O235" s="26">
        <f t="shared" ca="1" si="61"/>
        <v>0</v>
      </c>
      <c r="P235" s="36">
        <f t="shared" ca="1" si="62"/>
        <v>0</v>
      </c>
      <c r="Q235" s="36">
        <f t="shared" ca="1" si="63"/>
        <v>0</v>
      </c>
      <c r="R235" s="16">
        <f t="shared" ca="1" si="64"/>
        <v>8.3808004712510181E-3</v>
      </c>
    </row>
    <row r="236" spans="1:18" x14ac:dyDescent="0.2">
      <c r="A236" s="84"/>
      <c r="B236" s="84"/>
      <c r="C236" s="84"/>
      <c r="D236" s="85">
        <f t="shared" si="50"/>
        <v>0</v>
      </c>
      <c r="E236" s="85">
        <f t="shared" si="51"/>
        <v>0</v>
      </c>
      <c r="F236" s="36">
        <f t="shared" si="52"/>
        <v>0</v>
      </c>
      <c r="G236" s="36">
        <f t="shared" si="53"/>
        <v>0</v>
      </c>
      <c r="H236" s="36">
        <f t="shared" si="54"/>
        <v>0</v>
      </c>
      <c r="I236" s="36">
        <f t="shared" si="55"/>
        <v>0</v>
      </c>
      <c r="J236" s="36">
        <f t="shared" si="56"/>
        <v>0</v>
      </c>
      <c r="K236" s="36">
        <f t="shared" si="57"/>
        <v>0</v>
      </c>
      <c r="L236" s="36">
        <f t="shared" si="58"/>
        <v>0</v>
      </c>
      <c r="M236" s="36">
        <f t="shared" ca="1" si="59"/>
        <v>-8.3808004712510181E-3</v>
      </c>
      <c r="N236" s="36">
        <f t="shared" ca="1" si="60"/>
        <v>0</v>
      </c>
      <c r="O236" s="26">
        <f t="shared" ca="1" si="61"/>
        <v>0</v>
      </c>
      <c r="P236" s="36">
        <f t="shared" ca="1" si="62"/>
        <v>0</v>
      </c>
      <c r="Q236" s="36">
        <f t="shared" ca="1" si="63"/>
        <v>0</v>
      </c>
      <c r="R236" s="16">
        <f t="shared" ca="1" si="64"/>
        <v>8.3808004712510181E-3</v>
      </c>
    </row>
    <row r="237" spans="1:18" x14ac:dyDescent="0.2">
      <c r="A237" s="84"/>
      <c r="B237" s="84"/>
      <c r="C237" s="84"/>
      <c r="D237" s="85">
        <f t="shared" si="50"/>
        <v>0</v>
      </c>
      <c r="E237" s="85">
        <f t="shared" si="51"/>
        <v>0</v>
      </c>
      <c r="F237" s="36">
        <f t="shared" si="52"/>
        <v>0</v>
      </c>
      <c r="G237" s="36">
        <f t="shared" si="53"/>
        <v>0</v>
      </c>
      <c r="H237" s="36">
        <f t="shared" si="54"/>
        <v>0</v>
      </c>
      <c r="I237" s="36">
        <f t="shared" si="55"/>
        <v>0</v>
      </c>
      <c r="J237" s="36">
        <f t="shared" si="56"/>
        <v>0</v>
      </c>
      <c r="K237" s="36">
        <f t="shared" si="57"/>
        <v>0</v>
      </c>
      <c r="L237" s="36">
        <f t="shared" si="58"/>
        <v>0</v>
      </c>
      <c r="M237" s="36">
        <f t="shared" ca="1" si="59"/>
        <v>-8.3808004712510181E-3</v>
      </c>
      <c r="N237" s="36">
        <f t="shared" ca="1" si="60"/>
        <v>0</v>
      </c>
      <c r="O237" s="26">
        <f t="shared" ca="1" si="61"/>
        <v>0</v>
      </c>
      <c r="P237" s="36">
        <f t="shared" ca="1" si="62"/>
        <v>0</v>
      </c>
      <c r="Q237" s="36">
        <f t="shared" ca="1" si="63"/>
        <v>0</v>
      </c>
      <c r="R237" s="16">
        <f t="shared" ca="1" si="64"/>
        <v>8.3808004712510181E-3</v>
      </c>
    </row>
    <row r="238" spans="1:18" x14ac:dyDescent="0.2">
      <c r="A238" s="84"/>
      <c r="B238" s="84"/>
      <c r="C238" s="84"/>
      <c r="D238" s="85">
        <f t="shared" si="50"/>
        <v>0</v>
      </c>
      <c r="E238" s="85">
        <f t="shared" si="51"/>
        <v>0</v>
      </c>
      <c r="F238" s="36">
        <f t="shared" si="52"/>
        <v>0</v>
      </c>
      <c r="G238" s="36">
        <f t="shared" si="53"/>
        <v>0</v>
      </c>
      <c r="H238" s="36">
        <f t="shared" si="54"/>
        <v>0</v>
      </c>
      <c r="I238" s="36">
        <f t="shared" si="55"/>
        <v>0</v>
      </c>
      <c r="J238" s="36">
        <f t="shared" si="56"/>
        <v>0</v>
      </c>
      <c r="K238" s="36">
        <f t="shared" si="57"/>
        <v>0</v>
      </c>
      <c r="L238" s="36">
        <f t="shared" si="58"/>
        <v>0</v>
      </c>
      <c r="M238" s="36">
        <f t="shared" ca="1" si="59"/>
        <v>-8.3808004712510181E-3</v>
      </c>
      <c r="N238" s="36">
        <f t="shared" ca="1" si="60"/>
        <v>0</v>
      </c>
      <c r="O238" s="26">
        <f t="shared" ca="1" si="61"/>
        <v>0</v>
      </c>
      <c r="P238" s="36">
        <f t="shared" ca="1" si="62"/>
        <v>0</v>
      </c>
      <c r="Q238" s="36">
        <f t="shared" ca="1" si="63"/>
        <v>0</v>
      </c>
      <c r="R238" s="16">
        <f t="shared" ca="1" si="64"/>
        <v>8.3808004712510181E-3</v>
      </c>
    </row>
    <row r="239" spans="1:18" x14ac:dyDescent="0.2">
      <c r="A239" s="84"/>
      <c r="B239" s="84"/>
      <c r="C239" s="84"/>
      <c r="D239" s="85">
        <f t="shared" si="50"/>
        <v>0</v>
      </c>
      <c r="E239" s="85">
        <f t="shared" si="51"/>
        <v>0</v>
      </c>
      <c r="F239" s="36">
        <f t="shared" si="52"/>
        <v>0</v>
      </c>
      <c r="G239" s="36">
        <f t="shared" si="53"/>
        <v>0</v>
      </c>
      <c r="H239" s="36">
        <f t="shared" si="54"/>
        <v>0</v>
      </c>
      <c r="I239" s="36">
        <f t="shared" si="55"/>
        <v>0</v>
      </c>
      <c r="J239" s="36">
        <f t="shared" si="56"/>
        <v>0</v>
      </c>
      <c r="K239" s="36">
        <f t="shared" si="57"/>
        <v>0</v>
      </c>
      <c r="L239" s="36">
        <f t="shared" si="58"/>
        <v>0</v>
      </c>
      <c r="M239" s="36">
        <f t="shared" ca="1" si="59"/>
        <v>-8.3808004712510181E-3</v>
      </c>
      <c r="N239" s="36">
        <f t="shared" ca="1" si="60"/>
        <v>0</v>
      </c>
      <c r="O239" s="26">
        <f t="shared" ca="1" si="61"/>
        <v>0</v>
      </c>
      <c r="P239" s="36">
        <f t="shared" ca="1" si="62"/>
        <v>0</v>
      </c>
      <c r="Q239" s="36">
        <f t="shared" ca="1" si="63"/>
        <v>0</v>
      </c>
      <c r="R239" s="16">
        <f t="shared" ca="1" si="64"/>
        <v>8.3808004712510181E-3</v>
      </c>
    </row>
    <row r="240" spans="1:18" x14ac:dyDescent="0.2">
      <c r="A240" s="84"/>
      <c r="B240" s="84"/>
      <c r="C240" s="84"/>
      <c r="D240" s="85">
        <f t="shared" si="50"/>
        <v>0</v>
      </c>
      <c r="E240" s="85">
        <f t="shared" si="51"/>
        <v>0</v>
      </c>
      <c r="F240" s="36">
        <f t="shared" si="52"/>
        <v>0</v>
      </c>
      <c r="G240" s="36">
        <f t="shared" si="53"/>
        <v>0</v>
      </c>
      <c r="H240" s="36">
        <f t="shared" si="54"/>
        <v>0</v>
      </c>
      <c r="I240" s="36">
        <f t="shared" si="55"/>
        <v>0</v>
      </c>
      <c r="J240" s="36">
        <f t="shared" si="56"/>
        <v>0</v>
      </c>
      <c r="K240" s="36">
        <f t="shared" si="57"/>
        <v>0</v>
      </c>
      <c r="L240" s="36">
        <f t="shared" si="58"/>
        <v>0</v>
      </c>
      <c r="M240" s="36">
        <f t="shared" ca="1" si="59"/>
        <v>-8.3808004712510181E-3</v>
      </c>
      <c r="N240" s="36">
        <f t="shared" ca="1" si="60"/>
        <v>0</v>
      </c>
      <c r="O240" s="26">
        <f t="shared" ca="1" si="61"/>
        <v>0</v>
      </c>
      <c r="P240" s="36">
        <f t="shared" ca="1" si="62"/>
        <v>0</v>
      </c>
      <c r="Q240" s="36">
        <f t="shared" ca="1" si="63"/>
        <v>0</v>
      </c>
      <c r="R240" s="16">
        <f t="shared" ca="1" si="64"/>
        <v>8.3808004712510181E-3</v>
      </c>
    </row>
    <row r="241" spans="1:18" x14ac:dyDescent="0.2">
      <c r="A241" s="84"/>
      <c r="B241" s="84"/>
      <c r="C241" s="84"/>
      <c r="D241" s="85">
        <f t="shared" si="50"/>
        <v>0</v>
      </c>
      <c r="E241" s="85">
        <f t="shared" si="51"/>
        <v>0</v>
      </c>
      <c r="F241" s="36">
        <f t="shared" si="52"/>
        <v>0</v>
      </c>
      <c r="G241" s="36">
        <f t="shared" si="53"/>
        <v>0</v>
      </c>
      <c r="H241" s="36">
        <f t="shared" si="54"/>
        <v>0</v>
      </c>
      <c r="I241" s="36">
        <f t="shared" si="55"/>
        <v>0</v>
      </c>
      <c r="J241" s="36">
        <f t="shared" si="56"/>
        <v>0</v>
      </c>
      <c r="K241" s="36">
        <f t="shared" si="57"/>
        <v>0</v>
      </c>
      <c r="L241" s="36">
        <f t="shared" si="58"/>
        <v>0</v>
      </c>
      <c r="M241" s="36">
        <f t="shared" ca="1" si="59"/>
        <v>-8.3808004712510181E-3</v>
      </c>
      <c r="N241" s="36">
        <f t="shared" ca="1" si="60"/>
        <v>0</v>
      </c>
      <c r="O241" s="26">
        <f t="shared" ca="1" si="61"/>
        <v>0</v>
      </c>
      <c r="P241" s="36">
        <f t="shared" ca="1" si="62"/>
        <v>0</v>
      </c>
      <c r="Q241" s="36">
        <f t="shared" ca="1" si="63"/>
        <v>0</v>
      </c>
      <c r="R241" s="16">
        <f t="shared" ca="1" si="64"/>
        <v>8.3808004712510181E-3</v>
      </c>
    </row>
    <row r="242" spans="1:18" x14ac:dyDescent="0.2">
      <c r="A242" s="84"/>
      <c r="B242" s="84"/>
      <c r="C242" s="84"/>
      <c r="D242" s="85">
        <f t="shared" si="50"/>
        <v>0</v>
      </c>
      <c r="E242" s="85">
        <f t="shared" si="51"/>
        <v>0</v>
      </c>
      <c r="F242" s="36">
        <f t="shared" si="52"/>
        <v>0</v>
      </c>
      <c r="G242" s="36">
        <f t="shared" si="53"/>
        <v>0</v>
      </c>
      <c r="H242" s="36">
        <f t="shared" si="54"/>
        <v>0</v>
      </c>
      <c r="I242" s="36">
        <f t="shared" si="55"/>
        <v>0</v>
      </c>
      <c r="J242" s="36">
        <f t="shared" si="56"/>
        <v>0</v>
      </c>
      <c r="K242" s="36">
        <f t="shared" si="57"/>
        <v>0</v>
      </c>
      <c r="L242" s="36">
        <f t="shared" si="58"/>
        <v>0</v>
      </c>
      <c r="M242" s="36">
        <f t="shared" ca="1" si="59"/>
        <v>-8.3808004712510181E-3</v>
      </c>
      <c r="N242" s="36">
        <f t="shared" ca="1" si="60"/>
        <v>0</v>
      </c>
      <c r="O242" s="26">
        <f t="shared" ca="1" si="61"/>
        <v>0</v>
      </c>
      <c r="P242" s="36">
        <f t="shared" ca="1" si="62"/>
        <v>0</v>
      </c>
      <c r="Q242" s="36">
        <f t="shared" ca="1" si="63"/>
        <v>0</v>
      </c>
      <c r="R242" s="16">
        <f t="shared" ca="1" si="64"/>
        <v>8.3808004712510181E-3</v>
      </c>
    </row>
    <row r="243" spans="1:18" x14ac:dyDescent="0.2">
      <c r="A243" s="84"/>
      <c r="B243" s="84"/>
      <c r="C243" s="84"/>
      <c r="D243" s="85">
        <f t="shared" si="50"/>
        <v>0</v>
      </c>
      <c r="E243" s="85">
        <f t="shared" si="51"/>
        <v>0</v>
      </c>
      <c r="F243" s="36">
        <f t="shared" si="52"/>
        <v>0</v>
      </c>
      <c r="G243" s="36">
        <f t="shared" si="53"/>
        <v>0</v>
      </c>
      <c r="H243" s="36">
        <f t="shared" si="54"/>
        <v>0</v>
      </c>
      <c r="I243" s="36">
        <f t="shared" si="55"/>
        <v>0</v>
      </c>
      <c r="J243" s="36">
        <f t="shared" si="56"/>
        <v>0</v>
      </c>
      <c r="K243" s="36">
        <f t="shared" si="57"/>
        <v>0</v>
      </c>
      <c r="L243" s="36">
        <f t="shared" si="58"/>
        <v>0</v>
      </c>
      <c r="M243" s="36">
        <f t="shared" ca="1" si="59"/>
        <v>-8.3808004712510181E-3</v>
      </c>
      <c r="N243" s="36">
        <f t="shared" ca="1" si="60"/>
        <v>0</v>
      </c>
      <c r="O243" s="26">
        <f t="shared" ca="1" si="61"/>
        <v>0</v>
      </c>
      <c r="P243" s="36">
        <f t="shared" ca="1" si="62"/>
        <v>0</v>
      </c>
      <c r="Q243" s="36">
        <f t="shared" ca="1" si="63"/>
        <v>0</v>
      </c>
      <c r="R243" s="16">
        <f t="shared" ca="1" si="64"/>
        <v>8.3808004712510181E-3</v>
      </c>
    </row>
    <row r="244" spans="1:18" x14ac:dyDescent="0.2">
      <c r="A244" s="84"/>
      <c r="B244" s="84"/>
      <c r="C244" s="84"/>
      <c r="D244" s="85">
        <f t="shared" si="50"/>
        <v>0</v>
      </c>
      <c r="E244" s="85">
        <f t="shared" si="51"/>
        <v>0</v>
      </c>
      <c r="F244" s="36">
        <f t="shared" si="52"/>
        <v>0</v>
      </c>
      <c r="G244" s="36">
        <f t="shared" si="53"/>
        <v>0</v>
      </c>
      <c r="H244" s="36">
        <f t="shared" si="54"/>
        <v>0</v>
      </c>
      <c r="I244" s="36">
        <f t="shared" si="55"/>
        <v>0</v>
      </c>
      <c r="J244" s="36">
        <f t="shared" si="56"/>
        <v>0</v>
      </c>
      <c r="K244" s="36">
        <f t="shared" si="57"/>
        <v>0</v>
      </c>
      <c r="L244" s="36">
        <f t="shared" si="58"/>
        <v>0</v>
      </c>
      <c r="M244" s="36">
        <f t="shared" ca="1" si="59"/>
        <v>-8.3808004712510181E-3</v>
      </c>
      <c r="N244" s="36">
        <f t="shared" ca="1" si="60"/>
        <v>0</v>
      </c>
      <c r="O244" s="26">
        <f t="shared" ca="1" si="61"/>
        <v>0</v>
      </c>
      <c r="P244" s="36">
        <f t="shared" ca="1" si="62"/>
        <v>0</v>
      </c>
      <c r="Q244" s="36">
        <f t="shared" ca="1" si="63"/>
        <v>0</v>
      </c>
      <c r="R244" s="16">
        <f t="shared" ca="1" si="64"/>
        <v>8.3808004712510181E-3</v>
      </c>
    </row>
    <row r="245" spans="1:18" x14ac:dyDescent="0.2">
      <c r="A245" s="84"/>
      <c r="B245" s="84"/>
      <c r="C245" s="84"/>
      <c r="D245" s="85">
        <f t="shared" si="50"/>
        <v>0</v>
      </c>
      <c r="E245" s="85">
        <f t="shared" si="51"/>
        <v>0</v>
      </c>
      <c r="F245" s="36">
        <f t="shared" si="52"/>
        <v>0</v>
      </c>
      <c r="G245" s="36">
        <f t="shared" si="53"/>
        <v>0</v>
      </c>
      <c r="H245" s="36">
        <f t="shared" si="54"/>
        <v>0</v>
      </c>
      <c r="I245" s="36">
        <f t="shared" si="55"/>
        <v>0</v>
      </c>
      <c r="J245" s="36">
        <f t="shared" si="56"/>
        <v>0</v>
      </c>
      <c r="K245" s="36">
        <f t="shared" si="57"/>
        <v>0</v>
      </c>
      <c r="L245" s="36">
        <f t="shared" si="58"/>
        <v>0</v>
      </c>
      <c r="M245" s="36">
        <f t="shared" ca="1" si="59"/>
        <v>-8.3808004712510181E-3</v>
      </c>
      <c r="N245" s="36">
        <f t="shared" ca="1" si="60"/>
        <v>0</v>
      </c>
      <c r="O245" s="26">
        <f t="shared" ca="1" si="61"/>
        <v>0</v>
      </c>
      <c r="P245" s="36">
        <f t="shared" ca="1" si="62"/>
        <v>0</v>
      </c>
      <c r="Q245" s="36">
        <f t="shared" ca="1" si="63"/>
        <v>0</v>
      </c>
      <c r="R245" s="16">
        <f t="shared" ca="1" si="64"/>
        <v>8.3808004712510181E-3</v>
      </c>
    </row>
    <row r="246" spans="1:18" x14ac:dyDescent="0.2">
      <c r="A246" s="84"/>
      <c r="B246" s="84"/>
      <c r="C246" s="84"/>
      <c r="D246" s="85">
        <f t="shared" si="50"/>
        <v>0</v>
      </c>
      <c r="E246" s="85">
        <f t="shared" si="51"/>
        <v>0</v>
      </c>
      <c r="F246" s="36">
        <f t="shared" si="52"/>
        <v>0</v>
      </c>
      <c r="G246" s="36">
        <f t="shared" si="53"/>
        <v>0</v>
      </c>
      <c r="H246" s="36">
        <f t="shared" si="54"/>
        <v>0</v>
      </c>
      <c r="I246" s="36">
        <f t="shared" si="55"/>
        <v>0</v>
      </c>
      <c r="J246" s="36">
        <f t="shared" si="56"/>
        <v>0</v>
      </c>
      <c r="K246" s="36">
        <f t="shared" si="57"/>
        <v>0</v>
      </c>
      <c r="L246" s="36">
        <f t="shared" si="58"/>
        <v>0</v>
      </c>
      <c r="M246" s="36">
        <f t="shared" ca="1" si="59"/>
        <v>-8.3808004712510181E-3</v>
      </c>
      <c r="N246" s="36">
        <f t="shared" ca="1" si="60"/>
        <v>0</v>
      </c>
      <c r="O246" s="26">
        <f t="shared" ca="1" si="61"/>
        <v>0</v>
      </c>
      <c r="P246" s="36">
        <f t="shared" ca="1" si="62"/>
        <v>0</v>
      </c>
      <c r="Q246" s="36">
        <f t="shared" ca="1" si="63"/>
        <v>0</v>
      </c>
      <c r="R246" s="16">
        <f t="shared" ca="1" si="64"/>
        <v>8.3808004712510181E-3</v>
      </c>
    </row>
    <row r="247" spans="1:18" x14ac:dyDescent="0.2">
      <c r="A247" s="84"/>
      <c r="B247" s="84"/>
      <c r="C247" s="84"/>
      <c r="D247" s="85">
        <f t="shared" si="50"/>
        <v>0</v>
      </c>
      <c r="E247" s="85">
        <f t="shared" si="51"/>
        <v>0</v>
      </c>
      <c r="F247" s="36">
        <f t="shared" si="52"/>
        <v>0</v>
      </c>
      <c r="G247" s="36">
        <f t="shared" si="53"/>
        <v>0</v>
      </c>
      <c r="H247" s="36">
        <f t="shared" si="54"/>
        <v>0</v>
      </c>
      <c r="I247" s="36">
        <f t="shared" si="55"/>
        <v>0</v>
      </c>
      <c r="J247" s="36">
        <f t="shared" si="56"/>
        <v>0</v>
      </c>
      <c r="K247" s="36">
        <f t="shared" si="57"/>
        <v>0</v>
      </c>
      <c r="L247" s="36">
        <f t="shared" si="58"/>
        <v>0</v>
      </c>
      <c r="M247" s="36">
        <f t="shared" ca="1" si="59"/>
        <v>-8.3808004712510181E-3</v>
      </c>
      <c r="N247" s="36">
        <f t="shared" ca="1" si="60"/>
        <v>0</v>
      </c>
      <c r="O247" s="26">
        <f t="shared" ca="1" si="61"/>
        <v>0</v>
      </c>
      <c r="P247" s="36">
        <f t="shared" ca="1" si="62"/>
        <v>0</v>
      </c>
      <c r="Q247" s="36">
        <f t="shared" ca="1" si="63"/>
        <v>0</v>
      </c>
      <c r="R247" s="16">
        <f t="shared" ca="1" si="64"/>
        <v>8.3808004712510181E-3</v>
      </c>
    </row>
    <row r="248" spans="1:18" x14ac:dyDescent="0.2">
      <c r="A248" s="84"/>
      <c r="B248" s="84"/>
      <c r="C248" s="84"/>
      <c r="D248" s="85">
        <f t="shared" si="50"/>
        <v>0</v>
      </c>
      <c r="E248" s="85">
        <f t="shared" si="51"/>
        <v>0</v>
      </c>
      <c r="F248" s="36">
        <f t="shared" si="52"/>
        <v>0</v>
      </c>
      <c r="G248" s="36">
        <f t="shared" si="53"/>
        <v>0</v>
      </c>
      <c r="H248" s="36">
        <f t="shared" si="54"/>
        <v>0</v>
      </c>
      <c r="I248" s="36">
        <f t="shared" si="55"/>
        <v>0</v>
      </c>
      <c r="J248" s="36">
        <f t="shared" si="56"/>
        <v>0</v>
      </c>
      <c r="K248" s="36">
        <f t="shared" si="57"/>
        <v>0</v>
      </c>
      <c r="L248" s="36">
        <f t="shared" si="58"/>
        <v>0</v>
      </c>
      <c r="M248" s="36">
        <f t="shared" ca="1" si="59"/>
        <v>-8.3808004712510181E-3</v>
      </c>
      <c r="N248" s="36">
        <f t="shared" ca="1" si="60"/>
        <v>0</v>
      </c>
      <c r="O248" s="26">
        <f t="shared" ca="1" si="61"/>
        <v>0</v>
      </c>
      <c r="P248" s="36">
        <f t="shared" ca="1" si="62"/>
        <v>0</v>
      </c>
      <c r="Q248" s="36">
        <f t="shared" ca="1" si="63"/>
        <v>0</v>
      </c>
      <c r="R248" s="16">
        <f t="shared" ca="1" si="64"/>
        <v>8.3808004712510181E-3</v>
      </c>
    </row>
    <row r="249" spans="1:18" x14ac:dyDescent="0.2">
      <c r="A249" s="84"/>
      <c r="B249" s="84"/>
      <c r="C249" s="84"/>
      <c r="D249" s="85">
        <f t="shared" si="50"/>
        <v>0</v>
      </c>
      <c r="E249" s="85">
        <f t="shared" si="51"/>
        <v>0</v>
      </c>
      <c r="F249" s="36">
        <f t="shared" si="52"/>
        <v>0</v>
      </c>
      <c r="G249" s="36">
        <f t="shared" si="53"/>
        <v>0</v>
      </c>
      <c r="H249" s="36">
        <f t="shared" si="54"/>
        <v>0</v>
      </c>
      <c r="I249" s="36">
        <f t="shared" si="55"/>
        <v>0</v>
      </c>
      <c r="J249" s="36">
        <f t="shared" si="56"/>
        <v>0</v>
      </c>
      <c r="K249" s="36">
        <f t="shared" si="57"/>
        <v>0</v>
      </c>
      <c r="L249" s="36">
        <f t="shared" si="58"/>
        <v>0</v>
      </c>
      <c r="M249" s="36">
        <f t="shared" ca="1" si="59"/>
        <v>-8.3808004712510181E-3</v>
      </c>
      <c r="N249" s="36">
        <f t="shared" ca="1" si="60"/>
        <v>0</v>
      </c>
      <c r="O249" s="26">
        <f t="shared" ca="1" si="61"/>
        <v>0</v>
      </c>
      <c r="P249" s="36">
        <f t="shared" ca="1" si="62"/>
        <v>0</v>
      </c>
      <c r="Q249" s="36">
        <f t="shared" ca="1" si="63"/>
        <v>0</v>
      </c>
      <c r="R249" s="16">
        <f t="shared" ca="1" si="64"/>
        <v>8.3808004712510181E-3</v>
      </c>
    </row>
    <row r="250" spans="1:18" x14ac:dyDescent="0.2">
      <c r="A250" s="84"/>
      <c r="B250" s="84"/>
      <c r="C250" s="84"/>
      <c r="D250" s="85">
        <f t="shared" si="50"/>
        <v>0</v>
      </c>
      <c r="E250" s="85">
        <f t="shared" si="51"/>
        <v>0</v>
      </c>
      <c r="F250" s="36">
        <f t="shared" si="52"/>
        <v>0</v>
      </c>
      <c r="G250" s="36">
        <f t="shared" si="53"/>
        <v>0</v>
      </c>
      <c r="H250" s="36">
        <f t="shared" si="54"/>
        <v>0</v>
      </c>
      <c r="I250" s="36">
        <f t="shared" si="55"/>
        <v>0</v>
      </c>
      <c r="J250" s="36">
        <f t="shared" si="56"/>
        <v>0</v>
      </c>
      <c r="K250" s="36">
        <f t="shared" si="57"/>
        <v>0</v>
      </c>
      <c r="L250" s="36">
        <f t="shared" si="58"/>
        <v>0</v>
      </c>
      <c r="M250" s="36">
        <f t="shared" ca="1" si="59"/>
        <v>-8.3808004712510181E-3</v>
      </c>
      <c r="N250" s="36">
        <f t="shared" ca="1" si="60"/>
        <v>0</v>
      </c>
      <c r="O250" s="26">
        <f t="shared" ca="1" si="61"/>
        <v>0</v>
      </c>
      <c r="P250" s="36">
        <f t="shared" ca="1" si="62"/>
        <v>0</v>
      </c>
      <c r="Q250" s="36">
        <f t="shared" ca="1" si="63"/>
        <v>0</v>
      </c>
      <c r="R250" s="16">
        <f t="shared" ca="1" si="64"/>
        <v>8.3808004712510181E-3</v>
      </c>
    </row>
    <row r="251" spans="1:18" x14ac:dyDescent="0.2">
      <c r="A251" s="84"/>
      <c r="B251" s="84"/>
      <c r="C251" s="84"/>
      <c r="D251" s="85">
        <f t="shared" si="50"/>
        <v>0</v>
      </c>
      <c r="E251" s="85">
        <f t="shared" si="51"/>
        <v>0</v>
      </c>
      <c r="F251" s="36">
        <f t="shared" si="52"/>
        <v>0</v>
      </c>
      <c r="G251" s="36">
        <f t="shared" si="53"/>
        <v>0</v>
      </c>
      <c r="H251" s="36">
        <f t="shared" si="54"/>
        <v>0</v>
      </c>
      <c r="I251" s="36">
        <f t="shared" si="55"/>
        <v>0</v>
      </c>
      <c r="J251" s="36">
        <f t="shared" si="56"/>
        <v>0</v>
      </c>
      <c r="K251" s="36">
        <f t="shared" si="57"/>
        <v>0</v>
      </c>
      <c r="L251" s="36">
        <f t="shared" si="58"/>
        <v>0</v>
      </c>
      <c r="M251" s="36">
        <f t="shared" ca="1" si="59"/>
        <v>-8.3808004712510181E-3</v>
      </c>
      <c r="N251" s="36">
        <f t="shared" ca="1" si="60"/>
        <v>0</v>
      </c>
      <c r="O251" s="26">
        <f t="shared" ca="1" si="61"/>
        <v>0</v>
      </c>
      <c r="P251" s="36">
        <f t="shared" ca="1" si="62"/>
        <v>0</v>
      </c>
      <c r="Q251" s="36">
        <f t="shared" ca="1" si="63"/>
        <v>0</v>
      </c>
      <c r="R251" s="16">
        <f t="shared" ca="1" si="64"/>
        <v>8.3808004712510181E-3</v>
      </c>
    </row>
    <row r="252" spans="1:18" x14ac:dyDescent="0.2">
      <c r="A252" s="84"/>
      <c r="B252" s="84"/>
      <c r="C252" s="84"/>
      <c r="D252" s="85">
        <f t="shared" si="50"/>
        <v>0</v>
      </c>
      <c r="E252" s="85">
        <f t="shared" si="51"/>
        <v>0</v>
      </c>
      <c r="F252" s="36">
        <f t="shared" si="52"/>
        <v>0</v>
      </c>
      <c r="G252" s="36">
        <f t="shared" si="53"/>
        <v>0</v>
      </c>
      <c r="H252" s="36">
        <f t="shared" si="54"/>
        <v>0</v>
      </c>
      <c r="I252" s="36">
        <f t="shared" si="55"/>
        <v>0</v>
      </c>
      <c r="J252" s="36">
        <f t="shared" si="56"/>
        <v>0</v>
      </c>
      <c r="K252" s="36">
        <f t="shared" si="57"/>
        <v>0</v>
      </c>
      <c r="L252" s="36">
        <f t="shared" si="58"/>
        <v>0</v>
      </c>
      <c r="M252" s="36">
        <f t="shared" ca="1" si="59"/>
        <v>-8.3808004712510181E-3</v>
      </c>
      <c r="N252" s="36">
        <f t="shared" ca="1" si="60"/>
        <v>0</v>
      </c>
      <c r="O252" s="26">
        <f t="shared" ca="1" si="61"/>
        <v>0</v>
      </c>
      <c r="P252" s="36">
        <f t="shared" ca="1" si="62"/>
        <v>0</v>
      </c>
      <c r="Q252" s="36">
        <f t="shared" ca="1" si="63"/>
        <v>0</v>
      </c>
      <c r="R252" s="16">
        <f t="shared" ca="1" si="64"/>
        <v>8.3808004712510181E-3</v>
      </c>
    </row>
    <row r="253" spans="1:18" x14ac:dyDescent="0.2">
      <c r="A253" s="84"/>
      <c r="B253" s="84"/>
      <c r="C253" s="84"/>
      <c r="D253" s="85">
        <f t="shared" si="50"/>
        <v>0</v>
      </c>
      <c r="E253" s="85">
        <f t="shared" si="51"/>
        <v>0</v>
      </c>
      <c r="F253" s="36">
        <f t="shared" si="52"/>
        <v>0</v>
      </c>
      <c r="G253" s="36">
        <f t="shared" si="53"/>
        <v>0</v>
      </c>
      <c r="H253" s="36">
        <f t="shared" si="54"/>
        <v>0</v>
      </c>
      <c r="I253" s="36">
        <f t="shared" si="55"/>
        <v>0</v>
      </c>
      <c r="J253" s="36">
        <f t="shared" si="56"/>
        <v>0</v>
      </c>
      <c r="K253" s="36">
        <f t="shared" si="57"/>
        <v>0</v>
      </c>
      <c r="L253" s="36">
        <f t="shared" si="58"/>
        <v>0</v>
      </c>
      <c r="M253" s="36">
        <f t="shared" ca="1" si="59"/>
        <v>-8.3808004712510181E-3</v>
      </c>
      <c r="N253" s="36">
        <f t="shared" ca="1" si="60"/>
        <v>0</v>
      </c>
      <c r="O253" s="26">
        <f t="shared" ca="1" si="61"/>
        <v>0</v>
      </c>
      <c r="P253" s="36">
        <f t="shared" ca="1" si="62"/>
        <v>0</v>
      </c>
      <c r="Q253" s="36">
        <f t="shared" ca="1" si="63"/>
        <v>0</v>
      </c>
      <c r="R253" s="16">
        <f t="shared" ca="1" si="64"/>
        <v>8.3808004712510181E-3</v>
      </c>
    </row>
    <row r="254" spans="1:18" x14ac:dyDescent="0.2">
      <c r="A254" s="84"/>
      <c r="B254" s="84"/>
      <c r="C254" s="84"/>
      <c r="D254" s="85">
        <f t="shared" si="50"/>
        <v>0</v>
      </c>
      <c r="E254" s="85">
        <f t="shared" si="51"/>
        <v>0</v>
      </c>
      <c r="F254" s="36">
        <f t="shared" si="52"/>
        <v>0</v>
      </c>
      <c r="G254" s="36">
        <f t="shared" si="53"/>
        <v>0</v>
      </c>
      <c r="H254" s="36">
        <f t="shared" si="54"/>
        <v>0</v>
      </c>
      <c r="I254" s="36">
        <f t="shared" si="55"/>
        <v>0</v>
      </c>
      <c r="J254" s="36">
        <f t="shared" si="56"/>
        <v>0</v>
      </c>
      <c r="K254" s="36">
        <f t="shared" si="57"/>
        <v>0</v>
      </c>
      <c r="L254" s="36">
        <f t="shared" si="58"/>
        <v>0</v>
      </c>
      <c r="M254" s="36">
        <f t="shared" ca="1" si="59"/>
        <v>-8.3808004712510181E-3</v>
      </c>
      <c r="N254" s="36">
        <f t="shared" ca="1" si="60"/>
        <v>0</v>
      </c>
      <c r="O254" s="26">
        <f t="shared" ca="1" si="61"/>
        <v>0</v>
      </c>
      <c r="P254" s="36">
        <f t="shared" ca="1" si="62"/>
        <v>0</v>
      </c>
      <c r="Q254" s="36">
        <f t="shared" ca="1" si="63"/>
        <v>0</v>
      </c>
      <c r="R254" s="16">
        <f t="shared" ca="1" si="64"/>
        <v>8.3808004712510181E-3</v>
      </c>
    </row>
    <row r="255" spans="1:18" x14ac:dyDescent="0.2">
      <c r="A255" s="84"/>
      <c r="B255" s="84"/>
      <c r="C255" s="84"/>
      <c r="D255" s="85">
        <f t="shared" si="50"/>
        <v>0</v>
      </c>
      <c r="E255" s="85">
        <f t="shared" si="51"/>
        <v>0</v>
      </c>
      <c r="F255" s="36">
        <f t="shared" si="52"/>
        <v>0</v>
      </c>
      <c r="G255" s="36">
        <f t="shared" si="53"/>
        <v>0</v>
      </c>
      <c r="H255" s="36">
        <f t="shared" si="54"/>
        <v>0</v>
      </c>
      <c r="I255" s="36">
        <f t="shared" si="55"/>
        <v>0</v>
      </c>
      <c r="J255" s="36">
        <f t="shared" si="56"/>
        <v>0</v>
      </c>
      <c r="K255" s="36">
        <f t="shared" si="57"/>
        <v>0</v>
      </c>
      <c r="L255" s="36">
        <f t="shared" si="58"/>
        <v>0</v>
      </c>
      <c r="M255" s="36">
        <f t="shared" ca="1" si="59"/>
        <v>-8.3808004712510181E-3</v>
      </c>
      <c r="N255" s="36">
        <f t="shared" ca="1" si="60"/>
        <v>0</v>
      </c>
      <c r="O255" s="26">
        <f t="shared" ca="1" si="61"/>
        <v>0</v>
      </c>
      <c r="P255" s="36">
        <f t="shared" ca="1" si="62"/>
        <v>0</v>
      </c>
      <c r="Q255" s="36">
        <f t="shared" ca="1" si="63"/>
        <v>0</v>
      </c>
      <c r="R255" s="16">
        <f t="shared" ca="1" si="64"/>
        <v>8.3808004712510181E-3</v>
      </c>
    </row>
    <row r="256" spans="1:18" x14ac:dyDescent="0.2">
      <c r="A256" s="84"/>
      <c r="B256" s="84"/>
      <c r="C256" s="84"/>
      <c r="D256" s="85">
        <f t="shared" si="50"/>
        <v>0</v>
      </c>
      <c r="E256" s="85">
        <f t="shared" si="51"/>
        <v>0</v>
      </c>
      <c r="F256" s="36">
        <f t="shared" si="52"/>
        <v>0</v>
      </c>
      <c r="G256" s="36">
        <f t="shared" si="53"/>
        <v>0</v>
      </c>
      <c r="H256" s="36">
        <f t="shared" si="54"/>
        <v>0</v>
      </c>
      <c r="I256" s="36">
        <f t="shared" si="55"/>
        <v>0</v>
      </c>
      <c r="J256" s="36">
        <f t="shared" si="56"/>
        <v>0</v>
      </c>
      <c r="K256" s="36">
        <f t="shared" si="57"/>
        <v>0</v>
      </c>
      <c r="L256" s="36">
        <f t="shared" si="58"/>
        <v>0</v>
      </c>
      <c r="M256" s="36">
        <f t="shared" ca="1" si="59"/>
        <v>-8.3808004712510181E-3</v>
      </c>
      <c r="N256" s="36">
        <f t="shared" ca="1" si="60"/>
        <v>0</v>
      </c>
      <c r="O256" s="26">
        <f t="shared" ca="1" si="61"/>
        <v>0</v>
      </c>
      <c r="P256" s="36">
        <f t="shared" ca="1" si="62"/>
        <v>0</v>
      </c>
      <c r="Q256" s="36">
        <f t="shared" ca="1" si="63"/>
        <v>0</v>
      </c>
      <c r="R256" s="16">
        <f t="shared" ca="1" si="64"/>
        <v>8.3808004712510181E-3</v>
      </c>
    </row>
    <row r="257" spans="1:18" x14ac:dyDescent="0.2">
      <c r="A257" s="84"/>
      <c r="B257" s="84"/>
      <c r="C257" s="84"/>
      <c r="D257" s="85">
        <f t="shared" si="50"/>
        <v>0</v>
      </c>
      <c r="E257" s="85">
        <f t="shared" si="51"/>
        <v>0</v>
      </c>
      <c r="F257" s="36">
        <f t="shared" si="52"/>
        <v>0</v>
      </c>
      <c r="G257" s="36">
        <f t="shared" si="53"/>
        <v>0</v>
      </c>
      <c r="H257" s="36">
        <f t="shared" si="54"/>
        <v>0</v>
      </c>
      <c r="I257" s="36">
        <f t="shared" si="55"/>
        <v>0</v>
      </c>
      <c r="J257" s="36">
        <f t="shared" si="56"/>
        <v>0</v>
      </c>
      <c r="K257" s="36">
        <f t="shared" si="57"/>
        <v>0</v>
      </c>
      <c r="L257" s="36">
        <f t="shared" si="58"/>
        <v>0</v>
      </c>
      <c r="M257" s="36">
        <f t="shared" ca="1" si="59"/>
        <v>-8.3808004712510181E-3</v>
      </c>
      <c r="N257" s="36">
        <f t="shared" ca="1" si="60"/>
        <v>0</v>
      </c>
      <c r="O257" s="26">
        <f t="shared" ca="1" si="61"/>
        <v>0</v>
      </c>
      <c r="P257" s="36">
        <f t="shared" ca="1" si="62"/>
        <v>0</v>
      </c>
      <c r="Q257" s="36">
        <f t="shared" ca="1" si="63"/>
        <v>0</v>
      </c>
      <c r="R257" s="16">
        <f t="shared" ca="1" si="64"/>
        <v>8.3808004712510181E-3</v>
      </c>
    </row>
    <row r="258" spans="1:18" x14ac:dyDescent="0.2">
      <c r="A258" s="84"/>
      <c r="B258" s="84"/>
      <c r="C258" s="84"/>
      <c r="D258" s="85">
        <f t="shared" si="50"/>
        <v>0</v>
      </c>
      <c r="E258" s="85">
        <f t="shared" si="51"/>
        <v>0</v>
      </c>
      <c r="F258" s="36">
        <f t="shared" si="52"/>
        <v>0</v>
      </c>
      <c r="G258" s="36">
        <f t="shared" si="53"/>
        <v>0</v>
      </c>
      <c r="H258" s="36">
        <f t="shared" si="54"/>
        <v>0</v>
      </c>
      <c r="I258" s="36">
        <f t="shared" si="55"/>
        <v>0</v>
      </c>
      <c r="J258" s="36">
        <f t="shared" si="56"/>
        <v>0</v>
      </c>
      <c r="K258" s="36">
        <f t="shared" si="57"/>
        <v>0</v>
      </c>
      <c r="L258" s="36">
        <f t="shared" si="58"/>
        <v>0</v>
      </c>
      <c r="M258" s="36">
        <f t="shared" ca="1" si="59"/>
        <v>-8.3808004712510181E-3</v>
      </c>
      <c r="N258" s="36">
        <f t="shared" ca="1" si="60"/>
        <v>0</v>
      </c>
      <c r="O258" s="26">
        <f t="shared" ca="1" si="61"/>
        <v>0</v>
      </c>
      <c r="P258" s="36">
        <f t="shared" ca="1" si="62"/>
        <v>0</v>
      </c>
      <c r="Q258" s="36">
        <f t="shared" ca="1" si="63"/>
        <v>0</v>
      </c>
      <c r="R258" s="16">
        <f t="shared" ca="1" si="64"/>
        <v>8.3808004712510181E-3</v>
      </c>
    </row>
    <row r="259" spans="1:18" x14ac:dyDescent="0.2">
      <c r="A259" s="84"/>
      <c r="B259" s="84"/>
      <c r="C259" s="84"/>
      <c r="D259" s="85">
        <f t="shared" si="50"/>
        <v>0</v>
      </c>
      <c r="E259" s="85">
        <f t="shared" si="51"/>
        <v>0</v>
      </c>
      <c r="F259" s="36">
        <f t="shared" si="52"/>
        <v>0</v>
      </c>
      <c r="G259" s="36">
        <f t="shared" si="53"/>
        <v>0</v>
      </c>
      <c r="H259" s="36">
        <f t="shared" si="54"/>
        <v>0</v>
      </c>
      <c r="I259" s="36">
        <f t="shared" si="55"/>
        <v>0</v>
      </c>
      <c r="J259" s="36">
        <f t="shared" si="56"/>
        <v>0</v>
      </c>
      <c r="K259" s="36">
        <f t="shared" si="57"/>
        <v>0</v>
      </c>
      <c r="L259" s="36">
        <f t="shared" si="58"/>
        <v>0</v>
      </c>
      <c r="M259" s="36">
        <f t="shared" ca="1" si="59"/>
        <v>-8.3808004712510181E-3</v>
      </c>
      <c r="N259" s="36">
        <f t="shared" ca="1" si="60"/>
        <v>0</v>
      </c>
      <c r="O259" s="26">
        <f t="shared" ca="1" si="61"/>
        <v>0</v>
      </c>
      <c r="P259" s="36">
        <f t="shared" ca="1" si="62"/>
        <v>0</v>
      </c>
      <c r="Q259" s="36">
        <f t="shared" ca="1" si="63"/>
        <v>0</v>
      </c>
      <c r="R259" s="16">
        <f t="shared" ca="1" si="64"/>
        <v>8.3808004712510181E-3</v>
      </c>
    </row>
    <row r="260" spans="1:18" x14ac:dyDescent="0.2">
      <c r="A260" s="84"/>
      <c r="B260" s="84"/>
      <c r="C260" s="84"/>
      <c r="D260" s="85">
        <f t="shared" si="50"/>
        <v>0</v>
      </c>
      <c r="E260" s="85">
        <f t="shared" si="51"/>
        <v>0</v>
      </c>
      <c r="F260" s="36">
        <f t="shared" si="52"/>
        <v>0</v>
      </c>
      <c r="G260" s="36">
        <f t="shared" si="53"/>
        <v>0</v>
      </c>
      <c r="H260" s="36">
        <f t="shared" si="54"/>
        <v>0</v>
      </c>
      <c r="I260" s="36">
        <f t="shared" si="55"/>
        <v>0</v>
      </c>
      <c r="J260" s="36">
        <f t="shared" si="56"/>
        <v>0</v>
      </c>
      <c r="K260" s="36">
        <f t="shared" si="57"/>
        <v>0</v>
      </c>
      <c r="L260" s="36">
        <f t="shared" si="58"/>
        <v>0</v>
      </c>
      <c r="M260" s="36">
        <f t="shared" ca="1" si="59"/>
        <v>-8.3808004712510181E-3</v>
      </c>
      <c r="N260" s="36">
        <f t="shared" ca="1" si="60"/>
        <v>0</v>
      </c>
      <c r="O260" s="26">
        <f t="shared" ca="1" si="61"/>
        <v>0</v>
      </c>
      <c r="P260" s="36">
        <f t="shared" ca="1" si="62"/>
        <v>0</v>
      </c>
      <c r="Q260" s="36">
        <f t="shared" ca="1" si="63"/>
        <v>0</v>
      </c>
      <c r="R260" s="16">
        <f t="shared" ca="1" si="64"/>
        <v>8.3808004712510181E-3</v>
      </c>
    </row>
    <row r="261" spans="1:18" x14ac:dyDescent="0.2">
      <c r="A261" s="84"/>
      <c r="B261" s="84"/>
      <c r="C261" s="84"/>
      <c r="D261" s="85">
        <f t="shared" si="50"/>
        <v>0</v>
      </c>
      <c r="E261" s="85">
        <f t="shared" si="51"/>
        <v>0</v>
      </c>
      <c r="F261" s="36">
        <f t="shared" si="52"/>
        <v>0</v>
      </c>
      <c r="G261" s="36">
        <f t="shared" si="53"/>
        <v>0</v>
      </c>
      <c r="H261" s="36">
        <f t="shared" si="54"/>
        <v>0</v>
      </c>
      <c r="I261" s="36">
        <f t="shared" si="55"/>
        <v>0</v>
      </c>
      <c r="J261" s="36">
        <f t="shared" si="56"/>
        <v>0</v>
      </c>
      <c r="K261" s="36">
        <f t="shared" si="57"/>
        <v>0</v>
      </c>
      <c r="L261" s="36">
        <f t="shared" si="58"/>
        <v>0</v>
      </c>
      <c r="M261" s="36">
        <f t="shared" ca="1" si="59"/>
        <v>-8.3808004712510181E-3</v>
      </c>
      <c r="N261" s="36">
        <f t="shared" ca="1" si="60"/>
        <v>0</v>
      </c>
      <c r="O261" s="26">
        <f t="shared" ca="1" si="61"/>
        <v>0</v>
      </c>
      <c r="P261" s="36">
        <f t="shared" ca="1" si="62"/>
        <v>0</v>
      </c>
      <c r="Q261" s="36">
        <f t="shared" ca="1" si="63"/>
        <v>0</v>
      </c>
      <c r="R261" s="16">
        <f t="shared" ca="1" si="64"/>
        <v>8.3808004712510181E-3</v>
      </c>
    </row>
    <row r="262" spans="1:18" x14ac:dyDescent="0.2">
      <c r="A262" s="84"/>
      <c r="B262" s="84"/>
      <c r="C262" s="84"/>
      <c r="D262" s="85">
        <f t="shared" si="50"/>
        <v>0</v>
      </c>
      <c r="E262" s="85">
        <f t="shared" si="51"/>
        <v>0</v>
      </c>
      <c r="F262" s="36">
        <f t="shared" si="52"/>
        <v>0</v>
      </c>
      <c r="G262" s="36">
        <f t="shared" si="53"/>
        <v>0</v>
      </c>
      <c r="H262" s="36">
        <f t="shared" si="54"/>
        <v>0</v>
      </c>
      <c r="I262" s="36">
        <f t="shared" si="55"/>
        <v>0</v>
      </c>
      <c r="J262" s="36">
        <f t="shared" si="56"/>
        <v>0</v>
      </c>
      <c r="K262" s="36">
        <f t="shared" si="57"/>
        <v>0</v>
      </c>
      <c r="L262" s="36">
        <f t="shared" si="58"/>
        <v>0</v>
      </c>
      <c r="M262" s="36">
        <f t="shared" ca="1" si="59"/>
        <v>-8.3808004712510181E-3</v>
      </c>
      <c r="N262" s="36">
        <f t="shared" ca="1" si="60"/>
        <v>0</v>
      </c>
      <c r="O262" s="26">
        <f t="shared" ca="1" si="61"/>
        <v>0</v>
      </c>
      <c r="P262" s="36">
        <f t="shared" ca="1" si="62"/>
        <v>0</v>
      </c>
      <c r="Q262" s="36">
        <f t="shared" ca="1" si="63"/>
        <v>0</v>
      </c>
      <c r="R262" s="16">
        <f t="shared" ca="1" si="64"/>
        <v>8.3808004712510181E-3</v>
      </c>
    </row>
    <row r="263" spans="1:18" x14ac:dyDescent="0.2">
      <c r="A263" s="84"/>
      <c r="B263" s="84"/>
      <c r="C263" s="84"/>
      <c r="D263" s="85">
        <f t="shared" si="50"/>
        <v>0</v>
      </c>
      <c r="E263" s="85">
        <f t="shared" si="51"/>
        <v>0</v>
      </c>
      <c r="F263" s="36">
        <f t="shared" si="52"/>
        <v>0</v>
      </c>
      <c r="G263" s="36">
        <f t="shared" si="53"/>
        <v>0</v>
      </c>
      <c r="H263" s="36">
        <f t="shared" si="54"/>
        <v>0</v>
      </c>
      <c r="I263" s="36">
        <f t="shared" si="55"/>
        <v>0</v>
      </c>
      <c r="J263" s="36">
        <f t="shared" si="56"/>
        <v>0</v>
      </c>
      <c r="K263" s="36">
        <f t="shared" si="57"/>
        <v>0</v>
      </c>
      <c r="L263" s="36">
        <f t="shared" si="58"/>
        <v>0</v>
      </c>
      <c r="M263" s="36">
        <f t="shared" ca="1" si="59"/>
        <v>-8.3808004712510181E-3</v>
      </c>
      <c r="N263" s="36">
        <f t="shared" ca="1" si="60"/>
        <v>0</v>
      </c>
      <c r="O263" s="26">
        <f t="shared" ca="1" si="61"/>
        <v>0</v>
      </c>
      <c r="P263" s="36">
        <f t="shared" ca="1" si="62"/>
        <v>0</v>
      </c>
      <c r="Q263" s="36">
        <f t="shared" ca="1" si="63"/>
        <v>0</v>
      </c>
      <c r="R263" s="16">
        <f t="shared" ca="1" si="64"/>
        <v>8.3808004712510181E-3</v>
      </c>
    </row>
    <row r="264" spans="1:18" x14ac:dyDescent="0.2">
      <c r="A264" s="84"/>
      <c r="B264" s="84"/>
      <c r="C264" s="84"/>
      <c r="D264" s="85">
        <f t="shared" si="50"/>
        <v>0</v>
      </c>
      <c r="E264" s="85">
        <f t="shared" si="51"/>
        <v>0</v>
      </c>
      <c r="F264" s="36">
        <f t="shared" si="52"/>
        <v>0</v>
      </c>
      <c r="G264" s="36">
        <f t="shared" si="53"/>
        <v>0</v>
      </c>
      <c r="H264" s="36">
        <f t="shared" si="54"/>
        <v>0</v>
      </c>
      <c r="I264" s="36">
        <f t="shared" si="55"/>
        <v>0</v>
      </c>
      <c r="J264" s="36">
        <f t="shared" si="56"/>
        <v>0</v>
      </c>
      <c r="K264" s="36">
        <f t="shared" si="57"/>
        <v>0</v>
      </c>
      <c r="L264" s="36">
        <f t="shared" si="58"/>
        <v>0</v>
      </c>
      <c r="M264" s="36">
        <f t="shared" ca="1" si="59"/>
        <v>-8.3808004712510181E-3</v>
      </c>
      <c r="N264" s="36">
        <f t="shared" ca="1" si="60"/>
        <v>0</v>
      </c>
      <c r="O264" s="26">
        <f t="shared" ca="1" si="61"/>
        <v>0</v>
      </c>
      <c r="P264" s="36">
        <f t="shared" ca="1" si="62"/>
        <v>0</v>
      </c>
      <c r="Q264" s="36">
        <f t="shared" ca="1" si="63"/>
        <v>0</v>
      </c>
      <c r="R264" s="16">
        <f t="shared" ca="1" si="64"/>
        <v>8.3808004712510181E-3</v>
      </c>
    </row>
    <row r="265" spans="1:18" x14ac:dyDescent="0.2">
      <c r="A265" s="84"/>
      <c r="B265" s="84"/>
      <c r="C265" s="84"/>
      <c r="D265" s="85">
        <f t="shared" si="50"/>
        <v>0</v>
      </c>
      <c r="E265" s="85">
        <f t="shared" si="51"/>
        <v>0</v>
      </c>
      <c r="F265" s="36">
        <f t="shared" si="52"/>
        <v>0</v>
      </c>
      <c r="G265" s="36">
        <f t="shared" si="53"/>
        <v>0</v>
      </c>
      <c r="H265" s="36">
        <f t="shared" si="54"/>
        <v>0</v>
      </c>
      <c r="I265" s="36">
        <f t="shared" si="55"/>
        <v>0</v>
      </c>
      <c r="J265" s="36">
        <f t="shared" si="56"/>
        <v>0</v>
      </c>
      <c r="K265" s="36">
        <f t="shared" si="57"/>
        <v>0</v>
      </c>
      <c r="L265" s="36">
        <f t="shared" si="58"/>
        <v>0</v>
      </c>
      <c r="M265" s="36">
        <f t="shared" ca="1" si="59"/>
        <v>-8.3808004712510181E-3</v>
      </c>
      <c r="N265" s="36">
        <f t="shared" ca="1" si="60"/>
        <v>0</v>
      </c>
      <c r="O265" s="26">
        <f t="shared" ca="1" si="61"/>
        <v>0</v>
      </c>
      <c r="P265" s="36">
        <f t="shared" ca="1" si="62"/>
        <v>0</v>
      </c>
      <c r="Q265" s="36">
        <f t="shared" ca="1" si="63"/>
        <v>0</v>
      </c>
      <c r="R265" s="16">
        <f t="shared" ca="1" si="64"/>
        <v>8.3808004712510181E-3</v>
      </c>
    </row>
    <row r="266" spans="1:18" x14ac:dyDescent="0.2">
      <c r="A266" s="84"/>
      <c r="B266" s="84"/>
      <c r="C266" s="84"/>
      <c r="D266" s="85">
        <f t="shared" si="50"/>
        <v>0</v>
      </c>
      <c r="E266" s="85">
        <f t="shared" si="51"/>
        <v>0</v>
      </c>
      <c r="F266" s="36">
        <f t="shared" si="52"/>
        <v>0</v>
      </c>
      <c r="G266" s="36">
        <f t="shared" si="53"/>
        <v>0</v>
      </c>
      <c r="H266" s="36">
        <f t="shared" si="54"/>
        <v>0</v>
      </c>
      <c r="I266" s="36">
        <f t="shared" si="55"/>
        <v>0</v>
      </c>
      <c r="J266" s="36">
        <f t="shared" si="56"/>
        <v>0</v>
      </c>
      <c r="K266" s="36">
        <f t="shared" si="57"/>
        <v>0</v>
      </c>
      <c r="L266" s="36">
        <f t="shared" si="58"/>
        <v>0</v>
      </c>
      <c r="M266" s="36">
        <f t="shared" ca="1" si="59"/>
        <v>-8.3808004712510181E-3</v>
      </c>
      <c r="N266" s="36">
        <f t="shared" ca="1" si="60"/>
        <v>0</v>
      </c>
      <c r="O266" s="26">
        <f t="shared" ca="1" si="61"/>
        <v>0</v>
      </c>
      <c r="P266" s="36">
        <f t="shared" ca="1" si="62"/>
        <v>0</v>
      </c>
      <c r="Q266" s="36">
        <f t="shared" ca="1" si="63"/>
        <v>0</v>
      </c>
      <c r="R266" s="16">
        <f t="shared" ca="1" si="64"/>
        <v>8.3808004712510181E-3</v>
      </c>
    </row>
    <row r="267" spans="1:18" x14ac:dyDescent="0.2">
      <c r="A267" s="84"/>
      <c r="B267" s="84"/>
      <c r="C267" s="84"/>
      <c r="D267" s="85">
        <f t="shared" si="50"/>
        <v>0</v>
      </c>
      <c r="E267" s="85">
        <f t="shared" si="51"/>
        <v>0</v>
      </c>
      <c r="F267" s="36">
        <f t="shared" si="52"/>
        <v>0</v>
      </c>
      <c r="G267" s="36">
        <f t="shared" si="53"/>
        <v>0</v>
      </c>
      <c r="H267" s="36">
        <f t="shared" si="54"/>
        <v>0</v>
      </c>
      <c r="I267" s="36">
        <f t="shared" si="55"/>
        <v>0</v>
      </c>
      <c r="J267" s="36">
        <f t="shared" si="56"/>
        <v>0</v>
      </c>
      <c r="K267" s="36">
        <f t="shared" si="57"/>
        <v>0</v>
      </c>
      <c r="L267" s="36">
        <f t="shared" si="58"/>
        <v>0</v>
      </c>
      <c r="M267" s="36">
        <f t="shared" ca="1" si="59"/>
        <v>-8.3808004712510181E-3</v>
      </c>
      <c r="N267" s="36">
        <f t="shared" ca="1" si="60"/>
        <v>0</v>
      </c>
      <c r="O267" s="26">
        <f t="shared" ca="1" si="61"/>
        <v>0</v>
      </c>
      <c r="P267" s="36">
        <f t="shared" ca="1" si="62"/>
        <v>0</v>
      </c>
      <c r="Q267" s="36">
        <f t="shared" ca="1" si="63"/>
        <v>0</v>
      </c>
      <c r="R267" s="16">
        <f t="shared" ca="1" si="64"/>
        <v>8.3808004712510181E-3</v>
      </c>
    </row>
    <row r="268" spans="1:18" x14ac:dyDescent="0.2">
      <c r="A268" s="84"/>
      <c r="B268" s="84"/>
      <c r="C268" s="84"/>
      <c r="D268" s="85">
        <f t="shared" si="50"/>
        <v>0</v>
      </c>
      <c r="E268" s="85">
        <f t="shared" si="51"/>
        <v>0</v>
      </c>
      <c r="F268" s="36">
        <f t="shared" si="52"/>
        <v>0</v>
      </c>
      <c r="G268" s="36">
        <f t="shared" si="53"/>
        <v>0</v>
      </c>
      <c r="H268" s="36">
        <f t="shared" si="54"/>
        <v>0</v>
      </c>
      <c r="I268" s="36">
        <f t="shared" si="55"/>
        <v>0</v>
      </c>
      <c r="J268" s="36">
        <f t="shared" si="56"/>
        <v>0</v>
      </c>
      <c r="K268" s="36">
        <f t="shared" si="57"/>
        <v>0</v>
      </c>
      <c r="L268" s="36">
        <f t="shared" si="58"/>
        <v>0</v>
      </c>
      <c r="M268" s="36">
        <f t="shared" ca="1" si="59"/>
        <v>-8.3808004712510181E-3</v>
      </c>
      <c r="N268" s="36">
        <f t="shared" ca="1" si="60"/>
        <v>0</v>
      </c>
      <c r="O268" s="26">
        <f t="shared" ca="1" si="61"/>
        <v>0</v>
      </c>
      <c r="P268" s="36">
        <f t="shared" ca="1" si="62"/>
        <v>0</v>
      </c>
      <c r="Q268" s="36">
        <f t="shared" ca="1" si="63"/>
        <v>0</v>
      </c>
      <c r="R268" s="16">
        <f t="shared" ca="1" si="64"/>
        <v>8.3808004712510181E-3</v>
      </c>
    </row>
    <row r="269" spans="1:18" x14ac:dyDescent="0.2">
      <c r="A269" s="84"/>
      <c r="B269" s="84"/>
      <c r="C269" s="84"/>
      <c r="D269" s="85">
        <f t="shared" si="50"/>
        <v>0</v>
      </c>
      <c r="E269" s="85">
        <f t="shared" si="51"/>
        <v>0</v>
      </c>
      <c r="F269" s="36">
        <f t="shared" si="52"/>
        <v>0</v>
      </c>
      <c r="G269" s="36">
        <f t="shared" si="53"/>
        <v>0</v>
      </c>
      <c r="H269" s="36">
        <f t="shared" si="54"/>
        <v>0</v>
      </c>
      <c r="I269" s="36">
        <f t="shared" si="55"/>
        <v>0</v>
      </c>
      <c r="J269" s="36">
        <f t="shared" si="56"/>
        <v>0</v>
      </c>
      <c r="K269" s="36">
        <f t="shared" si="57"/>
        <v>0</v>
      </c>
      <c r="L269" s="36">
        <f t="shared" si="58"/>
        <v>0</v>
      </c>
      <c r="M269" s="36">
        <f t="shared" ca="1" si="59"/>
        <v>-8.3808004712510181E-3</v>
      </c>
      <c r="N269" s="36">
        <f t="shared" ca="1" si="60"/>
        <v>0</v>
      </c>
      <c r="O269" s="26">
        <f t="shared" ca="1" si="61"/>
        <v>0</v>
      </c>
      <c r="P269" s="36">
        <f t="shared" ca="1" si="62"/>
        <v>0</v>
      </c>
      <c r="Q269" s="36">
        <f t="shared" ca="1" si="63"/>
        <v>0</v>
      </c>
      <c r="R269" s="16">
        <f t="shared" ca="1" si="64"/>
        <v>8.3808004712510181E-3</v>
      </c>
    </row>
    <row r="270" spans="1:18" x14ac:dyDescent="0.2">
      <c r="A270" s="84"/>
      <c r="B270" s="84"/>
      <c r="C270" s="84"/>
      <c r="D270" s="85">
        <f t="shared" si="50"/>
        <v>0</v>
      </c>
      <c r="E270" s="85">
        <f t="shared" si="51"/>
        <v>0</v>
      </c>
      <c r="F270" s="36">
        <f t="shared" si="52"/>
        <v>0</v>
      </c>
      <c r="G270" s="36">
        <f t="shared" si="53"/>
        <v>0</v>
      </c>
      <c r="H270" s="36">
        <f t="shared" si="54"/>
        <v>0</v>
      </c>
      <c r="I270" s="36">
        <f t="shared" si="55"/>
        <v>0</v>
      </c>
      <c r="J270" s="36">
        <f t="shared" si="56"/>
        <v>0</v>
      </c>
      <c r="K270" s="36">
        <f t="shared" si="57"/>
        <v>0</v>
      </c>
      <c r="L270" s="36">
        <f t="shared" si="58"/>
        <v>0</v>
      </c>
      <c r="M270" s="36">
        <f t="shared" ca="1" si="59"/>
        <v>-8.3808004712510181E-3</v>
      </c>
      <c r="N270" s="36">
        <f t="shared" ca="1" si="60"/>
        <v>0</v>
      </c>
      <c r="O270" s="26">
        <f t="shared" ca="1" si="61"/>
        <v>0</v>
      </c>
      <c r="P270" s="36">
        <f t="shared" ca="1" si="62"/>
        <v>0</v>
      </c>
      <c r="Q270" s="36">
        <f t="shared" ca="1" si="63"/>
        <v>0</v>
      </c>
      <c r="R270" s="16">
        <f t="shared" ca="1" si="64"/>
        <v>8.3808004712510181E-3</v>
      </c>
    </row>
    <row r="271" spans="1:18" x14ac:dyDescent="0.2">
      <c r="A271" s="84"/>
      <c r="B271" s="84"/>
      <c r="C271" s="84"/>
      <c r="D271" s="85">
        <f t="shared" si="50"/>
        <v>0</v>
      </c>
      <c r="E271" s="85">
        <f t="shared" si="51"/>
        <v>0</v>
      </c>
      <c r="F271" s="36">
        <f t="shared" si="52"/>
        <v>0</v>
      </c>
      <c r="G271" s="36">
        <f t="shared" si="53"/>
        <v>0</v>
      </c>
      <c r="H271" s="36">
        <f t="shared" si="54"/>
        <v>0</v>
      </c>
      <c r="I271" s="36">
        <f t="shared" si="55"/>
        <v>0</v>
      </c>
      <c r="J271" s="36">
        <f t="shared" si="56"/>
        <v>0</v>
      </c>
      <c r="K271" s="36">
        <f t="shared" si="57"/>
        <v>0</v>
      </c>
      <c r="L271" s="36">
        <f t="shared" si="58"/>
        <v>0</v>
      </c>
      <c r="M271" s="36">
        <f t="shared" ca="1" si="59"/>
        <v>-8.3808004712510181E-3</v>
      </c>
      <c r="N271" s="36">
        <f t="shared" ca="1" si="60"/>
        <v>0</v>
      </c>
      <c r="O271" s="26">
        <f t="shared" ca="1" si="61"/>
        <v>0</v>
      </c>
      <c r="P271" s="36">
        <f t="shared" ca="1" si="62"/>
        <v>0</v>
      </c>
      <c r="Q271" s="36">
        <f t="shared" ca="1" si="63"/>
        <v>0</v>
      </c>
      <c r="R271" s="16">
        <f t="shared" ca="1" si="64"/>
        <v>8.3808004712510181E-3</v>
      </c>
    </row>
    <row r="272" spans="1:18" x14ac:dyDescent="0.2">
      <c r="A272" s="84"/>
      <c r="B272" s="84"/>
      <c r="C272" s="84"/>
      <c r="D272" s="85">
        <f t="shared" si="50"/>
        <v>0</v>
      </c>
      <c r="E272" s="85">
        <f t="shared" si="51"/>
        <v>0</v>
      </c>
      <c r="F272" s="36">
        <f t="shared" si="52"/>
        <v>0</v>
      </c>
      <c r="G272" s="36">
        <f t="shared" si="53"/>
        <v>0</v>
      </c>
      <c r="H272" s="36">
        <f t="shared" si="54"/>
        <v>0</v>
      </c>
      <c r="I272" s="36">
        <f t="shared" si="55"/>
        <v>0</v>
      </c>
      <c r="J272" s="36">
        <f t="shared" si="56"/>
        <v>0</v>
      </c>
      <c r="K272" s="36">
        <f t="shared" si="57"/>
        <v>0</v>
      </c>
      <c r="L272" s="36">
        <f t="shared" si="58"/>
        <v>0</v>
      </c>
      <c r="M272" s="36">
        <f t="shared" ca="1" si="59"/>
        <v>-8.3808004712510181E-3</v>
      </c>
      <c r="N272" s="36">
        <f t="shared" ca="1" si="60"/>
        <v>0</v>
      </c>
      <c r="O272" s="26">
        <f t="shared" ca="1" si="61"/>
        <v>0</v>
      </c>
      <c r="P272" s="36">
        <f t="shared" ca="1" si="62"/>
        <v>0</v>
      </c>
      <c r="Q272" s="36">
        <f t="shared" ca="1" si="63"/>
        <v>0</v>
      </c>
      <c r="R272" s="16">
        <f t="shared" ca="1" si="64"/>
        <v>8.3808004712510181E-3</v>
      </c>
    </row>
    <row r="273" spans="1:18" x14ac:dyDescent="0.2">
      <c r="A273" s="84"/>
      <c r="B273" s="84"/>
      <c r="C273" s="84"/>
      <c r="D273" s="85">
        <f t="shared" si="50"/>
        <v>0</v>
      </c>
      <c r="E273" s="85">
        <f t="shared" si="51"/>
        <v>0</v>
      </c>
      <c r="F273" s="36">
        <f t="shared" si="52"/>
        <v>0</v>
      </c>
      <c r="G273" s="36">
        <f t="shared" si="53"/>
        <v>0</v>
      </c>
      <c r="H273" s="36">
        <f t="shared" si="54"/>
        <v>0</v>
      </c>
      <c r="I273" s="36">
        <f t="shared" si="55"/>
        <v>0</v>
      </c>
      <c r="J273" s="36">
        <f t="shared" si="56"/>
        <v>0</v>
      </c>
      <c r="K273" s="36">
        <f t="shared" si="57"/>
        <v>0</v>
      </c>
      <c r="L273" s="36">
        <f t="shared" si="58"/>
        <v>0</v>
      </c>
      <c r="M273" s="36">
        <f t="shared" ca="1" si="59"/>
        <v>-8.3808004712510181E-3</v>
      </c>
      <c r="N273" s="36">
        <f t="shared" ca="1" si="60"/>
        <v>0</v>
      </c>
      <c r="O273" s="26">
        <f t="shared" ca="1" si="61"/>
        <v>0</v>
      </c>
      <c r="P273" s="36">
        <f t="shared" ca="1" si="62"/>
        <v>0</v>
      </c>
      <c r="Q273" s="36">
        <f t="shared" ca="1" si="63"/>
        <v>0</v>
      </c>
      <c r="R273" s="16">
        <f t="shared" ca="1" si="64"/>
        <v>8.3808004712510181E-3</v>
      </c>
    </row>
    <row r="274" spans="1:18" x14ac:dyDescent="0.2">
      <c r="A274" s="84"/>
      <c r="B274" s="84"/>
      <c r="C274" s="84"/>
      <c r="D274" s="85">
        <f t="shared" si="50"/>
        <v>0</v>
      </c>
      <c r="E274" s="85">
        <f t="shared" si="51"/>
        <v>0</v>
      </c>
      <c r="F274" s="36">
        <f t="shared" si="52"/>
        <v>0</v>
      </c>
      <c r="G274" s="36">
        <f t="shared" si="53"/>
        <v>0</v>
      </c>
      <c r="H274" s="36">
        <f t="shared" si="54"/>
        <v>0</v>
      </c>
      <c r="I274" s="36">
        <f t="shared" si="55"/>
        <v>0</v>
      </c>
      <c r="J274" s="36">
        <f t="shared" si="56"/>
        <v>0</v>
      </c>
      <c r="K274" s="36">
        <f t="shared" si="57"/>
        <v>0</v>
      </c>
      <c r="L274" s="36">
        <f t="shared" si="58"/>
        <v>0</v>
      </c>
      <c r="M274" s="36">
        <f t="shared" ca="1" si="59"/>
        <v>-8.3808004712510181E-3</v>
      </c>
      <c r="N274" s="36">
        <f t="shared" ca="1" si="60"/>
        <v>0</v>
      </c>
      <c r="O274" s="26">
        <f t="shared" ca="1" si="61"/>
        <v>0</v>
      </c>
      <c r="P274" s="36">
        <f t="shared" ca="1" si="62"/>
        <v>0</v>
      </c>
      <c r="Q274" s="36">
        <f t="shared" ca="1" si="63"/>
        <v>0</v>
      </c>
      <c r="R274" s="16">
        <f t="shared" ca="1" si="64"/>
        <v>8.3808004712510181E-3</v>
      </c>
    </row>
    <row r="275" spans="1:18" x14ac:dyDescent="0.2">
      <c r="A275" s="84"/>
      <c r="B275" s="84"/>
      <c r="C275" s="84"/>
      <c r="D275" s="85">
        <f t="shared" si="50"/>
        <v>0</v>
      </c>
      <c r="E275" s="85">
        <f t="shared" si="51"/>
        <v>0</v>
      </c>
      <c r="F275" s="36">
        <f t="shared" si="52"/>
        <v>0</v>
      </c>
      <c r="G275" s="36">
        <f t="shared" si="53"/>
        <v>0</v>
      </c>
      <c r="H275" s="36">
        <f t="shared" si="54"/>
        <v>0</v>
      </c>
      <c r="I275" s="36">
        <f t="shared" si="55"/>
        <v>0</v>
      </c>
      <c r="J275" s="36">
        <f t="shared" si="56"/>
        <v>0</v>
      </c>
      <c r="K275" s="36">
        <f t="shared" si="57"/>
        <v>0</v>
      </c>
      <c r="L275" s="36">
        <f t="shared" si="58"/>
        <v>0</v>
      </c>
      <c r="M275" s="36">
        <f t="shared" ca="1" si="59"/>
        <v>-8.3808004712510181E-3</v>
      </c>
      <c r="N275" s="36">
        <f t="shared" ca="1" si="60"/>
        <v>0</v>
      </c>
      <c r="O275" s="26">
        <f t="shared" ca="1" si="61"/>
        <v>0</v>
      </c>
      <c r="P275" s="36">
        <f t="shared" ca="1" si="62"/>
        <v>0</v>
      </c>
      <c r="Q275" s="36">
        <f t="shared" ca="1" si="63"/>
        <v>0</v>
      </c>
      <c r="R275" s="16">
        <f t="shared" ca="1" si="64"/>
        <v>8.3808004712510181E-3</v>
      </c>
    </row>
    <row r="276" spans="1:18" x14ac:dyDescent="0.2">
      <c r="A276" s="84"/>
      <c r="B276" s="84"/>
      <c r="C276" s="84"/>
      <c r="D276" s="85">
        <f t="shared" si="50"/>
        <v>0</v>
      </c>
      <c r="E276" s="85">
        <f t="shared" si="51"/>
        <v>0</v>
      </c>
      <c r="F276" s="36">
        <f t="shared" si="52"/>
        <v>0</v>
      </c>
      <c r="G276" s="36">
        <f t="shared" si="53"/>
        <v>0</v>
      </c>
      <c r="H276" s="36">
        <f t="shared" si="54"/>
        <v>0</v>
      </c>
      <c r="I276" s="36">
        <f t="shared" si="55"/>
        <v>0</v>
      </c>
      <c r="J276" s="36">
        <f t="shared" si="56"/>
        <v>0</v>
      </c>
      <c r="K276" s="36">
        <f t="shared" si="57"/>
        <v>0</v>
      </c>
      <c r="L276" s="36">
        <f t="shared" si="58"/>
        <v>0</v>
      </c>
      <c r="M276" s="36">
        <f t="shared" ca="1" si="59"/>
        <v>-8.3808004712510181E-3</v>
      </c>
      <c r="N276" s="36">
        <f t="shared" ca="1" si="60"/>
        <v>0</v>
      </c>
      <c r="O276" s="26">
        <f t="shared" ca="1" si="61"/>
        <v>0</v>
      </c>
      <c r="P276" s="36">
        <f t="shared" ca="1" si="62"/>
        <v>0</v>
      </c>
      <c r="Q276" s="36">
        <f t="shared" ca="1" si="63"/>
        <v>0</v>
      </c>
      <c r="R276" s="16">
        <f t="shared" ca="1" si="64"/>
        <v>8.3808004712510181E-3</v>
      </c>
    </row>
    <row r="277" spans="1:18" x14ac:dyDescent="0.2">
      <c r="A277" s="84"/>
      <c r="B277" s="84"/>
      <c r="C277" s="84"/>
      <c r="D277" s="85">
        <f t="shared" ref="D277:D341" si="65">A277/A$18</f>
        <v>0</v>
      </c>
      <c r="E277" s="85">
        <f t="shared" ref="E277:E341" si="66">B277/B$18</f>
        <v>0</v>
      </c>
      <c r="F277" s="36">
        <f t="shared" ref="F277:F341" si="67">$C277*D277</f>
        <v>0</v>
      </c>
      <c r="G277" s="36">
        <f t="shared" ref="G277:G341" si="68">$C277*E277</f>
        <v>0</v>
      </c>
      <c r="H277" s="36">
        <f t="shared" ref="H277:H341" si="69">C277*D277*D277</f>
        <v>0</v>
      </c>
      <c r="I277" s="36">
        <f t="shared" ref="I277:I341" si="70">C277*D277*D277*D277</f>
        <v>0</v>
      </c>
      <c r="J277" s="36">
        <f t="shared" ref="J277:J341" si="71">C277*D277*D277*D277*D277</f>
        <v>0</v>
      </c>
      <c r="K277" s="36">
        <f t="shared" ref="K277:K341" si="72">C277*E277*D277</f>
        <v>0</v>
      </c>
      <c r="L277" s="36">
        <f t="shared" ref="L277:L341" si="73">C277*E277*D277*D277</f>
        <v>0</v>
      </c>
      <c r="M277" s="36">
        <f t="shared" ref="M277:M341" ca="1" si="74">+E$4+E$5*D277+E$6*D277^2</f>
        <v>-8.3808004712510181E-3</v>
      </c>
      <c r="N277" s="36">
        <f t="shared" ref="N277:N340" ca="1" si="75">C277*(M277-E277)^2</f>
        <v>0</v>
      </c>
      <c r="O277" s="26">
        <f t="shared" ref="O277:O341" ca="1" si="76">(C277*O$1-O$2*F277+O$3*H277)^2</f>
        <v>0</v>
      </c>
      <c r="P277" s="36">
        <f t="shared" ref="P277:P340" ca="1" si="77">(-C277*O$2+O$4*F277-O$5*H277)^2</f>
        <v>0</v>
      </c>
      <c r="Q277" s="36">
        <f t="shared" ref="Q277:Q341" ca="1" si="78">+(C277*O$3-F277*O$5+H277*O$6)^2</f>
        <v>0</v>
      </c>
      <c r="R277" s="16">
        <f t="shared" ref="R277:R341" ca="1" si="79">+E277-M277</f>
        <v>8.3808004712510181E-3</v>
      </c>
    </row>
    <row r="278" spans="1:18" x14ac:dyDescent="0.2">
      <c r="A278" s="84"/>
      <c r="B278" s="84"/>
      <c r="C278" s="84"/>
      <c r="D278" s="85">
        <f t="shared" si="65"/>
        <v>0</v>
      </c>
      <c r="E278" s="85">
        <f t="shared" si="66"/>
        <v>0</v>
      </c>
      <c r="F278" s="36">
        <f t="shared" si="67"/>
        <v>0</v>
      </c>
      <c r="G278" s="36">
        <f t="shared" si="68"/>
        <v>0</v>
      </c>
      <c r="H278" s="36">
        <f t="shared" si="69"/>
        <v>0</v>
      </c>
      <c r="I278" s="36">
        <f t="shared" si="70"/>
        <v>0</v>
      </c>
      <c r="J278" s="36">
        <f t="shared" si="71"/>
        <v>0</v>
      </c>
      <c r="K278" s="36">
        <f t="shared" si="72"/>
        <v>0</v>
      </c>
      <c r="L278" s="36">
        <f t="shared" si="73"/>
        <v>0</v>
      </c>
      <c r="M278" s="36">
        <f t="shared" ca="1" si="74"/>
        <v>-8.3808004712510181E-3</v>
      </c>
      <c r="N278" s="36">
        <f t="shared" ca="1" si="75"/>
        <v>0</v>
      </c>
      <c r="O278" s="26">
        <f t="shared" ca="1" si="76"/>
        <v>0</v>
      </c>
      <c r="P278" s="36">
        <f t="shared" ca="1" si="77"/>
        <v>0</v>
      </c>
      <c r="Q278" s="36">
        <f t="shared" ca="1" si="78"/>
        <v>0</v>
      </c>
      <c r="R278" s="16">
        <f t="shared" ca="1" si="79"/>
        <v>8.3808004712510181E-3</v>
      </c>
    </row>
    <row r="279" spans="1:18" x14ac:dyDescent="0.2">
      <c r="A279" s="84"/>
      <c r="B279" s="84"/>
      <c r="C279" s="84"/>
      <c r="D279" s="85">
        <f t="shared" si="65"/>
        <v>0</v>
      </c>
      <c r="E279" s="85">
        <f t="shared" si="66"/>
        <v>0</v>
      </c>
      <c r="F279" s="36">
        <f t="shared" si="67"/>
        <v>0</v>
      </c>
      <c r="G279" s="36">
        <f t="shared" si="68"/>
        <v>0</v>
      </c>
      <c r="H279" s="36">
        <f t="shared" si="69"/>
        <v>0</v>
      </c>
      <c r="I279" s="36">
        <f t="shared" si="70"/>
        <v>0</v>
      </c>
      <c r="J279" s="36">
        <f t="shared" si="71"/>
        <v>0</v>
      </c>
      <c r="K279" s="36">
        <f t="shared" si="72"/>
        <v>0</v>
      </c>
      <c r="L279" s="36">
        <f t="shared" si="73"/>
        <v>0</v>
      </c>
      <c r="M279" s="36">
        <f t="shared" ca="1" si="74"/>
        <v>-8.3808004712510181E-3</v>
      </c>
      <c r="N279" s="36">
        <f t="shared" ca="1" si="75"/>
        <v>0</v>
      </c>
      <c r="O279" s="26">
        <f t="shared" ca="1" si="76"/>
        <v>0</v>
      </c>
      <c r="P279" s="36">
        <f t="shared" ca="1" si="77"/>
        <v>0</v>
      </c>
      <c r="Q279" s="36">
        <f t="shared" ca="1" si="78"/>
        <v>0</v>
      </c>
      <c r="R279" s="16">
        <f t="shared" ca="1" si="79"/>
        <v>8.3808004712510181E-3</v>
      </c>
    </row>
    <row r="280" spans="1:18" x14ac:dyDescent="0.2">
      <c r="A280" s="84"/>
      <c r="B280" s="84"/>
      <c r="C280" s="84"/>
      <c r="D280" s="85">
        <f t="shared" si="65"/>
        <v>0</v>
      </c>
      <c r="E280" s="85">
        <f t="shared" si="66"/>
        <v>0</v>
      </c>
      <c r="F280" s="36">
        <f t="shared" si="67"/>
        <v>0</v>
      </c>
      <c r="G280" s="36">
        <f t="shared" si="68"/>
        <v>0</v>
      </c>
      <c r="H280" s="36">
        <f t="shared" si="69"/>
        <v>0</v>
      </c>
      <c r="I280" s="36">
        <f t="shared" si="70"/>
        <v>0</v>
      </c>
      <c r="J280" s="36">
        <f t="shared" si="71"/>
        <v>0</v>
      </c>
      <c r="K280" s="36">
        <f t="shared" si="72"/>
        <v>0</v>
      </c>
      <c r="L280" s="36">
        <f t="shared" si="73"/>
        <v>0</v>
      </c>
      <c r="M280" s="36">
        <f t="shared" ca="1" si="74"/>
        <v>-8.3808004712510181E-3</v>
      </c>
      <c r="N280" s="36">
        <f t="shared" ca="1" si="75"/>
        <v>0</v>
      </c>
      <c r="O280" s="26">
        <f t="shared" ca="1" si="76"/>
        <v>0</v>
      </c>
      <c r="P280" s="36">
        <f t="shared" ca="1" si="77"/>
        <v>0</v>
      </c>
      <c r="Q280" s="36">
        <f t="shared" ca="1" si="78"/>
        <v>0</v>
      </c>
      <c r="R280" s="16">
        <f t="shared" ca="1" si="79"/>
        <v>8.3808004712510181E-3</v>
      </c>
    </row>
    <row r="281" spans="1:18" x14ac:dyDescent="0.2">
      <c r="A281" s="84"/>
      <c r="B281" s="84"/>
      <c r="C281" s="84"/>
      <c r="D281" s="85">
        <f t="shared" si="65"/>
        <v>0</v>
      </c>
      <c r="E281" s="85">
        <f t="shared" si="66"/>
        <v>0</v>
      </c>
      <c r="F281" s="36">
        <f t="shared" si="67"/>
        <v>0</v>
      </c>
      <c r="G281" s="36">
        <f t="shared" si="68"/>
        <v>0</v>
      </c>
      <c r="H281" s="36">
        <f t="shared" si="69"/>
        <v>0</v>
      </c>
      <c r="I281" s="36">
        <f t="shared" si="70"/>
        <v>0</v>
      </c>
      <c r="J281" s="36">
        <f t="shared" si="71"/>
        <v>0</v>
      </c>
      <c r="K281" s="36">
        <f t="shared" si="72"/>
        <v>0</v>
      </c>
      <c r="L281" s="36">
        <f t="shared" si="73"/>
        <v>0</v>
      </c>
      <c r="M281" s="36">
        <f t="shared" ca="1" si="74"/>
        <v>-8.3808004712510181E-3</v>
      </c>
      <c r="N281" s="36">
        <f t="shared" ca="1" si="75"/>
        <v>0</v>
      </c>
      <c r="O281" s="26">
        <f t="shared" ca="1" si="76"/>
        <v>0</v>
      </c>
      <c r="P281" s="36">
        <f t="shared" ca="1" si="77"/>
        <v>0</v>
      </c>
      <c r="Q281" s="36">
        <f t="shared" ca="1" si="78"/>
        <v>0</v>
      </c>
      <c r="R281" s="16">
        <f t="shared" ca="1" si="79"/>
        <v>8.3808004712510181E-3</v>
      </c>
    </row>
    <row r="282" spans="1:18" x14ac:dyDescent="0.2">
      <c r="A282" s="84"/>
      <c r="B282" s="84"/>
      <c r="C282" s="84"/>
      <c r="D282" s="85">
        <f t="shared" si="65"/>
        <v>0</v>
      </c>
      <c r="E282" s="85">
        <f t="shared" si="66"/>
        <v>0</v>
      </c>
      <c r="F282" s="36">
        <f t="shared" si="67"/>
        <v>0</v>
      </c>
      <c r="G282" s="36">
        <f t="shared" si="68"/>
        <v>0</v>
      </c>
      <c r="H282" s="36">
        <f t="shared" si="69"/>
        <v>0</v>
      </c>
      <c r="I282" s="36">
        <f t="shared" si="70"/>
        <v>0</v>
      </c>
      <c r="J282" s="36">
        <f t="shared" si="71"/>
        <v>0</v>
      </c>
      <c r="K282" s="36">
        <f t="shared" si="72"/>
        <v>0</v>
      </c>
      <c r="L282" s="36">
        <f t="shared" si="73"/>
        <v>0</v>
      </c>
      <c r="M282" s="36">
        <f t="shared" ca="1" si="74"/>
        <v>-8.3808004712510181E-3</v>
      </c>
      <c r="N282" s="36">
        <f t="shared" ca="1" si="75"/>
        <v>0</v>
      </c>
      <c r="O282" s="26">
        <f t="shared" ca="1" si="76"/>
        <v>0</v>
      </c>
      <c r="P282" s="36">
        <f t="shared" ca="1" si="77"/>
        <v>0</v>
      </c>
      <c r="Q282" s="36">
        <f t="shared" ca="1" si="78"/>
        <v>0</v>
      </c>
      <c r="R282" s="16">
        <f t="shared" ca="1" si="79"/>
        <v>8.3808004712510181E-3</v>
      </c>
    </row>
    <row r="283" spans="1:18" x14ac:dyDescent="0.2">
      <c r="A283" s="84"/>
      <c r="B283" s="84"/>
      <c r="C283" s="84"/>
      <c r="D283" s="85">
        <f t="shared" si="65"/>
        <v>0</v>
      </c>
      <c r="E283" s="85">
        <f t="shared" si="66"/>
        <v>0</v>
      </c>
      <c r="F283" s="36">
        <f t="shared" si="67"/>
        <v>0</v>
      </c>
      <c r="G283" s="36">
        <f t="shared" si="68"/>
        <v>0</v>
      </c>
      <c r="H283" s="36">
        <f t="shared" si="69"/>
        <v>0</v>
      </c>
      <c r="I283" s="36">
        <f t="shared" si="70"/>
        <v>0</v>
      </c>
      <c r="J283" s="36">
        <f t="shared" si="71"/>
        <v>0</v>
      </c>
      <c r="K283" s="36">
        <f t="shared" si="72"/>
        <v>0</v>
      </c>
      <c r="L283" s="36">
        <f t="shared" si="73"/>
        <v>0</v>
      </c>
      <c r="M283" s="36">
        <f t="shared" ca="1" si="74"/>
        <v>-8.3808004712510181E-3</v>
      </c>
      <c r="N283" s="36">
        <f t="shared" ca="1" si="75"/>
        <v>0</v>
      </c>
      <c r="O283" s="26">
        <f t="shared" ca="1" si="76"/>
        <v>0</v>
      </c>
      <c r="P283" s="36">
        <f t="shared" ca="1" si="77"/>
        <v>0</v>
      </c>
      <c r="Q283" s="36">
        <f t="shared" ca="1" si="78"/>
        <v>0</v>
      </c>
      <c r="R283" s="16">
        <f t="shared" ca="1" si="79"/>
        <v>8.3808004712510181E-3</v>
      </c>
    </row>
    <row r="284" spans="1:18" x14ac:dyDescent="0.2">
      <c r="A284" s="84"/>
      <c r="B284" s="84"/>
      <c r="C284" s="84"/>
      <c r="D284" s="85">
        <f t="shared" si="65"/>
        <v>0</v>
      </c>
      <c r="E284" s="85">
        <f t="shared" si="66"/>
        <v>0</v>
      </c>
      <c r="F284" s="36">
        <f t="shared" si="67"/>
        <v>0</v>
      </c>
      <c r="G284" s="36">
        <f t="shared" si="68"/>
        <v>0</v>
      </c>
      <c r="H284" s="36">
        <f t="shared" si="69"/>
        <v>0</v>
      </c>
      <c r="I284" s="36">
        <f t="shared" si="70"/>
        <v>0</v>
      </c>
      <c r="J284" s="36">
        <f t="shared" si="71"/>
        <v>0</v>
      </c>
      <c r="K284" s="36">
        <f t="shared" si="72"/>
        <v>0</v>
      </c>
      <c r="L284" s="36">
        <f t="shared" si="73"/>
        <v>0</v>
      </c>
      <c r="M284" s="36">
        <f t="shared" ca="1" si="74"/>
        <v>-8.3808004712510181E-3</v>
      </c>
      <c r="N284" s="36">
        <f t="shared" ca="1" si="75"/>
        <v>0</v>
      </c>
      <c r="O284" s="26">
        <f t="shared" ca="1" si="76"/>
        <v>0</v>
      </c>
      <c r="P284" s="36">
        <f t="shared" ca="1" si="77"/>
        <v>0</v>
      </c>
      <c r="Q284" s="36">
        <f t="shared" ca="1" si="78"/>
        <v>0</v>
      </c>
      <c r="R284" s="16">
        <f t="shared" ca="1" si="79"/>
        <v>8.3808004712510181E-3</v>
      </c>
    </row>
    <row r="285" spans="1:18" x14ac:dyDescent="0.2">
      <c r="A285" s="84"/>
      <c r="B285" s="84"/>
      <c r="C285" s="84"/>
      <c r="D285" s="85">
        <f t="shared" si="65"/>
        <v>0</v>
      </c>
      <c r="E285" s="85">
        <f t="shared" si="66"/>
        <v>0</v>
      </c>
      <c r="F285" s="36">
        <f t="shared" si="67"/>
        <v>0</v>
      </c>
      <c r="G285" s="36">
        <f t="shared" si="68"/>
        <v>0</v>
      </c>
      <c r="H285" s="36">
        <f t="shared" si="69"/>
        <v>0</v>
      </c>
      <c r="I285" s="36">
        <f t="shared" si="70"/>
        <v>0</v>
      </c>
      <c r="J285" s="36">
        <f t="shared" si="71"/>
        <v>0</v>
      </c>
      <c r="K285" s="36">
        <f t="shared" si="72"/>
        <v>0</v>
      </c>
      <c r="L285" s="36">
        <f t="shared" si="73"/>
        <v>0</v>
      </c>
      <c r="M285" s="36">
        <f t="shared" ca="1" si="74"/>
        <v>-8.3808004712510181E-3</v>
      </c>
      <c r="N285" s="36">
        <f t="shared" ca="1" si="75"/>
        <v>0</v>
      </c>
      <c r="O285" s="26">
        <f t="shared" ca="1" si="76"/>
        <v>0</v>
      </c>
      <c r="P285" s="36">
        <f t="shared" ca="1" si="77"/>
        <v>0</v>
      </c>
      <c r="Q285" s="36">
        <f t="shared" ca="1" si="78"/>
        <v>0</v>
      </c>
      <c r="R285" s="16">
        <f t="shared" ca="1" si="79"/>
        <v>8.3808004712510181E-3</v>
      </c>
    </row>
    <row r="286" spans="1:18" x14ac:dyDescent="0.2">
      <c r="A286" s="84"/>
      <c r="B286" s="84"/>
      <c r="C286" s="84"/>
      <c r="D286" s="85">
        <f t="shared" si="65"/>
        <v>0</v>
      </c>
      <c r="E286" s="85">
        <f t="shared" si="66"/>
        <v>0</v>
      </c>
      <c r="F286" s="36">
        <f t="shared" si="67"/>
        <v>0</v>
      </c>
      <c r="G286" s="36">
        <f t="shared" si="68"/>
        <v>0</v>
      </c>
      <c r="H286" s="36">
        <f t="shared" si="69"/>
        <v>0</v>
      </c>
      <c r="I286" s="36">
        <f t="shared" si="70"/>
        <v>0</v>
      </c>
      <c r="J286" s="36">
        <f t="shared" si="71"/>
        <v>0</v>
      </c>
      <c r="K286" s="36">
        <f t="shared" si="72"/>
        <v>0</v>
      </c>
      <c r="L286" s="36">
        <f t="shared" si="73"/>
        <v>0</v>
      </c>
      <c r="M286" s="36">
        <f t="shared" ca="1" si="74"/>
        <v>-8.3808004712510181E-3</v>
      </c>
      <c r="N286" s="36">
        <f t="shared" ca="1" si="75"/>
        <v>0</v>
      </c>
      <c r="O286" s="26">
        <f t="shared" ca="1" si="76"/>
        <v>0</v>
      </c>
      <c r="P286" s="36">
        <f t="shared" ca="1" si="77"/>
        <v>0</v>
      </c>
      <c r="Q286" s="36">
        <f t="shared" ca="1" si="78"/>
        <v>0</v>
      </c>
      <c r="R286" s="16">
        <f t="shared" ca="1" si="79"/>
        <v>8.3808004712510181E-3</v>
      </c>
    </row>
    <row r="287" spans="1:18" x14ac:dyDescent="0.2">
      <c r="A287" s="84"/>
      <c r="B287" s="84"/>
      <c r="C287" s="84"/>
      <c r="D287" s="85">
        <f t="shared" si="65"/>
        <v>0</v>
      </c>
      <c r="E287" s="85">
        <f t="shared" si="66"/>
        <v>0</v>
      </c>
      <c r="F287" s="36">
        <f t="shared" si="67"/>
        <v>0</v>
      </c>
      <c r="G287" s="36">
        <f t="shared" si="68"/>
        <v>0</v>
      </c>
      <c r="H287" s="36">
        <f t="shared" si="69"/>
        <v>0</v>
      </c>
      <c r="I287" s="36">
        <f t="shared" si="70"/>
        <v>0</v>
      </c>
      <c r="J287" s="36">
        <f t="shared" si="71"/>
        <v>0</v>
      </c>
      <c r="K287" s="36">
        <f t="shared" si="72"/>
        <v>0</v>
      </c>
      <c r="L287" s="36">
        <f t="shared" si="73"/>
        <v>0</v>
      </c>
      <c r="M287" s="36">
        <f t="shared" ca="1" si="74"/>
        <v>-8.3808004712510181E-3</v>
      </c>
      <c r="N287" s="36">
        <f t="shared" ca="1" si="75"/>
        <v>0</v>
      </c>
      <c r="O287" s="26">
        <f t="shared" ca="1" si="76"/>
        <v>0</v>
      </c>
      <c r="P287" s="36">
        <f t="shared" ca="1" si="77"/>
        <v>0</v>
      </c>
      <c r="Q287" s="36">
        <f t="shared" ca="1" si="78"/>
        <v>0</v>
      </c>
      <c r="R287" s="16">
        <f t="shared" ca="1" si="79"/>
        <v>8.3808004712510181E-3</v>
      </c>
    </row>
    <row r="288" spans="1:18" x14ac:dyDescent="0.2">
      <c r="A288" s="84"/>
      <c r="B288" s="84"/>
      <c r="C288" s="84"/>
      <c r="D288" s="85">
        <f t="shared" si="65"/>
        <v>0</v>
      </c>
      <c r="E288" s="85">
        <f t="shared" si="66"/>
        <v>0</v>
      </c>
      <c r="F288" s="36">
        <f t="shared" si="67"/>
        <v>0</v>
      </c>
      <c r="G288" s="36">
        <f t="shared" si="68"/>
        <v>0</v>
      </c>
      <c r="H288" s="36">
        <f t="shared" si="69"/>
        <v>0</v>
      </c>
      <c r="I288" s="36">
        <f t="shared" si="70"/>
        <v>0</v>
      </c>
      <c r="J288" s="36">
        <f t="shared" si="71"/>
        <v>0</v>
      </c>
      <c r="K288" s="36">
        <f t="shared" si="72"/>
        <v>0</v>
      </c>
      <c r="L288" s="36">
        <f t="shared" si="73"/>
        <v>0</v>
      </c>
      <c r="M288" s="36">
        <f t="shared" ca="1" si="74"/>
        <v>-8.3808004712510181E-3</v>
      </c>
      <c r="N288" s="36">
        <f t="shared" ca="1" si="75"/>
        <v>0</v>
      </c>
      <c r="O288" s="26">
        <f t="shared" ca="1" si="76"/>
        <v>0</v>
      </c>
      <c r="P288" s="36">
        <f t="shared" ca="1" si="77"/>
        <v>0</v>
      </c>
      <c r="Q288" s="36">
        <f t="shared" ca="1" si="78"/>
        <v>0</v>
      </c>
      <c r="R288" s="16">
        <f t="shared" ca="1" si="79"/>
        <v>8.3808004712510181E-3</v>
      </c>
    </row>
    <row r="289" spans="1:18" x14ac:dyDescent="0.2">
      <c r="A289" s="84"/>
      <c r="B289" s="84"/>
      <c r="C289" s="84"/>
      <c r="D289" s="85">
        <f t="shared" si="65"/>
        <v>0</v>
      </c>
      <c r="E289" s="85">
        <f t="shared" si="66"/>
        <v>0</v>
      </c>
      <c r="F289" s="36">
        <f t="shared" si="67"/>
        <v>0</v>
      </c>
      <c r="G289" s="36">
        <f t="shared" si="68"/>
        <v>0</v>
      </c>
      <c r="H289" s="36">
        <f t="shared" si="69"/>
        <v>0</v>
      </c>
      <c r="I289" s="36">
        <f t="shared" si="70"/>
        <v>0</v>
      </c>
      <c r="J289" s="36">
        <f t="shared" si="71"/>
        <v>0</v>
      </c>
      <c r="K289" s="36">
        <f t="shared" si="72"/>
        <v>0</v>
      </c>
      <c r="L289" s="36">
        <f t="shared" si="73"/>
        <v>0</v>
      </c>
      <c r="M289" s="36">
        <f t="shared" ca="1" si="74"/>
        <v>-8.3808004712510181E-3</v>
      </c>
      <c r="N289" s="36">
        <f t="shared" ca="1" si="75"/>
        <v>0</v>
      </c>
      <c r="O289" s="26">
        <f t="shared" ca="1" si="76"/>
        <v>0</v>
      </c>
      <c r="P289" s="36">
        <f t="shared" ca="1" si="77"/>
        <v>0</v>
      </c>
      <c r="Q289" s="36">
        <f t="shared" ca="1" si="78"/>
        <v>0</v>
      </c>
      <c r="R289" s="16">
        <f t="shared" ca="1" si="79"/>
        <v>8.3808004712510181E-3</v>
      </c>
    </row>
    <row r="290" spans="1:18" x14ac:dyDescent="0.2">
      <c r="A290" s="84"/>
      <c r="B290" s="84"/>
      <c r="C290" s="84"/>
      <c r="D290" s="85">
        <f t="shared" si="65"/>
        <v>0</v>
      </c>
      <c r="E290" s="85">
        <f t="shared" si="66"/>
        <v>0</v>
      </c>
      <c r="F290" s="36">
        <f t="shared" si="67"/>
        <v>0</v>
      </c>
      <c r="G290" s="36">
        <f t="shared" si="68"/>
        <v>0</v>
      </c>
      <c r="H290" s="36">
        <f t="shared" si="69"/>
        <v>0</v>
      </c>
      <c r="I290" s="36">
        <f t="shared" si="70"/>
        <v>0</v>
      </c>
      <c r="J290" s="36">
        <f t="shared" si="71"/>
        <v>0</v>
      </c>
      <c r="K290" s="36">
        <f t="shared" si="72"/>
        <v>0</v>
      </c>
      <c r="L290" s="36">
        <f t="shared" si="73"/>
        <v>0</v>
      </c>
      <c r="M290" s="36">
        <f t="shared" ca="1" si="74"/>
        <v>-8.3808004712510181E-3</v>
      </c>
      <c r="N290" s="36">
        <f t="shared" ca="1" si="75"/>
        <v>0</v>
      </c>
      <c r="O290" s="26">
        <f t="shared" ca="1" si="76"/>
        <v>0</v>
      </c>
      <c r="P290" s="36">
        <f t="shared" ca="1" si="77"/>
        <v>0</v>
      </c>
      <c r="Q290" s="36">
        <f t="shared" ca="1" si="78"/>
        <v>0</v>
      </c>
      <c r="R290" s="16">
        <f t="shared" ca="1" si="79"/>
        <v>8.3808004712510181E-3</v>
      </c>
    </row>
    <row r="291" spans="1:18" x14ac:dyDescent="0.2">
      <c r="A291" s="84"/>
      <c r="B291" s="84"/>
      <c r="C291" s="84"/>
      <c r="D291" s="85">
        <f t="shared" si="65"/>
        <v>0</v>
      </c>
      <c r="E291" s="85">
        <f t="shared" si="66"/>
        <v>0</v>
      </c>
      <c r="F291" s="36">
        <f t="shared" si="67"/>
        <v>0</v>
      </c>
      <c r="G291" s="36">
        <f t="shared" si="68"/>
        <v>0</v>
      </c>
      <c r="H291" s="36">
        <f t="shared" si="69"/>
        <v>0</v>
      </c>
      <c r="I291" s="36">
        <f t="shared" si="70"/>
        <v>0</v>
      </c>
      <c r="J291" s="36">
        <f t="shared" si="71"/>
        <v>0</v>
      </c>
      <c r="K291" s="36">
        <f t="shared" si="72"/>
        <v>0</v>
      </c>
      <c r="L291" s="36">
        <f t="shared" si="73"/>
        <v>0</v>
      </c>
      <c r="M291" s="36">
        <f t="shared" ca="1" si="74"/>
        <v>-8.3808004712510181E-3</v>
      </c>
      <c r="N291" s="36">
        <f t="shared" ca="1" si="75"/>
        <v>0</v>
      </c>
      <c r="O291" s="26">
        <f t="shared" ca="1" si="76"/>
        <v>0</v>
      </c>
      <c r="P291" s="36">
        <f t="shared" ca="1" si="77"/>
        <v>0</v>
      </c>
      <c r="Q291" s="36">
        <f t="shared" ca="1" si="78"/>
        <v>0</v>
      </c>
      <c r="R291" s="16">
        <f t="shared" ca="1" si="79"/>
        <v>8.3808004712510181E-3</v>
      </c>
    </row>
    <row r="292" spans="1:18" x14ac:dyDescent="0.2">
      <c r="A292" s="84"/>
      <c r="B292" s="84"/>
      <c r="C292" s="84"/>
      <c r="D292" s="85">
        <f t="shared" si="65"/>
        <v>0</v>
      </c>
      <c r="E292" s="85">
        <f t="shared" si="66"/>
        <v>0</v>
      </c>
      <c r="F292" s="36">
        <f t="shared" si="67"/>
        <v>0</v>
      </c>
      <c r="G292" s="36">
        <f t="shared" si="68"/>
        <v>0</v>
      </c>
      <c r="H292" s="36">
        <f t="shared" si="69"/>
        <v>0</v>
      </c>
      <c r="I292" s="36">
        <f t="shared" si="70"/>
        <v>0</v>
      </c>
      <c r="J292" s="36">
        <f t="shared" si="71"/>
        <v>0</v>
      </c>
      <c r="K292" s="36">
        <f t="shared" si="72"/>
        <v>0</v>
      </c>
      <c r="L292" s="36">
        <f t="shared" si="73"/>
        <v>0</v>
      </c>
      <c r="M292" s="36">
        <f t="shared" ca="1" si="74"/>
        <v>-8.3808004712510181E-3</v>
      </c>
      <c r="N292" s="36">
        <f t="shared" ca="1" si="75"/>
        <v>0</v>
      </c>
      <c r="O292" s="26">
        <f t="shared" ca="1" si="76"/>
        <v>0</v>
      </c>
      <c r="P292" s="36">
        <f t="shared" ca="1" si="77"/>
        <v>0</v>
      </c>
      <c r="Q292" s="36">
        <f t="shared" ca="1" si="78"/>
        <v>0</v>
      </c>
      <c r="R292" s="16">
        <f t="shared" ca="1" si="79"/>
        <v>8.3808004712510181E-3</v>
      </c>
    </row>
    <row r="293" spans="1:18" x14ac:dyDescent="0.2">
      <c r="A293" s="84"/>
      <c r="B293" s="84"/>
      <c r="C293" s="84"/>
      <c r="D293" s="85">
        <f t="shared" si="65"/>
        <v>0</v>
      </c>
      <c r="E293" s="85">
        <f t="shared" si="66"/>
        <v>0</v>
      </c>
      <c r="F293" s="36">
        <f t="shared" si="67"/>
        <v>0</v>
      </c>
      <c r="G293" s="36">
        <f t="shared" si="68"/>
        <v>0</v>
      </c>
      <c r="H293" s="36">
        <f t="shared" si="69"/>
        <v>0</v>
      </c>
      <c r="I293" s="36">
        <f t="shared" si="70"/>
        <v>0</v>
      </c>
      <c r="J293" s="36">
        <f t="shared" si="71"/>
        <v>0</v>
      </c>
      <c r="K293" s="36">
        <f t="shared" si="72"/>
        <v>0</v>
      </c>
      <c r="L293" s="36">
        <f t="shared" si="73"/>
        <v>0</v>
      </c>
      <c r="M293" s="36">
        <f t="shared" ca="1" si="74"/>
        <v>-8.3808004712510181E-3</v>
      </c>
      <c r="N293" s="36">
        <f t="shared" ca="1" si="75"/>
        <v>0</v>
      </c>
      <c r="O293" s="26">
        <f t="shared" ca="1" si="76"/>
        <v>0</v>
      </c>
      <c r="P293" s="36">
        <f t="shared" ca="1" si="77"/>
        <v>0</v>
      </c>
      <c r="Q293" s="36">
        <f t="shared" ca="1" si="78"/>
        <v>0</v>
      </c>
      <c r="R293" s="16">
        <f t="shared" ca="1" si="79"/>
        <v>8.3808004712510181E-3</v>
      </c>
    </row>
    <row r="294" spans="1:18" x14ac:dyDescent="0.2">
      <c r="A294" s="84"/>
      <c r="B294" s="84"/>
      <c r="C294" s="84"/>
      <c r="D294" s="85">
        <f t="shared" si="65"/>
        <v>0</v>
      </c>
      <c r="E294" s="85">
        <f t="shared" si="66"/>
        <v>0</v>
      </c>
      <c r="F294" s="36">
        <f t="shared" si="67"/>
        <v>0</v>
      </c>
      <c r="G294" s="36">
        <f t="shared" si="68"/>
        <v>0</v>
      </c>
      <c r="H294" s="36">
        <f t="shared" si="69"/>
        <v>0</v>
      </c>
      <c r="I294" s="36">
        <f t="shared" si="70"/>
        <v>0</v>
      </c>
      <c r="J294" s="36">
        <f t="shared" si="71"/>
        <v>0</v>
      </c>
      <c r="K294" s="36">
        <f t="shared" si="72"/>
        <v>0</v>
      </c>
      <c r="L294" s="36">
        <f t="shared" si="73"/>
        <v>0</v>
      </c>
      <c r="M294" s="36">
        <f t="shared" ca="1" si="74"/>
        <v>-8.3808004712510181E-3</v>
      </c>
      <c r="N294" s="36">
        <f t="shared" ca="1" si="75"/>
        <v>0</v>
      </c>
      <c r="O294" s="26">
        <f t="shared" ca="1" si="76"/>
        <v>0</v>
      </c>
      <c r="P294" s="36">
        <f t="shared" ca="1" si="77"/>
        <v>0</v>
      </c>
      <c r="Q294" s="36">
        <f t="shared" ca="1" si="78"/>
        <v>0</v>
      </c>
      <c r="R294" s="16">
        <f t="shared" ca="1" si="79"/>
        <v>8.3808004712510181E-3</v>
      </c>
    </row>
    <row r="295" spans="1:18" x14ac:dyDescent="0.2">
      <c r="A295" s="84"/>
      <c r="B295" s="84"/>
      <c r="C295" s="84"/>
      <c r="D295" s="85">
        <f t="shared" si="65"/>
        <v>0</v>
      </c>
      <c r="E295" s="85">
        <f t="shared" si="66"/>
        <v>0</v>
      </c>
      <c r="F295" s="36">
        <f t="shared" si="67"/>
        <v>0</v>
      </c>
      <c r="G295" s="36">
        <f t="shared" si="68"/>
        <v>0</v>
      </c>
      <c r="H295" s="36">
        <f t="shared" si="69"/>
        <v>0</v>
      </c>
      <c r="I295" s="36">
        <f t="shared" si="70"/>
        <v>0</v>
      </c>
      <c r="J295" s="36">
        <f t="shared" si="71"/>
        <v>0</v>
      </c>
      <c r="K295" s="36">
        <f t="shared" si="72"/>
        <v>0</v>
      </c>
      <c r="L295" s="36">
        <f t="shared" si="73"/>
        <v>0</v>
      </c>
      <c r="M295" s="36">
        <f t="shared" ca="1" si="74"/>
        <v>-8.3808004712510181E-3</v>
      </c>
      <c r="N295" s="36">
        <f t="shared" ca="1" si="75"/>
        <v>0</v>
      </c>
      <c r="O295" s="26">
        <f t="shared" ca="1" si="76"/>
        <v>0</v>
      </c>
      <c r="P295" s="36">
        <f t="shared" ca="1" si="77"/>
        <v>0</v>
      </c>
      <c r="Q295" s="36">
        <f t="shared" ca="1" si="78"/>
        <v>0</v>
      </c>
      <c r="R295" s="16">
        <f t="shared" ca="1" si="79"/>
        <v>8.3808004712510181E-3</v>
      </c>
    </row>
    <row r="296" spans="1:18" x14ac:dyDescent="0.2">
      <c r="A296" s="84"/>
      <c r="B296" s="84"/>
      <c r="C296" s="84"/>
      <c r="D296" s="85">
        <f t="shared" si="65"/>
        <v>0</v>
      </c>
      <c r="E296" s="85">
        <f t="shared" si="66"/>
        <v>0</v>
      </c>
      <c r="F296" s="36">
        <f t="shared" si="67"/>
        <v>0</v>
      </c>
      <c r="G296" s="36">
        <f t="shared" si="68"/>
        <v>0</v>
      </c>
      <c r="H296" s="36">
        <f t="shared" si="69"/>
        <v>0</v>
      </c>
      <c r="I296" s="36">
        <f t="shared" si="70"/>
        <v>0</v>
      </c>
      <c r="J296" s="36">
        <f t="shared" si="71"/>
        <v>0</v>
      </c>
      <c r="K296" s="36">
        <f t="shared" si="72"/>
        <v>0</v>
      </c>
      <c r="L296" s="36">
        <f t="shared" si="73"/>
        <v>0</v>
      </c>
      <c r="M296" s="36">
        <f t="shared" ca="1" si="74"/>
        <v>-8.3808004712510181E-3</v>
      </c>
      <c r="N296" s="36">
        <f t="shared" ca="1" si="75"/>
        <v>0</v>
      </c>
      <c r="O296" s="26">
        <f t="shared" ca="1" si="76"/>
        <v>0</v>
      </c>
      <c r="P296" s="36">
        <f t="shared" ca="1" si="77"/>
        <v>0</v>
      </c>
      <c r="Q296" s="36">
        <f t="shared" ca="1" si="78"/>
        <v>0</v>
      </c>
      <c r="R296" s="16">
        <f t="shared" ca="1" si="79"/>
        <v>8.3808004712510181E-3</v>
      </c>
    </row>
    <row r="297" spans="1:18" x14ac:dyDescent="0.2">
      <c r="A297" s="84"/>
      <c r="B297" s="84"/>
      <c r="C297" s="84"/>
      <c r="D297" s="85">
        <f t="shared" si="65"/>
        <v>0</v>
      </c>
      <c r="E297" s="85">
        <f t="shared" si="66"/>
        <v>0</v>
      </c>
      <c r="F297" s="36">
        <f t="shared" si="67"/>
        <v>0</v>
      </c>
      <c r="G297" s="36">
        <f t="shared" si="68"/>
        <v>0</v>
      </c>
      <c r="H297" s="36">
        <f t="shared" si="69"/>
        <v>0</v>
      </c>
      <c r="I297" s="36">
        <f t="shared" si="70"/>
        <v>0</v>
      </c>
      <c r="J297" s="36">
        <f t="shared" si="71"/>
        <v>0</v>
      </c>
      <c r="K297" s="36">
        <f t="shared" si="72"/>
        <v>0</v>
      </c>
      <c r="L297" s="36">
        <f t="shared" si="73"/>
        <v>0</v>
      </c>
      <c r="M297" s="36">
        <f t="shared" ca="1" si="74"/>
        <v>-8.3808004712510181E-3</v>
      </c>
      <c r="N297" s="36">
        <f t="shared" ca="1" si="75"/>
        <v>0</v>
      </c>
      <c r="O297" s="26">
        <f t="shared" ca="1" si="76"/>
        <v>0</v>
      </c>
      <c r="P297" s="36">
        <f t="shared" ca="1" si="77"/>
        <v>0</v>
      </c>
      <c r="Q297" s="36">
        <f t="shared" ca="1" si="78"/>
        <v>0</v>
      </c>
      <c r="R297" s="16">
        <f t="shared" ca="1" si="79"/>
        <v>8.3808004712510181E-3</v>
      </c>
    </row>
    <row r="298" spans="1:18" x14ac:dyDescent="0.2">
      <c r="A298" s="84"/>
      <c r="B298" s="84"/>
      <c r="C298" s="84"/>
      <c r="D298" s="85">
        <f t="shared" si="65"/>
        <v>0</v>
      </c>
      <c r="E298" s="85">
        <f t="shared" si="66"/>
        <v>0</v>
      </c>
      <c r="F298" s="36">
        <f t="shared" si="67"/>
        <v>0</v>
      </c>
      <c r="G298" s="36">
        <f t="shared" si="68"/>
        <v>0</v>
      </c>
      <c r="H298" s="36">
        <f t="shared" si="69"/>
        <v>0</v>
      </c>
      <c r="I298" s="36">
        <f t="shared" si="70"/>
        <v>0</v>
      </c>
      <c r="J298" s="36">
        <f t="shared" si="71"/>
        <v>0</v>
      </c>
      <c r="K298" s="36">
        <f t="shared" si="72"/>
        <v>0</v>
      </c>
      <c r="L298" s="36">
        <f t="shared" si="73"/>
        <v>0</v>
      </c>
      <c r="M298" s="36">
        <f t="shared" ca="1" si="74"/>
        <v>-8.3808004712510181E-3</v>
      </c>
      <c r="N298" s="36">
        <f t="shared" ca="1" si="75"/>
        <v>0</v>
      </c>
      <c r="O298" s="26">
        <f t="shared" ca="1" si="76"/>
        <v>0</v>
      </c>
      <c r="P298" s="36">
        <f t="shared" ca="1" si="77"/>
        <v>0</v>
      </c>
      <c r="Q298" s="36">
        <f t="shared" ca="1" si="78"/>
        <v>0</v>
      </c>
      <c r="R298" s="16">
        <f t="shared" ca="1" si="79"/>
        <v>8.3808004712510181E-3</v>
      </c>
    </row>
    <row r="299" spans="1:18" x14ac:dyDescent="0.2">
      <c r="A299" s="84"/>
      <c r="B299" s="84"/>
      <c r="C299" s="84"/>
      <c r="D299" s="85">
        <f t="shared" si="65"/>
        <v>0</v>
      </c>
      <c r="E299" s="85">
        <f t="shared" si="66"/>
        <v>0</v>
      </c>
      <c r="F299" s="36">
        <f t="shared" si="67"/>
        <v>0</v>
      </c>
      <c r="G299" s="36">
        <f t="shared" si="68"/>
        <v>0</v>
      </c>
      <c r="H299" s="36">
        <f t="shared" si="69"/>
        <v>0</v>
      </c>
      <c r="I299" s="36">
        <f t="shared" si="70"/>
        <v>0</v>
      </c>
      <c r="J299" s="36">
        <f t="shared" si="71"/>
        <v>0</v>
      </c>
      <c r="K299" s="36">
        <f t="shared" si="72"/>
        <v>0</v>
      </c>
      <c r="L299" s="36">
        <f t="shared" si="73"/>
        <v>0</v>
      </c>
      <c r="M299" s="36">
        <f t="shared" ca="1" si="74"/>
        <v>-8.3808004712510181E-3</v>
      </c>
      <c r="N299" s="36">
        <f t="shared" ca="1" si="75"/>
        <v>0</v>
      </c>
      <c r="O299" s="26">
        <f t="shared" ca="1" si="76"/>
        <v>0</v>
      </c>
      <c r="P299" s="36">
        <f t="shared" ca="1" si="77"/>
        <v>0</v>
      </c>
      <c r="Q299" s="36">
        <f t="shared" ca="1" si="78"/>
        <v>0</v>
      </c>
      <c r="R299" s="16">
        <f t="shared" ca="1" si="79"/>
        <v>8.3808004712510181E-3</v>
      </c>
    </row>
    <row r="300" spans="1:18" x14ac:dyDescent="0.2">
      <c r="A300" s="84"/>
      <c r="B300" s="84"/>
      <c r="C300" s="84"/>
      <c r="D300" s="85">
        <f t="shared" si="65"/>
        <v>0</v>
      </c>
      <c r="E300" s="85">
        <f t="shared" si="66"/>
        <v>0</v>
      </c>
      <c r="F300" s="36">
        <f t="shared" si="67"/>
        <v>0</v>
      </c>
      <c r="G300" s="36">
        <f t="shared" si="68"/>
        <v>0</v>
      </c>
      <c r="H300" s="36">
        <f t="shared" si="69"/>
        <v>0</v>
      </c>
      <c r="I300" s="36">
        <f t="shared" si="70"/>
        <v>0</v>
      </c>
      <c r="J300" s="36">
        <f t="shared" si="71"/>
        <v>0</v>
      </c>
      <c r="K300" s="36">
        <f t="shared" si="72"/>
        <v>0</v>
      </c>
      <c r="L300" s="36">
        <f t="shared" si="73"/>
        <v>0</v>
      </c>
      <c r="M300" s="36">
        <f t="shared" ca="1" si="74"/>
        <v>-8.3808004712510181E-3</v>
      </c>
      <c r="N300" s="36">
        <f t="shared" ca="1" si="75"/>
        <v>0</v>
      </c>
      <c r="O300" s="26">
        <f t="shared" ca="1" si="76"/>
        <v>0</v>
      </c>
      <c r="P300" s="36">
        <f t="shared" ca="1" si="77"/>
        <v>0</v>
      </c>
      <c r="Q300" s="36">
        <f t="shared" ca="1" si="78"/>
        <v>0</v>
      </c>
      <c r="R300" s="16">
        <f t="shared" ca="1" si="79"/>
        <v>8.3808004712510181E-3</v>
      </c>
    </row>
    <row r="301" spans="1:18" x14ac:dyDescent="0.2">
      <c r="A301" s="84"/>
      <c r="B301" s="84"/>
      <c r="C301" s="84"/>
      <c r="D301" s="85">
        <f t="shared" si="65"/>
        <v>0</v>
      </c>
      <c r="E301" s="85">
        <f t="shared" si="66"/>
        <v>0</v>
      </c>
      <c r="F301" s="36">
        <f t="shared" si="67"/>
        <v>0</v>
      </c>
      <c r="G301" s="36">
        <f t="shared" si="68"/>
        <v>0</v>
      </c>
      <c r="H301" s="36">
        <f t="shared" si="69"/>
        <v>0</v>
      </c>
      <c r="I301" s="36">
        <f t="shared" si="70"/>
        <v>0</v>
      </c>
      <c r="J301" s="36">
        <f t="shared" si="71"/>
        <v>0</v>
      </c>
      <c r="K301" s="36">
        <f t="shared" si="72"/>
        <v>0</v>
      </c>
      <c r="L301" s="36">
        <f t="shared" si="73"/>
        <v>0</v>
      </c>
      <c r="M301" s="36">
        <f t="shared" ca="1" si="74"/>
        <v>-8.3808004712510181E-3</v>
      </c>
      <c r="N301" s="36">
        <f t="shared" ca="1" si="75"/>
        <v>0</v>
      </c>
      <c r="O301" s="26">
        <f t="shared" ca="1" si="76"/>
        <v>0</v>
      </c>
      <c r="P301" s="36">
        <f t="shared" ca="1" si="77"/>
        <v>0</v>
      </c>
      <c r="Q301" s="36">
        <f t="shared" ca="1" si="78"/>
        <v>0</v>
      </c>
      <c r="R301" s="16">
        <f t="shared" ca="1" si="79"/>
        <v>8.3808004712510181E-3</v>
      </c>
    </row>
    <row r="302" spans="1:18" x14ac:dyDescent="0.2">
      <c r="A302" s="84"/>
      <c r="B302" s="84"/>
      <c r="C302" s="84"/>
      <c r="D302" s="85">
        <f t="shared" si="65"/>
        <v>0</v>
      </c>
      <c r="E302" s="85">
        <f t="shared" si="66"/>
        <v>0</v>
      </c>
      <c r="F302" s="36">
        <f t="shared" si="67"/>
        <v>0</v>
      </c>
      <c r="G302" s="36">
        <f t="shared" si="68"/>
        <v>0</v>
      </c>
      <c r="H302" s="36">
        <f t="shared" si="69"/>
        <v>0</v>
      </c>
      <c r="I302" s="36">
        <f t="shared" si="70"/>
        <v>0</v>
      </c>
      <c r="J302" s="36">
        <f t="shared" si="71"/>
        <v>0</v>
      </c>
      <c r="K302" s="36">
        <f t="shared" si="72"/>
        <v>0</v>
      </c>
      <c r="L302" s="36">
        <f t="shared" si="73"/>
        <v>0</v>
      </c>
      <c r="M302" s="36">
        <f t="shared" ca="1" si="74"/>
        <v>-8.3808004712510181E-3</v>
      </c>
      <c r="N302" s="36">
        <f t="shared" ca="1" si="75"/>
        <v>0</v>
      </c>
      <c r="O302" s="26">
        <f t="shared" ca="1" si="76"/>
        <v>0</v>
      </c>
      <c r="P302" s="36">
        <f t="shared" ca="1" si="77"/>
        <v>0</v>
      </c>
      <c r="Q302" s="36">
        <f t="shared" ca="1" si="78"/>
        <v>0</v>
      </c>
      <c r="R302" s="16">
        <f t="shared" ca="1" si="79"/>
        <v>8.3808004712510181E-3</v>
      </c>
    </row>
    <row r="303" spans="1:18" x14ac:dyDescent="0.2">
      <c r="A303" s="84"/>
      <c r="B303" s="84"/>
      <c r="C303" s="84"/>
      <c r="D303" s="85">
        <f t="shared" si="65"/>
        <v>0</v>
      </c>
      <c r="E303" s="85">
        <f t="shared" si="66"/>
        <v>0</v>
      </c>
      <c r="F303" s="36">
        <f t="shared" si="67"/>
        <v>0</v>
      </c>
      <c r="G303" s="36">
        <f t="shared" si="68"/>
        <v>0</v>
      </c>
      <c r="H303" s="36">
        <f t="shared" si="69"/>
        <v>0</v>
      </c>
      <c r="I303" s="36">
        <f t="shared" si="70"/>
        <v>0</v>
      </c>
      <c r="J303" s="36">
        <f t="shared" si="71"/>
        <v>0</v>
      </c>
      <c r="K303" s="36">
        <f t="shared" si="72"/>
        <v>0</v>
      </c>
      <c r="L303" s="36">
        <f t="shared" si="73"/>
        <v>0</v>
      </c>
      <c r="M303" s="36">
        <f t="shared" ca="1" si="74"/>
        <v>-8.3808004712510181E-3</v>
      </c>
      <c r="N303" s="36">
        <f t="shared" ca="1" si="75"/>
        <v>0</v>
      </c>
      <c r="O303" s="26">
        <f t="shared" ca="1" si="76"/>
        <v>0</v>
      </c>
      <c r="P303" s="36">
        <f t="shared" ca="1" si="77"/>
        <v>0</v>
      </c>
      <c r="Q303" s="36">
        <f t="shared" ca="1" si="78"/>
        <v>0</v>
      </c>
      <c r="R303" s="16">
        <f t="shared" ca="1" si="79"/>
        <v>8.3808004712510181E-3</v>
      </c>
    </row>
    <row r="304" spans="1:18" x14ac:dyDescent="0.2">
      <c r="A304" s="84"/>
      <c r="B304" s="84"/>
      <c r="C304" s="84"/>
      <c r="D304" s="85">
        <f t="shared" si="65"/>
        <v>0</v>
      </c>
      <c r="E304" s="85">
        <f t="shared" si="66"/>
        <v>0</v>
      </c>
      <c r="F304" s="36">
        <f t="shared" si="67"/>
        <v>0</v>
      </c>
      <c r="G304" s="36">
        <f t="shared" si="68"/>
        <v>0</v>
      </c>
      <c r="H304" s="36">
        <f t="shared" si="69"/>
        <v>0</v>
      </c>
      <c r="I304" s="36">
        <f t="shared" si="70"/>
        <v>0</v>
      </c>
      <c r="J304" s="36">
        <f t="shared" si="71"/>
        <v>0</v>
      </c>
      <c r="K304" s="36">
        <f t="shared" si="72"/>
        <v>0</v>
      </c>
      <c r="L304" s="36">
        <f t="shared" si="73"/>
        <v>0</v>
      </c>
      <c r="M304" s="36">
        <f t="shared" ca="1" si="74"/>
        <v>-8.3808004712510181E-3</v>
      </c>
      <c r="N304" s="36">
        <f t="shared" ca="1" si="75"/>
        <v>0</v>
      </c>
      <c r="O304" s="26">
        <f t="shared" ca="1" si="76"/>
        <v>0</v>
      </c>
      <c r="P304" s="36">
        <f t="shared" ca="1" si="77"/>
        <v>0</v>
      </c>
      <c r="Q304" s="36">
        <f t="shared" ca="1" si="78"/>
        <v>0</v>
      </c>
      <c r="R304" s="16">
        <f t="shared" ca="1" si="79"/>
        <v>8.3808004712510181E-3</v>
      </c>
    </row>
    <row r="305" spans="1:18" x14ac:dyDescent="0.2">
      <c r="A305" s="84"/>
      <c r="B305" s="84"/>
      <c r="C305" s="84"/>
      <c r="D305" s="85">
        <f t="shared" si="65"/>
        <v>0</v>
      </c>
      <c r="E305" s="85">
        <f t="shared" si="66"/>
        <v>0</v>
      </c>
      <c r="F305" s="36">
        <f t="shared" si="67"/>
        <v>0</v>
      </c>
      <c r="G305" s="36">
        <f t="shared" si="68"/>
        <v>0</v>
      </c>
      <c r="H305" s="36">
        <f t="shared" si="69"/>
        <v>0</v>
      </c>
      <c r="I305" s="36">
        <f t="shared" si="70"/>
        <v>0</v>
      </c>
      <c r="J305" s="36">
        <f t="shared" si="71"/>
        <v>0</v>
      </c>
      <c r="K305" s="36">
        <f t="shared" si="72"/>
        <v>0</v>
      </c>
      <c r="L305" s="36">
        <f t="shared" si="73"/>
        <v>0</v>
      </c>
      <c r="M305" s="36">
        <f t="shared" ca="1" si="74"/>
        <v>-8.3808004712510181E-3</v>
      </c>
      <c r="N305" s="36">
        <f t="shared" ca="1" si="75"/>
        <v>0</v>
      </c>
      <c r="O305" s="26">
        <f t="shared" ca="1" si="76"/>
        <v>0</v>
      </c>
      <c r="P305" s="36">
        <f t="shared" ca="1" si="77"/>
        <v>0</v>
      </c>
      <c r="Q305" s="36">
        <f t="shared" ca="1" si="78"/>
        <v>0</v>
      </c>
      <c r="R305" s="16">
        <f t="shared" ca="1" si="79"/>
        <v>8.3808004712510181E-3</v>
      </c>
    </row>
    <row r="306" spans="1:18" x14ac:dyDescent="0.2">
      <c r="A306" s="84"/>
      <c r="B306" s="84"/>
      <c r="C306" s="84"/>
      <c r="D306" s="85">
        <f t="shared" si="65"/>
        <v>0</v>
      </c>
      <c r="E306" s="85">
        <f t="shared" si="66"/>
        <v>0</v>
      </c>
      <c r="F306" s="36">
        <f t="shared" si="67"/>
        <v>0</v>
      </c>
      <c r="G306" s="36">
        <f t="shared" si="68"/>
        <v>0</v>
      </c>
      <c r="H306" s="36">
        <f t="shared" si="69"/>
        <v>0</v>
      </c>
      <c r="I306" s="36">
        <f t="shared" si="70"/>
        <v>0</v>
      </c>
      <c r="J306" s="36">
        <f t="shared" si="71"/>
        <v>0</v>
      </c>
      <c r="K306" s="36">
        <f t="shared" si="72"/>
        <v>0</v>
      </c>
      <c r="L306" s="36">
        <f t="shared" si="73"/>
        <v>0</v>
      </c>
      <c r="M306" s="36">
        <f t="shared" ca="1" si="74"/>
        <v>-8.3808004712510181E-3</v>
      </c>
      <c r="N306" s="36">
        <f t="shared" ca="1" si="75"/>
        <v>0</v>
      </c>
      <c r="O306" s="26">
        <f t="shared" ca="1" si="76"/>
        <v>0</v>
      </c>
      <c r="P306" s="36">
        <f t="shared" ca="1" si="77"/>
        <v>0</v>
      </c>
      <c r="Q306" s="36">
        <f t="shared" ca="1" si="78"/>
        <v>0</v>
      </c>
      <c r="R306" s="16">
        <f t="shared" ca="1" si="79"/>
        <v>8.3808004712510181E-3</v>
      </c>
    </row>
    <row r="307" spans="1:18" x14ac:dyDescent="0.2">
      <c r="A307" s="84"/>
      <c r="B307" s="84"/>
      <c r="C307" s="84"/>
      <c r="D307" s="85">
        <f t="shared" si="65"/>
        <v>0</v>
      </c>
      <c r="E307" s="85">
        <f t="shared" si="66"/>
        <v>0</v>
      </c>
      <c r="F307" s="36">
        <f t="shared" si="67"/>
        <v>0</v>
      </c>
      <c r="G307" s="36">
        <f t="shared" si="68"/>
        <v>0</v>
      </c>
      <c r="H307" s="36">
        <f t="shared" si="69"/>
        <v>0</v>
      </c>
      <c r="I307" s="36">
        <f t="shared" si="70"/>
        <v>0</v>
      </c>
      <c r="J307" s="36">
        <f t="shared" si="71"/>
        <v>0</v>
      </c>
      <c r="K307" s="36">
        <f t="shared" si="72"/>
        <v>0</v>
      </c>
      <c r="L307" s="36">
        <f t="shared" si="73"/>
        <v>0</v>
      </c>
      <c r="M307" s="36">
        <f t="shared" ca="1" si="74"/>
        <v>-8.3808004712510181E-3</v>
      </c>
      <c r="N307" s="36">
        <f t="shared" ca="1" si="75"/>
        <v>0</v>
      </c>
      <c r="O307" s="26">
        <f t="shared" ca="1" si="76"/>
        <v>0</v>
      </c>
      <c r="P307" s="36">
        <f t="shared" ca="1" si="77"/>
        <v>0</v>
      </c>
      <c r="Q307" s="36">
        <f t="shared" ca="1" si="78"/>
        <v>0</v>
      </c>
      <c r="R307" s="16">
        <f t="shared" ca="1" si="79"/>
        <v>8.3808004712510181E-3</v>
      </c>
    </row>
    <row r="308" spans="1:18" x14ac:dyDescent="0.2">
      <c r="A308" s="84"/>
      <c r="B308" s="84"/>
      <c r="C308" s="84"/>
      <c r="D308" s="85">
        <f t="shared" si="65"/>
        <v>0</v>
      </c>
      <c r="E308" s="85">
        <f t="shared" si="66"/>
        <v>0</v>
      </c>
      <c r="F308" s="36">
        <f t="shared" si="67"/>
        <v>0</v>
      </c>
      <c r="G308" s="36">
        <f t="shared" si="68"/>
        <v>0</v>
      </c>
      <c r="H308" s="36">
        <f t="shared" si="69"/>
        <v>0</v>
      </c>
      <c r="I308" s="36">
        <f t="shared" si="70"/>
        <v>0</v>
      </c>
      <c r="J308" s="36">
        <f t="shared" si="71"/>
        <v>0</v>
      </c>
      <c r="K308" s="36">
        <f t="shared" si="72"/>
        <v>0</v>
      </c>
      <c r="L308" s="36">
        <f t="shared" si="73"/>
        <v>0</v>
      </c>
      <c r="M308" s="36">
        <f t="shared" ca="1" si="74"/>
        <v>-8.3808004712510181E-3</v>
      </c>
      <c r="N308" s="36">
        <f t="shared" ca="1" si="75"/>
        <v>0</v>
      </c>
      <c r="O308" s="26">
        <f t="shared" ca="1" si="76"/>
        <v>0</v>
      </c>
      <c r="P308" s="36">
        <f t="shared" ca="1" si="77"/>
        <v>0</v>
      </c>
      <c r="Q308" s="36">
        <f t="shared" ca="1" si="78"/>
        <v>0</v>
      </c>
      <c r="R308" s="16">
        <f t="shared" ca="1" si="79"/>
        <v>8.3808004712510181E-3</v>
      </c>
    </row>
    <row r="309" spans="1:18" x14ac:dyDescent="0.2">
      <c r="A309" s="84"/>
      <c r="B309" s="84"/>
      <c r="C309" s="84"/>
      <c r="D309" s="85">
        <f t="shared" si="65"/>
        <v>0</v>
      </c>
      <c r="E309" s="85">
        <f t="shared" si="66"/>
        <v>0</v>
      </c>
      <c r="F309" s="36">
        <f t="shared" si="67"/>
        <v>0</v>
      </c>
      <c r="G309" s="36">
        <f t="shared" si="68"/>
        <v>0</v>
      </c>
      <c r="H309" s="36">
        <f t="shared" si="69"/>
        <v>0</v>
      </c>
      <c r="I309" s="36">
        <f t="shared" si="70"/>
        <v>0</v>
      </c>
      <c r="J309" s="36">
        <f t="shared" si="71"/>
        <v>0</v>
      </c>
      <c r="K309" s="36">
        <f t="shared" si="72"/>
        <v>0</v>
      </c>
      <c r="L309" s="36">
        <f t="shared" si="73"/>
        <v>0</v>
      </c>
      <c r="M309" s="36">
        <f t="shared" ca="1" si="74"/>
        <v>-8.3808004712510181E-3</v>
      </c>
      <c r="N309" s="36">
        <f t="shared" ca="1" si="75"/>
        <v>0</v>
      </c>
      <c r="O309" s="26">
        <f t="shared" ca="1" si="76"/>
        <v>0</v>
      </c>
      <c r="P309" s="36">
        <f t="shared" ca="1" si="77"/>
        <v>0</v>
      </c>
      <c r="Q309" s="36">
        <f t="shared" ca="1" si="78"/>
        <v>0</v>
      </c>
      <c r="R309" s="16">
        <f t="shared" ca="1" si="79"/>
        <v>8.3808004712510181E-3</v>
      </c>
    </row>
    <row r="310" spans="1:18" x14ac:dyDescent="0.2">
      <c r="A310" s="84"/>
      <c r="B310" s="84"/>
      <c r="C310" s="84"/>
      <c r="D310" s="85">
        <f t="shared" si="65"/>
        <v>0</v>
      </c>
      <c r="E310" s="85">
        <f t="shared" si="66"/>
        <v>0</v>
      </c>
      <c r="F310" s="36">
        <f t="shared" si="67"/>
        <v>0</v>
      </c>
      <c r="G310" s="36">
        <f t="shared" si="68"/>
        <v>0</v>
      </c>
      <c r="H310" s="36">
        <f t="shared" si="69"/>
        <v>0</v>
      </c>
      <c r="I310" s="36">
        <f t="shared" si="70"/>
        <v>0</v>
      </c>
      <c r="J310" s="36">
        <f t="shared" si="71"/>
        <v>0</v>
      </c>
      <c r="K310" s="36">
        <f t="shared" si="72"/>
        <v>0</v>
      </c>
      <c r="L310" s="36">
        <f t="shared" si="73"/>
        <v>0</v>
      </c>
      <c r="M310" s="36">
        <f t="shared" ca="1" si="74"/>
        <v>-8.3808004712510181E-3</v>
      </c>
      <c r="N310" s="36">
        <f t="shared" ca="1" si="75"/>
        <v>0</v>
      </c>
      <c r="O310" s="26">
        <f t="shared" ca="1" si="76"/>
        <v>0</v>
      </c>
      <c r="P310" s="36">
        <f t="shared" ca="1" si="77"/>
        <v>0</v>
      </c>
      <c r="Q310" s="36">
        <f t="shared" ca="1" si="78"/>
        <v>0</v>
      </c>
      <c r="R310" s="16">
        <f t="shared" ca="1" si="79"/>
        <v>8.3808004712510181E-3</v>
      </c>
    </row>
    <row r="311" spans="1:18" x14ac:dyDescent="0.2">
      <c r="A311" s="84"/>
      <c r="B311" s="84"/>
      <c r="C311" s="84"/>
      <c r="D311" s="85">
        <f t="shared" si="65"/>
        <v>0</v>
      </c>
      <c r="E311" s="85">
        <f t="shared" si="66"/>
        <v>0</v>
      </c>
      <c r="F311" s="36">
        <f t="shared" si="67"/>
        <v>0</v>
      </c>
      <c r="G311" s="36">
        <f t="shared" si="68"/>
        <v>0</v>
      </c>
      <c r="H311" s="36">
        <f t="shared" si="69"/>
        <v>0</v>
      </c>
      <c r="I311" s="36">
        <f t="shared" si="70"/>
        <v>0</v>
      </c>
      <c r="J311" s="36">
        <f t="shared" si="71"/>
        <v>0</v>
      </c>
      <c r="K311" s="36">
        <f t="shared" si="72"/>
        <v>0</v>
      </c>
      <c r="L311" s="36">
        <f t="shared" si="73"/>
        <v>0</v>
      </c>
      <c r="M311" s="36">
        <f t="shared" ca="1" si="74"/>
        <v>-8.3808004712510181E-3</v>
      </c>
      <c r="N311" s="36">
        <f t="shared" ca="1" si="75"/>
        <v>0</v>
      </c>
      <c r="O311" s="26">
        <f t="shared" ca="1" si="76"/>
        <v>0</v>
      </c>
      <c r="P311" s="36">
        <f t="shared" ca="1" si="77"/>
        <v>0</v>
      </c>
      <c r="Q311" s="36">
        <f t="shared" ca="1" si="78"/>
        <v>0</v>
      </c>
      <c r="R311" s="16">
        <f t="shared" ca="1" si="79"/>
        <v>8.3808004712510181E-3</v>
      </c>
    </row>
    <row r="312" spans="1:18" x14ac:dyDescent="0.2">
      <c r="A312" s="84"/>
      <c r="B312" s="84"/>
      <c r="C312" s="84"/>
      <c r="D312" s="85">
        <f t="shared" si="65"/>
        <v>0</v>
      </c>
      <c r="E312" s="85">
        <f t="shared" si="66"/>
        <v>0</v>
      </c>
      <c r="F312" s="36">
        <f t="shared" si="67"/>
        <v>0</v>
      </c>
      <c r="G312" s="36">
        <f t="shared" si="68"/>
        <v>0</v>
      </c>
      <c r="H312" s="36">
        <f t="shared" si="69"/>
        <v>0</v>
      </c>
      <c r="I312" s="36">
        <f t="shared" si="70"/>
        <v>0</v>
      </c>
      <c r="J312" s="36">
        <f t="shared" si="71"/>
        <v>0</v>
      </c>
      <c r="K312" s="36">
        <f t="shared" si="72"/>
        <v>0</v>
      </c>
      <c r="L312" s="36">
        <f t="shared" si="73"/>
        <v>0</v>
      </c>
      <c r="M312" s="36">
        <f t="shared" ca="1" si="74"/>
        <v>-8.3808004712510181E-3</v>
      </c>
      <c r="N312" s="36">
        <f t="shared" ca="1" si="75"/>
        <v>0</v>
      </c>
      <c r="O312" s="26">
        <f t="shared" ca="1" si="76"/>
        <v>0</v>
      </c>
      <c r="P312" s="36">
        <f t="shared" ca="1" si="77"/>
        <v>0</v>
      </c>
      <c r="Q312" s="36">
        <f t="shared" ca="1" si="78"/>
        <v>0</v>
      </c>
      <c r="R312" s="16">
        <f t="shared" ca="1" si="79"/>
        <v>8.3808004712510181E-3</v>
      </c>
    </row>
    <row r="313" spans="1:18" x14ac:dyDescent="0.2">
      <c r="A313" s="84"/>
      <c r="B313" s="84"/>
      <c r="C313" s="84"/>
      <c r="D313" s="85">
        <f t="shared" si="65"/>
        <v>0</v>
      </c>
      <c r="E313" s="85">
        <f t="shared" si="66"/>
        <v>0</v>
      </c>
      <c r="F313" s="36">
        <f t="shared" si="67"/>
        <v>0</v>
      </c>
      <c r="G313" s="36">
        <f t="shared" si="68"/>
        <v>0</v>
      </c>
      <c r="H313" s="36">
        <f t="shared" si="69"/>
        <v>0</v>
      </c>
      <c r="I313" s="36">
        <f t="shared" si="70"/>
        <v>0</v>
      </c>
      <c r="J313" s="36">
        <f t="shared" si="71"/>
        <v>0</v>
      </c>
      <c r="K313" s="36">
        <f t="shared" si="72"/>
        <v>0</v>
      </c>
      <c r="L313" s="36">
        <f t="shared" si="73"/>
        <v>0</v>
      </c>
      <c r="M313" s="36">
        <f t="shared" ca="1" si="74"/>
        <v>-8.3808004712510181E-3</v>
      </c>
      <c r="N313" s="36">
        <f t="shared" ca="1" si="75"/>
        <v>0</v>
      </c>
      <c r="O313" s="26">
        <f t="shared" ca="1" si="76"/>
        <v>0</v>
      </c>
      <c r="P313" s="36">
        <f t="shared" ca="1" si="77"/>
        <v>0</v>
      </c>
      <c r="Q313" s="36">
        <f t="shared" ca="1" si="78"/>
        <v>0</v>
      </c>
      <c r="R313" s="16">
        <f t="shared" ca="1" si="79"/>
        <v>8.3808004712510181E-3</v>
      </c>
    </row>
    <row r="314" spans="1:18" x14ac:dyDescent="0.2">
      <c r="A314" s="84"/>
      <c r="B314" s="84"/>
      <c r="C314" s="84"/>
      <c r="D314" s="85">
        <f t="shared" si="65"/>
        <v>0</v>
      </c>
      <c r="E314" s="85">
        <f t="shared" si="66"/>
        <v>0</v>
      </c>
      <c r="F314" s="36">
        <f t="shared" si="67"/>
        <v>0</v>
      </c>
      <c r="G314" s="36">
        <f t="shared" si="68"/>
        <v>0</v>
      </c>
      <c r="H314" s="36">
        <f t="shared" si="69"/>
        <v>0</v>
      </c>
      <c r="I314" s="36">
        <f t="shared" si="70"/>
        <v>0</v>
      </c>
      <c r="J314" s="36">
        <f t="shared" si="71"/>
        <v>0</v>
      </c>
      <c r="K314" s="36">
        <f t="shared" si="72"/>
        <v>0</v>
      </c>
      <c r="L314" s="36">
        <f t="shared" si="73"/>
        <v>0</v>
      </c>
      <c r="M314" s="36">
        <f t="shared" ca="1" si="74"/>
        <v>-8.3808004712510181E-3</v>
      </c>
      <c r="N314" s="36">
        <f t="shared" ca="1" si="75"/>
        <v>0</v>
      </c>
      <c r="O314" s="26">
        <f t="shared" ca="1" si="76"/>
        <v>0</v>
      </c>
      <c r="P314" s="36">
        <f t="shared" ca="1" si="77"/>
        <v>0</v>
      </c>
      <c r="Q314" s="36">
        <f t="shared" ca="1" si="78"/>
        <v>0</v>
      </c>
      <c r="R314" s="16">
        <f t="shared" ca="1" si="79"/>
        <v>8.3808004712510181E-3</v>
      </c>
    </row>
    <row r="315" spans="1:18" x14ac:dyDescent="0.2">
      <c r="A315" s="84"/>
      <c r="B315" s="84"/>
      <c r="C315" s="84"/>
      <c r="D315" s="85">
        <f t="shared" si="65"/>
        <v>0</v>
      </c>
      <c r="E315" s="85">
        <f t="shared" si="66"/>
        <v>0</v>
      </c>
      <c r="F315" s="36">
        <f t="shared" si="67"/>
        <v>0</v>
      </c>
      <c r="G315" s="36">
        <f t="shared" si="68"/>
        <v>0</v>
      </c>
      <c r="H315" s="36">
        <f t="shared" si="69"/>
        <v>0</v>
      </c>
      <c r="I315" s="36">
        <f t="shared" si="70"/>
        <v>0</v>
      </c>
      <c r="J315" s="36">
        <f t="shared" si="71"/>
        <v>0</v>
      </c>
      <c r="K315" s="36">
        <f t="shared" si="72"/>
        <v>0</v>
      </c>
      <c r="L315" s="36">
        <f t="shared" si="73"/>
        <v>0</v>
      </c>
      <c r="M315" s="36">
        <f t="shared" ca="1" si="74"/>
        <v>-8.3808004712510181E-3</v>
      </c>
      <c r="N315" s="36">
        <f t="shared" ca="1" si="75"/>
        <v>0</v>
      </c>
      <c r="O315" s="26">
        <f t="shared" ca="1" si="76"/>
        <v>0</v>
      </c>
      <c r="P315" s="36">
        <f t="shared" ca="1" si="77"/>
        <v>0</v>
      </c>
      <c r="Q315" s="36">
        <f t="shared" ca="1" si="78"/>
        <v>0</v>
      </c>
      <c r="R315" s="16">
        <f t="shared" ca="1" si="79"/>
        <v>8.3808004712510181E-3</v>
      </c>
    </row>
    <row r="316" spans="1:18" x14ac:dyDescent="0.2">
      <c r="A316" s="84"/>
      <c r="B316" s="84"/>
      <c r="C316" s="84"/>
      <c r="D316" s="85">
        <f t="shared" si="65"/>
        <v>0</v>
      </c>
      <c r="E316" s="85">
        <f t="shared" si="66"/>
        <v>0</v>
      </c>
      <c r="F316" s="36">
        <f t="shared" si="67"/>
        <v>0</v>
      </c>
      <c r="G316" s="36">
        <f t="shared" si="68"/>
        <v>0</v>
      </c>
      <c r="H316" s="36">
        <f t="shared" si="69"/>
        <v>0</v>
      </c>
      <c r="I316" s="36">
        <f t="shared" si="70"/>
        <v>0</v>
      </c>
      <c r="J316" s="36">
        <f t="shared" si="71"/>
        <v>0</v>
      </c>
      <c r="K316" s="36">
        <f t="shared" si="72"/>
        <v>0</v>
      </c>
      <c r="L316" s="36">
        <f t="shared" si="73"/>
        <v>0</v>
      </c>
      <c r="M316" s="36">
        <f t="shared" ca="1" si="74"/>
        <v>-8.3808004712510181E-3</v>
      </c>
      <c r="N316" s="36">
        <f t="shared" ca="1" si="75"/>
        <v>0</v>
      </c>
      <c r="O316" s="26">
        <f t="shared" ca="1" si="76"/>
        <v>0</v>
      </c>
      <c r="P316" s="36">
        <f t="shared" ca="1" si="77"/>
        <v>0</v>
      </c>
      <c r="Q316" s="36">
        <f t="shared" ca="1" si="78"/>
        <v>0</v>
      </c>
      <c r="R316" s="16">
        <f t="shared" ca="1" si="79"/>
        <v>8.3808004712510181E-3</v>
      </c>
    </row>
    <row r="317" spans="1:18" x14ac:dyDescent="0.2">
      <c r="A317" s="84"/>
      <c r="B317" s="84"/>
      <c r="C317" s="84"/>
      <c r="D317" s="85">
        <f t="shared" si="65"/>
        <v>0</v>
      </c>
      <c r="E317" s="85">
        <f t="shared" si="66"/>
        <v>0</v>
      </c>
      <c r="F317" s="36">
        <f t="shared" si="67"/>
        <v>0</v>
      </c>
      <c r="G317" s="36">
        <f t="shared" si="68"/>
        <v>0</v>
      </c>
      <c r="H317" s="36">
        <f t="shared" si="69"/>
        <v>0</v>
      </c>
      <c r="I317" s="36">
        <f t="shared" si="70"/>
        <v>0</v>
      </c>
      <c r="J317" s="36">
        <f t="shared" si="71"/>
        <v>0</v>
      </c>
      <c r="K317" s="36">
        <f t="shared" si="72"/>
        <v>0</v>
      </c>
      <c r="L317" s="36">
        <f t="shared" si="73"/>
        <v>0</v>
      </c>
      <c r="M317" s="36">
        <f t="shared" ca="1" si="74"/>
        <v>-8.3808004712510181E-3</v>
      </c>
      <c r="N317" s="36">
        <f t="shared" ca="1" si="75"/>
        <v>0</v>
      </c>
      <c r="O317" s="26">
        <f t="shared" ca="1" si="76"/>
        <v>0</v>
      </c>
      <c r="P317" s="36">
        <f t="shared" ca="1" si="77"/>
        <v>0</v>
      </c>
      <c r="Q317" s="36">
        <f t="shared" ca="1" si="78"/>
        <v>0</v>
      </c>
      <c r="R317" s="16">
        <f t="shared" ca="1" si="79"/>
        <v>8.3808004712510181E-3</v>
      </c>
    </row>
    <row r="318" spans="1:18" x14ac:dyDescent="0.2">
      <c r="A318" s="84"/>
      <c r="B318" s="84"/>
      <c r="C318" s="84"/>
      <c r="D318" s="85">
        <f t="shared" si="65"/>
        <v>0</v>
      </c>
      <c r="E318" s="85">
        <f t="shared" si="66"/>
        <v>0</v>
      </c>
      <c r="F318" s="36">
        <f t="shared" si="67"/>
        <v>0</v>
      </c>
      <c r="G318" s="36">
        <f t="shared" si="68"/>
        <v>0</v>
      </c>
      <c r="H318" s="36">
        <f t="shared" si="69"/>
        <v>0</v>
      </c>
      <c r="I318" s="36">
        <f t="shared" si="70"/>
        <v>0</v>
      </c>
      <c r="J318" s="36">
        <f t="shared" si="71"/>
        <v>0</v>
      </c>
      <c r="K318" s="36">
        <f t="shared" si="72"/>
        <v>0</v>
      </c>
      <c r="L318" s="36">
        <f t="shared" si="73"/>
        <v>0</v>
      </c>
      <c r="M318" s="36">
        <f t="shared" ca="1" si="74"/>
        <v>-8.3808004712510181E-3</v>
      </c>
      <c r="N318" s="36">
        <f t="shared" ca="1" si="75"/>
        <v>0</v>
      </c>
      <c r="O318" s="26">
        <f t="shared" ca="1" si="76"/>
        <v>0</v>
      </c>
      <c r="P318" s="36">
        <f t="shared" ca="1" si="77"/>
        <v>0</v>
      </c>
      <c r="Q318" s="36">
        <f t="shared" ca="1" si="78"/>
        <v>0</v>
      </c>
      <c r="R318" s="16">
        <f t="shared" ca="1" si="79"/>
        <v>8.3808004712510181E-3</v>
      </c>
    </row>
    <row r="319" spans="1:18" x14ac:dyDescent="0.2">
      <c r="A319" s="84"/>
      <c r="B319" s="84"/>
      <c r="C319" s="84"/>
      <c r="D319" s="85">
        <f t="shared" si="65"/>
        <v>0</v>
      </c>
      <c r="E319" s="85">
        <f t="shared" si="66"/>
        <v>0</v>
      </c>
      <c r="F319" s="36">
        <f t="shared" si="67"/>
        <v>0</v>
      </c>
      <c r="G319" s="36">
        <f t="shared" si="68"/>
        <v>0</v>
      </c>
      <c r="H319" s="36">
        <f t="shared" si="69"/>
        <v>0</v>
      </c>
      <c r="I319" s="36">
        <f t="shared" si="70"/>
        <v>0</v>
      </c>
      <c r="J319" s="36">
        <f t="shared" si="71"/>
        <v>0</v>
      </c>
      <c r="K319" s="36">
        <f t="shared" si="72"/>
        <v>0</v>
      </c>
      <c r="L319" s="36">
        <f t="shared" si="73"/>
        <v>0</v>
      </c>
      <c r="M319" s="36">
        <f t="shared" ca="1" si="74"/>
        <v>-8.3808004712510181E-3</v>
      </c>
      <c r="N319" s="36">
        <f t="shared" ca="1" si="75"/>
        <v>0</v>
      </c>
      <c r="O319" s="26">
        <f t="shared" ca="1" si="76"/>
        <v>0</v>
      </c>
      <c r="P319" s="36">
        <f t="shared" ca="1" si="77"/>
        <v>0</v>
      </c>
      <c r="Q319" s="36">
        <f t="shared" ca="1" si="78"/>
        <v>0</v>
      </c>
      <c r="R319" s="16">
        <f t="shared" ca="1" si="79"/>
        <v>8.3808004712510181E-3</v>
      </c>
    </row>
    <row r="320" spans="1:18" x14ac:dyDescent="0.2">
      <c r="A320" s="84"/>
      <c r="B320" s="84"/>
      <c r="C320" s="84"/>
      <c r="D320" s="85">
        <f t="shared" si="65"/>
        <v>0</v>
      </c>
      <c r="E320" s="85">
        <f t="shared" si="66"/>
        <v>0</v>
      </c>
      <c r="F320" s="36">
        <f t="shared" si="67"/>
        <v>0</v>
      </c>
      <c r="G320" s="36">
        <f t="shared" si="68"/>
        <v>0</v>
      </c>
      <c r="H320" s="36">
        <f t="shared" si="69"/>
        <v>0</v>
      </c>
      <c r="I320" s="36">
        <f t="shared" si="70"/>
        <v>0</v>
      </c>
      <c r="J320" s="36">
        <f t="shared" si="71"/>
        <v>0</v>
      </c>
      <c r="K320" s="36">
        <f t="shared" si="72"/>
        <v>0</v>
      </c>
      <c r="L320" s="36">
        <f t="shared" si="73"/>
        <v>0</v>
      </c>
      <c r="M320" s="36">
        <f t="shared" ca="1" si="74"/>
        <v>-8.3808004712510181E-3</v>
      </c>
      <c r="N320" s="36">
        <f t="shared" ca="1" si="75"/>
        <v>0</v>
      </c>
      <c r="O320" s="26">
        <f t="shared" ca="1" si="76"/>
        <v>0</v>
      </c>
      <c r="P320" s="36">
        <f t="shared" ca="1" si="77"/>
        <v>0</v>
      </c>
      <c r="Q320" s="36">
        <f t="shared" ca="1" si="78"/>
        <v>0</v>
      </c>
      <c r="R320" s="16">
        <f t="shared" ca="1" si="79"/>
        <v>8.3808004712510181E-3</v>
      </c>
    </row>
    <row r="321" spans="1:18" x14ac:dyDescent="0.2">
      <c r="A321" s="84"/>
      <c r="B321" s="84"/>
      <c r="C321" s="84"/>
      <c r="D321" s="85">
        <f t="shared" si="65"/>
        <v>0</v>
      </c>
      <c r="E321" s="85">
        <f t="shared" si="66"/>
        <v>0</v>
      </c>
      <c r="F321" s="36">
        <f t="shared" si="67"/>
        <v>0</v>
      </c>
      <c r="G321" s="36">
        <f t="shared" si="68"/>
        <v>0</v>
      </c>
      <c r="H321" s="36">
        <f t="shared" si="69"/>
        <v>0</v>
      </c>
      <c r="I321" s="36">
        <f t="shared" si="70"/>
        <v>0</v>
      </c>
      <c r="J321" s="36">
        <f t="shared" si="71"/>
        <v>0</v>
      </c>
      <c r="K321" s="36">
        <f t="shared" si="72"/>
        <v>0</v>
      </c>
      <c r="L321" s="36">
        <f t="shared" si="73"/>
        <v>0</v>
      </c>
      <c r="M321" s="36">
        <f t="shared" ca="1" si="74"/>
        <v>-8.3808004712510181E-3</v>
      </c>
      <c r="N321" s="36">
        <f t="shared" ca="1" si="75"/>
        <v>0</v>
      </c>
      <c r="O321" s="26">
        <f t="shared" ca="1" si="76"/>
        <v>0</v>
      </c>
      <c r="P321" s="36">
        <f t="shared" ca="1" si="77"/>
        <v>0</v>
      </c>
      <c r="Q321" s="36">
        <f t="shared" ca="1" si="78"/>
        <v>0</v>
      </c>
      <c r="R321" s="16">
        <f t="shared" ca="1" si="79"/>
        <v>8.3808004712510181E-3</v>
      </c>
    </row>
    <row r="322" spans="1:18" x14ac:dyDescent="0.2">
      <c r="A322" s="84"/>
      <c r="B322" s="84"/>
      <c r="C322" s="84"/>
      <c r="D322" s="85">
        <f t="shared" si="65"/>
        <v>0</v>
      </c>
      <c r="E322" s="85">
        <f t="shared" si="66"/>
        <v>0</v>
      </c>
      <c r="F322" s="36">
        <f t="shared" si="67"/>
        <v>0</v>
      </c>
      <c r="G322" s="36">
        <f t="shared" si="68"/>
        <v>0</v>
      </c>
      <c r="H322" s="36">
        <f t="shared" si="69"/>
        <v>0</v>
      </c>
      <c r="I322" s="36">
        <f t="shared" si="70"/>
        <v>0</v>
      </c>
      <c r="J322" s="36">
        <f t="shared" si="71"/>
        <v>0</v>
      </c>
      <c r="K322" s="36">
        <f t="shared" si="72"/>
        <v>0</v>
      </c>
      <c r="L322" s="36">
        <f t="shared" si="73"/>
        <v>0</v>
      </c>
      <c r="M322" s="36">
        <f t="shared" ca="1" si="74"/>
        <v>-8.3808004712510181E-3</v>
      </c>
      <c r="N322" s="36">
        <f t="shared" ca="1" si="75"/>
        <v>0</v>
      </c>
      <c r="O322" s="26">
        <f t="shared" ca="1" si="76"/>
        <v>0</v>
      </c>
      <c r="P322" s="36">
        <f t="shared" ca="1" si="77"/>
        <v>0</v>
      </c>
      <c r="Q322" s="36">
        <f t="shared" ca="1" si="78"/>
        <v>0</v>
      </c>
      <c r="R322" s="16">
        <f t="shared" ca="1" si="79"/>
        <v>8.3808004712510181E-3</v>
      </c>
    </row>
    <row r="323" spans="1:18" x14ac:dyDescent="0.2">
      <c r="A323" s="84"/>
      <c r="B323" s="84"/>
      <c r="C323" s="84"/>
      <c r="D323" s="85">
        <f t="shared" si="65"/>
        <v>0</v>
      </c>
      <c r="E323" s="85">
        <f t="shared" si="66"/>
        <v>0</v>
      </c>
      <c r="F323" s="36">
        <f t="shared" si="67"/>
        <v>0</v>
      </c>
      <c r="G323" s="36">
        <f t="shared" si="68"/>
        <v>0</v>
      </c>
      <c r="H323" s="36">
        <f t="shared" si="69"/>
        <v>0</v>
      </c>
      <c r="I323" s="36">
        <f t="shared" si="70"/>
        <v>0</v>
      </c>
      <c r="J323" s="36">
        <f t="shared" si="71"/>
        <v>0</v>
      </c>
      <c r="K323" s="36">
        <f t="shared" si="72"/>
        <v>0</v>
      </c>
      <c r="L323" s="36">
        <f t="shared" si="73"/>
        <v>0</v>
      </c>
      <c r="M323" s="36">
        <f t="shared" ca="1" si="74"/>
        <v>-8.3808004712510181E-3</v>
      </c>
      <c r="N323" s="36">
        <f t="shared" ca="1" si="75"/>
        <v>0</v>
      </c>
      <c r="O323" s="26">
        <f t="shared" ca="1" si="76"/>
        <v>0</v>
      </c>
      <c r="P323" s="36">
        <f t="shared" ca="1" si="77"/>
        <v>0</v>
      </c>
      <c r="Q323" s="36">
        <f t="shared" ca="1" si="78"/>
        <v>0</v>
      </c>
      <c r="R323" s="16">
        <f t="shared" ca="1" si="79"/>
        <v>8.3808004712510181E-3</v>
      </c>
    </row>
    <row r="324" spans="1:18" x14ac:dyDescent="0.2">
      <c r="A324" s="84"/>
      <c r="B324" s="84"/>
      <c r="C324" s="84"/>
      <c r="D324" s="85">
        <f t="shared" si="65"/>
        <v>0</v>
      </c>
      <c r="E324" s="85">
        <f t="shared" si="66"/>
        <v>0</v>
      </c>
      <c r="F324" s="36">
        <f t="shared" si="67"/>
        <v>0</v>
      </c>
      <c r="G324" s="36">
        <f t="shared" si="68"/>
        <v>0</v>
      </c>
      <c r="H324" s="36">
        <f t="shared" si="69"/>
        <v>0</v>
      </c>
      <c r="I324" s="36">
        <f t="shared" si="70"/>
        <v>0</v>
      </c>
      <c r="J324" s="36">
        <f t="shared" si="71"/>
        <v>0</v>
      </c>
      <c r="K324" s="36">
        <f t="shared" si="72"/>
        <v>0</v>
      </c>
      <c r="L324" s="36">
        <f t="shared" si="73"/>
        <v>0</v>
      </c>
      <c r="M324" s="36">
        <f t="shared" ca="1" si="74"/>
        <v>-8.3808004712510181E-3</v>
      </c>
      <c r="N324" s="36">
        <f t="shared" ca="1" si="75"/>
        <v>0</v>
      </c>
      <c r="O324" s="26">
        <f t="shared" ca="1" si="76"/>
        <v>0</v>
      </c>
      <c r="P324" s="36">
        <f t="shared" ca="1" si="77"/>
        <v>0</v>
      </c>
      <c r="Q324" s="36">
        <f t="shared" ca="1" si="78"/>
        <v>0</v>
      </c>
      <c r="R324" s="16">
        <f t="shared" ca="1" si="79"/>
        <v>8.3808004712510181E-3</v>
      </c>
    </row>
    <row r="325" spans="1:18" x14ac:dyDescent="0.2">
      <c r="A325" s="84"/>
      <c r="B325" s="84"/>
      <c r="C325" s="84"/>
      <c r="D325" s="85">
        <f t="shared" si="65"/>
        <v>0</v>
      </c>
      <c r="E325" s="85">
        <f t="shared" si="66"/>
        <v>0</v>
      </c>
      <c r="F325" s="36">
        <f t="shared" si="67"/>
        <v>0</v>
      </c>
      <c r="G325" s="36">
        <f t="shared" si="68"/>
        <v>0</v>
      </c>
      <c r="H325" s="36">
        <f t="shared" si="69"/>
        <v>0</v>
      </c>
      <c r="I325" s="36">
        <f t="shared" si="70"/>
        <v>0</v>
      </c>
      <c r="J325" s="36">
        <f t="shared" si="71"/>
        <v>0</v>
      </c>
      <c r="K325" s="36">
        <f t="shared" si="72"/>
        <v>0</v>
      </c>
      <c r="L325" s="36">
        <f t="shared" si="73"/>
        <v>0</v>
      </c>
      <c r="M325" s="36">
        <f t="shared" ca="1" si="74"/>
        <v>-8.3808004712510181E-3</v>
      </c>
      <c r="N325" s="36">
        <f t="shared" ca="1" si="75"/>
        <v>0</v>
      </c>
      <c r="O325" s="26">
        <f t="shared" ca="1" si="76"/>
        <v>0</v>
      </c>
      <c r="P325" s="36">
        <f t="shared" ca="1" si="77"/>
        <v>0</v>
      </c>
      <c r="Q325" s="36">
        <f t="shared" ca="1" si="78"/>
        <v>0</v>
      </c>
      <c r="R325" s="16">
        <f t="shared" ca="1" si="79"/>
        <v>8.3808004712510181E-3</v>
      </c>
    </row>
    <row r="326" spans="1:18" x14ac:dyDescent="0.2">
      <c r="A326" s="84"/>
      <c r="B326" s="84"/>
      <c r="C326" s="84"/>
      <c r="D326" s="85">
        <f t="shared" si="65"/>
        <v>0</v>
      </c>
      <c r="E326" s="85">
        <f t="shared" si="66"/>
        <v>0</v>
      </c>
      <c r="F326" s="36">
        <f t="shared" si="67"/>
        <v>0</v>
      </c>
      <c r="G326" s="36">
        <f t="shared" si="68"/>
        <v>0</v>
      </c>
      <c r="H326" s="36">
        <f t="shared" si="69"/>
        <v>0</v>
      </c>
      <c r="I326" s="36">
        <f t="shared" si="70"/>
        <v>0</v>
      </c>
      <c r="J326" s="36">
        <f t="shared" si="71"/>
        <v>0</v>
      </c>
      <c r="K326" s="36">
        <f t="shared" si="72"/>
        <v>0</v>
      </c>
      <c r="L326" s="36">
        <f t="shared" si="73"/>
        <v>0</v>
      </c>
      <c r="M326" s="36">
        <f t="shared" ca="1" si="74"/>
        <v>-8.3808004712510181E-3</v>
      </c>
      <c r="N326" s="36">
        <f t="shared" ca="1" si="75"/>
        <v>0</v>
      </c>
      <c r="O326" s="26">
        <f t="shared" ca="1" si="76"/>
        <v>0</v>
      </c>
      <c r="P326" s="36">
        <f t="shared" ca="1" si="77"/>
        <v>0</v>
      </c>
      <c r="Q326" s="36">
        <f t="shared" ca="1" si="78"/>
        <v>0</v>
      </c>
      <c r="R326" s="16">
        <f t="shared" ca="1" si="79"/>
        <v>8.3808004712510181E-3</v>
      </c>
    </row>
    <row r="327" spans="1:18" x14ac:dyDescent="0.2">
      <c r="A327" s="84"/>
      <c r="B327" s="84"/>
      <c r="C327" s="84"/>
      <c r="D327" s="85">
        <f t="shared" si="65"/>
        <v>0</v>
      </c>
      <c r="E327" s="85">
        <f t="shared" si="66"/>
        <v>0</v>
      </c>
      <c r="F327" s="36">
        <f t="shared" si="67"/>
        <v>0</v>
      </c>
      <c r="G327" s="36">
        <f t="shared" si="68"/>
        <v>0</v>
      </c>
      <c r="H327" s="36">
        <f t="shared" si="69"/>
        <v>0</v>
      </c>
      <c r="I327" s="36">
        <f t="shared" si="70"/>
        <v>0</v>
      </c>
      <c r="J327" s="36">
        <f t="shared" si="71"/>
        <v>0</v>
      </c>
      <c r="K327" s="36">
        <f t="shared" si="72"/>
        <v>0</v>
      </c>
      <c r="L327" s="36">
        <f t="shared" si="73"/>
        <v>0</v>
      </c>
      <c r="M327" s="36">
        <f t="shared" ca="1" si="74"/>
        <v>-8.3808004712510181E-3</v>
      </c>
      <c r="N327" s="36">
        <f t="shared" ca="1" si="75"/>
        <v>0</v>
      </c>
      <c r="O327" s="26">
        <f t="shared" ca="1" si="76"/>
        <v>0</v>
      </c>
      <c r="P327" s="36">
        <f t="shared" ca="1" si="77"/>
        <v>0</v>
      </c>
      <c r="Q327" s="36">
        <f t="shared" ca="1" si="78"/>
        <v>0</v>
      </c>
      <c r="R327" s="16">
        <f t="shared" ca="1" si="79"/>
        <v>8.3808004712510181E-3</v>
      </c>
    </row>
    <row r="328" spans="1:18" x14ac:dyDescent="0.2">
      <c r="A328" s="84"/>
      <c r="B328" s="84"/>
      <c r="C328" s="84"/>
      <c r="D328" s="85">
        <f t="shared" si="65"/>
        <v>0</v>
      </c>
      <c r="E328" s="85">
        <f t="shared" si="66"/>
        <v>0</v>
      </c>
      <c r="F328" s="36">
        <f t="shared" si="67"/>
        <v>0</v>
      </c>
      <c r="G328" s="36">
        <f t="shared" si="68"/>
        <v>0</v>
      </c>
      <c r="H328" s="36">
        <f t="shared" si="69"/>
        <v>0</v>
      </c>
      <c r="I328" s="36">
        <f t="shared" si="70"/>
        <v>0</v>
      </c>
      <c r="J328" s="36">
        <f t="shared" si="71"/>
        <v>0</v>
      </c>
      <c r="K328" s="36">
        <f t="shared" si="72"/>
        <v>0</v>
      </c>
      <c r="L328" s="36">
        <f t="shared" si="73"/>
        <v>0</v>
      </c>
      <c r="M328" s="36">
        <f t="shared" ca="1" si="74"/>
        <v>-8.3808004712510181E-3</v>
      </c>
      <c r="N328" s="36">
        <f t="shared" ca="1" si="75"/>
        <v>0</v>
      </c>
      <c r="O328" s="26">
        <f t="shared" ca="1" si="76"/>
        <v>0</v>
      </c>
      <c r="P328" s="36">
        <f t="shared" ca="1" si="77"/>
        <v>0</v>
      </c>
      <c r="Q328" s="36">
        <f t="shared" ca="1" si="78"/>
        <v>0</v>
      </c>
      <c r="R328" s="16">
        <f t="shared" ca="1" si="79"/>
        <v>8.3808004712510181E-3</v>
      </c>
    </row>
    <row r="329" spans="1:18" x14ac:dyDescent="0.2">
      <c r="A329" s="84"/>
      <c r="B329" s="84"/>
      <c r="C329" s="84"/>
      <c r="D329" s="85">
        <f t="shared" si="65"/>
        <v>0</v>
      </c>
      <c r="E329" s="85">
        <f t="shared" si="66"/>
        <v>0</v>
      </c>
      <c r="F329" s="36">
        <f t="shared" si="67"/>
        <v>0</v>
      </c>
      <c r="G329" s="36">
        <f t="shared" si="68"/>
        <v>0</v>
      </c>
      <c r="H329" s="36">
        <f t="shared" si="69"/>
        <v>0</v>
      </c>
      <c r="I329" s="36">
        <f t="shared" si="70"/>
        <v>0</v>
      </c>
      <c r="J329" s="36">
        <f t="shared" si="71"/>
        <v>0</v>
      </c>
      <c r="K329" s="36">
        <f t="shared" si="72"/>
        <v>0</v>
      </c>
      <c r="L329" s="36">
        <f t="shared" si="73"/>
        <v>0</v>
      </c>
      <c r="M329" s="36">
        <f t="shared" ca="1" si="74"/>
        <v>-8.3808004712510181E-3</v>
      </c>
      <c r="N329" s="36">
        <f t="shared" ca="1" si="75"/>
        <v>0</v>
      </c>
      <c r="O329" s="26">
        <f t="shared" ca="1" si="76"/>
        <v>0</v>
      </c>
      <c r="P329" s="36">
        <f t="shared" ca="1" si="77"/>
        <v>0</v>
      </c>
      <c r="Q329" s="36">
        <f t="shared" ca="1" si="78"/>
        <v>0</v>
      </c>
      <c r="R329" s="16">
        <f t="shared" ca="1" si="79"/>
        <v>8.3808004712510181E-3</v>
      </c>
    </row>
    <row r="330" spans="1:18" x14ac:dyDescent="0.2">
      <c r="A330" s="84"/>
      <c r="B330" s="84"/>
      <c r="C330" s="84"/>
      <c r="D330" s="85">
        <f t="shared" si="65"/>
        <v>0</v>
      </c>
      <c r="E330" s="85">
        <f t="shared" si="66"/>
        <v>0</v>
      </c>
      <c r="F330" s="36">
        <f t="shared" si="67"/>
        <v>0</v>
      </c>
      <c r="G330" s="36">
        <f t="shared" si="68"/>
        <v>0</v>
      </c>
      <c r="H330" s="36">
        <f t="shared" si="69"/>
        <v>0</v>
      </c>
      <c r="I330" s="36">
        <f t="shared" si="70"/>
        <v>0</v>
      </c>
      <c r="J330" s="36">
        <f t="shared" si="71"/>
        <v>0</v>
      </c>
      <c r="K330" s="36">
        <f t="shared" si="72"/>
        <v>0</v>
      </c>
      <c r="L330" s="36">
        <f t="shared" si="73"/>
        <v>0</v>
      </c>
      <c r="M330" s="36">
        <f t="shared" ca="1" si="74"/>
        <v>-8.3808004712510181E-3</v>
      </c>
      <c r="N330" s="36">
        <f t="shared" ca="1" si="75"/>
        <v>0</v>
      </c>
      <c r="O330" s="26">
        <f t="shared" ca="1" si="76"/>
        <v>0</v>
      </c>
      <c r="P330" s="36">
        <f t="shared" ca="1" si="77"/>
        <v>0</v>
      </c>
      <c r="Q330" s="36">
        <f t="shared" ca="1" si="78"/>
        <v>0</v>
      </c>
      <c r="R330" s="16">
        <f t="shared" ca="1" si="79"/>
        <v>8.3808004712510181E-3</v>
      </c>
    </row>
    <row r="331" spans="1:18" x14ac:dyDescent="0.2">
      <c r="A331" s="84"/>
      <c r="B331" s="84"/>
      <c r="C331" s="84"/>
      <c r="D331" s="85">
        <f t="shared" si="65"/>
        <v>0</v>
      </c>
      <c r="E331" s="85">
        <f t="shared" si="66"/>
        <v>0</v>
      </c>
      <c r="F331" s="36">
        <f t="shared" si="67"/>
        <v>0</v>
      </c>
      <c r="G331" s="36">
        <f t="shared" si="68"/>
        <v>0</v>
      </c>
      <c r="H331" s="36">
        <f t="shared" si="69"/>
        <v>0</v>
      </c>
      <c r="I331" s="36">
        <f t="shared" si="70"/>
        <v>0</v>
      </c>
      <c r="J331" s="36">
        <f t="shared" si="71"/>
        <v>0</v>
      </c>
      <c r="K331" s="36">
        <f t="shared" si="72"/>
        <v>0</v>
      </c>
      <c r="L331" s="36">
        <f t="shared" si="73"/>
        <v>0</v>
      </c>
      <c r="M331" s="36">
        <f t="shared" ca="1" si="74"/>
        <v>-8.3808004712510181E-3</v>
      </c>
      <c r="N331" s="36">
        <f t="shared" ca="1" si="75"/>
        <v>0</v>
      </c>
      <c r="O331" s="26">
        <f t="shared" ca="1" si="76"/>
        <v>0</v>
      </c>
      <c r="P331" s="36">
        <f t="shared" ca="1" si="77"/>
        <v>0</v>
      </c>
      <c r="Q331" s="36">
        <f t="shared" ca="1" si="78"/>
        <v>0</v>
      </c>
      <c r="R331" s="16">
        <f t="shared" ca="1" si="79"/>
        <v>8.3808004712510181E-3</v>
      </c>
    </row>
    <row r="332" spans="1:18" x14ac:dyDescent="0.2">
      <c r="A332" s="84"/>
      <c r="B332" s="84"/>
      <c r="C332" s="84"/>
      <c r="D332" s="85">
        <f t="shared" si="65"/>
        <v>0</v>
      </c>
      <c r="E332" s="85">
        <f t="shared" si="66"/>
        <v>0</v>
      </c>
      <c r="F332" s="36">
        <f t="shared" si="67"/>
        <v>0</v>
      </c>
      <c r="G332" s="36">
        <f t="shared" si="68"/>
        <v>0</v>
      </c>
      <c r="H332" s="36">
        <f t="shared" si="69"/>
        <v>0</v>
      </c>
      <c r="I332" s="36">
        <f t="shared" si="70"/>
        <v>0</v>
      </c>
      <c r="J332" s="36">
        <f t="shared" si="71"/>
        <v>0</v>
      </c>
      <c r="K332" s="36">
        <f t="shared" si="72"/>
        <v>0</v>
      </c>
      <c r="L332" s="36">
        <f t="shared" si="73"/>
        <v>0</v>
      </c>
      <c r="M332" s="36">
        <f t="shared" ca="1" si="74"/>
        <v>-8.3808004712510181E-3</v>
      </c>
      <c r="N332" s="36">
        <f t="shared" ca="1" si="75"/>
        <v>0</v>
      </c>
      <c r="O332" s="26">
        <f t="shared" ca="1" si="76"/>
        <v>0</v>
      </c>
      <c r="P332" s="36">
        <f t="shared" ca="1" si="77"/>
        <v>0</v>
      </c>
      <c r="Q332" s="36">
        <f t="shared" ca="1" si="78"/>
        <v>0</v>
      </c>
      <c r="R332" s="16">
        <f t="shared" ca="1" si="79"/>
        <v>8.3808004712510181E-3</v>
      </c>
    </row>
    <row r="333" spans="1:18" x14ac:dyDescent="0.2">
      <c r="A333" s="84"/>
      <c r="B333" s="84"/>
      <c r="C333" s="84"/>
      <c r="D333" s="85">
        <f t="shared" si="65"/>
        <v>0</v>
      </c>
      <c r="E333" s="85">
        <f t="shared" si="66"/>
        <v>0</v>
      </c>
      <c r="F333" s="36">
        <f t="shared" si="67"/>
        <v>0</v>
      </c>
      <c r="G333" s="36">
        <f t="shared" si="68"/>
        <v>0</v>
      </c>
      <c r="H333" s="36">
        <f t="shared" si="69"/>
        <v>0</v>
      </c>
      <c r="I333" s="36">
        <f t="shared" si="70"/>
        <v>0</v>
      </c>
      <c r="J333" s="36">
        <f t="shared" si="71"/>
        <v>0</v>
      </c>
      <c r="K333" s="36">
        <f t="shared" si="72"/>
        <v>0</v>
      </c>
      <c r="L333" s="36">
        <f t="shared" si="73"/>
        <v>0</v>
      </c>
      <c r="M333" s="36">
        <f t="shared" ca="1" si="74"/>
        <v>-8.3808004712510181E-3</v>
      </c>
      <c r="N333" s="36">
        <f t="shared" ca="1" si="75"/>
        <v>0</v>
      </c>
      <c r="O333" s="26">
        <f t="shared" ca="1" si="76"/>
        <v>0</v>
      </c>
      <c r="P333" s="36">
        <f t="shared" ca="1" si="77"/>
        <v>0</v>
      </c>
      <c r="Q333" s="36">
        <f t="shared" ca="1" si="78"/>
        <v>0</v>
      </c>
      <c r="R333" s="16">
        <f t="shared" ca="1" si="79"/>
        <v>8.3808004712510181E-3</v>
      </c>
    </row>
    <row r="334" spans="1:18" x14ac:dyDescent="0.2">
      <c r="A334" s="84"/>
      <c r="B334" s="84"/>
      <c r="C334" s="84"/>
      <c r="D334" s="85">
        <f t="shared" si="65"/>
        <v>0</v>
      </c>
      <c r="E334" s="85">
        <f t="shared" si="66"/>
        <v>0</v>
      </c>
      <c r="F334" s="36">
        <f t="shared" si="67"/>
        <v>0</v>
      </c>
      <c r="G334" s="36">
        <f t="shared" si="68"/>
        <v>0</v>
      </c>
      <c r="H334" s="36">
        <f t="shared" si="69"/>
        <v>0</v>
      </c>
      <c r="I334" s="36">
        <f t="shared" si="70"/>
        <v>0</v>
      </c>
      <c r="J334" s="36">
        <f t="shared" si="71"/>
        <v>0</v>
      </c>
      <c r="K334" s="36">
        <f t="shared" si="72"/>
        <v>0</v>
      </c>
      <c r="L334" s="36">
        <f t="shared" si="73"/>
        <v>0</v>
      </c>
      <c r="M334" s="36">
        <f t="shared" ca="1" si="74"/>
        <v>-8.3808004712510181E-3</v>
      </c>
      <c r="N334" s="36">
        <f t="shared" ca="1" si="75"/>
        <v>0</v>
      </c>
      <c r="O334" s="26">
        <f t="shared" ca="1" si="76"/>
        <v>0</v>
      </c>
      <c r="P334" s="36">
        <f t="shared" ca="1" si="77"/>
        <v>0</v>
      </c>
      <c r="Q334" s="36">
        <f t="shared" ca="1" si="78"/>
        <v>0</v>
      </c>
      <c r="R334" s="16">
        <f t="shared" ca="1" si="79"/>
        <v>8.3808004712510181E-3</v>
      </c>
    </row>
    <row r="335" spans="1:18" x14ac:dyDescent="0.2">
      <c r="A335" s="84"/>
      <c r="B335" s="84"/>
      <c r="C335" s="84"/>
      <c r="D335" s="85">
        <f t="shared" si="65"/>
        <v>0</v>
      </c>
      <c r="E335" s="85">
        <f t="shared" si="66"/>
        <v>0</v>
      </c>
      <c r="F335" s="36">
        <f t="shared" si="67"/>
        <v>0</v>
      </c>
      <c r="G335" s="36">
        <f t="shared" si="68"/>
        <v>0</v>
      </c>
      <c r="H335" s="36">
        <f t="shared" si="69"/>
        <v>0</v>
      </c>
      <c r="I335" s="36">
        <f t="shared" si="70"/>
        <v>0</v>
      </c>
      <c r="J335" s="36">
        <f t="shared" si="71"/>
        <v>0</v>
      </c>
      <c r="K335" s="36">
        <f t="shared" si="72"/>
        <v>0</v>
      </c>
      <c r="L335" s="36">
        <f t="shared" si="73"/>
        <v>0</v>
      </c>
      <c r="M335" s="36">
        <f t="shared" ca="1" si="74"/>
        <v>-8.3808004712510181E-3</v>
      </c>
      <c r="N335" s="36">
        <f t="shared" ca="1" si="75"/>
        <v>0</v>
      </c>
      <c r="O335" s="26">
        <f t="shared" ca="1" si="76"/>
        <v>0</v>
      </c>
      <c r="P335" s="36">
        <f t="shared" ca="1" si="77"/>
        <v>0</v>
      </c>
      <c r="Q335" s="36">
        <f t="shared" ca="1" si="78"/>
        <v>0</v>
      </c>
      <c r="R335" s="16">
        <f t="shared" ca="1" si="79"/>
        <v>8.3808004712510181E-3</v>
      </c>
    </row>
    <row r="336" spans="1:18" x14ac:dyDescent="0.2">
      <c r="A336" s="84"/>
      <c r="B336" s="84"/>
      <c r="C336" s="84"/>
      <c r="D336" s="85">
        <f t="shared" si="65"/>
        <v>0</v>
      </c>
      <c r="E336" s="85">
        <f t="shared" si="66"/>
        <v>0</v>
      </c>
      <c r="F336" s="36">
        <f t="shared" si="67"/>
        <v>0</v>
      </c>
      <c r="G336" s="36">
        <f t="shared" si="68"/>
        <v>0</v>
      </c>
      <c r="H336" s="36">
        <f t="shared" si="69"/>
        <v>0</v>
      </c>
      <c r="I336" s="36">
        <f t="shared" si="70"/>
        <v>0</v>
      </c>
      <c r="J336" s="36">
        <f t="shared" si="71"/>
        <v>0</v>
      </c>
      <c r="K336" s="36">
        <f t="shared" si="72"/>
        <v>0</v>
      </c>
      <c r="L336" s="36">
        <f t="shared" si="73"/>
        <v>0</v>
      </c>
      <c r="M336" s="36">
        <f t="shared" ca="1" si="74"/>
        <v>-8.3808004712510181E-3</v>
      </c>
      <c r="N336" s="36">
        <f t="shared" ca="1" si="75"/>
        <v>0</v>
      </c>
      <c r="O336" s="26">
        <f t="shared" ca="1" si="76"/>
        <v>0</v>
      </c>
      <c r="P336" s="36">
        <f t="shared" ca="1" si="77"/>
        <v>0</v>
      </c>
      <c r="Q336" s="36">
        <f t="shared" ca="1" si="78"/>
        <v>0</v>
      </c>
      <c r="R336" s="16">
        <f t="shared" ca="1" si="79"/>
        <v>8.3808004712510181E-3</v>
      </c>
    </row>
    <row r="337" spans="1:18" x14ac:dyDescent="0.2">
      <c r="A337" s="84"/>
      <c r="B337" s="84"/>
      <c r="C337" s="84"/>
      <c r="D337" s="85">
        <f t="shared" si="65"/>
        <v>0</v>
      </c>
      <c r="E337" s="85">
        <f t="shared" si="66"/>
        <v>0</v>
      </c>
      <c r="F337" s="36">
        <f t="shared" si="67"/>
        <v>0</v>
      </c>
      <c r="G337" s="36">
        <f t="shared" si="68"/>
        <v>0</v>
      </c>
      <c r="H337" s="36">
        <f t="shared" si="69"/>
        <v>0</v>
      </c>
      <c r="I337" s="36">
        <f t="shared" si="70"/>
        <v>0</v>
      </c>
      <c r="J337" s="36">
        <f t="shared" si="71"/>
        <v>0</v>
      </c>
      <c r="K337" s="36">
        <f t="shared" si="72"/>
        <v>0</v>
      </c>
      <c r="L337" s="36">
        <f t="shared" si="73"/>
        <v>0</v>
      </c>
      <c r="M337" s="36">
        <f t="shared" ca="1" si="74"/>
        <v>-8.3808004712510181E-3</v>
      </c>
      <c r="N337" s="36">
        <f t="shared" ca="1" si="75"/>
        <v>0</v>
      </c>
      <c r="O337" s="26">
        <f t="shared" ca="1" si="76"/>
        <v>0</v>
      </c>
      <c r="P337" s="36">
        <f t="shared" ca="1" si="77"/>
        <v>0</v>
      </c>
      <c r="Q337" s="36">
        <f t="shared" ca="1" si="78"/>
        <v>0</v>
      </c>
      <c r="R337" s="16">
        <f t="shared" ca="1" si="79"/>
        <v>8.3808004712510181E-3</v>
      </c>
    </row>
    <row r="338" spans="1:18" x14ac:dyDescent="0.2">
      <c r="A338" s="84"/>
      <c r="B338" s="84"/>
      <c r="C338" s="84"/>
      <c r="D338" s="85">
        <f t="shared" si="65"/>
        <v>0</v>
      </c>
      <c r="E338" s="85">
        <f t="shared" si="66"/>
        <v>0</v>
      </c>
      <c r="F338" s="36">
        <f t="shared" si="67"/>
        <v>0</v>
      </c>
      <c r="G338" s="36">
        <f t="shared" si="68"/>
        <v>0</v>
      </c>
      <c r="H338" s="36">
        <f t="shared" si="69"/>
        <v>0</v>
      </c>
      <c r="I338" s="36">
        <f t="shared" si="70"/>
        <v>0</v>
      </c>
      <c r="J338" s="36">
        <f t="shared" si="71"/>
        <v>0</v>
      </c>
      <c r="K338" s="36">
        <f t="shared" si="72"/>
        <v>0</v>
      </c>
      <c r="L338" s="36">
        <f t="shared" si="73"/>
        <v>0</v>
      </c>
      <c r="M338" s="36">
        <f t="shared" ca="1" si="74"/>
        <v>-8.3808004712510181E-3</v>
      </c>
      <c r="N338" s="36">
        <f t="shared" ca="1" si="75"/>
        <v>0</v>
      </c>
      <c r="O338" s="26">
        <f t="shared" ca="1" si="76"/>
        <v>0</v>
      </c>
      <c r="P338" s="36">
        <f t="shared" ca="1" si="77"/>
        <v>0</v>
      </c>
      <c r="Q338" s="36">
        <f t="shared" ca="1" si="78"/>
        <v>0</v>
      </c>
      <c r="R338" s="16">
        <f t="shared" ca="1" si="79"/>
        <v>8.3808004712510181E-3</v>
      </c>
    </row>
    <row r="339" spans="1:18" x14ac:dyDescent="0.2">
      <c r="A339" s="84"/>
      <c r="B339" s="84"/>
      <c r="C339" s="84"/>
      <c r="D339" s="85">
        <f t="shared" si="65"/>
        <v>0</v>
      </c>
      <c r="E339" s="85">
        <f t="shared" si="66"/>
        <v>0</v>
      </c>
      <c r="F339" s="36">
        <f t="shared" si="67"/>
        <v>0</v>
      </c>
      <c r="G339" s="36">
        <f t="shared" si="68"/>
        <v>0</v>
      </c>
      <c r="H339" s="36">
        <f t="shared" si="69"/>
        <v>0</v>
      </c>
      <c r="I339" s="36">
        <f t="shared" si="70"/>
        <v>0</v>
      </c>
      <c r="J339" s="36">
        <f t="shared" si="71"/>
        <v>0</v>
      </c>
      <c r="K339" s="36">
        <f t="shared" si="72"/>
        <v>0</v>
      </c>
      <c r="L339" s="36">
        <f t="shared" si="73"/>
        <v>0</v>
      </c>
      <c r="M339" s="36">
        <f t="shared" ca="1" si="74"/>
        <v>-8.3808004712510181E-3</v>
      </c>
      <c r="N339" s="36">
        <f t="shared" ca="1" si="75"/>
        <v>0</v>
      </c>
      <c r="O339" s="26">
        <f t="shared" ca="1" si="76"/>
        <v>0</v>
      </c>
      <c r="P339" s="36">
        <f t="shared" ca="1" si="77"/>
        <v>0</v>
      </c>
      <c r="Q339" s="36">
        <f t="shared" ca="1" si="78"/>
        <v>0</v>
      </c>
      <c r="R339" s="16">
        <f t="shared" ca="1" si="79"/>
        <v>8.3808004712510181E-3</v>
      </c>
    </row>
    <row r="340" spans="1:18" x14ac:dyDescent="0.2">
      <c r="A340" s="84"/>
      <c r="B340" s="84"/>
      <c r="C340" s="84"/>
      <c r="D340" s="85">
        <f t="shared" si="65"/>
        <v>0</v>
      </c>
      <c r="E340" s="85">
        <f t="shared" si="66"/>
        <v>0</v>
      </c>
      <c r="F340" s="36">
        <f t="shared" si="67"/>
        <v>0</v>
      </c>
      <c r="G340" s="36">
        <f t="shared" si="68"/>
        <v>0</v>
      </c>
      <c r="H340" s="36">
        <f t="shared" si="69"/>
        <v>0</v>
      </c>
      <c r="I340" s="36">
        <f t="shared" si="70"/>
        <v>0</v>
      </c>
      <c r="J340" s="36">
        <f t="shared" si="71"/>
        <v>0</v>
      </c>
      <c r="K340" s="36">
        <f t="shared" si="72"/>
        <v>0</v>
      </c>
      <c r="L340" s="36">
        <f t="shared" si="73"/>
        <v>0</v>
      </c>
      <c r="M340" s="36">
        <f t="shared" ca="1" si="74"/>
        <v>-8.3808004712510181E-3</v>
      </c>
      <c r="N340" s="36">
        <f t="shared" ca="1" si="75"/>
        <v>0</v>
      </c>
      <c r="O340" s="26">
        <f t="shared" ca="1" si="76"/>
        <v>0</v>
      </c>
      <c r="P340" s="36">
        <f t="shared" ca="1" si="77"/>
        <v>0</v>
      </c>
      <c r="Q340" s="36">
        <f t="shared" ca="1" si="78"/>
        <v>0</v>
      </c>
      <c r="R340" s="16">
        <f t="shared" ca="1" si="79"/>
        <v>8.3808004712510181E-3</v>
      </c>
    </row>
    <row r="341" spans="1:18" x14ac:dyDescent="0.2">
      <c r="A341" s="84"/>
      <c r="B341" s="84"/>
      <c r="C341" s="84"/>
      <c r="D341" s="85">
        <f t="shared" si="65"/>
        <v>0</v>
      </c>
      <c r="E341" s="85">
        <f t="shared" si="66"/>
        <v>0</v>
      </c>
      <c r="F341" s="36">
        <f t="shared" si="67"/>
        <v>0</v>
      </c>
      <c r="G341" s="36">
        <f t="shared" si="68"/>
        <v>0</v>
      </c>
      <c r="H341" s="36">
        <f t="shared" si="69"/>
        <v>0</v>
      </c>
      <c r="I341" s="36">
        <f t="shared" si="70"/>
        <v>0</v>
      </c>
      <c r="J341" s="36">
        <f t="shared" si="71"/>
        <v>0</v>
      </c>
      <c r="K341" s="36">
        <f t="shared" si="72"/>
        <v>0</v>
      </c>
      <c r="L341" s="36">
        <f t="shared" si="73"/>
        <v>0</v>
      </c>
      <c r="M341" s="36">
        <f t="shared" ca="1" si="74"/>
        <v>-8.3808004712510181E-3</v>
      </c>
      <c r="N341" s="36">
        <f ca="1">C341*(M341-E341)^2</f>
        <v>0</v>
      </c>
      <c r="O341" s="26">
        <f t="shared" ca="1" si="76"/>
        <v>0</v>
      </c>
      <c r="P341" s="36">
        <f ca="1">(-C341*O$2+O$4*F341-O$5*H341)^2</f>
        <v>0</v>
      </c>
      <c r="Q341" s="36">
        <f t="shared" ca="1" si="78"/>
        <v>0</v>
      </c>
      <c r="R341" s="16">
        <f t="shared" ca="1" si="79"/>
        <v>8.3808004712510181E-3</v>
      </c>
    </row>
  </sheetData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Active 1</vt:lpstr>
      <vt:lpstr>Graphs 1</vt:lpstr>
      <vt:lpstr>Active 2</vt:lpstr>
      <vt:lpstr>Graphs 2</vt:lpstr>
      <vt:lpstr>A (old)</vt:lpstr>
      <vt:lpstr>BAV</vt:lpstr>
      <vt:lpstr>Q_fit (1)</vt:lpstr>
      <vt:lpstr>B (2)</vt:lpstr>
      <vt:lpstr>Q_fit (2)</vt:lpstr>
      <vt:lpstr>Q_fit (3)</vt:lpstr>
      <vt:lpstr>B (pub)</vt:lpstr>
      <vt:lpstr>C (errors) (3)</vt:lpstr>
      <vt:lpstr>C (errors)</vt:lpstr>
      <vt:lpstr>C (errors) (2)</vt:lpstr>
      <vt:lpstr>Q_fit (4)</vt:lpstr>
      <vt:lpstr>B (4)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2024-02-27T01:23:10Z</dcterms:modified>
</cp:coreProperties>
</file>